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Override PartName="/xl/commentsmeta1" ContentType="application/binary"/>
  <Override PartName="/xl/commentsmeta2" ContentType="application/binary"/>
  <Override PartName="/xl/commentsmeta3" ContentType="application/binary"/>
  <Override PartName="/xl/commentsmeta4"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d.docs.live.net/c17c93b9384d0ffa/Budget and Finance/2026-27/"/>
    </mc:Choice>
  </mc:AlternateContent>
  <xr:revisionPtr revIDLastSave="174" documentId="13_ncr:1_{B462E32A-4FD8-4D1B-AEBC-45E0767CE5BF}" xr6:coauthVersionLast="47" xr6:coauthVersionMax="47" xr10:uidLastSave="{D42BC2C1-217A-4C38-9988-CABB33FB7496}"/>
  <bookViews>
    <workbookView xWindow="-110" yWindow="-110" windowWidth="19420" windowHeight="10300" firstSheet="34" activeTab="36" xr2:uid="{00000000-000D-0000-FFFF-FFFF00000000}"/>
  </bookViews>
  <sheets>
    <sheet name="I &amp; E, Balance sheet 21" sheetId="1" r:id="rId1"/>
    <sheet name="Budget 20-21" sheetId="2" state="hidden" r:id="rId2"/>
    <sheet name="VH bank 20-21" sheetId="3" r:id="rId3"/>
    <sheet name="PC Income 20-21" sheetId="4" r:id="rId4"/>
    <sheet name="PC expenditure 20-21" sheetId="5" r:id="rId5"/>
    <sheet name="VH I &amp; E 20-21" sheetId="6" r:id="rId6"/>
    <sheet name="I &amp; E, Balance sheet 22" sheetId="7" r:id="rId7"/>
    <sheet name="PC Income 21-22" sheetId="8" r:id="rId8"/>
    <sheet name="PC Expenditure 21-22" sheetId="9" r:id="rId9"/>
    <sheet name="VH Income 2021-22" sheetId="10" r:id="rId10"/>
    <sheet name="VH Expenditure 2021-22" sheetId="11" r:id="rId11"/>
    <sheet name="I &amp; E, Balance sheet 23" sheetId="12" r:id="rId12"/>
    <sheet name="Reply" sheetId="13" r:id="rId13"/>
    <sheet name="VH Income 2022-23" sheetId="14" r:id="rId14"/>
    <sheet name="VH Expenditure 22-23" sheetId="15" r:id="rId15"/>
    <sheet name="PC Income 22-23" sheetId="16" r:id="rId16"/>
    <sheet name="PC Expenditure 22-23" sheetId="17" r:id="rId17"/>
    <sheet name="I &amp; E, Balance sheet 24" sheetId="19" r:id="rId18"/>
    <sheet name="VH Income 2023-24" sheetId="18" r:id="rId19"/>
    <sheet name="VH Expenditure 23-24" sheetId="20" r:id="rId20"/>
    <sheet name="PC Income 23-24" sheetId="21" r:id="rId21"/>
    <sheet name="PC Expenditure 23-24" sheetId="22" r:id="rId22"/>
    <sheet name="VH Income 2024-25" sheetId="23" r:id="rId23"/>
    <sheet name="VH Expenditure 2024-25" sheetId="24" r:id="rId24"/>
    <sheet name="PC Income 2024-25" sheetId="25" r:id="rId25"/>
    <sheet name="PC Expenditure 2024-25" sheetId="26" r:id="rId26"/>
    <sheet name="I &amp; E, Balance sheet 25" sheetId="37" r:id="rId27"/>
    <sheet name="VH Income 2025-26" sheetId="38" r:id="rId28"/>
    <sheet name="VH Expenditure 2025-26" sheetId="39" r:id="rId29"/>
    <sheet name="PC Income 2025-26" sheetId="40" r:id="rId30"/>
    <sheet name="PC Expenditure 2025-26" sheetId="41" r:id="rId31"/>
    <sheet name="I &amp; E, Balance sheet 26" sheetId="42" r:id="rId32"/>
    <sheet name="VH Income 2026-27" sheetId="44" r:id="rId33"/>
    <sheet name="VH Expenditure 2026-27" sheetId="45" r:id="rId34"/>
    <sheet name="PC Income 2026-27" sheetId="46" r:id="rId35"/>
    <sheet name="PC Expenditure 2026-27" sheetId="47" r:id="rId36"/>
    <sheet name="Bank reconciliation " sheetId="27" r:id="rId37"/>
    <sheet name="VAT21" sheetId="28" r:id="rId38"/>
    <sheet name="VAT 22" sheetId="29" r:id="rId39"/>
    <sheet name="VAT 23" sheetId="30" r:id="rId40"/>
    <sheet name="VAT 24" sheetId="31" r:id="rId41"/>
    <sheet name="VAT rec 25 &amp; 26" sheetId="43" r:id="rId42"/>
    <sheet name="VAT claim for year21" sheetId="32" r:id="rId43"/>
    <sheet name="VAT claim for year 22" sheetId="33" r:id="rId44"/>
    <sheet name="VAT claim for year 23" sheetId="34" r:id="rId45"/>
    <sheet name="Variances 20-21" sheetId="35" r:id="rId46"/>
    <sheet name="Reserves variances 20-21" sheetId="36" r:id="rId47"/>
  </sheets>
  <definedNames>
    <definedName name="_xlnm._FilterDatabase" localSheetId="2" hidden="1">'VH bank 20-21'!$B$1:$J$70</definedName>
  </definedNames>
  <calcPr calcId="191029"/>
  <extLst>
    <ext uri="GoogleSheetsCustomDataVersion2">
      <go:sheetsCustomData xmlns:go="http://customooxmlschemas.google.com/" r:id="rId48" roundtripDataChecksum="Rf/WlMqFELYwv6LsNOFwoJnLYr14tmMAA2dRdn6XL70="/>
    </ext>
  </extLst>
</workbook>
</file>

<file path=xl/calcChain.xml><?xml version="1.0" encoding="utf-8"?>
<calcChain xmlns="http://schemas.openxmlformats.org/spreadsheetml/2006/main">
  <c r="CT41" i="27" l="1"/>
  <c r="CT39" i="27"/>
  <c r="CT9" i="27"/>
  <c r="CS9" i="27"/>
  <c r="CU9" i="27"/>
  <c r="CV9" i="27"/>
  <c r="CW9" i="27"/>
  <c r="CX9" i="27"/>
  <c r="CY9" i="27"/>
  <c r="CZ9" i="27"/>
  <c r="DA9" i="27"/>
  <c r="DB9" i="27"/>
  <c r="DC9" i="27"/>
  <c r="S37" i="47"/>
  <c r="R37" i="47"/>
  <c r="Q37" i="47"/>
  <c r="P37" i="47"/>
  <c r="O37" i="47"/>
  <c r="N37" i="47"/>
  <c r="M37" i="47"/>
  <c r="L37" i="47"/>
  <c r="K37" i="47"/>
  <c r="J37" i="47"/>
  <c r="I37" i="47"/>
  <c r="H37" i="47"/>
  <c r="G37" i="47"/>
  <c r="V37" i="47" s="1"/>
  <c r="D37" i="47"/>
  <c r="CS41" i="27"/>
  <c r="CS39" i="27"/>
  <c r="CU41" i="27"/>
  <c r="CV41" i="27"/>
  <c r="CW41" i="27"/>
  <c r="CX41" i="27"/>
  <c r="CY41" i="27"/>
  <c r="CZ41" i="27"/>
  <c r="DA41" i="27"/>
  <c r="DB41" i="27"/>
  <c r="DC41" i="27"/>
  <c r="CR41" i="27"/>
  <c r="CR39" i="27"/>
  <c r="CU39" i="27"/>
  <c r="CV39" i="27"/>
  <c r="CW39" i="27"/>
  <c r="CX39" i="27"/>
  <c r="CY39" i="27"/>
  <c r="CZ39" i="27"/>
  <c r="DA39" i="27"/>
  <c r="DB39" i="27"/>
  <c r="DC39" i="27"/>
  <c r="CV11" i="27"/>
  <c r="CW11" i="27"/>
  <c r="CX11" i="27"/>
  <c r="CY11" i="27"/>
  <c r="CZ11" i="27"/>
  <c r="DA11" i="27"/>
  <c r="DB11" i="27"/>
  <c r="DC11" i="27"/>
  <c r="T37" i="47" l="1"/>
  <c r="CR9" i="27"/>
  <c r="CS13" i="27"/>
  <c r="CT13" i="27"/>
  <c r="CU13" i="27"/>
  <c r="CV13" i="27"/>
  <c r="CW13" i="27"/>
  <c r="CX13" i="27"/>
  <c r="CY13" i="27"/>
  <c r="CZ13" i="27"/>
  <c r="DA13" i="27"/>
  <c r="DB13" i="27"/>
  <c r="DC13" i="27"/>
  <c r="CR11" i="27"/>
  <c r="CS11" i="27" s="1"/>
  <c r="CP39" i="27"/>
  <c r="CP54" i="27"/>
  <c r="DC56" i="27"/>
  <c r="DB56" i="27"/>
  <c r="DA56" i="27"/>
  <c r="CZ56" i="27"/>
  <c r="CY56" i="27"/>
  <c r="CX56" i="27"/>
  <c r="CW56" i="27"/>
  <c r="CV56" i="27"/>
  <c r="CU56" i="27"/>
  <c r="CT56" i="27"/>
  <c r="CS56" i="27"/>
  <c r="CR56" i="27"/>
  <c r="CR43" i="27" s="1"/>
  <c r="DC43" i="27"/>
  <c r="DB43" i="27"/>
  <c r="DA43" i="27"/>
  <c r="CZ43" i="27"/>
  <c r="CY43" i="27"/>
  <c r="CX43" i="27"/>
  <c r="CW43" i="27"/>
  <c r="CV43" i="27"/>
  <c r="CU43" i="27"/>
  <c r="CT43" i="27"/>
  <c r="CS43" i="27"/>
  <c r="CW3" i="27"/>
  <c r="CV3" i="27"/>
  <c r="CU3" i="27"/>
  <c r="CT3" i="27"/>
  <c r="CR3" i="27"/>
  <c r="CS3" i="27" s="1"/>
  <c r="DC33" i="27"/>
  <c r="DB33" i="27"/>
  <c r="DA33" i="27"/>
  <c r="CZ33" i="27"/>
  <c r="CY33" i="27"/>
  <c r="CX33" i="27"/>
  <c r="CW33" i="27"/>
  <c r="CV33" i="27"/>
  <c r="CU33" i="27"/>
  <c r="CT33" i="27"/>
  <c r="CS33" i="27"/>
  <c r="CR33" i="27"/>
  <c r="CR13" i="27" s="1"/>
  <c r="S92" i="47"/>
  <c r="R92" i="47"/>
  <c r="Q92" i="47"/>
  <c r="P92" i="47"/>
  <c r="O92" i="47"/>
  <c r="N92" i="47"/>
  <c r="M92" i="47"/>
  <c r="L92" i="47"/>
  <c r="K92" i="47"/>
  <c r="J92" i="47"/>
  <c r="I92" i="47"/>
  <c r="H92" i="47"/>
  <c r="G92" i="47"/>
  <c r="V137" i="47"/>
  <c r="V136" i="47"/>
  <c r="V135" i="47"/>
  <c r="V134" i="47"/>
  <c r="C133" i="47"/>
  <c r="B133" i="47"/>
  <c r="S132" i="47"/>
  <c r="R132" i="47"/>
  <c r="Q132" i="47"/>
  <c r="P132" i="47"/>
  <c r="O132" i="47"/>
  <c r="N132" i="47"/>
  <c r="M132" i="47"/>
  <c r="L132" i="47"/>
  <c r="K132" i="47"/>
  <c r="J132" i="47"/>
  <c r="I132" i="47"/>
  <c r="H132" i="47"/>
  <c r="G132" i="47"/>
  <c r="D132" i="47"/>
  <c r="S131" i="47"/>
  <c r="R131" i="47"/>
  <c r="Q131" i="47"/>
  <c r="P131" i="47"/>
  <c r="O131" i="47"/>
  <c r="N131" i="47"/>
  <c r="M131" i="47"/>
  <c r="L131" i="47"/>
  <c r="K131" i="47"/>
  <c r="J131" i="47"/>
  <c r="I131" i="47"/>
  <c r="H131" i="47"/>
  <c r="G131" i="47"/>
  <c r="D131" i="47"/>
  <c r="S130" i="47"/>
  <c r="R130" i="47"/>
  <c r="Q130" i="47"/>
  <c r="P130" i="47"/>
  <c r="O130" i="47"/>
  <c r="N130" i="47"/>
  <c r="M130" i="47"/>
  <c r="L130" i="47"/>
  <c r="K130" i="47"/>
  <c r="J130" i="47"/>
  <c r="I130" i="47"/>
  <c r="H130" i="47"/>
  <c r="G130" i="47"/>
  <c r="D130" i="47"/>
  <c r="S129" i="47"/>
  <c r="R129" i="47"/>
  <c r="Q129" i="47"/>
  <c r="P129" i="47"/>
  <c r="O129" i="47"/>
  <c r="N129" i="47"/>
  <c r="M129" i="47"/>
  <c r="L129" i="47"/>
  <c r="K129" i="47"/>
  <c r="J129" i="47"/>
  <c r="I129" i="47"/>
  <c r="H129" i="47"/>
  <c r="G129" i="47"/>
  <c r="D129" i="47"/>
  <c r="S128" i="47"/>
  <c r="R128" i="47"/>
  <c r="Q128" i="47"/>
  <c r="P128" i="47"/>
  <c r="O128" i="47"/>
  <c r="N128" i="47"/>
  <c r="M128" i="47"/>
  <c r="L128" i="47"/>
  <c r="K128" i="47"/>
  <c r="J128" i="47"/>
  <c r="I128" i="47"/>
  <c r="H128" i="47"/>
  <c r="G128" i="47"/>
  <c r="D128" i="47"/>
  <c r="S127" i="47"/>
  <c r="R127" i="47"/>
  <c r="Q127" i="47"/>
  <c r="P127" i="47"/>
  <c r="O127" i="47"/>
  <c r="N127" i="47"/>
  <c r="M127" i="47"/>
  <c r="L127" i="47"/>
  <c r="K127" i="47"/>
  <c r="J127" i="47"/>
  <c r="I127" i="47"/>
  <c r="H127" i="47"/>
  <c r="G127" i="47"/>
  <c r="D127" i="47"/>
  <c r="S126" i="47"/>
  <c r="R126" i="47"/>
  <c r="Q126" i="47"/>
  <c r="P126" i="47"/>
  <c r="O126" i="47"/>
  <c r="N126" i="47"/>
  <c r="M126" i="47"/>
  <c r="L126" i="47"/>
  <c r="K126" i="47"/>
  <c r="J126" i="47"/>
  <c r="I126" i="47"/>
  <c r="H126" i="47"/>
  <c r="G126" i="47"/>
  <c r="D126" i="47"/>
  <c r="S125" i="47"/>
  <c r="R125" i="47"/>
  <c r="Q125" i="47"/>
  <c r="P125" i="47"/>
  <c r="O125" i="47"/>
  <c r="N125" i="47"/>
  <c r="M125" i="47"/>
  <c r="L125" i="47"/>
  <c r="K125" i="47"/>
  <c r="J125" i="47"/>
  <c r="I125" i="47"/>
  <c r="H125" i="47"/>
  <c r="G125" i="47"/>
  <c r="D125" i="47"/>
  <c r="S124" i="47"/>
  <c r="S133" i="47" s="1"/>
  <c r="R124" i="47"/>
  <c r="R133" i="47" s="1"/>
  <c r="Q124" i="47"/>
  <c r="Q133" i="47" s="1"/>
  <c r="P124" i="47"/>
  <c r="P133" i="47" s="1"/>
  <c r="O124" i="47"/>
  <c r="O133" i="47" s="1"/>
  <c r="N124" i="47"/>
  <c r="N133" i="47" s="1"/>
  <c r="M124" i="47"/>
  <c r="M133" i="47" s="1"/>
  <c r="L124" i="47"/>
  <c r="L133" i="47" s="1"/>
  <c r="K124" i="47"/>
  <c r="K133" i="47" s="1"/>
  <c r="J124" i="47"/>
  <c r="J133" i="47" s="1"/>
  <c r="I124" i="47"/>
  <c r="I133" i="47" s="1"/>
  <c r="H124" i="47"/>
  <c r="H133" i="47" s="1"/>
  <c r="G124" i="47"/>
  <c r="D124" i="47"/>
  <c r="D133" i="47" s="1"/>
  <c r="C123" i="47"/>
  <c r="B123" i="47"/>
  <c r="S122" i="47"/>
  <c r="R122" i="47"/>
  <c r="Q122" i="47"/>
  <c r="P122" i="47"/>
  <c r="O122" i="47"/>
  <c r="N122" i="47"/>
  <c r="M122" i="47"/>
  <c r="L122" i="47"/>
  <c r="K122" i="47"/>
  <c r="J122" i="47"/>
  <c r="I122" i="47"/>
  <c r="H122" i="47"/>
  <c r="G122" i="47"/>
  <c r="D122" i="47"/>
  <c r="S121" i="47"/>
  <c r="R121" i="47"/>
  <c r="Q121" i="47"/>
  <c r="P121" i="47"/>
  <c r="O121" i="47"/>
  <c r="N121" i="47"/>
  <c r="M121" i="47"/>
  <c r="L121" i="47"/>
  <c r="K121" i="47"/>
  <c r="J121" i="47"/>
  <c r="I121" i="47"/>
  <c r="H121" i="47"/>
  <c r="G121" i="47"/>
  <c r="D121" i="47"/>
  <c r="S120" i="47"/>
  <c r="R120" i="47"/>
  <c r="Q120" i="47"/>
  <c r="Q123" i="47" s="1"/>
  <c r="P120" i="47"/>
  <c r="O120" i="47"/>
  <c r="N120" i="47"/>
  <c r="M120" i="47"/>
  <c r="L120" i="47"/>
  <c r="K120" i="47"/>
  <c r="J120" i="47"/>
  <c r="I120" i="47"/>
  <c r="H120" i="47"/>
  <c r="G120" i="47"/>
  <c r="D120" i="47"/>
  <c r="S119" i="47"/>
  <c r="R119" i="47"/>
  <c r="Q119" i="47"/>
  <c r="P119" i="47"/>
  <c r="O119" i="47"/>
  <c r="N119" i="47"/>
  <c r="M119" i="47"/>
  <c r="L119" i="47"/>
  <c r="K119" i="47"/>
  <c r="J119" i="47"/>
  <c r="I119" i="47"/>
  <c r="H119" i="47"/>
  <c r="G119" i="47"/>
  <c r="D119" i="47"/>
  <c r="S118" i="47"/>
  <c r="R118" i="47"/>
  <c r="Q118" i="47"/>
  <c r="P118" i="47"/>
  <c r="O118" i="47"/>
  <c r="N118" i="47"/>
  <c r="M118" i="47"/>
  <c r="L118" i="47"/>
  <c r="K118" i="47"/>
  <c r="J118" i="47"/>
  <c r="I118" i="47"/>
  <c r="H118" i="47"/>
  <c r="G118" i="47"/>
  <c r="D118" i="47"/>
  <c r="S117" i="47"/>
  <c r="R117" i="47"/>
  <c r="Q117" i="47"/>
  <c r="P117" i="47"/>
  <c r="O117" i="47"/>
  <c r="N117" i="47"/>
  <c r="M117" i="47"/>
  <c r="L117" i="47"/>
  <c r="K117" i="47"/>
  <c r="J117" i="47"/>
  <c r="I117" i="47"/>
  <c r="H117" i="47"/>
  <c r="G117" i="47"/>
  <c r="D117" i="47"/>
  <c r="S116" i="47"/>
  <c r="R116" i="47"/>
  <c r="Q116" i="47"/>
  <c r="P116" i="47"/>
  <c r="O116" i="47"/>
  <c r="N116" i="47"/>
  <c r="M116" i="47"/>
  <c r="L116" i="47"/>
  <c r="K116" i="47"/>
  <c r="J116" i="47"/>
  <c r="I116" i="47"/>
  <c r="H116" i="47"/>
  <c r="G116" i="47"/>
  <c r="D116" i="47"/>
  <c r="S115" i="47"/>
  <c r="R115" i="47"/>
  <c r="Q115" i="47"/>
  <c r="P115" i="47"/>
  <c r="O115" i="47"/>
  <c r="N115" i="47"/>
  <c r="M115" i="47"/>
  <c r="L115" i="47"/>
  <c r="K115" i="47"/>
  <c r="J115" i="47"/>
  <c r="I115" i="47"/>
  <c r="H115" i="47"/>
  <c r="G115" i="47"/>
  <c r="D115" i="47"/>
  <c r="S114" i="47"/>
  <c r="S123" i="47" s="1"/>
  <c r="R114" i="47"/>
  <c r="R123" i="47" s="1"/>
  <c r="Q114" i="47"/>
  <c r="P114" i="47"/>
  <c r="P123" i="47" s="1"/>
  <c r="O114" i="47"/>
  <c r="O123" i="47" s="1"/>
  <c r="N114" i="47"/>
  <c r="N123" i="47" s="1"/>
  <c r="M114" i="47"/>
  <c r="M123" i="47" s="1"/>
  <c r="L114" i="47"/>
  <c r="L123" i="47" s="1"/>
  <c r="K114" i="47"/>
  <c r="K123" i="47" s="1"/>
  <c r="J114" i="47"/>
  <c r="I114" i="47"/>
  <c r="H114" i="47"/>
  <c r="H123" i="47" s="1"/>
  <c r="G114" i="47"/>
  <c r="D114" i="47"/>
  <c r="D123" i="47" s="1"/>
  <c r="C113" i="47"/>
  <c r="B113" i="47"/>
  <c r="S112" i="47"/>
  <c r="R112" i="47"/>
  <c r="Q112" i="47"/>
  <c r="P112" i="47"/>
  <c r="O112" i="47"/>
  <c r="N112" i="47"/>
  <c r="M112" i="47"/>
  <c r="L112" i="47"/>
  <c r="K112" i="47"/>
  <c r="J112" i="47"/>
  <c r="I112" i="47"/>
  <c r="H112" i="47"/>
  <c r="G112" i="47"/>
  <c r="D112" i="47"/>
  <c r="S111" i="47"/>
  <c r="R111" i="47"/>
  <c r="Q111" i="47"/>
  <c r="P111" i="47"/>
  <c r="O111" i="47"/>
  <c r="N111" i="47"/>
  <c r="M111" i="47"/>
  <c r="L111" i="47"/>
  <c r="K111" i="47"/>
  <c r="J111" i="47"/>
  <c r="I111" i="47"/>
  <c r="H111" i="47"/>
  <c r="G111" i="47"/>
  <c r="D111" i="47"/>
  <c r="S110" i="47"/>
  <c r="R110" i="47"/>
  <c r="Q110" i="47"/>
  <c r="P110" i="47"/>
  <c r="O110" i="47"/>
  <c r="N110" i="47"/>
  <c r="M110" i="47"/>
  <c r="L110" i="47"/>
  <c r="K110" i="47"/>
  <c r="J110" i="47"/>
  <c r="I110" i="47"/>
  <c r="H110" i="47"/>
  <c r="G110" i="47"/>
  <c r="D110" i="47"/>
  <c r="S109" i="47"/>
  <c r="R109" i="47"/>
  <c r="Q109" i="47"/>
  <c r="P109" i="47"/>
  <c r="O109" i="47"/>
  <c r="N109" i="47"/>
  <c r="M109" i="47"/>
  <c r="L109" i="47"/>
  <c r="K109" i="47"/>
  <c r="J109" i="47"/>
  <c r="I109" i="47"/>
  <c r="H109" i="47"/>
  <c r="G109" i="47"/>
  <c r="D109" i="47"/>
  <c r="S108" i="47"/>
  <c r="R108" i="47"/>
  <c r="Q108" i="47"/>
  <c r="P108" i="47"/>
  <c r="O108" i="47"/>
  <c r="N108" i="47"/>
  <c r="M108" i="47"/>
  <c r="L108" i="47"/>
  <c r="K108" i="47"/>
  <c r="J108" i="47"/>
  <c r="I108" i="47"/>
  <c r="H108" i="47"/>
  <c r="G108" i="47"/>
  <c r="D108" i="47"/>
  <c r="S107" i="47"/>
  <c r="R107" i="47"/>
  <c r="Q107" i="47"/>
  <c r="P107" i="47"/>
  <c r="O107" i="47"/>
  <c r="N107" i="47"/>
  <c r="M107" i="47"/>
  <c r="L107" i="47"/>
  <c r="K107" i="47"/>
  <c r="J107" i="47"/>
  <c r="I107" i="47"/>
  <c r="H107" i="47"/>
  <c r="G107" i="47"/>
  <c r="D107" i="47"/>
  <c r="S106" i="47"/>
  <c r="R106" i="47"/>
  <c r="Q106" i="47"/>
  <c r="P106" i="47"/>
  <c r="O106" i="47"/>
  <c r="N106" i="47"/>
  <c r="M106" i="47"/>
  <c r="L106" i="47"/>
  <c r="K106" i="47"/>
  <c r="J106" i="47"/>
  <c r="I106" i="47"/>
  <c r="H106" i="47"/>
  <c r="G106" i="47"/>
  <c r="D106" i="47"/>
  <c r="S105" i="47"/>
  <c r="R105" i="47"/>
  <c r="Q105" i="47"/>
  <c r="P105" i="47"/>
  <c r="O105" i="47"/>
  <c r="N105" i="47"/>
  <c r="M105" i="47"/>
  <c r="L105" i="47"/>
  <c r="K105" i="47"/>
  <c r="J105" i="47"/>
  <c r="I105" i="47"/>
  <c r="H105" i="47"/>
  <c r="G105" i="47"/>
  <c r="D105" i="47"/>
  <c r="S104" i="47"/>
  <c r="S113" i="47" s="1"/>
  <c r="R104" i="47"/>
  <c r="R113" i="47" s="1"/>
  <c r="Q104" i="47"/>
  <c r="Q113" i="47" s="1"/>
  <c r="P104" i="47"/>
  <c r="P113" i="47" s="1"/>
  <c r="O104" i="47"/>
  <c r="O113" i="47" s="1"/>
  <c r="N104" i="47"/>
  <c r="N113" i="47" s="1"/>
  <c r="M104" i="47"/>
  <c r="L104" i="47"/>
  <c r="L113" i="47" s="1"/>
  <c r="K104" i="47"/>
  <c r="K113" i="47" s="1"/>
  <c r="J104" i="47"/>
  <c r="J113" i="47" s="1"/>
  <c r="I104" i="47"/>
  <c r="I113" i="47" s="1"/>
  <c r="H104" i="47"/>
  <c r="H113" i="47" s="1"/>
  <c r="G104" i="47"/>
  <c r="D104" i="47"/>
  <c r="D113" i="47" s="1"/>
  <c r="C103" i="47"/>
  <c r="B103" i="47"/>
  <c r="S102" i="47"/>
  <c r="R102" i="47"/>
  <c r="Q102" i="47"/>
  <c r="P102" i="47"/>
  <c r="O102" i="47"/>
  <c r="N102" i="47"/>
  <c r="M102" i="47"/>
  <c r="L102" i="47"/>
  <c r="K102" i="47"/>
  <c r="J102" i="47"/>
  <c r="I102" i="47"/>
  <c r="H102" i="47"/>
  <c r="G102" i="47"/>
  <c r="D102" i="47"/>
  <c r="S101" i="47"/>
  <c r="R101" i="47"/>
  <c r="Q101" i="47"/>
  <c r="P101" i="47"/>
  <c r="O101" i="47"/>
  <c r="N101" i="47"/>
  <c r="M101" i="47"/>
  <c r="L101" i="47"/>
  <c r="K101" i="47"/>
  <c r="J101" i="47"/>
  <c r="I101" i="47"/>
  <c r="H101" i="47"/>
  <c r="G101" i="47"/>
  <c r="D101" i="47"/>
  <c r="S100" i="47"/>
  <c r="R100" i="47"/>
  <c r="Q100" i="47"/>
  <c r="P100" i="47"/>
  <c r="O100" i="47"/>
  <c r="N100" i="47"/>
  <c r="M100" i="47"/>
  <c r="L100" i="47"/>
  <c r="K100" i="47"/>
  <c r="J100" i="47"/>
  <c r="I100" i="47"/>
  <c r="H100" i="47"/>
  <c r="G100" i="47"/>
  <c r="D100" i="47"/>
  <c r="S99" i="47"/>
  <c r="R99" i="47"/>
  <c r="Q99" i="47"/>
  <c r="P99" i="47"/>
  <c r="O99" i="47"/>
  <c r="N99" i="47"/>
  <c r="M99" i="47"/>
  <c r="L99" i="47"/>
  <c r="K99" i="47"/>
  <c r="J99" i="47"/>
  <c r="I99" i="47"/>
  <c r="H99" i="47"/>
  <c r="G99" i="47"/>
  <c r="D99" i="47"/>
  <c r="S98" i="47"/>
  <c r="R98" i="47"/>
  <c r="Q98" i="47"/>
  <c r="P98" i="47"/>
  <c r="O98" i="47"/>
  <c r="N98" i="47"/>
  <c r="M98" i="47"/>
  <c r="L98" i="47"/>
  <c r="K98" i="47"/>
  <c r="J98" i="47"/>
  <c r="I98" i="47"/>
  <c r="H98" i="47"/>
  <c r="G98" i="47"/>
  <c r="D98" i="47"/>
  <c r="S97" i="47"/>
  <c r="R97" i="47"/>
  <c r="Q97" i="47"/>
  <c r="P97" i="47"/>
  <c r="O97" i="47"/>
  <c r="N97" i="47"/>
  <c r="M97" i="47"/>
  <c r="L97" i="47"/>
  <c r="K97" i="47"/>
  <c r="J97" i="47"/>
  <c r="I97" i="47"/>
  <c r="H97" i="47"/>
  <c r="G97" i="47"/>
  <c r="D97" i="47"/>
  <c r="S96" i="47"/>
  <c r="R96" i="47"/>
  <c r="Q96" i="47"/>
  <c r="P96" i="47"/>
  <c r="O96" i="47"/>
  <c r="N96" i="47"/>
  <c r="M96" i="47"/>
  <c r="L96" i="47"/>
  <c r="K96" i="47"/>
  <c r="J96" i="47"/>
  <c r="I96" i="47"/>
  <c r="H96" i="47"/>
  <c r="G96" i="47"/>
  <c r="D96" i="47"/>
  <c r="S95" i="47"/>
  <c r="S103" i="47" s="1"/>
  <c r="R95" i="47"/>
  <c r="R103" i="47" s="1"/>
  <c r="Q95" i="47"/>
  <c r="Q103" i="47" s="1"/>
  <c r="P95" i="47"/>
  <c r="P103" i="47" s="1"/>
  <c r="O95" i="47"/>
  <c r="O103" i="47" s="1"/>
  <c r="N95" i="47"/>
  <c r="N103" i="47" s="1"/>
  <c r="M95" i="47"/>
  <c r="M103" i="47" s="1"/>
  <c r="L95" i="47"/>
  <c r="L103" i="47" s="1"/>
  <c r="K95" i="47"/>
  <c r="K103" i="47" s="1"/>
  <c r="J95" i="47"/>
  <c r="J103" i="47" s="1"/>
  <c r="I95" i="47"/>
  <c r="I103" i="47" s="1"/>
  <c r="H95" i="47"/>
  <c r="H103" i="47" s="1"/>
  <c r="G95" i="47"/>
  <c r="D95" i="47"/>
  <c r="D103" i="47" s="1"/>
  <c r="C94" i="47"/>
  <c r="B94" i="47"/>
  <c r="S93" i="47"/>
  <c r="R93" i="47"/>
  <c r="Q93" i="47"/>
  <c r="P93" i="47"/>
  <c r="O93" i="47"/>
  <c r="N93" i="47"/>
  <c r="M93" i="47"/>
  <c r="L93" i="47"/>
  <c r="K93" i="47"/>
  <c r="J93" i="47"/>
  <c r="I93" i="47"/>
  <c r="H93" i="47"/>
  <c r="G93" i="47"/>
  <c r="D93" i="47"/>
  <c r="D92" i="47"/>
  <c r="S91" i="47"/>
  <c r="R91" i="47"/>
  <c r="Q91" i="47"/>
  <c r="P91" i="47"/>
  <c r="O91" i="47"/>
  <c r="N91" i="47"/>
  <c r="M91" i="47"/>
  <c r="L91" i="47"/>
  <c r="K91" i="47"/>
  <c r="J91" i="47"/>
  <c r="I91" i="47"/>
  <c r="H91" i="47"/>
  <c r="G91" i="47"/>
  <c r="D91" i="47"/>
  <c r="S90" i="47"/>
  <c r="R90" i="47"/>
  <c r="Q90" i="47"/>
  <c r="P90" i="47"/>
  <c r="O90" i="47"/>
  <c r="N90" i="47"/>
  <c r="M90" i="47"/>
  <c r="L90" i="47"/>
  <c r="K90" i="47"/>
  <c r="J90" i="47"/>
  <c r="I90" i="47"/>
  <c r="H90" i="47"/>
  <c r="G90" i="47"/>
  <c r="D90" i="47"/>
  <c r="S89" i="47"/>
  <c r="R89" i="47"/>
  <c r="Q89" i="47"/>
  <c r="P89" i="47"/>
  <c r="O89" i="47"/>
  <c r="N89" i="47"/>
  <c r="M89" i="47"/>
  <c r="L89" i="47"/>
  <c r="K89" i="47"/>
  <c r="J89" i="47"/>
  <c r="I89" i="47"/>
  <c r="H89" i="47"/>
  <c r="G89" i="47"/>
  <c r="D89" i="47"/>
  <c r="S88" i="47"/>
  <c r="R88" i="47"/>
  <c r="Q88" i="47"/>
  <c r="P88" i="47"/>
  <c r="O88" i="47"/>
  <c r="N88" i="47"/>
  <c r="M88" i="47"/>
  <c r="L88" i="47"/>
  <c r="K88" i="47"/>
  <c r="J88" i="47"/>
  <c r="I88" i="47"/>
  <c r="H88" i="47"/>
  <c r="G88" i="47"/>
  <c r="D88" i="47"/>
  <c r="S87" i="47"/>
  <c r="R87" i="47"/>
  <c r="Q87" i="47"/>
  <c r="P87" i="47"/>
  <c r="O87" i="47"/>
  <c r="N87" i="47"/>
  <c r="M87" i="47"/>
  <c r="L87" i="47"/>
  <c r="K87" i="47"/>
  <c r="J87" i="47"/>
  <c r="I87" i="47"/>
  <c r="H87" i="47"/>
  <c r="G87" i="47"/>
  <c r="D87" i="47"/>
  <c r="S86" i="47"/>
  <c r="R86" i="47"/>
  <c r="Q86" i="47"/>
  <c r="P86" i="47"/>
  <c r="O86" i="47"/>
  <c r="N86" i="47"/>
  <c r="M86" i="47"/>
  <c r="L86" i="47"/>
  <c r="K86" i="47"/>
  <c r="J86" i="47"/>
  <c r="I86" i="47"/>
  <c r="H86" i="47"/>
  <c r="G86" i="47"/>
  <c r="D86" i="47"/>
  <c r="S85" i="47"/>
  <c r="R85" i="47"/>
  <c r="Q85" i="47"/>
  <c r="P85" i="47"/>
  <c r="O85" i="47"/>
  <c r="N85" i="47"/>
  <c r="M85" i="47"/>
  <c r="L85" i="47"/>
  <c r="K85" i="47"/>
  <c r="J85" i="47"/>
  <c r="I85" i="47"/>
  <c r="H85" i="47"/>
  <c r="G85" i="47"/>
  <c r="D85" i="47"/>
  <c r="S84" i="47"/>
  <c r="S94" i="47" s="1"/>
  <c r="R84" i="47"/>
  <c r="R94" i="47" s="1"/>
  <c r="Q84" i="47"/>
  <c r="Q94" i="47" s="1"/>
  <c r="P84" i="47"/>
  <c r="P94" i="47" s="1"/>
  <c r="O84" i="47"/>
  <c r="O94" i="47" s="1"/>
  <c r="N84" i="47"/>
  <c r="N94" i="47" s="1"/>
  <c r="M84" i="47"/>
  <c r="M94" i="47" s="1"/>
  <c r="L84" i="47"/>
  <c r="L94" i="47" s="1"/>
  <c r="K84" i="47"/>
  <c r="K94" i="47" s="1"/>
  <c r="J84" i="47"/>
  <c r="J94" i="47" s="1"/>
  <c r="I84" i="47"/>
  <c r="I94" i="47" s="1"/>
  <c r="H84" i="47"/>
  <c r="H94" i="47" s="1"/>
  <c r="G84" i="47"/>
  <c r="D84" i="47"/>
  <c r="D94" i="47" s="1"/>
  <c r="C83" i="47"/>
  <c r="B83" i="47"/>
  <c r="S82" i="47"/>
  <c r="R82" i="47"/>
  <c r="Q82" i="47"/>
  <c r="P82" i="47"/>
  <c r="O82" i="47"/>
  <c r="N82" i="47"/>
  <c r="M82" i="47"/>
  <c r="L82" i="47"/>
  <c r="K82" i="47"/>
  <c r="J82" i="47"/>
  <c r="I82" i="47"/>
  <c r="H82" i="47"/>
  <c r="G82" i="47"/>
  <c r="D82" i="47"/>
  <c r="S81" i="47"/>
  <c r="R81" i="47"/>
  <c r="Q81" i="47"/>
  <c r="P81" i="47"/>
  <c r="O81" i="47"/>
  <c r="N81" i="47"/>
  <c r="M81" i="47"/>
  <c r="L81" i="47"/>
  <c r="K81" i="47"/>
  <c r="J81" i="47"/>
  <c r="I81" i="47"/>
  <c r="H81" i="47"/>
  <c r="G81" i="47"/>
  <c r="D81" i="47"/>
  <c r="S80" i="47"/>
  <c r="R80" i="47"/>
  <c r="Q80" i="47"/>
  <c r="P80" i="47"/>
  <c r="O80" i="47"/>
  <c r="N80" i="47"/>
  <c r="M80" i="47"/>
  <c r="L80" i="47"/>
  <c r="K80" i="47"/>
  <c r="J80" i="47"/>
  <c r="I80" i="47"/>
  <c r="H80" i="47"/>
  <c r="G80" i="47"/>
  <c r="D80" i="47"/>
  <c r="S79" i="47"/>
  <c r="R79" i="47"/>
  <c r="Q79" i="47"/>
  <c r="P79" i="47"/>
  <c r="O79" i="47"/>
  <c r="N79" i="47"/>
  <c r="M79" i="47"/>
  <c r="L79" i="47"/>
  <c r="K79" i="47"/>
  <c r="J79" i="47"/>
  <c r="I79" i="47"/>
  <c r="H79" i="47"/>
  <c r="G79" i="47"/>
  <c r="D79" i="47"/>
  <c r="S78" i="47"/>
  <c r="R78" i="47"/>
  <c r="Q78" i="47"/>
  <c r="P78" i="47"/>
  <c r="O78" i="47"/>
  <c r="N78" i="47"/>
  <c r="M78" i="47"/>
  <c r="L78" i="47"/>
  <c r="K78" i="47"/>
  <c r="J78" i="47"/>
  <c r="I78" i="47"/>
  <c r="H78" i="47"/>
  <c r="G78" i="47"/>
  <c r="D78" i="47"/>
  <c r="S77" i="47"/>
  <c r="R77" i="47"/>
  <c r="Q77" i="47"/>
  <c r="P77" i="47"/>
  <c r="O77" i="47"/>
  <c r="N77" i="47"/>
  <c r="M77" i="47"/>
  <c r="L77" i="47"/>
  <c r="K77" i="47"/>
  <c r="J77" i="47"/>
  <c r="I77" i="47"/>
  <c r="H77" i="47"/>
  <c r="G77" i="47"/>
  <c r="D77" i="47"/>
  <c r="S76" i="47"/>
  <c r="R76" i="47"/>
  <c r="Q76" i="47"/>
  <c r="P76" i="47"/>
  <c r="O76" i="47"/>
  <c r="N76" i="47"/>
  <c r="M76" i="47"/>
  <c r="L76" i="47"/>
  <c r="K76" i="47"/>
  <c r="J76" i="47"/>
  <c r="I76" i="47"/>
  <c r="H76" i="47"/>
  <c r="G76" i="47"/>
  <c r="D76" i="47"/>
  <c r="S75" i="47"/>
  <c r="R75" i="47"/>
  <c r="Q75" i="47"/>
  <c r="P75" i="47"/>
  <c r="O75" i="47"/>
  <c r="N75" i="47"/>
  <c r="M75" i="47"/>
  <c r="L75" i="47"/>
  <c r="K75" i="47"/>
  <c r="J75" i="47"/>
  <c r="I75" i="47"/>
  <c r="H75" i="47"/>
  <c r="G75" i="47"/>
  <c r="D75" i="47"/>
  <c r="S74" i="47"/>
  <c r="R74" i="47"/>
  <c r="Q74" i="47"/>
  <c r="P74" i="47"/>
  <c r="O74" i="47"/>
  <c r="N74" i="47"/>
  <c r="M74" i="47"/>
  <c r="L74" i="47"/>
  <c r="K74" i="47"/>
  <c r="J74" i="47"/>
  <c r="I74" i="47"/>
  <c r="H74" i="47"/>
  <c r="G74" i="47"/>
  <c r="D74" i="47"/>
  <c r="S73" i="47"/>
  <c r="R73" i="47"/>
  <c r="Q73" i="47"/>
  <c r="P73" i="47"/>
  <c r="O73" i="47"/>
  <c r="N73" i="47"/>
  <c r="M73" i="47"/>
  <c r="L73" i="47"/>
  <c r="K73" i="47"/>
  <c r="J73" i="47"/>
  <c r="I73" i="47"/>
  <c r="H73" i="47"/>
  <c r="G73" i="47"/>
  <c r="D73" i="47"/>
  <c r="S72" i="47"/>
  <c r="S83" i="47" s="1"/>
  <c r="R72" i="47"/>
  <c r="R83" i="47" s="1"/>
  <c r="Q72" i="47"/>
  <c r="Q83" i="47" s="1"/>
  <c r="P72" i="47"/>
  <c r="P83" i="47" s="1"/>
  <c r="O72" i="47"/>
  <c r="O83" i="47" s="1"/>
  <c r="N72" i="47"/>
  <c r="N83" i="47" s="1"/>
  <c r="M72" i="47"/>
  <c r="M83" i="47" s="1"/>
  <c r="L72" i="47"/>
  <c r="L83" i="47" s="1"/>
  <c r="K72" i="47"/>
  <c r="K83" i="47" s="1"/>
  <c r="J72" i="47"/>
  <c r="J83" i="47" s="1"/>
  <c r="I72" i="47"/>
  <c r="I83" i="47" s="1"/>
  <c r="H72" i="47"/>
  <c r="H83" i="47" s="1"/>
  <c r="G72" i="47"/>
  <c r="D72" i="47"/>
  <c r="D83" i="47" s="1"/>
  <c r="C71" i="47"/>
  <c r="B71" i="47"/>
  <c r="S70" i="47"/>
  <c r="R70" i="47"/>
  <c r="Q70" i="47"/>
  <c r="P70" i="47"/>
  <c r="O70" i="47"/>
  <c r="N70" i="47"/>
  <c r="M70" i="47"/>
  <c r="L70" i="47"/>
  <c r="K70" i="47"/>
  <c r="J70" i="47"/>
  <c r="I70" i="47"/>
  <c r="H70" i="47"/>
  <c r="G70" i="47"/>
  <c r="D70" i="47"/>
  <c r="S69" i="47"/>
  <c r="R69" i="47"/>
  <c r="Q69" i="47"/>
  <c r="P69" i="47"/>
  <c r="O69" i="47"/>
  <c r="N69" i="47"/>
  <c r="M69" i="47"/>
  <c r="L69" i="47"/>
  <c r="K69" i="47"/>
  <c r="J69" i="47"/>
  <c r="I69" i="47"/>
  <c r="H69" i="47"/>
  <c r="G69" i="47"/>
  <c r="D69" i="47"/>
  <c r="S68" i="47"/>
  <c r="R68" i="47"/>
  <c r="Q68" i="47"/>
  <c r="P68" i="47"/>
  <c r="O68" i="47"/>
  <c r="N68" i="47"/>
  <c r="M68" i="47"/>
  <c r="L68" i="47"/>
  <c r="K68" i="47"/>
  <c r="J68" i="47"/>
  <c r="I68" i="47"/>
  <c r="H68" i="47"/>
  <c r="G68" i="47"/>
  <c r="D68" i="47"/>
  <c r="S67" i="47"/>
  <c r="R67" i="47"/>
  <c r="Q67" i="47"/>
  <c r="P67" i="47"/>
  <c r="O67" i="47"/>
  <c r="N67" i="47"/>
  <c r="M67" i="47"/>
  <c r="L67" i="47"/>
  <c r="K67" i="47"/>
  <c r="J67" i="47"/>
  <c r="I67" i="47"/>
  <c r="H67" i="47"/>
  <c r="G67" i="47"/>
  <c r="D67" i="47"/>
  <c r="S66" i="47"/>
  <c r="R66" i="47"/>
  <c r="Q66" i="47"/>
  <c r="P66" i="47"/>
  <c r="O66" i="47"/>
  <c r="N66" i="47"/>
  <c r="M66" i="47"/>
  <c r="L66" i="47"/>
  <c r="K66" i="47"/>
  <c r="J66" i="47"/>
  <c r="I66" i="47"/>
  <c r="H66" i="47"/>
  <c r="G66" i="47"/>
  <c r="D66" i="47"/>
  <c r="S65" i="47"/>
  <c r="R65" i="47"/>
  <c r="Q65" i="47"/>
  <c r="P65" i="47"/>
  <c r="O65" i="47"/>
  <c r="N65" i="47"/>
  <c r="M65" i="47"/>
  <c r="L65" i="47"/>
  <c r="K65" i="47"/>
  <c r="J65" i="47"/>
  <c r="I65" i="47"/>
  <c r="H65" i="47"/>
  <c r="G65" i="47"/>
  <c r="D65" i="47"/>
  <c r="S64" i="47"/>
  <c r="R64" i="47"/>
  <c r="Q64" i="47"/>
  <c r="P64" i="47"/>
  <c r="O64" i="47"/>
  <c r="N64" i="47"/>
  <c r="M64" i="47"/>
  <c r="L64" i="47"/>
  <c r="K64" i="47"/>
  <c r="J64" i="47"/>
  <c r="I64" i="47"/>
  <c r="H64" i="47"/>
  <c r="G64" i="47"/>
  <c r="D64" i="47"/>
  <c r="S63" i="47"/>
  <c r="R63" i="47"/>
  <c r="Q63" i="47"/>
  <c r="P63" i="47"/>
  <c r="O63" i="47"/>
  <c r="N63" i="47"/>
  <c r="M63" i="47"/>
  <c r="L63" i="47"/>
  <c r="K63" i="47"/>
  <c r="J63" i="47"/>
  <c r="I63" i="47"/>
  <c r="H63" i="47"/>
  <c r="G63" i="47"/>
  <c r="D63" i="47"/>
  <c r="S62" i="47"/>
  <c r="R62" i="47"/>
  <c r="Q62" i="47"/>
  <c r="P62" i="47"/>
  <c r="O62" i="47"/>
  <c r="N62" i="47"/>
  <c r="M62" i="47"/>
  <c r="L62" i="47"/>
  <c r="K62" i="47"/>
  <c r="J62" i="47"/>
  <c r="I62" i="47"/>
  <c r="H62" i="47"/>
  <c r="G62" i="47"/>
  <c r="D62" i="47"/>
  <c r="C61" i="47"/>
  <c r="B61" i="47"/>
  <c r="S60" i="47"/>
  <c r="R60" i="47"/>
  <c r="Q60" i="47"/>
  <c r="P60" i="47"/>
  <c r="O60" i="47"/>
  <c r="N60" i="47"/>
  <c r="M60" i="47"/>
  <c r="L60" i="47"/>
  <c r="K60" i="47"/>
  <c r="J60" i="47"/>
  <c r="I60" i="47"/>
  <c r="H60" i="47"/>
  <c r="G60" i="47"/>
  <c r="D60" i="47"/>
  <c r="S59" i="47"/>
  <c r="R59" i="47"/>
  <c r="Q59" i="47"/>
  <c r="P59" i="47"/>
  <c r="O59" i="47"/>
  <c r="N59" i="47"/>
  <c r="M59" i="47"/>
  <c r="L59" i="47"/>
  <c r="K59" i="47"/>
  <c r="J59" i="47"/>
  <c r="I59" i="47"/>
  <c r="H59" i="47"/>
  <c r="G59" i="47"/>
  <c r="D59" i="47"/>
  <c r="S58" i="47"/>
  <c r="R58" i="47"/>
  <c r="Q58" i="47"/>
  <c r="P58" i="47"/>
  <c r="O58" i="47"/>
  <c r="N58" i="47"/>
  <c r="M58" i="47"/>
  <c r="L58" i="47"/>
  <c r="K58" i="47"/>
  <c r="J58" i="47"/>
  <c r="I58" i="47"/>
  <c r="H58" i="47"/>
  <c r="G58" i="47"/>
  <c r="D58" i="47"/>
  <c r="S57" i="47"/>
  <c r="R57" i="47"/>
  <c r="Q57" i="47"/>
  <c r="P57" i="47"/>
  <c r="O57" i="47"/>
  <c r="N57" i="47"/>
  <c r="M57" i="47"/>
  <c r="L57" i="47"/>
  <c r="K57" i="47"/>
  <c r="J57" i="47"/>
  <c r="I57" i="47"/>
  <c r="H57" i="47"/>
  <c r="G57" i="47"/>
  <c r="D57" i="47"/>
  <c r="S56" i="47"/>
  <c r="R56" i="47"/>
  <c r="Q56" i="47"/>
  <c r="P56" i="47"/>
  <c r="O56" i="47"/>
  <c r="N56" i="47"/>
  <c r="M56" i="47"/>
  <c r="L56" i="47"/>
  <c r="K56" i="47"/>
  <c r="J56" i="47"/>
  <c r="I56" i="47"/>
  <c r="H56" i="47"/>
  <c r="G56" i="47"/>
  <c r="D56" i="47"/>
  <c r="S55" i="47"/>
  <c r="R55" i="47"/>
  <c r="Q55" i="47"/>
  <c r="P55" i="47"/>
  <c r="O55" i="47"/>
  <c r="N55" i="47"/>
  <c r="M55" i="47"/>
  <c r="L55" i="47"/>
  <c r="K55" i="47"/>
  <c r="J55" i="47"/>
  <c r="I55" i="47"/>
  <c r="H55" i="47"/>
  <c r="G55" i="47"/>
  <c r="D55" i="47"/>
  <c r="S54" i="47"/>
  <c r="R54" i="47"/>
  <c r="Q54" i="47"/>
  <c r="Q61" i="47" s="1"/>
  <c r="P54" i="47"/>
  <c r="O54" i="47"/>
  <c r="N54" i="47"/>
  <c r="M54" i="47"/>
  <c r="L54" i="47"/>
  <c r="K54" i="47"/>
  <c r="J54" i="47"/>
  <c r="I54" i="47"/>
  <c r="H54" i="47"/>
  <c r="G54" i="47"/>
  <c r="D54" i="47"/>
  <c r="S53" i="47"/>
  <c r="S61" i="47" s="1"/>
  <c r="R53" i="47"/>
  <c r="R61" i="47" s="1"/>
  <c r="Q53" i="47"/>
  <c r="P53" i="47"/>
  <c r="P61" i="47" s="1"/>
  <c r="O53" i="47"/>
  <c r="O61" i="47" s="1"/>
  <c r="N53" i="47"/>
  <c r="N61" i="47" s="1"/>
  <c r="M53" i="47"/>
  <c r="M61" i="47" s="1"/>
  <c r="L53" i="47"/>
  <c r="L61" i="47" s="1"/>
  <c r="K53" i="47"/>
  <c r="K61" i="47" s="1"/>
  <c r="J53" i="47"/>
  <c r="J61" i="47" s="1"/>
  <c r="I53" i="47"/>
  <c r="I61" i="47" s="1"/>
  <c r="H53" i="47"/>
  <c r="H61" i="47" s="1"/>
  <c r="G53" i="47"/>
  <c r="D53" i="47"/>
  <c r="S52" i="47"/>
  <c r="R52" i="47"/>
  <c r="Q52" i="47"/>
  <c r="P52" i="47"/>
  <c r="O52" i="47"/>
  <c r="N52" i="47"/>
  <c r="M52" i="47"/>
  <c r="L52" i="47"/>
  <c r="K52" i="47"/>
  <c r="J52" i="47"/>
  <c r="I52" i="47"/>
  <c r="H52" i="47"/>
  <c r="G52" i="47"/>
  <c r="D52" i="47"/>
  <c r="D61" i="47" s="1"/>
  <c r="C51" i="47"/>
  <c r="B51" i="47"/>
  <c r="S50" i="47"/>
  <c r="R50" i="47"/>
  <c r="Q50" i="47"/>
  <c r="P50" i="47"/>
  <c r="O50" i="47"/>
  <c r="N50" i="47"/>
  <c r="M50" i="47"/>
  <c r="L50" i="47"/>
  <c r="K50" i="47"/>
  <c r="J50" i="47"/>
  <c r="I50" i="47"/>
  <c r="H50" i="47"/>
  <c r="G50" i="47"/>
  <c r="D50" i="47"/>
  <c r="S49" i="47"/>
  <c r="R49" i="47"/>
  <c r="Q49" i="47"/>
  <c r="P49" i="47"/>
  <c r="O49" i="47"/>
  <c r="N49" i="47"/>
  <c r="M49" i="47"/>
  <c r="L49" i="47"/>
  <c r="K49" i="47"/>
  <c r="J49" i="47"/>
  <c r="I49" i="47"/>
  <c r="H49" i="47"/>
  <c r="G49" i="47"/>
  <c r="D49" i="47"/>
  <c r="S48" i="47"/>
  <c r="R48" i="47"/>
  <c r="Q48" i="47"/>
  <c r="P48" i="47"/>
  <c r="O48" i="47"/>
  <c r="N48" i="47"/>
  <c r="M48" i="47"/>
  <c r="L48" i="47"/>
  <c r="K48" i="47"/>
  <c r="J48" i="47"/>
  <c r="I48" i="47"/>
  <c r="H48" i="47"/>
  <c r="G48" i="47"/>
  <c r="D48" i="47"/>
  <c r="S47" i="47"/>
  <c r="R47" i="47"/>
  <c r="Q47" i="47"/>
  <c r="P47" i="47"/>
  <c r="O47" i="47"/>
  <c r="N47" i="47"/>
  <c r="M47" i="47"/>
  <c r="L47" i="47"/>
  <c r="K47" i="47"/>
  <c r="J47" i="47"/>
  <c r="I47" i="47"/>
  <c r="H47" i="47"/>
  <c r="G47" i="47"/>
  <c r="D47" i="47"/>
  <c r="S46" i="47"/>
  <c r="R46" i="47"/>
  <c r="Q46" i="47"/>
  <c r="P46" i="47"/>
  <c r="O46" i="47"/>
  <c r="N46" i="47"/>
  <c r="M46" i="47"/>
  <c r="L46" i="47"/>
  <c r="K46" i="47"/>
  <c r="J46" i="47"/>
  <c r="I46" i="47"/>
  <c r="H46" i="47"/>
  <c r="G46" i="47"/>
  <c r="D46" i="47"/>
  <c r="S45" i="47"/>
  <c r="R45" i="47"/>
  <c r="Q45" i="47"/>
  <c r="P45" i="47"/>
  <c r="O45" i="47"/>
  <c r="N45" i="47"/>
  <c r="M45" i="47"/>
  <c r="L45" i="47"/>
  <c r="K45" i="47"/>
  <c r="J45" i="47"/>
  <c r="I45" i="47"/>
  <c r="H45" i="47"/>
  <c r="G45" i="47"/>
  <c r="D45" i="47"/>
  <c r="S44" i="47"/>
  <c r="R44" i="47"/>
  <c r="Q44" i="47"/>
  <c r="P44" i="47"/>
  <c r="O44" i="47"/>
  <c r="N44" i="47"/>
  <c r="M44" i="47"/>
  <c r="L44" i="47"/>
  <c r="K44" i="47"/>
  <c r="J44" i="47"/>
  <c r="I44" i="47"/>
  <c r="H44" i="47"/>
  <c r="G44" i="47"/>
  <c r="D44" i="47"/>
  <c r="S43" i="47"/>
  <c r="R43" i="47"/>
  <c r="Q43" i="47"/>
  <c r="P43" i="47"/>
  <c r="O43" i="47"/>
  <c r="N43" i="47"/>
  <c r="M43" i="47"/>
  <c r="L43" i="47"/>
  <c r="K43" i="47"/>
  <c r="J43" i="47"/>
  <c r="I43" i="47"/>
  <c r="H43" i="47"/>
  <c r="G43" i="47"/>
  <c r="D43" i="47"/>
  <c r="S42" i="47"/>
  <c r="R42" i="47"/>
  <c r="Q42" i="47"/>
  <c r="P42" i="47"/>
  <c r="O42" i="47"/>
  <c r="N42" i="47"/>
  <c r="M42" i="47"/>
  <c r="L42" i="47"/>
  <c r="K42" i="47"/>
  <c r="J42" i="47"/>
  <c r="I42" i="47"/>
  <c r="H42" i="47"/>
  <c r="G42" i="47"/>
  <c r="D42" i="47"/>
  <c r="S41" i="47"/>
  <c r="R41" i="47"/>
  <c r="Q41" i="47"/>
  <c r="P41" i="47"/>
  <c r="O41" i="47"/>
  <c r="N41" i="47"/>
  <c r="M41" i="47"/>
  <c r="L41" i="47"/>
  <c r="K41" i="47"/>
  <c r="J41" i="47"/>
  <c r="I41" i="47"/>
  <c r="H41" i="47"/>
  <c r="G41" i="47"/>
  <c r="D41" i="47"/>
  <c r="S40" i="47"/>
  <c r="S51" i="47" s="1"/>
  <c r="R40" i="47"/>
  <c r="R51" i="47" s="1"/>
  <c r="Q40" i="47"/>
  <c r="Q51" i="47" s="1"/>
  <c r="P40" i="47"/>
  <c r="P51" i="47" s="1"/>
  <c r="O40" i="47"/>
  <c r="O51" i="47" s="1"/>
  <c r="N40" i="47"/>
  <c r="N51" i="47" s="1"/>
  <c r="M40" i="47"/>
  <c r="M51" i="47" s="1"/>
  <c r="L40" i="47"/>
  <c r="L51" i="47" s="1"/>
  <c r="K40" i="47"/>
  <c r="K51" i="47" s="1"/>
  <c r="J40" i="47"/>
  <c r="J51" i="47" s="1"/>
  <c r="I40" i="47"/>
  <c r="I51" i="47" s="1"/>
  <c r="H40" i="47"/>
  <c r="H51" i="47" s="1"/>
  <c r="G40" i="47"/>
  <c r="D40" i="47"/>
  <c r="D51" i="47" s="1"/>
  <c r="C39" i="47"/>
  <c r="B39" i="47"/>
  <c r="S38" i="47"/>
  <c r="R38" i="47"/>
  <c r="Q38" i="47"/>
  <c r="P38" i="47"/>
  <c r="O38" i="47"/>
  <c r="N38" i="47"/>
  <c r="M38" i="47"/>
  <c r="L38" i="47"/>
  <c r="K38" i="47"/>
  <c r="J38" i="47"/>
  <c r="I38" i="47"/>
  <c r="H38" i="47"/>
  <c r="G38" i="47"/>
  <c r="D38" i="47"/>
  <c r="S36" i="47"/>
  <c r="R36" i="47"/>
  <c r="Q36" i="47"/>
  <c r="P36" i="47"/>
  <c r="O36" i="47"/>
  <c r="N36" i="47"/>
  <c r="M36" i="47"/>
  <c r="L36" i="47"/>
  <c r="K36" i="47"/>
  <c r="J36" i="47"/>
  <c r="I36" i="47"/>
  <c r="H36" i="47"/>
  <c r="G36" i="47"/>
  <c r="D36" i="47"/>
  <c r="S35" i="47"/>
  <c r="R35" i="47"/>
  <c r="Q35" i="47"/>
  <c r="P35" i="47"/>
  <c r="O35" i="47"/>
  <c r="N35" i="47"/>
  <c r="M35" i="47"/>
  <c r="L35" i="47"/>
  <c r="K35" i="47"/>
  <c r="J35" i="47"/>
  <c r="I35" i="47"/>
  <c r="H35" i="47"/>
  <c r="G35" i="47"/>
  <c r="D35" i="47"/>
  <c r="S34" i="47"/>
  <c r="R34" i="47"/>
  <c r="Q34" i="47"/>
  <c r="P34" i="47"/>
  <c r="O34" i="47"/>
  <c r="N34" i="47"/>
  <c r="M34" i="47"/>
  <c r="L34" i="47"/>
  <c r="K34" i="47"/>
  <c r="J34" i="47"/>
  <c r="I34" i="47"/>
  <c r="H34" i="47"/>
  <c r="G34" i="47"/>
  <c r="D34" i="47"/>
  <c r="S33" i="47"/>
  <c r="R33" i="47"/>
  <c r="Q33" i="47"/>
  <c r="P33" i="47"/>
  <c r="O33" i="47"/>
  <c r="N33" i="47"/>
  <c r="M33" i="47"/>
  <c r="L33" i="47"/>
  <c r="K33" i="47"/>
  <c r="J33" i="47"/>
  <c r="I33" i="47"/>
  <c r="H33" i="47"/>
  <c r="G33" i="47"/>
  <c r="D33" i="47"/>
  <c r="S32" i="47"/>
  <c r="R32" i="47"/>
  <c r="Q32" i="47"/>
  <c r="P32" i="47"/>
  <c r="O32" i="47"/>
  <c r="N32" i="47"/>
  <c r="M32" i="47"/>
  <c r="L32" i="47"/>
  <c r="K32" i="47"/>
  <c r="J32" i="47"/>
  <c r="I32" i="47"/>
  <c r="H32" i="47"/>
  <c r="G32" i="47"/>
  <c r="D32" i="47"/>
  <c r="S31" i="47"/>
  <c r="R31" i="47"/>
  <c r="Q31" i="47"/>
  <c r="P31" i="47"/>
  <c r="O31" i="47"/>
  <c r="N31" i="47"/>
  <c r="M31" i="47"/>
  <c r="L31" i="47"/>
  <c r="K31" i="47"/>
  <c r="J31" i="47"/>
  <c r="I31" i="47"/>
  <c r="H31" i="47"/>
  <c r="G31" i="47"/>
  <c r="D31" i="47"/>
  <c r="S30" i="47"/>
  <c r="R30" i="47"/>
  <c r="Q30" i="47"/>
  <c r="P30" i="47"/>
  <c r="O30" i="47"/>
  <c r="N30" i="47"/>
  <c r="M30" i="47"/>
  <c r="L30" i="47"/>
  <c r="K30" i="47"/>
  <c r="J30" i="47"/>
  <c r="I30" i="47"/>
  <c r="H30" i="47"/>
  <c r="G30" i="47"/>
  <c r="D30" i="47"/>
  <c r="S29" i="47"/>
  <c r="R29" i="47"/>
  <c r="Q29" i="47"/>
  <c r="P29" i="47"/>
  <c r="O29" i="47"/>
  <c r="N29" i="47"/>
  <c r="M29" i="47"/>
  <c r="L29" i="47"/>
  <c r="K29" i="47"/>
  <c r="J29" i="47"/>
  <c r="I29" i="47"/>
  <c r="H29" i="47"/>
  <c r="G29" i="47"/>
  <c r="D29" i="47"/>
  <c r="C28" i="47"/>
  <c r="B28" i="47"/>
  <c r="S27" i="47"/>
  <c r="R27" i="47"/>
  <c r="Q27" i="47"/>
  <c r="P27" i="47"/>
  <c r="O27" i="47"/>
  <c r="N27" i="47"/>
  <c r="M27" i="47"/>
  <c r="L27" i="47"/>
  <c r="K27" i="47"/>
  <c r="J27" i="47"/>
  <c r="I27" i="47"/>
  <c r="H27" i="47"/>
  <c r="G27" i="47"/>
  <c r="D27" i="47"/>
  <c r="S26" i="47"/>
  <c r="R26" i="47"/>
  <c r="Q26" i="47"/>
  <c r="P26" i="47"/>
  <c r="O26" i="47"/>
  <c r="N26" i="47"/>
  <c r="M26" i="47"/>
  <c r="L26" i="47"/>
  <c r="K26" i="47"/>
  <c r="J26" i="47"/>
  <c r="I26" i="47"/>
  <c r="H26" i="47"/>
  <c r="G26" i="47"/>
  <c r="D26" i="47"/>
  <c r="S25" i="47"/>
  <c r="R25" i="47"/>
  <c r="Q25" i="47"/>
  <c r="P25" i="47"/>
  <c r="O25" i="47"/>
  <c r="N25" i="47"/>
  <c r="M25" i="47"/>
  <c r="L25" i="47"/>
  <c r="K25" i="47"/>
  <c r="J25" i="47"/>
  <c r="I25" i="47"/>
  <c r="H25" i="47"/>
  <c r="G25" i="47"/>
  <c r="D25" i="47"/>
  <c r="S24" i="47"/>
  <c r="R24" i="47"/>
  <c r="Q24" i="47"/>
  <c r="P24" i="47"/>
  <c r="O24" i="47"/>
  <c r="N24" i="47"/>
  <c r="M24" i="47"/>
  <c r="L24" i="47"/>
  <c r="K24" i="47"/>
  <c r="J24" i="47"/>
  <c r="I24" i="47"/>
  <c r="H24" i="47"/>
  <c r="G24" i="47"/>
  <c r="D24" i="47"/>
  <c r="S23" i="47"/>
  <c r="R23" i="47"/>
  <c r="Q23" i="47"/>
  <c r="P23" i="47"/>
  <c r="O23" i="47"/>
  <c r="N23" i="47"/>
  <c r="M23" i="47"/>
  <c r="L23" i="47"/>
  <c r="K23" i="47"/>
  <c r="J23" i="47"/>
  <c r="I23" i="47"/>
  <c r="H23" i="47"/>
  <c r="G23" i="47"/>
  <c r="D23" i="47"/>
  <c r="S22" i="47"/>
  <c r="R22" i="47"/>
  <c r="Q22" i="47"/>
  <c r="P22" i="47"/>
  <c r="O22" i="47"/>
  <c r="N22" i="47"/>
  <c r="M22" i="47"/>
  <c r="L22" i="47"/>
  <c r="K22" i="47"/>
  <c r="J22" i="47"/>
  <c r="I22" i="47"/>
  <c r="H22" i="47"/>
  <c r="G22" i="47"/>
  <c r="D22" i="47"/>
  <c r="S21" i="47"/>
  <c r="R21" i="47"/>
  <c r="Q21" i="47"/>
  <c r="P21" i="47"/>
  <c r="O21" i="47"/>
  <c r="N21" i="47"/>
  <c r="M21" i="47"/>
  <c r="L21" i="47"/>
  <c r="K21" i="47"/>
  <c r="J21" i="47"/>
  <c r="I21" i="47"/>
  <c r="H21" i="47"/>
  <c r="G21" i="47"/>
  <c r="D21" i="47"/>
  <c r="S20" i="47"/>
  <c r="R20" i="47"/>
  <c r="Q20" i="47"/>
  <c r="P20" i="47"/>
  <c r="O20" i="47"/>
  <c r="N20" i="47"/>
  <c r="M20" i="47"/>
  <c r="L20" i="47"/>
  <c r="K20" i="47"/>
  <c r="J20" i="47"/>
  <c r="I20" i="47"/>
  <c r="H20" i="47"/>
  <c r="G20" i="47"/>
  <c r="D20" i="47"/>
  <c r="S19" i="47"/>
  <c r="R19" i="47"/>
  <c r="Q19" i="47"/>
  <c r="P19" i="47"/>
  <c r="O19" i="47"/>
  <c r="N19" i="47"/>
  <c r="M19" i="47"/>
  <c r="L19" i="47"/>
  <c r="K19" i="47"/>
  <c r="J19" i="47"/>
  <c r="I19" i="47"/>
  <c r="H19" i="47"/>
  <c r="G19" i="47"/>
  <c r="D19" i="47"/>
  <c r="S18" i="47"/>
  <c r="R18" i="47"/>
  <c r="Q18" i="47"/>
  <c r="P18" i="47"/>
  <c r="O18" i="47"/>
  <c r="N18" i="47"/>
  <c r="M18" i="47"/>
  <c r="L18" i="47"/>
  <c r="K18" i="47"/>
  <c r="J18" i="47"/>
  <c r="I18" i="47"/>
  <c r="H18" i="47"/>
  <c r="G18" i="47"/>
  <c r="D18" i="47"/>
  <c r="S17" i="47"/>
  <c r="R17" i="47"/>
  <c r="Q17" i="47"/>
  <c r="P17" i="47"/>
  <c r="O17" i="47"/>
  <c r="N17" i="47"/>
  <c r="M17" i="47"/>
  <c r="L17" i="47"/>
  <c r="K17" i="47"/>
  <c r="J17" i="47"/>
  <c r="I17" i="47"/>
  <c r="H17" i="47"/>
  <c r="G17" i="47"/>
  <c r="D17" i="47"/>
  <c r="S16" i="47"/>
  <c r="R16" i="47"/>
  <c r="Q16" i="47"/>
  <c r="P16" i="47"/>
  <c r="O16" i="47"/>
  <c r="N16" i="47"/>
  <c r="M16" i="47"/>
  <c r="L16" i="47"/>
  <c r="K16" i="47"/>
  <c r="J16" i="47"/>
  <c r="I16" i="47"/>
  <c r="H16" i="47"/>
  <c r="G16" i="47"/>
  <c r="D16" i="47"/>
  <c r="C15" i="47"/>
  <c r="B15" i="47"/>
  <c r="S14" i="47"/>
  <c r="R14" i="47"/>
  <c r="Q14" i="47"/>
  <c r="P14" i="47"/>
  <c r="O14" i="47"/>
  <c r="N14" i="47"/>
  <c r="M14" i="47"/>
  <c r="L14" i="47"/>
  <c r="K14" i="47"/>
  <c r="J14" i="47"/>
  <c r="I14" i="47"/>
  <c r="H14" i="47"/>
  <c r="G14" i="47"/>
  <c r="D14" i="47"/>
  <c r="S13" i="47"/>
  <c r="R13" i="47"/>
  <c r="Q13" i="47"/>
  <c r="P13" i="47"/>
  <c r="O13" i="47"/>
  <c r="N13" i="47"/>
  <c r="M13" i="47"/>
  <c r="L13" i="47"/>
  <c r="K13" i="47"/>
  <c r="J13" i="47"/>
  <c r="I13" i="47"/>
  <c r="H13" i="47"/>
  <c r="G13" i="47"/>
  <c r="D13" i="47"/>
  <c r="S12" i="47"/>
  <c r="R12" i="47"/>
  <c r="Q12" i="47"/>
  <c r="P12" i="47"/>
  <c r="O12" i="47"/>
  <c r="N12" i="47"/>
  <c r="M12" i="47"/>
  <c r="L12" i="47"/>
  <c r="K12" i="47"/>
  <c r="J12" i="47"/>
  <c r="I12" i="47"/>
  <c r="H12" i="47"/>
  <c r="G12" i="47"/>
  <c r="D12" i="47"/>
  <c r="S11" i="47"/>
  <c r="R11" i="47"/>
  <c r="Q11" i="47"/>
  <c r="P11" i="47"/>
  <c r="O11" i="47"/>
  <c r="N11" i="47"/>
  <c r="M11" i="47"/>
  <c r="L11" i="47"/>
  <c r="K11" i="47"/>
  <c r="J11" i="47"/>
  <c r="I11" i="47"/>
  <c r="H11" i="47"/>
  <c r="G11" i="47"/>
  <c r="D11" i="47"/>
  <c r="S10" i="47"/>
  <c r="R10" i="47"/>
  <c r="Q10" i="47"/>
  <c r="P10" i="47"/>
  <c r="O10" i="47"/>
  <c r="N10" i="47"/>
  <c r="M10" i="47"/>
  <c r="L10" i="47"/>
  <c r="K10" i="47"/>
  <c r="J10" i="47"/>
  <c r="I10" i="47"/>
  <c r="H10" i="47"/>
  <c r="G10" i="47"/>
  <c r="D10" i="47"/>
  <c r="S9" i="47"/>
  <c r="R9" i="47"/>
  <c r="Q9" i="47"/>
  <c r="P9" i="47"/>
  <c r="O9" i="47"/>
  <c r="N9" i="47"/>
  <c r="M9" i="47"/>
  <c r="L9" i="47"/>
  <c r="K9" i="47"/>
  <c r="J9" i="47"/>
  <c r="I9" i="47"/>
  <c r="H9" i="47"/>
  <c r="G9" i="47"/>
  <c r="D9" i="47"/>
  <c r="S8" i="47"/>
  <c r="R8" i="47"/>
  <c r="Q8" i="47"/>
  <c r="P8" i="47"/>
  <c r="O8" i="47"/>
  <c r="N8" i="47"/>
  <c r="M8" i="47"/>
  <c r="L8" i="47"/>
  <c r="K8" i="47"/>
  <c r="J8" i="47"/>
  <c r="I8" i="47"/>
  <c r="H8" i="47"/>
  <c r="G8" i="47"/>
  <c r="D8" i="47"/>
  <c r="S7" i="47"/>
  <c r="R7" i="47"/>
  <c r="Q7" i="47"/>
  <c r="P7" i="47"/>
  <c r="O7" i="47"/>
  <c r="N7" i="47"/>
  <c r="M7" i="47"/>
  <c r="L7" i="47"/>
  <c r="K7" i="47"/>
  <c r="J7" i="47"/>
  <c r="I7" i="47"/>
  <c r="H7" i="47"/>
  <c r="G7" i="47"/>
  <c r="D7" i="47"/>
  <c r="S6" i="47"/>
  <c r="R6" i="47"/>
  <c r="Q6" i="47"/>
  <c r="P6" i="47"/>
  <c r="O6" i="47"/>
  <c r="N6" i="47"/>
  <c r="M6" i="47"/>
  <c r="L6" i="47"/>
  <c r="K6" i="47"/>
  <c r="J6" i="47"/>
  <c r="I6" i="47"/>
  <c r="H6" i="47"/>
  <c r="G6" i="47"/>
  <c r="D6" i="47"/>
  <c r="S5" i="47"/>
  <c r="R5" i="47"/>
  <c r="Q5" i="47"/>
  <c r="P5" i="47"/>
  <c r="O5" i="47"/>
  <c r="N5" i="47"/>
  <c r="M5" i="47"/>
  <c r="L5" i="47"/>
  <c r="K5" i="47"/>
  <c r="J5" i="47"/>
  <c r="I5" i="47"/>
  <c r="H5" i="47"/>
  <c r="G5" i="47"/>
  <c r="D5" i="47"/>
  <c r="S4" i="47"/>
  <c r="R4" i="47"/>
  <c r="Q4" i="47"/>
  <c r="P4" i="47"/>
  <c r="O4" i="47"/>
  <c r="N4" i="47"/>
  <c r="M4" i="47"/>
  <c r="L4" i="47"/>
  <c r="K4" i="47"/>
  <c r="J4" i="47"/>
  <c r="I4" i="47"/>
  <c r="H4" i="47"/>
  <c r="G4" i="47"/>
  <c r="D4" i="47"/>
  <c r="S3" i="47"/>
  <c r="R3" i="47"/>
  <c r="Q3" i="47"/>
  <c r="P3" i="47"/>
  <c r="O3" i="47"/>
  <c r="N3" i="47"/>
  <c r="M3" i="47"/>
  <c r="L3" i="47"/>
  <c r="K3" i="47"/>
  <c r="J3" i="47"/>
  <c r="I3" i="47"/>
  <c r="H3" i="47"/>
  <c r="G3" i="47"/>
  <c r="D3" i="47"/>
  <c r="L28" i="46"/>
  <c r="K28" i="46"/>
  <c r="J28" i="46"/>
  <c r="I28" i="46"/>
  <c r="H28" i="46"/>
  <c r="G28" i="46"/>
  <c r="F28" i="46"/>
  <c r="E28" i="46"/>
  <c r="L27" i="46"/>
  <c r="K27" i="46"/>
  <c r="J27" i="46"/>
  <c r="I27" i="46"/>
  <c r="H27" i="46"/>
  <c r="G27" i="46"/>
  <c r="F27" i="46"/>
  <c r="E27" i="46"/>
  <c r="L26" i="46"/>
  <c r="K26" i="46"/>
  <c r="J26" i="46"/>
  <c r="I26" i="46"/>
  <c r="H26" i="46"/>
  <c r="G26" i="46"/>
  <c r="F26" i="46"/>
  <c r="E26" i="46"/>
  <c r="L25" i="46"/>
  <c r="K25" i="46"/>
  <c r="J25" i="46"/>
  <c r="I25" i="46"/>
  <c r="H25" i="46"/>
  <c r="G25" i="46"/>
  <c r="F25" i="46"/>
  <c r="E25" i="46"/>
  <c r="L24" i="46"/>
  <c r="K24" i="46"/>
  <c r="J24" i="46"/>
  <c r="I24" i="46"/>
  <c r="H24" i="46"/>
  <c r="G24" i="46"/>
  <c r="F24" i="46"/>
  <c r="E24" i="46"/>
  <c r="L23" i="46"/>
  <c r="K23" i="46"/>
  <c r="J23" i="46"/>
  <c r="I23" i="46"/>
  <c r="H23" i="46"/>
  <c r="G23" i="46"/>
  <c r="F23" i="46"/>
  <c r="E23" i="46"/>
  <c r="L22" i="46"/>
  <c r="K22" i="46"/>
  <c r="J22" i="46"/>
  <c r="I22" i="46"/>
  <c r="H22" i="46"/>
  <c r="G22" i="46"/>
  <c r="F22" i="46"/>
  <c r="E22" i="46"/>
  <c r="L21" i="46"/>
  <c r="K21" i="46"/>
  <c r="J21" i="46"/>
  <c r="I21" i="46"/>
  <c r="H21" i="46"/>
  <c r="G21" i="46"/>
  <c r="F21" i="46"/>
  <c r="E21" i="46"/>
  <c r="L20" i="46"/>
  <c r="K20" i="46"/>
  <c r="J20" i="46"/>
  <c r="I20" i="46"/>
  <c r="H20" i="46"/>
  <c r="G20" i="46"/>
  <c r="F20" i="46"/>
  <c r="E20" i="46"/>
  <c r="L19" i="46"/>
  <c r="K19" i="46"/>
  <c r="J19" i="46"/>
  <c r="I19" i="46"/>
  <c r="H19" i="46"/>
  <c r="G19" i="46"/>
  <c r="F19" i="46"/>
  <c r="E19" i="46"/>
  <c r="L18" i="46"/>
  <c r="K18" i="46"/>
  <c r="J18" i="46"/>
  <c r="I18" i="46"/>
  <c r="H18" i="46"/>
  <c r="G18" i="46"/>
  <c r="F18" i="46"/>
  <c r="E18" i="46"/>
  <c r="L17" i="46"/>
  <c r="K17" i="46"/>
  <c r="J17" i="46"/>
  <c r="I17" i="46"/>
  <c r="H17" i="46"/>
  <c r="G17" i="46"/>
  <c r="F17" i="46"/>
  <c r="L16" i="46"/>
  <c r="K16" i="46"/>
  <c r="J16" i="46"/>
  <c r="I16" i="46"/>
  <c r="H16" i="46"/>
  <c r="G16" i="46"/>
  <c r="L15" i="46"/>
  <c r="K15" i="46"/>
  <c r="J15" i="46"/>
  <c r="I15" i="46"/>
  <c r="H15" i="46"/>
  <c r="G15" i="46"/>
  <c r="F15" i="46"/>
  <c r="E15" i="46"/>
  <c r="L14" i="46"/>
  <c r="C14" i="46"/>
  <c r="C29" i="46" s="1"/>
  <c r="L13" i="46"/>
  <c r="K13" i="46"/>
  <c r="J13" i="46"/>
  <c r="I13" i="46"/>
  <c r="H13" i="46"/>
  <c r="G13" i="46"/>
  <c r="F13" i="46"/>
  <c r="E13" i="46"/>
  <c r="L12" i="46"/>
  <c r="K12" i="46"/>
  <c r="J12" i="46"/>
  <c r="I12" i="46"/>
  <c r="H12" i="46"/>
  <c r="G12" i="46"/>
  <c r="F12" i="46"/>
  <c r="E12" i="46"/>
  <c r="L11" i="46"/>
  <c r="K11" i="46"/>
  <c r="J11" i="46"/>
  <c r="I11" i="46"/>
  <c r="H11" i="46"/>
  <c r="G11" i="46"/>
  <c r="F11" i="46"/>
  <c r="E11" i="46"/>
  <c r="L10" i="46"/>
  <c r="K10" i="46"/>
  <c r="J10" i="46"/>
  <c r="I10" i="46"/>
  <c r="H10" i="46"/>
  <c r="G10" i="46"/>
  <c r="F10" i="46"/>
  <c r="E10" i="46"/>
  <c r="L9" i="46"/>
  <c r="K9" i="46"/>
  <c r="J9" i="46"/>
  <c r="I9" i="46"/>
  <c r="H9" i="46"/>
  <c r="G9" i="46"/>
  <c r="F9" i="46"/>
  <c r="E9" i="46"/>
  <c r="L8" i="46"/>
  <c r="K8" i="46"/>
  <c r="J8" i="46"/>
  <c r="I8" i="46"/>
  <c r="H8" i="46"/>
  <c r="G8" i="46"/>
  <c r="F8" i="46"/>
  <c r="E8" i="46"/>
  <c r="L7" i="46"/>
  <c r="K7" i="46"/>
  <c r="J7" i="46"/>
  <c r="I7" i="46"/>
  <c r="H7" i="46"/>
  <c r="G7" i="46"/>
  <c r="F7" i="46"/>
  <c r="E7" i="46"/>
  <c r="L4" i="46"/>
  <c r="K4" i="46"/>
  <c r="J4" i="46"/>
  <c r="I4" i="46"/>
  <c r="H4" i="46"/>
  <c r="G4" i="46"/>
  <c r="F4" i="46"/>
  <c r="E4" i="46"/>
  <c r="L3" i="46"/>
  <c r="K3" i="46"/>
  <c r="J3" i="46"/>
  <c r="I3" i="46"/>
  <c r="H3" i="46"/>
  <c r="G3" i="46"/>
  <c r="F3" i="46"/>
  <c r="F14" i="46" s="1"/>
  <c r="E3" i="46"/>
  <c r="S110" i="45"/>
  <c r="S109" i="45"/>
  <c r="C106" i="45"/>
  <c r="B106" i="45"/>
  <c r="P105" i="45"/>
  <c r="O105" i="45"/>
  <c r="N105" i="45"/>
  <c r="M105" i="45"/>
  <c r="L105" i="45"/>
  <c r="K105" i="45"/>
  <c r="J105" i="45"/>
  <c r="I105" i="45"/>
  <c r="H105" i="45"/>
  <c r="G105" i="45"/>
  <c r="Q105" i="45" s="1"/>
  <c r="D105" i="45"/>
  <c r="S105" i="45" s="1"/>
  <c r="P104" i="45"/>
  <c r="O104" i="45"/>
  <c r="N104" i="45"/>
  <c r="M104" i="45"/>
  <c r="L104" i="45"/>
  <c r="K104" i="45"/>
  <c r="J104" i="45"/>
  <c r="I104" i="45"/>
  <c r="H104" i="45"/>
  <c r="G104" i="45"/>
  <c r="Q104" i="45" s="1"/>
  <c r="D104" i="45"/>
  <c r="S104" i="45" s="1"/>
  <c r="P103" i="45"/>
  <c r="O103" i="45"/>
  <c r="N103" i="45"/>
  <c r="M103" i="45"/>
  <c r="L103" i="45"/>
  <c r="K103" i="45"/>
  <c r="J103" i="45"/>
  <c r="I103" i="45"/>
  <c r="H103" i="45"/>
  <c r="G103" i="45"/>
  <c r="Q103" i="45" s="1"/>
  <c r="D103" i="45"/>
  <c r="S103" i="45" s="1"/>
  <c r="P102" i="45"/>
  <c r="O102" i="45"/>
  <c r="N102" i="45"/>
  <c r="M102" i="45"/>
  <c r="L102" i="45"/>
  <c r="K102" i="45"/>
  <c r="J102" i="45"/>
  <c r="I102" i="45"/>
  <c r="H102" i="45"/>
  <c r="G102" i="45"/>
  <c r="Q102" i="45" s="1"/>
  <c r="D102" i="45"/>
  <c r="S102" i="45" s="1"/>
  <c r="P101" i="45"/>
  <c r="O101" i="45"/>
  <c r="N101" i="45"/>
  <c r="M101" i="45"/>
  <c r="L101" i="45"/>
  <c r="K101" i="45"/>
  <c r="J101" i="45"/>
  <c r="I101" i="45"/>
  <c r="H101" i="45"/>
  <c r="G101" i="45"/>
  <c r="D101" i="45"/>
  <c r="S101" i="45" s="1"/>
  <c r="P100" i="45"/>
  <c r="O100" i="45"/>
  <c r="N100" i="45"/>
  <c r="M100" i="45"/>
  <c r="L100" i="45"/>
  <c r="K100" i="45"/>
  <c r="J100" i="45"/>
  <c r="I100" i="45"/>
  <c r="H100" i="45"/>
  <c r="G100" i="45"/>
  <c r="D100" i="45"/>
  <c r="S100" i="45" s="1"/>
  <c r="P99" i="45"/>
  <c r="P106" i="45" s="1"/>
  <c r="O99" i="45"/>
  <c r="O106" i="45" s="1"/>
  <c r="N99" i="45"/>
  <c r="N106" i="45" s="1"/>
  <c r="M99" i="45"/>
  <c r="M106" i="45" s="1"/>
  <c r="L99" i="45"/>
  <c r="L106" i="45" s="1"/>
  <c r="K99" i="45"/>
  <c r="K106" i="45" s="1"/>
  <c r="J99" i="45"/>
  <c r="J106" i="45" s="1"/>
  <c r="I99" i="45"/>
  <c r="I106" i="45" s="1"/>
  <c r="H99" i="45"/>
  <c r="H106" i="45" s="1"/>
  <c r="G99" i="45"/>
  <c r="D99" i="45"/>
  <c r="C98" i="45"/>
  <c r="B98" i="45"/>
  <c r="P97" i="45"/>
  <c r="O97" i="45"/>
  <c r="N97" i="45"/>
  <c r="M97" i="45"/>
  <c r="L97" i="45"/>
  <c r="K97" i="45"/>
  <c r="J97" i="45"/>
  <c r="I97" i="45"/>
  <c r="H97" i="45"/>
  <c r="G97" i="45"/>
  <c r="Q97" i="45" s="1"/>
  <c r="D97" i="45"/>
  <c r="S97" i="45" s="1"/>
  <c r="P96" i="45"/>
  <c r="O96" i="45"/>
  <c r="N96" i="45"/>
  <c r="M96" i="45"/>
  <c r="L96" i="45"/>
  <c r="K96" i="45"/>
  <c r="J96" i="45"/>
  <c r="I96" i="45"/>
  <c r="H96" i="45"/>
  <c r="G96" i="45"/>
  <c r="D96" i="45"/>
  <c r="S96" i="45" s="1"/>
  <c r="P95" i="45"/>
  <c r="O95" i="45"/>
  <c r="N95" i="45"/>
  <c r="M95" i="45"/>
  <c r="L95" i="45"/>
  <c r="K95" i="45"/>
  <c r="J95" i="45"/>
  <c r="I95" i="45"/>
  <c r="H95" i="45"/>
  <c r="G95" i="45"/>
  <c r="Q95" i="45" s="1"/>
  <c r="D95" i="45"/>
  <c r="S95" i="45" s="1"/>
  <c r="P94" i="45"/>
  <c r="O94" i="45"/>
  <c r="N94" i="45"/>
  <c r="M94" i="45"/>
  <c r="L94" i="45"/>
  <c r="K94" i="45"/>
  <c r="J94" i="45"/>
  <c r="I94" i="45"/>
  <c r="H94" i="45"/>
  <c r="G94" i="45"/>
  <c r="Q94" i="45" s="1"/>
  <c r="D94" i="45"/>
  <c r="S94" i="45" s="1"/>
  <c r="P93" i="45"/>
  <c r="O93" i="45"/>
  <c r="N93" i="45"/>
  <c r="M93" i="45"/>
  <c r="L93" i="45"/>
  <c r="K93" i="45"/>
  <c r="J93" i="45"/>
  <c r="I93" i="45"/>
  <c r="H93" i="45"/>
  <c r="G93" i="45"/>
  <c r="Q93" i="45" s="1"/>
  <c r="D93" i="45"/>
  <c r="S93" i="45" s="1"/>
  <c r="P92" i="45"/>
  <c r="O92" i="45"/>
  <c r="N92" i="45"/>
  <c r="M92" i="45"/>
  <c r="L92" i="45"/>
  <c r="K92" i="45"/>
  <c r="J92" i="45"/>
  <c r="I92" i="45"/>
  <c r="H92" i="45"/>
  <c r="G92" i="45"/>
  <c r="Q92" i="45" s="1"/>
  <c r="D92" i="45"/>
  <c r="S92" i="45" s="1"/>
  <c r="P91" i="45"/>
  <c r="P98" i="45" s="1"/>
  <c r="O91" i="45"/>
  <c r="O98" i="45" s="1"/>
  <c r="N91" i="45"/>
  <c r="N98" i="45" s="1"/>
  <c r="M91" i="45"/>
  <c r="M98" i="45" s="1"/>
  <c r="L91" i="45"/>
  <c r="L98" i="45" s="1"/>
  <c r="K91" i="45"/>
  <c r="K98" i="45" s="1"/>
  <c r="J91" i="45"/>
  <c r="J98" i="45" s="1"/>
  <c r="I91" i="45"/>
  <c r="I98" i="45" s="1"/>
  <c r="H91" i="45"/>
  <c r="H98" i="45" s="1"/>
  <c r="G91" i="45"/>
  <c r="D91" i="45"/>
  <c r="C90" i="45"/>
  <c r="B90" i="45"/>
  <c r="P89" i="45"/>
  <c r="O89" i="45"/>
  <c r="N89" i="45"/>
  <c r="M89" i="45"/>
  <c r="L89" i="45"/>
  <c r="K89" i="45"/>
  <c r="J89" i="45"/>
  <c r="I89" i="45"/>
  <c r="H89" i="45"/>
  <c r="G89" i="45"/>
  <c r="Q89" i="45" s="1"/>
  <c r="D89" i="45"/>
  <c r="S89" i="45" s="1"/>
  <c r="P88" i="45"/>
  <c r="O88" i="45"/>
  <c r="N88" i="45"/>
  <c r="M88" i="45"/>
  <c r="L88" i="45"/>
  <c r="K88" i="45"/>
  <c r="J88" i="45"/>
  <c r="I88" i="45"/>
  <c r="H88" i="45"/>
  <c r="G88" i="45"/>
  <c r="D88" i="45"/>
  <c r="S88" i="45" s="1"/>
  <c r="P87" i="45"/>
  <c r="O87" i="45"/>
  <c r="N87" i="45"/>
  <c r="M87" i="45"/>
  <c r="L87" i="45"/>
  <c r="K87" i="45"/>
  <c r="J87" i="45"/>
  <c r="I87" i="45"/>
  <c r="H87" i="45"/>
  <c r="G87" i="45"/>
  <c r="Q87" i="45" s="1"/>
  <c r="D87" i="45"/>
  <c r="S87" i="45" s="1"/>
  <c r="P86" i="45"/>
  <c r="O86" i="45"/>
  <c r="N86" i="45"/>
  <c r="M86" i="45"/>
  <c r="L86" i="45"/>
  <c r="K86" i="45"/>
  <c r="J86" i="45"/>
  <c r="I86" i="45"/>
  <c r="H86" i="45"/>
  <c r="G86" i="45"/>
  <c r="Q86" i="45" s="1"/>
  <c r="D86" i="45"/>
  <c r="S86" i="45" s="1"/>
  <c r="P85" i="45"/>
  <c r="O85" i="45"/>
  <c r="N85" i="45"/>
  <c r="M85" i="45"/>
  <c r="L85" i="45"/>
  <c r="K85" i="45"/>
  <c r="J85" i="45"/>
  <c r="I85" i="45"/>
  <c r="H85" i="45"/>
  <c r="G85" i="45"/>
  <c r="D85" i="45"/>
  <c r="S85" i="45" s="1"/>
  <c r="P84" i="45"/>
  <c r="P90" i="45" s="1"/>
  <c r="O84" i="45"/>
  <c r="O90" i="45" s="1"/>
  <c r="N84" i="45"/>
  <c r="N90" i="45" s="1"/>
  <c r="M84" i="45"/>
  <c r="M90" i="45" s="1"/>
  <c r="L84" i="45"/>
  <c r="L90" i="45" s="1"/>
  <c r="K84" i="45"/>
  <c r="K90" i="45" s="1"/>
  <c r="J84" i="45"/>
  <c r="J90" i="45" s="1"/>
  <c r="I84" i="45"/>
  <c r="I90" i="45" s="1"/>
  <c r="H84" i="45"/>
  <c r="H90" i="45" s="1"/>
  <c r="G84" i="45"/>
  <c r="D84" i="45"/>
  <c r="C83" i="45"/>
  <c r="B83" i="45"/>
  <c r="P82" i="45"/>
  <c r="O82" i="45"/>
  <c r="N82" i="45"/>
  <c r="M82" i="45"/>
  <c r="L82" i="45"/>
  <c r="K82" i="45"/>
  <c r="J82" i="45"/>
  <c r="I82" i="45"/>
  <c r="H82" i="45"/>
  <c r="G82" i="45"/>
  <c r="Q82" i="45" s="1"/>
  <c r="D82" i="45"/>
  <c r="S82" i="45" s="1"/>
  <c r="P81" i="45"/>
  <c r="O81" i="45"/>
  <c r="N81" i="45"/>
  <c r="M81" i="45"/>
  <c r="L81" i="45"/>
  <c r="K81" i="45"/>
  <c r="J81" i="45"/>
  <c r="I81" i="45"/>
  <c r="H81" i="45"/>
  <c r="G81" i="45"/>
  <c r="Q81" i="45" s="1"/>
  <c r="D81" i="45"/>
  <c r="S81" i="45" s="1"/>
  <c r="P80" i="45"/>
  <c r="O80" i="45"/>
  <c r="N80" i="45"/>
  <c r="M80" i="45"/>
  <c r="L80" i="45"/>
  <c r="K80" i="45"/>
  <c r="J80" i="45"/>
  <c r="I80" i="45"/>
  <c r="H80" i="45"/>
  <c r="G80" i="45"/>
  <c r="D80" i="45"/>
  <c r="S80" i="45" s="1"/>
  <c r="P79" i="45"/>
  <c r="O79" i="45"/>
  <c r="N79" i="45"/>
  <c r="M79" i="45"/>
  <c r="L79" i="45"/>
  <c r="K79" i="45"/>
  <c r="J79" i="45"/>
  <c r="I79" i="45"/>
  <c r="H79" i="45"/>
  <c r="G79" i="45"/>
  <c r="D79" i="45"/>
  <c r="S79" i="45" s="1"/>
  <c r="P78" i="45"/>
  <c r="O78" i="45"/>
  <c r="N78" i="45"/>
  <c r="M78" i="45"/>
  <c r="L78" i="45"/>
  <c r="K78" i="45"/>
  <c r="J78" i="45"/>
  <c r="I78" i="45"/>
  <c r="H78" i="45"/>
  <c r="G78" i="45"/>
  <c r="Q78" i="45" s="1"/>
  <c r="D78" i="45"/>
  <c r="S78" i="45" s="1"/>
  <c r="P77" i="45"/>
  <c r="P83" i="45" s="1"/>
  <c r="O77" i="45"/>
  <c r="O83" i="45" s="1"/>
  <c r="N77" i="45"/>
  <c r="N83" i="45" s="1"/>
  <c r="M77" i="45"/>
  <c r="L77" i="45"/>
  <c r="L83" i="45" s="1"/>
  <c r="K77" i="45"/>
  <c r="K83" i="45" s="1"/>
  <c r="J77" i="45"/>
  <c r="J83" i="45" s="1"/>
  <c r="I77" i="45"/>
  <c r="I83" i="45" s="1"/>
  <c r="H77" i="45"/>
  <c r="H83" i="45" s="1"/>
  <c r="G77" i="45"/>
  <c r="D77" i="45"/>
  <c r="C76" i="45"/>
  <c r="B76" i="45"/>
  <c r="P75" i="45"/>
  <c r="O75" i="45"/>
  <c r="N75" i="45"/>
  <c r="M75" i="45"/>
  <c r="L75" i="45"/>
  <c r="K75" i="45"/>
  <c r="J75" i="45"/>
  <c r="I75" i="45"/>
  <c r="H75" i="45"/>
  <c r="G75" i="45"/>
  <c r="Q75" i="45" s="1"/>
  <c r="D75" i="45"/>
  <c r="P74" i="45"/>
  <c r="O74" i="45"/>
  <c r="N74" i="45"/>
  <c r="M74" i="45"/>
  <c r="L74" i="45"/>
  <c r="K74" i="45"/>
  <c r="J74" i="45"/>
  <c r="I74" i="45"/>
  <c r="H74" i="45"/>
  <c r="G74" i="45"/>
  <c r="D74" i="45"/>
  <c r="S74" i="45" s="1"/>
  <c r="P73" i="45"/>
  <c r="O73" i="45"/>
  <c r="N73" i="45"/>
  <c r="M73" i="45"/>
  <c r="L73" i="45"/>
  <c r="K73" i="45"/>
  <c r="J73" i="45"/>
  <c r="I73" i="45"/>
  <c r="H73" i="45"/>
  <c r="G73" i="45"/>
  <c r="Q73" i="45" s="1"/>
  <c r="D73" i="45"/>
  <c r="S73" i="45" s="1"/>
  <c r="P72" i="45"/>
  <c r="O72" i="45"/>
  <c r="N72" i="45"/>
  <c r="M72" i="45"/>
  <c r="L72" i="45"/>
  <c r="K72" i="45"/>
  <c r="J72" i="45"/>
  <c r="I72" i="45"/>
  <c r="H72" i="45"/>
  <c r="G72" i="45"/>
  <c r="Q72" i="45" s="1"/>
  <c r="D72" i="45"/>
  <c r="S72" i="45" s="1"/>
  <c r="P71" i="45"/>
  <c r="O71" i="45"/>
  <c r="N71" i="45"/>
  <c r="M71" i="45"/>
  <c r="L71" i="45"/>
  <c r="K71" i="45"/>
  <c r="J71" i="45"/>
  <c r="I71" i="45"/>
  <c r="H71" i="45"/>
  <c r="G71" i="45"/>
  <c r="Q71" i="45" s="1"/>
  <c r="D71" i="45"/>
  <c r="S71" i="45" s="1"/>
  <c r="P70" i="45"/>
  <c r="O70" i="45"/>
  <c r="N70" i="45"/>
  <c r="M70" i="45"/>
  <c r="L70" i="45"/>
  <c r="K70" i="45"/>
  <c r="J70" i="45"/>
  <c r="I70" i="45"/>
  <c r="H70" i="45"/>
  <c r="G70" i="45"/>
  <c r="Q70" i="45" s="1"/>
  <c r="D70" i="45"/>
  <c r="S70" i="45" s="1"/>
  <c r="P69" i="45"/>
  <c r="O69" i="45"/>
  <c r="N69" i="45"/>
  <c r="M69" i="45"/>
  <c r="L69" i="45"/>
  <c r="K69" i="45"/>
  <c r="J69" i="45"/>
  <c r="I69" i="45"/>
  <c r="H69" i="45"/>
  <c r="G69" i="45"/>
  <c r="Q69" i="45" s="1"/>
  <c r="D69" i="45"/>
  <c r="S69" i="45" s="1"/>
  <c r="P68" i="45"/>
  <c r="P76" i="45" s="1"/>
  <c r="O68" i="45"/>
  <c r="O76" i="45" s="1"/>
  <c r="N68" i="45"/>
  <c r="N76" i="45" s="1"/>
  <c r="M68" i="45"/>
  <c r="M76" i="45" s="1"/>
  <c r="L68" i="45"/>
  <c r="L76" i="45" s="1"/>
  <c r="K68" i="45"/>
  <c r="K76" i="45" s="1"/>
  <c r="J68" i="45"/>
  <c r="J76" i="45" s="1"/>
  <c r="I68" i="45"/>
  <c r="I76" i="45" s="1"/>
  <c r="H68" i="45"/>
  <c r="H76" i="45" s="1"/>
  <c r="G68" i="45"/>
  <c r="D68" i="45"/>
  <c r="C67" i="45"/>
  <c r="B67" i="45"/>
  <c r="P66" i="45"/>
  <c r="O66" i="45"/>
  <c r="N66" i="45"/>
  <c r="M66" i="45"/>
  <c r="L66" i="45"/>
  <c r="K66" i="45"/>
  <c r="J66" i="45"/>
  <c r="I66" i="45"/>
  <c r="H66" i="45"/>
  <c r="G66" i="45"/>
  <c r="Q66" i="45" s="1"/>
  <c r="D66" i="45"/>
  <c r="S66" i="45" s="1"/>
  <c r="P65" i="45"/>
  <c r="O65" i="45"/>
  <c r="N65" i="45"/>
  <c r="M65" i="45"/>
  <c r="L65" i="45"/>
  <c r="K65" i="45"/>
  <c r="J65" i="45"/>
  <c r="I65" i="45"/>
  <c r="H65" i="45"/>
  <c r="G65" i="45"/>
  <c r="Q65" i="45" s="1"/>
  <c r="D65" i="45"/>
  <c r="P64" i="45"/>
  <c r="O64" i="45"/>
  <c r="N64" i="45"/>
  <c r="M64" i="45"/>
  <c r="L64" i="45"/>
  <c r="K64" i="45"/>
  <c r="J64" i="45"/>
  <c r="I64" i="45"/>
  <c r="H64" i="45"/>
  <c r="G64" i="45"/>
  <c r="Q64" i="45" s="1"/>
  <c r="D64" i="45"/>
  <c r="S64" i="45" s="1"/>
  <c r="P63" i="45"/>
  <c r="O63" i="45"/>
  <c r="N63" i="45"/>
  <c r="M63" i="45"/>
  <c r="L63" i="45"/>
  <c r="K63" i="45"/>
  <c r="J63" i="45"/>
  <c r="I63" i="45"/>
  <c r="H63" i="45"/>
  <c r="G63" i="45"/>
  <c r="Q63" i="45" s="1"/>
  <c r="D63" i="45"/>
  <c r="P62" i="45"/>
  <c r="O62" i="45"/>
  <c r="N62" i="45"/>
  <c r="M62" i="45"/>
  <c r="L62" i="45"/>
  <c r="K62" i="45"/>
  <c r="J62" i="45"/>
  <c r="I62" i="45"/>
  <c r="H62" i="45"/>
  <c r="G62" i="45"/>
  <c r="Q62" i="45" s="1"/>
  <c r="D62" i="45"/>
  <c r="S62" i="45" s="1"/>
  <c r="P61" i="45"/>
  <c r="O61" i="45"/>
  <c r="N61" i="45"/>
  <c r="M61" i="45"/>
  <c r="L61" i="45"/>
  <c r="K61" i="45"/>
  <c r="J61" i="45"/>
  <c r="I61" i="45"/>
  <c r="H61" i="45"/>
  <c r="G61" i="45"/>
  <c r="D61" i="45"/>
  <c r="S61" i="45" s="1"/>
  <c r="P60" i="45"/>
  <c r="P67" i="45" s="1"/>
  <c r="O60" i="45"/>
  <c r="O67" i="45" s="1"/>
  <c r="N60" i="45"/>
  <c r="N67" i="45" s="1"/>
  <c r="M60" i="45"/>
  <c r="M67" i="45" s="1"/>
  <c r="L60" i="45"/>
  <c r="L67" i="45" s="1"/>
  <c r="K60" i="45"/>
  <c r="K67" i="45" s="1"/>
  <c r="J60" i="45"/>
  <c r="J67" i="45" s="1"/>
  <c r="I60" i="45"/>
  <c r="I67" i="45" s="1"/>
  <c r="H60" i="45"/>
  <c r="H67" i="45" s="1"/>
  <c r="G60" i="45"/>
  <c r="D60" i="45"/>
  <c r="C59" i="45"/>
  <c r="B59" i="45"/>
  <c r="P58" i="45"/>
  <c r="O58" i="45"/>
  <c r="N58" i="45"/>
  <c r="M58" i="45"/>
  <c r="L58" i="45"/>
  <c r="K58" i="45"/>
  <c r="J58" i="45"/>
  <c r="I58" i="45"/>
  <c r="H58" i="45"/>
  <c r="G58" i="45"/>
  <c r="Q58" i="45" s="1"/>
  <c r="D58" i="45"/>
  <c r="S58" i="45" s="1"/>
  <c r="P57" i="45"/>
  <c r="O57" i="45"/>
  <c r="N57" i="45"/>
  <c r="M57" i="45"/>
  <c r="L57" i="45"/>
  <c r="K57" i="45"/>
  <c r="J57" i="45"/>
  <c r="I57" i="45"/>
  <c r="H57" i="45"/>
  <c r="G57" i="45"/>
  <c r="Q57" i="45" s="1"/>
  <c r="D57" i="45"/>
  <c r="S57" i="45" s="1"/>
  <c r="P56" i="45"/>
  <c r="O56" i="45"/>
  <c r="N56" i="45"/>
  <c r="M56" i="45"/>
  <c r="L56" i="45"/>
  <c r="K56" i="45"/>
  <c r="J56" i="45"/>
  <c r="I56" i="45"/>
  <c r="H56" i="45"/>
  <c r="G56" i="45"/>
  <c r="D56" i="45"/>
  <c r="S56" i="45" s="1"/>
  <c r="P55" i="45"/>
  <c r="O55" i="45"/>
  <c r="N55" i="45"/>
  <c r="M55" i="45"/>
  <c r="L55" i="45"/>
  <c r="K55" i="45"/>
  <c r="J55" i="45"/>
  <c r="I55" i="45"/>
  <c r="H55" i="45"/>
  <c r="G55" i="45"/>
  <c r="Q55" i="45" s="1"/>
  <c r="D55" i="45"/>
  <c r="S55" i="45" s="1"/>
  <c r="P54" i="45"/>
  <c r="O54" i="45"/>
  <c r="N54" i="45"/>
  <c r="M54" i="45"/>
  <c r="L54" i="45"/>
  <c r="K54" i="45"/>
  <c r="J54" i="45"/>
  <c r="I54" i="45"/>
  <c r="H54" i="45"/>
  <c r="G54" i="45"/>
  <c r="Q54" i="45" s="1"/>
  <c r="D54" i="45"/>
  <c r="S54" i="45" s="1"/>
  <c r="P53" i="45"/>
  <c r="O53" i="45"/>
  <c r="N53" i="45"/>
  <c r="M53" i="45"/>
  <c r="L53" i="45"/>
  <c r="K53" i="45"/>
  <c r="J53" i="45"/>
  <c r="I53" i="45"/>
  <c r="H53" i="45"/>
  <c r="G53" i="45"/>
  <c r="D53" i="45"/>
  <c r="S53" i="45" s="1"/>
  <c r="P52" i="45"/>
  <c r="O52" i="45"/>
  <c r="N52" i="45"/>
  <c r="M52" i="45"/>
  <c r="L52" i="45"/>
  <c r="K52" i="45"/>
  <c r="J52" i="45"/>
  <c r="I52" i="45"/>
  <c r="H52" i="45"/>
  <c r="G52" i="45"/>
  <c r="Q52" i="45" s="1"/>
  <c r="D52" i="45"/>
  <c r="S52" i="45" s="1"/>
  <c r="P51" i="45"/>
  <c r="O51" i="45"/>
  <c r="N51" i="45"/>
  <c r="M51" i="45"/>
  <c r="L51" i="45"/>
  <c r="K51" i="45"/>
  <c r="J51" i="45"/>
  <c r="I51" i="45"/>
  <c r="H51" i="45"/>
  <c r="G51" i="45"/>
  <c r="D51" i="45"/>
  <c r="S51" i="45" s="1"/>
  <c r="P50" i="45"/>
  <c r="P59" i="45" s="1"/>
  <c r="O50" i="45"/>
  <c r="O59" i="45" s="1"/>
  <c r="N50" i="45"/>
  <c r="N59" i="45" s="1"/>
  <c r="M50" i="45"/>
  <c r="M59" i="45" s="1"/>
  <c r="L50" i="45"/>
  <c r="L59" i="45" s="1"/>
  <c r="K50" i="45"/>
  <c r="K59" i="45" s="1"/>
  <c r="J50" i="45"/>
  <c r="J59" i="45" s="1"/>
  <c r="I50" i="45"/>
  <c r="H50" i="45"/>
  <c r="H59" i="45" s="1"/>
  <c r="G50" i="45"/>
  <c r="D50" i="45"/>
  <c r="C49" i="45"/>
  <c r="B49" i="45"/>
  <c r="P48" i="45"/>
  <c r="O48" i="45"/>
  <c r="N48" i="45"/>
  <c r="M48" i="45"/>
  <c r="L48" i="45"/>
  <c r="K48" i="45"/>
  <c r="J48" i="45"/>
  <c r="I48" i="45"/>
  <c r="H48" i="45"/>
  <c r="G48" i="45"/>
  <c r="Q48" i="45" s="1"/>
  <c r="D48" i="45"/>
  <c r="S48" i="45" s="1"/>
  <c r="P47" i="45"/>
  <c r="O47" i="45"/>
  <c r="N47" i="45"/>
  <c r="M47" i="45"/>
  <c r="L47" i="45"/>
  <c r="K47" i="45"/>
  <c r="J47" i="45"/>
  <c r="I47" i="45"/>
  <c r="H47" i="45"/>
  <c r="G47" i="45"/>
  <c r="Q47" i="45" s="1"/>
  <c r="D47" i="45"/>
  <c r="S47" i="45" s="1"/>
  <c r="P46" i="45"/>
  <c r="O46" i="45"/>
  <c r="N46" i="45"/>
  <c r="M46" i="45"/>
  <c r="L46" i="45"/>
  <c r="K46" i="45"/>
  <c r="J46" i="45"/>
  <c r="I46" i="45"/>
  <c r="H46" i="45"/>
  <c r="G46" i="45"/>
  <c r="Q46" i="45" s="1"/>
  <c r="D46" i="45"/>
  <c r="S46" i="45" s="1"/>
  <c r="P45" i="45"/>
  <c r="O45" i="45"/>
  <c r="N45" i="45"/>
  <c r="M45" i="45"/>
  <c r="L45" i="45"/>
  <c r="K45" i="45"/>
  <c r="J45" i="45"/>
  <c r="I45" i="45"/>
  <c r="H45" i="45"/>
  <c r="G45" i="45"/>
  <c r="D45" i="45"/>
  <c r="S45" i="45" s="1"/>
  <c r="P44" i="45"/>
  <c r="O44" i="45"/>
  <c r="N44" i="45"/>
  <c r="M44" i="45"/>
  <c r="L44" i="45"/>
  <c r="K44" i="45"/>
  <c r="J44" i="45"/>
  <c r="I44" i="45"/>
  <c r="H44" i="45"/>
  <c r="G44" i="45"/>
  <c r="Q44" i="45" s="1"/>
  <c r="D44" i="45"/>
  <c r="S44" i="45" s="1"/>
  <c r="P43" i="45"/>
  <c r="O43" i="45"/>
  <c r="N43" i="45"/>
  <c r="M43" i="45"/>
  <c r="L43" i="45"/>
  <c r="K43" i="45"/>
  <c r="J43" i="45"/>
  <c r="I43" i="45"/>
  <c r="H43" i="45"/>
  <c r="G43" i="45"/>
  <c r="Q43" i="45" s="1"/>
  <c r="D43" i="45"/>
  <c r="S43" i="45" s="1"/>
  <c r="P42" i="45"/>
  <c r="O42" i="45"/>
  <c r="N42" i="45"/>
  <c r="M42" i="45"/>
  <c r="L42" i="45"/>
  <c r="K42" i="45"/>
  <c r="J42" i="45"/>
  <c r="I42" i="45"/>
  <c r="H42" i="45"/>
  <c r="G42" i="45"/>
  <c r="Q42" i="45" s="1"/>
  <c r="D42" i="45"/>
  <c r="S42" i="45" s="1"/>
  <c r="P41" i="45"/>
  <c r="O41" i="45"/>
  <c r="N41" i="45"/>
  <c r="M41" i="45"/>
  <c r="L41" i="45"/>
  <c r="K41" i="45"/>
  <c r="J41" i="45"/>
  <c r="I41" i="45"/>
  <c r="H41" i="45"/>
  <c r="G41" i="45"/>
  <c r="Q41" i="45" s="1"/>
  <c r="D41" i="45"/>
  <c r="S41" i="45" s="1"/>
  <c r="P40" i="45"/>
  <c r="O40" i="45"/>
  <c r="N40" i="45"/>
  <c r="M40" i="45"/>
  <c r="L40" i="45"/>
  <c r="K40" i="45"/>
  <c r="J40" i="45"/>
  <c r="I40" i="45"/>
  <c r="H40" i="45"/>
  <c r="G40" i="45"/>
  <c r="Q40" i="45" s="1"/>
  <c r="D40" i="45"/>
  <c r="S40" i="45" s="1"/>
  <c r="P39" i="45"/>
  <c r="O39" i="45"/>
  <c r="N39" i="45"/>
  <c r="M39" i="45"/>
  <c r="L39" i="45"/>
  <c r="K39" i="45"/>
  <c r="J39" i="45"/>
  <c r="I39" i="45"/>
  <c r="H39" i="45"/>
  <c r="G39" i="45"/>
  <c r="Q39" i="45" s="1"/>
  <c r="D39" i="45"/>
  <c r="S39" i="45" s="1"/>
  <c r="P38" i="45"/>
  <c r="P49" i="45" s="1"/>
  <c r="O38" i="45"/>
  <c r="O49" i="45" s="1"/>
  <c r="N38" i="45"/>
  <c r="N49" i="45" s="1"/>
  <c r="M38" i="45"/>
  <c r="M49" i="45" s="1"/>
  <c r="L38" i="45"/>
  <c r="L49" i="45" s="1"/>
  <c r="K38" i="45"/>
  <c r="K49" i="45" s="1"/>
  <c r="J38" i="45"/>
  <c r="J49" i="45" s="1"/>
  <c r="I38" i="45"/>
  <c r="I49" i="45" s="1"/>
  <c r="H38" i="45"/>
  <c r="H49" i="45" s="1"/>
  <c r="G38" i="45"/>
  <c r="D38" i="45"/>
  <c r="C37" i="45"/>
  <c r="B37" i="45"/>
  <c r="P36" i="45"/>
  <c r="O36" i="45"/>
  <c r="N36" i="45"/>
  <c r="M36" i="45"/>
  <c r="L36" i="45"/>
  <c r="K36" i="45"/>
  <c r="J36" i="45"/>
  <c r="I36" i="45"/>
  <c r="H36" i="45"/>
  <c r="G36" i="45"/>
  <c r="D36" i="45"/>
  <c r="S36" i="45" s="1"/>
  <c r="P35" i="45"/>
  <c r="O35" i="45"/>
  <c r="N35" i="45"/>
  <c r="M35" i="45"/>
  <c r="L35" i="45"/>
  <c r="K35" i="45"/>
  <c r="J35" i="45"/>
  <c r="I35" i="45"/>
  <c r="H35" i="45"/>
  <c r="G35" i="45"/>
  <c r="D35" i="45"/>
  <c r="S35" i="45" s="1"/>
  <c r="S34" i="45"/>
  <c r="P34" i="45"/>
  <c r="O34" i="45"/>
  <c r="N34" i="45"/>
  <c r="M34" i="45"/>
  <c r="L34" i="45"/>
  <c r="K34" i="45"/>
  <c r="J34" i="45"/>
  <c r="I34" i="45"/>
  <c r="H34" i="45"/>
  <c r="G34" i="45"/>
  <c r="D34" i="45"/>
  <c r="S33" i="45" s="1"/>
  <c r="P33" i="45"/>
  <c r="O33" i="45"/>
  <c r="N33" i="45"/>
  <c r="M33" i="45"/>
  <c r="L33" i="45"/>
  <c r="K33" i="45"/>
  <c r="J33" i="45"/>
  <c r="I33" i="45"/>
  <c r="H33" i="45"/>
  <c r="G33" i="45"/>
  <c r="D33" i="45"/>
  <c r="S32" i="45" s="1"/>
  <c r="P32" i="45"/>
  <c r="O32" i="45"/>
  <c r="N32" i="45"/>
  <c r="M32" i="45"/>
  <c r="L32" i="45"/>
  <c r="K32" i="45"/>
  <c r="J32" i="45"/>
  <c r="I32" i="45"/>
  <c r="H32" i="45"/>
  <c r="G32" i="45"/>
  <c r="Q32" i="45" s="1"/>
  <c r="D32" i="45"/>
  <c r="S31" i="45"/>
  <c r="P31" i="45"/>
  <c r="O31" i="45"/>
  <c r="N31" i="45"/>
  <c r="M31" i="45"/>
  <c r="L31" i="45"/>
  <c r="K31" i="45"/>
  <c r="J31" i="45"/>
  <c r="I31" i="45"/>
  <c r="H31" i="45"/>
  <c r="G31" i="45"/>
  <c r="Q31" i="45" s="1"/>
  <c r="D31" i="45"/>
  <c r="S30" i="45" s="1"/>
  <c r="P30" i="45"/>
  <c r="P37" i="45" s="1"/>
  <c r="O30" i="45"/>
  <c r="O37" i="45" s="1"/>
  <c r="N30" i="45"/>
  <c r="M30" i="45"/>
  <c r="M37" i="45" s="1"/>
  <c r="L30" i="45"/>
  <c r="L37" i="45" s="1"/>
  <c r="K30" i="45"/>
  <c r="K37" i="45" s="1"/>
  <c r="J30" i="45"/>
  <c r="I30" i="45"/>
  <c r="I37" i="45" s="1"/>
  <c r="H30" i="45"/>
  <c r="H37" i="45" s="1"/>
  <c r="G30" i="45"/>
  <c r="D30" i="45"/>
  <c r="C29" i="45"/>
  <c r="B29" i="45"/>
  <c r="P28" i="45"/>
  <c r="O28" i="45"/>
  <c r="N28" i="45"/>
  <c r="M28" i="45"/>
  <c r="L28" i="45"/>
  <c r="K28" i="45"/>
  <c r="J28" i="45"/>
  <c r="I28" i="45"/>
  <c r="H28" i="45"/>
  <c r="G28" i="45"/>
  <c r="Q28" i="45" s="1"/>
  <c r="D28" i="45"/>
  <c r="S28" i="45" s="1"/>
  <c r="P27" i="45"/>
  <c r="O27" i="45"/>
  <c r="N27" i="45"/>
  <c r="M27" i="45"/>
  <c r="L27" i="45"/>
  <c r="K27" i="45"/>
  <c r="J27" i="45"/>
  <c r="I27" i="45"/>
  <c r="H27" i="45"/>
  <c r="G27" i="45"/>
  <c r="Q27" i="45" s="1"/>
  <c r="D27" i="45"/>
  <c r="S27" i="45" s="1"/>
  <c r="P26" i="45"/>
  <c r="O26" i="45"/>
  <c r="N26" i="45"/>
  <c r="M26" i="45"/>
  <c r="L26" i="45"/>
  <c r="K26" i="45"/>
  <c r="J26" i="45"/>
  <c r="I26" i="45"/>
  <c r="H26" i="45"/>
  <c r="G26" i="45"/>
  <c r="D26" i="45"/>
  <c r="S26" i="45" s="1"/>
  <c r="P25" i="45"/>
  <c r="O25" i="45"/>
  <c r="N25" i="45"/>
  <c r="M25" i="45"/>
  <c r="L25" i="45"/>
  <c r="K25" i="45"/>
  <c r="J25" i="45"/>
  <c r="I25" i="45"/>
  <c r="H25" i="45"/>
  <c r="G25" i="45"/>
  <c r="D25" i="45"/>
  <c r="S25" i="45" s="1"/>
  <c r="P24" i="45"/>
  <c r="O24" i="45"/>
  <c r="N24" i="45"/>
  <c r="M24" i="45"/>
  <c r="L24" i="45"/>
  <c r="K24" i="45"/>
  <c r="J24" i="45"/>
  <c r="I24" i="45"/>
  <c r="H24" i="45"/>
  <c r="G24" i="45"/>
  <c r="D24" i="45"/>
  <c r="P23" i="45"/>
  <c r="O23" i="45"/>
  <c r="N23" i="45"/>
  <c r="M23" i="45"/>
  <c r="L23" i="45"/>
  <c r="K23" i="45"/>
  <c r="J23" i="45"/>
  <c r="I23" i="45"/>
  <c r="H23" i="45"/>
  <c r="G23" i="45"/>
  <c r="D23" i="45"/>
  <c r="S23" i="45" s="1"/>
  <c r="P22" i="45"/>
  <c r="O22" i="45"/>
  <c r="N22" i="45"/>
  <c r="M22" i="45"/>
  <c r="L22" i="45"/>
  <c r="K22" i="45"/>
  <c r="J22" i="45"/>
  <c r="I22" i="45"/>
  <c r="H22" i="45"/>
  <c r="G22" i="45"/>
  <c r="Q22" i="45" s="1"/>
  <c r="D22" i="45"/>
  <c r="S22" i="45" s="1"/>
  <c r="P21" i="45"/>
  <c r="O21" i="45"/>
  <c r="N21" i="45"/>
  <c r="M21" i="45"/>
  <c r="L21" i="45"/>
  <c r="K21" i="45"/>
  <c r="J21" i="45"/>
  <c r="I21" i="45"/>
  <c r="H21" i="45"/>
  <c r="G21" i="45"/>
  <c r="D21" i="45"/>
  <c r="S21" i="45" s="1"/>
  <c r="P20" i="45"/>
  <c r="O20" i="45"/>
  <c r="N20" i="45"/>
  <c r="M20" i="45"/>
  <c r="L20" i="45"/>
  <c r="K20" i="45"/>
  <c r="J20" i="45"/>
  <c r="I20" i="45"/>
  <c r="H20" i="45"/>
  <c r="G20" i="45"/>
  <c r="D20" i="45"/>
  <c r="C19" i="45"/>
  <c r="B19" i="45"/>
  <c r="P18" i="45"/>
  <c r="O18" i="45"/>
  <c r="N18" i="45"/>
  <c r="M18" i="45"/>
  <c r="L18" i="45"/>
  <c r="K18" i="45"/>
  <c r="J18" i="45"/>
  <c r="I18" i="45"/>
  <c r="H18" i="45"/>
  <c r="G18" i="45"/>
  <c r="Q18" i="45" s="1"/>
  <c r="D18" i="45"/>
  <c r="S18" i="45" s="1"/>
  <c r="P17" i="45"/>
  <c r="O17" i="45"/>
  <c r="N17" i="45"/>
  <c r="M17" i="45"/>
  <c r="L17" i="45"/>
  <c r="K17" i="45"/>
  <c r="J17" i="45"/>
  <c r="I17" i="45"/>
  <c r="H17" i="45"/>
  <c r="G17" i="45"/>
  <c r="Q17" i="45" s="1"/>
  <c r="D17" i="45"/>
  <c r="S17" i="45" s="1"/>
  <c r="P16" i="45"/>
  <c r="O16" i="45"/>
  <c r="N16" i="45"/>
  <c r="M16" i="45"/>
  <c r="L16" i="45"/>
  <c r="K16" i="45"/>
  <c r="J16" i="45"/>
  <c r="I16" i="45"/>
  <c r="H16" i="45"/>
  <c r="G16" i="45"/>
  <c r="D16" i="45"/>
  <c r="S16" i="45" s="1"/>
  <c r="P15" i="45"/>
  <c r="O15" i="45"/>
  <c r="N15" i="45"/>
  <c r="M15" i="45"/>
  <c r="L15" i="45"/>
  <c r="K15" i="45"/>
  <c r="J15" i="45"/>
  <c r="I15" i="45"/>
  <c r="H15" i="45"/>
  <c r="G15" i="45"/>
  <c r="D15" i="45"/>
  <c r="S15" i="45" s="1"/>
  <c r="P14" i="45"/>
  <c r="O14" i="45"/>
  <c r="N14" i="45"/>
  <c r="M14" i="45"/>
  <c r="L14" i="45"/>
  <c r="K14" i="45"/>
  <c r="J14" i="45"/>
  <c r="I14" i="45"/>
  <c r="H14" i="45"/>
  <c r="G14" i="45"/>
  <c r="D14" i="45"/>
  <c r="S14" i="45" s="1"/>
  <c r="P13" i="45"/>
  <c r="O13" i="45"/>
  <c r="N13" i="45"/>
  <c r="M13" i="45"/>
  <c r="L13" i="45"/>
  <c r="K13" i="45"/>
  <c r="J13" i="45"/>
  <c r="I13" i="45"/>
  <c r="H13" i="45"/>
  <c r="G13" i="45"/>
  <c r="Q13" i="45" s="1"/>
  <c r="D13" i="45"/>
  <c r="S13" i="45" s="1"/>
  <c r="P12" i="45"/>
  <c r="O12" i="45"/>
  <c r="N12" i="45"/>
  <c r="M12" i="45"/>
  <c r="L12" i="45"/>
  <c r="K12" i="45"/>
  <c r="J12" i="45"/>
  <c r="I12" i="45"/>
  <c r="H12" i="45"/>
  <c r="G12" i="45"/>
  <c r="D12" i="45"/>
  <c r="S12" i="45" s="1"/>
  <c r="P11" i="45"/>
  <c r="O11" i="45"/>
  <c r="N11" i="45"/>
  <c r="M11" i="45"/>
  <c r="L11" i="45"/>
  <c r="K11" i="45"/>
  <c r="J11" i="45"/>
  <c r="I11" i="45"/>
  <c r="H11" i="45"/>
  <c r="G11" i="45"/>
  <c r="D11" i="45"/>
  <c r="C10" i="45"/>
  <c r="B10" i="45"/>
  <c r="P9" i="45"/>
  <c r="O9" i="45"/>
  <c r="N9" i="45"/>
  <c r="M9" i="45"/>
  <c r="L9" i="45"/>
  <c r="K9" i="45"/>
  <c r="J9" i="45"/>
  <c r="I9" i="45"/>
  <c r="H9" i="45"/>
  <c r="G9" i="45"/>
  <c r="Q9" i="45" s="1"/>
  <c r="D9" i="45"/>
  <c r="S9" i="45" s="1"/>
  <c r="P8" i="45"/>
  <c r="O8" i="45"/>
  <c r="N8" i="45"/>
  <c r="M8" i="45"/>
  <c r="L8" i="45"/>
  <c r="K8" i="45"/>
  <c r="J8" i="45"/>
  <c r="I8" i="45"/>
  <c r="H8" i="45"/>
  <c r="G8" i="45"/>
  <c r="D8" i="45"/>
  <c r="S8" i="45" s="1"/>
  <c r="P7" i="45"/>
  <c r="O7" i="45"/>
  <c r="N7" i="45"/>
  <c r="M7" i="45"/>
  <c r="L7" i="45"/>
  <c r="K7" i="45"/>
  <c r="J7" i="45"/>
  <c r="I7" i="45"/>
  <c r="H7" i="45"/>
  <c r="G7" i="45"/>
  <c r="Q7" i="45" s="1"/>
  <c r="D7" i="45"/>
  <c r="S7" i="45" s="1"/>
  <c r="P6" i="45"/>
  <c r="O6" i="45"/>
  <c r="N6" i="45"/>
  <c r="M6" i="45"/>
  <c r="L6" i="45"/>
  <c r="K6" i="45"/>
  <c r="J6" i="45"/>
  <c r="I6" i="45"/>
  <c r="H6" i="45"/>
  <c r="G6" i="45"/>
  <c r="D6" i="45"/>
  <c r="S6" i="45" s="1"/>
  <c r="P5" i="45"/>
  <c r="O5" i="45"/>
  <c r="N5" i="45"/>
  <c r="M5" i="45"/>
  <c r="L5" i="45"/>
  <c r="K5" i="45"/>
  <c r="J5" i="45"/>
  <c r="I5" i="45"/>
  <c r="H5" i="45"/>
  <c r="G5" i="45"/>
  <c r="D5" i="45"/>
  <c r="S5" i="45" s="1"/>
  <c r="P4" i="45"/>
  <c r="O4" i="45"/>
  <c r="N4" i="45"/>
  <c r="M4" i="45"/>
  <c r="M10" i="45" s="1"/>
  <c r="L4" i="45"/>
  <c r="K4" i="45"/>
  <c r="J4" i="45"/>
  <c r="I4" i="45"/>
  <c r="I10" i="45" s="1"/>
  <c r="H4" i="45"/>
  <c r="G4" i="45"/>
  <c r="D4" i="45"/>
  <c r="S4" i="45" s="1"/>
  <c r="D3" i="45"/>
  <c r="J24" i="38"/>
  <c r="J24" i="44"/>
  <c r="K101" i="44"/>
  <c r="I101" i="44"/>
  <c r="H101" i="44"/>
  <c r="E101" i="44"/>
  <c r="C101" i="44"/>
  <c r="L100" i="44"/>
  <c r="K100" i="44"/>
  <c r="J100" i="44"/>
  <c r="I100" i="44"/>
  <c r="H100" i="44"/>
  <c r="G100" i="44"/>
  <c r="F100" i="44"/>
  <c r="E100" i="44"/>
  <c r="L99" i="44"/>
  <c r="K99" i="44"/>
  <c r="J99" i="44"/>
  <c r="I99" i="44"/>
  <c r="H99" i="44"/>
  <c r="G99" i="44"/>
  <c r="F99" i="44"/>
  <c r="E99" i="44"/>
  <c r="L98" i="44"/>
  <c r="K98" i="44"/>
  <c r="J98" i="44"/>
  <c r="I98" i="44"/>
  <c r="H98" i="44"/>
  <c r="G98" i="44"/>
  <c r="F98" i="44"/>
  <c r="E98" i="44"/>
  <c r="L97" i="44"/>
  <c r="K97" i="44"/>
  <c r="J97" i="44"/>
  <c r="I97" i="44"/>
  <c r="H97" i="44"/>
  <c r="G97" i="44"/>
  <c r="F97" i="44"/>
  <c r="E97" i="44"/>
  <c r="L96" i="44"/>
  <c r="K96" i="44"/>
  <c r="J96" i="44"/>
  <c r="I96" i="44"/>
  <c r="H96" i="44"/>
  <c r="G96" i="44"/>
  <c r="F96" i="44"/>
  <c r="E96" i="44"/>
  <c r="L95" i="44"/>
  <c r="K95" i="44"/>
  <c r="J95" i="44"/>
  <c r="I95" i="44"/>
  <c r="H95" i="44"/>
  <c r="G95" i="44"/>
  <c r="F95" i="44"/>
  <c r="E95" i="44"/>
  <c r="L94" i="44"/>
  <c r="K94" i="44"/>
  <c r="J94" i="44"/>
  <c r="I94" i="44"/>
  <c r="H94" i="44"/>
  <c r="G94" i="44"/>
  <c r="F94" i="44"/>
  <c r="E94" i="44"/>
  <c r="L93" i="44"/>
  <c r="K93" i="44"/>
  <c r="J93" i="44"/>
  <c r="I93" i="44"/>
  <c r="H93" i="44"/>
  <c r="G93" i="44"/>
  <c r="F93" i="44"/>
  <c r="E93" i="44"/>
  <c r="L92" i="44"/>
  <c r="K92" i="44"/>
  <c r="J92" i="44"/>
  <c r="I92" i="44"/>
  <c r="H92" i="44"/>
  <c r="G92" i="44"/>
  <c r="F92" i="44"/>
  <c r="E92" i="44"/>
  <c r="L91" i="44"/>
  <c r="K91" i="44"/>
  <c r="J91" i="44"/>
  <c r="I91" i="44"/>
  <c r="H91" i="44"/>
  <c r="G91" i="44"/>
  <c r="F91" i="44"/>
  <c r="E91" i="44"/>
  <c r="L90" i="44"/>
  <c r="K90" i="44"/>
  <c r="J90" i="44"/>
  <c r="I90" i="44"/>
  <c r="H90" i="44"/>
  <c r="G90" i="44"/>
  <c r="F90" i="44"/>
  <c r="E90" i="44"/>
  <c r="L89" i="44"/>
  <c r="K89" i="44"/>
  <c r="J89" i="44"/>
  <c r="I89" i="44"/>
  <c r="H89" i="44"/>
  <c r="G89" i="44"/>
  <c r="F89" i="44"/>
  <c r="E89" i="44"/>
  <c r="L88" i="44"/>
  <c r="K88" i="44"/>
  <c r="J88" i="44"/>
  <c r="I88" i="44"/>
  <c r="H88" i="44"/>
  <c r="G88" i="44"/>
  <c r="F88" i="44"/>
  <c r="E88" i="44"/>
  <c r="L87" i="44"/>
  <c r="K87" i="44"/>
  <c r="J87" i="44"/>
  <c r="I87" i="44"/>
  <c r="H87" i="44"/>
  <c r="G87" i="44"/>
  <c r="F87" i="44"/>
  <c r="E87" i="44"/>
  <c r="L86" i="44"/>
  <c r="K86" i="44"/>
  <c r="J86" i="44"/>
  <c r="I86" i="44"/>
  <c r="H86" i="44"/>
  <c r="G86" i="44"/>
  <c r="F86" i="44"/>
  <c r="E86" i="44"/>
  <c r="L85" i="44"/>
  <c r="K85" i="44"/>
  <c r="J85" i="44"/>
  <c r="I85" i="44"/>
  <c r="H85" i="44"/>
  <c r="G85" i="44"/>
  <c r="F85" i="44"/>
  <c r="E85" i="44"/>
  <c r="L84" i="44"/>
  <c r="K84" i="44"/>
  <c r="J84" i="44"/>
  <c r="I84" i="44"/>
  <c r="H84" i="44"/>
  <c r="G84" i="44"/>
  <c r="F84" i="44"/>
  <c r="E84" i="44"/>
  <c r="L83" i="44"/>
  <c r="K83" i="44"/>
  <c r="J83" i="44"/>
  <c r="I83" i="44"/>
  <c r="H83" i="44"/>
  <c r="G83" i="44"/>
  <c r="F83" i="44"/>
  <c r="E83" i="44"/>
  <c r="L82" i="44"/>
  <c r="K82" i="44"/>
  <c r="J82" i="44"/>
  <c r="I82" i="44"/>
  <c r="H82" i="44"/>
  <c r="G82" i="44"/>
  <c r="F82" i="44"/>
  <c r="E82" i="44"/>
  <c r="L81" i="44"/>
  <c r="K81" i="44"/>
  <c r="J81" i="44"/>
  <c r="I81" i="44"/>
  <c r="H81" i="44"/>
  <c r="G81" i="44"/>
  <c r="F81" i="44"/>
  <c r="E81" i="44"/>
  <c r="L80" i="44"/>
  <c r="K80" i="44"/>
  <c r="J80" i="44"/>
  <c r="I80" i="44"/>
  <c r="H80" i="44"/>
  <c r="G80" i="44"/>
  <c r="F80" i="44"/>
  <c r="E80" i="44"/>
  <c r="L79" i="44"/>
  <c r="K79" i="44"/>
  <c r="J79" i="44"/>
  <c r="I79" i="44"/>
  <c r="H79" i="44"/>
  <c r="G79" i="44"/>
  <c r="F79" i="44"/>
  <c r="E79" i="44"/>
  <c r="L78" i="44"/>
  <c r="K78" i="44"/>
  <c r="J78" i="44"/>
  <c r="I78" i="44"/>
  <c r="H78" i="44"/>
  <c r="G78" i="44"/>
  <c r="F78" i="44"/>
  <c r="E78" i="44"/>
  <c r="L77" i="44"/>
  <c r="K77" i="44"/>
  <c r="J77" i="44"/>
  <c r="I77" i="44"/>
  <c r="H77" i="44"/>
  <c r="G77" i="44"/>
  <c r="F77" i="44"/>
  <c r="E77" i="44"/>
  <c r="L76" i="44"/>
  <c r="K76" i="44"/>
  <c r="J76" i="44"/>
  <c r="I76" i="44"/>
  <c r="H76" i="44"/>
  <c r="G76" i="44"/>
  <c r="F76" i="44"/>
  <c r="E76" i="44"/>
  <c r="L75" i="44"/>
  <c r="K75" i="44"/>
  <c r="J75" i="44"/>
  <c r="I75" i="44"/>
  <c r="H75" i="44"/>
  <c r="G75" i="44"/>
  <c r="F75" i="44"/>
  <c r="E75" i="44"/>
  <c r="L74" i="44"/>
  <c r="K74" i="44"/>
  <c r="J74" i="44"/>
  <c r="I74" i="44"/>
  <c r="H74" i="44"/>
  <c r="G74" i="44"/>
  <c r="F74" i="44"/>
  <c r="E74" i="44"/>
  <c r="L73" i="44"/>
  <c r="K73" i="44"/>
  <c r="J73" i="44"/>
  <c r="I73" i="44"/>
  <c r="H73" i="44"/>
  <c r="G73" i="44"/>
  <c r="F73" i="44"/>
  <c r="E73" i="44"/>
  <c r="L72" i="44"/>
  <c r="K72" i="44"/>
  <c r="J72" i="44"/>
  <c r="I72" i="44"/>
  <c r="H72" i="44"/>
  <c r="G72" i="44"/>
  <c r="F72" i="44"/>
  <c r="E72" i="44"/>
  <c r="L71" i="44"/>
  <c r="K71" i="44"/>
  <c r="J71" i="44"/>
  <c r="I71" i="44"/>
  <c r="H71" i="44"/>
  <c r="G71" i="44"/>
  <c r="F71" i="44"/>
  <c r="E71" i="44"/>
  <c r="L70" i="44"/>
  <c r="K70" i="44"/>
  <c r="J70" i="44"/>
  <c r="I70" i="44"/>
  <c r="H70" i="44"/>
  <c r="G70" i="44"/>
  <c r="F70" i="44"/>
  <c r="E70" i="44"/>
  <c r="L69" i="44"/>
  <c r="K69" i="44"/>
  <c r="J69" i="44"/>
  <c r="I69" i="44"/>
  <c r="H69" i="44"/>
  <c r="G69" i="44"/>
  <c r="F69" i="44"/>
  <c r="E69" i="44"/>
  <c r="L68" i="44"/>
  <c r="K68" i="44"/>
  <c r="J68" i="44"/>
  <c r="I68" i="44"/>
  <c r="H68" i="44"/>
  <c r="G68" i="44"/>
  <c r="F68" i="44"/>
  <c r="E68" i="44"/>
  <c r="L67" i="44"/>
  <c r="K67" i="44"/>
  <c r="J67" i="44"/>
  <c r="I67" i="44"/>
  <c r="H67" i="44"/>
  <c r="G67" i="44"/>
  <c r="F67" i="44"/>
  <c r="E67" i="44"/>
  <c r="L66" i="44"/>
  <c r="K66" i="44"/>
  <c r="J66" i="44"/>
  <c r="I66" i="44"/>
  <c r="H66" i="44"/>
  <c r="G66" i="44"/>
  <c r="F66" i="44"/>
  <c r="E66" i="44"/>
  <c r="L65" i="44"/>
  <c r="K65" i="44"/>
  <c r="J65" i="44"/>
  <c r="I65" i="44"/>
  <c r="H65" i="44"/>
  <c r="G65" i="44"/>
  <c r="F65" i="44"/>
  <c r="E65" i="44"/>
  <c r="L64" i="44"/>
  <c r="K64" i="44"/>
  <c r="J64" i="44"/>
  <c r="I64" i="44"/>
  <c r="H64" i="44"/>
  <c r="G64" i="44"/>
  <c r="F64" i="44"/>
  <c r="E64" i="44"/>
  <c r="L63" i="44"/>
  <c r="K63" i="44"/>
  <c r="J63" i="44"/>
  <c r="I63" i="44"/>
  <c r="H63" i="44"/>
  <c r="G63" i="44"/>
  <c r="F63" i="44"/>
  <c r="E63" i="44"/>
  <c r="L62" i="44"/>
  <c r="K62" i="44"/>
  <c r="J62" i="44"/>
  <c r="I62" i="44"/>
  <c r="H62" i="44"/>
  <c r="G62" i="44"/>
  <c r="F62" i="44"/>
  <c r="E62" i="44"/>
  <c r="L61" i="44"/>
  <c r="K61" i="44"/>
  <c r="J61" i="44"/>
  <c r="I61" i="44"/>
  <c r="H61" i="44"/>
  <c r="G61" i="44"/>
  <c r="F61" i="44"/>
  <c r="E61" i="44"/>
  <c r="L60" i="44"/>
  <c r="K60" i="44"/>
  <c r="J60" i="44"/>
  <c r="I60" i="44"/>
  <c r="H60" i="44"/>
  <c r="G60" i="44"/>
  <c r="F60" i="44"/>
  <c r="E60" i="44"/>
  <c r="L59" i="44"/>
  <c r="K59" i="44"/>
  <c r="J59" i="44"/>
  <c r="I59" i="44"/>
  <c r="H59" i="44"/>
  <c r="G59" i="44"/>
  <c r="F59" i="44"/>
  <c r="E59" i="44"/>
  <c r="L58" i="44"/>
  <c r="K58" i="44"/>
  <c r="J58" i="44"/>
  <c r="I58" i="44"/>
  <c r="H58" i="44"/>
  <c r="G58" i="44"/>
  <c r="F58" i="44"/>
  <c r="E58" i="44"/>
  <c r="L57" i="44"/>
  <c r="K57" i="44"/>
  <c r="J57" i="44"/>
  <c r="I57" i="44"/>
  <c r="H57" i="44"/>
  <c r="G57" i="44"/>
  <c r="F57" i="44"/>
  <c r="E57" i="44"/>
  <c r="L56" i="44"/>
  <c r="K56" i="44"/>
  <c r="J56" i="44"/>
  <c r="I56" i="44"/>
  <c r="H56" i="44"/>
  <c r="G56" i="44"/>
  <c r="F56" i="44"/>
  <c r="E56" i="44"/>
  <c r="L55" i="44"/>
  <c r="K55" i="44"/>
  <c r="J55" i="44"/>
  <c r="I55" i="44"/>
  <c r="H55" i="44"/>
  <c r="G55" i="44"/>
  <c r="F55" i="44"/>
  <c r="E55" i="44"/>
  <c r="L54" i="44"/>
  <c r="K54" i="44"/>
  <c r="J54" i="44"/>
  <c r="I54" i="44"/>
  <c r="H54" i="44"/>
  <c r="G54" i="44"/>
  <c r="F54" i="44"/>
  <c r="E54" i="44"/>
  <c r="L53" i="44"/>
  <c r="K53" i="44"/>
  <c r="J53" i="44"/>
  <c r="I53" i="44"/>
  <c r="H53" i="44"/>
  <c r="G53" i="44"/>
  <c r="F53" i="44"/>
  <c r="E53" i="44"/>
  <c r="L52" i="44"/>
  <c r="K52" i="44"/>
  <c r="J52" i="44"/>
  <c r="I52" i="44"/>
  <c r="H52" i="44"/>
  <c r="G52" i="44"/>
  <c r="F52" i="44"/>
  <c r="E52" i="44"/>
  <c r="L51" i="44"/>
  <c r="K51" i="44"/>
  <c r="J51" i="44"/>
  <c r="I51" i="44"/>
  <c r="H51" i="44"/>
  <c r="G51" i="44"/>
  <c r="F51" i="44"/>
  <c r="E51" i="44"/>
  <c r="L50" i="44"/>
  <c r="K50" i="44"/>
  <c r="J50" i="44"/>
  <c r="I50" i="44"/>
  <c r="H50" i="44"/>
  <c r="G50" i="44"/>
  <c r="F50" i="44"/>
  <c r="E50" i="44"/>
  <c r="L49" i="44"/>
  <c r="K49" i="44"/>
  <c r="J49" i="44"/>
  <c r="I49" i="44"/>
  <c r="H49" i="44"/>
  <c r="G49" i="44"/>
  <c r="F49" i="44"/>
  <c r="E49" i="44"/>
  <c r="L48" i="44"/>
  <c r="K48" i="44"/>
  <c r="J48" i="44"/>
  <c r="I48" i="44"/>
  <c r="H48" i="44"/>
  <c r="G48" i="44"/>
  <c r="F48" i="44"/>
  <c r="E48" i="44"/>
  <c r="L47" i="44"/>
  <c r="K47" i="44"/>
  <c r="J47" i="44"/>
  <c r="I47" i="44"/>
  <c r="H47" i="44"/>
  <c r="G47" i="44"/>
  <c r="F47" i="44"/>
  <c r="E47" i="44"/>
  <c r="L46" i="44"/>
  <c r="K46" i="44"/>
  <c r="J46" i="44"/>
  <c r="I46" i="44"/>
  <c r="H46" i="44"/>
  <c r="G46" i="44"/>
  <c r="F46" i="44"/>
  <c r="E46" i="44"/>
  <c r="L45" i="44"/>
  <c r="K45" i="44"/>
  <c r="J45" i="44"/>
  <c r="I45" i="44"/>
  <c r="H45" i="44"/>
  <c r="G45" i="44"/>
  <c r="F45" i="44"/>
  <c r="E45" i="44"/>
  <c r="L44" i="44"/>
  <c r="K44" i="44"/>
  <c r="J44" i="44"/>
  <c r="I44" i="44"/>
  <c r="H44" i="44"/>
  <c r="G44" i="44"/>
  <c r="F44" i="44"/>
  <c r="E44" i="44"/>
  <c r="L43" i="44"/>
  <c r="K43" i="44"/>
  <c r="J43" i="44"/>
  <c r="I43" i="44"/>
  <c r="H43" i="44"/>
  <c r="G43" i="44"/>
  <c r="F43" i="44"/>
  <c r="E43" i="44"/>
  <c r="L42" i="44"/>
  <c r="K42" i="44"/>
  <c r="J42" i="44"/>
  <c r="I42" i="44"/>
  <c r="H42" i="44"/>
  <c r="N42" i="44" s="1"/>
  <c r="G42" i="44"/>
  <c r="F42" i="44"/>
  <c r="E42" i="44"/>
  <c r="L41" i="44"/>
  <c r="K41" i="44"/>
  <c r="J41" i="44"/>
  <c r="I41" i="44"/>
  <c r="H41" i="44"/>
  <c r="G41" i="44"/>
  <c r="F41" i="44"/>
  <c r="E41" i="44"/>
  <c r="L40" i="44"/>
  <c r="K40" i="44"/>
  <c r="J40" i="44"/>
  <c r="I40" i="44"/>
  <c r="H40" i="44"/>
  <c r="G40" i="44"/>
  <c r="F40" i="44"/>
  <c r="E40" i="44"/>
  <c r="L39" i="44"/>
  <c r="K39" i="44"/>
  <c r="J39" i="44"/>
  <c r="I39" i="44"/>
  <c r="H39" i="44"/>
  <c r="G39" i="44"/>
  <c r="F39" i="44"/>
  <c r="E39" i="44"/>
  <c r="L38" i="44"/>
  <c r="K38" i="44"/>
  <c r="J38" i="44"/>
  <c r="I38" i="44"/>
  <c r="H38" i="44"/>
  <c r="G38" i="44"/>
  <c r="F38" i="44"/>
  <c r="E38" i="44"/>
  <c r="L37" i="44"/>
  <c r="K37" i="44"/>
  <c r="J37" i="44"/>
  <c r="I37" i="44"/>
  <c r="H37" i="44"/>
  <c r="G37" i="44"/>
  <c r="F37" i="44"/>
  <c r="E37" i="44"/>
  <c r="L36" i="44"/>
  <c r="K36" i="44"/>
  <c r="J36" i="44"/>
  <c r="I36" i="44"/>
  <c r="H36" i="44"/>
  <c r="G36" i="44"/>
  <c r="F36" i="44"/>
  <c r="E36" i="44"/>
  <c r="L35" i="44"/>
  <c r="K35" i="44"/>
  <c r="J35" i="44"/>
  <c r="I35" i="44"/>
  <c r="H35" i="44"/>
  <c r="G35" i="44"/>
  <c r="F35" i="44"/>
  <c r="E35" i="44"/>
  <c r="L34" i="44"/>
  <c r="K34" i="44"/>
  <c r="J34" i="44"/>
  <c r="I34" i="44"/>
  <c r="H34" i="44"/>
  <c r="G34" i="44"/>
  <c r="F34" i="44"/>
  <c r="E34" i="44"/>
  <c r="L33" i="44"/>
  <c r="K33" i="44"/>
  <c r="J33" i="44"/>
  <c r="I33" i="44"/>
  <c r="H33" i="44"/>
  <c r="G33" i="44"/>
  <c r="F33" i="44"/>
  <c r="E33" i="44"/>
  <c r="L32" i="44"/>
  <c r="K32" i="44"/>
  <c r="J32" i="44"/>
  <c r="I32" i="44"/>
  <c r="H32" i="44"/>
  <c r="G32" i="44"/>
  <c r="F32" i="44"/>
  <c r="E32" i="44"/>
  <c r="L31" i="44"/>
  <c r="K31" i="44"/>
  <c r="J31" i="44"/>
  <c r="I31" i="44"/>
  <c r="H31" i="44"/>
  <c r="G31" i="44"/>
  <c r="F31" i="44"/>
  <c r="E31" i="44"/>
  <c r="L30" i="44"/>
  <c r="K30" i="44"/>
  <c r="J30" i="44"/>
  <c r="I30" i="44"/>
  <c r="H30" i="44"/>
  <c r="G30" i="44"/>
  <c r="F30" i="44"/>
  <c r="E30" i="44"/>
  <c r="L29" i="44"/>
  <c r="K29" i="44"/>
  <c r="J29" i="44"/>
  <c r="I29" i="44"/>
  <c r="H29" i="44"/>
  <c r="G29" i="44"/>
  <c r="F29" i="44"/>
  <c r="E29" i="44"/>
  <c r="L28" i="44"/>
  <c r="K28" i="44"/>
  <c r="J28" i="44"/>
  <c r="I28" i="44"/>
  <c r="H28" i="44"/>
  <c r="G28" i="44"/>
  <c r="F28" i="44"/>
  <c r="E28" i="44"/>
  <c r="L27" i="44"/>
  <c r="K27" i="44"/>
  <c r="J27" i="44"/>
  <c r="I27" i="44"/>
  <c r="H27" i="44"/>
  <c r="G27" i="44"/>
  <c r="F27" i="44"/>
  <c r="E27" i="44"/>
  <c r="L26" i="44"/>
  <c r="K26" i="44"/>
  <c r="J26" i="44"/>
  <c r="I26" i="44"/>
  <c r="H26" i="44"/>
  <c r="G26" i="44"/>
  <c r="F26" i="44"/>
  <c r="E26" i="44"/>
  <c r="L25" i="44"/>
  <c r="K25" i="44"/>
  <c r="J25" i="44"/>
  <c r="I25" i="44"/>
  <c r="H25" i="44"/>
  <c r="G25" i="44"/>
  <c r="F25" i="44"/>
  <c r="E25" i="44"/>
  <c r="L24" i="44"/>
  <c r="K24" i="44"/>
  <c r="I24" i="44"/>
  <c r="H24" i="44"/>
  <c r="E24" i="44"/>
  <c r="L23" i="44"/>
  <c r="K23" i="44"/>
  <c r="J23" i="44"/>
  <c r="I23" i="44"/>
  <c r="H23" i="44"/>
  <c r="G23" i="44"/>
  <c r="F23" i="44"/>
  <c r="E23" i="44"/>
  <c r="N23" i="44" s="1"/>
  <c r="L22" i="44"/>
  <c r="K22" i="44"/>
  <c r="J22" i="44"/>
  <c r="I22" i="44"/>
  <c r="H22" i="44"/>
  <c r="G22" i="44"/>
  <c r="F22" i="44"/>
  <c r="E22" i="44"/>
  <c r="N22" i="44" s="1"/>
  <c r="L21" i="44"/>
  <c r="K21" i="44"/>
  <c r="J21" i="44"/>
  <c r="I21" i="44"/>
  <c r="H21" i="44"/>
  <c r="G21" i="44"/>
  <c r="F21" i="44"/>
  <c r="E21" i="44"/>
  <c r="N21" i="44" s="1"/>
  <c r="L20" i="44"/>
  <c r="K20" i="44"/>
  <c r="J20" i="44"/>
  <c r="I20" i="44"/>
  <c r="H20" i="44"/>
  <c r="G20" i="44"/>
  <c r="F20" i="44"/>
  <c r="E20" i="44"/>
  <c r="N20" i="44" s="1"/>
  <c r="L19" i="44"/>
  <c r="K19" i="44"/>
  <c r="J19" i="44"/>
  <c r="I19" i="44"/>
  <c r="H19" i="44"/>
  <c r="G19" i="44"/>
  <c r="F19" i="44"/>
  <c r="E19" i="44"/>
  <c r="N19" i="44" s="1"/>
  <c r="L18" i="44"/>
  <c r="K18" i="44"/>
  <c r="J18" i="44"/>
  <c r="I18" i="44"/>
  <c r="H18" i="44"/>
  <c r="G18" i="44"/>
  <c r="F18" i="44"/>
  <c r="E18" i="44"/>
  <c r="N18" i="44" s="1"/>
  <c r="L17" i="44"/>
  <c r="K17" i="44"/>
  <c r="J17" i="44"/>
  <c r="I17" i="44"/>
  <c r="H17" i="44"/>
  <c r="G17" i="44"/>
  <c r="F17" i="44"/>
  <c r="E17" i="44"/>
  <c r="L16" i="44"/>
  <c r="K16" i="44"/>
  <c r="J16" i="44"/>
  <c r="I16" i="44"/>
  <c r="H16" i="44"/>
  <c r="G16" i="44"/>
  <c r="F16" i="44"/>
  <c r="E16" i="44"/>
  <c r="L15" i="44"/>
  <c r="K15" i="44"/>
  <c r="J15" i="44"/>
  <c r="I15" i="44"/>
  <c r="H15" i="44"/>
  <c r="G15" i="44"/>
  <c r="F15" i="44"/>
  <c r="E15" i="44"/>
  <c r="L14" i="44"/>
  <c r="K14" i="44"/>
  <c r="J14" i="44"/>
  <c r="I14" i="44"/>
  <c r="H14" i="44"/>
  <c r="G14" i="44"/>
  <c r="F14" i="44"/>
  <c r="E14" i="44"/>
  <c r="L13" i="44"/>
  <c r="K13" i="44"/>
  <c r="J13" i="44"/>
  <c r="I13" i="44"/>
  <c r="H13" i="44"/>
  <c r="G13" i="44"/>
  <c r="F13" i="44"/>
  <c r="E13" i="44"/>
  <c r="L12" i="44"/>
  <c r="K12" i="44"/>
  <c r="J12" i="44"/>
  <c r="I12" i="44"/>
  <c r="H12" i="44"/>
  <c r="G12" i="44"/>
  <c r="F12" i="44"/>
  <c r="E12" i="44"/>
  <c r="L11" i="44"/>
  <c r="K11" i="44"/>
  <c r="J11" i="44"/>
  <c r="I11" i="44"/>
  <c r="H11" i="44"/>
  <c r="G11" i="44"/>
  <c r="F11" i="44"/>
  <c r="E11" i="44"/>
  <c r="L10" i="44"/>
  <c r="K10" i="44"/>
  <c r="J10" i="44"/>
  <c r="I10" i="44"/>
  <c r="H10" i="44"/>
  <c r="G10" i="44"/>
  <c r="F10" i="44"/>
  <c r="E10" i="44"/>
  <c r="L9" i="44"/>
  <c r="K9" i="44"/>
  <c r="J9" i="44"/>
  <c r="I9" i="44"/>
  <c r="H9" i="44"/>
  <c r="G9" i="44"/>
  <c r="F9" i="44"/>
  <c r="E9" i="44"/>
  <c r="L8" i="44"/>
  <c r="K8" i="44"/>
  <c r="J8" i="44"/>
  <c r="I8" i="44"/>
  <c r="H8" i="44"/>
  <c r="G8" i="44"/>
  <c r="F8" i="44"/>
  <c r="E8" i="44"/>
  <c r="L7" i="44"/>
  <c r="K7" i="44"/>
  <c r="J7" i="44"/>
  <c r="I7" i="44"/>
  <c r="H7" i="44"/>
  <c r="G7" i="44"/>
  <c r="F7" i="44"/>
  <c r="E7" i="44"/>
  <c r="L6" i="44"/>
  <c r="K6" i="44"/>
  <c r="J6" i="44"/>
  <c r="I6" i="44"/>
  <c r="H6" i="44"/>
  <c r="G6" i="44"/>
  <c r="F6" i="44"/>
  <c r="E6" i="44"/>
  <c r="L5" i="44"/>
  <c r="K5" i="44"/>
  <c r="J5" i="44"/>
  <c r="I5" i="44"/>
  <c r="H5" i="44"/>
  <c r="G5" i="44"/>
  <c r="F5" i="44"/>
  <c r="E5" i="44"/>
  <c r="L4" i="44"/>
  <c r="K4" i="44"/>
  <c r="J4" i="44"/>
  <c r="I4" i="44"/>
  <c r="H4" i="44"/>
  <c r="G4" i="44"/>
  <c r="F4" i="44"/>
  <c r="E4" i="44"/>
  <c r="N4" i="44" s="1"/>
  <c r="L3" i="44"/>
  <c r="K3" i="44"/>
  <c r="J3" i="44"/>
  <c r="I3" i="44"/>
  <c r="H3" i="44"/>
  <c r="G3" i="44"/>
  <c r="F3" i="44"/>
  <c r="F101" i="44" s="1"/>
  <c r="E3" i="44"/>
  <c r="I16" i="43"/>
  <c r="E13" i="43"/>
  <c r="E11" i="43"/>
  <c r="E7" i="43"/>
  <c r="E6" i="43"/>
  <c r="G40" i="42"/>
  <c r="G39" i="42"/>
  <c r="G38" i="42"/>
  <c r="G37" i="42"/>
  <c r="S18" i="41"/>
  <c r="R18" i="41"/>
  <c r="Q18" i="41"/>
  <c r="P18" i="41"/>
  <c r="O18" i="41"/>
  <c r="N18" i="41"/>
  <c r="M18" i="41"/>
  <c r="L18" i="41"/>
  <c r="K18" i="41"/>
  <c r="J18" i="41"/>
  <c r="I18" i="41"/>
  <c r="H18" i="41"/>
  <c r="G18" i="41"/>
  <c r="G14" i="42"/>
  <c r="G13" i="42"/>
  <c r="G12" i="42"/>
  <c r="G11" i="42"/>
  <c r="K35" i="42"/>
  <c r="L90" i="42"/>
  <c r="L85" i="42"/>
  <c r="I78" i="42"/>
  <c r="L75" i="42"/>
  <c r="L76" i="42" s="1"/>
  <c r="L79" i="42" s="1"/>
  <c r="I68" i="42"/>
  <c r="H68" i="42"/>
  <c r="A61" i="42"/>
  <c r="K41" i="42"/>
  <c r="K21" i="42"/>
  <c r="K15" i="42"/>
  <c r="K7" i="42"/>
  <c r="H7" i="42"/>
  <c r="CP9" i="27"/>
  <c r="P96" i="39"/>
  <c r="O96" i="39"/>
  <c r="N96" i="39"/>
  <c r="M96" i="39"/>
  <c r="L96" i="39"/>
  <c r="K96" i="39"/>
  <c r="J96" i="39"/>
  <c r="I96" i="39"/>
  <c r="H96" i="39"/>
  <c r="G96" i="39"/>
  <c r="D96" i="39"/>
  <c r="S96" i="39" s="1"/>
  <c r="P95" i="39"/>
  <c r="O95" i="39"/>
  <c r="N95" i="39"/>
  <c r="M95" i="39"/>
  <c r="L95" i="39"/>
  <c r="K95" i="39"/>
  <c r="J95" i="39"/>
  <c r="I95" i="39"/>
  <c r="H95" i="39"/>
  <c r="G95" i="39"/>
  <c r="D95" i="39"/>
  <c r="S95" i="39" s="1"/>
  <c r="CO39" i="27"/>
  <c r="CO9" i="27"/>
  <c r="CN39" i="27"/>
  <c r="CN9" i="27"/>
  <c r="S110" i="41"/>
  <c r="R110" i="41"/>
  <c r="Q110" i="41"/>
  <c r="P110" i="41"/>
  <c r="O110" i="41"/>
  <c r="N110" i="41"/>
  <c r="M110" i="41"/>
  <c r="L110" i="41"/>
  <c r="K110" i="41"/>
  <c r="J110" i="41"/>
  <c r="I110" i="41"/>
  <c r="H110" i="41"/>
  <c r="G110" i="41"/>
  <c r="D110" i="41"/>
  <c r="D111" i="41"/>
  <c r="G111" i="41"/>
  <c r="H111" i="41"/>
  <c r="I111" i="41"/>
  <c r="J111" i="41"/>
  <c r="K111" i="41"/>
  <c r="L111" i="41"/>
  <c r="M111" i="41"/>
  <c r="N111" i="41"/>
  <c r="O111" i="41"/>
  <c r="P111" i="41"/>
  <c r="Q111" i="41"/>
  <c r="R111" i="41"/>
  <c r="S111" i="41"/>
  <c r="S108" i="41"/>
  <c r="R108" i="41"/>
  <c r="Q108" i="41"/>
  <c r="P108" i="41"/>
  <c r="O108" i="41"/>
  <c r="N108" i="41"/>
  <c r="M108" i="41"/>
  <c r="L108" i="41"/>
  <c r="K108" i="41"/>
  <c r="J108" i="41"/>
  <c r="I108" i="41"/>
  <c r="H108" i="41"/>
  <c r="G108" i="41"/>
  <c r="V108" i="41" s="1"/>
  <c r="D108" i="41"/>
  <c r="S112" i="41"/>
  <c r="R112" i="41"/>
  <c r="Q112" i="41"/>
  <c r="P112" i="41"/>
  <c r="O112" i="41"/>
  <c r="N112" i="41"/>
  <c r="M112" i="41"/>
  <c r="L112" i="41"/>
  <c r="K112" i="41"/>
  <c r="J112" i="41"/>
  <c r="I112" i="41"/>
  <c r="H112" i="41"/>
  <c r="G112" i="41"/>
  <c r="D112" i="41"/>
  <c r="L26" i="38"/>
  <c r="K26" i="38"/>
  <c r="J26" i="38"/>
  <c r="I26" i="38"/>
  <c r="H26" i="38"/>
  <c r="G26" i="38"/>
  <c r="F26" i="38"/>
  <c r="E26" i="38"/>
  <c r="N26" i="38" s="1"/>
  <c r="G105" i="38"/>
  <c r="G104" i="38"/>
  <c r="G103" i="38"/>
  <c r="G102" i="38"/>
  <c r="G100" i="38"/>
  <c r="G99" i="38"/>
  <c r="G98" i="38"/>
  <c r="G97" i="38"/>
  <c r="G96" i="38"/>
  <c r="G95" i="38"/>
  <c r="G94" i="38"/>
  <c r="G93" i="38"/>
  <c r="G92" i="38"/>
  <c r="G91" i="38"/>
  <c r="G90" i="38"/>
  <c r="G89" i="38"/>
  <c r="G88" i="38"/>
  <c r="G87" i="38"/>
  <c r="G86" i="38"/>
  <c r="G85" i="38"/>
  <c r="G84" i="38"/>
  <c r="G83" i="38"/>
  <c r="G82" i="38"/>
  <c r="G81" i="38"/>
  <c r="G80" i="38"/>
  <c r="G79" i="38"/>
  <c r="G78" i="38"/>
  <c r="G77" i="38"/>
  <c r="G76" i="38"/>
  <c r="G75" i="38"/>
  <c r="G74" i="38"/>
  <c r="G73" i="38"/>
  <c r="G72" i="38"/>
  <c r="G71" i="38"/>
  <c r="G70" i="38"/>
  <c r="G69" i="38"/>
  <c r="G68" i="38"/>
  <c r="G67" i="38"/>
  <c r="G66" i="38"/>
  <c r="G65" i="38"/>
  <c r="G64" i="38"/>
  <c r="G63" i="38"/>
  <c r="G62" i="38"/>
  <c r="G61" i="38"/>
  <c r="G60" i="38"/>
  <c r="G59" i="38"/>
  <c r="G58" i="38"/>
  <c r="G57" i="38"/>
  <c r="G101" i="38" s="1"/>
  <c r="G19" i="42" s="1"/>
  <c r="G56" i="38"/>
  <c r="G55" i="38"/>
  <c r="G54" i="38"/>
  <c r="G53" i="38"/>
  <c r="G52" i="38"/>
  <c r="G51" i="38"/>
  <c r="G50" i="38"/>
  <c r="G49" i="38"/>
  <c r="G48" i="38"/>
  <c r="G47" i="38"/>
  <c r="G46" i="38"/>
  <c r="G45" i="38"/>
  <c r="G44" i="38"/>
  <c r="G43" i="38"/>
  <c r="G42" i="38"/>
  <c r="G41" i="38"/>
  <c r="G40" i="38"/>
  <c r="CM39" i="27"/>
  <c r="CL39" i="27"/>
  <c r="CM9" i="27"/>
  <c r="J29" i="38"/>
  <c r="CL9" i="27"/>
  <c r="CK9" i="27"/>
  <c r="CK39" i="27"/>
  <c r="E33" i="38"/>
  <c r="F33" i="38"/>
  <c r="G33" i="38"/>
  <c r="H33" i="38"/>
  <c r="I33" i="38"/>
  <c r="J33" i="38"/>
  <c r="K33" i="38"/>
  <c r="L33" i="38"/>
  <c r="CJ9" i="27"/>
  <c r="CJ39" i="27"/>
  <c r="CI39" i="27"/>
  <c r="CI9" i="27"/>
  <c r="CH39" i="27"/>
  <c r="CH9" i="27"/>
  <c r="CG39" i="27"/>
  <c r="CF9" i="27"/>
  <c r="CG9" i="27"/>
  <c r="CF39" i="27"/>
  <c r="CE39" i="27"/>
  <c r="CE9" i="27"/>
  <c r="L4" i="40"/>
  <c r="K4" i="40"/>
  <c r="J4" i="40"/>
  <c r="I4" i="40"/>
  <c r="H4" i="40"/>
  <c r="G4" i="40"/>
  <c r="F4" i="40"/>
  <c r="E4" i="40"/>
  <c r="BR9" i="27"/>
  <c r="G44" i="37"/>
  <c r="V137" i="41"/>
  <c r="V136" i="41"/>
  <c r="V135" i="41"/>
  <c r="V134" i="41"/>
  <c r="C133" i="41"/>
  <c r="B133" i="41"/>
  <c r="S132" i="41"/>
  <c r="R132" i="41"/>
  <c r="Q132" i="41"/>
  <c r="P132" i="41"/>
  <c r="O132" i="41"/>
  <c r="N132" i="41"/>
  <c r="M132" i="41"/>
  <c r="L132" i="41"/>
  <c r="K132" i="41"/>
  <c r="J132" i="41"/>
  <c r="I132" i="41"/>
  <c r="H132" i="41"/>
  <c r="G132" i="41"/>
  <c r="D132" i="41"/>
  <c r="S131" i="41"/>
  <c r="R131" i="41"/>
  <c r="Q131" i="41"/>
  <c r="P131" i="41"/>
  <c r="O131" i="41"/>
  <c r="N131" i="41"/>
  <c r="M131" i="41"/>
  <c r="L131" i="41"/>
  <c r="K131" i="41"/>
  <c r="J131" i="41"/>
  <c r="I131" i="41"/>
  <c r="H131" i="41"/>
  <c r="G131" i="41"/>
  <c r="D131" i="41"/>
  <c r="S130" i="41"/>
  <c r="R130" i="41"/>
  <c r="Q130" i="41"/>
  <c r="P130" i="41"/>
  <c r="O130" i="41"/>
  <c r="N130" i="41"/>
  <c r="M130" i="41"/>
  <c r="L130" i="41"/>
  <c r="K130" i="41"/>
  <c r="J130" i="41"/>
  <c r="I130" i="41"/>
  <c r="H130" i="41"/>
  <c r="G130" i="41"/>
  <c r="D130" i="41"/>
  <c r="S129" i="41"/>
  <c r="R129" i="41"/>
  <c r="Q129" i="41"/>
  <c r="P129" i="41"/>
  <c r="O129" i="41"/>
  <c r="N129" i="41"/>
  <c r="M129" i="41"/>
  <c r="L129" i="41"/>
  <c r="K129" i="41"/>
  <c r="J129" i="41"/>
  <c r="I129" i="41"/>
  <c r="H129" i="41"/>
  <c r="G129" i="41"/>
  <c r="D129" i="41"/>
  <c r="S128" i="41"/>
  <c r="R128" i="41"/>
  <c r="Q128" i="41"/>
  <c r="P128" i="41"/>
  <c r="O128" i="41"/>
  <c r="N128" i="41"/>
  <c r="M128" i="41"/>
  <c r="L128" i="41"/>
  <c r="K128" i="41"/>
  <c r="J128" i="41"/>
  <c r="I128" i="41"/>
  <c r="H128" i="41"/>
  <c r="G128" i="41"/>
  <c r="D128" i="41"/>
  <c r="S127" i="41"/>
  <c r="R127" i="41"/>
  <c r="Q127" i="41"/>
  <c r="P127" i="41"/>
  <c r="O127" i="41"/>
  <c r="N127" i="41"/>
  <c r="M127" i="41"/>
  <c r="L127" i="41"/>
  <c r="K127" i="41"/>
  <c r="J127" i="41"/>
  <c r="I127" i="41"/>
  <c r="H127" i="41"/>
  <c r="G127" i="41"/>
  <c r="D127" i="41"/>
  <c r="S126" i="41"/>
  <c r="R126" i="41"/>
  <c r="Q126" i="41"/>
  <c r="P126" i="41"/>
  <c r="O126" i="41"/>
  <c r="N126" i="41"/>
  <c r="M126" i="41"/>
  <c r="L126" i="41"/>
  <c r="K126" i="41"/>
  <c r="J126" i="41"/>
  <c r="I126" i="41"/>
  <c r="H126" i="41"/>
  <c r="G126" i="41"/>
  <c r="D126" i="41"/>
  <c r="S125" i="41"/>
  <c r="R125" i="41"/>
  <c r="Q125" i="41"/>
  <c r="P125" i="41"/>
  <c r="O125" i="41"/>
  <c r="N125" i="41"/>
  <c r="M125" i="41"/>
  <c r="L125" i="41"/>
  <c r="K125" i="41"/>
  <c r="J125" i="41"/>
  <c r="I125" i="41"/>
  <c r="H125" i="41"/>
  <c r="G125" i="41"/>
  <c r="D125" i="41"/>
  <c r="S124" i="41"/>
  <c r="R124" i="41"/>
  <c r="Q124" i="41"/>
  <c r="P124" i="41"/>
  <c r="O124" i="41"/>
  <c r="N124" i="41"/>
  <c r="M124" i="41"/>
  <c r="L124" i="41"/>
  <c r="K124" i="41"/>
  <c r="J124" i="41"/>
  <c r="I124" i="41"/>
  <c r="H124" i="41"/>
  <c r="G124" i="41"/>
  <c r="D124" i="41"/>
  <c r="C123" i="41"/>
  <c r="B123" i="41"/>
  <c r="S122" i="41"/>
  <c r="R122" i="41"/>
  <c r="Q122" i="41"/>
  <c r="P122" i="41"/>
  <c r="O122" i="41"/>
  <c r="N122" i="41"/>
  <c r="M122" i="41"/>
  <c r="L122" i="41"/>
  <c r="K122" i="41"/>
  <c r="J122" i="41"/>
  <c r="I122" i="41"/>
  <c r="H122" i="41"/>
  <c r="G122" i="41"/>
  <c r="D122" i="41"/>
  <c r="S121" i="41"/>
  <c r="R121" i="41"/>
  <c r="Q121" i="41"/>
  <c r="P121" i="41"/>
  <c r="O121" i="41"/>
  <c r="N121" i="41"/>
  <c r="M121" i="41"/>
  <c r="L121" i="41"/>
  <c r="K121" i="41"/>
  <c r="J121" i="41"/>
  <c r="I121" i="41"/>
  <c r="H121" i="41"/>
  <c r="G121" i="41"/>
  <c r="D121" i="41"/>
  <c r="S120" i="41"/>
  <c r="R120" i="41"/>
  <c r="Q120" i="41"/>
  <c r="P120" i="41"/>
  <c r="O120" i="41"/>
  <c r="N120" i="41"/>
  <c r="M120" i="41"/>
  <c r="L120" i="41"/>
  <c r="K120" i="41"/>
  <c r="J120" i="41"/>
  <c r="I120" i="41"/>
  <c r="H120" i="41"/>
  <c r="G120" i="41"/>
  <c r="D120" i="41"/>
  <c r="S119" i="41"/>
  <c r="R119" i="41"/>
  <c r="Q119" i="41"/>
  <c r="P119" i="41"/>
  <c r="O119" i="41"/>
  <c r="N119" i="41"/>
  <c r="M119" i="41"/>
  <c r="L119" i="41"/>
  <c r="K119" i="41"/>
  <c r="J119" i="41"/>
  <c r="I119" i="41"/>
  <c r="H119" i="41"/>
  <c r="G119" i="41"/>
  <c r="D119" i="41"/>
  <c r="S118" i="41"/>
  <c r="R118" i="41"/>
  <c r="Q118" i="41"/>
  <c r="P118" i="41"/>
  <c r="O118" i="41"/>
  <c r="N118" i="41"/>
  <c r="M118" i="41"/>
  <c r="L118" i="41"/>
  <c r="K118" i="41"/>
  <c r="J118" i="41"/>
  <c r="I118" i="41"/>
  <c r="H118" i="41"/>
  <c r="G118" i="41"/>
  <c r="D118" i="41"/>
  <c r="S117" i="41"/>
  <c r="R117" i="41"/>
  <c r="Q117" i="41"/>
  <c r="P117" i="41"/>
  <c r="O117" i="41"/>
  <c r="N117" i="41"/>
  <c r="M117" i="41"/>
  <c r="L117" i="41"/>
  <c r="K117" i="41"/>
  <c r="J117" i="41"/>
  <c r="I117" i="41"/>
  <c r="H117" i="41"/>
  <c r="G117" i="41"/>
  <c r="D117" i="41"/>
  <c r="S116" i="41"/>
  <c r="R116" i="41"/>
  <c r="Q116" i="41"/>
  <c r="P116" i="41"/>
  <c r="O116" i="41"/>
  <c r="N116" i="41"/>
  <c r="M116" i="41"/>
  <c r="L116" i="41"/>
  <c r="K116" i="41"/>
  <c r="J116" i="41"/>
  <c r="I116" i="41"/>
  <c r="H116" i="41"/>
  <c r="G116" i="41"/>
  <c r="D116" i="41"/>
  <c r="S115" i="41"/>
  <c r="R115" i="41"/>
  <c r="Q115" i="41"/>
  <c r="P115" i="41"/>
  <c r="O115" i="41"/>
  <c r="N115" i="41"/>
  <c r="M115" i="41"/>
  <c r="L115" i="41"/>
  <c r="K115" i="41"/>
  <c r="J115" i="41"/>
  <c r="I115" i="41"/>
  <c r="H115" i="41"/>
  <c r="G115" i="41"/>
  <c r="D115" i="41"/>
  <c r="S114" i="41"/>
  <c r="R114" i="41"/>
  <c r="Q114" i="41"/>
  <c r="P114" i="41"/>
  <c r="O114" i="41"/>
  <c r="N114" i="41"/>
  <c r="M114" i="41"/>
  <c r="L114" i="41"/>
  <c r="K114" i="41"/>
  <c r="J114" i="41"/>
  <c r="I114" i="41"/>
  <c r="H114" i="41"/>
  <c r="G114" i="41"/>
  <c r="D114" i="41"/>
  <c r="C113" i="41"/>
  <c r="B113" i="41"/>
  <c r="S109" i="41"/>
  <c r="R109" i="41"/>
  <c r="Q109" i="41"/>
  <c r="P109" i="41"/>
  <c r="O109" i="41"/>
  <c r="N109" i="41"/>
  <c r="M109" i="41"/>
  <c r="L109" i="41"/>
  <c r="K109" i="41"/>
  <c r="J109" i="41"/>
  <c r="I109" i="41"/>
  <c r="H109" i="41"/>
  <c r="G109" i="41"/>
  <c r="D109" i="41"/>
  <c r="S107" i="41"/>
  <c r="R107" i="41"/>
  <c r="Q107" i="41"/>
  <c r="P107" i="41"/>
  <c r="O107" i="41"/>
  <c r="N107" i="41"/>
  <c r="M107" i="41"/>
  <c r="L107" i="41"/>
  <c r="K107" i="41"/>
  <c r="J107" i="41"/>
  <c r="I107" i="41"/>
  <c r="H107" i="41"/>
  <c r="G107" i="41"/>
  <c r="D107" i="41"/>
  <c r="S106" i="41"/>
  <c r="R106" i="41"/>
  <c r="Q106" i="41"/>
  <c r="P106" i="41"/>
  <c r="O106" i="41"/>
  <c r="N106" i="41"/>
  <c r="M106" i="41"/>
  <c r="L106" i="41"/>
  <c r="K106" i="41"/>
  <c r="J106" i="41"/>
  <c r="I106" i="41"/>
  <c r="H106" i="41"/>
  <c r="G106" i="41"/>
  <c r="D106" i="41"/>
  <c r="S105" i="41"/>
  <c r="R105" i="41"/>
  <c r="Q105" i="41"/>
  <c r="P105" i="41"/>
  <c r="O105" i="41"/>
  <c r="N105" i="41"/>
  <c r="M105" i="41"/>
  <c r="L105" i="41"/>
  <c r="K105" i="41"/>
  <c r="J105" i="41"/>
  <c r="I105" i="41"/>
  <c r="H105" i="41"/>
  <c r="G105" i="41"/>
  <c r="D105" i="41"/>
  <c r="S104" i="41"/>
  <c r="R104" i="41"/>
  <c r="Q104" i="41"/>
  <c r="P104" i="41"/>
  <c r="O104" i="41"/>
  <c r="N104" i="41"/>
  <c r="M104" i="41"/>
  <c r="L104" i="41"/>
  <c r="K104" i="41"/>
  <c r="J104" i="41"/>
  <c r="I104" i="41"/>
  <c r="H104" i="41"/>
  <c r="G104" i="41"/>
  <c r="D104" i="41"/>
  <c r="C103" i="41"/>
  <c r="B103" i="41"/>
  <c r="S102" i="41"/>
  <c r="R102" i="41"/>
  <c r="Q102" i="41"/>
  <c r="P102" i="41"/>
  <c r="O102" i="41"/>
  <c r="N102" i="41"/>
  <c r="M102" i="41"/>
  <c r="L102" i="41"/>
  <c r="K102" i="41"/>
  <c r="J102" i="41"/>
  <c r="I102" i="41"/>
  <c r="H102" i="41"/>
  <c r="G102" i="41"/>
  <c r="D102" i="41"/>
  <c r="S101" i="41"/>
  <c r="R101" i="41"/>
  <c r="Q101" i="41"/>
  <c r="P101" i="41"/>
  <c r="O101" i="41"/>
  <c r="N101" i="41"/>
  <c r="M101" i="41"/>
  <c r="L101" i="41"/>
  <c r="K101" i="41"/>
  <c r="J101" i="41"/>
  <c r="I101" i="41"/>
  <c r="H101" i="41"/>
  <c r="G101" i="41"/>
  <c r="D101" i="41"/>
  <c r="S100" i="41"/>
  <c r="R100" i="41"/>
  <c r="Q100" i="41"/>
  <c r="P100" i="41"/>
  <c r="O100" i="41"/>
  <c r="N100" i="41"/>
  <c r="M100" i="41"/>
  <c r="L100" i="41"/>
  <c r="K100" i="41"/>
  <c r="J100" i="41"/>
  <c r="I100" i="41"/>
  <c r="H100" i="41"/>
  <c r="G100" i="41"/>
  <c r="D100" i="41"/>
  <c r="S99" i="41"/>
  <c r="R99" i="41"/>
  <c r="Q99" i="41"/>
  <c r="P99" i="41"/>
  <c r="O99" i="41"/>
  <c r="N99" i="41"/>
  <c r="M99" i="41"/>
  <c r="L99" i="41"/>
  <c r="K99" i="41"/>
  <c r="J99" i="41"/>
  <c r="I99" i="41"/>
  <c r="H99" i="41"/>
  <c r="G99" i="41"/>
  <c r="D99" i="41"/>
  <c r="S98" i="41"/>
  <c r="R98" i="41"/>
  <c r="Q98" i="41"/>
  <c r="P98" i="41"/>
  <c r="O98" i="41"/>
  <c r="N98" i="41"/>
  <c r="M98" i="41"/>
  <c r="L98" i="41"/>
  <c r="K98" i="41"/>
  <c r="J98" i="41"/>
  <c r="I98" i="41"/>
  <c r="H98" i="41"/>
  <c r="G98" i="41"/>
  <c r="D98" i="41"/>
  <c r="S97" i="41"/>
  <c r="R97" i="41"/>
  <c r="Q97" i="41"/>
  <c r="P97" i="41"/>
  <c r="O97" i="41"/>
  <c r="N97" i="41"/>
  <c r="M97" i="41"/>
  <c r="L97" i="41"/>
  <c r="K97" i="41"/>
  <c r="J97" i="41"/>
  <c r="I97" i="41"/>
  <c r="H97" i="41"/>
  <c r="G97" i="41"/>
  <c r="D97" i="41"/>
  <c r="S96" i="41"/>
  <c r="R96" i="41"/>
  <c r="Q96" i="41"/>
  <c r="P96" i="41"/>
  <c r="O96" i="41"/>
  <c r="N96" i="41"/>
  <c r="M96" i="41"/>
  <c r="L96" i="41"/>
  <c r="K96" i="41"/>
  <c r="J96" i="41"/>
  <c r="I96" i="41"/>
  <c r="H96" i="41"/>
  <c r="G96" i="41"/>
  <c r="D96" i="41"/>
  <c r="S95" i="41"/>
  <c r="R95" i="41"/>
  <c r="Q95" i="41"/>
  <c r="P95" i="41"/>
  <c r="O95" i="41"/>
  <c r="N95" i="41"/>
  <c r="M95" i="41"/>
  <c r="L95" i="41"/>
  <c r="K95" i="41"/>
  <c r="J95" i="41"/>
  <c r="I95" i="41"/>
  <c r="H95" i="41"/>
  <c r="G95" i="41"/>
  <c r="D95" i="41"/>
  <c r="C94" i="41"/>
  <c r="B94" i="41"/>
  <c r="S93" i="41"/>
  <c r="R93" i="41"/>
  <c r="Q93" i="41"/>
  <c r="P93" i="41"/>
  <c r="O93" i="41"/>
  <c r="N93" i="41"/>
  <c r="M93" i="41"/>
  <c r="L93" i="41"/>
  <c r="K93" i="41"/>
  <c r="J93" i="41"/>
  <c r="I93" i="41"/>
  <c r="H93" i="41"/>
  <c r="G93" i="41"/>
  <c r="D93" i="41"/>
  <c r="D92" i="41"/>
  <c r="S91" i="41"/>
  <c r="R91" i="41"/>
  <c r="Q91" i="41"/>
  <c r="P91" i="41"/>
  <c r="O91" i="41"/>
  <c r="N91" i="41"/>
  <c r="M91" i="41"/>
  <c r="L91" i="41"/>
  <c r="K91" i="41"/>
  <c r="J91" i="41"/>
  <c r="I91" i="41"/>
  <c r="H91" i="41"/>
  <c r="G91" i="41"/>
  <c r="D91" i="41"/>
  <c r="S90" i="41"/>
  <c r="R90" i="41"/>
  <c r="Q90" i="41"/>
  <c r="P90" i="41"/>
  <c r="O90" i="41"/>
  <c r="N90" i="41"/>
  <c r="M90" i="41"/>
  <c r="L90" i="41"/>
  <c r="K90" i="41"/>
  <c r="J90" i="41"/>
  <c r="I90" i="41"/>
  <c r="H90" i="41"/>
  <c r="G90" i="41"/>
  <c r="D90" i="41"/>
  <c r="S89" i="41"/>
  <c r="R89" i="41"/>
  <c r="Q89" i="41"/>
  <c r="P89" i="41"/>
  <c r="O89" i="41"/>
  <c r="N89" i="41"/>
  <c r="M89" i="41"/>
  <c r="L89" i="41"/>
  <c r="K89" i="41"/>
  <c r="J89" i="41"/>
  <c r="I89" i="41"/>
  <c r="H89" i="41"/>
  <c r="G89" i="41"/>
  <c r="D89" i="41"/>
  <c r="S88" i="41"/>
  <c r="R88" i="41"/>
  <c r="Q88" i="41"/>
  <c r="P88" i="41"/>
  <c r="O88" i="41"/>
  <c r="N88" i="41"/>
  <c r="M88" i="41"/>
  <c r="L88" i="41"/>
  <c r="K88" i="41"/>
  <c r="J88" i="41"/>
  <c r="I88" i="41"/>
  <c r="H88" i="41"/>
  <c r="G88" i="41"/>
  <c r="D88" i="41"/>
  <c r="S87" i="41"/>
  <c r="R87" i="41"/>
  <c r="Q87" i="41"/>
  <c r="P87" i="41"/>
  <c r="O87" i="41"/>
  <c r="N87" i="41"/>
  <c r="M87" i="41"/>
  <c r="L87" i="41"/>
  <c r="K87" i="41"/>
  <c r="J87" i="41"/>
  <c r="I87" i="41"/>
  <c r="H87" i="41"/>
  <c r="G87" i="41"/>
  <c r="D87" i="41"/>
  <c r="S86" i="41"/>
  <c r="R86" i="41"/>
  <c r="Q86" i="41"/>
  <c r="P86" i="41"/>
  <c r="O86" i="41"/>
  <c r="N86" i="41"/>
  <c r="M86" i="41"/>
  <c r="L86" i="41"/>
  <c r="K86" i="41"/>
  <c r="J86" i="41"/>
  <c r="I86" i="41"/>
  <c r="H86" i="41"/>
  <c r="G86" i="41"/>
  <c r="D86" i="41"/>
  <c r="S85" i="41"/>
  <c r="R85" i="41"/>
  <c r="Q85" i="41"/>
  <c r="P85" i="41"/>
  <c r="O85" i="41"/>
  <c r="N85" i="41"/>
  <c r="M85" i="41"/>
  <c r="L85" i="41"/>
  <c r="K85" i="41"/>
  <c r="J85" i="41"/>
  <c r="I85" i="41"/>
  <c r="H85" i="41"/>
  <c r="G85" i="41"/>
  <c r="D85" i="41"/>
  <c r="S84" i="41"/>
  <c r="R84" i="41"/>
  <c r="Q84" i="41"/>
  <c r="P84" i="41"/>
  <c r="O84" i="41"/>
  <c r="N84" i="41"/>
  <c r="M84" i="41"/>
  <c r="L84" i="41"/>
  <c r="K84" i="41"/>
  <c r="J84" i="41"/>
  <c r="I84" i="41"/>
  <c r="H84" i="41"/>
  <c r="G84" i="41"/>
  <c r="D84" i="41"/>
  <c r="C83" i="41"/>
  <c r="B83" i="41"/>
  <c r="S82" i="41"/>
  <c r="R82" i="41"/>
  <c r="Q82" i="41"/>
  <c r="P82" i="41"/>
  <c r="O82" i="41"/>
  <c r="N82" i="41"/>
  <c r="M82" i="41"/>
  <c r="L82" i="41"/>
  <c r="K82" i="41"/>
  <c r="J82" i="41"/>
  <c r="I82" i="41"/>
  <c r="H82" i="41"/>
  <c r="G82" i="41"/>
  <c r="D82" i="41"/>
  <c r="S81" i="41"/>
  <c r="R81" i="41"/>
  <c r="Q81" i="41"/>
  <c r="P81" i="41"/>
  <c r="O81" i="41"/>
  <c r="N81" i="41"/>
  <c r="M81" i="41"/>
  <c r="L81" i="41"/>
  <c r="K81" i="41"/>
  <c r="J81" i="41"/>
  <c r="I81" i="41"/>
  <c r="H81" i="41"/>
  <c r="G81" i="41"/>
  <c r="D81" i="41"/>
  <c r="S80" i="41"/>
  <c r="R80" i="41"/>
  <c r="Q80" i="41"/>
  <c r="P80" i="41"/>
  <c r="O80" i="41"/>
  <c r="N80" i="41"/>
  <c r="M80" i="41"/>
  <c r="L80" i="41"/>
  <c r="K80" i="41"/>
  <c r="J80" i="41"/>
  <c r="I80" i="41"/>
  <c r="H80" i="41"/>
  <c r="G80" i="41"/>
  <c r="D80" i="41"/>
  <c r="S79" i="41"/>
  <c r="R79" i="41"/>
  <c r="Q79" i="41"/>
  <c r="P79" i="41"/>
  <c r="O79" i="41"/>
  <c r="N79" i="41"/>
  <c r="M79" i="41"/>
  <c r="L79" i="41"/>
  <c r="K79" i="41"/>
  <c r="J79" i="41"/>
  <c r="I79" i="41"/>
  <c r="H79" i="41"/>
  <c r="G79" i="41"/>
  <c r="D79" i="41"/>
  <c r="S78" i="41"/>
  <c r="R78" i="41"/>
  <c r="Q78" i="41"/>
  <c r="P78" i="41"/>
  <c r="O78" i="41"/>
  <c r="N78" i="41"/>
  <c r="M78" i="41"/>
  <c r="L78" i="41"/>
  <c r="K78" i="41"/>
  <c r="J78" i="41"/>
  <c r="I78" i="41"/>
  <c r="H78" i="41"/>
  <c r="G78" i="41"/>
  <c r="D78" i="41"/>
  <c r="S77" i="41"/>
  <c r="R77" i="41"/>
  <c r="Q77" i="41"/>
  <c r="P77" i="41"/>
  <c r="O77" i="41"/>
  <c r="N77" i="41"/>
  <c r="M77" i="41"/>
  <c r="L77" i="41"/>
  <c r="K77" i="41"/>
  <c r="J77" i="41"/>
  <c r="I77" i="41"/>
  <c r="H77" i="41"/>
  <c r="G77" i="41"/>
  <c r="D77" i="41"/>
  <c r="S76" i="41"/>
  <c r="R76" i="41"/>
  <c r="Q76" i="41"/>
  <c r="P76" i="41"/>
  <c r="O76" i="41"/>
  <c r="N76" i="41"/>
  <c r="M76" i="41"/>
  <c r="L76" i="41"/>
  <c r="K76" i="41"/>
  <c r="J76" i="41"/>
  <c r="I76" i="41"/>
  <c r="H76" i="41"/>
  <c r="G76" i="41"/>
  <c r="D76" i="41"/>
  <c r="S75" i="41"/>
  <c r="R75" i="41"/>
  <c r="Q75" i="41"/>
  <c r="P75" i="41"/>
  <c r="O75" i="41"/>
  <c r="N75" i="41"/>
  <c r="M75" i="41"/>
  <c r="L75" i="41"/>
  <c r="K75" i="41"/>
  <c r="J75" i="41"/>
  <c r="I75" i="41"/>
  <c r="H75" i="41"/>
  <c r="G75" i="41"/>
  <c r="D75" i="41"/>
  <c r="S74" i="41"/>
  <c r="R74" i="41"/>
  <c r="Q74" i="41"/>
  <c r="P74" i="41"/>
  <c r="O74" i="41"/>
  <c r="N74" i="41"/>
  <c r="M74" i="41"/>
  <c r="L74" i="41"/>
  <c r="K74" i="41"/>
  <c r="J74" i="41"/>
  <c r="I74" i="41"/>
  <c r="H74" i="41"/>
  <c r="G74" i="41"/>
  <c r="D74" i="41"/>
  <c r="S73" i="41"/>
  <c r="R73" i="41"/>
  <c r="Q73" i="41"/>
  <c r="P73" i="41"/>
  <c r="O73" i="41"/>
  <c r="N73" i="41"/>
  <c r="M73" i="41"/>
  <c r="L73" i="41"/>
  <c r="K73" i="41"/>
  <c r="J73" i="41"/>
  <c r="I73" i="41"/>
  <c r="H73" i="41"/>
  <c r="G73" i="41"/>
  <c r="D73" i="41"/>
  <c r="S72" i="41"/>
  <c r="R72" i="41"/>
  <c r="Q72" i="41"/>
  <c r="P72" i="41"/>
  <c r="O72" i="41"/>
  <c r="N72" i="41"/>
  <c r="M72" i="41"/>
  <c r="L72" i="41"/>
  <c r="K72" i="41"/>
  <c r="J72" i="41"/>
  <c r="I72" i="41"/>
  <c r="H72" i="41"/>
  <c r="G72" i="41"/>
  <c r="D72" i="41"/>
  <c r="C71" i="41"/>
  <c r="B71" i="41"/>
  <c r="S70" i="41"/>
  <c r="R70" i="41"/>
  <c r="Q70" i="41"/>
  <c r="P70" i="41"/>
  <c r="O70" i="41"/>
  <c r="N70" i="41"/>
  <c r="M70" i="41"/>
  <c r="L70" i="41"/>
  <c r="K70" i="41"/>
  <c r="J70" i="41"/>
  <c r="I70" i="41"/>
  <c r="H70" i="41"/>
  <c r="G70" i="41"/>
  <c r="D70" i="41"/>
  <c r="S69" i="41"/>
  <c r="R69" i="41"/>
  <c r="Q69" i="41"/>
  <c r="P69" i="41"/>
  <c r="O69" i="41"/>
  <c r="N69" i="41"/>
  <c r="M69" i="41"/>
  <c r="L69" i="41"/>
  <c r="K69" i="41"/>
  <c r="J69" i="41"/>
  <c r="I69" i="41"/>
  <c r="H69" i="41"/>
  <c r="G69" i="41"/>
  <c r="D69" i="41"/>
  <c r="S68" i="41"/>
  <c r="R68" i="41"/>
  <c r="Q68" i="41"/>
  <c r="P68" i="41"/>
  <c r="O68" i="41"/>
  <c r="N68" i="41"/>
  <c r="M68" i="41"/>
  <c r="L68" i="41"/>
  <c r="K68" i="41"/>
  <c r="J68" i="41"/>
  <c r="I68" i="41"/>
  <c r="H68" i="41"/>
  <c r="G68" i="41"/>
  <c r="D68" i="41"/>
  <c r="S67" i="41"/>
  <c r="R67" i="41"/>
  <c r="Q67" i="41"/>
  <c r="P67" i="41"/>
  <c r="O67" i="41"/>
  <c r="N67" i="41"/>
  <c r="M67" i="41"/>
  <c r="L67" i="41"/>
  <c r="K67" i="41"/>
  <c r="J67" i="41"/>
  <c r="I67" i="41"/>
  <c r="H67" i="41"/>
  <c r="G67" i="41"/>
  <c r="D67" i="41"/>
  <c r="S66" i="41"/>
  <c r="R66" i="41"/>
  <c r="Q66" i="41"/>
  <c r="P66" i="41"/>
  <c r="O66" i="41"/>
  <c r="N66" i="41"/>
  <c r="M66" i="41"/>
  <c r="L66" i="41"/>
  <c r="K66" i="41"/>
  <c r="J66" i="41"/>
  <c r="I66" i="41"/>
  <c r="H66" i="41"/>
  <c r="G66" i="41"/>
  <c r="D66" i="41"/>
  <c r="S65" i="41"/>
  <c r="R65" i="41"/>
  <c r="Q65" i="41"/>
  <c r="P65" i="41"/>
  <c r="O65" i="41"/>
  <c r="N65" i="41"/>
  <c r="M65" i="41"/>
  <c r="L65" i="41"/>
  <c r="K65" i="41"/>
  <c r="J65" i="41"/>
  <c r="I65" i="41"/>
  <c r="H65" i="41"/>
  <c r="G65" i="41"/>
  <c r="D65" i="41"/>
  <c r="S64" i="41"/>
  <c r="R64" i="41"/>
  <c r="Q64" i="41"/>
  <c r="P64" i="41"/>
  <c r="O64" i="41"/>
  <c r="N64" i="41"/>
  <c r="M64" i="41"/>
  <c r="L64" i="41"/>
  <c r="K64" i="41"/>
  <c r="J64" i="41"/>
  <c r="I64" i="41"/>
  <c r="H64" i="41"/>
  <c r="G64" i="41"/>
  <c r="D64" i="41"/>
  <c r="S63" i="41"/>
  <c r="R63" i="41"/>
  <c r="Q63" i="41"/>
  <c r="P63" i="41"/>
  <c r="O63" i="41"/>
  <c r="N63" i="41"/>
  <c r="M63" i="41"/>
  <c r="L63" i="41"/>
  <c r="K63" i="41"/>
  <c r="J63" i="41"/>
  <c r="I63" i="41"/>
  <c r="H63" i="41"/>
  <c r="G63" i="41"/>
  <c r="D63" i="41"/>
  <c r="S62" i="41"/>
  <c r="R62" i="41"/>
  <c r="Q62" i="41"/>
  <c r="P62" i="41"/>
  <c r="O62" i="41"/>
  <c r="N62" i="41"/>
  <c r="M62" i="41"/>
  <c r="L62" i="41"/>
  <c r="K62" i="41"/>
  <c r="J62" i="41"/>
  <c r="I62" i="41"/>
  <c r="H62" i="41"/>
  <c r="G62" i="41"/>
  <c r="D62" i="41"/>
  <c r="C61" i="41"/>
  <c r="B61" i="41"/>
  <c r="S60" i="41"/>
  <c r="R60" i="41"/>
  <c r="Q60" i="41"/>
  <c r="P60" i="41"/>
  <c r="O60" i="41"/>
  <c r="N60" i="41"/>
  <c r="M60" i="41"/>
  <c r="L60" i="41"/>
  <c r="K60" i="41"/>
  <c r="J60" i="41"/>
  <c r="I60" i="41"/>
  <c r="H60" i="41"/>
  <c r="G60" i="41"/>
  <c r="D60" i="41"/>
  <c r="S59" i="41"/>
  <c r="R59" i="41"/>
  <c r="Q59" i="41"/>
  <c r="P59" i="41"/>
  <c r="O59" i="41"/>
  <c r="N59" i="41"/>
  <c r="M59" i="41"/>
  <c r="L59" i="41"/>
  <c r="K59" i="41"/>
  <c r="J59" i="41"/>
  <c r="I59" i="41"/>
  <c r="H59" i="41"/>
  <c r="G59" i="41"/>
  <c r="D59" i="41"/>
  <c r="S58" i="41"/>
  <c r="R58" i="41"/>
  <c r="Q58" i="41"/>
  <c r="P58" i="41"/>
  <c r="O58" i="41"/>
  <c r="N58" i="41"/>
  <c r="M58" i="41"/>
  <c r="L58" i="41"/>
  <c r="K58" i="41"/>
  <c r="J58" i="41"/>
  <c r="I58" i="41"/>
  <c r="H58" i="41"/>
  <c r="G58" i="41"/>
  <c r="D58" i="41"/>
  <c r="S57" i="41"/>
  <c r="R57" i="41"/>
  <c r="Q57" i="41"/>
  <c r="P57" i="41"/>
  <c r="O57" i="41"/>
  <c r="N57" i="41"/>
  <c r="M57" i="41"/>
  <c r="L57" i="41"/>
  <c r="K57" i="41"/>
  <c r="J57" i="41"/>
  <c r="I57" i="41"/>
  <c r="H57" i="41"/>
  <c r="G57" i="41"/>
  <c r="D57" i="41"/>
  <c r="S56" i="41"/>
  <c r="R56" i="41"/>
  <c r="Q56" i="41"/>
  <c r="P56" i="41"/>
  <c r="O56" i="41"/>
  <c r="N56" i="41"/>
  <c r="M56" i="41"/>
  <c r="L56" i="41"/>
  <c r="K56" i="41"/>
  <c r="J56" i="41"/>
  <c r="I56" i="41"/>
  <c r="H56" i="41"/>
  <c r="G56" i="41"/>
  <c r="D56" i="41"/>
  <c r="S55" i="41"/>
  <c r="R55" i="41"/>
  <c r="Q55" i="41"/>
  <c r="P55" i="41"/>
  <c r="O55" i="41"/>
  <c r="N55" i="41"/>
  <c r="M55" i="41"/>
  <c r="L55" i="41"/>
  <c r="K55" i="41"/>
  <c r="J55" i="41"/>
  <c r="I55" i="41"/>
  <c r="H55" i="41"/>
  <c r="G55" i="41"/>
  <c r="D55" i="41"/>
  <c r="S54" i="41"/>
  <c r="R54" i="41"/>
  <c r="Q54" i="41"/>
  <c r="P54" i="41"/>
  <c r="O54" i="41"/>
  <c r="N54" i="41"/>
  <c r="M54" i="41"/>
  <c r="L54" i="41"/>
  <c r="K54" i="41"/>
  <c r="J54" i="41"/>
  <c r="I54" i="41"/>
  <c r="H54" i="41"/>
  <c r="G54" i="41"/>
  <c r="D54" i="41"/>
  <c r="S53" i="41"/>
  <c r="R53" i="41"/>
  <c r="Q53" i="41"/>
  <c r="P53" i="41"/>
  <c r="O53" i="41"/>
  <c r="N53" i="41"/>
  <c r="M53" i="41"/>
  <c r="L53" i="41"/>
  <c r="K53" i="41"/>
  <c r="J53" i="41"/>
  <c r="I53" i="41"/>
  <c r="H53" i="41"/>
  <c r="G53" i="41"/>
  <c r="D53" i="41"/>
  <c r="S52" i="41"/>
  <c r="R52" i="41"/>
  <c r="Q52" i="41"/>
  <c r="P52" i="41"/>
  <c r="O52" i="41"/>
  <c r="N52" i="41"/>
  <c r="M52" i="41"/>
  <c r="L52" i="41"/>
  <c r="K52" i="41"/>
  <c r="J52" i="41"/>
  <c r="I52" i="41"/>
  <c r="H52" i="41"/>
  <c r="G52" i="41"/>
  <c r="D52" i="41"/>
  <c r="C51" i="41"/>
  <c r="B51" i="41"/>
  <c r="S50" i="41"/>
  <c r="R50" i="41"/>
  <c r="Q50" i="41"/>
  <c r="P50" i="41"/>
  <c r="O50" i="41"/>
  <c r="N50" i="41"/>
  <c r="M50" i="41"/>
  <c r="L50" i="41"/>
  <c r="K50" i="41"/>
  <c r="J50" i="41"/>
  <c r="I50" i="41"/>
  <c r="H50" i="41"/>
  <c r="G50" i="41"/>
  <c r="D50" i="41"/>
  <c r="S49" i="41"/>
  <c r="R49" i="41"/>
  <c r="Q49" i="41"/>
  <c r="P49" i="41"/>
  <c r="O49" i="41"/>
  <c r="N49" i="41"/>
  <c r="M49" i="41"/>
  <c r="L49" i="41"/>
  <c r="K49" i="41"/>
  <c r="J49" i="41"/>
  <c r="I49" i="41"/>
  <c r="H49" i="41"/>
  <c r="G49" i="41"/>
  <c r="D49" i="41"/>
  <c r="S48" i="41"/>
  <c r="R48" i="41"/>
  <c r="Q48" i="41"/>
  <c r="P48" i="41"/>
  <c r="O48" i="41"/>
  <c r="N48" i="41"/>
  <c r="M48" i="41"/>
  <c r="L48" i="41"/>
  <c r="K48" i="41"/>
  <c r="J48" i="41"/>
  <c r="I48" i="41"/>
  <c r="H48" i="41"/>
  <c r="G48" i="41"/>
  <c r="D48" i="41"/>
  <c r="S47" i="41"/>
  <c r="R47" i="41"/>
  <c r="Q47" i="41"/>
  <c r="P47" i="41"/>
  <c r="O47" i="41"/>
  <c r="N47" i="41"/>
  <c r="M47" i="41"/>
  <c r="L47" i="41"/>
  <c r="K47" i="41"/>
  <c r="J47" i="41"/>
  <c r="I47" i="41"/>
  <c r="H47" i="41"/>
  <c r="G47" i="41"/>
  <c r="D47" i="41"/>
  <c r="S46" i="41"/>
  <c r="R46" i="41"/>
  <c r="Q46" i="41"/>
  <c r="P46" i="41"/>
  <c r="O46" i="41"/>
  <c r="N46" i="41"/>
  <c r="M46" i="41"/>
  <c r="L46" i="41"/>
  <c r="K46" i="41"/>
  <c r="J46" i="41"/>
  <c r="I46" i="41"/>
  <c r="H46" i="41"/>
  <c r="G46" i="41"/>
  <c r="D46" i="41"/>
  <c r="S45" i="41"/>
  <c r="R45" i="41"/>
  <c r="Q45" i="41"/>
  <c r="P45" i="41"/>
  <c r="O45" i="41"/>
  <c r="N45" i="41"/>
  <c r="M45" i="41"/>
  <c r="L45" i="41"/>
  <c r="K45" i="41"/>
  <c r="J45" i="41"/>
  <c r="I45" i="41"/>
  <c r="H45" i="41"/>
  <c r="G45" i="41"/>
  <c r="D45" i="41"/>
  <c r="S44" i="41"/>
  <c r="R44" i="41"/>
  <c r="Q44" i="41"/>
  <c r="P44" i="41"/>
  <c r="O44" i="41"/>
  <c r="N44" i="41"/>
  <c r="M44" i="41"/>
  <c r="L44" i="41"/>
  <c r="K44" i="41"/>
  <c r="J44" i="41"/>
  <c r="I44" i="41"/>
  <c r="H44" i="41"/>
  <c r="G44" i="41"/>
  <c r="D44" i="41"/>
  <c r="S43" i="41"/>
  <c r="R43" i="41"/>
  <c r="Q43" i="41"/>
  <c r="P43" i="41"/>
  <c r="O43" i="41"/>
  <c r="N43" i="41"/>
  <c r="M43" i="41"/>
  <c r="L43" i="41"/>
  <c r="K43" i="41"/>
  <c r="J43" i="41"/>
  <c r="I43" i="41"/>
  <c r="H43" i="41"/>
  <c r="G43" i="41"/>
  <c r="D43" i="41"/>
  <c r="S42" i="41"/>
  <c r="R42" i="41"/>
  <c r="Q42" i="41"/>
  <c r="P42" i="41"/>
  <c r="O42" i="41"/>
  <c r="N42" i="41"/>
  <c r="M42" i="41"/>
  <c r="L42" i="41"/>
  <c r="K42" i="41"/>
  <c r="J42" i="41"/>
  <c r="I42" i="41"/>
  <c r="H42" i="41"/>
  <c r="G42" i="41"/>
  <c r="D42" i="41"/>
  <c r="S41" i="41"/>
  <c r="R41" i="41"/>
  <c r="Q41" i="41"/>
  <c r="P41" i="41"/>
  <c r="O41" i="41"/>
  <c r="N41" i="41"/>
  <c r="M41" i="41"/>
  <c r="L41" i="41"/>
  <c r="K41" i="41"/>
  <c r="J41" i="41"/>
  <c r="I41" i="41"/>
  <c r="H41" i="41"/>
  <c r="G41" i="41"/>
  <c r="D41" i="41"/>
  <c r="S40" i="41"/>
  <c r="R40" i="41"/>
  <c r="Q40" i="41"/>
  <c r="P40" i="41"/>
  <c r="O40" i="41"/>
  <c r="N40" i="41"/>
  <c r="M40" i="41"/>
  <c r="L40" i="41"/>
  <c r="K40" i="41"/>
  <c r="J40" i="41"/>
  <c r="I40" i="41"/>
  <c r="H40" i="41"/>
  <c r="G40" i="41"/>
  <c r="D40" i="41"/>
  <c r="C39" i="41"/>
  <c r="B39" i="41"/>
  <c r="S38" i="41"/>
  <c r="R38" i="41"/>
  <c r="Q38" i="41"/>
  <c r="P38" i="41"/>
  <c r="O38" i="41"/>
  <c r="N38" i="41"/>
  <c r="M38" i="41"/>
  <c r="L38" i="41"/>
  <c r="K38" i="41"/>
  <c r="J38" i="41"/>
  <c r="I38" i="41"/>
  <c r="H38" i="41"/>
  <c r="G38" i="41"/>
  <c r="D38" i="41"/>
  <c r="S37" i="41"/>
  <c r="R37" i="41"/>
  <c r="Q37" i="41"/>
  <c r="P37" i="41"/>
  <c r="O37" i="41"/>
  <c r="N37" i="41"/>
  <c r="M37" i="41"/>
  <c r="L37" i="41"/>
  <c r="K37" i="41"/>
  <c r="J37" i="41"/>
  <c r="I37" i="41"/>
  <c r="H37" i="41"/>
  <c r="G37" i="41"/>
  <c r="D37" i="41"/>
  <c r="S36" i="41"/>
  <c r="R36" i="41"/>
  <c r="Q36" i="41"/>
  <c r="P36" i="41"/>
  <c r="O36" i="41"/>
  <c r="N36" i="41"/>
  <c r="M36" i="41"/>
  <c r="L36" i="41"/>
  <c r="K36" i="41"/>
  <c r="J36" i="41"/>
  <c r="I36" i="41"/>
  <c r="H36" i="41"/>
  <c r="G36" i="41"/>
  <c r="D36" i="41"/>
  <c r="S35" i="41"/>
  <c r="R35" i="41"/>
  <c r="Q35" i="41"/>
  <c r="P35" i="41"/>
  <c r="O35" i="41"/>
  <c r="N35" i="41"/>
  <c r="M35" i="41"/>
  <c r="L35" i="41"/>
  <c r="K35" i="41"/>
  <c r="J35" i="41"/>
  <c r="I35" i="41"/>
  <c r="H35" i="41"/>
  <c r="G35" i="41"/>
  <c r="D35" i="41"/>
  <c r="S34" i="41"/>
  <c r="R34" i="41"/>
  <c r="Q34" i="41"/>
  <c r="P34" i="41"/>
  <c r="O34" i="41"/>
  <c r="N34" i="41"/>
  <c r="M34" i="41"/>
  <c r="L34" i="41"/>
  <c r="K34" i="41"/>
  <c r="J34" i="41"/>
  <c r="I34" i="41"/>
  <c r="H34" i="41"/>
  <c r="G34" i="41"/>
  <c r="D34" i="41"/>
  <c r="S33" i="41"/>
  <c r="R33" i="41"/>
  <c r="Q33" i="41"/>
  <c r="P33" i="41"/>
  <c r="O33" i="41"/>
  <c r="N33" i="41"/>
  <c r="M33" i="41"/>
  <c r="L33" i="41"/>
  <c r="K33" i="41"/>
  <c r="J33" i="41"/>
  <c r="I33" i="41"/>
  <c r="H33" i="41"/>
  <c r="G33" i="41"/>
  <c r="D33" i="41"/>
  <c r="S32" i="41"/>
  <c r="R32" i="41"/>
  <c r="Q32" i="41"/>
  <c r="P32" i="41"/>
  <c r="O32" i="41"/>
  <c r="N32" i="41"/>
  <c r="M32" i="41"/>
  <c r="L32" i="41"/>
  <c r="K32" i="41"/>
  <c r="J32" i="41"/>
  <c r="I32" i="41"/>
  <c r="H32" i="41"/>
  <c r="G32" i="41"/>
  <c r="D32" i="41"/>
  <c r="S31" i="41"/>
  <c r="R31" i="41"/>
  <c r="Q31" i="41"/>
  <c r="P31" i="41"/>
  <c r="O31" i="41"/>
  <c r="N31" i="41"/>
  <c r="M31" i="41"/>
  <c r="L31" i="41"/>
  <c r="K31" i="41"/>
  <c r="J31" i="41"/>
  <c r="I31" i="41"/>
  <c r="H31" i="41"/>
  <c r="G31" i="41"/>
  <c r="D31" i="41"/>
  <c r="S30" i="41"/>
  <c r="R30" i="41"/>
  <c r="Q30" i="41"/>
  <c r="P30" i="41"/>
  <c r="O30" i="41"/>
  <c r="N30" i="41"/>
  <c r="M30" i="41"/>
  <c r="L30" i="41"/>
  <c r="K30" i="41"/>
  <c r="J30" i="41"/>
  <c r="I30" i="41"/>
  <c r="H30" i="41"/>
  <c r="G30" i="41"/>
  <c r="D30" i="41"/>
  <c r="S29" i="41"/>
  <c r="R29" i="41"/>
  <c r="Q29" i="41"/>
  <c r="P29" i="41"/>
  <c r="O29" i="41"/>
  <c r="N29" i="41"/>
  <c r="M29" i="41"/>
  <c r="L29" i="41"/>
  <c r="K29" i="41"/>
  <c r="J29" i="41"/>
  <c r="I29" i="41"/>
  <c r="H29" i="41"/>
  <c r="G29" i="41"/>
  <c r="D29" i="41"/>
  <c r="C28" i="41"/>
  <c r="B28" i="41"/>
  <c r="S27" i="41"/>
  <c r="R27" i="41"/>
  <c r="Q27" i="41"/>
  <c r="P27" i="41"/>
  <c r="O27" i="41"/>
  <c r="N27" i="41"/>
  <c r="M27" i="41"/>
  <c r="L27" i="41"/>
  <c r="K27" i="41"/>
  <c r="J27" i="41"/>
  <c r="I27" i="41"/>
  <c r="H27" i="41"/>
  <c r="G27" i="41"/>
  <c r="D27" i="41"/>
  <c r="S26" i="41"/>
  <c r="R26" i="41"/>
  <c r="Q26" i="41"/>
  <c r="P26" i="41"/>
  <c r="O26" i="41"/>
  <c r="N26" i="41"/>
  <c r="M26" i="41"/>
  <c r="L26" i="41"/>
  <c r="K26" i="41"/>
  <c r="J26" i="41"/>
  <c r="I26" i="41"/>
  <c r="H26" i="41"/>
  <c r="G26" i="41"/>
  <c r="D26" i="41"/>
  <c r="S25" i="41"/>
  <c r="R25" i="41"/>
  <c r="Q25" i="41"/>
  <c r="P25" i="41"/>
  <c r="O25" i="41"/>
  <c r="N25" i="41"/>
  <c r="M25" i="41"/>
  <c r="L25" i="41"/>
  <c r="K25" i="41"/>
  <c r="J25" i="41"/>
  <c r="I25" i="41"/>
  <c r="H25" i="41"/>
  <c r="G25" i="41"/>
  <c r="D25" i="41"/>
  <c r="S24" i="41"/>
  <c r="R24" i="41"/>
  <c r="Q24" i="41"/>
  <c r="P24" i="41"/>
  <c r="O24" i="41"/>
  <c r="N24" i="41"/>
  <c r="M24" i="41"/>
  <c r="L24" i="41"/>
  <c r="K24" i="41"/>
  <c r="J24" i="41"/>
  <c r="I24" i="41"/>
  <c r="H24" i="41"/>
  <c r="G24" i="41"/>
  <c r="D24" i="41"/>
  <c r="S23" i="41"/>
  <c r="R23" i="41"/>
  <c r="Q23" i="41"/>
  <c r="P23" i="41"/>
  <c r="O23" i="41"/>
  <c r="N23" i="41"/>
  <c r="M23" i="41"/>
  <c r="L23" i="41"/>
  <c r="K23" i="41"/>
  <c r="J23" i="41"/>
  <c r="I23" i="41"/>
  <c r="H23" i="41"/>
  <c r="G23" i="41"/>
  <c r="D23" i="41"/>
  <c r="S22" i="41"/>
  <c r="R22" i="41"/>
  <c r="Q22" i="41"/>
  <c r="P22" i="41"/>
  <c r="O22" i="41"/>
  <c r="N22" i="41"/>
  <c r="M22" i="41"/>
  <c r="L22" i="41"/>
  <c r="K22" i="41"/>
  <c r="J22" i="41"/>
  <c r="I22" i="41"/>
  <c r="H22" i="41"/>
  <c r="G22" i="41"/>
  <c r="D22" i="41"/>
  <c r="S21" i="41"/>
  <c r="R21" i="41"/>
  <c r="Q21" i="41"/>
  <c r="P21" i="41"/>
  <c r="O21" i="41"/>
  <c r="N21" i="41"/>
  <c r="M21" i="41"/>
  <c r="L21" i="41"/>
  <c r="K21" i="41"/>
  <c r="J21" i="41"/>
  <c r="I21" i="41"/>
  <c r="H21" i="41"/>
  <c r="G21" i="41"/>
  <c r="D21" i="41"/>
  <c r="S20" i="41"/>
  <c r="R20" i="41"/>
  <c r="Q20" i="41"/>
  <c r="P20" i="41"/>
  <c r="O20" i="41"/>
  <c r="N20" i="41"/>
  <c r="M20" i="41"/>
  <c r="L20" i="41"/>
  <c r="K20" i="41"/>
  <c r="J20" i="41"/>
  <c r="I20" i="41"/>
  <c r="H20" i="41"/>
  <c r="G20" i="41"/>
  <c r="D20" i="41"/>
  <c r="S19" i="41"/>
  <c r="R19" i="41"/>
  <c r="Q19" i="41"/>
  <c r="P19" i="41"/>
  <c r="O19" i="41"/>
  <c r="N19" i="41"/>
  <c r="M19" i="41"/>
  <c r="L19" i="41"/>
  <c r="K19" i="41"/>
  <c r="J19" i="41"/>
  <c r="I19" i="41"/>
  <c r="H19" i="41"/>
  <c r="G19" i="41"/>
  <c r="D19" i="41"/>
  <c r="D18" i="41"/>
  <c r="S17" i="41"/>
  <c r="R17" i="41"/>
  <c r="Q17" i="41"/>
  <c r="P17" i="41"/>
  <c r="O17" i="41"/>
  <c r="N17" i="41"/>
  <c r="M17" i="41"/>
  <c r="L17" i="41"/>
  <c r="K17" i="41"/>
  <c r="J17" i="41"/>
  <c r="I17" i="41"/>
  <c r="H17" i="41"/>
  <c r="G17" i="41"/>
  <c r="D17" i="41"/>
  <c r="S16" i="41"/>
  <c r="R16" i="41"/>
  <c r="Q16" i="41"/>
  <c r="P16" i="41"/>
  <c r="O16" i="41"/>
  <c r="N16" i="41"/>
  <c r="M16" i="41"/>
  <c r="L16" i="41"/>
  <c r="K16" i="41"/>
  <c r="J16" i="41"/>
  <c r="I16" i="41"/>
  <c r="H16" i="41"/>
  <c r="G16" i="41"/>
  <c r="D16" i="41"/>
  <c r="C15" i="41"/>
  <c r="B15" i="41"/>
  <c r="S14" i="41"/>
  <c r="R14" i="41"/>
  <c r="Q14" i="41"/>
  <c r="P14" i="41"/>
  <c r="O14" i="41"/>
  <c r="N14" i="41"/>
  <c r="M14" i="41"/>
  <c r="L14" i="41"/>
  <c r="K14" i="41"/>
  <c r="J14" i="41"/>
  <c r="I14" i="41"/>
  <c r="H14" i="41"/>
  <c r="G14" i="41"/>
  <c r="D14" i="41"/>
  <c r="S13" i="41"/>
  <c r="R13" i="41"/>
  <c r="Q13" i="41"/>
  <c r="P13" i="41"/>
  <c r="O13" i="41"/>
  <c r="N13" i="41"/>
  <c r="M13" i="41"/>
  <c r="L13" i="41"/>
  <c r="K13" i="41"/>
  <c r="J13" i="41"/>
  <c r="I13" i="41"/>
  <c r="H13" i="41"/>
  <c r="G13" i="41"/>
  <c r="D13" i="41"/>
  <c r="S12" i="41"/>
  <c r="R12" i="41"/>
  <c r="Q12" i="41"/>
  <c r="P12" i="41"/>
  <c r="O12" i="41"/>
  <c r="N12" i="41"/>
  <c r="M12" i="41"/>
  <c r="L12" i="41"/>
  <c r="K12" i="41"/>
  <c r="J12" i="41"/>
  <c r="I12" i="41"/>
  <c r="H12" i="41"/>
  <c r="G12" i="41"/>
  <c r="D12" i="41"/>
  <c r="S11" i="41"/>
  <c r="R11" i="41"/>
  <c r="Q11" i="41"/>
  <c r="P11" i="41"/>
  <c r="O11" i="41"/>
  <c r="N11" i="41"/>
  <c r="M11" i="41"/>
  <c r="L11" i="41"/>
  <c r="K11" i="41"/>
  <c r="J11" i="41"/>
  <c r="I11" i="41"/>
  <c r="H11" i="41"/>
  <c r="G11" i="41"/>
  <c r="D11" i="41"/>
  <c r="S10" i="41"/>
  <c r="R10" i="41"/>
  <c r="Q10" i="41"/>
  <c r="P10" i="41"/>
  <c r="O10" i="41"/>
  <c r="N10" i="41"/>
  <c r="M10" i="41"/>
  <c r="L10" i="41"/>
  <c r="K10" i="41"/>
  <c r="J10" i="41"/>
  <c r="I10" i="41"/>
  <c r="H10" i="41"/>
  <c r="G10" i="41"/>
  <c r="D10" i="41"/>
  <c r="S9" i="41"/>
  <c r="R9" i="41"/>
  <c r="Q9" i="41"/>
  <c r="P9" i="41"/>
  <c r="O9" i="41"/>
  <c r="N9" i="41"/>
  <c r="M9" i="41"/>
  <c r="L9" i="41"/>
  <c r="K9" i="41"/>
  <c r="J9" i="41"/>
  <c r="I9" i="41"/>
  <c r="H9" i="41"/>
  <c r="G9" i="41"/>
  <c r="D9" i="41"/>
  <c r="S8" i="41"/>
  <c r="R8" i="41"/>
  <c r="Q8" i="41"/>
  <c r="P8" i="41"/>
  <c r="O8" i="41"/>
  <c r="N8" i="41"/>
  <c r="M8" i="41"/>
  <c r="L8" i="41"/>
  <c r="K8" i="41"/>
  <c r="J8" i="41"/>
  <c r="I8" i="41"/>
  <c r="H8" i="41"/>
  <c r="G8" i="41"/>
  <c r="D8" i="41"/>
  <c r="S7" i="41"/>
  <c r="R7" i="41"/>
  <c r="Q7" i="41"/>
  <c r="P7" i="41"/>
  <c r="O7" i="41"/>
  <c r="N7" i="41"/>
  <c r="M7" i="41"/>
  <c r="L7" i="41"/>
  <c r="K7" i="41"/>
  <c r="J7" i="41"/>
  <c r="I7" i="41"/>
  <c r="H7" i="41"/>
  <c r="G7" i="41"/>
  <c r="D7" i="41"/>
  <c r="S6" i="41"/>
  <c r="R6" i="41"/>
  <c r="Q6" i="41"/>
  <c r="P6" i="41"/>
  <c r="O6" i="41"/>
  <c r="N6" i="41"/>
  <c r="M6" i="41"/>
  <c r="L6" i="41"/>
  <c r="K6" i="41"/>
  <c r="J6" i="41"/>
  <c r="I6" i="41"/>
  <c r="H6" i="41"/>
  <c r="G6" i="41"/>
  <c r="D6" i="41"/>
  <c r="S5" i="41"/>
  <c r="R5" i="41"/>
  <c r="Q5" i="41"/>
  <c r="P5" i="41"/>
  <c r="O5" i="41"/>
  <c r="N5" i="41"/>
  <c r="M5" i="41"/>
  <c r="L5" i="41"/>
  <c r="K5" i="41"/>
  <c r="J5" i="41"/>
  <c r="I5" i="41"/>
  <c r="H5" i="41"/>
  <c r="G5" i="41"/>
  <c r="D5" i="41"/>
  <c r="S4" i="41"/>
  <c r="R4" i="41"/>
  <c r="Q4" i="41"/>
  <c r="P4" i="41"/>
  <c r="O4" i="41"/>
  <c r="N4" i="41"/>
  <c r="M4" i="41"/>
  <c r="L4" i="41"/>
  <c r="K4" i="41"/>
  <c r="J4" i="41"/>
  <c r="I4" i="41"/>
  <c r="H4" i="41"/>
  <c r="G4" i="41"/>
  <c r="D4" i="41"/>
  <c r="S3" i="41"/>
  <c r="R3" i="41"/>
  <c r="Q3" i="41"/>
  <c r="P3" i="41"/>
  <c r="O3" i="41"/>
  <c r="N3" i="41"/>
  <c r="M3" i="41"/>
  <c r="L3" i="41"/>
  <c r="K3" i="41"/>
  <c r="J3" i="41"/>
  <c r="I3" i="41"/>
  <c r="H3" i="41"/>
  <c r="G3" i="41"/>
  <c r="D3" i="41"/>
  <c r="L28" i="40"/>
  <c r="K28" i="40"/>
  <c r="J28" i="40"/>
  <c r="I28" i="40"/>
  <c r="H28" i="40"/>
  <c r="G28" i="40"/>
  <c r="F28" i="40"/>
  <c r="E28" i="40"/>
  <c r="L27" i="40"/>
  <c r="K27" i="40"/>
  <c r="J27" i="40"/>
  <c r="I27" i="40"/>
  <c r="H27" i="40"/>
  <c r="G27" i="40"/>
  <c r="F27" i="40"/>
  <c r="E27" i="40"/>
  <c r="L26" i="40"/>
  <c r="K26" i="40"/>
  <c r="J26" i="40"/>
  <c r="I26" i="40"/>
  <c r="H26" i="40"/>
  <c r="G26" i="40"/>
  <c r="F26" i="40"/>
  <c r="E26" i="40"/>
  <c r="L25" i="40"/>
  <c r="K25" i="40"/>
  <c r="J25" i="40"/>
  <c r="I25" i="40"/>
  <c r="H25" i="40"/>
  <c r="G25" i="40"/>
  <c r="F25" i="40"/>
  <c r="E25" i="40"/>
  <c r="L24" i="40"/>
  <c r="K24" i="40"/>
  <c r="J24" i="40"/>
  <c r="I24" i="40"/>
  <c r="H24" i="40"/>
  <c r="G24" i="40"/>
  <c r="F24" i="40"/>
  <c r="E24" i="40"/>
  <c r="L23" i="40"/>
  <c r="K23" i="40"/>
  <c r="J23" i="40"/>
  <c r="I23" i="40"/>
  <c r="H23" i="40"/>
  <c r="G23" i="40"/>
  <c r="F23" i="40"/>
  <c r="E23" i="40"/>
  <c r="L22" i="40"/>
  <c r="K22" i="40"/>
  <c r="J22" i="40"/>
  <c r="I22" i="40"/>
  <c r="H22" i="40"/>
  <c r="G22" i="40"/>
  <c r="F22" i="40"/>
  <c r="E22" i="40"/>
  <c r="L21" i="40"/>
  <c r="K21" i="40"/>
  <c r="J21" i="40"/>
  <c r="I21" i="40"/>
  <c r="H21" i="40"/>
  <c r="G21" i="40"/>
  <c r="F21" i="40"/>
  <c r="E21" i="40"/>
  <c r="L20" i="40"/>
  <c r="K20" i="40"/>
  <c r="J20" i="40"/>
  <c r="I20" i="40"/>
  <c r="H20" i="40"/>
  <c r="G20" i="40"/>
  <c r="F20" i="40"/>
  <c r="E20" i="40"/>
  <c r="L19" i="40"/>
  <c r="K19" i="40"/>
  <c r="J19" i="40"/>
  <c r="I19" i="40"/>
  <c r="H19" i="40"/>
  <c r="G19" i="40"/>
  <c r="F19" i="40"/>
  <c r="E19" i="40"/>
  <c r="L18" i="40"/>
  <c r="K18" i="40"/>
  <c r="J18" i="40"/>
  <c r="I18" i="40"/>
  <c r="H18" i="40"/>
  <c r="G18" i="40"/>
  <c r="F18" i="40"/>
  <c r="E18" i="40"/>
  <c r="L17" i="40"/>
  <c r="K17" i="40"/>
  <c r="J17" i="40"/>
  <c r="I17" i="40"/>
  <c r="H17" i="40"/>
  <c r="G17" i="40"/>
  <c r="F17" i="40"/>
  <c r="L16" i="40"/>
  <c r="K16" i="40"/>
  <c r="J16" i="40"/>
  <c r="I16" i="40"/>
  <c r="H16" i="40"/>
  <c r="G16" i="40"/>
  <c r="L15" i="40"/>
  <c r="K15" i="40"/>
  <c r="J15" i="40"/>
  <c r="I15" i="40"/>
  <c r="H15" i="40"/>
  <c r="G15" i="40"/>
  <c r="F15" i="40"/>
  <c r="E15" i="40"/>
  <c r="L14" i="40"/>
  <c r="H14" i="40"/>
  <c r="G14" i="40"/>
  <c r="F14" i="40"/>
  <c r="C14" i="40"/>
  <c r="C29" i="40" s="1"/>
  <c r="L13" i="40"/>
  <c r="K13" i="40"/>
  <c r="J13" i="40"/>
  <c r="I13" i="40"/>
  <c r="H13" i="40"/>
  <c r="G13" i="40"/>
  <c r="F13" i="40"/>
  <c r="E13" i="40"/>
  <c r="L12" i="40"/>
  <c r="K12" i="40"/>
  <c r="J12" i="40"/>
  <c r="I12" i="40"/>
  <c r="H12" i="40"/>
  <c r="G12" i="40"/>
  <c r="F12" i="40"/>
  <c r="E12" i="40"/>
  <c r="L11" i="40"/>
  <c r="K11" i="40"/>
  <c r="J11" i="40"/>
  <c r="I11" i="40"/>
  <c r="H11" i="40"/>
  <c r="G11" i="40"/>
  <c r="F11" i="40"/>
  <c r="E11" i="40"/>
  <c r="L10" i="40"/>
  <c r="K10" i="40"/>
  <c r="J10" i="40"/>
  <c r="I10" i="40"/>
  <c r="H10" i="40"/>
  <c r="G10" i="40"/>
  <c r="F10" i="40"/>
  <c r="E10" i="40"/>
  <c r="L9" i="40"/>
  <c r="K9" i="40"/>
  <c r="J9" i="40"/>
  <c r="I9" i="40"/>
  <c r="H9" i="40"/>
  <c r="G9" i="40"/>
  <c r="F9" i="40"/>
  <c r="E9" i="40"/>
  <c r="L8" i="40"/>
  <c r="K8" i="40"/>
  <c r="J8" i="40"/>
  <c r="I8" i="40"/>
  <c r="H8" i="40"/>
  <c r="G8" i="40"/>
  <c r="F8" i="40"/>
  <c r="E8" i="40"/>
  <c r="L7" i="40"/>
  <c r="K7" i="40"/>
  <c r="J7" i="40"/>
  <c r="I7" i="40"/>
  <c r="H7" i="40"/>
  <c r="G7" i="40"/>
  <c r="F7" i="40"/>
  <c r="E7" i="40"/>
  <c r="L6" i="40"/>
  <c r="K6" i="40"/>
  <c r="J6" i="40"/>
  <c r="I6" i="40"/>
  <c r="H6" i="40"/>
  <c r="G6" i="40"/>
  <c r="F6" i="40"/>
  <c r="E6" i="40"/>
  <c r="L5" i="40"/>
  <c r="K5" i="40"/>
  <c r="J5" i="40"/>
  <c r="I5" i="40"/>
  <c r="H5" i="40"/>
  <c r="G5" i="40"/>
  <c r="F5" i="40"/>
  <c r="E5" i="40"/>
  <c r="L3" i="40"/>
  <c r="K3" i="40"/>
  <c r="J3" i="40"/>
  <c r="I3" i="40"/>
  <c r="H3" i="40"/>
  <c r="G3" i="40"/>
  <c r="F3" i="40"/>
  <c r="E3" i="40"/>
  <c r="S110" i="39"/>
  <c r="S109" i="39"/>
  <c r="C106" i="39"/>
  <c r="B106" i="39"/>
  <c r="P105" i="39"/>
  <c r="O105" i="39"/>
  <c r="N105" i="39"/>
  <c r="M105" i="39"/>
  <c r="L105" i="39"/>
  <c r="K105" i="39"/>
  <c r="J105" i="39"/>
  <c r="I105" i="39"/>
  <c r="H105" i="39"/>
  <c r="G105" i="39"/>
  <c r="D105" i="39"/>
  <c r="S105" i="39" s="1"/>
  <c r="P104" i="39"/>
  <c r="O104" i="39"/>
  <c r="N104" i="39"/>
  <c r="M104" i="39"/>
  <c r="L104" i="39"/>
  <c r="K104" i="39"/>
  <c r="J104" i="39"/>
  <c r="I104" i="39"/>
  <c r="H104" i="39"/>
  <c r="G104" i="39"/>
  <c r="D104" i="39"/>
  <c r="S104" i="39" s="1"/>
  <c r="P103" i="39"/>
  <c r="O103" i="39"/>
  <c r="N103" i="39"/>
  <c r="M103" i="39"/>
  <c r="L103" i="39"/>
  <c r="K103" i="39"/>
  <c r="J103" i="39"/>
  <c r="I103" i="39"/>
  <c r="H103" i="39"/>
  <c r="G103" i="39"/>
  <c r="D103" i="39"/>
  <c r="S103" i="39" s="1"/>
  <c r="P102" i="39"/>
  <c r="O102" i="39"/>
  <c r="N102" i="39"/>
  <c r="M102" i="39"/>
  <c r="L102" i="39"/>
  <c r="K102" i="39"/>
  <c r="J102" i="39"/>
  <c r="I102" i="39"/>
  <c r="H102" i="39"/>
  <c r="G102" i="39"/>
  <c r="D102" i="39"/>
  <c r="S102" i="39" s="1"/>
  <c r="P101" i="39"/>
  <c r="O101" i="39"/>
  <c r="N101" i="39"/>
  <c r="M101" i="39"/>
  <c r="L101" i="39"/>
  <c r="K101" i="39"/>
  <c r="J101" i="39"/>
  <c r="I101" i="39"/>
  <c r="H101" i="39"/>
  <c r="G101" i="39"/>
  <c r="D101" i="39"/>
  <c r="S101" i="39" s="1"/>
  <c r="P100" i="39"/>
  <c r="O100" i="39"/>
  <c r="N100" i="39"/>
  <c r="M100" i="39"/>
  <c r="L100" i="39"/>
  <c r="K100" i="39"/>
  <c r="J100" i="39"/>
  <c r="I100" i="39"/>
  <c r="H100" i="39"/>
  <c r="G100" i="39"/>
  <c r="D100" i="39"/>
  <c r="S100" i="39" s="1"/>
  <c r="P99" i="39"/>
  <c r="O99" i="39"/>
  <c r="N99" i="39"/>
  <c r="M99" i="39"/>
  <c r="L99" i="39"/>
  <c r="K99" i="39"/>
  <c r="J99" i="39"/>
  <c r="I99" i="39"/>
  <c r="H99" i="39"/>
  <c r="G99" i="39"/>
  <c r="D99" i="39"/>
  <c r="C98" i="39"/>
  <c r="B98" i="39"/>
  <c r="P97" i="39"/>
  <c r="O97" i="39"/>
  <c r="N97" i="39"/>
  <c r="M97" i="39"/>
  <c r="L97" i="39"/>
  <c r="K97" i="39"/>
  <c r="J97" i="39"/>
  <c r="I97" i="39"/>
  <c r="H97" i="39"/>
  <c r="G97" i="39"/>
  <c r="D97" i="39"/>
  <c r="S97" i="39" s="1"/>
  <c r="P94" i="39"/>
  <c r="O94" i="39"/>
  <c r="N94" i="39"/>
  <c r="M94" i="39"/>
  <c r="L94" i="39"/>
  <c r="K94" i="39"/>
  <c r="J94" i="39"/>
  <c r="I94" i="39"/>
  <c r="H94" i="39"/>
  <c r="G94" i="39"/>
  <c r="D94" i="39"/>
  <c r="S94" i="39" s="1"/>
  <c r="P93" i="39"/>
  <c r="O93" i="39"/>
  <c r="N93" i="39"/>
  <c r="M93" i="39"/>
  <c r="L93" i="39"/>
  <c r="K93" i="39"/>
  <c r="J93" i="39"/>
  <c r="I93" i="39"/>
  <c r="H93" i="39"/>
  <c r="G93" i="39"/>
  <c r="D93" i="39"/>
  <c r="S93" i="39" s="1"/>
  <c r="P92" i="39"/>
  <c r="O92" i="39"/>
  <c r="N92" i="39"/>
  <c r="M92" i="39"/>
  <c r="L92" i="39"/>
  <c r="K92" i="39"/>
  <c r="J92" i="39"/>
  <c r="I92" i="39"/>
  <c r="H92" i="39"/>
  <c r="G92" i="39"/>
  <c r="D92" i="39"/>
  <c r="S92" i="39" s="1"/>
  <c r="P91" i="39"/>
  <c r="O91" i="39"/>
  <c r="N91" i="39"/>
  <c r="M91" i="39"/>
  <c r="L91" i="39"/>
  <c r="K91" i="39"/>
  <c r="J91" i="39"/>
  <c r="I91" i="39"/>
  <c r="H91" i="39"/>
  <c r="G91" i="39"/>
  <c r="D91" i="39"/>
  <c r="C90" i="39"/>
  <c r="B90" i="39"/>
  <c r="P89" i="39"/>
  <c r="O89" i="39"/>
  <c r="N89" i="39"/>
  <c r="M89" i="39"/>
  <c r="L89" i="39"/>
  <c r="K89" i="39"/>
  <c r="J89" i="39"/>
  <c r="I89" i="39"/>
  <c r="H89" i="39"/>
  <c r="G89" i="39"/>
  <c r="D89" i="39"/>
  <c r="S89" i="39" s="1"/>
  <c r="P88" i="39"/>
  <c r="O88" i="39"/>
  <c r="N88" i="39"/>
  <c r="M88" i="39"/>
  <c r="L88" i="39"/>
  <c r="K88" i="39"/>
  <c r="J88" i="39"/>
  <c r="I88" i="39"/>
  <c r="H88" i="39"/>
  <c r="G88" i="39"/>
  <c r="D88" i="39"/>
  <c r="S88" i="39" s="1"/>
  <c r="P87" i="39"/>
  <c r="O87" i="39"/>
  <c r="N87" i="39"/>
  <c r="M87" i="39"/>
  <c r="L87" i="39"/>
  <c r="K87" i="39"/>
  <c r="J87" i="39"/>
  <c r="I87" i="39"/>
  <c r="H87" i="39"/>
  <c r="G87" i="39"/>
  <c r="D87" i="39"/>
  <c r="S87" i="39" s="1"/>
  <c r="P86" i="39"/>
  <c r="O86" i="39"/>
  <c r="N86" i="39"/>
  <c r="M86" i="39"/>
  <c r="L86" i="39"/>
  <c r="K86" i="39"/>
  <c r="J86" i="39"/>
  <c r="I86" i="39"/>
  <c r="H86" i="39"/>
  <c r="G86" i="39"/>
  <c r="D86" i="39"/>
  <c r="S86" i="39" s="1"/>
  <c r="P85" i="39"/>
  <c r="O85" i="39"/>
  <c r="N85" i="39"/>
  <c r="M85" i="39"/>
  <c r="L85" i="39"/>
  <c r="K85" i="39"/>
  <c r="J85" i="39"/>
  <c r="I85" i="39"/>
  <c r="H85" i="39"/>
  <c r="G85" i="39"/>
  <c r="D85" i="39"/>
  <c r="S85" i="39" s="1"/>
  <c r="P84" i="39"/>
  <c r="O84" i="39"/>
  <c r="N84" i="39"/>
  <c r="M84" i="39"/>
  <c r="L84" i="39"/>
  <c r="K84" i="39"/>
  <c r="J84" i="39"/>
  <c r="I84" i="39"/>
  <c r="H84" i="39"/>
  <c r="G84" i="39"/>
  <c r="D84" i="39"/>
  <c r="C83" i="39"/>
  <c r="B83" i="39"/>
  <c r="P82" i="39"/>
  <c r="O82" i="39"/>
  <c r="N82" i="39"/>
  <c r="M82" i="39"/>
  <c r="L82" i="39"/>
  <c r="K82" i="39"/>
  <c r="J82" i="39"/>
  <c r="I82" i="39"/>
  <c r="H82" i="39"/>
  <c r="G82" i="39"/>
  <c r="D82" i="39"/>
  <c r="S82" i="39" s="1"/>
  <c r="P81" i="39"/>
  <c r="O81" i="39"/>
  <c r="N81" i="39"/>
  <c r="M81" i="39"/>
  <c r="L81" i="39"/>
  <c r="K81" i="39"/>
  <c r="J81" i="39"/>
  <c r="I81" i="39"/>
  <c r="H81" i="39"/>
  <c r="G81" i="39"/>
  <c r="D81" i="39"/>
  <c r="S81" i="39" s="1"/>
  <c r="P80" i="39"/>
  <c r="O80" i="39"/>
  <c r="N80" i="39"/>
  <c r="M80" i="39"/>
  <c r="L80" i="39"/>
  <c r="K80" i="39"/>
  <c r="J80" i="39"/>
  <c r="I80" i="39"/>
  <c r="H80" i="39"/>
  <c r="G80" i="39"/>
  <c r="D80" i="39"/>
  <c r="S80" i="39" s="1"/>
  <c r="P79" i="39"/>
  <c r="O79" i="39"/>
  <c r="N79" i="39"/>
  <c r="M79" i="39"/>
  <c r="L79" i="39"/>
  <c r="K79" i="39"/>
  <c r="J79" i="39"/>
  <c r="I79" i="39"/>
  <c r="H79" i="39"/>
  <c r="G79" i="39"/>
  <c r="D79" i="39"/>
  <c r="S79" i="39" s="1"/>
  <c r="P78" i="39"/>
  <c r="O78" i="39"/>
  <c r="N78" i="39"/>
  <c r="M78" i="39"/>
  <c r="L78" i="39"/>
  <c r="K78" i="39"/>
  <c r="J78" i="39"/>
  <c r="I78" i="39"/>
  <c r="H78" i="39"/>
  <c r="G78" i="39"/>
  <c r="D78" i="39"/>
  <c r="S78" i="39" s="1"/>
  <c r="P77" i="39"/>
  <c r="O77" i="39"/>
  <c r="N77" i="39"/>
  <c r="M77" i="39"/>
  <c r="L77" i="39"/>
  <c r="K77" i="39"/>
  <c r="J77" i="39"/>
  <c r="I77" i="39"/>
  <c r="H77" i="39"/>
  <c r="G77" i="39"/>
  <c r="D77" i="39"/>
  <c r="C76" i="39"/>
  <c r="B76" i="39"/>
  <c r="P75" i="39"/>
  <c r="O75" i="39"/>
  <c r="N75" i="39"/>
  <c r="M75" i="39"/>
  <c r="L75" i="39"/>
  <c r="K75" i="39"/>
  <c r="J75" i="39"/>
  <c r="I75" i="39"/>
  <c r="H75" i="39"/>
  <c r="G75" i="39"/>
  <c r="D75" i="39"/>
  <c r="P74" i="39"/>
  <c r="O74" i="39"/>
  <c r="N74" i="39"/>
  <c r="M74" i="39"/>
  <c r="L74" i="39"/>
  <c r="K74" i="39"/>
  <c r="J74" i="39"/>
  <c r="I74" i="39"/>
  <c r="H74" i="39"/>
  <c r="G74" i="39"/>
  <c r="D74" i="39"/>
  <c r="S74" i="39" s="1"/>
  <c r="P73" i="39"/>
  <c r="O73" i="39"/>
  <c r="N73" i="39"/>
  <c r="M73" i="39"/>
  <c r="L73" i="39"/>
  <c r="K73" i="39"/>
  <c r="J73" i="39"/>
  <c r="I73" i="39"/>
  <c r="H73" i="39"/>
  <c r="G73" i="39"/>
  <c r="D73" i="39"/>
  <c r="S73" i="39" s="1"/>
  <c r="P72" i="39"/>
  <c r="O72" i="39"/>
  <c r="N72" i="39"/>
  <c r="M72" i="39"/>
  <c r="L72" i="39"/>
  <c r="K72" i="39"/>
  <c r="J72" i="39"/>
  <c r="I72" i="39"/>
  <c r="H72" i="39"/>
  <c r="G72" i="39"/>
  <c r="D72" i="39"/>
  <c r="S72" i="39" s="1"/>
  <c r="P71" i="39"/>
  <c r="O71" i="39"/>
  <c r="N71" i="39"/>
  <c r="M71" i="39"/>
  <c r="L71" i="39"/>
  <c r="K71" i="39"/>
  <c r="J71" i="39"/>
  <c r="I71" i="39"/>
  <c r="H71" i="39"/>
  <c r="G71" i="39"/>
  <c r="D71" i="39"/>
  <c r="S71" i="39" s="1"/>
  <c r="P70" i="39"/>
  <c r="O70" i="39"/>
  <c r="N70" i="39"/>
  <c r="M70" i="39"/>
  <c r="L70" i="39"/>
  <c r="K70" i="39"/>
  <c r="J70" i="39"/>
  <c r="I70" i="39"/>
  <c r="H70" i="39"/>
  <c r="G70" i="39"/>
  <c r="D70" i="39"/>
  <c r="S70" i="39" s="1"/>
  <c r="P69" i="39"/>
  <c r="O69" i="39"/>
  <c r="N69" i="39"/>
  <c r="M69" i="39"/>
  <c r="L69" i="39"/>
  <c r="K69" i="39"/>
  <c r="J69" i="39"/>
  <c r="I69" i="39"/>
  <c r="H69" i="39"/>
  <c r="G69" i="39"/>
  <c r="D69" i="39"/>
  <c r="S69" i="39" s="1"/>
  <c r="P68" i="39"/>
  <c r="O68" i="39"/>
  <c r="N68" i="39"/>
  <c r="M68" i="39"/>
  <c r="L68" i="39"/>
  <c r="K68" i="39"/>
  <c r="J68" i="39"/>
  <c r="I68" i="39"/>
  <c r="H68" i="39"/>
  <c r="G68" i="39"/>
  <c r="D68" i="39"/>
  <c r="C67" i="39"/>
  <c r="B67" i="39"/>
  <c r="P66" i="39"/>
  <c r="O66" i="39"/>
  <c r="N66" i="39"/>
  <c r="M66" i="39"/>
  <c r="L66" i="39"/>
  <c r="K66" i="39"/>
  <c r="J66" i="39"/>
  <c r="I66" i="39"/>
  <c r="H66" i="39"/>
  <c r="G66" i="39"/>
  <c r="D66" i="39"/>
  <c r="S66" i="39" s="1"/>
  <c r="P65" i="39"/>
  <c r="O65" i="39"/>
  <c r="N65" i="39"/>
  <c r="M65" i="39"/>
  <c r="L65" i="39"/>
  <c r="K65" i="39"/>
  <c r="J65" i="39"/>
  <c r="I65" i="39"/>
  <c r="H65" i="39"/>
  <c r="G65" i="39"/>
  <c r="D65" i="39"/>
  <c r="P64" i="39"/>
  <c r="O64" i="39"/>
  <c r="N64" i="39"/>
  <c r="M64" i="39"/>
  <c r="L64" i="39"/>
  <c r="K64" i="39"/>
  <c r="J64" i="39"/>
  <c r="I64" i="39"/>
  <c r="H64" i="39"/>
  <c r="G64" i="39"/>
  <c r="D64" i="39"/>
  <c r="S64" i="39" s="1"/>
  <c r="P63" i="39"/>
  <c r="O63" i="39"/>
  <c r="N63" i="39"/>
  <c r="M63" i="39"/>
  <c r="L63" i="39"/>
  <c r="K63" i="39"/>
  <c r="J63" i="39"/>
  <c r="I63" i="39"/>
  <c r="H63" i="39"/>
  <c r="G63" i="39"/>
  <c r="D63" i="39"/>
  <c r="P62" i="39"/>
  <c r="O62" i="39"/>
  <c r="N62" i="39"/>
  <c r="M62" i="39"/>
  <c r="L62" i="39"/>
  <c r="K62" i="39"/>
  <c r="J62" i="39"/>
  <c r="I62" i="39"/>
  <c r="H62" i="39"/>
  <c r="G62" i="39"/>
  <c r="D62" i="39"/>
  <c r="S62" i="39" s="1"/>
  <c r="P61" i="39"/>
  <c r="O61" i="39"/>
  <c r="N61" i="39"/>
  <c r="M61" i="39"/>
  <c r="L61" i="39"/>
  <c r="K61" i="39"/>
  <c r="J61" i="39"/>
  <c r="I61" i="39"/>
  <c r="H61" i="39"/>
  <c r="G61" i="39"/>
  <c r="D61" i="39"/>
  <c r="S61" i="39" s="1"/>
  <c r="P60" i="39"/>
  <c r="O60" i="39"/>
  <c r="N60" i="39"/>
  <c r="M60" i="39"/>
  <c r="L60" i="39"/>
  <c r="K60" i="39"/>
  <c r="J60" i="39"/>
  <c r="I60" i="39"/>
  <c r="H60" i="39"/>
  <c r="G60" i="39"/>
  <c r="D60" i="39"/>
  <c r="C59" i="39"/>
  <c r="B59" i="39"/>
  <c r="P58" i="39"/>
  <c r="O58" i="39"/>
  <c r="N58" i="39"/>
  <c r="M58" i="39"/>
  <c r="L58" i="39"/>
  <c r="K58" i="39"/>
  <c r="J58" i="39"/>
  <c r="I58" i="39"/>
  <c r="H58" i="39"/>
  <c r="G58" i="39"/>
  <c r="D58" i="39"/>
  <c r="S58" i="39" s="1"/>
  <c r="P57" i="39"/>
  <c r="O57" i="39"/>
  <c r="N57" i="39"/>
  <c r="M57" i="39"/>
  <c r="L57" i="39"/>
  <c r="K57" i="39"/>
  <c r="J57" i="39"/>
  <c r="I57" i="39"/>
  <c r="H57" i="39"/>
  <c r="G57" i="39"/>
  <c r="D57" i="39"/>
  <c r="S57" i="39" s="1"/>
  <c r="P56" i="39"/>
  <c r="O56" i="39"/>
  <c r="N56" i="39"/>
  <c r="M56" i="39"/>
  <c r="L56" i="39"/>
  <c r="K56" i="39"/>
  <c r="J56" i="39"/>
  <c r="I56" i="39"/>
  <c r="H56" i="39"/>
  <c r="G56" i="39"/>
  <c r="D56" i="39"/>
  <c r="S56" i="39" s="1"/>
  <c r="P55" i="39"/>
  <c r="O55" i="39"/>
  <c r="N55" i="39"/>
  <c r="M55" i="39"/>
  <c r="L55" i="39"/>
  <c r="K55" i="39"/>
  <c r="J55" i="39"/>
  <c r="I55" i="39"/>
  <c r="H55" i="39"/>
  <c r="G55" i="39"/>
  <c r="D55" i="39"/>
  <c r="S55" i="39" s="1"/>
  <c r="P54" i="39"/>
  <c r="O54" i="39"/>
  <c r="N54" i="39"/>
  <c r="M54" i="39"/>
  <c r="L54" i="39"/>
  <c r="K54" i="39"/>
  <c r="J54" i="39"/>
  <c r="I54" i="39"/>
  <c r="H54" i="39"/>
  <c r="G54" i="39"/>
  <c r="D54" i="39"/>
  <c r="S54" i="39" s="1"/>
  <c r="P53" i="39"/>
  <c r="O53" i="39"/>
  <c r="N53" i="39"/>
  <c r="M53" i="39"/>
  <c r="L53" i="39"/>
  <c r="K53" i="39"/>
  <c r="J53" i="39"/>
  <c r="I53" i="39"/>
  <c r="H53" i="39"/>
  <c r="G53" i="39"/>
  <c r="D53" i="39"/>
  <c r="S53" i="39" s="1"/>
  <c r="P52" i="39"/>
  <c r="O52" i="39"/>
  <c r="N52" i="39"/>
  <c r="M52" i="39"/>
  <c r="L52" i="39"/>
  <c r="K52" i="39"/>
  <c r="J52" i="39"/>
  <c r="I52" i="39"/>
  <c r="H52" i="39"/>
  <c r="G52" i="39"/>
  <c r="D52" i="39"/>
  <c r="S52" i="39" s="1"/>
  <c r="P51" i="39"/>
  <c r="O51" i="39"/>
  <c r="N51" i="39"/>
  <c r="M51" i="39"/>
  <c r="L51" i="39"/>
  <c r="K51" i="39"/>
  <c r="J51" i="39"/>
  <c r="I51" i="39"/>
  <c r="H51" i="39"/>
  <c r="G51" i="39"/>
  <c r="D51" i="39"/>
  <c r="S51" i="39" s="1"/>
  <c r="P50" i="39"/>
  <c r="O50" i="39"/>
  <c r="N50" i="39"/>
  <c r="M50" i="39"/>
  <c r="L50" i="39"/>
  <c r="K50" i="39"/>
  <c r="J50" i="39"/>
  <c r="I50" i="39"/>
  <c r="H50" i="39"/>
  <c r="G50" i="39"/>
  <c r="D50" i="39"/>
  <c r="C49" i="39"/>
  <c r="B49" i="39"/>
  <c r="P48" i="39"/>
  <c r="O48" i="39"/>
  <c r="N48" i="39"/>
  <c r="M48" i="39"/>
  <c r="L48" i="39"/>
  <c r="K48" i="39"/>
  <c r="J48" i="39"/>
  <c r="I48" i="39"/>
  <c r="H48" i="39"/>
  <c r="G48" i="39"/>
  <c r="D48" i="39"/>
  <c r="S48" i="39" s="1"/>
  <c r="P47" i="39"/>
  <c r="O47" i="39"/>
  <c r="N47" i="39"/>
  <c r="M47" i="39"/>
  <c r="L47" i="39"/>
  <c r="K47" i="39"/>
  <c r="J47" i="39"/>
  <c r="I47" i="39"/>
  <c r="H47" i="39"/>
  <c r="G47" i="39"/>
  <c r="D47" i="39"/>
  <c r="S47" i="39" s="1"/>
  <c r="P46" i="39"/>
  <c r="O46" i="39"/>
  <c r="N46" i="39"/>
  <c r="M46" i="39"/>
  <c r="L46" i="39"/>
  <c r="K46" i="39"/>
  <c r="J46" i="39"/>
  <c r="I46" i="39"/>
  <c r="H46" i="39"/>
  <c r="G46" i="39"/>
  <c r="D46" i="39"/>
  <c r="S46" i="39" s="1"/>
  <c r="P45" i="39"/>
  <c r="O45" i="39"/>
  <c r="N45" i="39"/>
  <c r="M45" i="39"/>
  <c r="L45" i="39"/>
  <c r="K45" i="39"/>
  <c r="J45" i="39"/>
  <c r="I45" i="39"/>
  <c r="H45" i="39"/>
  <c r="G45" i="39"/>
  <c r="D45" i="39"/>
  <c r="S45" i="39" s="1"/>
  <c r="P44" i="39"/>
  <c r="O44" i="39"/>
  <c r="N44" i="39"/>
  <c r="M44" i="39"/>
  <c r="L44" i="39"/>
  <c r="K44" i="39"/>
  <c r="J44" i="39"/>
  <c r="I44" i="39"/>
  <c r="H44" i="39"/>
  <c r="G44" i="39"/>
  <c r="D44" i="39"/>
  <c r="S44" i="39" s="1"/>
  <c r="P43" i="39"/>
  <c r="O43" i="39"/>
  <c r="N43" i="39"/>
  <c r="M43" i="39"/>
  <c r="L43" i="39"/>
  <c r="K43" i="39"/>
  <c r="J43" i="39"/>
  <c r="I43" i="39"/>
  <c r="H43" i="39"/>
  <c r="G43" i="39"/>
  <c r="D43" i="39"/>
  <c r="S43" i="39" s="1"/>
  <c r="P42" i="39"/>
  <c r="O42" i="39"/>
  <c r="N42" i="39"/>
  <c r="M42" i="39"/>
  <c r="L42" i="39"/>
  <c r="K42" i="39"/>
  <c r="J42" i="39"/>
  <c r="I42" i="39"/>
  <c r="H42" i="39"/>
  <c r="G42" i="39"/>
  <c r="D42" i="39"/>
  <c r="S42" i="39" s="1"/>
  <c r="P41" i="39"/>
  <c r="O41" i="39"/>
  <c r="N41" i="39"/>
  <c r="M41" i="39"/>
  <c r="L41" i="39"/>
  <c r="K41" i="39"/>
  <c r="J41" i="39"/>
  <c r="I41" i="39"/>
  <c r="H41" i="39"/>
  <c r="G41" i="39"/>
  <c r="D41" i="39"/>
  <c r="S41" i="39" s="1"/>
  <c r="P40" i="39"/>
  <c r="O40" i="39"/>
  <c r="N40" i="39"/>
  <c r="M40" i="39"/>
  <c r="L40" i="39"/>
  <c r="K40" i="39"/>
  <c r="J40" i="39"/>
  <c r="I40" i="39"/>
  <c r="H40" i="39"/>
  <c r="G40" i="39"/>
  <c r="D40" i="39"/>
  <c r="S40" i="39" s="1"/>
  <c r="P39" i="39"/>
  <c r="O39" i="39"/>
  <c r="N39" i="39"/>
  <c r="M39" i="39"/>
  <c r="L39" i="39"/>
  <c r="K39" i="39"/>
  <c r="J39" i="39"/>
  <c r="I39" i="39"/>
  <c r="H39" i="39"/>
  <c r="G39" i="39"/>
  <c r="D39" i="39"/>
  <c r="S39" i="39" s="1"/>
  <c r="P38" i="39"/>
  <c r="O38" i="39"/>
  <c r="N38" i="39"/>
  <c r="M38" i="39"/>
  <c r="L38" i="39"/>
  <c r="K38" i="39"/>
  <c r="J38" i="39"/>
  <c r="I38" i="39"/>
  <c r="H38" i="39"/>
  <c r="G38" i="39"/>
  <c r="D38" i="39"/>
  <c r="C37" i="39"/>
  <c r="B37" i="39"/>
  <c r="P36" i="39"/>
  <c r="O36" i="39"/>
  <c r="N36" i="39"/>
  <c r="M36" i="39"/>
  <c r="L36" i="39"/>
  <c r="K36" i="39"/>
  <c r="J36" i="39"/>
  <c r="I36" i="39"/>
  <c r="H36" i="39"/>
  <c r="G36" i="39"/>
  <c r="D36" i="39"/>
  <c r="S36" i="39" s="1"/>
  <c r="P35" i="39"/>
  <c r="O35" i="39"/>
  <c r="N35" i="39"/>
  <c r="M35" i="39"/>
  <c r="L35" i="39"/>
  <c r="K35" i="39"/>
  <c r="J35" i="39"/>
  <c r="I35" i="39"/>
  <c r="H35" i="39"/>
  <c r="G35" i="39"/>
  <c r="D35" i="39"/>
  <c r="S35" i="39" s="1"/>
  <c r="P34" i="39"/>
  <c r="O34" i="39"/>
  <c r="N34" i="39"/>
  <c r="M34" i="39"/>
  <c r="L34" i="39"/>
  <c r="K34" i="39"/>
  <c r="J34" i="39"/>
  <c r="I34" i="39"/>
  <c r="H34" i="39"/>
  <c r="G34" i="39"/>
  <c r="D34" i="39"/>
  <c r="S33" i="39" s="1"/>
  <c r="P33" i="39"/>
  <c r="O33" i="39"/>
  <c r="N33" i="39"/>
  <c r="M33" i="39"/>
  <c r="L33" i="39"/>
  <c r="K33" i="39"/>
  <c r="J33" i="39"/>
  <c r="I33" i="39"/>
  <c r="H33" i="39"/>
  <c r="G33" i="39"/>
  <c r="D33" i="39"/>
  <c r="S32" i="39" s="1"/>
  <c r="P32" i="39"/>
  <c r="O32" i="39"/>
  <c r="N32" i="39"/>
  <c r="M32" i="39"/>
  <c r="L32" i="39"/>
  <c r="K32" i="39"/>
  <c r="J32" i="39"/>
  <c r="I32" i="39"/>
  <c r="H32" i="39"/>
  <c r="G32" i="39"/>
  <c r="D32" i="39"/>
  <c r="S31" i="39" s="1"/>
  <c r="P31" i="39"/>
  <c r="O31" i="39"/>
  <c r="N31" i="39"/>
  <c r="M31" i="39"/>
  <c r="L31" i="39"/>
  <c r="K31" i="39"/>
  <c r="J31" i="39"/>
  <c r="I31" i="39"/>
  <c r="H31" i="39"/>
  <c r="G31" i="39"/>
  <c r="D31" i="39"/>
  <c r="S30" i="39" s="1"/>
  <c r="P30" i="39"/>
  <c r="O30" i="39"/>
  <c r="N30" i="39"/>
  <c r="M30" i="39"/>
  <c r="L30" i="39"/>
  <c r="K30" i="39"/>
  <c r="J30" i="39"/>
  <c r="I30" i="39"/>
  <c r="H30" i="39"/>
  <c r="G30" i="39"/>
  <c r="D30" i="39"/>
  <c r="C29" i="39"/>
  <c r="B29" i="39"/>
  <c r="P28" i="39"/>
  <c r="O28" i="39"/>
  <c r="N28" i="39"/>
  <c r="M28" i="39"/>
  <c r="L28" i="39"/>
  <c r="K28" i="39"/>
  <c r="J28" i="39"/>
  <c r="I28" i="39"/>
  <c r="H28" i="39"/>
  <c r="G28" i="39"/>
  <c r="D28" i="39"/>
  <c r="S28" i="39" s="1"/>
  <c r="P27" i="39"/>
  <c r="O27" i="39"/>
  <c r="N27" i="39"/>
  <c r="M27" i="39"/>
  <c r="L27" i="39"/>
  <c r="K27" i="39"/>
  <c r="J27" i="39"/>
  <c r="I27" i="39"/>
  <c r="H27" i="39"/>
  <c r="G27" i="39"/>
  <c r="D27" i="39"/>
  <c r="S27" i="39" s="1"/>
  <c r="P26" i="39"/>
  <c r="O26" i="39"/>
  <c r="N26" i="39"/>
  <c r="M26" i="39"/>
  <c r="L26" i="39"/>
  <c r="K26" i="39"/>
  <c r="J26" i="39"/>
  <c r="I26" i="39"/>
  <c r="H26" i="39"/>
  <c r="G26" i="39"/>
  <c r="D26" i="39"/>
  <c r="S26" i="39" s="1"/>
  <c r="P25" i="39"/>
  <c r="O25" i="39"/>
  <c r="N25" i="39"/>
  <c r="M25" i="39"/>
  <c r="L25" i="39"/>
  <c r="K25" i="39"/>
  <c r="J25" i="39"/>
  <c r="I25" i="39"/>
  <c r="H25" i="39"/>
  <c r="G25" i="39"/>
  <c r="D25" i="39"/>
  <c r="S25" i="39" s="1"/>
  <c r="P24" i="39"/>
  <c r="O24" i="39"/>
  <c r="N24" i="39"/>
  <c r="M24" i="39"/>
  <c r="L24" i="39"/>
  <c r="K24" i="39"/>
  <c r="J24" i="39"/>
  <c r="I24" i="39"/>
  <c r="H24" i="39"/>
  <c r="G24" i="39"/>
  <c r="D24" i="39"/>
  <c r="P23" i="39"/>
  <c r="O23" i="39"/>
  <c r="N23" i="39"/>
  <c r="M23" i="39"/>
  <c r="L23" i="39"/>
  <c r="K23" i="39"/>
  <c r="J23" i="39"/>
  <c r="I23" i="39"/>
  <c r="H23" i="39"/>
  <c r="G23" i="39"/>
  <c r="D23" i="39"/>
  <c r="S23" i="39" s="1"/>
  <c r="P22" i="39"/>
  <c r="O22" i="39"/>
  <c r="N22" i="39"/>
  <c r="M22" i="39"/>
  <c r="L22" i="39"/>
  <c r="K22" i="39"/>
  <c r="J22" i="39"/>
  <c r="I22" i="39"/>
  <c r="H22" i="39"/>
  <c r="G22" i="39"/>
  <c r="D22" i="39"/>
  <c r="S22" i="39" s="1"/>
  <c r="P21" i="39"/>
  <c r="O21" i="39"/>
  <c r="N21" i="39"/>
  <c r="M21" i="39"/>
  <c r="L21" i="39"/>
  <c r="K21" i="39"/>
  <c r="J21" i="39"/>
  <c r="I21" i="39"/>
  <c r="H21" i="39"/>
  <c r="G21" i="39"/>
  <c r="D21" i="39"/>
  <c r="S21" i="39" s="1"/>
  <c r="P20" i="39"/>
  <c r="O20" i="39"/>
  <c r="N20" i="39"/>
  <c r="M20" i="39"/>
  <c r="L20" i="39"/>
  <c r="K20" i="39"/>
  <c r="J20" i="39"/>
  <c r="I20" i="39"/>
  <c r="H20" i="39"/>
  <c r="G20" i="39"/>
  <c r="D20" i="39"/>
  <c r="C19" i="39"/>
  <c r="B19" i="39"/>
  <c r="P18" i="39"/>
  <c r="O18" i="39"/>
  <c r="N18" i="39"/>
  <c r="M18" i="39"/>
  <c r="L18" i="39"/>
  <c r="K18" i="39"/>
  <c r="J18" i="39"/>
  <c r="I18" i="39"/>
  <c r="H18" i="39"/>
  <c r="G18" i="39"/>
  <c r="D18" i="39"/>
  <c r="S18" i="39" s="1"/>
  <c r="P17" i="39"/>
  <c r="O17" i="39"/>
  <c r="N17" i="39"/>
  <c r="M17" i="39"/>
  <c r="L17" i="39"/>
  <c r="K17" i="39"/>
  <c r="J17" i="39"/>
  <c r="I17" i="39"/>
  <c r="H17" i="39"/>
  <c r="G17" i="39"/>
  <c r="D17" i="39"/>
  <c r="S17" i="39" s="1"/>
  <c r="P16" i="39"/>
  <c r="O16" i="39"/>
  <c r="N16" i="39"/>
  <c r="M16" i="39"/>
  <c r="L16" i="39"/>
  <c r="K16" i="39"/>
  <c r="J16" i="39"/>
  <c r="I16" i="39"/>
  <c r="H16" i="39"/>
  <c r="G16" i="39"/>
  <c r="D16" i="39"/>
  <c r="S16" i="39" s="1"/>
  <c r="P15" i="39"/>
  <c r="O15" i="39"/>
  <c r="N15" i="39"/>
  <c r="M15" i="39"/>
  <c r="L15" i="39"/>
  <c r="K15" i="39"/>
  <c r="J15" i="39"/>
  <c r="I15" i="39"/>
  <c r="H15" i="39"/>
  <c r="G15" i="39"/>
  <c r="D15" i="39"/>
  <c r="S15" i="39" s="1"/>
  <c r="P14" i="39"/>
  <c r="O14" i="39"/>
  <c r="N14" i="39"/>
  <c r="M14" i="39"/>
  <c r="L14" i="39"/>
  <c r="K14" i="39"/>
  <c r="J14" i="39"/>
  <c r="I14" i="39"/>
  <c r="H14" i="39"/>
  <c r="G14" i="39"/>
  <c r="D14" i="39"/>
  <c r="S14" i="39" s="1"/>
  <c r="P13" i="39"/>
  <c r="O13" i="39"/>
  <c r="N13" i="39"/>
  <c r="M13" i="39"/>
  <c r="L13" i="39"/>
  <c r="K13" i="39"/>
  <c r="J13" i="39"/>
  <c r="I13" i="39"/>
  <c r="H13" i="39"/>
  <c r="G13" i="39"/>
  <c r="D13" i="39"/>
  <c r="S13" i="39" s="1"/>
  <c r="P12" i="39"/>
  <c r="O12" i="39"/>
  <c r="N12" i="39"/>
  <c r="M12" i="39"/>
  <c r="L12" i="39"/>
  <c r="K12" i="39"/>
  <c r="J12" i="39"/>
  <c r="I12" i="39"/>
  <c r="H12" i="39"/>
  <c r="G12" i="39"/>
  <c r="D12" i="39"/>
  <c r="S12" i="39" s="1"/>
  <c r="P11" i="39"/>
  <c r="O11" i="39"/>
  <c r="N11" i="39"/>
  <c r="M11" i="39"/>
  <c r="L11" i="39"/>
  <c r="K11" i="39"/>
  <c r="J11" i="39"/>
  <c r="I11" i="39"/>
  <c r="H11" i="39"/>
  <c r="G11" i="39"/>
  <c r="D11" i="39"/>
  <c r="S11" i="39" s="1"/>
  <c r="C10" i="39"/>
  <c r="B10" i="39"/>
  <c r="P9" i="39"/>
  <c r="O9" i="39"/>
  <c r="N9" i="39"/>
  <c r="M9" i="39"/>
  <c r="L9" i="39"/>
  <c r="K9" i="39"/>
  <c r="J9" i="39"/>
  <c r="I9" i="39"/>
  <c r="H9" i="39"/>
  <c r="G9" i="39"/>
  <c r="D9" i="39"/>
  <c r="S9" i="39" s="1"/>
  <c r="P8" i="39"/>
  <c r="O8" i="39"/>
  <c r="N8" i="39"/>
  <c r="M8" i="39"/>
  <c r="L8" i="39"/>
  <c r="K8" i="39"/>
  <c r="J8" i="39"/>
  <c r="I8" i="39"/>
  <c r="H8" i="39"/>
  <c r="G8" i="39"/>
  <c r="D8" i="39"/>
  <c r="S8" i="39" s="1"/>
  <c r="P7" i="39"/>
  <c r="O7" i="39"/>
  <c r="N7" i="39"/>
  <c r="M7" i="39"/>
  <c r="L7" i="39"/>
  <c r="K7" i="39"/>
  <c r="J7" i="39"/>
  <c r="I7" i="39"/>
  <c r="H7" i="39"/>
  <c r="G7" i="39"/>
  <c r="D7" i="39"/>
  <c r="S7" i="39" s="1"/>
  <c r="P6" i="39"/>
  <c r="O6" i="39"/>
  <c r="N6" i="39"/>
  <c r="M6" i="39"/>
  <c r="L6" i="39"/>
  <c r="K6" i="39"/>
  <c r="J6" i="39"/>
  <c r="I6" i="39"/>
  <c r="H6" i="39"/>
  <c r="G6" i="39"/>
  <c r="D6" i="39"/>
  <c r="S6" i="39" s="1"/>
  <c r="P5" i="39"/>
  <c r="O5" i="39"/>
  <c r="N5" i="39"/>
  <c r="M5" i="39"/>
  <c r="L5" i="39"/>
  <c r="K5" i="39"/>
  <c r="J5" i="39"/>
  <c r="I5" i="39"/>
  <c r="H5" i="39"/>
  <c r="G5" i="39"/>
  <c r="D5" i="39"/>
  <c r="S5" i="39" s="1"/>
  <c r="P4" i="39"/>
  <c r="O4" i="39"/>
  <c r="N4" i="39"/>
  <c r="M4" i="39"/>
  <c r="L4" i="39"/>
  <c r="K4" i="39"/>
  <c r="J4" i="39"/>
  <c r="I4" i="39"/>
  <c r="H4" i="39"/>
  <c r="G4" i="39"/>
  <c r="D4" i="39"/>
  <c r="S4" i="39" s="1"/>
  <c r="D3" i="39"/>
  <c r="S3" i="39" s="1"/>
  <c r="L112" i="38"/>
  <c r="K112" i="38"/>
  <c r="J112" i="38"/>
  <c r="I112" i="38"/>
  <c r="H112" i="38"/>
  <c r="G111" i="38"/>
  <c r="F112" i="38"/>
  <c r="E112" i="38"/>
  <c r="L111" i="38"/>
  <c r="K111" i="38"/>
  <c r="J111" i="38"/>
  <c r="I111" i="38"/>
  <c r="H111" i="38"/>
  <c r="G110" i="38"/>
  <c r="F111" i="38"/>
  <c r="E111" i="38"/>
  <c r="L110" i="38"/>
  <c r="K110" i="38"/>
  <c r="J110" i="38"/>
  <c r="I110" i="38"/>
  <c r="H110" i="38"/>
  <c r="G109" i="38"/>
  <c r="F110" i="38"/>
  <c r="E110" i="38"/>
  <c r="L109" i="38"/>
  <c r="K109" i="38"/>
  <c r="J109" i="38"/>
  <c r="I109" i="38"/>
  <c r="H109" i="38"/>
  <c r="G108" i="38"/>
  <c r="F109" i="38"/>
  <c r="E109" i="38"/>
  <c r="L108" i="38"/>
  <c r="K108" i="38"/>
  <c r="J108" i="38"/>
  <c r="I108" i="38"/>
  <c r="H108" i="38"/>
  <c r="G107" i="38"/>
  <c r="F108" i="38"/>
  <c r="E108" i="38"/>
  <c r="L107" i="38"/>
  <c r="K107" i="38"/>
  <c r="J107" i="38"/>
  <c r="I107" i="38"/>
  <c r="H107" i="38"/>
  <c r="G106" i="38"/>
  <c r="F107" i="38"/>
  <c r="E107" i="38"/>
  <c r="L106" i="38"/>
  <c r="K106" i="38"/>
  <c r="J106" i="38"/>
  <c r="I106" i="38"/>
  <c r="H106" i="38"/>
  <c r="F106" i="38"/>
  <c r="E106" i="38"/>
  <c r="L105" i="38"/>
  <c r="K105" i="38"/>
  <c r="J105" i="38"/>
  <c r="I105" i="38"/>
  <c r="H105" i="38"/>
  <c r="F105" i="38"/>
  <c r="E105" i="38"/>
  <c r="L104" i="38"/>
  <c r="K104" i="38"/>
  <c r="J104" i="38"/>
  <c r="I104" i="38"/>
  <c r="H104" i="38"/>
  <c r="F104" i="38"/>
  <c r="E104" i="38"/>
  <c r="L103" i="38"/>
  <c r="K103" i="38"/>
  <c r="J103" i="38"/>
  <c r="I103" i="38"/>
  <c r="H103" i="38"/>
  <c r="F103" i="38"/>
  <c r="E103" i="38"/>
  <c r="L102" i="38"/>
  <c r="K102" i="38"/>
  <c r="J102" i="38"/>
  <c r="I102" i="38"/>
  <c r="H102" i="38"/>
  <c r="F102" i="38"/>
  <c r="E102" i="38"/>
  <c r="K101" i="38"/>
  <c r="I101" i="38"/>
  <c r="H101" i="38"/>
  <c r="E101" i="38"/>
  <c r="C101" i="38"/>
  <c r="C113" i="38" s="1"/>
  <c r="L100" i="38"/>
  <c r="K100" i="38"/>
  <c r="J100" i="38"/>
  <c r="I100" i="38"/>
  <c r="H100" i="38"/>
  <c r="F100" i="38"/>
  <c r="E100" i="38"/>
  <c r="L99" i="38"/>
  <c r="K99" i="38"/>
  <c r="J99" i="38"/>
  <c r="I99" i="38"/>
  <c r="H99" i="38"/>
  <c r="F99" i="38"/>
  <c r="E99" i="38"/>
  <c r="L98" i="38"/>
  <c r="K98" i="38"/>
  <c r="J98" i="38"/>
  <c r="I98" i="38"/>
  <c r="H98" i="38"/>
  <c r="F98" i="38"/>
  <c r="E98" i="38"/>
  <c r="L97" i="38"/>
  <c r="K97" i="38"/>
  <c r="J97" i="38"/>
  <c r="I97" i="38"/>
  <c r="H97" i="38"/>
  <c r="F97" i="38"/>
  <c r="E97" i="38"/>
  <c r="L96" i="38"/>
  <c r="K96" i="38"/>
  <c r="J96" i="38"/>
  <c r="I96" i="38"/>
  <c r="H96" i="38"/>
  <c r="F96" i="38"/>
  <c r="E96" i="38"/>
  <c r="L95" i="38"/>
  <c r="K95" i="38"/>
  <c r="J95" i="38"/>
  <c r="I95" i="38"/>
  <c r="H95" i="38"/>
  <c r="F95" i="38"/>
  <c r="E95" i="38"/>
  <c r="L94" i="38"/>
  <c r="K94" i="38"/>
  <c r="J94" i="38"/>
  <c r="I94" i="38"/>
  <c r="H94" i="38"/>
  <c r="F94" i="38"/>
  <c r="E94" i="38"/>
  <c r="L93" i="38"/>
  <c r="K93" i="38"/>
  <c r="J93" i="38"/>
  <c r="I93" i="38"/>
  <c r="H93" i="38"/>
  <c r="F93" i="38"/>
  <c r="E93" i="38"/>
  <c r="L92" i="38"/>
  <c r="K92" i="38"/>
  <c r="J92" i="38"/>
  <c r="I92" i="38"/>
  <c r="H92" i="38"/>
  <c r="F92" i="38"/>
  <c r="E92" i="38"/>
  <c r="L91" i="38"/>
  <c r="K91" i="38"/>
  <c r="J91" i="38"/>
  <c r="I91" i="38"/>
  <c r="H91" i="38"/>
  <c r="F91" i="38"/>
  <c r="E91" i="38"/>
  <c r="L90" i="38"/>
  <c r="K90" i="38"/>
  <c r="J90" i="38"/>
  <c r="I90" i="38"/>
  <c r="H90" i="38"/>
  <c r="F90" i="38"/>
  <c r="E90" i="38"/>
  <c r="L89" i="38"/>
  <c r="K89" i="38"/>
  <c r="J89" i="38"/>
  <c r="I89" i="38"/>
  <c r="H89" i="38"/>
  <c r="F89" i="38"/>
  <c r="E89" i="38"/>
  <c r="L88" i="38"/>
  <c r="K88" i="38"/>
  <c r="J88" i="38"/>
  <c r="I88" i="38"/>
  <c r="H88" i="38"/>
  <c r="F88" i="38"/>
  <c r="E88" i="38"/>
  <c r="L87" i="38"/>
  <c r="K87" i="38"/>
  <c r="J87" i="38"/>
  <c r="I87" i="38"/>
  <c r="H87" i="38"/>
  <c r="F87" i="38"/>
  <c r="E87" i="38"/>
  <c r="L86" i="38"/>
  <c r="K86" i="38"/>
  <c r="J86" i="38"/>
  <c r="I86" i="38"/>
  <c r="H86" i="38"/>
  <c r="F86" i="38"/>
  <c r="E86" i="38"/>
  <c r="L85" i="38"/>
  <c r="K85" i="38"/>
  <c r="J85" i="38"/>
  <c r="I85" i="38"/>
  <c r="H85" i="38"/>
  <c r="F85" i="38"/>
  <c r="E85" i="38"/>
  <c r="L84" i="38"/>
  <c r="K84" i="38"/>
  <c r="J84" i="38"/>
  <c r="I84" i="38"/>
  <c r="H84" i="38"/>
  <c r="F84" i="38"/>
  <c r="E84" i="38"/>
  <c r="L83" i="38"/>
  <c r="K83" i="38"/>
  <c r="J83" i="38"/>
  <c r="I83" i="38"/>
  <c r="H83" i="38"/>
  <c r="F83" i="38"/>
  <c r="E83" i="38"/>
  <c r="L82" i="38"/>
  <c r="K82" i="38"/>
  <c r="J82" i="38"/>
  <c r="I82" i="38"/>
  <c r="H82" i="38"/>
  <c r="F82" i="38"/>
  <c r="E82" i="38"/>
  <c r="L81" i="38"/>
  <c r="K81" i="38"/>
  <c r="J81" i="38"/>
  <c r="I81" i="38"/>
  <c r="H81" i="38"/>
  <c r="F81" i="38"/>
  <c r="E81" i="38"/>
  <c r="L80" i="38"/>
  <c r="K80" i="38"/>
  <c r="J80" i="38"/>
  <c r="I80" i="38"/>
  <c r="H80" i="38"/>
  <c r="F80" i="38"/>
  <c r="E80" i="38"/>
  <c r="L79" i="38"/>
  <c r="K79" i="38"/>
  <c r="J79" i="38"/>
  <c r="I79" i="38"/>
  <c r="H79" i="38"/>
  <c r="F79" i="38"/>
  <c r="E79" i="38"/>
  <c r="L78" i="38"/>
  <c r="K78" i="38"/>
  <c r="J78" i="38"/>
  <c r="I78" i="38"/>
  <c r="H78" i="38"/>
  <c r="F78" i="38"/>
  <c r="E78" i="38"/>
  <c r="L77" i="38"/>
  <c r="K77" i="38"/>
  <c r="J77" i="38"/>
  <c r="I77" i="38"/>
  <c r="H77" i="38"/>
  <c r="F77" i="38"/>
  <c r="E77" i="38"/>
  <c r="L76" i="38"/>
  <c r="K76" i="38"/>
  <c r="J76" i="38"/>
  <c r="I76" i="38"/>
  <c r="H76" i="38"/>
  <c r="F76" i="38"/>
  <c r="E76" i="38"/>
  <c r="L75" i="38"/>
  <c r="K75" i="38"/>
  <c r="J75" i="38"/>
  <c r="I75" i="38"/>
  <c r="H75" i="38"/>
  <c r="F75" i="38"/>
  <c r="E75" i="38"/>
  <c r="L74" i="38"/>
  <c r="K74" i="38"/>
  <c r="J74" i="38"/>
  <c r="I74" i="38"/>
  <c r="H74" i="38"/>
  <c r="F74" i="38"/>
  <c r="E74" i="38"/>
  <c r="L73" i="38"/>
  <c r="K73" i="38"/>
  <c r="J73" i="38"/>
  <c r="I73" i="38"/>
  <c r="H73" i="38"/>
  <c r="F73" i="38"/>
  <c r="E73" i="38"/>
  <c r="L72" i="38"/>
  <c r="K72" i="38"/>
  <c r="J72" i="38"/>
  <c r="I72" i="38"/>
  <c r="H72" i="38"/>
  <c r="F72" i="38"/>
  <c r="E72" i="38"/>
  <c r="L71" i="38"/>
  <c r="K71" i="38"/>
  <c r="J71" i="38"/>
  <c r="I71" i="38"/>
  <c r="H71" i="38"/>
  <c r="F71" i="38"/>
  <c r="E71" i="38"/>
  <c r="L70" i="38"/>
  <c r="K70" i="38"/>
  <c r="J70" i="38"/>
  <c r="I70" i="38"/>
  <c r="H70" i="38"/>
  <c r="F70" i="38"/>
  <c r="E70" i="38"/>
  <c r="L69" i="38"/>
  <c r="K69" i="38"/>
  <c r="J69" i="38"/>
  <c r="I69" i="38"/>
  <c r="H69" i="38"/>
  <c r="F69" i="38"/>
  <c r="E69" i="38"/>
  <c r="L68" i="38"/>
  <c r="K68" i="38"/>
  <c r="J68" i="38"/>
  <c r="I68" i="38"/>
  <c r="H68" i="38"/>
  <c r="F68" i="38"/>
  <c r="E68" i="38"/>
  <c r="L67" i="38"/>
  <c r="K67" i="38"/>
  <c r="J67" i="38"/>
  <c r="I67" i="38"/>
  <c r="H67" i="38"/>
  <c r="F67" i="38"/>
  <c r="E67" i="38"/>
  <c r="L66" i="38"/>
  <c r="K66" i="38"/>
  <c r="J66" i="38"/>
  <c r="I66" i="38"/>
  <c r="H66" i="38"/>
  <c r="F66" i="38"/>
  <c r="E66" i="38"/>
  <c r="L65" i="38"/>
  <c r="K65" i="38"/>
  <c r="J65" i="38"/>
  <c r="I65" i="38"/>
  <c r="H65" i="38"/>
  <c r="F65" i="38"/>
  <c r="E65" i="38"/>
  <c r="L64" i="38"/>
  <c r="K64" i="38"/>
  <c r="J64" i="38"/>
  <c r="I64" i="38"/>
  <c r="H64" i="38"/>
  <c r="F64" i="38"/>
  <c r="E64" i="38"/>
  <c r="L63" i="38"/>
  <c r="K63" i="38"/>
  <c r="J63" i="38"/>
  <c r="I63" i="38"/>
  <c r="H63" i="38"/>
  <c r="F63" i="38"/>
  <c r="E63" i="38"/>
  <c r="L62" i="38"/>
  <c r="K62" i="38"/>
  <c r="J62" i="38"/>
  <c r="I62" i="38"/>
  <c r="H62" i="38"/>
  <c r="F62" i="38"/>
  <c r="E62" i="38"/>
  <c r="L61" i="38"/>
  <c r="K61" i="38"/>
  <c r="J61" i="38"/>
  <c r="I61" i="38"/>
  <c r="H61" i="38"/>
  <c r="F61" i="38"/>
  <c r="E61" i="38"/>
  <c r="L60" i="38"/>
  <c r="K60" i="38"/>
  <c r="J60" i="38"/>
  <c r="I60" i="38"/>
  <c r="H60" i="38"/>
  <c r="F60" i="38"/>
  <c r="E60" i="38"/>
  <c r="L59" i="38"/>
  <c r="K59" i="38"/>
  <c r="J59" i="38"/>
  <c r="I59" i="38"/>
  <c r="H59" i="38"/>
  <c r="F59" i="38"/>
  <c r="E59" i="38"/>
  <c r="L58" i="38"/>
  <c r="K58" i="38"/>
  <c r="J58" i="38"/>
  <c r="I58" i="38"/>
  <c r="H58" i="38"/>
  <c r="F58" i="38"/>
  <c r="E58" i="38"/>
  <c r="L57" i="38"/>
  <c r="K57" i="38"/>
  <c r="J57" i="38"/>
  <c r="I57" i="38"/>
  <c r="H57" i="38"/>
  <c r="F57" i="38"/>
  <c r="E57" i="38"/>
  <c r="L56" i="38"/>
  <c r="K56" i="38"/>
  <c r="J56" i="38"/>
  <c r="I56" i="38"/>
  <c r="H56" i="38"/>
  <c r="F56" i="38"/>
  <c r="E56" i="38"/>
  <c r="L55" i="38"/>
  <c r="K55" i="38"/>
  <c r="J55" i="38"/>
  <c r="I55" i="38"/>
  <c r="H55" i="38"/>
  <c r="F55" i="38"/>
  <c r="E55" i="38"/>
  <c r="L54" i="38"/>
  <c r="K54" i="38"/>
  <c r="J54" i="38"/>
  <c r="I54" i="38"/>
  <c r="H54" i="38"/>
  <c r="F54" i="38"/>
  <c r="E54" i="38"/>
  <c r="L53" i="38"/>
  <c r="K53" i="38"/>
  <c r="J53" i="38"/>
  <c r="I53" i="38"/>
  <c r="H53" i="38"/>
  <c r="F53" i="38"/>
  <c r="E53" i="38"/>
  <c r="L52" i="38"/>
  <c r="K52" i="38"/>
  <c r="J52" i="38"/>
  <c r="I52" i="38"/>
  <c r="H52" i="38"/>
  <c r="F52" i="38"/>
  <c r="E52" i="38"/>
  <c r="L51" i="38"/>
  <c r="K51" i="38"/>
  <c r="J51" i="38"/>
  <c r="I51" i="38"/>
  <c r="H51" i="38"/>
  <c r="F51" i="38"/>
  <c r="E51" i="38"/>
  <c r="L50" i="38"/>
  <c r="K50" i="38"/>
  <c r="J50" i="38"/>
  <c r="I50" i="38"/>
  <c r="H50" i="38"/>
  <c r="F50" i="38"/>
  <c r="E50" i="38"/>
  <c r="L49" i="38"/>
  <c r="K49" i="38"/>
  <c r="J49" i="38"/>
  <c r="I49" i="38"/>
  <c r="H49" i="38"/>
  <c r="F49" i="38"/>
  <c r="E49" i="38"/>
  <c r="L48" i="38"/>
  <c r="K48" i="38"/>
  <c r="J48" i="38"/>
  <c r="I48" i="38"/>
  <c r="H48" i="38"/>
  <c r="F48" i="38"/>
  <c r="E48" i="38"/>
  <c r="L47" i="38"/>
  <c r="K47" i="38"/>
  <c r="J47" i="38"/>
  <c r="I47" i="38"/>
  <c r="H47" i="38"/>
  <c r="F47" i="38"/>
  <c r="E47" i="38"/>
  <c r="L46" i="38"/>
  <c r="K46" i="38"/>
  <c r="J46" i="38"/>
  <c r="I46" i="38"/>
  <c r="H46" i="38"/>
  <c r="F46" i="38"/>
  <c r="E46" i="38"/>
  <c r="L45" i="38"/>
  <c r="K45" i="38"/>
  <c r="J45" i="38"/>
  <c r="I45" i="38"/>
  <c r="H45" i="38"/>
  <c r="F45" i="38"/>
  <c r="E45" i="38"/>
  <c r="L44" i="38"/>
  <c r="K44" i="38"/>
  <c r="J44" i="38"/>
  <c r="I44" i="38"/>
  <c r="H44" i="38"/>
  <c r="F44" i="38"/>
  <c r="E44" i="38"/>
  <c r="L43" i="38"/>
  <c r="K43" i="38"/>
  <c r="J43" i="38"/>
  <c r="I43" i="38"/>
  <c r="H43" i="38"/>
  <c r="F43" i="38"/>
  <c r="E43" i="38"/>
  <c r="L42" i="38"/>
  <c r="K42" i="38"/>
  <c r="J42" i="38"/>
  <c r="I42" i="38"/>
  <c r="H42" i="38"/>
  <c r="F42" i="38"/>
  <c r="E42" i="38"/>
  <c r="L41" i="38"/>
  <c r="K41" i="38"/>
  <c r="J41" i="38"/>
  <c r="I41" i="38"/>
  <c r="H41" i="38"/>
  <c r="F41" i="38"/>
  <c r="E41" i="38"/>
  <c r="L40" i="38"/>
  <c r="K40" i="38"/>
  <c r="J40" i="38"/>
  <c r="I40" i="38"/>
  <c r="H40" i="38"/>
  <c r="F40" i="38"/>
  <c r="E40" i="38"/>
  <c r="L39" i="38"/>
  <c r="K39" i="38"/>
  <c r="J39" i="38"/>
  <c r="I39" i="38"/>
  <c r="H39" i="38"/>
  <c r="G39" i="38"/>
  <c r="F39" i="38"/>
  <c r="E39" i="38"/>
  <c r="L38" i="38"/>
  <c r="K38" i="38"/>
  <c r="J38" i="38"/>
  <c r="I38" i="38"/>
  <c r="H38" i="38"/>
  <c r="G38" i="38"/>
  <c r="F38" i="38"/>
  <c r="E38" i="38"/>
  <c r="L37" i="38"/>
  <c r="K37" i="38"/>
  <c r="J37" i="38"/>
  <c r="I37" i="38"/>
  <c r="H37" i="38"/>
  <c r="G37" i="38"/>
  <c r="F37" i="38"/>
  <c r="E37" i="38"/>
  <c r="L36" i="38"/>
  <c r="K36" i="38"/>
  <c r="J36" i="38"/>
  <c r="I36" i="38"/>
  <c r="H36" i="38"/>
  <c r="G36" i="38"/>
  <c r="F36" i="38"/>
  <c r="E36" i="38"/>
  <c r="L35" i="38"/>
  <c r="K35" i="38"/>
  <c r="J35" i="38"/>
  <c r="I35" i="38"/>
  <c r="H35" i="38"/>
  <c r="G35" i="38"/>
  <c r="F35" i="38"/>
  <c r="E35" i="38"/>
  <c r="L34" i="38"/>
  <c r="K34" i="38"/>
  <c r="J34" i="38"/>
  <c r="I34" i="38"/>
  <c r="H34" i="38"/>
  <c r="G34" i="38"/>
  <c r="F34" i="38"/>
  <c r="E34" i="38"/>
  <c r="L32" i="38"/>
  <c r="K32" i="38"/>
  <c r="J32" i="38"/>
  <c r="I32" i="38"/>
  <c r="H32" i="38"/>
  <c r="G32" i="38"/>
  <c r="F32" i="38"/>
  <c r="E32" i="38"/>
  <c r="L31" i="38"/>
  <c r="K31" i="38"/>
  <c r="J31" i="38"/>
  <c r="I31" i="38"/>
  <c r="H31" i="38"/>
  <c r="G31" i="38"/>
  <c r="F31" i="38"/>
  <c r="E31" i="38"/>
  <c r="L30" i="38"/>
  <c r="K30" i="38"/>
  <c r="J30" i="38"/>
  <c r="I30" i="38"/>
  <c r="H30" i="38"/>
  <c r="G30" i="38"/>
  <c r="F30" i="38"/>
  <c r="E30" i="38"/>
  <c r="L29" i="38"/>
  <c r="K29" i="38"/>
  <c r="I29" i="38"/>
  <c r="H29" i="38"/>
  <c r="G29" i="38"/>
  <c r="F29" i="38"/>
  <c r="E29" i="38"/>
  <c r="L28" i="38"/>
  <c r="K28" i="38"/>
  <c r="J28" i="38"/>
  <c r="I28" i="38"/>
  <c r="H28" i="38"/>
  <c r="G28" i="38"/>
  <c r="F28" i="38"/>
  <c r="E28" i="38"/>
  <c r="L27" i="38"/>
  <c r="K27" i="38"/>
  <c r="J27" i="38"/>
  <c r="I27" i="38"/>
  <c r="H27" i="38"/>
  <c r="G27" i="38"/>
  <c r="F27" i="38"/>
  <c r="E27" i="38"/>
  <c r="L25" i="38"/>
  <c r="K25" i="38"/>
  <c r="J25" i="38"/>
  <c r="I25" i="38"/>
  <c r="H25" i="38"/>
  <c r="G25" i="38"/>
  <c r="F25" i="38"/>
  <c r="E25" i="38"/>
  <c r="L24" i="38"/>
  <c r="K24" i="38"/>
  <c r="I24" i="38"/>
  <c r="H24" i="38"/>
  <c r="E24" i="38"/>
  <c r="L23" i="38"/>
  <c r="K23" i="38"/>
  <c r="J23" i="38"/>
  <c r="I23" i="38"/>
  <c r="H23" i="38"/>
  <c r="G23" i="38"/>
  <c r="F23" i="38"/>
  <c r="E23" i="38"/>
  <c r="L22" i="38"/>
  <c r="K22" i="38"/>
  <c r="J22" i="38"/>
  <c r="I22" i="38"/>
  <c r="H22" i="38"/>
  <c r="G22" i="38"/>
  <c r="F22" i="38"/>
  <c r="E22" i="38"/>
  <c r="L21" i="38"/>
  <c r="K21" i="38"/>
  <c r="J21" i="38"/>
  <c r="I21" i="38"/>
  <c r="H21" i="38"/>
  <c r="G21" i="38"/>
  <c r="F21" i="38"/>
  <c r="E21" i="38"/>
  <c r="L20" i="38"/>
  <c r="K20" i="38"/>
  <c r="J20" i="38"/>
  <c r="I20" i="38"/>
  <c r="H20" i="38"/>
  <c r="G20" i="38"/>
  <c r="F20" i="38"/>
  <c r="E20" i="38"/>
  <c r="L19" i="38"/>
  <c r="K19" i="38"/>
  <c r="J19" i="38"/>
  <c r="I19" i="38"/>
  <c r="H19" i="38"/>
  <c r="G19" i="38"/>
  <c r="F19" i="38"/>
  <c r="E19" i="38"/>
  <c r="L18" i="38"/>
  <c r="K18" i="38"/>
  <c r="J18" i="38"/>
  <c r="I18" i="38"/>
  <c r="H18" i="38"/>
  <c r="G18" i="38"/>
  <c r="F18" i="38"/>
  <c r="E18" i="38"/>
  <c r="L17" i="38"/>
  <c r="K17" i="38"/>
  <c r="J17" i="38"/>
  <c r="I17" i="38"/>
  <c r="H17" i="38"/>
  <c r="G17" i="38"/>
  <c r="F17" i="38"/>
  <c r="E17" i="38"/>
  <c r="L16" i="38"/>
  <c r="K16" i="38"/>
  <c r="J16" i="38"/>
  <c r="I16" i="38"/>
  <c r="H16" i="38"/>
  <c r="G16" i="38"/>
  <c r="F16" i="38"/>
  <c r="E16" i="38"/>
  <c r="L15" i="38"/>
  <c r="K15" i="38"/>
  <c r="J15" i="38"/>
  <c r="I15" i="38"/>
  <c r="H15" i="38"/>
  <c r="G15" i="38"/>
  <c r="F15" i="38"/>
  <c r="E15" i="38"/>
  <c r="L14" i="38"/>
  <c r="K14" i="38"/>
  <c r="J14" i="38"/>
  <c r="I14" i="38"/>
  <c r="H14" i="38"/>
  <c r="G14" i="38"/>
  <c r="F14" i="38"/>
  <c r="E14" i="38"/>
  <c r="L13" i="38"/>
  <c r="K13" i="38"/>
  <c r="J13" i="38"/>
  <c r="I13" i="38"/>
  <c r="H13" i="38"/>
  <c r="G13" i="38"/>
  <c r="F13" i="38"/>
  <c r="E13" i="38"/>
  <c r="L12" i="38"/>
  <c r="K12" i="38"/>
  <c r="J12" i="38"/>
  <c r="I12" i="38"/>
  <c r="H12" i="38"/>
  <c r="G12" i="38"/>
  <c r="F12" i="38"/>
  <c r="E12" i="38"/>
  <c r="L11" i="38"/>
  <c r="K11" i="38"/>
  <c r="J11" i="38"/>
  <c r="I11" i="38"/>
  <c r="H11" i="38"/>
  <c r="G11" i="38"/>
  <c r="F11" i="38"/>
  <c r="E11" i="38"/>
  <c r="L10" i="38"/>
  <c r="K10" i="38"/>
  <c r="J10" i="38"/>
  <c r="I10" i="38"/>
  <c r="H10" i="38"/>
  <c r="G10" i="38"/>
  <c r="F10" i="38"/>
  <c r="E10" i="38"/>
  <c r="L9" i="38"/>
  <c r="K9" i="38"/>
  <c r="J9" i="38"/>
  <c r="I9" i="38"/>
  <c r="H9" i="38"/>
  <c r="G9" i="38"/>
  <c r="F9" i="38"/>
  <c r="E9" i="38"/>
  <c r="L8" i="38"/>
  <c r="K8" i="38"/>
  <c r="J8" i="38"/>
  <c r="I8" i="38"/>
  <c r="H8" i="38"/>
  <c r="G8" i="38"/>
  <c r="F8" i="38"/>
  <c r="E8" i="38"/>
  <c r="L7" i="38"/>
  <c r="K7" i="38"/>
  <c r="J7" i="38"/>
  <c r="I7" i="38"/>
  <c r="H7" i="38"/>
  <c r="G7" i="38"/>
  <c r="F7" i="38"/>
  <c r="E7" i="38"/>
  <c r="L6" i="38"/>
  <c r="K6" i="38"/>
  <c r="J6" i="38"/>
  <c r="I6" i="38"/>
  <c r="H6" i="38"/>
  <c r="G6" i="38"/>
  <c r="F6" i="38"/>
  <c r="E6" i="38"/>
  <c r="L5" i="38"/>
  <c r="K5" i="38"/>
  <c r="J5" i="38"/>
  <c r="I5" i="38"/>
  <c r="H5" i="38"/>
  <c r="G5" i="38"/>
  <c r="F5" i="38"/>
  <c r="E5" i="38"/>
  <c r="L4" i="38"/>
  <c r="K4" i="38"/>
  <c r="J4" i="38"/>
  <c r="I4" i="38"/>
  <c r="H4" i="38"/>
  <c r="G4" i="38"/>
  <c r="F4" i="38"/>
  <c r="E4" i="38"/>
  <c r="L3" i="38"/>
  <c r="K3" i="38"/>
  <c r="J3" i="38"/>
  <c r="I3" i="38"/>
  <c r="H3" i="38"/>
  <c r="G3" i="38"/>
  <c r="F3" i="38"/>
  <c r="E3" i="38"/>
  <c r="CP56" i="27"/>
  <c r="CO56" i="27"/>
  <c r="CO43" i="27" s="1"/>
  <c r="CN56" i="27"/>
  <c r="CN43" i="27" s="1"/>
  <c r="CM56" i="27"/>
  <c r="CM43" i="27" s="1"/>
  <c r="CL56" i="27"/>
  <c r="CL43" i="27" s="1"/>
  <c r="CK56" i="27"/>
  <c r="CK43" i="27" s="1"/>
  <c r="CJ56" i="27"/>
  <c r="CJ43" i="27" s="1"/>
  <c r="CI56" i="27"/>
  <c r="CI43" i="27" s="1"/>
  <c r="CH56" i="27"/>
  <c r="CH43" i="27" s="1"/>
  <c r="CG56" i="27"/>
  <c r="CG43" i="27" s="1"/>
  <c r="CF56" i="27"/>
  <c r="CF43" i="27" s="1"/>
  <c r="CE56" i="27"/>
  <c r="CE43" i="27" s="1"/>
  <c r="CP33" i="27"/>
  <c r="CO33" i="27"/>
  <c r="CO13" i="27" s="1"/>
  <c r="CN33" i="27"/>
  <c r="CN13" i="27" s="1"/>
  <c r="CM33" i="27"/>
  <c r="CM13" i="27" s="1"/>
  <c r="CL33" i="27"/>
  <c r="CL13" i="27" s="1"/>
  <c r="CK33" i="27"/>
  <c r="CK13" i="27" s="1"/>
  <c r="CJ33" i="27"/>
  <c r="CJ13" i="27" s="1"/>
  <c r="CI33" i="27"/>
  <c r="CH33" i="27"/>
  <c r="CH13" i="27" s="1"/>
  <c r="CG33" i="27"/>
  <c r="CG13" i="27" s="1"/>
  <c r="CF33" i="27"/>
  <c r="CF13" i="27" s="1"/>
  <c r="CE33" i="27"/>
  <c r="CE13" i="27" s="1"/>
  <c r="CI13" i="27"/>
  <c r="CF3" i="27"/>
  <c r="CG3" i="27" s="1"/>
  <c r="CH3" i="27" s="1"/>
  <c r="CI3" i="27" s="1"/>
  <c r="CJ3" i="27" s="1"/>
  <c r="CK3" i="27" s="1"/>
  <c r="CL3" i="27" s="1"/>
  <c r="CM3" i="27" s="1"/>
  <c r="CN3" i="27" s="1"/>
  <c r="CO3" i="27" s="1"/>
  <c r="CP3" i="27" s="1"/>
  <c r="O29" i="45" l="1"/>
  <c r="K29" i="45"/>
  <c r="N17" i="44"/>
  <c r="N16" i="44"/>
  <c r="N15" i="44"/>
  <c r="Q25" i="45"/>
  <c r="H29" i="45"/>
  <c r="L29" i="45"/>
  <c r="P29" i="45"/>
  <c r="Q23" i="45"/>
  <c r="N14" i="44"/>
  <c r="N13" i="44"/>
  <c r="I39" i="47"/>
  <c r="M39" i="47"/>
  <c r="Q39" i="47"/>
  <c r="Q34" i="45"/>
  <c r="D37" i="45"/>
  <c r="J37" i="45"/>
  <c r="N37" i="45"/>
  <c r="Q16" i="45"/>
  <c r="H39" i="47"/>
  <c r="L39" i="47"/>
  <c r="P39" i="47"/>
  <c r="Q14" i="45"/>
  <c r="N12" i="44"/>
  <c r="N11" i="44"/>
  <c r="N10" i="44"/>
  <c r="N9" i="44"/>
  <c r="N8" i="44"/>
  <c r="N7" i="44"/>
  <c r="N6" i="44"/>
  <c r="N5" i="44"/>
  <c r="J29" i="45"/>
  <c r="N29" i="45"/>
  <c r="K19" i="45"/>
  <c r="K111" i="45" s="1"/>
  <c r="O19" i="45"/>
  <c r="O111" i="45" s="1"/>
  <c r="B127" i="45" s="1"/>
  <c r="I19" i="45"/>
  <c r="M19" i="45"/>
  <c r="I29" i="45"/>
  <c r="I111" i="45" s="1"/>
  <c r="M29" i="45"/>
  <c r="Q21" i="45"/>
  <c r="J19" i="45"/>
  <c r="N19" i="45"/>
  <c r="Q12" i="45"/>
  <c r="H19" i="45"/>
  <c r="L19" i="45"/>
  <c r="P19" i="45"/>
  <c r="G14" i="46"/>
  <c r="G29" i="46" s="1"/>
  <c r="D39" i="47"/>
  <c r="CT11" i="27" s="1"/>
  <c r="J39" i="47"/>
  <c r="N39" i="47"/>
  <c r="R39" i="47"/>
  <c r="K39" i="47"/>
  <c r="O39" i="47"/>
  <c r="S39" i="47"/>
  <c r="I28" i="47"/>
  <c r="M28" i="47"/>
  <c r="D28" i="47"/>
  <c r="J28" i="47"/>
  <c r="N28" i="47"/>
  <c r="R28" i="47"/>
  <c r="N25" i="44"/>
  <c r="N26" i="44"/>
  <c r="N27" i="44"/>
  <c r="N28" i="44"/>
  <c r="N29" i="44"/>
  <c r="N30" i="44"/>
  <c r="N31" i="44"/>
  <c r="N32" i="44"/>
  <c r="N33" i="44"/>
  <c r="N34" i="44"/>
  <c r="N35" i="44"/>
  <c r="N36" i="44"/>
  <c r="N37" i="44"/>
  <c r="N38" i="44"/>
  <c r="N39" i="44"/>
  <c r="N40" i="44"/>
  <c r="N41" i="44"/>
  <c r="N44" i="44"/>
  <c r="N45" i="44"/>
  <c r="N46" i="44"/>
  <c r="N47" i="44"/>
  <c r="N48" i="44"/>
  <c r="N49" i="44"/>
  <c r="N50" i="44"/>
  <c r="N51" i="44"/>
  <c r="N52" i="44"/>
  <c r="N53" i="44"/>
  <c r="N54" i="44"/>
  <c r="N55" i="44"/>
  <c r="N56" i="44"/>
  <c r="N57" i="44"/>
  <c r="N58" i="44"/>
  <c r="N59" i="44"/>
  <c r="N60" i="44"/>
  <c r="N61" i="44"/>
  <c r="N62" i="44"/>
  <c r="N63" i="44"/>
  <c r="N64" i="44"/>
  <c r="N65" i="44"/>
  <c r="N66" i="44"/>
  <c r="N67" i="44"/>
  <c r="N68" i="44"/>
  <c r="N69" i="44"/>
  <c r="N70" i="44"/>
  <c r="N71" i="44"/>
  <c r="N73" i="44"/>
  <c r="N74" i="44"/>
  <c r="N75" i="44"/>
  <c r="N76" i="44"/>
  <c r="N77" i="44"/>
  <c r="N78" i="44"/>
  <c r="N79" i="44"/>
  <c r="N80" i="44"/>
  <c r="N81" i="44"/>
  <c r="N82" i="44"/>
  <c r="N83" i="44"/>
  <c r="N84" i="44"/>
  <c r="N85" i="44"/>
  <c r="N86" i="44"/>
  <c r="N87" i="44"/>
  <c r="N88" i="44"/>
  <c r="N89" i="44"/>
  <c r="N90" i="44"/>
  <c r="N91" i="44"/>
  <c r="N92" i="44"/>
  <c r="N93" i="44"/>
  <c r="N94" i="44"/>
  <c r="N95" i="44"/>
  <c r="N96" i="44"/>
  <c r="N97" i="44"/>
  <c r="N98" i="44"/>
  <c r="L29" i="46"/>
  <c r="M31" i="46" s="1"/>
  <c r="Q8" i="45"/>
  <c r="K10" i="45"/>
  <c r="O10" i="45"/>
  <c r="F29" i="46"/>
  <c r="H14" i="46"/>
  <c r="H29" i="46" s="1"/>
  <c r="H10" i="45"/>
  <c r="L10" i="45"/>
  <c r="P10" i="45"/>
  <c r="J10" i="45"/>
  <c r="N10" i="45"/>
  <c r="K28" i="47"/>
  <c r="O28" i="47"/>
  <c r="S28" i="47"/>
  <c r="H28" i="47"/>
  <c r="L28" i="47"/>
  <c r="Q28" i="47"/>
  <c r="P28" i="47"/>
  <c r="CP13" i="27"/>
  <c r="CR7" i="27" s="1"/>
  <c r="H73" i="42"/>
  <c r="CP43" i="27"/>
  <c r="CR37" i="27" s="1"/>
  <c r="H74" i="42"/>
  <c r="I75" i="42" s="1"/>
  <c r="N52" i="42" s="1"/>
  <c r="CX3" i="27"/>
  <c r="CY3" i="27" s="1"/>
  <c r="CZ3" i="27" s="1"/>
  <c r="DA3" i="27" s="1"/>
  <c r="DB3" i="27" s="1"/>
  <c r="DC3" i="27" s="1"/>
  <c r="V92" i="47"/>
  <c r="T92" i="47"/>
  <c r="I123" i="47"/>
  <c r="J123" i="47"/>
  <c r="T126" i="47"/>
  <c r="M113" i="47"/>
  <c r="S71" i="47"/>
  <c r="R71" i="47"/>
  <c r="Q71" i="47"/>
  <c r="P71" i="47"/>
  <c r="O71" i="47"/>
  <c r="N71" i="47"/>
  <c r="M71" i="47"/>
  <c r="L71" i="47"/>
  <c r="K71" i="47"/>
  <c r="J71" i="47"/>
  <c r="I71" i="47"/>
  <c r="H71" i="47"/>
  <c r="D71" i="47"/>
  <c r="V69" i="47"/>
  <c r="T69" i="47"/>
  <c r="S15" i="47"/>
  <c r="J15" i="47"/>
  <c r="C138" i="47"/>
  <c r="D15" i="47"/>
  <c r="Q15" i="47"/>
  <c r="N15" i="47"/>
  <c r="L15" i="47"/>
  <c r="O15" i="47"/>
  <c r="H15" i="47"/>
  <c r="P15" i="47"/>
  <c r="M15" i="47"/>
  <c r="K15" i="47"/>
  <c r="R15" i="47"/>
  <c r="B138" i="47"/>
  <c r="V132" i="47"/>
  <c r="T132" i="47"/>
  <c r="T131" i="47"/>
  <c r="V131" i="47"/>
  <c r="V130" i="47"/>
  <c r="T130" i="47"/>
  <c r="T129" i="47"/>
  <c r="V129" i="47"/>
  <c r="T128" i="47"/>
  <c r="V128" i="47"/>
  <c r="V127" i="47"/>
  <c r="T127" i="47"/>
  <c r="V125" i="47"/>
  <c r="T125" i="47"/>
  <c r="V124" i="47"/>
  <c r="G133" i="47"/>
  <c r="V133" i="47" s="1"/>
  <c r="T124" i="47"/>
  <c r="T133" i="47" s="1"/>
  <c r="V122" i="47"/>
  <c r="T122" i="47"/>
  <c r="V121" i="47"/>
  <c r="T121" i="47"/>
  <c r="V120" i="47"/>
  <c r="T120" i="47"/>
  <c r="T119" i="47"/>
  <c r="V119" i="47"/>
  <c r="V118" i="47"/>
  <c r="T118" i="47"/>
  <c r="V117" i="47"/>
  <c r="T117" i="47"/>
  <c r="V116" i="47"/>
  <c r="T116" i="47"/>
  <c r="V115" i="47"/>
  <c r="T115" i="47"/>
  <c r="T114" i="47"/>
  <c r="T123" i="47" s="1"/>
  <c r="G123" i="47"/>
  <c r="V123" i="47" s="1"/>
  <c r="V114" i="47"/>
  <c r="V112" i="47"/>
  <c r="T112" i="47"/>
  <c r="T111" i="47"/>
  <c r="V111" i="47"/>
  <c r="T110" i="47"/>
  <c r="V110" i="47"/>
  <c r="V109" i="47"/>
  <c r="T109" i="47"/>
  <c r="V108" i="47"/>
  <c r="T108" i="47"/>
  <c r="T107" i="47"/>
  <c r="V107" i="47"/>
  <c r="T106" i="47"/>
  <c r="V106" i="47"/>
  <c r="T105" i="47"/>
  <c r="V105" i="47"/>
  <c r="V104" i="47"/>
  <c r="G113" i="47"/>
  <c r="V113" i="47" s="1"/>
  <c r="T104" i="47"/>
  <c r="T113" i="47" s="1"/>
  <c r="T102" i="47"/>
  <c r="V102" i="47"/>
  <c r="V101" i="47"/>
  <c r="T101" i="47"/>
  <c r="T100" i="47"/>
  <c r="V100" i="47"/>
  <c r="T99" i="47"/>
  <c r="V99" i="47"/>
  <c r="T98" i="47"/>
  <c r="V98" i="47"/>
  <c r="T97" i="47"/>
  <c r="V97" i="47"/>
  <c r="V96" i="47"/>
  <c r="T96" i="47"/>
  <c r="T95" i="47"/>
  <c r="G103" i="47"/>
  <c r="V103" i="47" s="1"/>
  <c r="V95" i="47"/>
  <c r="T93" i="47"/>
  <c r="V93" i="47"/>
  <c r="V91" i="47"/>
  <c r="T91" i="47"/>
  <c r="V90" i="47"/>
  <c r="T90" i="47"/>
  <c r="T89" i="47"/>
  <c r="V89" i="47"/>
  <c r="T88" i="47"/>
  <c r="V88" i="47"/>
  <c r="V87" i="47"/>
  <c r="T87" i="47"/>
  <c r="V86" i="47"/>
  <c r="T86" i="47"/>
  <c r="T85" i="47"/>
  <c r="V85" i="47"/>
  <c r="V84" i="47"/>
  <c r="T84" i="47"/>
  <c r="G94" i="47"/>
  <c r="V94" i="47" s="1"/>
  <c r="V82" i="47"/>
  <c r="T82" i="47"/>
  <c r="V81" i="47"/>
  <c r="T81" i="47"/>
  <c r="T80" i="47"/>
  <c r="V80" i="47"/>
  <c r="V79" i="47"/>
  <c r="T79" i="47"/>
  <c r="T78" i="47"/>
  <c r="V78" i="47"/>
  <c r="T77" i="47"/>
  <c r="V77" i="47"/>
  <c r="V76" i="47"/>
  <c r="T76" i="47"/>
  <c r="V75" i="47"/>
  <c r="T75" i="47"/>
  <c r="V74" i="47"/>
  <c r="T74" i="47"/>
  <c r="V73" i="47"/>
  <c r="T73" i="47"/>
  <c r="V72" i="47"/>
  <c r="G83" i="47"/>
  <c r="V83" i="47" s="1"/>
  <c r="T72" i="47"/>
  <c r="T70" i="47"/>
  <c r="G71" i="47"/>
  <c r="V70" i="47"/>
  <c r="T68" i="47"/>
  <c r="V68" i="47"/>
  <c r="T67" i="47"/>
  <c r="V67" i="47"/>
  <c r="T66" i="47"/>
  <c r="V66" i="47"/>
  <c r="T65" i="47"/>
  <c r="V65" i="47"/>
  <c r="V64" i="47"/>
  <c r="T64" i="47"/>
  <c r="V63" i="47"/>
  <c r="T63" i="47"/>
  <c r="V62" i="47"/>
  <c r="T62" i="47"/>
  <c r="T71" i="47" s="1"/>
  <c r="T60" i="47"/>
  <c r="V60" i="47"/>
  <c r="T59" i="47"/>
  <c r="V59" i="47"/>
  <c r="T58" i="47"/>
  <c r="V58" i="47"/>
  <c r="V57" i="47"/>
  <c r="T57" i="47"/>
  <c r="V56" i="47"/>
  <c r="T56" i="47"/>
  <c r="T55" i="47"/>
  <c r="V55" i="47"/>
  <c r="V54" i="47"/>
  <c r="T54" i="47"/>
  <c r="V53" i="47"/>
  <c r="T53" i="47"/>
  <c r="G61" i="47"/>
  <c r="V52" i="47"/>
  <c r="T52" i="47"/>
  <c r="V50" i="47"/>
  <c r="T50" i="47"/>
  <c r="T49" i="47"/>
  <c r="V49" i="47"/>
  <c r="V48" i="47"/>
  <c r="T48" i="47"/>
  <c r="V47" i="47"/>
  <c r="T47" i="47"/>
  <c r="V46" i="47"/>
  <c r="T46" i="47"/>
  <c r="V45" i="47"/>
  <c r="T45" i="47"/>
  <c r="T44" i="47"/>
  <c r="V44" i="47"/>
  <c r="V43" i="47"/>
  <c r="T43" i="47"/>
  <c r="V42" i="47"/>
  <c r="T42" i="47"/>
  <c r="V41" i="47"/>
  <c r="T41" i="47"/>
  <c r="G51" i="47"/>
  <c r="V51" i="47" s="1"/>
  <c r="T40" i="47"/>
  <c r="T51" i="47" s="1"/>
  <c r="V40" i="47"/>
  <c r="V38" i="47"/>
  <c r="T38" i="47"/>
  <c r="T36" i="47"/>
  <c r="V36" i="47"/>
  <c r="V35" i="47"/>
  <c r="T35" i="47"/>
  <c r="T34" i="47"/>
  <c r="V34" i="47"/>
  <c r="T33" i="47"/>
  <c r="V33" i="47"/>
  <c r="T32" i="47"/>
  <c r="V32" i="47"/>
  <c r="T31" i="47"/>
  <c r="V31" i="47"/>
  <c r="T30" i="47"/>
  <c r="V30" i="47"/>
  <c r="T29" i="47"/>
  <c r="G39" i="47"/>
  <c r="V29" i="47"/>
  <c r="T27" i="47"/>
  <c r="V27" i="47"/>
  <c r="V26" i="47"/>
  <c r="T26" i="47"/>
  <c r="V25" i="47"/>
  <c r="T25" i="47"/>
  <c r="T24" i="47"/>
  <c r="V24" i="47"/>
  <c r="V23" i="47"/>
  <c r="T23" i="47"/>
  <c r="T22" i="47"/>
  <c r="V22" i="47"/>
  <c r="V21" i="47"/>
  <c r="T21" i="47"/>
  <c r="T20" i="47"/>
  <c r="V20" i="47"/>
  <c r="V19" i="47"/>
  <c r="T19" i="47"/>
  <c r="V18" i="47"/>
  <c r="T18" i="47"/>
  <c r="T17" i="47"/>
  <c r="V17" i="47"/>
  <c r="T16" i="47"/>
  <c r="G28" i="47"/>
  <c r="V16" i="47"/>
  <c r="V14" i="47"/>
  <c r="T14" i="47"/>
  <c r="V13" i="47"/>
  <c r="T13" i="47"/>
  <c r="T12" i="47"/>
  <c r="V12" i="47"/>
  <c r="T11" i="47"/>
  <c r="V11" i="47"/>
  <c r="T10" i="47"/>
  <c r="V10" i="47"/>
  <c r="T9" i="47"/>
  <c r="V9" i="47"/>
  <c r="T8" i="47"/>
  <c r="V8" i="47"/>
  <c r="T7" i="47"/>
  <c r="V7" i="47"/>
  <c r="V6" i="47"/>
  <c r="T6" i="47"/>
  <c r="T5" i="47"/>
  <c r="G15" i="47"/>
  <c r="V5" i="47"/>
  <c r="T4" i="47"/>
  <c r="V4" i="47"/>
  <c r="I15" i="47"/>
  <c r="T3" i="47"/>
  <c r="V3" i="47"/>
  <c r="K14" i="46"/>
  <c r="K29" i="46" s="1"/>
  <c r="J14" i="46"/>
  <c r="J29" i="46" s="1"/>
  <c r="I14" i="46"/>
  <c r="I29" i="46" s="1"/>
  <c r="M30" i="46" s="1"/>
  <c r="E14" i="46"/>
  <c r="E29" i="46" s="1"/>
  <c r="I59" i="45"/>
  <c r="Q100" i="45"/>
  <c r="Q101" i="45"/>
  <c r="Q96" i="45"/>
  <c r="Q88" i="45"/>
  <c r="Q85" i="45"/>
  <c r="Q80" i="45"/>
  <c r="Q79" i="45"/>
  <c r="M83" i="45"/>
  <c r="Q74" i="45"/>
  <c r="Q61" i="45"/>
  <c r="Q56" i="45"/>
  <c r="Q53" i="45"/>
  <c r="Q51" i="45"/>
  <c r="Q45" i="45"/>
  <c r="Q35" i="45"/>
  <c r="Q36" i="45"/>
  <c r="Q33" i="45"/>
  <c r="C111" i="45"/>
  <c r="Q26" i="45"/>
  <c r="Q24" i="45"/>
  <c r="Q15" i="45"/>
  <c r="Q5" i="45"/>
  <c r="Q6" i="45"/>
  <c r="B111" i="45"/>
  <c r="G106" i="45"/>
  <c r="Q99" i="45"/>
  <c r="Q106" i="45" s="1"/>
  <c r="D106" i="45"/>
  <c r="S106" i="45" s="1"/>
  <c r="S99" i="45"/>
  <c r="Q91" i="45"/>
  <c r="Q98" i="45" s="1"/>
  <c r="G98" i="45"/>
  <c r="S91" i="45"/>
  <c r="D98" i="45"/>
  <c r="S98" i="45" s="1"/>
  <c r="G90" i="45"/>
  <c r="Q84" i="45"/>
  <c r="Q90" i="45" s="1"/>
  <c r="S84" i="45"/>
  <c r="D90" i="45"/>
  <c r="S90" i="45" s="1"/>
  <c r="G83" i="45"/>
  <c r="Q77" i="45"/>
  <c r="Q83" i="45" s="1"/>
  <c r="D83" i="45"/>
  <c r="S83" i="45" s="1"/>
  <c r="S77" i="45"/>
  <c r="Q68" i="45"/>
  <c r="Q76" i="45" s="1"/>
  <c r="G76" i="45"/>
  <c r="D76" i="45"/>
  <c r="S76" i="45" s="1"/>
  <c r="S68" i="45"/>
  <c r="Q60" i="45"/>
  <c r="Q67" i="45" s="1"/>
  <c r="G67" i="45"/>
  <c r="D67" i="45"/>
  <c r="S67" i="45" s="1"/>
  <c r="S60" i="45"/>
  <c r="G59" i="45"/>
  <c r="Q50" i="45"/>
  <c r="S50" i="45"/>
  <c r="D59" i="45"/>
  <c r="S59" i="45" s="1"/>
  <c r="Q38" i="45"/>
  <c r="Q49" i="45" s="1"/>
  <c r="G49" i="45"/>
  <c r="D49" i="45"/>
  <c r="S49" i="45" s="1"/>
  <c r="S38" i="45"/>
  <c r="Q30" i="45"/>
  <c r="Q37" i="45" s="1"/>
  <c r="G37" i="45"/>
  <c r="Q20" i="45"/>
  <c r="G29" i="45"/>
  <c r="D29" i="45"/>
  <c r="S29" i="45" s="1"/>
  <c r="S20" i="45"/>
  <c r="G19" i="45"/>
  <c r="Q11" i="45"/>
  <c r="D19" i="45"/>
  <c r="S19" i="45" s="1"/>
  <c r="S11" i="45"/>
  <c r="Q4" i="45"/>
  <c r="G10" i="45"/>
  <c r="D10" i="45"/>
  <c r="S10" i="45" s="1"/>
  <c r="S3" i="45"/>
  <c r="H111" i="45"/>
  <c r="S37" i="45"/>
  <c r="N24" i="44"/>
  <c r="N72" i="44"/>
  <c r="N43" i="44"/>
  <c r="N3" i="44"/>
  <c r="L101" i="44"/>
  <c r="J101" i="44"/>
  <c r="G101" i="44"/>
  <c r="H41" i="42"/>
  <c r="I83" i="42"/>
  <c r="L92" i="42"/>
  <c r="V18" i="41"/>
  <c r="T18" i="41"/>
  <c r="L42" i="42"/>
  <c r="O42" i="42" s="1"/>
  <c r="L22" i="42"/>
  <c r="N5" i="42"/>
  <c r="H88" i="42"/>
  <c r="N11" i="42"/>
  <c r="H15" i="42"/>
  <c r="K67" i="42"/>
  <c r="L67" i="42" s="1"/>
  <c r="L7" i="42"/>
  <c r="H67" i="42"/>
  <c r="I67" i="42" s="1"/>
  <c r="I7" i="42"/>
  <c r="Q96" i="39"/>
  <c r="Q95" i="39"/>
  <c r="V111" i="41"/>
  <c r="V110" i="41"/>
  <c r="T111" i="41"/>
  <c r="T110" i="41"/>
  <c r="T108" i="41"/>
  <c r="V112" i="41"/>
  <c r="T112" i="41"/>
  <c r="L106" i="39"/>
  <c r="Q102" i="39"/>
  <c r="P83" i="39"/>
  <c r="H83" i="39"/>
  <c r="N22" i="38"/>
  <c r="N12" i="38"/>
  <c r="J101" i="38"/>
  <c r="N33" i="38"/>
  <c r="O103" i="41"/>
  <c r="O133" i="41"/>
  <c r="D103" i="41"/>
  <c r="N103" i="41"/>
  <c r="L113" i="41"/>
  <c r="L123" i="41"/>
  <c r="N71" i="41"/>
  <c r="D71" i="41"/>
  <c r="G71" i="41"/>
  <c r="O71" i="41"/>
  <c r="N29" i="38"/>
  <c r="I61" i="41"/>
  <c r="N21" i="38"/>
  <c r="G112" i="38"/>
  <c r="J94" i="41"/>
  <c r="R94" i="41"/>
  <c r="V97" i="41"/>
  <c r="V98" i="41"/>
  <c r="V102" i="41"/>
  <c r="V14" i="41"/>
  <c r="K103" i="41"/>
  <c r="M113" i="41"/>
  <c r="M123" i="41"/>
  <c r="N15" i="41"/>
  <c r="K61" i="41"/>
  <c r="O61" i="41"/>
  <c r="S61" i="41"/>
  <c r="M83" i="41"/>
  <c r="M37" i="39"/>
  <c r="N20" i="38"/>
  <c r="N19" i="38"/>
  <c r="N17" i="38"/>
  <c r="H113" i="38"/>
  <c r="N16" i="38"/>
  <c r="D133" i="41"/>
  <c r="J133" i="41"/>
  <c r="T129" i="41"/>
  <c r="Q113" i="41"/>
  <c r="V100" i="41"/>
  <c r="S103" i="41"/>
  <c r="I94" i="41"/>
  <c r="Q94" i="41"/>
  <c r="V87" i="41"/>
  <c r="V91" i="41"/>
  <c r="H83" i="41"/>
  <c r="L83" i="41"/>
  <c r="P83" i="41"/>
  <c r="T74" i="41"/>
  <c r="T78" i="41"/>
  <c r="Q71" i="41"/>
  <c r="R71" i="41"/>
  <c r="G61" i="41"/>
  <c r="V57" i="41"/>
  <c r="H61" i="41"/>
  <c r="V40" i="41"/>
  <c r="H39" i="41"/>
  <c r="L39" i="41"/>
  <c r="P39" i="41"/>
  <c r="M39" i="41"/>
  <c r="I39" i="41"/>
  <c r="D39" i="41"/>
  <c r="N39" i="41"/>
  <c r="N15" i="38"/>
  <c r="N14" i="38"/>
  <c r="N13" i="38"/>
  <c r="F101" i="38"/>
  <c r="F113" i="38" s="1"/>
  <c r="V6" i="41"/>
  <c r="I15" i="41"/>
  <c r="Q15" i="41"/>
  <c r="V21" i="41"/>
  <c r="V26" i="41"/>
  <c r="V27" i="41"/>
  <c r="S28" i="41"/>
  <c r="V10" i="41"/>
  <c r="H15" i="41"/>
  <c r="P15" i="41"/>
  <c r="J15" i="41"/>
  <c r="D15" i="41"/>
  <c r="CE11" i="27" s="1"/>
  <c r="Q93" i="39"/>
  <c r="Q88" i="39"/>
  <c r="Q55" i="39"/>
  <c r="J67" i="39"/>
  <c r="P106" i="39"/>
  <c r="D29" i="39"/>
  <c r="S29" i="39" s="1"/>
  <c r="N29" i="39"/>
  <c r="K29" i="39"/>
  <c r="Q50" i="39"/>
  <c r="I19" i="39"/>
  <c r="N19" i="39"/>
  <c r="S34" i="39"/>
  <c r="K90" i="39"/>
  <c r="N98" i="39"/>
  <c r="I106" i="39"/>
  <c r="H10" i="39"/>
  <c r="P10" i="39"/>
  <c r="Q6" i="39"/>
  <c r="Q8" i="39"/>
  <c r="N23" i="38"/>
  <c r="N18" i="38"/>
  <c r="K113" i="38"/>
  <c r="Q58" i="39"/>
  <c r="N133" i="41"/>
  <c r="M49" i="39"/>
  <c r="J59" i="39"/>
  <c r="T7" i="41"/>
  <c r="T11" i="41"/>
  <c r="D51" i="41"/>
  <c r="N51" i="41"/>
  <c r="I71" i="41"/>
  <c r="G123" i="41"/>
  <c r="O123" i="41"/>
  <c r="V128" i="41"/>
  <c r="V132" i="41"/>
  <c r="K76" i="39"/>
  <c r="Q64" i="39"/>
  <c r="T87" i="41"/>
  <c r="N4" i="38"/>
  <c r="N6" i="38"/>
  <c r="N8" i="38"/>
  <c r="N10" i="38"/>
  <c r="N25" i="38"/>
  <c r="N27" i="38"/>
  <c r="N28" i="38"/>
  <c r="N30" i="38"/>
  <c r="N31" i="38"/>
  <c r="N32" i="38"/>
  <c r="N34" i="38"/>
  <c r="N35" i="38"/>
  <c r="N36" i="38"/>
  <c r="N37" i="38"/>
  <c r="N38" i="38"/>
  <c r="N39" i="38"/>
  <c r="N40" i="38"/>
  <c r="N41" i="38"/>
  <c r="N42" i="38"/>
  <c r="N43" i="38"/>
  <c r="N44" i="38"/>
  <c r="N45" i="38"/>
  <c r="N46" i="38"/>
  <c r="N47" i="38"/>
  <c r="N48" i="38"/>
  <c r="N49" i="38"/>
  <c r="N50" i="38"/>
  <c r="N51" i="38"/>
  <c r="N52" i="38"/>
  <c r="N53" i="38"/>
  <c r="N54" i="38"/>
  <c r="N55" i="38"/>
  <c r="N56" i="38"/>
  <c r="N57" i="38"/>
  <c r="N58" i="38"/>
  <c r="N59" i="38"/>
  <c r="N60" i="38"/>
  <c r="N61" i="38"/>
  <c r="N62" i="38"/>
  <c r="N63" i="38"/>
  <c r="N64" i="38"/>
  <c r="Q24" i="39"/>
  <c r="K14" i="40"/>
  <c r="K29" i="40" s="1"/>
  <c r="J71" i="41"/>
  <c r="B138" i="41"/>
  <c r="J28" i="41"/>
  <c r="K28" i="41"/>
  <c r="T68" i="41"/>
  <c r="T91" i="41"/>
  <c r="N3" i="38"/>
  <c r="N5" i="38"/>
  <c r="N7" i="38"/>
  <c r="N9" i="38"/>
  <c r="N11" i="38"/>
  <c r="N24" i="38"/>
  <c r="L29" i="40"/>
  <c r="M31" i="40" s="1"/>
  <c r="R15" i="41"/>
  <c r="V22" i="41"/>
  <c r="T43" i="41"/>
  <c r="V43" i="41"/>
  <c r="V44" i="41"/>
  <c r="M94" i="41"/>
  <c r="V117" i="41"/>
  <c r="V121" i="41"/>
  <c r="Q72" i="39"/>
  <c r="T20" i="41"/>
  <c r="G28" i="41"/>
  <c r="O28" i="41"/>
  <c r="Q39" i="41"/>
  <c r="P61" i="41"/>
  <c r="R133" i="41"/>
  <c r="I113" i="38"/>
  <c r="R28" i="41"/>
  <c r="V116" i="41"/>
  <c r="Q56" i="39"/>
  <c r="L61" i="41"/>
  <c r="T66" i="41"/>
  <c r="Q4" i="39"/>
  <c r="Q14" i="39"/>
  <c r="Q74" i="39"/>
  <c r="D98" i="39"/>
  <c r="S91" i="39"/>
  <c r="T25" i="41"/>
  <c r="V25" i="41"/>
  <c r="J51" i="41"/>
  <c r="R51" i="41"/>
  <c r="T42" i="41"/>
  <c r="V42" i="41"/>
  <c r="V52" i="41"/>
  <c r="V56" i="41"/>
  <c r="M71" i="41"/>
  <c r="T96" i="41"/>
  <c r="V96" i="41"/>
  <c r="I113" i="41"/>
  <c r="K123" i="41"/>
  <c r="S123" i="41"/>
  <c r="T120" i="41"/>
  <c r="J10" i="39"/>
  <c r="K19" i="39"/>
  <c r="Q15" i="39"/>
  <c r="Q17" i="39"/>
  <c r="H29" i="39"/>
  <c r="P29" i="39"/>
  <c r="H37" i="39"/>
  <c r="P37" i="39"/>
  <c r="D49" i="39"/>
  <c r="S49" i="39" s="1"/>
  <c r="N49" i="39"/>
  <c r="K49" i="39"/>
  <c r="Q43" i="39"/>
  <c r="Q45" i="39"/>
  <c r="L67" i="39"/>
  <c r="Q61" i="39"/>
  <c r="K67" i="39"/>
  <c r="I76" i="39"/>
  <c r="I83" i="39"/>
  <c r="H98" i="39"/>
  <c r="P98" i="39"/>
  <c r="J106" i="39"/>
  <c r="Q100" i="39"/>
  <c r="Q105" i="39"/>
  <c r="T6" i="41"/>
  <c r="T10" i="41"/>
  <c r="T14" i="41"/>
  <c r="L28" i="41"/>
  <c r="V20" i="41"/>
  <c r="T24" i="41"/>
  <c r="T47" i="41"/>
  <c r="T55" i="41"/>
  <c r="V65" i="41"/>
  <c r="T95" i="41"/>
  <c r="T100" i="41"/>
  <c r="D123" i="41"/>
  <c r="N123" i="41"/>
  <c r="V120" i="41"/>
  <c r="H133" i="41"/>
  <c r="P133" i="41"/>
  <c r="T128" i="41"/>
  <c r="T132" i="41"/>
  <c r="L19" i="39"/>
  <c r="I29" i="39"/>
  <c r="Q25" i="39"/>
  <c r="Q33" i="39"/>
  <c r="Q48" i="39"/>
  <c r="L59" i="39"/>
  <c r="Q51" i="39"/>
  <c r="K59" i="39"/>
  <c r="M67" i="39"/>
  <c r="Q62" i="39"/>
  <c r="D76" i="39"/>
  <c r="S76" i="39" s="1"/>
  <c r="N76" i="39"/>
  <c r="Q70" i="39"/>
  <c r="Q75" i="39"/>
  <c r="Q78" i="39"/>
  <c r="Q80" i="39"/>
  <c r="I98" i="39"/>
  <c r="Q94" i="39"/>
  <c r="K106" i="39"/>
  <c r="H106" i="39"/>
  <c r="F29" i="40"/>
  <c r="K15" i="41"/>
  <c r="S15" i="41"/>
  <c r="V50" i="41"/>
  <c r="T65" i="41"/>
  <c r="G83" i="41"/>
  <c r="O83" i="41"/>
  <c r="L94" i="41"/>
  <c r="T86" i="41"/>
  <c r="T90" i="41"/>
  <c r="H103" i="41"/>
  <c r="P103" i="41"/>
  <c r="V101" i="41"/>
  <c r="D113" i="41"/>
  <c r="N113" i="41"/>
  <c r="V115" i="41"/>
  <c r="I133" i="41"/>
  <c r="Q133" i="41"/>
  <c r="L10" i="39"/>
  <c r="I10" i="39"/>
  <c r="M19" i="39"/>
  <c r="J19" i="39"/>
  <c r="J29" i="39"/>
  <c r="Q21" i="39"/>
  <c r="Q23" i="39"/>
  <c r="Q26" i="39"/>
  <c r="Q28" i="39"/>
  <c r="Q35" i="39"/>
  <c r="Q52" i="39"/>
  <c r="Q54" i="39"/>
  <c r="Q57" i="39"/>
  <c r="D67" i="39"/>
  <c r="S67" i="39" s="1"/>
  <c r="N67" i="39"/>
  <c r="G76" i="39"/>
  <c r="O76" i="39"/>
  <c r="Q81" i="39"/>
  <c r="Q84" i="39"/>
  <c r="O90" i="39"/>
  <c r="J98" i="39"/>
  <c r="Q97" i="39"/>
  <c r="G29" i="40"/>
  <c r="L15" i="41"/>
  <c r="T5" i="41"/>
  <c r="T9" i="41"/>
  <c r="T13" i="41"/>
  <c r="D28" i="41"/>
  <c r="N28" i="41"/>
  <c r="V17" i="41"/>
  <c r="V19" i="41"/>
  <c r="V24" i="41"/>
  <c r="M61" i="41"/>
  <c r="V55" i="41"/>
  <c r="K71" i="41"/>
  <c r="S71" i="41"/>
  <c r="T72" i="41"/>
  <c r="T76" i="41"/>
  <c r="T80" i="41"/>
  <c r="T82" i="41"/>
  <c r="V85" i="41"/>
  <c r="V89" i="41"/>
  <c r="V95" i="41"/>
  <c r="T99" i="41"/>
  <c r="H123" i="41"/>
  <c r="P123" i="41"/>
  <c r="V119" i="41"/>
  <c r="T127" i="41"/>
  <c r="T131" i="41"/>
  <c r="M10" i="39"/>
  <c r="Q7" i="39"/>
  <c r="Q16" i="39"/>
  <c r="I49" i="39"/>
  <c r="D59" i="39"/>
  <c r="S59" i="39" s="1"/>
  <c r="L83" i="39"/>
  <c r="Q86" i="39"/>
  <c r="M106" i="39"/>
  <c r="Q101" i="39"/>
  <c r="H29" i="40"/>
  <c r="M15" i="41"/>
  <c r="V4" i="41"/>
  <c r="V8" i="41"/>
  <c r="V12" i="41"/>
  <c r="J39" i="41"/>
  <c r="R39" i="41"/>
  <c r="V41" i="41"/>
  <c r="T45" i="41"/>
  <c r="T64" i="41"/>
  <c r="T70" i="41"/>
  <c r="Q83" i="41"/>
  <c r="D94" i="41"/>
  <c r="N94" i="41"/>
  <c r="T85" i="41"/>
  <c r="T89" i="41"/>
  <c r="J103" i="41"/>
  <c r="R103" i="41"/>
  <c r="H113" i="41"/>
  <c r="P113" i="41"/>
  <c r="I123" i="41"/>
  <c r="T117" i="41"/>
  <c r="K133" i="41"/>
  <c r="S133" i="41"/>
  <c r="T126" i="41"/>
  <c r="V130" i="41"/>
  <c r="N65" i="38"/>
  <c r="N66" i="38"/>
  <c r="N67" i="38"/>
  <c r="N68" i="38"/>
  <c r="N69" i="38"/>
  <c r="N70" i="38"/>
  <c r="N71" i="38"/>
  <c r="N72" i="38"/>
  <c r="N73" i="38"/>
  <c r="N74" i="38"/>
  <c r="N75" i="38"/>
  <c r="N76" i="38"/>
  <c r="N77" i="38"/>
  <c r="N78" i="38"/>
  <c r="N79" i="38"/>
  <c r="N80" i="38"/>
  <c r="N81" i="38"/>
  <c r="N82" i="38"/>
  <c r="N83" i="38"/>
  <c r="N84" i="38"/>
  <c r="N85" i="38"/>
  <c r="N86" i="38"/>
  <c r="N87" i="38"/>
  <c r="N88" i="38"/>
  <c r="N89" i="38"/>
  <c r="N90" i="38"/>
  <c r="N91" i="38"/>
  <c r="N92" i="38"/>
  <c r="N93" i="38"/>
  <c r="N94" i="38"/>
  <c r="N95" i="38"/>
  <c r="N96" i="38"/>
  <c r="N97" i="38"/>
  <c r="N98" i="38"/>
  <c r="N10" i="39"/>
  <c r="O19" i="39"/>
  <c r="Q13" i="39"/>
  <c r="Q18" i="39"/>
  <c r="L29" i="39"/>
  <c r="L37" i="39"/>
  <c r="J49" i="39"/>
  <c r="Q39" i="39"/>
  <c r="O49" i="39"/>
  <c r="Q41" i="39"/>
  <c r="Q47" i="39"/>
  <c r="H67" i="39"/>
  <c r="P67" i="39"/>
  <c r="Q63" i="39"/>
  <c r="O67" i="39"/>
  <c r="Q65" i="39"/>
  <c r="Q68" i="39"/>
  <c r="S68" i="39"/>
  <c r="M76" i="39"/>
  <c r="Q71" i="39"/>
  <c r="M83" i="39"/>
  <c r="L98" i="39"/>
  <c r="D106" i="39"/>
  <c r="S106" i="39" s="1"/>
  <c r="N106" i="39"/>
  <c r="Q103" i="39"/>
  <c r="I14" i="40"/>
  <c r="I29" i="40" s="1"/>
  <c r="M30" i="40" s="1"/>
  <c r="T4" i="41"/>
  <c r="T8" i="41"/>
  <c r="T12" i="41"/>
  <c r="P28" i="41"/>
  <c r="T21" i="41"/>
  <c r="V23" i="41"/>
  <c r="T49" i="41"/>
  <c r="V63" i="41"/>
  <c r="V67" i="41"/>
  <c r="V69" i="41"/>
  <c r="V99" i="41"/>
  <c r="J123" i="41"/>
  <c r="R123" i="41"/>
  <c r="V118" i="41"/>
  <c r="T121" i="41"/>
  <c r="L133" i="41"/>
  <c r="T130" i="41"/>
  <c r="H19" i="39"/>
  <c r="P19" i="39"/>
  <c r="M29" i="39"/>
  <c r="Q22" i="39"/>
  <c r="O29" i="39"/>
  <c r="Q27" i="39"/>
  <c r="I37" i="39"/>
  <c r="H59" i="39"/>
  <c r="P59" i="39"/>
  <c r="Q53" i="39"/>
  <c r="O59" i="39"/>
  <c r="J76" i="39"/>
  <c r="Q73" i="39"/>
  <c r="Q82" i="39"/>
  <c r="M98" i="39"/>
  <c r="Q92" i="39"/>
  <c r="G106" i="39"/>
  <c r="O106" i="39"/>
  <c r="Q104" i="39"/>
  <c r="J14" i="40"/>
  <c r="J29" i="40" s="1"/>
  <c r="G15" i="41"/>
  <c r="O15" i="41"/>
  <c r="T44" i="41"/>
  <c r="V45" i="41"/>
  <c r="V48" i="41"/>
  <c r="V54" i="41"/>
  <c r="T63" i="41"/>
  <c r="T67" i="41"/>
  <c r="T69" i="41"/>
  <c r="K83" i="41"/>
  <c r="S83" i="41"/>
  <c r="H94" i="41"/>
  <c r="P94" i="41"/>
  <c r="T88" i="41"/>
  <c r="L103" i="41"/>
  <c r="G103" i="41"/>
  <c r="J113" i="41"/>
  <c r="R113" i="41"/>
  <c r="T116" i="41"/>
  <c r="V122" i="41"/>
  <c r="M133" i="41"/>
  <c r="V5" i="41"/>
  <c r="V9" i="41"/>
  <c r="V13" i="41"/>
  <c r="V30" i="41"/>
  <c r="T30" i="41"/>
  <c r="V32" i="41"/>
  <c r="T32" i="41"/>
  <c r="V34" i="41"/>
  <c r="T34" i="41"/>
  <c r="V36" i="41"/>
  <c r="T36" i="41"/>
  <c r="V38" i="41"/>
  <c r="T38" i="41"/>
  <c r="V16" i="41"/>
  <c r="T19" i="41"/>
  <c r="T23" i="41"/>
  <c r="T27" i="41"/>
  <c r="I51" i="41"/>
  <c r="M51" i="41"/>
  <c r="Q51" i="41"/>
  <c r="T41" i="41"/>
  <c r="T3" i="41"/>
  <c r="V7" i="41"/>
  <c r="V11" i="41"/>
  <c r="I28" i="41"/>
  <c r="M28" i="41"/>
  <c r="Q28" i="41"/>
  <c r="T22" i="41"/>
  <c r="T26" i="41"/>
  <c r="G39" i="41"/>
  <c r="V29" i="41"/>
  <c r="T29" i="41"/>
  <c r="K39" i="41"/>
  <c r="O39" i="41"/>
  <c r="S39" i="41"/>
  <c r="V31" i="41"/>
  <c r="T31" i="41"/>
  <c r="V33" i="41"/>
  <c r="T33" i="41"/>
  <c r="V35" i="41"/>
  <c r="T35" i="41"/>
  <c r="V37" i="41"/>
  <c r="T37" i="41"/>
  <c r="T40" i="41"/>
  <c r="V107" i="41"/>
  <c r="T107" i="41"/>
  <c r="V3" i="41"/>
  <c r="H28" i="41"/>
  <c r="V47" i="41"/>
  <c r="T48" i="41"/>
  <c r="J61" i="41"/>
  <c r="N61" i="41"/>
  <c r="R61" i="41"/>
  <c r="T54" i="41"/>
  <c r="T58" i="41"/>
  <c r="V59" i="41"/>
  <c r="T60" i="41"/>
  <c r="V66" i="41"/>
  <c r="V68" i="41"/>
  <c r="V72" i="41"/>
  <c r="V74" i="41"/>
  <c r="V76" i="41"/>
  <c r="V79" i="41"/>
  <c r="V81" i="41"/>
  <c r="V86" i="41"/>
  <c r="V90" i="41"/>
  <c r="T98" i="41"/>
  <c r="T102" i="41"/>
  <c r="T115" i="41"/>
  <c r="T119" i="41"/>
  <c r="V125" i="41"/>
  <c r="T125" i="41"/>
  <c r="V127" i="41"/>
  <c r="V131" i="41"/>
  <c r="T84" i="41"/>
  <c r="V93" i="41"/>
  <c r="T93" i="41"/>
  <c r="V105" i="41"/>
  <c r="T105" i="41"/>
  <c r="T16" i="41"/>
  <c r="T17" i="41"/>
  <c r="G51" i="41"/>
  <c r="K51" i="41"/>
  <c r="O51" i="41"/>
  <c r="S51" i="41"/>
  <c r="V46" i="41"/>
  <c r="D61" i="41"/>
  <c r="T53" i="41"/>
  <c r="T57" i="41"/>
  <c r="H71" i="41"/>
  <c r="L71" i="41"/>
  <c r="P71" i="41"/>
  <c r="T62" i="41"/>
  <c r="D83" i="41"/>
  <c r="J83" i="41"/>
  <c r="N83" i="41"/>
  <c r="R83" i="41"/>
  <c r="T73" i="41"/>
  <c r="T75" i="41"/>
  <c r="T77" i="41"/>
  <c r="T79" i="41"/>
  <c r="T81" i="41"/>
  <c r="I103" i="41"/>
  <c r="M103" i="41"/>
  <c r="Q103" i="41"/>
  <c r="T97" i="41"/>
  <c r="T101" i="41"/>
  <c r="G113" i="41"/>
  <c r="V104" i="41"/>
  <c r="T104" i="41"/>
  <c r="K113" i="41"/>
  <c r="O113" i="41"/>
  <c r="S113" i="41"/>
  <c r="V106" i="41"/>
  <c r="T106" i="41"/>
  <c r="V109" i="41"/>
  <c r="T109" i="41"/>
  <c r="T114" i="41"/>
  <c r="T118" i="41"/>
  <c r="Q123" i="41"/>
  <c r="T122" i="41"/>
  <c r="H51" i="41"/>
  <c r="L51" i="41"/>
  <c r="P51" i="41"/>
  <c r="T46" i="41"/>
  <c r="V49" i="41"/>
  <c r="T50" i="41"/>
  <c r="T52" i="41"/>
  <c r="V53" i="41"/>
  <c r="Q61" i="41"/>
  <c r="T56" i="41"/>
  <c r="V58" i="41"/>
  <c r="T59" i="41"/>
  <c r="V60" i="41"/>
  <c r="V64" i="41"/>
  <c r="V70" i="41"/>
  <c r="V73" i="41"/>
  <c r="V75" i="41"/>
  <c r="V77" i="41"/>
  <c r="V78" i="41"/>
  <c r="V80" i="41"/>
  <c r="V82" i="41"/>
  <c r="G94" i="41"/>
  <c r="K94" i="41"/>
  <c r="O94" i="41"/>
  <c r="S94" i="41"/>
  <c r="V88" i="41"/>
  <c r="V114" i="41"/>
  <c r="V124" i="41"/>
  <c r="G133" i="41"/>
  <c r="T124" i="41"/>
  <c r="V129" i="41"/>
  <c r="C138" i="41"/>
  <c r="V62" i="41"/>
  <c r="I83" i="41"/>
  <c r="V84" i="41"/>
  <c r="E14" i="40"/>
  <c r="E29" i="40" s="1"/>
  <c r="G10" i="39"/>
  <c r="K10" i="39"/>
  <c r="O10" i="39"/>
  <c r="Q12" i="39"/>
  <c r="D19" i="39"/>
  <c r="Q30" i="39"/>
  <c r="Q31" i="39"/>
  <c r="Q36" i="39"/>
  <c r="Q38" i="39"/>
  <c r="Q40" i="39"/>
  <c r="Q46" i="39"/>
  <c r="G59" i="39"/>
  <c r="Q79" i="39"/>
  <c r="H90" i="39"/>
  <c r="L90" i="39"/>
  <c r="P90" i="39"/>
  <c r="Q89" i="39"/>
  <c r="B111" i="39"/>
  <c r="Q5" i="39"/>
  <c r="Q99" i="39"/>
  <c r="D10" i="39"/>
  <c r="G19" i="39"/>
  <c r="Q11" i="39"/>
  <c r="D37" i="39"/>
  <c r="S37" i="39" s="1"/>
  <c r="J37" i="39"/>
  <c r="N37" i="39"/>
  <c r="H49" i="39"/>
  <c r="L49" i="39"/>
  <c r="P49" i="39"/>
  <c r="M59" i="39"/>
  <c r="S50" i="39"/>
  <c r="G67" i="39"/>
  <c r="D83" i="39"/>
  <c r="J83" i="39"/>
  <c r="N83" i="39"/>
  <c r="I90" i="39"/>
  <c r="M90" i="39"/>
  <c r="G90" i="39"/>
  <c r="G98" i="39"/>
  <c r="K98" i="39"/>
  <c r="O98" i="39"/>
  <c r="C111" i="39"/>
  <c r="Q20" i="39"/>
  <c r="G49" i="39"/>
  <c r="Q69" i="39"/>
  <c r="Q9" i="39"/>
  <c r="G29" i="39"/>
  <c r="G37" i="39"/>
  <c r="K37" i="39"/>
  <c r="O37" i="39"/>
  <c r="Q32" i="39"/>
  <c r="Q34" i="39"/>
  <c r="Q42" i="39"/>
  <c r="Q44" i="39"/>
  <c r="N59" i="39"/>
  <c r="Q60" i="39"/>
  <c r="S60" i="39"/>
  <c r="Q66" i="39"/>
  <c r="H76" i="39"/>
  <c r="L76" i="39"/>
  <c r="P76" i="39"/>
  <c r="G83" i="39"/>
  <c r="K83" i="39"/>
  <c r="O83" i="39"/>
  <c r="D90" i="39"/>
  <c r="S90" i="39" s="1"/>
  <c r="J90" i="39"/>
  <c r="N90" i="39"/>
  <c r="Q85" i="39"/>
  <c r="Q87" i="39"/>
  <c r="S20" i="39"/>
  <c r="Q77" i="39"/>
  <c r="S99" i="39"/>
  <c r="S38" i="39"/>
  <c r="I59" i="39"/>
  <c r="I67" i="39"/>
  <c r="S77" i="39"/>
  <c r="S84" i="39"/>
  <c r="Q91" i="39"/>
  <c r="E113" i="38"/>
  <c r="L101" i="38"/>
  <c r="L113" i="38" s="1"/>
  <c r="CU11" i="27" l="1"/>
  <c r="P138" i="47"/>
  <c r="B151" i="47" s="1"/>
  <c r="S138" i="47"/>
  <c r="B155" i="47" s="1"/>
  <c r="N111" i="45"/>
  <c r="I138" i="47"/>
  <c r="B144" i="47" s="1"/>
  <c r="Q138" i="47"/>
  <c r="B152" i="47" s="1"/>
  <c r="V39" i="47"/>
  <c r="Q29" i="45"/>
  <c r="Q19" i="45"/>
  <c r="P111" i="45"/>
  <c r="B128" i="45" s="1"/>
  <c r="M111" i="45"/>
  <c r="L111" i="45"/>
  <c r="J111" i="45"/>
  <c r="R138" i="47"/>
  <c r="B154" i="47" s="1"/>
  <c r="J138" i="47"/>
  <c r="B145" i="47" s="1"/>
  <c r="O138" i="47"/>
  <c r="B150" i="47" s="1"/>
  <c r="D138" i="47"/>
  <c r="N138" i="47"/>
  <c r="B149" i="47" s="1"/>
  <c r="B130" i="45"/>
  <c r="H138" i="47"/>
  <c r="K138" i="47"/>
  <c r="B146" i="47" s="1"/>
  <c r="M138" i="47"/>
  <c r="B148" i="47" s="1"/>
  <c r="L138" i="47"/>
  <c r="B147" i="47" s="1"/>
  <c r="V28" i="47"/>
  <c r="CR15" i="27"/>
  <c r="CS7" i="27"/>
  <c r="CR45" i="27"/>
  <c r="CS37" i="27"/>
  <c r="I71" i="42"/>
  <c r="I76" i="42" s="1"/>
  <c r="I79" i="42" s="1"/>
  <c r="E14" i="43"/>
  <c r="E18" i="43" s="1"/>
  <c r="T94" i="47"/>
  <c r="T103" i="47"/>
  <c r="T83" i="47"/>
  <c r="V71" i="47"/>
  <c r="T39" i="47"/>
  <c r="T28" i="47"/>
  <c r="T15" i="47"/>
  <c r="V61" i="47"/>
  <c r="T61" i="47"/>
  <c r="V15" i="47"/>
  <c r="G138" i="47"/>
  <c r="M29" i="46"/>
  <c r="M33" i="46" s="1"/>
  <c r="Q59" i="45"/>
  <c r="Q10" i="45"/>
  <c r="G111" i="45"/>
  <c r="D111" i="45"/>
  <c r="S111" i="45" s="1"/>
  <c r="N101" i="44"/>
  <c r="J113" i="38"/>
  <c r="G20" i="42"/>
  <c r="H21" i="42" s="1"/>
  <c r="L44" i="42"/>
  <c r="S98" i="39"/>
  <c r="S83" i="39"/>
  <c r="S10" i="39"/>
  <c r="CE41" i="27"/>
  <c r="Q76" i="39"/>
  <c r="T103" i="41"/>
  <c r="T133" i="41"/>
  <c r="CF11" i="27"/>
  <c r="CG11" i="27" s="1"/>
  <c r="CH11" i="27" s="1"/>
  <c r="CI11" i="27" s="1"/>
  <c r="CJ11" i="27" s="1"/>
  <c r="CK11" i="27" s="1"/>
  <c r="CL11" i="27" s="1"/>
  <c r="CM11" i="27" s="1"/>
  <c r="CN11" i="27" s="1"/>
  <c r="CO11" i="27" s="1"/>
  <c r="CP11" i="27" s="1"/>
  <c r="Q138" i="41"/>
  <c r="V123" i="41"/>
  <c r="O138" i="41"/>
  <c r="S19" i="39"/>
  <c r="CF41" i="27"/>
  <c r="CG41" i="27" s="1"/>
  <c r="CH41" i="27" s="1"/>
  <c r="CI41" i="27" s="1"/>
  <c r="CJ41" i="27" s="1"/>
  <c r="CK41" i="27" s="1"/>
  <c r="CL41" i="27" s="1"/>
  <c r="CM41" i="27" s="1"/>
  <c r="CN41" i="27" s="1"/>
  <c r="CO41" i="27" s="1"/>
  <c r="CP41" i="27" s="1"/>
  <c r="M138" i="41"/>
  <c r="B148" i="41" s="1"/>
  <c r="J138" i="41"/>
  <c r="S138" i="41"/>
  <c r="B155" i="41" s="1"/>
  <c r="T15" i="41"/>
  <c r="L138" i="41"/>
  <c r="K138" i="41"/>
  <c r="V15" i="41"/>
  <c r="R138" i="41"/>
  <c r="Q98" i="39"/>
  <c r="Q59" i="39"/>
  <c r="Q83" i="39"/>
  <c r="H111" i="39"/>
  <c r="Q10" i="39"/>
  <c r="J111" i="39"/>
  <c r="T83" i="41"/>
  <c r="V71" i="41"/>
  <c r="K111" i="39"/>
  <c r="T123" i="41"/>
  <c r="T94" i="41"/>
  <c r="Q90" i="39"/>
  <c r="L111" i="39"/>
  <c r="M111" i="39"/>
  <c r="V61" i="41"/>
  <c r="I138" i="41"/>
  <c r="T61" i="41"/>
  <c r="P111" i="39"/>
  <c r="B128" i="39" s="1"/>
  <c r="Q29" i="39"/>
  <c r="N138" i="41"/>
  <c r="B149" i="41" s="1"/>
  <c r="D138" i="41"/>
  <c r="N111" i="39"/>
  <c r="Q106" i="39"/>
  <c r="T71" i="41"/>
  <c r="V28" i="41"/>
  <c r="N101" i="38"/>
  <c r="M29" i="40"/>
  <c r="M33" i="40" s="1"/>
  <c r="I111" i="39"/>
  <c r="V83" i="41"/>
  <c r="V94" i="41"/>
  <c r="Q67" i="39"/>
  <c r="O111" i="39"/>
  <c r="B127" i="39" s="1"/>
  <c r="P138" i="41"/>
  <c r="B151" i="41" s="1"/>
  <c r="G138" i="41"/>
  <c r="G26" i="42" s="1"/>
  <c r="T51" i="41"/>
  <c r="T39" i="41"/>
  <c r="T113" i="41"/>
  <c r="T28" i="41"/>
  <c r="V103" i="41"/>
  <c r="H138" i="41"/>
  <c r="G27" i="42" s="1"/>
  <c r="V133" i="41"/>
  <c r="V39" i="41"/>
  <c r="V113" i="41"/>
  <c r="V51" i="41"/>
  <c r="Q19" i="39"/>
  <c r="D111" i="39"/>
  <c r="S111" i="39" s="1"/>
  <c r="Q37" i="39"/>
  <c r="G111" i="39"/>
  <c r="Q49" i="39"/>
  <c r="CS15" i="27" l="1"/>
  <c r="CT7" i="27"/>
  <c r="CS45" i="27"/>
  <c r="CT37" i="27"/>
  <c r="T138" i="47"/>
  <c r="U138" i="47"/>
  <c r="V138" i="47"/>
  <c r="B143" i="47"/>
  <c r="B157" i="47" s="1"/>
  <c r="R111" i="45"/>
  <c r="Q111" i="45"/>
  <c r="H89" i="42"/>
  <c r="I90" i="42" s="1"/>
  <c r="I22" i="42"/>
  <c r="N22" i="42" s="1"/>
  <c r="B152" i="41"/>
  <c r="G32" i="42"/>
  <c r="B150" i="41"/>
  <c r="G31" i="42"/>
  <c r="B145" i="41"/>
  <c r="B147" i="41"/>
  <c r="G28" i="42"/>
  <c r="B146" i="41"/>
  <c r="B154" i="41"/>
  <c r="G33" i="42"/>
  <c r="B144" i="41"/>
  <c r="G29" i="42"/>
  <c r="N26" i="42"/>
  <c r="T138" i="41"/>
  <c r="B130" i="39"/>
  <c r="Q111" i="39"/>
  <c r="R111" i="39"/>
  <c r="U138" i="41"/>
  <c r="B143" i="41"/>
  <c r="V138" i="41"/>
  <c r="CT15" i="27" l="1"/>
  <c r="CU7" i="27"/>
  <c r="CT45" i="27"/>
  <c r="CU37" i="27"/>
  <c r="H35" i="42"/>
  <c r="I42" i="42" s="1"/>
  <c r="B157" i="41"/>
  <c r="I84" i="42"/>
  <c r="I85" i="42" s="1"/>
  <c r="I92" i="42" s="1"/>
  <c r="G11" i="37"/>
  <c r="E4" i="25"/>
  <c r="L32" i="23"/>
  <c r="K32" i="23"/>
  <c r="J32" i="23"/>
  <c r="I32" i="23"/>
  <c r="H32" i="23"/>
  <c r="G32" i="23"/>
  <c r="F32" i="23"/>
  <c r="E32" i="23"/>
  <c r="L31" i="23"/>
  <c r="K31" i="23"/>
  <c r="J31" i="23"/>
  <c r="I31" i="23"/>
  <c r="H31" i="23"/>
  <c r="G31" i="23"/>
  <c r="F31" i="23"/>
  <c r="E31" i="23"/>
  <c r="L30" i="23"/>
  <c r="K30" i="23"/>
  <c r="J30" i="23"/>
  <c r="I30" i="23"/>
  <c r="H30" i="23"/>
  <c r="G30" i="23"/>
  <c r="F30" i="23"/>
  <c r="E30" i="23"/>
  <c r="L29" i="23"/>
  <c r="K29" i="23"/>
  <c r="J29" i="23"/>
  <c r="I29" i="23"/>
  <c r="H29" i="23"/>
  <c r="G29" i="23"/>
  <c r="F29" i="23"/>
  <c r="E29" i="23"/>
  <c r="L28" i="23"/>
  <c r="K28" i="23"/>
  <c r="J28" i="23"/>
  <c r="I28" i="23"/>
  <c r="H28" i="23"/>
  <c r="G28" i="23"/>
  <c r="F28" i="23"/>
  <c r="E28" i="23"/>
  <c r="L27" i="23"/>
  <c r="K27" i="23"/>
  <c r="J27" i="23"/>
  <c r="I27" i="23"/>
  <c r="H27" i="23"/>
  <c r="G27" i="23"/>
  <c r="F27" i="23"/>
  <c r="E27" i="23"/>
  <c r="L26" i="23"/>
  <c r="K26" i="23"/>
  <c r="J26" i="23"/>
  <c r="I26" i="23"/>
  <c r="H26" i="23"/>
  <c r="G26" i="23"/>
  <c r="F26" i="23"/>
  <c r="E26" i="23"/>
  <c r="L25" i="23"/>
  <c r="K25" i="23"/>
  <c r="J25" i="23"/>
  <c r="I25" i="23"/>
  <c r="H25" i="23"/>
  <c r="G25" i="23"/>
  <c r="F25" i="23"/>
  <c r="E25" i="23"/>
  <c r="L24" i="23"/>
  <c r="K24" i="23"/>
  <c r="J24" i="23"/>
  <c r="I24" i="23"/>
  <c r="H24" i="23"/>
  <c r="G24" i="23"/>
  <c r="F24" i="23"/>
  <c r="E24" i="23"/>
  <c r="P81" i="24"/>
  <c r="O81" i="24"/>
  <c r="N81" i="24"/>
  <c r="M81" i="24"/>
  <c r="L81" i="24"/>
  <c r="K81" i="24"/>
  <c r="J81" i="24"/>
  <c r="I81" i="24"/>
  <c r="H81" i="24"/>
  <c r="G81" i="24"/>
  <c r="C100" i="23"/>
  <c r="C112" i="23" s="1"/>
  <c r="C14" i="25"/>
  <c r="K102" i="37"/>
  <c r="H100" i="37" s="1"/>
  <c r="H102" i="37" s="1"/>
  <c r="K97" i="37"/>
  <c r="L90" i="37"/>
  <c r="L92" i="37" s="1"/>
  <c r="I83" i="37"/>
  <c r="L80" i="37"/>
  <c r="L81" i="37" s="1"/>
  <c r="L84" i="37" s="1"/>
  <c r="I73" i="37"/>
  <c r="H73" i="37"/>
  <c r="A66" i="37"/>
  <c r="K46" i="37"/>
  <c r="K24" i="37"/>
  <c r="K18" i="37"/>
  <c r="K7" i="37"/>
  <c r="K72" i="37" s="1"/>
  <c r="L72" i="37" s="1"/>
  <c r="H7" i="37"/>
  <c r="H72" i="37" s="1"/>
  <c r="I72" i="37" s="1"/>
  <c r="G132" i="26"/>
  <c r="H132" i="26"/>
  <c r="I132" i="26"/>
  <c r="J132" i="26"/>
  <c r="K132" i="26"/>
  <c r="L132" i="26"/>
  <c r="M132" i="26"/>
  <c r="N132" i="26"/>
  <c r="O132" i="26"/>
  <c r="P132" i="26"/>
  <c r="Q132" i="26"/>
  <c r="R132" i="26"/>
  <c r="S132" i="26"/>
  <c r="D132" i="26"/>
  <c r="G130" i="26"/>
  <c r="S129" i="26"/>
  <c r="R129" i="26"/>
  <c r="Q129" i="26"/>
  <c r="P129" i="26"/>
  <c r="O129" i="26"/>
  <c r="N129" i="26"/>
  <c r="M129" i="26"/>
  <c r="L129" i="26"/>
  <c r="K129" i="26"/>
  <c r="J129" i="26"/>
  <c r="I129" i="26"/>
  <c r="H129" i="26"/>
  <c r="G129" i="26"/>
  <c r="D129" i="26"/>
  <c r="CC39" i="27"/>
  <c r="CB39" i="27"/>
  <c r="D121" i="26"/>
  <c r="D122" i="26"/>
  <c r="D114" i="26"/>
  <c r="G114" i="26"/>
  <c r="H114" i="26"/>
  <c r="I114" i="26"/>
  <c r="J114" i="26"/>
  <c r="K114" i="26"/>
  <c r="L114" i="26"/>
  <c r="M114" i="26"/>
  <c r="N114" i="26"/>
  <c r="O114" i="26"/>
  <c r="P114" i="26"/>
  <c r="Q114" i="26"/>
  <c r="R114" i="26"/>
  <c r="S114" i="26"/>
  <c r="CB9" i="27"/>
  <c r="CC9" i="27" s="1"/>
  <c r="CB33" i="27"/>
  <c r="CB13" i="27" s="1"/>
  <c r="G122" i="26"/>
  <c r="H122" i="26"/>
  <c r="I122" i="26"/>
  <c r="J122" i="26"/>
  <c r="K122" i="26"/>
  <c r="L122" i="26"/>
  <c r="M122" i="26"/>
  <c r="N122" i="26"/>
  <c r="O122" i="26"/>
  <c r="P122" i="26"/>
  <c r="Q122" i="26"/>
  <c r="R122" i="26"/>
  <c r="S122" i="26"/>
  <c r="G121" i="26"/>
  <c r="H121" i="26"/>
  <c r="I121" i="26"/>
  <c r="J121" i="26"/>
  <c r="K121" i="26"/>
  <c r="L121" i="26"/>
  <c r="M121" i="26"/>
  <c r="N121" i="26"/>
  <c r="O121" i="26"/>
  <c r="P121" i="26"/>
  <c r="Q121" i="26"/>
  <c r="R121" i="26"/>
  <c r="S121" i="26"/>
  <c r="D123" i="26"/>
  <c r="G123" i="26"/>
  <c r="H123" i="26"/>
  <c r="I123" i="26"/>
  <c r="J123" i="26"/>
  <c r="K123" i="26"/>
  <c r="L123" i="26"/>
  <c r="M123" i="26"/>
  <c r="N123" i="26"/>
  <c r="O123" i="26"/>
  <c r="P123" i="26"/>
  <c r="Q123" i="26"/>
  <c r="R123" i="26"/>
  <c r="S123" i="26"/>
  <c r="CA9" i="27"/>
  <c r="E68" i="23"/>
  <c r="F68" i="23"/>
  <c r="G68" i="23"/>
  <c r="H68" i="23"/>
  <c r="I68" i="23"/>
  <c r="J68" i="23"/>
  <c r="K68" i="23"/>
  <c r="L68" i="23"/>
  <c r="CA39" i="27"/>
  <c r="BZ9" i="27"/>
  <c r="BZ39" i="27"/>
  <c r="BY39" i="27"/>
  <c r="BX39" i="27"/>
  <c r="BV9" i="27"/>
  <c r="BW9" i="27"/>
  <c r="BW39" i="27"/>
  <c r="D63" i="26"/>
  <c r="D64" i="26"/>
  <c r="D65" i="26"/>
  <c r="D66" i="26"/>
  <c r="D67" i="26"/>
  <c r="D68" i="26"/>
  <c r="D69" i="26"/>
  <c r="D70" i="26"/>
  <c r="D71" i="26"/>
  <c r="BU9" i="27"/>
  <c r="BV39" i="27"/>
  <c r="BU39" i="27"/>
  <c r="BS9" i="27"/>
  <c r="BT9" i="27"/>
  <c r="BT39" i="27"/>
  <c r="G25" i="24"/>
  <c r="H25" i="24"/>
  <c r="I25" i="24"/>
  <c r="J25" i="24"/>
  <c r="K25" i="24"/>
  <c r="L25" i="24"/>
  <c r="M25" i="24"/>
  <c r="N25" i="24"/>
  <c r="O25" i="24"/>
  <c r="P25" i="24"/>
  <c r="D25" i="24"/>
  <c r="D21" i="24"/>
  <c r="S21" i="24" s="1"/>
  <c r="G21" i="24"/>
  <c r="BS39" i="27"/>
  <c r="D18" i="26"/>
  <c r="L5" i="23"/>
  <c r="K5" i="23"/>
  <c r="J5" i="23"/>
  <c r="I5" i="23"/>
  <c r="H5" i="23"/>
  <c r="G5" i="23"/>
  <c r="F5" i="23"/>
  <c r="E5" i="23"/>
  <c r="N5" i="23" s="1"/>
  <c r="L4" i="23"/>
  <c r="K4" i="23"/>
  <c r="J4" i="23"/>
  <c r="I4" i="23"/>
  <c r="H4" i="23"/>
  <c r="G4" i="23"/>
  <c r="F4" i="23"/>
  <c r="E4" i="23"/>
  <c r="N4" i="23" s="1"/>
  <c r="BR39" i="27"/>
  <c r="D10" i="26"/>
  <c r="D11" i="26"/>
  <c r="D12" i="26"/>
  <c r="D13" i="26"/>
  <c r="D14" i="26"/>
  <c r="I83" i="19"/>
  <c r="N102" i="20"/>
  <c r="S144" i="22"/>
  <c r="R144" i="22"/>
  <c r="Q144" i="22"/>
  <c r="P144" i="22"/>
  <c r="O144" i="22"/>
  <c r="N144" i="22"/>
  <c r="M144" i="22"/>
  <c r="L144" i="22"/>
  <c r="K144" i="22"/>
  <c r="J144" i="22"/>
  <c r="I144" i="22"/>
  <c r="H144" i="22"/>
  <c r="G144" i="22"/>
  <c r="G11" i="19"/>
  <c r="F10" i="21"/>
  <c r="E10" i="21"/>
  <c r="F4" i="21"/>
  <c r="E4" i="21"/>
  <c r="K102" i="19"/>
  <c r="H100" i="19" s="1"/>
  <c r="H102" i="19" s="1"/>
  <c r="K97" i="19"/>
  <c r="H95" i="19" s="1"/>
  <c r="L90" i="19"/>
  <c r="L92" i="19" s="1"/>
  <c r="I88" i="19" s="1"/>
  <c r="L80" i="19"/>
  <c r="L81" i="19" s="1"/>
  <c r="L84" i="19" s="1"/>
  <c r="I73" i="19"/>
  <c r="H73" i="19"/>
  <c r="A66" i="19"/>
  <c r="K46" i="19"/>
  <c r="K39" i="19"/>
  <c r="K24" i="19"/>
  <c r="K18" i="19"/>
  <c r="K7" i="19"/>
  <c r="K72" i="19" s="1"/>
  <c r="L72" i="19" s="1"/>
  <c r="H7" i="19"/>
  <c r="H72" i="19" s="1"/>
  <c r="I72" i="19" s="1"/>
  <c r="A43" i="35"/>
  <c r="A44" i="35" s="1"/>
  <c r="J29" i="35"/>
  <c r="I29" i="35"/>
  <c r="H29" i="35"/>
  <c r="L29" i="35" s="1"/>
  <c r="G29" i="35"/>
  <c r="J27" i="35"/>
  <c r="I27" i="35"/>
  <c r="H27" i="35"/>
  <c r="L27" i="35" s="1"/>
  <c r="M27" i="35" s="1"/>
  <c r="G27" i="35"/>
  <c r="F23" i="35"/>
  <c r="D23" i="35"/>
  <c r="M11" i="35" s="1"/>
  <c r="J21" i="35"/>
  <c r="I21" i="35"/>
  <c r="H21" i="35"/>
  <c r="G21" i="35"/>
  <c r="J19" i="35"/>
  <c r="I19" i="35"/>
  <c r="H19" i="35"/>
  <c r="L19" i="35" s="1"/>
  <c r="M19" i="35" s="1"/>
  <c r="G19" i="35"/>
  <c r="J17" i="35"/>
  <c r="I17" i="35"/>
  <c r="H17" i="35"/>
  <c r="L17" i="35" s="1"/>
  <c r="G17" i="35"/>
  <c r="J15" i="35"/>
  <c r="I15" i="35"/>
  <c r="H15" i="35"/>
  <c r="L15" i="35" s="1"/>
  <c r="G15" i="35"/>
  <c r="J13" i="35"/>
  <c r="I13" i="35"/>
  <c r="H13" i="35"/>
  <c r="G13" i="35"/>
  <c r="E75" i="34"/>
  <c r="E17" i="30" s="1"/>
  <c r="E71" i="33"/>
  <c r="G58" i="32"/>
  <c r="E58" i="32"/>
  <c r="H55" i="32"/>
  <c r="H54" i="32"/>
  <c r="H53" i="32"/>
  <c r="H52" i="32"/>
  <c r="H51" i="32"/>
  <c r="M50" i="32"/>
  <c r="H48" i="32"/>
  <c r="H47" i="32"/>
  <c r="H46" i="32"/>
  <c r="H45" i="32"/>
  <c r="H44" i="32"/>
  <c r="H43" i="32"/>
  <c r="H42" i="32"/>
  <c r="H41" i="32"/>
  <c r="H40" i="32"/>
  <c r="H39" i="32"/>
  <c r="H38" i="32"/>
  <c r="H37" i="32"/>
  <c r="H36" i="32"/>
  <c r="H35" i="32"/>
  <c r="H34" i="32"/>
  <c r="H33" i="32"/>
  <c r="H32" i="32"/>
  <c r="H31" i="32"/>
  <c r="H30" i="32"/>
  <c r="H29" i="32"/>
  <c r="H28" i="32"/>
  <c r="H27" i="32"/>
  <c r="H26" i="32"/>
  <c r="H25" i="32"/>
  <c r="H24" i="32"/>
  <c r="H23" i="32"/>
  <c r="H22" i="32"/>
  <c r="H21" i="32"/>
  <c r="H20" i="32"/>
  <c r="H19" i="32"/>
  <c r="H18" i="32"/>
  <c r="H17" i="32"/>
  <c r="H16" i="32"/>
  <c r="H15" i="32"/>
  <c r="H14" i="32"/>
  <c r="H13" i="32"/>
  <c r="H12" i="32"/>
  <c r="H11" i="32"/>
  <c r="H10" i="32"/>
  <c r="H9" i="32"/>
  <c r="H8" i="32"/>
  <c r="H7" i="32"/>
  <c r="H6" i="32"/>
  <c r="H5" i="32"/>
  <c r="H4" i="32"/>
  <c r="E75" i="31"/>
  <c r="E37" i="30"/>
  <c r="D30" i="30"/>
  <c r="E19" i="30" s="1"/>
  <c r="A1" i="30"/>
  <c r="E37" i="29"/>
  <c r="D30" i="29"/>
  <c r="E19" i="29" s="1"/>
  <c r="E15" i="29"/>
  <c r="A1" i="29"/>
  <c r="E12" i="28"/>
  <c r="A1" i="28"/>
  <c r="CC56" i="27"/>
  <c r="CC43" i="27" s="1"/>
  <c r="CB56" i="27"/>
  <c r="CB43" i="27" s="1"/>
  <c r="CA56" i="27"/>
  <c r="CA43" i="27" s="1"/>
  <c r="BZ56" i="27"/>
  <c r="BZ43" i="27" s="1"/>
  <c r="BY56" i="27"/>
  <c r="BY43" i="27" s="1"/>
  <c r="BX56" i="27"/>
  <c r="BX43" i="27" s="1"/>
  <c r="BW56" i="27"/>
  <c r="BW43" i="27" s="1"/>
  <c r="BV56" i="27"/>
  <c r="BV43" i="27" s="1"/>
  <c r="BU56" i="27"/>
  <c r="BT56" i="27"/>
  <c r="BT43" i="27" s="1"/>
  <c r="BS56" i="27"/>
  <c r="BS43" i="27" s="1"/>
  <c r="BR56" i="27"/>
  <c r="BR43" i="27" s="1"/>
  <c r="BP56" i="27"/>
  <c r="BP43" i="27" s="1"/>
  <c r="BO56" i="27"/>
  <c r="BO43" i="27" s="1"/>
  <c r="BN56" i="27"/>
  <c r="BN43" i="27" s="1"/>
  <c r="BM56" i="27"/>
  <c r="BM43" i="27" s="1"/>
  <c r="BL56" i="27"/>
  <c r="BK56" i="27"/>
  <c r="BK43" i="27" s="1"/>
  <c r="BJ56" i="27"/>
  <c r="BJ43" i="27" s="1"/>
  <c r="BI56" i="27"/>
  <c r="BI43" i="27" s="1"/>
  <c r="BH56" i="27"/>
  <c r="BH43" i="27" s="1"/>
  <c r="BG56" i="27"/>
  <c r="BG43" i="27" s="1"/>
  <c r="BF56" i="27"/>
  <c r="BF43" i="27" s="1"/>
  <c r="BE56" i="27"/>
  <c r="BC56" i="27"/>
  <c r="BB56" i="27"/>
  <c r="BB43" i="27" s="1"/>
  <c r="BA56" i="27"/>
  <c r="AZ56" i="27"/>
  <c r="AZ43" i="27" s="1"/>
  <c r="AY56" i="27"/>
  <c r="AX56" i="27"/>
  <c r="AX43" i="27" s="1"/>
  <c r="AW56" i="27"/>
  <c r="AW43" i="27" s="1"/>
  <c r="AV56" i="27"/>
  <c r="AV43" i="27" s="1"/>
  <c r="AU56" i="27"/>
  <c r="AT56" i="27"/>
  <c r="AT43" i="27" s="1"/>
  <c r="AS56" i="27"/>
  <c r="AS43" i="27" s="1"/>
  <c r="AR56" i="27"/>
  <c r="AR43" i="27" s="1"/>
  <c r="AP56" i="27"/>
  <c r="AO56" i="27"/>
  <c r="AO43" i="27" s="1"/>
  <c r="AN56" i="27"/>
  <c r="AN43" i="27" s="1"/>
  <c r="AM56" i="27"/>
  <c r="AM43" i="27" s="1"/>
  <c r="AL56" i="27"/>
  <c r="AL43" i="27" s="1"/>
  <c r="AK56" i="27"/>
  <c r="AK43" i="27" s="1"/>
  <c r="AJ56" i="27"/>
  <c r="AJ43" i="27" s="1"/>
  <c r="AI56" i="27"/>
  <c r="AI43" i="27" s="1"/>
  <c r="AH56" i="27"/>
  <c r="AH43" i="27" s="1"/>
  <c r="AG56" i="27"/>
  <c r="AG43" i="27" s="1"/>
  <c r="AF56" i="27"/>
  <c r="AF43" i="27" s="1"/>
  <c r="AE56" i="27"/>
  <c r="AC56" i="27"/>
  <c r="AB56" i="27"/>
  <c r="AB43" i="27" s="1"/>
  <c r="AA56" i="27"/>
  <c r="Z56" i="27"/>
  <c r="Z43" i="27" s="1"/>
  <c r="Y56" i="27"/>
  <c r="Y43" i="27" s="1"/>
  <c r="X56" i="27"/>
  <c r="X43" i="27" s="1"/>
  <c r="W56" i="27"/>
  <c r="W43" i="27" s="1"/>
  <c r="V56" i="27"/>
  <c r="V43" i="27" s="1"/>
  <c r="U56" i="27"/>
  <c r="U43" i="27" s="1"/>
  <c r="T56" i="27"/>
  <c r="S56" i="27"/>
  <c r="S43" i="27" s="1"/>
  <c r="R56" i="27"/>
  <c r="R43" i="27" s="1"/>
  <c r="P56" i="27"/>
  <c r="O56" i="27"/>
  <c r="N56" i="27"/>
  <c r="M56" i="27"/>
  <c r="L56" i="27"/>
  <c r="K56" i="27"/>
  <c r="J56" i="27"/>
  <c r="I56" i="27"/>
  <c r="H56" i="27"/>
  <c r="G56" i="27"/>
  <c r="F56" i="27"/>
  <c r="E56" i="27"/>
  <c r="BU43" i="27"/>
  <c r="BL43" i="27"/>
  <c r="BE43" i="27"/>
  <c r="BA43" i="27"/>
  <c r="AY43" i="27"/>
  <c r="AU43" i="27"/>
  <c r="AE43" i="27"/>
  <c r="AC43" i="27"/>
  <c r="AA43" i="27"/>
  <c r="T43" i="27"/>
  <c r="BE39" i="27"/>
  <c r="BF39" i="27" s="1"/>
  <c r="BG39" i="27" s="1"/>
  <c r="BH39" i="27" s="1"/>
  <c r="BI39" i="27" s="1"/>
  <c r="BJ39" i="27" s="1"/>
  <c r="BK39" i="27" s="1"/>
  <c r="BL39" i="27" s="1"/>
  <c r="BM39" i="27" s="1"/>
  <c r="BN39" i="27" s="1"/>
  <c r="BO39" i="27" s="1"/>
  <c r="BP39" i="27" s="1"/>
  <c r="AR39" i="27"/>
  <c r="AS39" i="27" s="1"/>
  <c r="AT39" i="27" s="1"/>
  <c r="AU39" i="27" s="1"/>
  <c r="AV39" i="27" s="1"/>
  <c r="AW39" i="27" s="1"/>
  <c r="AE39" i="27"/>
  <c r="AF39" i="27" s="1"/>
  <c r="AG39" i="27" s="1"/>
  <c r="AH39" i="27" s="1"/>
  <c r="AI39" i="27" s="1"/>
  <c r="AE37" i="27"/>
  <c r="R37" i="27"/>
  <c r="S37" i="27" s="1"/>
  <c r="CC33" i="27"/>
  <c r="CC13" i="27" s="1"/>
  <c r="CE7" i="27" s="1"/>
  <c r="CA33" i="27"/>
  <c r="CA13" i="27" s="1"/>
  <c r="BZ33" i="27"/>
  <c r="BZ13" i="27" s="1"/>
  <c r="BY33" i="27"/>
  <c r="BY13" i="27" s="1"/>
  <c r="BX33" i="27"/>
  <c r="BX13" i="27" s="1"/>
  <c r="BW33" i="27"/>
  <c r="BW13" i="27" s="1"/>
  <c r="BV33" i="27"/>
  <c r="BV13" i="27" s="1"/>
  <c r="BU33" i="27"/>
  <c r="BU13" i="27" s="1"/>
  <c r="BT33" i="27"/>
  <c r="BT13" i="27" s="1"/>
  <c r="BS33" i="27"/>
  <c r="BS13" i="27" s="1"/>
  <c r="BR33" i="27"/>
  <c r="BR13" i="27" s="1"/>
  <c r="BP33" i="27"/>
  <c r="BP13" i="27" s="1"/>
  <c r="BR7" i="27" s="1"/>
  <c r="BO33" i="27"/>
  <c r="BO13" i="27" s="1"/>
  <c r="BN33" i="27"/>
  <c r="BM33" i="27"/>
  <c r="BM13" i="27" s="1"/>
  <c r="BL33" i="27"/>
  <c r="BL13" i="27" s="1"/>
  <c r="BK33" i="27"/>
  <c r="BJ33" i="27"/>
  <c r="BJ13" i="27" s="1"/>
  <c r="BI33" i="27"/>
  <c r="BI13" i="27" s="1"/>
  <c r="BH33" i="27"/>
  <c r="BH13" i="27" s="1"/>
  <c r="BG33" i="27"/>
  <c r="BG13" i="27" s="1"/>
  <c r="BF33" i="27"/>
  <c r="BF13" i="27" s="1"/>
  <c r="BE33" i="27"/>
  <c r="BE13" i="27" s="1"/>
  <c r="BC33" i="27"/>
  <c r="BB33" i="27"/>
  <c r="BA33" i="27"/>
  <c r="BA13" i="27" s="1"/>
  <c r="AZ33" i="27"/>
  <c r="AZ13" i="27" s="1"/>
  <c r="AY33" i="27"/>
  <c r="AY13" i="27" s="1"/>
  <c r="AX33" i="27"/>
  <c r="AX13" i="27" s="1"/>
  <c r="AW33" i="27"/>
  <c r="AW13" i="27" s="1"/>
  <c r="AV33" i="27"/>
  <c r="AV13" i="27" s="1"/>
  <c r="AU33" i="27"/>
  <c r="AU13" i="27" s="1"/>
  <c r="AT33" i="27"/>
  <c r="AT13" i="27" s="1"/>
  <c r="AS33" i="27"/>
  <c r="AS13" i="27" s="1"/>
  <c r="AP33" i="27"/>
  <c r="AO33" i="27"/>
  <c r="AO13" i="27" s="1"/>
  <c r="AN33" i="27"/>
  <c r="AM33" i="27"/>
  <c r="AM13" i="27" s="1"/>
  <c r="AL33" i="27"/>
  <c r="AK33" i="27"/>
  <c r="AK13" i="27" s="1"/>
  <c r="AJ33" i="27"/>
  <c r="AI33" i="27"/>
  <c r="AI13" i="27" s="1"/>
  <c r="AH33" i="27"/>
  <c r="AH13" i="27" s="1"/>
  <c r="AG33" i="27"/>
  <c r="AG13" i="27" s="1"/>
  <c r="AF33" i="27"/>
  <c r="AE33" i="27"/>
  <c r="AE13" i="27" s="1"/>
  <c r="AC33" i="27"/>
  <c r="AB33" i="27"/>
  <c r="AB13" i="27" s="1"/>
  <c r="AA33" i="27"/>
  <c r="Z33" i="27"/>
  <c r="Z13" i="27" s="1"/>
  <c r="Y33" i="27"/>
  <c r="Y13" i="27" s="1"/>
  <c r="X33" i="27"/>
  <c r="X13" i="27" s="1"/>
  <c r="W33" i="27"/>
  <c r="V33" i="27"/>
  <c r="V13" i="27" s="1"/>
  <c r="U33" i="27"/>
  <c r="U13" i="27" s="1"/>
  <c r="T33" i="27"/>
  <c r="T13" i="27" s="1"/>
  <c r="S33" i="27"/>
  <c r="S13" i="27" s="1"/>
  <c r="R33" i="27"/>
  <c r="R13" i="27" s="1"/>
  <c r="P33" i="27"/>
  <c r="O33" i="27"/>
  <c r="N33" i="27"/>
  <c r="M33" i="27"/>
  <c r="L33" i="27"/>
  <c r="K33" i="27"/>
  <c r="J33" i="27"/>
  <c r="I33" i="27"/>
  <c r="H33" i="27"/>
  <c r="G33" i="27"/>
  <c r="F33" i="27"/>
  <c r="E33" i="27"/>
  <c r="BN13" i="27"/>
  <c r="BK13" i="27"/>
  <c r="BB13" i="27"/>
  <c r="AN13" i="27"/>
  <c r="AL13" i="27"/>
  <c r="AJ13" i="27"/>
  <c r="AF13" i="27"/>
  <c r="AC13" i="27"/>
  <c r="AE7" i="27" s="1"/>
  <c r="AA13" i="27"/>
  <c r="W13" i="27"/>
  <c r="BY9" i="27"/>
  <c r="BX9" i="27"/>
  <c r="BE9" i="27"/>
  <c r="BF9" i="27" s="1"/>
  <c r="BG9" i="27" s="1"/>
  <c r="BH9" i="27" s="1"/>
  <c r="BI9" i="27" s="1"/>
  <c r="BJ9" i="27" s="1"/>
  <c r="BK9" i="27" s="1"/>
  <c r="BL9" i="27" s="1"/>
  <c r="BM9" i="27" s="1"/>
  <c r="BN9" i="27" s="1"/>
  <c r="BO9" i="27" s="1"/>
  <c r="BP9" i="27" s="1"/>
  <c r="AR9" i="27"/>
  <c r="AS9" i="27" s="1"/>
  <c r="AT9" i="27" s="1"/>
  <c r="AU9" i="27" s="1"/>
  <c r="AV9" i="27" s="1"/>
  <c r="AW9" i="27" s="1"/>
  <c r="AX9" i="27" s="1"/>
  <c r="AY9" i="27" s="1"/>
  <c r="AZ9" i="27" s="1"/>
  <c r="BA9" i="27" s="1"/>
  <c r="BB9" i="27" s="1"/>
  <c r="BC9" i="27" s="1"/>
  <c r="AE9" i="27"/>
  <c r="AF9" i="27" s="1"/>
  <c r="AG9" i="27" s="1"/>
  <c r="AH9" i="27" s="1"/>
  <c r="AI9" i="27" s="1"/>
  <c r="AJ9" i="27" s="1"/>
  <c r="AK9" i="27" s="1"/>
  <c r="AL9" i="27" s="1"/>
  <c r="AM9" i="27" s="1"/>
  <c r="AN9" i="27" s="1"/>
  <c r="AO9" i="27" s="1"/>
  <c r="AP9" i="27" s="1"/>
  <c r="AA9" i="27"/>
  <c r="Z9" i="27"/>
  <c r="Y9" i="27"/>
  <c r="X9" i="27"/>
  <c r="W9" i="27"/>
  <c r="V9" i="27"/>
  <c r="U9" i="27"/>
  <c r="R9" i="27"/>
  <c r="S9" i="27" s="1"/>
  <c r="T9" i="27" s="1"/>
  <c r="R7" i="27"/>
  <c r="BS3" i="27"/>
  <c r="BT3" i="27" s="1"/>
  <c r="BU3" i="27" s="1"/>
  <c r="BV3" i="27" s="1"/>
  <c r="BW3" i="27" s="1"/>
  <c r="BX3" i="27" s="1"/>
  <c r="BY3" i="27" s="1"/>
  <c r="BZ3" i="27" s="1"/>
  <c r="CA3" i="27" s="1"/>
  <c r="CB3" i="27" s="1"/>
  <c r="CC3" i="27" s="1"/>
  <c r="BF3" i="27"/>
  <c r="BG3" i="27" s="1"/>
  <c r="BH3" i="27" s="1"/>
  <c r="BI3" i="27" s="1"/>
  <c r="BJ3" i="27" s="1"/>
  <c r="BK3" i="27" s="1"/>
  <c r="BL3" i="27" s="1"/>
  <c r="BM3" i="27" s="1"/>
  <c r="BN3" i="27" s="1"/>
  <c r="BO3" i="27" s="1"/>
  <c r="BP3" i="27" s="1"/>
  <c r="AS3" i="27"/>
  <c r="AT3" i="27" s="1"/>
  <c r="AU3" i="27" s="1"/>
  <c r="AV3" i="27" s="1"/>
  <c r="AW3" i="27" s="1"/>
  <c r="AX3" i="27" s="1"/>
  <c r="AY3" i="27" s="1"/>
  <c r="AZ3" i="27" s="1"/>
  <c r="BA3" i="27" s="1"/>
  <c r="BB3" i="27" s="1"/>
  <c r="BC3" i="27" s="1"/>
  <c r="AF3" i="27"/>
  <c r="AG3" i="27" s="1"/>
  <c r="AH3" i="27" s="1"/>
  <c r="AI3" i="27" s="1"/>
  <c r="AJ3" i="27" s="1"/>
  <c r="AK3" i="27" s="1"/>
  <c r="AL3" i="27" s="1"/>
  <c r="AM3" i="27" s="1"/>
  <c r="AN3" i="27" s="1"/>
  <c r="AO3" i="27" s="1"/>
  <c r="AP3" i="27" s="1"/>
  <c r="F3" i="27"/>
  <c r="G3" i="27" s="1"/>
  <c r="H3" i="27" s="1"/>
  <c r="I3" i="27" s="1"/>
  <c r="J3" i="27" s="1"/>
  <c r="K3" i="27" s="1"/>
  <c r="L3" i="27" s="1"/>
  <c r="M3" i="27" s="1"/>
  <c r="N3" i="27" s="1"/>
  <c r="O3" i="27" s="1"/>
  <c r="P3" i="27" s="1"/>
  <c r="R3" i="27" s="1"/>
  <c r="S3" i="27" s="1"/>
  <c r="T3" i="27" s="1"/>
  <c r="U3" i="27" s="1"/>
  <c r="V3" i="27" s="1"/>
  <c r="W3" i="27" s="1"/>
  <c r="X3" i="27" s="1"/>
  <c r="Y3" i="27" s="1"/>
  <c r="Z3" i="27" s="1"/>
  <c r="AA3" i="27" s="1"/>
  <c r="AB3" i="27" s="1"/>
  <c r="AC3" i="27" s="1"/>
  <c r="V140" i="26"/>
  <c r="V139" i="26"/>
  <c r="V138" i="26"/>
  <c r="V137" i="26"/>
  <c r="C136" i="26"/>
  <c r="B136" i="26"/>
  <c r="S135" i="26"/>
  <c r="R135" i="26"/>
  <c r="Q135" i="26"/>
  <c r="P135" i="26"/>
  <c r="O135" i="26"/>
  <c r="N135" i="26"/>
  <c r="M135" i="26"/>
  <c r="L135" i="26"/>
  <c r="K135" i="26"/>
  <c r="J135" i="26"/>
  <c r="I135" i="26"/>
  <c r="H135" i="26"/>
  <c r="G135" i="26"/>
  <c r="D135" i="26"/>
  <c r="S134" i="26"/>
  <c r="R134" i="26"/>
  <c r="Q134" i="26"/>
  <c r="P134" i="26"/>
  <c r="O134" i="26"/>
  <c r="N134" i="26"/>
  <c r="M134" i="26"/>
  <c r="L134" i="26"/>
  <c r="K134" i="26"/>
  <c r="J134" i="26"/>
  <c r="I134" i="26"/>
  <c r="H134" i="26"/>
  <c r="G134" i="26"/>
  <c r="D134" i="26"/>
  <c r="S133" i="26"/>
  <c r="R133" i="26"/>
  <c r="Q133" i="26"/>
  <c r="P133" i="26"/>
  <c r="O133" i="26"/>
  <c r="N133" i="26"/>
  <c r="M133" i="26"/>
  <c r="L133" i="26"/>
  <c r="K133" i="26"/>
  <c r="J133" i="26"/>
  <c r="I133" i="26"/>
  <c r="H133" i="26"/>
  <c r="G133" i="26"/>
  <c r="D133" i="26"/>
  <c r="S131" i="26"/>
  <c r="R131" i="26"/>
  <c r="Q131" i="26"/>
  <c r="P131" i="26"/>
  <c r="O131" i="26"/>
  <c r="N131" i="26"/>
  <c r="M131" i="26"/>
  <c r="L131" i="26"/>
  <c r="K131" i="26"/>
  <c r="J131" i="26"/>
  <c r="I131" i="26"/>
  <c r="H131" i="26"/>
  <c r="G131" i="26"/>
  <c r="D131" i="26"/>
  <c r="S130" i="26"/>
  <c r="R130" i="26"/>
  <c r="Q130" i="26"/>
  <c r="P130" i="26"/>
  <c r="O130" i="26"/>
  <c r="N130" i="26"/>
  <c r="M130" i="26"/>
  <c r="L130" i="26"/>
  <c r="K130" i="26"/>
  <c r="J130" i="26"/>
  <c r="I130" i="26"/>
  <c r="H130" i="26"/>
  <c r="D130" i="26"/>
  <c r="S128" i="26"/>
  <c r="R128" i="26"/>
  <c r="Q128" i="26"/>
  <c r="P128" i="26"/>
  <c r="O128" i="26"/>
  <c r="N128" i="26"/>
  <c r="M128" i="26"/>
  <c r="L128" i="26"/>
  <c r="K128" i="26"/>
  <c r="J128" i="26"/>
  <c r="I128" i="26"/>
  <c r="H128" i="26"/>
  <c r="G128" i="26"/>
  <c r="D128" i="26"/>
  <c r="S127" i="26"/>
  <c r="R127" i="26"/>
  <c r="Q127" i="26"/>
  <c r="P127" i="26"/>
  <c r="O127" i="26"/>
  <c r="N127" i="26"/>
  <c r="M127" i="26"/>
  <c r="L127" i="26"/>
  <c r="K127" i="26"/>
  <c r="J127" i="26"/>
  <c r="I127" i="26"/>
  <c r="H127" i="26"/>
  <c r="G127" i="26"/>
  <c r="D127" i="26"/>
  <c r="C126" i="26"/>
  <c r="B126" i="26"/>
  <c r="S125" i="26"/>
  <c r="R125" i="26"/>
  <c r="Q125" i="26"/>
  <c r="P125" i="26"/>
  <c r="O125" i="26"/>
  <c r="N125" i="26"/>
  <c r="M125" i="26"/>
  <c r="L125" i="26"/>
  <c r="K125" i="26"/>
  <c r="J125" i="26"/>
  <c r="I125" i="26"/>
  <c r="H125" i="26"/>
  <c r="G125" i="26"/>
  <c r="D125" i="26"/>
  <c r="S124" i="26"/>
  <c r="R124" i="26"/>
  <c r="Q124" i="26"/>
  <c r="P124" i="26"/>
  <c r="O124" i="26"/>
  <c r="N124" i="26"/>
  <c r="M124" i="26"/>
  <c r="L124" i="26"/>
  <c r="K124" i="26"/>
  <c r="J124" i="26"/>
  <c r="I124" i="26"/>
  <c r="H124" i="26"/>
  <c r="G124" i="26"/>
  <c r="D124" i="26"/>
  <c r="S120" i="26"/>
  <c r="R120" i="26"/>
  <c r="Q120" i="26"/>
  <c r="P120" i="26"/>
  <c r="O120" i="26"/>
  <c r="N120" i="26"/>
  <c r="M120" i="26"/>
  <c r="L120" i="26"/>
  <c r="K120" i="26"/>
  <c r="J120" i="26"/>
  <c r="I120" i="26"/>
  <c r="H120" i="26"/>
  <c r="G120" i="26"/>
  <c r="D120" i="26"/>
  <c r="S119" i="26"/>
  <c r="R119" i="26"/>
  <c r="Q119" i="26"/>
  <c r="P119" i="26"/>
  <c r="O119" i="26"/>
  <c r="N119" i="26"/>
  <c r="M119" i="26"/>
  <c r="L119" i="26"/>
  <c r="K119" i="26"/>
  <c r="J119" i="26"/>
  <c r="I119" i="26"/>
  <c r="H119" i="26"/>
  <c r="G119" i="26"/>
  <c r="D119" i="26"/>
  <c r="S118" i="26"/>
  <c r="R118" i="26"/>
  <c r="Q118" i="26"/>
  <c r="P118" i="26"/>
  <c r="O118" i="26"/>
  <c r="N118" i="26"/>
  <c r="M118" i="26"/>
  <c r="L118" i="26"/>
  <c r="K118" i="26"/>
  <c r="J118" i="26"/>
  <c r="I118" i="26"/>
  <c r="H118" i="26"/>
  <c r="G118" i="26"/>
  <c r="D118" i="26"/>
  <c r="S117" i="26"/>
  <c r="R117" i="26"/>
  <c r="Q117" i="26"/>
  <c r="P117" i="26"/>
  <c r="O117" i="26"/>
  <c r="N117" i="26"/>
  <c r="M117" i="26"/>
  <c r="L117" i="26"/>
  <c r="K117" i="26"/>
  <c r="J117" i="26"/>
  <c r="I117" i="26"/>
  <c r="H117" i="26"/>
  <c r="G117" i="26"/>
  <c r="D117" i="26"/>
  <c r="C116" i="26"/>
  <c r="B116" i="26"/>
  <c r="S115" i="26"/>
  <c r="R115" i="26"/>
  <c r="Q115" i="26"/>
  <c r="P115" i="26"/>
  <c r="O115" i="26"/>
  <c r="N115" i="26"/>
  <c r="M115" i="26"/>
  <c r="L115" i="26"/>
  <c r="K115" i="26"/>
  <c r="J115" i="26"/>
  <c r="I115" i="26"/>
  <c r="H115" i="26"/>
  <c r="G115" i="26"/>
  <c r="D115" i="26"/>
  <c r="S113" i="26"/>
  <c r="R113" i="26"/>
  <c r="Q113" i="26"/>
  <c r="P113" i="26"/>
  <c r="O113" i="26"/>
  <c r="N113" i="26"/>
  <c r="M113" i="26"/>
  <c r="L113" i="26"/>
  <c r="K113" i="26"/>
  <c r="J113" i="26"/>
  <c r="I113" i="26"/>
  <c r="H113" i="26"/>
  <c r="G113" i="26"/>
  <c r="D113" i="26"/>
  <c r="S112" i="26"/>
  <c r="R112" i="26"/>
  <c r="Q112" i="26"/>
  <c r="P112" i="26"/>
  <c r="O112" i="26"/>
  <c r="N112" i="26"/>
  <c r="M112" i="26"/>
  <c r="L112" i="26"/>
  <c r="K112" i="26"/>
  <c r="J112" i="26"/>
  <c r="I112" i="26"/>
  <c r="H112" i="26"/>
  <c r="G112" i="26"/>
  <c r="D112" i="26"/>
  <c r="S111" i="26"/>
  <c r="R111" i="26"/>
  <c r="Q111" i="26"/>
  <c r="P111" i="26"/>
  <c r="O111" i="26"/>
  <c r="N111" i="26"/>
  <c r="M111" i="26"/>
  <c r="L111" i="26"/>
  <c r="K111" i="26"/>
  <c r="J111" i="26"/>
  <c r="I111" i="26"/>
  <c r="H111" i="26"/>
  <c r="G111" i="26"/>
  <c r="D111" i="26"/>
  <c r="S110" i="26"/>
  <c r="R110" i="26"/>
  <c r="Q110" i="26"/>
  <c r="P110" i="26"/>
  <c r="O110" i="26"/>
  <c r="N110" i="26"/>
  <c r="M110" i="26"/>
  <c r="L110" i="26"/>
  <c r="K110" i="26"/>
  <c r="J110" i="26"/>
  <c r="I110" i="26"/>
  <c r="H110" i="26"/>
  <c r="G110" i="26"/>
  <c r="D110" i="26"/>
  <c r="S109" i="26"/>
  <c r="R109" i="26"/>
  <c r="Q109" i="26"/>
  <c r="P109" i="26"/>
  <c r="O109" i="26"/>
  <c r="N109" i="26"/>
  <c r="M109" i="26"/>
  <c r="L109" i="26"/>
  <c r="K109" i="26"/>
  <c r="J109" i="26"/>
  <c r="I109" i="26"/>
  <c r="H109" i="26"/>
  <c r="G109" i="26"/>
  <c r="D109" i="26"/>
  <c r="C108" i="26"/>
  <c r="B108" i="26"/>
  <c r="S107" i="26"/>
  <c r="R107" i="26"/>
  <c r="Q107" i="26"/>
  <c r="P107" i="26"/>
  <c r="O107" i="26"/>
  <c r="N107" i="26"/>
  <c r="M107" i="26"/>
  <c r="L107" i="26"/>
  <c r="K107" i="26"/>
  <c r="J107" i="26"/>
  <c r="I107" i="26"/>
  <c r="H107" i="26"/>
  <c r="G107" i="26"/>
  <c r="D107" i="26"/>
  <c r="S106" i="26"/>
  <c r="R106" i="26"/>
  <c r="Q106" i="26"/>
  <c r="P106" i="26"/>
  <c r="O106" i="26"/>
  <c r="N106" i="26"/>
  <c r="M106" i="26"/>
  <c r="L106" i="26"/>
  <c r="K106" i="26"/>
  <c r="J106" i="26"/>
  <c r="I106" i="26"/>
  <c r="H106" i="26"/>
  <c r="G106" i="26"/>
  <c r="D106" i="26"/>
  <c r="S105" i="26"/>
  <c r="R105" i="26"/>
  <c r="Q105" i="26"/>
  <c r="P105" i="26"/>
  <c r="O105" i="26"/>
  <c r="N105" i="26"/>
  <c r="M105" i="26"/>
  <c r="L105" i="26"/>
  <c r="K105" i="26"/>
  <c r="J105" i="26"/>
  <c r="I105" i="26"/>
  <c r="H105" i="26"/>
  <c r="G105" i="26"/>
  <c r="D105" i="26"/>
  <c r="S104" i="26"/>
  <c r="R104" i="26"/>
  <c r="Q104" i="26"/>
  <c r="P104" i="26"/>
  <c r="O104" i="26"/>
  <c r="N104" i="26"/>
  <c r="M104" i="26"/>
  <c r="L104" i="26"/>
  <c r="K104" i="26"/>
  <c r="J104" i="26"/>
  <c r="I104" i="26"/>
  <c r="H104" i="26"/>
  <c r="G104" i="26"/>
  <c r="D104" i="26"/>
  <c r="S103" i="26"/>
  <c r="R103" i="26"/>
  <c r="Q103" i="26"/>
  <c r="P103" i="26"/>
  <c r="O103" i="26"/>
  <c r="N103" i="26"/>
  <c r="M103" i="26"/>
  <c r="L103" i="26"/>
  <c r="K103" i="26"/>
  <c r="J103" i="26"/>
  <c r="I103" i="26"/>
  <c r="H103" i="26"/>
  <c r="G103" i="26"/>
  <c r="D103" i="26"/>
  <c r="S102" i="26"/>
  <c r="R102" i="26"/>
  <c r="Q102" i="26"/>
  <c r="P102" i="26"/>
  <c r="O102" i="26"/>
  <c r="N102" i="26"/>
  <c r="M102" i="26"/>
  <c r="L102" i="26"/>
  <c r="K102" i="26"/>
  <c r="J102" i="26"/>
  <c r="I102" i="26"/>
  <c r="H102" i="26"/>
  <c r="G102" i="26"/>
  <c r="D102" i="26"/>
  <c r="S101" i="26"/>
  <c r="R101" i="26"/>
  <c r="Q101" i="26"/>
  <c r="P101" i="26"/>
  <c r="O101" i="26"/>
  <c r="N101" i="26"/>
  <c r="M101" i="26"/>
  <c r="L101" i="26"/>
  <c r="K101" i="26"/>
  <c r="J101" i="26"/>
  <c r="I101" i="26"/>
  <c r="H101" i="26"/>
  <c r="G101" i="26"/>
  <c r="D101" i="26"/>
  <c r="S100" i="26"/>
  <c r="R100" i="26"/>
  <c r="Q100" i="26"/>
  <c r="P100" i="26"/>
  <c r="O100" i="26"/>
  <c r="N100" i="26"/>
  <c r="M100" i="26"/>
  <c r="L100" i="26"/>
  <c r="K100" i="26"/>
  <c r="J100" i="26"/>
  <c r="I100" i="26"/>
  <c r="H100" i="26"/>
  <c r="G100" i="26"/>
  <c r="D100" i="26"/>
  <c r="C99" i="26"/>
  <c r="B99" i="26"/>
  <c r="S98" i="26"/>
  <c r="R98" i="26"/>
  <c r="Q98" i="26"/>
  <c r="P98" i="26"/>
  <c r="O98" i="26"/>
  <c r="N98" i="26"/>
  <c r="M98" i="26"/>
  <c r="L98" i="26"/>
  <c r="K98" i="26"/>
  <c r="J98" i="26"/>
  <c r="I98" i="26"/>
  <c r="H98" i="26"/>
  <c r="G98" i="26"/>
  <c r="D98" i="26"/>
  <c r="D97" i="26"/>
  <c r="S96" i="26"/>
  <c r="R96" i="26"/>
  <c r="Q96" i="26"/>
  <c r="P96" i="26"/>
  <c r="O96" i="26"/>
  <c r="N96" i="26"/>
  <c r="M96" i="26"/>
  <c r="L96" i="26"/>
  <c r="K96" i="26"/>
  <c r="J96" i="26"/>
  <c r="I96" i="26"/>
  <c r="H96" i="26"/>
  <c r="G96" i="26"/>
  <c r="D96" i="26"/>
  <c r="S95" i="26"/>
  <c r="R95" i="26"/>
  <c r="Q95" i="26"/>
  <c r="P95" i="26"/>
  <c r="O95" i="26"/>
  <c r="N95" i="26"/>
  <c r="M95" i="26"/>
  <c r="L95" i="26"/>
  <c r="K95" i="26"/>
  <c r="J95" i="26"/>
  <c r="I95" i="26"/>
  <c r="H95" i="26"/>
  <c r="G95" i="26"/>
  <c r="D95" i="26"/>
  <c r="S94" i="26"/>
  <c r="R94" i="26"/>
  <c r="Q94" i="26"/>
  <c r="P94" i="26"/>
  <c r="O94" i="26"/>
  <c r="N94" i="26"/>
  <c r="M94" i="26"/>
  <c r="L94" i="26"/>
  <c r="K94" i="26"/>
  <c r="J94" i="26"/>
  <c r="I94" i="26"/>
  <c r="H94" i="26"/>
  <c r="G94" i="26"/>
  <c r="D94" i="26"/>
  <c r="S93" i="26"/>
  <c r="R93" i="26"/>
  <c r="Q93" i="26"/>
  <c r="P93" i="26"/>
  <c r="O93" i="26"/>
  <c r="N93" i="26"/>
  <c r="M93" i="26"/>
  <c r="L93" i="26"/>
  <c r="K93" i="26"/>
  <c r="J93" i="26"/>
  <c r="I93" i="26"/>
  <c r="H93" i="26"/>
  <c r="G93" i="26"/>
  <c r="D93" i="26"/>
  <c r="S92" i="26"/>
  <c r="R92" i="26"/>
  <c r="Q92" i="26"/>
  <c r="P92" i="26"/>
  <c r="O92" i="26"/>
  <c r="N92" i="26"/>
  <c r="M92" i="26"/>
  <c r="L92" i="26"/>
  <c r="K92" i="26"/>
  <c r="J92" i="26"/>
  <c r="I92" i="26"/>
  <c r="H92" i="26"/>
  <c r="G92" i="26"/>
  <c r="D92" i="26"/>
  <c r="S91" i="26"/>
  <c r="R91" i="26"/>
  <c r="Q91" i="26"/>
  <c r="P91" i="26"/>
  <c r="O91" i="26"/>
  <c r="N91" i="26"/>
  <c r="M91" i="26"/>
  <c r="L91" i="26"/>
  <c r="K91" i="26"/>
  <c r="J91" i="26"/>
  <c r="I91" i="26"/>
  <c r="H91" i="26"/>
  <c r="G91" i="26"/>
  <c r="D91" i="26"/>
  <c r="S90" i="26"/>
  <c r="R90" i="26"/>
  <c r="Q90" i="26"/>
  <c r="P90" i="26"/>
  <c r="O90" i="26"/>
  <c r="N90" i="26"/>
  <c r="M90" i="26"/>
  <c r="L90" i="26"/>
  <c r="K90" i="26"/>
  <c r="J90" i="26"/>
  <c r="I90" i="26"/>
  <c r="H90" i="26"/>
  <c r="G90" i="26"/>
  <c r="D90" i="26"/>
  <c r="S89" i="26"/>
  <c r="R89" i="26"/>
  <c r="Q89" i="26"/>
  <c r="P89" i="26"/>
  <c r="O89" i="26"/>
  <c r="N89" i="26"/>
  <c r="M89" i="26"/>
  <c r="L89" i="26"/>
  <c r="K89" i="26"/>
  <c r="J89" i="26"/>
  <c r="I89" i="26"/>
  <c r="H89" i="26"/>
  <c r="G89" i="26"/>
  <c r="D89" i="26"/>
  <c r="C88" i="26"/>
  <c r="B88" i="26"/>
  <c r="S87" i="26"/>
  <c r="R87" i="26"/>
  <c r="Q87" i="26"/>
  <c r="P87" i="26"/>
  <c r="O87" i="26"/>
  <c r="N87" i="26"/>
  <c r="M87" i="26"/>
  <c r="L87" i="26"/>
  <c r="K87" i="26"/>
  <c r="J87" i="26"/>
  <c r="I87" i="26"/>
  <c r="H87" i="26"/>
  <c r="G87" i="26"/>
  <c r="D87" i="26"/>
  <c r="S86" i="26"/>
  <c r="R86" i="26"/>
  <c r="Q86" i="26"/>
  <c r="P86" i="26"/>
  <c r="O86" i="26"/>
  <c r="N86" i="26"/>
  <c r="M86" i="26"/>
  <c r="L86" i="26"/>
  <c r="K86" i="26"/>
  <c r="J86" i="26"/>
  <c r="I86" i="26"/>
  <c r="H86" i="26"/>
  <c r="G86" i="26"/>
  <c r="D86" i="26"/>
  <c r="S85" i="26"/>
  <c r="R85" i="26"/>
  <c r="Q85" i="26"/>
  <c r="P85" i="26"/>
  <c r="O85" i="26"/>
  <c r="N85" i="26"/>
  <c r="M85" i="26"/>
  <c r="L85" i="26"/>
  <c r="K85" i="26"/>
  <c r="J85" i="26"/>
  <c r="I85" i="26"/>
  <c r="H85" i="26"/>
  <c r="G85" i="26"/>
  <c r="D85" i="26"/>
  <c r="S84" i="26"/>
  <c r="R84" i="26"/>
  <c r="Q84" i="26"/>
  <c r="P84" i="26"/>
  <c r="O84" i="26"/>
  <c r="N84" i="26"/>
  <c r="M84" i="26"/>
  <c r="L84" i="26"/>
  <c r="K84" i="26"/>
  <c r="J84" i="26"/>
  <c r="I84" i="26"/>
  <c r="H84" i="26"/>
  <c r="G84" i="26"/>
  <c r="D84" i="26"/>
  <c r="S83" i="26"/>
  <c r="R83" i="26"/>
  <c r="Q83" i="26"/>
  <c r="P83" i="26"/>
  <c r="O83" i="26"/>
  <c r="N83" i="26"/>
  <c r="M83" i="26"/>
  <c r="L83" i="26"/>
  <c r="K83" i="26"/>
  <c r="J83" i="26"/>
  <c r="I83" i="26"/>
  <c r="H83" i="26"/>
  <c r="G83" i="26"/>
  <c r="D83" i="26"/>
  <c r="S82" i="26"/>
  <c r="R82" i="26"/>
  <c r="Q82" i="26"/>
  <c r="P82" i="26"/>
  <c r="O82" i="26"/>
  <c r="N82" i="26"/>
  <c r="M82" i="26"/>
  <c r="L82" i="26"/>
  <c r="K82" i="26"/>
  <c r="J82" i="26"/>
  <c r="I82" i="26"/>
  <c r="H82" i="26"/>
  <c r="G82" i="26"/>
  <c r="D82" i="26"/>
  <c r="S81" i="26"/>
  <c r="R81" i="26"/>
  <c r="Q81" i="26"/>
  <c r="P81" i="26"/>
  <c r="O81" i="26"/>
  <c r="N81" i="26"/>
  <c r="M81" i="26"/>
  <c r="L81" i="26"/>
  <c r="K81" i="26"/>
  <c r="J81" i="26"/>
  <c r="I81" i="26"/>
  <c r="H81" i="26"/>
  <c r="G81" i="26"/>
  <c r="D81" i="26"/>
  <c r="S80" i="26"/>
  <c r="R80" i="26"/>
  <c r="Q80" i="26"/>
  <c r="P80" i="26"/>
  <c r="O80" i="26"/>
  <c r="N80" i="26"/>
  <c r="M80" i="26"/>
  <c r="L80" i="26"/>
  <c r="K80" i="26"/>
  <c r="J80" i="26"/>
  <c r="I80" i="26"/>
  <c r="H80" i="26"/>
  <c r="G80" i="26"/>
  <c r="D80" i="26"/>
  <c r="S79" i="26"/>
  <c r="R79" i="26"/>
  <c r="Q79" i="26"/>
  <c r="P79" i="26"/>
  <c r="O79" i="26"/>
  <c r="N79" i="26"/>
  <c r="M79" i="26"/>
  <c r="L79" i="26"/>
  <c r="K79" i="26"/>
  <c r="J79" i="26"/>
  <c r="I79" i="26"/>
  <c r="H79" i="26"/>
  <c r="G79" i="26"/>
  <c r="D79" i="26"/>
  <c r="S78" i="26"/>
  <c r="R78" i="26"/>
  <c r="Q78" i="26"/>
  <c r="P78" i="26"/>
  <c r="O78" i="26"/>
  <c r="N78" i="26"/>
  <c r="M78" i="26"/>
  <c r="L78" i="26"/>
  <c r="K78" i="26"/>
  <c r="J78" i="26"/>
  <c r="I78" i="26"/>
  <c r="H78" i="26"/>
  <c r="G78" i="26"/>
  <c r="D78" i="26"/>
  <c r="S77" i="26"/>
  <c r="R77" i="26"/>
  <c r="Q77" i="26"/>
  <c r="P77" i="26"/>
  <c r="O77" i="26"/>
  <c r="N77" i="26"/>
  <c r="M77" i="26"/>
  <c r="L77" i="26"/>
  <c r="K77" i="26"/>
  <c r="J77" i="26"/>
  <c r="I77" i="26"/>
  <c r="H77" i="26"/>
  <c r="G77" i="26"/>
  <c r="D77" i="26"/>
  <c r="S76" i="26"/>
  <c r="R76" i="26"/>
  <c r="Q76" i="26"/>
  <c r="P76" i="26"/>
  <c r="O76" i="26"/>
  <c r="N76" i="26"/>
  <c r="M76" i="26"/>
  <c r="L76" i="26"/>
  <c r="K76" i="26"/>
  <c r="J76" i="26"/>
  <c r="I76" i="26"/>
  <c r="H76" i="26"/>
  <c r="G76" i="26"/>
  <c r="D76" i="26"/>
  <c r="S75" i="26"/>
  <c r="R75" i="26"/>
  <c r="Q75" i="26"/>
  <c r="P75" i="26"/>
  <c r="O75" i="26"/>
  <c r="N75" i="26"/>
  <c r="M75" i="26"/>
  <c r="L75" i="26"/>
  <c r="K75" i="26"/>
  <c r="J75" i="26"/>
  <c r="I75" i="26"/>
  <c r="H75" i="26"/>
  <c r="G75" i="26"/>
  <c r="D75" i="26"/>
  <c r="C74" i="26"/>
  <c r="B74" i="26"/>
  <c r="S73" i="26"/>
  <c r="R73" i="26"/>
  <c r="Q73" i="26"/>
  <c r="P73" i="26"/>
  <c r="O73" i="26"/>
  <c r="N73" i="26"/>
  <c r="M73" i="26"/>
  <c r="L73" i="26"/>
  <c r="K73" i="26"/>
  <c r="J73" i="26"/>
  <c r="I73" i="26"/>
  <c r="H73" i="26"/>
  <c r="G73" i="26"/>
  <c r="D73" i="26"/>
  <c r="S72" i="26"/>
  <c r="R72" i="26"/>
  <c r="Q72" i="26"/>
  <c r="P72" i="26"/>
  <c r="O72" i="26"/>
  <c r="N72" i="26"/>
  <c r="M72" i="26"/>
  <c r="L72" i="26"/>
  <c r="K72" i="26"/>
  <c r="J72" i="26"/>
  <c r="I72" i="26"/>
  <c r="H72" i="26"/>
  <c r="G72" i="26"/>
  <c r="D72" i="26"/>
  <c r="S71" i="26"/>
  <c r="R71" i="26"/>
  <c r="Q71" i="26"/>
  <c r="P71" i="26"/>
  <c r="O71" i="26"/>
  <c r="N71" i="26"/>
  <c r="M71" i="26"/>
  <c r="L71" i="26"/>
  <c r="K71" i="26"/>
  <c r="J71" i="26"/>
  <c r="I71" i="26"/>
  <c r="H71" i="26"/>
  <c r="G71" i="26"/>
  <c r="S70" i="26"/>
  <c r="R70" i="26"/>
  <c r="Q70" i="26"/>
  <c r="P70" i="26"/>
  <c r="O70" i="26"/>
  <c r="N70" i="26"/>
  <c r="M70" i="26"/>
  <c r="L70" i="26"/>
  <c r="K70" i="26"/>
  <c r="J70" i="26"/>
  <c r="I70" i="26"/>
  <c r="H70" i="26"/>
  <c r="G70" i="26"/>
  <c r="S69" i="26"/>
  <c r="R69" i="26"/>
  <c r="Q69" i="26"/>
  <c r="P69" i="26"/>
  <c r="O69" i="26"/>
  <c r="N69" i="26"/>
  <c r="M69" i="26"/>
  <c r="L69" i="26"/>
  <c r="K69" i="26"/>
  <c r="J69" i="26"/>
  <c r="I69" i="26"/>
  <c r="H69" i="26"/>
  <c r="G69" i="26"/>
  <c r="S68" i="26"/>
  <c r="R68" i="26"/>
  <c r="Q68" i="26"/>
  <c r="P68" i="26"/>
  <c r="O68" i="26"/>
  <c r="N68" i="26"/>
  <c r="M68" i="26"/>
  <c r="L68" i="26"/>
  <c r="K68" i="26"/>
  <c r="J68" i="26"/>
  <c r="I68" i="26"/>
  <c r="H68" i="26"/>
  <c r="G68" i="26"/>
  <c r="S67" i="26"/>
  <c r="R67" i="26"/>
  <c r="Q67" i="26"/>
  <c r="P67" i="26"/>
  <c r="O67" i="26"/>
  <c r="N67" i="26"/>
  <c r="M67" i="26"/>
  <c r="L67" i="26"/>
  <c r="K67" i="26"/>
  <c r="J67" i="26"/>
  <c r="I67" i="26"/>
  <c r="H67" i="26"/>
  <c r="G67" i="26"/>
  <c r="S66" i="26"/>
  <c r="R66" i="26"/>
  <c r="Q66" i="26"/>
  <c r="P66" i="26"/>
  <c r="O66" i="26"/>
  <c r="N66" i="26"/>
  <c r="M66" i="26"/>
  <c r="L66" i="26"/>
  <c r="K66" i="26"/>
  <c r="J66" i="26"/>
  <c r="I66" i="26"/>
  <c r="H66" i="26"/>
  <c r="G66" i="26"/>
  <c r="S65" i="26"/>
  <c r="R65" i="26"/>
  <c r="Q65" i="26"/>
  <c r="P65" i="26"/>
  <c r="O65" i="26"/>
  <c r="N65" i="26"/>
  <c r="M65" i="26"/>
  <c r="L65" i="26"/>
  <c r="K65" i="26"/>
  <c r="J65" i="26"/>
  <c r="I65" i="26"/>
  <c r="H65" i="26"/>
  <c r="G65" i="26"/>
  <c r="S64" i="26"/>
  <c r="R64" i="26"/>
  <c r="Q64" i="26"/>
  <c r="P64" i="26"/>
  <c r="O64" i="26"/>
  <c r="N64" i="26"/>
  <c r="M64" i="26"/>
  <c r="L64" i="26"/>
  <c r="K64" i="26"/>
  <c r="J64" i="26"/>
  <c r="I64" i="26"/>
  <c r="H64" i="26"/>
  <c r="G64" i="26"/>
  <c r="S63" i="26"/>
  <c r="R63" i="26"/>
  <c r="Q63" i="26"/>
  <c r="P63" i="26"/>
  <c r="O63" i="26"/>
  <c r="N63" i="26"/>
  <c r="M63" i="26"/>
  <c r="L63" i="26"/>
  <c r="K63" i="26"/>
  <c r="J63" i="26"/>
  <c r="I63" i="26"/>
  <c r="H63" i="26"/>
  <c r="G63" i="26"/>
  <c r="C62" i="26"/>
  <c r="B62" i="26"/>
  <c r="S61" i="26"/>
  <c r="R61" i="26"/>
  <c r="Q61" i="26"/>
  <c r="P61" i="26"/>
  <c r="O61" i="26"/>
  <c r="N61" i="26"/>
  <c r="M61" i="26"/>
  <c r="L61" i="26"/>
  <c r="K61" i="26"/>
  <c r="J61" i="26"/>
  <c r="I61" i="26"/>
  <c r="H61" i="26"/>
  <c r="G61" i="26"/>
  <c r="D61" i="26"/>
  <c r="S60" i="26"/>
  <c r="R60" i="26"/>
  <c r="Q60" i="26"/>
  <c r="P60" i="26"/>
  <c r="O60" i="26"/>
  <c r="N60" i="26"/>
  <c r="M60" i="26"/>
  <c r="L60" i="26"/>
  <c r="K60" i="26"/>
  <c r="J60" i="26"/>
  <c r="I60" i="26"/>
  <c r="H60" i="26"/>
  <c r="G60" i="26"/>
  <c r="D60" i="26"/>
  <c r="S59" i="26"/>
  <c r="R59" i="26"/>
  <c r="Q59" i="26"/>
  <c r="P59" i="26"/>
  <c r="O59" i="26"/>
  <c r="N59" i="26"/>
  <c r="M59" i="26"/>
  <c r="L59" i="26"/>
  <c r="K59" i="26"/>
  <c r="J59" i="26"/>
  <c r="I59" i="26"/>
  <c r="H59" i="26"/>
  <c r="G59" i="26"/>
  <c r="D59" i="26"/>
  <c r="S58" i="26"/>
  <c r="R58" i="26"/>
  <c r="Q58" i="26"/>
  <c r="P58" i="26"/>
  <c r="O58" i="26"/>
  <c r="N58" i="26"/>
  <c r="M58" i="26"/>
  <c r="L58" i="26"/>
  <c r="K58" i="26"/>
  <c r="J58" i="26"/>
  <c r="I58" i="26"/>
  <c r="H58" i="26"/>
  <c r="G58" i="26"/>
  <c r="D58" i="26"/>
  <c r="S57" i="26"/>
  <c r="R57" i="26"/>
  <c r="Q57" i="26"/>
  <c r="P57" i="26"/>
  <c r="O57" i="26"/>
  <c r="N57" i="26"/>
  <c r="M57" i="26"/>
  <c r="L57" i="26"/>
  <c r="K57" i="26"/>
  <c r="J57" i="26"/>
  <c r="I57" i="26"/>
  <c r="H57" i="26"/>
  <c r="G57" i="26"/>
  <c r="D57" i="26"/>
  <c r="S56" i="26"/>
  <c r="R56" i="26"/>
  <c r="Q56" i="26"/>
  <c r="P56" i="26"/>
  <c r="O56" i="26"/>
  <c r="N56" i="26"/>
  <c r="M56" i="26"/>
  <c r="L56" i="26"/>
  <c r="K56" i="26"/>
  <c r="J56" i="26"/>
  <c r="I56" i="26"/>
  <c r="H56" i="26"/>
  <c r="G56" i="26"/>
  <c r="D56" i="26"/>
  <c r="S55" i="26"/>
  <c r="R55" i="26"/>
  <c r="Q55" i="26"/>
  <c r="P55" i="26"/>
  <c r="O55" i="26"/>
  <c r="N55" i="26"/>
  <c r="M55" i="26"/>
  <c r="L55" i="26"/>
  <c r="K55" i="26"/>
  <c r="J55" i="26"/>
  <c r="I55" i="26"/>
  <c r="H55" i="26"/>
  <c r="G55" i="26"/>
  <c r="D55" i="26"/>
  <c r="S54" i="26"/>
  <c r="R54" i="26"/>
  <c r="Q54" i="26"/>
  <c r="P54" i="26"/>
  <c r="O54" i="26"/>
  <c r="N54" i="26"/>
  <c r="M54" i="26"/>
  <c r="L54" i="26"/>
  <c r="K54" i="26"/>
  <c r="J54" i="26"/>
  <c r="I54" i="26"/>
  <c r="H54" i="26"/>
  <c r="G54" i="26"/>
  <c r="D54" i="26"/>
  <c r="S53" i="26"/>
  <c r="R53" i="26"/>
  <c r="Q53" i="26"/>
  <c r="P53" i="26"/>
  <c r="O53" i="26"/>
  <c r="N53" i="26"/>
  <c r="M53" i="26"/>
  <c r="L53" i="26"/>
  <c r="K53" i="26"/>
  <c r="J53" i="26"/>
  <c r="I53" i="26"/>
  <c r="H53" i="26"/>
  <c r="G53" i="26"/>
  <c r="D53" i="26"/>
  <c r="C52" i="26"/>
  <c r="B52" i="26"/>
  <c r="S51" i="26"/>
  <c r="R51" i="26"/>
  <c r="Q51" i="26"/>
  <c r="P51" i="26"/>
  <c r="O51" i="26"/>
  <c r="N51" i="26"/>
  <c r="M51" i="26"/>
  <c r="L51" i="26"/>
  <c r="K51" i="26"/>
  <c r="J51" i="26"/>
  <c r="I51" i="26"/>
  <c r="H51" i="26"/>
  <c r="G51" i="26"/>
  <c r="D51" i="26"/>
  <c r="S50" i="26"/>
  <c r="R50" i="26"/>
  <c r="Q50" i="26"/>
  <c r="P50" i="26"/>
  <c r="O50" i="26"/>
  <c r="N50" i="26"/>
  <c r="M50" i="26"/>
  <c r="L50" i="26"/>
  <c r="K50" i="26"/>
  <c r="J50" i="26"/>
  <c r="I50" i="26"/>
  <c r="H50" i="26"/>
  <c r="G50" i="26"/>
  <c r="D50" i="26"/>
  <c r="S49" i="26"/>
  <c r="R49" i="26"/>
  <c r="Q49" i="26"/>
  <c r="P49" i="26"/>
  <c r="O49" i="26"/>
  <c r="N49" i="26"/>
  <c r="M49" i="26"/>
  <c r="L49" i="26"/>
  <c r="K49" i="26"/>
  <c r="J49" i="26"/>
  <c r="I49" i="26"/>
  <c r="H49" i="26"/>
  <c r="G49" i="26"/>
  <c r="D49" i="26"/>
  <c r="S48" i="26"/>
  <c r="R48" i="26"/>
  <c r="Q48" i="26"/>
  <c r="P48" i="26"/>
  <c r="O48" i="26"/>
  <c r="N48" i="26"/>
  <c r="M48" i="26"/>
  <c r="L48" i="26"/>
  <c r="K48" i="26"/>
  <c r="J48" i="26"/>
  <c r="I48" i="26"/>
  <c r="H48" i="26"/>
  <c r="G48" i="26"/>
  <c r="D48" i="26"/>
  <c r="S47" i="26"/>
  <c r="R47" i="26"/>
  <c r="Q47" i="26"/>
  <c r="P47" i="26"/>
  <c r="O47" i="26"/>
  <c r="N47" i="26"/>
  <c r="M47" i="26"/>
  <c r="L47" i="26"/>
  <c r="K47" i="26"/>
  <c r="J47" i="26"/>
  <c r="I47" i="26"/>
  <c r="H47" i="26"/>
  <c r="G47" i="26"/>
  <c r="D47" i="26"/>
  <c r="S46" i="26"/>
  <c r="R46" i="26"/>
  <c r="Q46" i="26"/>
  <c r="P46" i="26"/>
  <c r="O46" i="26"/>
  <c r="N46" i="26"/>
  <c r="M46" i="26"/>
  <c r="L46" i="26"/>
  <c r="K46" i="26"/>
  <c r="J46" i="26"/>
  <c r="I46" i="26"/>
  <c r="H46" i="26"/>
  <c r="G46" i="26"/>
  <c r="D46" i="26"/>
  <c r="S45" i="26"/>
  <c r="R45" i="26"/>
  <c r="Q45" i="26"/>
  <c r="P45" i="26"/>
  <c r="O45" i="26"/>
  <c r="N45" i="26"/>
  <c r="M45" i="26"/>
  <c r="L45" i="26"/>
  <c r="K45" i="26"/>
  <c r="J45" i="26"/>
  <c r="I45" i="26"/>
  <c r="H45" i="26"/>
  <c r="G45" i="26"/>
  <c r="D45" i="26"/>
  <c r="S44" i="26"/>
  <c r="R44" i="26"/>
  <c r="Q44" i="26"/>
  <c r="P44" i="26"/>
  <c r="O44" i="26"/>
  <c r="N44" i="26"/>
  <c r="M44" i="26"/>
  <c r="L44" i="26"/>
  <c r="K44" i="26"/>
  <c r="J44" i="26"/>
  <c r="I44" i="26"/>
  <c r="H44" i="26"/>
  <c r="G44" i="26"/>
  <c r="D44" i="26"/>
  <c r="S43" i="26"/>
  <c r="R43" i="26"/>
  <c r="Q43" i="26"/>
  <c r="P43" i="26"/>
  <c r="O43" i="26"/>
  <c r="N43" i="26"/>
  <c r="M43" i="26"/>
  <c r="L43" i="26"/>
  <c r="K43" i="26"/>
  <c r="J43" i="26"/>
  <c r="I43" i="26"/>
  <c r="H43" i="26"/>
  <c r="G43" i="26"/>
  <c r="D43" i="26"/>
  <c r="S42" i="26"/>
  <c r="R42" i="26"/>
  <c r="Q42" i="26"/>
  <c r="P42" i="26"/>
  <c r="O42" i="26"/>
  <c r="N42" i="26"/>
  <c r="M42" i="26"/>
  <c r="L42" i="26"/>
  <c r="K42" i="26"/>
  <c r="J42" i="26"/>
  <c r="I42" i="26"/>
  <c r="H42" i="26"/>
  <c r="G42" i="26"/>
  <c r="D42" i="26"/>
  <c r="S41" i="26"/>
  <c r="R41" i="26"/>
  <c r="Q41" i="26"/>
  <c r="P41" i="26"/>
  <c r="O41" i="26"/>
  <c r="N41" i="26"/>
  <c r="M41" i="26"/>
  <c r="L41" i="26"/>
  <c r="K41" i="26"/>
  <c r="J41" i="26"/>
  <c r="I41" i="26"/>
  <c r="H41" i="26"/>
  <c r="G41" i="26"/>
  <c r="D41" i="26"/>
  <c r="S40" i="26"/>
  <c r="R40" i="26"/>
  <c r="Q40" i="26"/>
  <c r="P40" i="26"/>
  <c r="O40" i="26"/>
  <c r="N40" i="26"/>
  <c r="M40" i="26"/>
  <c r="L40" i="26"/>
  <c r="K40" i="26"/>
  <c r="J40" i="26"/>
  <c r="I40" i="26"/>
  <c r="H40" i="26"/>
  <c r="G40" i="26"/>
  <c r="D40" i="26"/>
  <c r="C39" i="26"/>
  <c r="B39" i="26"/>
  <c r="S38" i="26"/>
  <c r="R38" i="26"/>
  <c r="Q38" i="26"/>
  <c r="P38" i="26"/>
  <c r="O38" i="26"/>
  <c r="N38" i="26"/>
  <c r="M38" i="26"/>
  <c r="L38" i="26"/>
  <c r="K38" i="26"/>
  <c r="J38" i="26"/>
  <c r="I38" i="26"/>
  <c r="H38" i="26"/>
  <c r="G38" i="26"/>
  <c r="D38" i="26"/>
  <c r="S37" i="26"/>
  <c r="R37" i="26"/>
  <c r="Q37" i="26"/>
  <c r="P37" i="26"/>
  <c r="O37" i="26"/>
  <c r="N37" i="26"/>
  <c r="M37" i="26"/>
  <c r="L37" i="26"/>
  <c r="K37" i="26"/>
  <c r="J37" i="26"/>
  <c r="I37" i="26"/>
  <c r="H37" i="26"/>
  <c r="G37" i="26"/>
  <c r="D37" i="26"/>
  <c r="S36" i="26"/>
  <c r="R36" i="26"/>
  <c r="Q36" i="26"/>
  <c r="P36" i="26"/>
  <c r="O36" i="26"/>
  <c r="N36" i="26"/>
  <c r="M36" i="26"/>
  <c r="L36" i="26"/>
  <c r="K36" i="26"/>
  <c r="J36" i="26"/>
  <c r="I36" i="26"/>
  <c r="H36" i="26"/>
  <c r="G36" i="26"/>
  <c r="D36" i="26"/>
  <c r="S35" i="26"/>
  <c r="R35" i="26"/>
  <c r="Q35" i="26"/>
  <c r="P35" i="26"/>
  <c r="O35" i="26"/>
  <c r="N35" i="26"/>
  <c r="M35" i="26"/>
  <c r="L35" i="26"/>
  <c r="K35" i="26"/>
  <c r="J35" i="26"/>
  <c r="I35" i="26"/>
  <c r="H35" i="26"/>
  <c r="G35" i="26"/>
  <c r="D35" i="26"/>
  <c r="S34" i="26"/>
  <c r="R34" i="26"/>
  <c r="Q34" i="26"/>
  <c r="P34" i="26"/>
  <c r="O34" i="26"/>
  <c r="N34" i="26"/>
  <c r="M34" i="26"/>
  <c r="L34" i="26"/>
  <c r="K34" i="26"/>
  <c r="J34" i="26"/>
  <c r="I34" i="26"/>
  <c r="H34" i="26"/>
  <c r="G34" i="26"/>
  <c r="D34" i="26"/>
  <c r="S33" i="26"/>
  <c r="R33" i="26"/>
  <c r="Q33" i="26"/>
  <c r="P33" i="26"/>
  <c r="O33" i="26"/>
  <c r="N33" i="26"/>
  <c r="M33" i="26"/>
  <c r="L33" i="26"/>
  <c r="K33" i="26"/>
  <c r="J33" i="26"/>
  <c r="I33" i="26"/>
  <c r="H33" i="26"/>
  <c r="G33" i="26"/>
  <c r="D33" i="26"/>
  <c r="S32" i="26"/>
  <c r="R32" i="26"/>
  <c r="Q32" i="26"/>
  <c r="P32" i="26"/>
  <c r="O32" i="26"/>
  <c r="N32" i="26"/>
  <c r="M32" i="26"/>
  <c r="L32" i="26"/>
  <c r="K32" i="26"/>
  <c r="J32" i="26"/>
  <c r="I32" i="26"/>
  <c r="H32" i="26"/>
  <c r="G32" i="26"/>
  <c r="D32" i="26"/>
  <c r="S31" i="26"/>
  <c r="R31" i="26"/>
  <c r="Q31" i="26"/>
  <c r="P31" i="26"/>
  <c r="O31" i="26"/>
  <c r="N31" i="26"/>
  <c r="M31" i="26"/>
  <c r="L31" i="26"/>
  <c r="K31" i="26"/>
  <c r="J31" i="26"/>
  <c r="I31" i="26"/>
  <c r="H31" i="26"/>
  <c r="G31" i="26"/>
  <c r="D31" i="26"/>
  <c r="S30" i="26"/>
  <c r="R30" i="26"/>
  <c r="Q30" i="26"/>
  <c r="P30" i="26"/>
  <c r="O30" i="26"/>
  <c r="N30" i="26"/>
  <c r="M30" i="26"/>
  <c r="L30" i="26"/>
  <c r="K30" i="26"/>
  <c r="J30" i="26"/>
  <c r="I30" i="26"/>
  <c r="H30" i="26"/>
  <c r="G30" i="26"/>
  <c r="D30" i="26"/>
  <c r="S29" i="26"/>
  <c r="R29" i="26"/>
  <c r="Q29" i="26"/>
  <c r="P29" i="26"/>
  <c r="O29" i="26"/>
  <c r="N29" i="26"/>
  <c r="M29" i="26"/>
  <c r="L29" i="26"/>
  <c r="K29" i="26"/>
  <c r="J29" i="26"/>
  <c r="I29" i="26"/>
  <c r="H29" i="26"/>
  <c r="G29" i="26"/>
  <c r="D29" i="26"/>
  <c r="C28" i="26"/>
  <c r="B28" i="26"/>
  <c r="S27" i="26"/>
  <c r="R27" i="26"/>
  <c r="Q27" i="26"/>
  <c r="P27" i="26"/>
  <c r="O27" i="26"/>
  <c r="N27" i="26"/>
  <c r="M27" i="26"/>
  <c r="L27" i="26"/>
  <c r="K27" i="26"/>
  <c r="J27" i="26"/>
  <c r="I27" i="26"/>
  <c r="H27" i="26"/>
  <c r="G27" i="26"/>
  <c r="D27" i="26"/>
  <c r="S26" i="26"/>
  <c r="R26" i="26"/>
  <c r="Q26" i="26"/>
  <c r="P26" i="26"/>
  <c r="O26" i="26"/>
  <c r="N26" i="26"/>
  <c r="M26" i="26"/>
  <c r="L26" i="26"/>
  <c r="K26" i="26"/>
  <c r="J26" i="26"/>
  <c r="I26" i="26"/>
  <c r="H26" i="26"/>
  <c r="G26" i="26"/>
  <c r="D26" i="26"/>
  <c r="S25" i="26"/>
  <c r="R25" i="26"/>
  <c r="Q25" i="26"/>
  <c r="P25" i="26"/>
  <c r="O25" i="26"/>
  <c r="N25" i="26"/>
  <c r="M25" i="26"/>
  <c r="L25" i="26"/>
  <c r="K25" i="26"/>
  <c r="J25" i="26"/>
  <c r="I25" i="26"/>
  <c r="H25" i="26"/>
  <c r="G25" i="26"/>
  <c r="D25" i="26"/>
  <c r="S24" i="26"/>
  <c r="R24" i="26"/>
  <c r="Q24" i="26"/>
  <c r="P24" i="26"/>
  <c r="O24" i="26"/>
  <c r="N24" i="26"/>
  <c r="M24" i="26"/>
  <c r="L24" i="26"/>
  <c r="K24" i="26"/>
  <c r="J24" i="26"/>
  <c r="I24" i="26"/>
  <c r="H24" i="26"/>
  <c r="G24" i="26"/>
  <c r="D24" i="26"/>
  <c r="S23" i="26"/>
  <c r="R23" i="26"/>
  <c r="Q23" i="26"/>
  <c r="P23" i="26"/>
  <c r="O23" i="26"/>
  <c r="N23" i="26"/>
  <c r="M23" i="26"/>
  <c r="L23" i="26"/>
  <c r="K23" i="26"/>
  <c r="J23" i="26"/>
  <c r="I23" i="26"/>
  <c r="H23" i="26"/>
  <c r="G23" i="26"/>
  <c r="D23" i="26"/>
  <c r="S22" i="26"/>
  <c r="R22" i="26"/>
  <c r="Q22" i="26"/>
  <c r="P22" i="26"/>
  <c r="O22" i="26"/>
  <c r="N22" i="26"/>
  <c r="M22" i="26"/>
  <c r="L22" i="26"/>
  <c r="K22" i="26"/>
  <c r="J22" i="26"/>
  <c r="I22" i="26"/>
  <c r="H22" i="26"/>
  <c r="G22" i="26"/>
  <c r="D22" i="26"/>
  <c r="S21" i="26"/>
  <c r="R21" i="26"/>
  <c r="Q21" i="26"/>
  <c r="P21" i="26"/>
  <c r="O21" i="26"/>
  <c r="N21" i="26"/>
  <c r="M21" i="26"/>
  <c r="L21" i="26"/>
  <c r="K21" i="26"/>
  <c r="J21" i="26"/>
  <c r="I21" i="26"/>
  <c r="H21" i="26"/>
  <c r="G21" i="26"/>
  <c r="D21" i="26"/>
  <c r="S20" i="26"/>
  <c r="R20" i="26"/>
  <c r="Q20" i="26"/>
  <c r="P20" i="26"/>
  <c r="O20" i="26"/>
  <c r="N20" i="26"/>
  <c r="M20" i="26"/>
  <c r="L20" i="26"/>
  <c r="K20" i="26"/>
  <c r="J20" i="26"/>
  <c r="I20" i="26"/>
  <c r="H20" i="26"/>
  <c r="G20" i="26"/>
  <c r="D20" i="26"/>
  <c r="S19" i="26"/>
  <c r="R19" i="26"/>
  <c r="Q19" i="26"/>
  <c r="P19" i="26"/>
  <c r="O19" i="26"/>
  <c r="N19" i="26"/>
  <c r="M19" i="26"/>
  <c r="L19" i="26"/>
  <c r="K19" i="26"/>
  <c r="J19" i="26"/>
  <c r="I19" i="26"/>
  <c r="H19" i="26"/>
  <c r="G19" i="26"/>
  <c r="D19" i="26"/>
  <c r="S17" i="26"/>
  <c r="R17" i="26"/>
  <c r="Q17" i="26"/>
  <c r="P17" i="26"/>
  <c r="O17" i="26"/>
  <c r="N17" i="26"/>
  <c r="M17" i="26"/>
  <c r="L17" i="26"/>
  <c r="K17" i="26"/>
  <c r="J17" i="26"/>
  <c r="I17" i="26"/>
  <c r="H17" i="26"/>
  <c r="G17" i="26"/>
  <c r="D17" i="26"/>
  <c r="S16" i="26"/>
  <c r="R16" i="26"/>
  <c r="Q16" i="26"/>
  <c r="P16" i="26"/>
  <c r="O16" i="26"/>
  <c r="N16" i="26"/>
  <c r="M16" i="26"/>
  <c r="L16" i="26"/>
  <c r="K16" i="26"/>
  <c r="J16" i="26"/>
  <c r="I16" i="26"/>
  <c r="H16" i="26"/>
  <c r="G16" i="26"/>
  <c r="D16" i="26"/>
  <c r="C15" i="26"/>
  <c r="B15" i="26"/>
  <c r="S14" i="26"/>
  <c r="R14" i="26"/>
  <c r="Q14" i="26"/>
  <c r="P14" i="26"/>
  <c r="O14" i="26"/>
  <c r="N14" i="26"/>
  <c r="M14" i="26"/>
  <c r="L14" i="26"/>
  <c r="K14" i="26"/>
  <c r="J14" i="26"/>
  <c r="I14" i="26"/>
  <c r="H14" i="26"/>
  <c r="G14" i="26"/>
  <c r="S13" i="26"/>
  <c r="R13" i="26"/>
  <c r="Q13" i="26"/>
  <c r="P13" i="26"/>
  <c r="O13" i="26"/>
  <c r="N13" i="26"/>
  <c r="M13" i="26"/>
  <c r="L13" i="26"/>
  <c r="K13" i="26"/>
  <c r="J13" i="26"/>
  <c r="I13" i="26"/>
  <c r="H13" i="26"/>
  <c r="G13" i="26"/>
  <c r="S12" i="26"/>
  <c r="R12" i="26"/>
  <c r="Q12" i="26"/>
  <c r="P12" i="26"/>
  <c r="O12" i="26"/>
  <c r="N12" i="26"/>
  <c r="M12" i="26"/>
  <c r="L12" i="26"/>
  <c r="K12" i="26"/>
  <c r="J12" i="26"/>
  <c r="I12" i="26"/>
  <c r="H12" i="26"/>
  <c r="G12" i="26"/>
  <c r="S11" i="26"/>
  <c r="R11" i="26"/>
  <c r="Q11" i="26"/>
  <c r="P11" i="26"/>
  <c r="O11" i="26"/>
  <c r="N11" i="26"/>
  <c r="M11" i="26"/>
  <c r="L11" i="26"/>
  <c r="K11" i="26"/>
  <c r="J11" i="26"/>
  <c r="I11" i="26"/>
  <c r="H11" i="26"/>
  <c r="G11" i="26"/>
  <c r="S10" i="26"/>
  <c r="R10" i="26"/>
  <c r="Q10" i="26"/>
  <c r="P10" i="26"/>
  <c r="O10" i="26"/>
  <c r="N10" i="26"/>
  <c r="M10" i="26"/>
  <c r="L10" i="26"/>
  <c r="K10" i="26"/>
  <c r="J10" i="26"/>
  <c r="I10" i="26"/>
  <c r="H10" i="26"/>
  <c r="G10" i="26"/>
  <c r="S9" i="26"/>
  <c r="R9" i="26"/>
  <c r="Q9" i="26"/>
  <c r="P9" i="26"/>
  <c r="O9" i="26"/>
  <c r="N9" i="26"/>
  <c r="M9" i="26"/>
  <c r="L9" i="26"/>
  <c r="K9" i="26"/>
  <c r="J9" i="26"/>
  <c r="I9" i="26"/>
  <c r="H9" i="26"/>
  <c r="G9" i="26"/>
  <c r="D9" i="26"/>
  <c r="S8" i="26"/>
  <c r="R8" i="26"/>
  <c r="Q8" i="26"/>
  <c r="P8" i="26"/>
  <c r="O8" i="26"/>
  <c r="N8" i="26"/>
  <c r="M8" i="26"/>
  <c r="L8" i="26"/>
  <c r="K8" i="26"/>
  <c r="J8" i="26"/>
  <c r="I8" i="26"/>
  <c r="H8" i="26"/>
  <c r="G8" i="26"/>
  <c r="D8" i="26"/>
  <c r="S7" i="26"/>
  <c r="R7" i="26"/>
  <c r="Q7" i="26"/>
  <c r="P7" i="26"/>
  <c r="O7" i="26"/>
  <c r="N7" i="26"/>
  <c r="M7" i="26"/>
  <c r="L7" i="26"/>
  <c r="K7" i="26"/>
  <c r="J7" i="26"/>
  <c r="I7" i="26"/>
  <c r="H7" i="26"/>
  <c r="G7" i="26"/>
  <c r="D7" i="26"/>
  <c r="S6" i="26"/>
  <c r="R6" i="26"/>
  <c r="Q6" i="26"/>
  <c r="P6" i="26"/>
  <c r="O6" i="26"/>
  <c r="N6" i="26"/>
  <c r="M6" i="26"/>
  <c r="L6" i="26"/>
  <c r="K6" i="26"/>
  <c r="J6" i="26"/>
  <c r="I6" i="26"/>
  <c r="H6" i="26"/>
  <c r="G6" i="26"/>
  <c r="D6" i="26"/>
  <c r="S5" i="26"/>
  <c r="R5" i="26"/>
  <c r="Q5" i="26"/>
  <c r="P5" i="26"/>
  <c r="O5" i="26"/>
  <c r="N5" i="26"/>
  <c r="M5" i="26"/>
  <c r="L5" i="26"/>
  <c r="K5" i="26"/>
  <c r="J5" i="26"/>
  <c r="I5" i="26"/>
  <c r="H5" i="26"/>
  <c r="G5" i="26"/>
  <c r="D5" i="26"/>
  <c r="S4" i="26"/>
  <c r="R4" i="26"/>
  <c r="Q4" i="26"/>
  <c r="P4" i="26"/>
  <c r="O4" i="26"/>
  <c r="N4" i="26"/>
  <c r="M4" i="26"/>
  <c r="L4" i="26"/>
  <c r="K4" i="26"/>
  <c r="J4" i="26"/>
  <c r="I4" i="26"/>
  <c r="H4" i="26"/>
  <c r="G4" i="26"/>
  <c r="D4" i="26"/>
  <c r="S3" i="26"/>
  <c r="R3" i="26"/>
  <c r="Q3" i="26"/>
  <c r="P3" i="26"/>
  <c r="O3" i="26"/>
  <c r="N3" i="26"/>
  <c r="M3" i="26"/>
  <c r="L3" i="26"/>
  <c r="K3" i="26"/>
  <c r="J3" i="26"/>
  <c r="I3" i="26"/>
  <c r="H3" i="26"/>
  <c r="G3" i="26"/>
  <c r="D3" i="26"/>
  <c r="C29" i="25"/>
  <c r="L28" i="25"/>
  <c r="K28" i="25"/>
  <c r="J28" i="25"/>
  <c r="I28" i="25"/>
  <c r="H28" i="25"/>
  <c r="G28" i="25"/>
  <c r="F28" i="25"/>
  <c r="E28" i="25"/>
  <c r="L27" i="25"/>
  <c r="K27" i="25"/>
  <c r="J27" i="25"/>
  <c r="I27" i="25"/>
  <c r="H27" i="25"/>
  <c r="G27" i="25"/>
  <c r="F27" i="25"/>
  <c r="E27" i="25"/>
  <c r="L26" i="25"/>
  <c r="K26" i="25"/>
  <c r="J26" i="25"/>
  <c r="I26" i="25"/>
  <c r="H26" i="25"/>
  <c r="G26" i="25"/>
  <c r="F26" i="25"/>
  <c r="E26" i="25"/>
  <c r="L25" i="25"/>
  <c r="K25" i="25"/>
  <c r="J25" i="25"/>
  <c r="I25" i="25"/>
  <c r="H25" i="25"/>
  <c r="G25" i="25"/>
  <c r="F25" i="25"/>
  <c r="E25" i="25"/>
  <c r="L24" i="25"/>
  <c r="K24" i="25"/>
  <c r="J24" i="25"/>
  <c r="I24" i="25"/>
  <c r="H24" i="25"/>
  <c r="G24" i="25"/>
  <c r="F24" i="25"/>
  <c r="E24" i="25"/>
  <c r="L23" i="25"/>
  <c r="K23" i="25"/>
  <c r="J23" i="25"/>
  <c r="I23" i="25"/>
  <c r="H23" i="25"/>
  <c r="G23" i="25"/>
  <c r="F23" i="25"/>
  <c r="E23" i="25"/>
  <c r="L22" i="25"/>
  <c r="K22" i="25"/>
  <c r="J22" i="25"/>
  <c r="I22" i="25"/>
  <c r="H22" i="25"/>
  <c r="G22" i="25"/>
  <c r="F22" i="25"/>
  <c r="E22" i="25"/>
  <c r="L21" i="25"/>
  <c r="K21" i="25"/>
  <c r="J21" i="25"/>
  <c r="I21" i="25"/>
  <c r="H21" i="25"/>
  <c r="G21" i="25"/>
  <c r="F21" i="25"/>
  <c r="E21" i="25"/>
  <c r="L20" i="25"/>
  <c r="K20" i="25"/>
  <c r="J20" i="25"/>
  <c r="I20" i="25"/>
  <c r="H20" i="25"/>
  <c r="G20" i="25"/>
  <c r="F20" i="25"/>
  <c r="E20" i="25"/>
  <c r="L19" i="25"/>
  <c r="K19" i="25"/>
  <c r="J19" i="25"/>
  <c r="I19" i="25"/>
  <c r="H19" i="25"/>
  <c r="G19" i="25"/>
  <c r="F19" i="25"/>
  <c r="E19" i="25"/>
  <c r="L18" i="25"/>
  <c r="K18" i="25"/>
  <c r="J18" i="25"/>
  <c r="I18" i="25"/>
  <c r="H18" i="25"/>
  <c r="G18" i="25"/>
  <c r="F18" i="25"/>
  <c r="E18" i="25"/>
  <c r="L17" i="25"/>
  <c r="K17" i="25"/>
  <c r="J17" i="25"/>
  <c r="I17" i="25"/>
  <c r="H17" i="25"/>
  <c r="G17" i="25"/>
  <c r="F17" i="25"/>
  <c r="L16" i="25"/>
  <c r="K16" i="25"/>
  <c r="J16" i="25"/>
  <c r="I16" i="25"/>
  <c r="H16" i="25"/>
  <c r="G16" i="25"/>
  <c r="L15" i="25"/>
  <c r="K15" i="25"/>
  <c r="J15" i="25"/>
  <c r="I15" i="25"/>
  <c r="H15" i="25"/>
  <c r="G15" i="25"/>
  <c r="F15" i="25"/>
  <c r="E15" i="25"/>
  <c r="L14" i="25"/>
  <c r="H14" i="25"/>
  <c r="G14" i="25"/>
  <c r="F14" i="25"/>
  <c r="L13" i="25"/>
  <c r="K13" i="25"/>
  <c r="J13" i="25"/>
  <c r="I13" i="25"/>
  <c r="H13" i="25"/>
  <c r="G13" i="25"/>
  <c r="F13" i="25"/>
  <c r="E13" i="25"/>
  <c r="L12" i="25"/>
  <c r="K12" i="25"/>
  <c r="J12" i="25"/>
  <c r="I12" i="25"/>
  <c r="H12" i="25"/>
  <c r="G12" i="25"/>
  <c r="F12" i="25"/>
  <c r="E12" i="25"/>
  <c r="L11" i="25"/>
  <c r="K11" i="25"/>
  <c r="J11" i="25"/>
  <c r="I11" i="25"/>
  <c r="H11" i="25"/>
  <c r="G11" i="25"/>
  <c r="F11" i="25"/>
  <c r="E11" i="25"/>
  <c r="L10" i="25"/>
  <c r="K10" i="25"/>
  <c r="J10" i="25"/>
  <c r="I10" i="25"/>
  <c r="H10" i="25"/>
  <c r="G10" i="25"/>
  <c r="F10" i="25"/>
  <c r="E10" i="25"/>
  <c r="L9" i="25"/>
  <c r="K9" i="25"/>
  <c r="J9" i="25"/>
  <c r="I9" i="25"/>
  <c r="H9" i="25"/>
  <c r="G9" i="25"/>
  <c r="F9" i="25"/>
  <c r="E9" i="25"/>
  <c r="L8" i="25"/>
  <c r="K8" i="25"/>
  <c r="J8" i="25"/>
  <c r="I8" i="25"/>
  <c r="H8" i="25"/>
  <c r="G8" i="25"/>
  <c r="F8" i="25"/>
  <c r="E8" i="25"/>
  <c r="L7" i="25"/>
  <c r="K7" i="25"/>
  <c r="J7" i="25"/>
  <c r="I7" i="25"/>
  <c r="H7" i="25"/>
  <c r="G7" i="25"/>
  <c r="F7" i="25"/>
  <c r="E7" i="25"/>
  <c r="L6" i="25"/>
  <c r="K6" i="25"/>
  <c r="J6" i="25"/>
  <c r="I6" i="25"/>
  <c r="H6" i="25"/>
  <c r="G6" i="25"/>
  <c r="F6" i="25"/>
  <c r="E6" i="25"/>
  <c r="L5" i="25"/>
  <c r="K5" i="25"/>
  <c r="J5" i="25"/>
  <c r="I5" i="25"/>
  <c r="H5" i="25"/>
  <c r="G5" i="25"/>
  <c r="F5" i="25"/>
  <c r="E5" i="25"/>
  <c r="L3" i="25"/>
  <c r="K3" i="25"/>
  <c r="J3" i="25"/>
  <c r="I3" i="25"/>
  <c r="H3" i="25"/>
  <c r="G3" i="25"/>
  <c r="F3" i="25"/>
  <c r="E3" i="25"/>
  <c r="A1" i="25"/>
  <c r="S110" i="24"/>
  <c r="S109" i="24"/>
  <c r="C106" i="24"/>
  <c r="B106" i="24"/>
  <c r="P105" i="24"/>
  <c r="O105" i="24"/>
  <c r="N105" i="24"/>
  <c r="M105" i="24"/>
  <c r="L105" i="24"/>
  <c r="K105" i="24"/>
  <c r="J105" i="24"/>
  <c r="I105" i="24"/>
  <c r="H105" i="24"/>
  <c r="G105" i="24"/>
  <c r="D105" i="24"/>
  <c r="S105" i="24" s="1"/>
  <c r="P104" i="24"/>
  <c r="O104" i="24"/>
  <c r="N104" i="24"/>
  <c r="M104" i="24"/>
  <c r="L104" i="24"/>
  <c r="K104" i="24"/>
  <c r="J104" i="24"/>
  <c r="I104" i="24"/>
  <c r="H104" i="24"/>
  <c r="G104" i="24"/>
  <c r="D104" i="24"/>
  <c r="S104" i="24" s="1"/>
  <c r="P103" i="24"/>
  <c r="O103" i="24"/>
  <c r="N103" i="24"/>
  <c r="M103" i="24"/>
  <c r="L103" i="24"/>
  <c r="K103" i="24"/>
  <c r="J103" i="24"/>
  <c r="I103" i="24"/>
  <c r="H103" i="24"/>
  <c r="G103" i="24"/>
  <c r="D103" i="24"/>
  <c r="S103" i="24" s="1"/>
  <c r="P102" i="24"/>
  <c r="O102" i="24"/>
  <c r="N102" i="24"/>
  <c r="M102" i="24"/>
  <c r="L102" i="24"/>
  <c r="K102" i="24"/>
  <c r="J102" i="24"/>
  <c r="I102" i="24"/>
  <c r="H102" i="24"/>
  <c r="G102" i="24"/>
  <c r="D102" i="24"/>
  <c r="S102" i="24" s="1"/>
  <c r="P101" i="24"/>
  <c r="O101" i="24"/>
  <c r="N101" i="24"/>
  <c r="M101" i="24"/>
  <c r="L101" i="24"/>
  <c r="K101" i="24"/>
  <c r="J101" i="24"/>
  <c r="I101" i="24"/>
  <c r="H101" i="24"/>
  <c r="G101" i="24"/>
  <c r="D101" i="24"/>
  <c r="S101" i="24" s="1"/>
  <c r="P100" i="24"/>
  <c r="O100" i="24"/>
  <c r="N100" i="24"/>
  <c r="M100" i="24"/>
  <c r="L100" i="24"/>
  <c r="K100" i="24"/>
  <c r="J100" i="24"/>
  <c r="I100" i="24"/>
  <c r="H100" i="24"/>
  <c r="G100" i="24"/>
  <c r="D100" i="24"/>
  <c r="S100" i="24" s="1"/>
  <c r="P99" i="24"/>
  <c r="O99" i="24"/>
  <c r="N99" i="24"/>
  <c r="M99" i="24"/>
  <c r="L99" i="24"/>
  <c r="K99" i="24"/>
  <c r="J99" i="24"/>
  <c r="I99" i="24"/>
  <c r="H99" i="24"/>
  <c r="G99" i="24"/>
  <c r="D99" i="24"/>
  <c r="C98" i="24"/>
  <c r="B98" i="24"/>
  <c r="P97" i="24"/>
  <c r="O97" i="24"/>
  <c r="N97" i="24"/>
  <c r="M97" i="24"/>
  <c r="L97" i="24"/>
  <c r="K97" i="24"/>
  <c r="J97" i="24"/>
  <c r="I97" i="24"/>
  <c r="H97" i="24"/>
  <c r="G97" i="24"/>
  <c r="D97" i="24"/>
  <c r="S97" i="24" s="1"/>
  <c r="P96" i="24"/>
  <c r="O96" i="24"/>
  <c r="N96" i="24"/>
  <c r="M96" i="24"/>
  <c r="L96" i="24"/>
  <c r="K96" i="24"/>
  <c r="J96" i="24"/>
  <c r="I96" i="24"/>
  <c r="H96" i="24"/>
  <c r="G96" i="24"/>
  <c r="D96" i="24"/>
  <c r="S96" i="24" s="1"/>
  <c r="P95" i="24"/>
  <c r="O95" i="24"/>
  <c r="N95" i="24"/>
  <c r="M95" i="24"/>
  <c r="L95" i="24"/>
  <c r="K95" i="24"/>
  <c r="J95" i="24"/>
  <c r="I95" i="24"/>
  <c r="H95" i="24"/>
  <c r="G95" i="24"/>
  <c r="D95" i="24"/>
  <c r="S95" i="24" s="1"/>
  <c r="P94" i="24"/>
  <c r="O94" i="24"/>
  <c r="N94" i="24"/>
  <c r="M94" i="24"/>
  <c r="L94" i="24"/>
  <c r="K94" i="24"/>
  <c r="J94" i="24"/>
  <c r="I94" i="24"/>
  <c r="H94" i="24"/>
  <c r="G94" i="24"/>
  <c r="D94" i="24"/>
  <c r="S94" i="24" s="1"/>
  <c r="P93" i="24"/>
  <c r="O93" i="24"/>
  <c r="N93" i="24"/>
  <c r="M93" i="24"/>
  <c r="L93" i="24"/>
  <c r="K93" i="24"/>
  <c r="J93" i="24"/>
  <c r="I93" i="24"/>
  <c r="H93" i="24"/>
  <c r="G93" i="24"/>
  <c r="D93" i="24"/>
  <c r="S93" i="24" s="1"/>
  <c r="P92" i="24"/>
  <c r="O92" i="24"/>
  <c r="N92" i="24"/>
  <c r="M92" i="24"/>
  <c r="L92" i="24"/>
  <c r="K92" i="24"/>
  <c r="J92" i="24"/>
  <c r="I92" i="24"/>
  <c r="H92" i="24"/>
  <c r="G92" i="24"/>
  <c r="D92" i="24"/>
  <c r="S92" i="24" s="1"/>
  <c r="C91" i="24"/>
  <c r="B91" i="24"/>
  <c r="P90" i="24"/>
  <c r="O90" i="24"/>
  <c r="N90" i="24"/>
  <c r="M90" i="24"/>
  <c r="L90" i="24"/>
  <c r="K90" i="24"/>
  <c r="J90" i="24"/>
  <c r="I90" i="24"/>
  <c r="H90" i="24"/>
  <c r="G90" i="24"/>
  <c r="D90" i="24"/>
  <c r="S90" i="24" s="1"/>
  <c r="P89" i="24"/>
  <c r="O89" i="24"/>
  <c r="N89" i="24"/>
  <c r="M89" i="24"/>
  <c r="L89" i="24"/>
  <c r="K89" i="24"/>
  <c r="J89" i="24"/>
  <c r="I89" i="24"/>
  <c r="H89" i="24"/>
  <c r="G89" i="24"/>
  <c r="D89" i="24"/>
  <c r="S89" i="24" s="1"/>
  <c r="P88" i="24"/>
  <c r="O88" i="24"/>
  <c r="N88" i="24"/>
  <c r="M88" i="24"/>
  <c r="L88" i="24"/>
  <c r="K88" i="24"/>
  <c r="J88" i="24"/>
  <c r="I88" i="24"/>
  <c r="H88" i="24"/>
  <c r="G88" i="24"/>
  <c r="D88" i="24"/>
  <c r="S88" i="24" s="1"/>
  <c r="P87" i="24"/>
  <c r="O87" i="24"/>
  <c r="N87" i="24"/>
  <c r="M87" i="24"/>
  <c r="L87" i="24"/>
  <c r="K87" i="24"/>
  <c r="J87" i="24"/>
  <c r="I87" i="24"/>
  <c r="H87" i="24"/>
  <c r="G87" i="24"/>
  <c r="D87" i="24"/>
  <c r="S87" i="24" s="1"/>
  <c r="P86" i="24"/>
  <c r="O86" i="24"/>
  <c r="N86" i="24"/>
  <c r="M86" i="24"/>
  <c r="L86" i="24"/>
  <c r="K86" i="24"/>
  <c r="J86" i="24"/>
  <c r="I86" i="24"/>
  <c r="H86" i="24"/>
  <c r="G86" i="24"/>
  <c r="D86" i="24"/>
  <c r="S86" i="24" s="1"/>
  <c r="P85" i="24"/>
  <c r="O85" i="24"/>
  <c r="N85" i="24"/>
  <c r="M85" i="24"/>
  <c r="L85" i="24"/>
  <c r="K85" i="24"/>
  <c r="J85" i="24"/>
  <c r="I85" i="24"/>
  <c r="H85" i="24"/>
  <c r="G85" i="24"/>
  <c r="D85" i="24"/>
  <c r="S85" i="24" s="1"/>
  <c r="C84" i="24"/>
  <c r="B84" i="24"/>
  <c r="P83" i="24"/>
  <c r="O83" i="24"/>
  <c r="N83" i="24"/>
  <c r="M83" i="24"/>
  <c r="L83" i="24"/>
  <c r="K83" i="24"/>
  <c r="J83" i="24"/>
  <c r="I83" i="24"/>
  <c r="H83" i="24"/>
  <c r="G83" i="24"/>
  <c r="D83" i="24"/>
  <c r="S83" i="24" s="1"/>
  <c r="P82" i="24"/>
  <c r="O82" i="24"/>
  <c r="N82" i="24"/>
  <c r="M82" i="24"/>
  <c r="L82" i="24"/>
  <c r="K82" i="24"/>
  <c r="J82" i="24"/>
  <c r="I82" i="24"/>
  <c r="H82" i="24"/>
  <c r="G82" i="24"/>
  <c r="D82" i="24"/>
  <c r="S82" i="24" s="1"/>
  <c r="D81" i="24"/>
  <c r="S81" i="24" s="1"/>
  <c r="P80" i="24"/>
  <c r="O80" i="24"/>
  <c r="N80" i="24"/>
  <c r="M80" i="24"/>
  <c r="L80" i="24"/>
  <c r="K80" i="24"/>
  <c r="J80" i="24"/>
  <c r="I80" i="24"/>
  <c r="H80" i="24"/>
  <c r="G80" i="24"/>
  <c r="D80" i="24"/>
  <c r="S80" i="24" s="1"/>
  <c r="P79" i="24"/>
  <c r="O79" i="24"/>
  <c r="N79" i="24"/>
  <c r="M79" i="24"/>
  <c r="L79" i="24"/>
  <c r="K79" i="24"/>
  <c r="J79" i="24"/>
  <c r="I79" i="24"/>
  <c r="H79" i="24"/>
  <c r="G79" i="24"/>
  <c r="D79" i="24"/>
  <c r="S79" i="24" s="1"/>
  <c r="P78" i="24"/>
  <c r="O78" i="24"/>
  <c r="N78" i="24"/>
  <c r="M78" i="24"/>
  <c r="L78" i="24"/>
  <c r="K78" i="24"/>
  <c r="J78" i="24"/>
  <c r="I78" i="24"/>
  <c r="H78" i="24"/>
  <c r="G78" i="24"/>
  <c r="D78" i="24"/>
  <c r="S78" i="24" s="1"/>
  <c r="C77" i="24"/>
  <c r="B77" i="24"/>
  <c r="P76" i="24"/>
  <c r="O76" i="24"/>
  <c r="N76" i="24"/>
  <c r="M76" i="24"/>
  <c r="L76" i="24"/>
  <c r="K76" i="24"/>
  <c r="J76" i="24"/>
  <c r="I76" i="24"/>
  <c r="H76" i="24"/>
  <c r="G76" i="24"/>
  <c r="D76" i="24"/>
  <c r="P75" i="24"/>
  <c r="O75" i="24"/>
  <c r="N75" i="24"/>
  <c r="M75" i="24"/>
  <c r="L75" i="24"/>
  <c r="K75" i="24"/>
  <c r="J75" i="24"/>
  <c r="I75" i="24"/>
  <c r="H75" i="24"/>
  <c r="G75" i="24"/>
  <c r="D75" i="24"/>
  <c r="S75" i="24" s="1"/>
  <c r="P74" i="24"/>
  <c r="O74" i="24"/>
  <c r="N74" i="24"/>
  <c r="M74" i="24"/>
  <c r="L74" i="24"/>
  <c r="K74" i="24"/>
  <c r="J74" i="24"/>
  <c r="I74" i="24"/>
  <c r="H74" i="24"/>
  <c r="G74" i="24"/>
  <c r="D74" i="24"/>
  <c r="S74" i="24" s="1"/>
  <c r="P73" i="24"/>
  <c r="O73" i="24"/>
  <c r="N73" i="24"/>
  <c r="M73" i="24"/>
  <c r="L73" i="24"/>
  <c r="K73" i="24"/>
  <c r="J73" i="24"/>
  <c r="I73" i="24"/>
  <c r="H73" i="24"/>
  <c r="G73" i="24"/>
  <c r="D73" i="24"/>
  <c r="S73" i="24" s="1"/>
  <c r="P72" i="24"/>
  <c r="O72" i="24"/>
  <c r="N72" i="24"/>
  <c r="M72" i="24"/>
  <c r="L72" i="24"/>
  <c r="K72" i="24"/>
  <c r="J72" i="24"/>
  <c r="I72" i="24"/>
  <c r="H72" i="24"/>
  <c r="G72" i="24"/>
  <c r="D72" i="24"/>
  <c r="S72" i="24" s="1"/>
  <c r="P71" i="24"/>
  <c r="O71" i="24"/>
  <c r="N71" i="24"/>
  <c r="M71" i="24"/>
  <c r="L71" i="24"/>
  <c r="K71" i="24"/>
  <c r="J71" i="24"/>
  <c r="I71" i="24"/>
  <c r="H71" i="24"/>
  <c r="G71" i="24"/>
  <c r="D71" i="24"/>
  <c r="S71" i="24" s="1"/>
  <c r="P70" i="24"/>
  <c r="O70" i="24"/>
  <c r="N70" i="24"/>
  <c r="M70" i="24"/>
  <c r="L70" i="24"/>
  <c r="K70" i="24"/>
  <c r="J70" i="24"/>
  <c r="I70" i="24"/>
  <c r="H70" i="24"/>
  <c r="G70" i="24"/>
  <c r="D70" i="24"/>
  <c r="S70" i="24" s="1"/>
  <c r="P69" i="24"/>
  <c r="O69" i="24"/>
  <c r="N69" i="24"/>
  <c r="M69" i="24"/>
  <c r="L69" i="24"/>
  <c r="K69" i="24"/>
  <c r="J69" i="24"/>
  <c r="I69" i="24"/>
  <c r="H69" i="24"/>
  <c r="G69" i="24"/>
  <c r="D69" i="24"/>
  <c r="S69" i="24" s="1"/>
  <c r="C68" i="24"/>
  <c r="B68" i="24"/>
  <c r="P67" i="24"/>
  <c r="O67" i="24"/>
  <c r="N67" i="24"/>
  <c r="M67" i="24"/>
  <c r="L67" i="24"/>
  <c r="K67" i="24"/>
  <c r="J67" i="24"/>
  <c r="I67" i="24"/>
  <c r="H67" i="24"/>
  <c r="G67" i="24"/>
  <c r="D67" i="24"/>
  <c r="S67" i="24" s="1"/>
  <c r="P66" i="24"/>
  <c r="O66" i="24"/>
  <c r="N66" i="24"/>
  <c r="M66" i="24"/>
  <c r="L66" i="24"/>
  <c r="K66" i="24"/>
  <c r="J66" i="24"/>
  <c r="I66" i="24"/>
  <c r="H66" i="24"/>
  <c r="G66" i="24"/>
  <c r="D66" i="24"/>
  <c r="P65" i="24"/>
  <c r="O65" i="24"/>
  <c r="N65" i="24"/>
  <c r="M65" i="24"/>
  <c r="L65" i="24"/>
  <c r="K65" i="24"/>
  <c r="J65" i="24"/>
  <c r="I65" i="24"/>
  <c r="H65" i="24"/>
  <c r="G65" i="24"/>
  <c r="D65" i="24"/>
  <c r="S65" i="24" s="1"/>
  <c r="P64" i="24"/>
  <c r="O64" i="24"/>
  <c r="N64" i="24"/>
  <c r="M64" i="24"/>
  <c r="L64" i="24"/>
  <c r="K64" i="24"/>
  <c r="J64" i="24"/>
  <c r="I64" i="24"/>
  <c r="H64" i="24"/>
  <c r="G64" i="24"/>
  <c r="Q64" i="24" s="1"/>
  <c r="D64" i="24"/>
  <c r="P63" i="24"/>
  <c r="O63" i="24"/>
  <c r="N63" i="24"/>
  <c r="M63" i="24"/>
  <c r="L63" i="24"/>
  <c r="K63" i="24"/>
  <c r="J63" i="24"/>
  <c r="I63" i="24"/>
  <c r="H63" i="24"/>
  <c r="G63" i="24"/>
  <c r="D63" i="24"/>
  <c r="S63" i="24" s="1"/>
  <c r="P62" i="24"/>
  <c r="O62" i="24"/>
  <c r="N62" i="24"/>
  <c r="M62" i="24"/>
  <c r="L62" i="24"/>
  <c r="K62" i="24"/>
  <c r="J62" i="24"/>
  <c r="I62" i="24"/>
  <c r="H62" i="24"/>
  <c r="G62" i="24"/>
  <c r="D62" i="24"/>
  <c r="S62" i="24" s="1"/>
  <c r="P61" i="24"/>
  <c r="O61" i="24"/>
  <c r="N61" i="24"/>
  <c r="M61" i="24"/>
  <c r="L61" i="24"/>
  <c r="K61" i="24"/>
  <c r="J61" i="24"/>
  <c r="I61" i="24"/>
  <c r="H61" i="24"/>
  <c r="G61" i="24"/>
  <c r="D61" i="24"/>
  <c r="C60" i="24"/>
  <c r="B60" i="24"/>
  <c r="P59" i="24"/>
  <c r="O59" i="24"/>
  <c r="N59" i="24"/>
  <c r="M59" i="24"/>
  <c r="L59" i="24"/>
  <c r="K59" i="24"/>
  <c r="J59" i="24"/>
  <c r="I59" i="24"/>
  <c r="H59" i="24"/>
  <c r="G59" i="24"/>
  <c r="D59" i="24"/>
  <c r="S59" i="24" s="1"/>
  <c r="P58" i="24"/>
  <c r="O58" i="24"/>
  <c r="N58" i="24"/>
  <c r="M58" i="24"/>
  <c r="L58" i="24"/>
  <c r="K58" i="24"/>
  <c r="J58" i="24"/>
  <c r="I58" i="24"/>
  <c r="H58" i="24"/>
  <c r="G58" i="24"/>
  <c r="D58" i="24"/>
  <c r="S58" i="24" s="1"/>
  <c r="P57" i="24"/>
  <c r="O57" i="24"/>
  <c r="N57" i="24"/>
  <c r="M57" i="24"/>
  <c r="L57" i="24"/>
  <c r="K57" i="24"/>
  <c r="J57" i="24"/>
  <c r="I57" i="24"/>
  <c r="H57" i="24"/>
  <c r="G57" i="24"/>
  <c r="D57" i="24"/>
  <c r="S57" i="24" s="1"/>
  <c r="P56" i="24"/>
  <c r="O56" i="24"/>
  <c r="N56" i="24"/>
  <c r="M56" i="24"/>
  <c r="L56" i="24"/>
  <c r="K56" i="24"/>
  <c r="J56" i="24"/>
  <c r="I56" i="24"/>
  <c r="H56" i="24"/>
  <c r="G56" i="24"/>
  <c r="D56" i="24"/>
  <c r="S56" i="24" s="1"/>
  <c r="P55" i="24"/>
  <c r="O55" i="24"/>
  <c r="N55" i="24"/>
  <c r="M55" i="24"/>
  <c r="L55" i="24"/>
  <c r="K55" i="24"/>
  <c r="J55" i="24"/>
  <c r="I55" i="24"/>
  <c r="H55" i="24"/>
  <c r="G55" i="24"/>
  <c r="D55" i="24"/>
  <c r="S55" i="24" s="1"/>
  <c r="P54" i="24"/>
  <c r="O54" i="24"/>
  <c r="N54" i="24"/>
  <c r="M54" i="24"/>
  <c r="L54" i="24"/>
  <c r="K54" i="24"/>
  <c r="J54" i="24"/>
  <c r="I54" i="24"/>
  <c r="H54" i="24"/>
  <c r="G54" i="24"/>
  <c r="D54" i="24"/>
  <c r="S54" i="24" s="1"/>
  <c r="P53" i="24"/>
  <c r="O53" i="24"/>
  <c r="N53" i="24"/>
  <c r="M53" i="24"/>
  <c r="L53" i="24"/>
  <c r="K53" i="24"/>
  <c r="J53" i="24"/>
  <c r="I53" i="24"/>
  <c r="H53" i="24"/>
  <c r="G53" i="24"/>
  <c r="D53" i="24"/>
  <c r="S53" i="24" s="1"/>
  <c r="P52" i="24"/>
  <c r="O52" i="24"/>
  <c r="N52" i="24"/>
  <c r="M52" i="24"/>
  <c r="L52" i="24"/>
  <c r="K52" i="24"/>
  <c r="J52" i="24"/>
  <c r="I52" i="24"/>
  <c r="H52" i="24"/>
  <c r="G52" i="24"/>
  <c r="D52" i="24"/>
  <c r="S52" i="24" s="1"/>
  <c r="P51" i="24"/>
  <c r="O51" i="24"/>
  <c r="N51" i="24"/>
  <c r="M51" i="24"/>
  <c r="L51" i="24"/>
  <c r="K51" i="24"/>
  <c r="J51" i="24"/>
  <c r="I51" i="24"/>
  <c r="H51" i="24"/>
  <c r="G51" i="24"/>
  <c r="D51" i="24"/>
  <c r="S51" i="24" s="1"/>
  <c r="C50" i="24"/>
  <c r="B50" i="24"/>
  <c r="P49" i="24"/>
  <c r="O49" i="24"/>
  <c r="N49" i="24"/>
  <c r="M49" i="24"/>
  <c r="L49" i="24"/>
  <c r="K49" i="24"/>
  <c r="J49" i="24"/>
  <c r="I49" i="24"/>
  <c r="H49" i="24"/>
  <c r="G49" i="24"/>
  <c r="D49" i="24"/>
  <c r="S49" i="24" s="1"/>
  <c r="P48" i="24"/>
  <c r="O48" i="24"/>
  <c r="N48" i="24"/>
  <c r="M48" i="24"/>
  <c r="L48" i="24"/>
  <c r="K48" i="24"/>
  <c r="J48" i="24"/>
  <c r="I48" i="24"/>
  <c r="H48" i="24"/>
  <c r="G48" i="24"/>
  <c r="D48" i="24"/>
  <c r="S48" i="24" s="1"/>
  <c r="P47" i="24"/>
  <c r="O47" i="24"/>
  <c r="N47" i="24"/>
  <c r="M47" i="24"/>
  <c r="L47" i="24"/>
  <c r="K47" i="24"/>
  <c r="J47" i="24"/>
  <c r="I47" i="24"/>
  <c r="H47" i="24"/>
  <c r="G47" i="24"/>
  <c r="D47" i="24"/>
  <c r="S47" i="24" s="1"/>
  <c r="P46" i="24"/>
  <c r="O46" i="24"/>
  <c r="N46" i="24"/>
  <c r="M46" i="24"/>
  <c r="L46" i="24"/>
  <c r="K46" i="24"/>
  <c r="J46" i="24"/>
  <c r="I46" i="24"/>
  <c r="H46" i="24"/>
  <c r="G46" i="24"/>
  <c r="D46" i="24"/>
  <c r="S46" i="24" s="1"/>
  <c r="P45" i="24"/>
  <c r="O45" i="24"/>
  <c r="N45" i="24"/>
  <c r="M45" i="24"/>
  <c r="L45" i="24"/>
  <c r="K45" i="24"/>
  <c r="J45" i="24"/>
  <c r="I45" i="24"/>
  <c r="H45" i="24"/>
  <c r="G45" i="24"/>
  <c r="D45" i="24"/>
  <c r="S45" i="24" s="1"/>
  <c r="P44" i="24"/>
  <c r="O44" i="24"/>
  <c r="N44" i="24"/>
  <c r="M44" i="24"/>
  <c r="L44" i="24"/>
  <c r="K44" i="24"/>
  <c r="J44" i="24"/>
  <c r="I44" i="24"/>
  <c r="H44" i="24"/>
  <c r="G44" i="24"/>
  <c r="D44" i="24"/>
  <c r="S44" i="24" s="1"/>
  <c r="P43" i="24"/>
  <c r="O43" i="24"/>
  <c r="N43" i="24"/>
  <c r="M43" i="24"/>
  <c r="L43" i="24"/>
  <c r="K43" i="24"/>
  <c r="J43" i="24"/>
  <c r="I43" i="24"/>
  <c r="H43" i="24"/>
  <c r="G43" i="24"/>
  <c r="D43" i="24"/>
  <c r="S43" i="24" s="1"/>
  <c r="P42" i="24"/>
  <c r="O42" i="24"/>
  <c r="N42" i="24"/>
  <c r="M42" i="24"/>
  <c r="L42" i="24"/>
  <c r="K42" i="24"/>
  <c r="J42" i="24"/>
  <c r="I42" i="24"/>
  <c r="H42" i="24"/>
  <c r="G42" i="24"/>
  <c r="D42" i="24"/>
  <c r="S42" i="24" s="1"/>
  <c r="P41" i="24"/>
  <c r="O41" i="24"/>
  <c r="N41" i="24"/>
  <c r="M41" i="24"/>
  <c r="L41" i="24"/>
  <c r="K41" i="24"/>
  <c r="J41" i="24"/>
  <c r="I41" i="24"/>
  <c r="H41" i="24"/>
  <c r="G41" i="24"/>
  <c r="D41" i="24"/>
  <c r="S41" i="24" s="1"/>
  <c r="P40" i="24"/>
  <c r="O40" i="24"/>
  <c r="N40" i="24"/>
  <c r="M40" i="24"/>
  <c r="L40" i="24"/>
  <c r="K40" i="24"/>
  <c r="J40" i="24"/>
  <c r="I40" i="24"/>
  <c r="H40" i="24"/>
  <c r="G40" i="24"/>
  <c r="D40" i="24"/>
  <c r="S40" i="24" s="1"/>
  <c r="P39" i="24"/>
  <c r="O39" i="24"/>
  <c r="N39" i="24"/>
  <c r="M39" i="24"/>
  <c r="L39" i="24"/>
  <c r="K39" i="24"/>
  <c r="J39" i="24"/>
  <c r="I39" i="24"/>
  <c r="H39" i="24"/>
  <c r="G39" i="24"/>
  <c r="D39" i="24"/>
  <c r="S39" i="24" s="1"/>
  <c r="C38" i="24"/>
  <c r="B38" i="24"/>
  <c r="P37" i="24"/>
  <c r="O37" i="24"/>
  <c r="N37" i="24"/>
  <c r="M37" i="24"/>
  <c r="L37" i="24"/>
  <c r="K37" i="24"/>
  <c r="J37" i="24"/>
  <c r="I37" i="24"/>
  <c r="H37" i="24"/>
  <c r="G37" i="24"/>
  <c r="D37" i="24"/>
  <c r="S37" i="24" s="1"/>
  <c r="P36" i="24"/>
  <c r="O36" i="24"/>
  <c r="N36" i="24"/>
  <c r="M36" i="24"/>
  <c r="L36" i="24"/>
  <c r="K36" i="24"/>
  <c r="J36" i="24"/>
  <c r="I36" i="24"/>
  <c r="H36" i="24"/>
  <c r="G36" i="24"/>
  <c r="D36" i="24"/>
  <c r="S36" i="24" s="1"/>
  <c r="P35" i="24"/>
  <c r="O35" i="24"/>
  <c r="N35" i="24"/>
  <c r="M35" i="24"/>
  <c r="L35" i="24"/>
  <c r="K35" i="24"/>
  <c r="J35" i="24"/>
  <c r="I35" i="24"/>
  <c r="H35" i="24"/>
  <c r="G35" i="24"/>
  <c r="D35" i="24"/>
  <c r="S34" i="24" s="1"/>
  <c r="P34" i="24"/>
  <c r="O34" i="24"/>
  <c r="N34" i="24"/>
  <c r="M34" i="24"/>
  <c r="L34" i="24"/>
  <c r="K34" i="24"/>
  <c r="J34" i="24"/>
  <c r="I34" i="24"/>
  <c r="H34" i="24"/>
  <c r="G34" i="24"/>
  <c r="D34" i="24"/>
  <c r="S33" i="24" s="1"/>
  <c r="P33" i="24"/>
  <c r="O33" i="24"/>
  <c r="N33" i="24"/>
  <c r="M33" i="24"/>
  <c r="L33" i="24"/>
  <c r="K33" i="24"/>
  <c r="J33" i="24"/>
  <c r="I33" i="24"/>
  <c r="H33" i="24"/>
  <c r="G33" i="24"/>
  <c r="D33" i="24"/>
  <c r="S32" i="24" s="1"/>
  <c r="P32" i="24"/>
  <c r="O32" i="24"/>
  <c r="N32" i="24"/>
  <c r="M32" i="24"/>
  <c r="L32" i="24"/>
  <c r="K32" i="24"/>
  <c r="J32" i="24"/>
  <c r="I32" i="24"/>
  <c r="H32" i="24"/>
  <c r="G32" i="24"/>
  <c r="D32" i="24"/>
  <c r="S31" i="24" s="1"/>
  <c r="P31" i="24"/>
  <c r="O31" i="24"/>
  <c r="N31" i="24"/>
  <c r="M31" i="24"/>
  <c r="L31" i="24"/>
  <c r="K31" i="24"/>
  <c r="J31" i="24"/>
  <c r="I31" i="24"/>
  <c r="H31" i="24"/>
  <c r="G31" i="24"/>
  <c r="D31" i="24"/>
  <c r="C30" i="24"/>
  <c r="B30" i="24"/>
  <c r="P29" i="24"/>
  <c r="O29" i="24"/>
  <c r="N29" i="24"/>
  <c r="M29" i="24"/>
  <c r="L29" i="24"/>
  <c r="K29" i="24"/>
  <c r="J29" i="24"/>
  <c r="I29" i="24"/>
  <c r="H29" i="24"/>
  <c r="G29" i="24"/>
  <c r="D29" i="24"/>
  <c r="S29" i="24" s="1"/>
  <c r="P28" i="24"/>
  <c r="O28" i="24"/>
  <c r="N28" i="24"/>
  <c r="M28" i="24"/>
  <c r="L28" i="24"/>
  <c r="K28" i="24"/>
  <c r="J28" i="24"/>
  <c r="I28" i="24"/>
  <c r="H28" i="24"/>
  <c r="G28" i="24"/>
  <c r="D28" i="24"/>
  <c r="S28" i="24" s="1"/>
  <c r="P27" i="24"/>
  <c r="O27" i="24"/>
  <c r="N27" i="24"/>
  <c r="M27" i="24"/>
  <c r="L27" i="24"/>
  <c r="K27" i="24"/>
  <c r="J27" i="24"/>
  <c r="I27" i="24"/>
  <c r="H27" i="24"/>
  <c r="G27" i="24"/>
  <c r="D27" i="24"/>
  <c r="S27" i="24" s="1"/>
  <c r="P26" i="24"/>
  <c r="O26" i="24"/>
  <c r="N26" i="24"/>
  <c r="M26" i="24"/>
  <c r="L26" i="24"/>
  <c r="K26" i="24"/>
  <c r="J26" i="24"/>
  <c r="I26" i="24"/>
  <c r="H26" i="24"/>
  <c r="G26" i="24"/>
  <c r="D26" i="24"/>
  <c r="S26" i="24" s="1"/>
  <c r="P24" i="24"/>
  <c r="O24" i="24"/>
  <c r="N24" i="24"/>
  <c r="M24" i="24"/>
  <c r="L24" i="24"/>
  <c r="K24" i="24"/>
  <c r="J24" i="24"/>
  <c r="I24" i="24"/>
  <c r="H24" i="24"/>
  <c r="G24" i="24"/>
  <c r="D24" i="24"/>
  <c r="S24" i="24" s="1"/>
  <c r="P23" i="24"/>
  <c r="O23" i="24"/>
  <c r="N23" i="24"/>
  <c r="M23" i="24"/>
  <c r="L23" i="24"/>
  <c r="K23" i="24"/>
  <c r="J23" i="24"/>
  <c r="I23" i="24"/>
  <c r="H23" i="24"/>
  <c r="G23" i="24"/>
  <c r="D23" i="24"/>
  <c r="S23" i="24" s="1"/>
  <c r="P22" i="24"/>
  <c r="O22" i="24"/>
  <c r="N22" i="24"/>
  <c r="M22" i="24"/>
  <c r="L22" i="24"/>
  <c r="K22" i="24"/>
  <c r="J22" i="24"/>
  <c r="I22" i="24"/>
  <c r="H22" i="24"/>
  <c r="G22" i="24"/>
  <c r="D22" i="24"/>
  <c r="S22" i="24" s="1"/>
  <c r="P21" i="24"/>
  <c r="O21" i="24"/>
  <c r="N21" i="24"/>
  <c r="M21" i="24"/>
  <c r="L21" i="24"/>
  <c r="K21" i="24"/>
  <c r="J21" i="24"/>
  <c r="I21" i="24"/>
  <c r="H21" i="24"/>
  <c r="C20" i="24"/>
  <c r="B20" i="24"/>
  <c r="P19" i="24"/>
  <c r="O19" i="24"/>
  <c r="N19" i="24"/>
  <c r="M19" i="24"/>
  <c r="L19" i="24"/>
  <c r="K19" i="24"/>
  <c r="J19" i="24"/>
  <c r="I19" i="24"/>
  <c r="H19" i="24"/>
  <c r="G19" i="24"/>
  <c r="D19" i="24"/>
  <c r="S19" i="24" s="1"/>
  <c r="P18" i="24"/>
  <c r="O18" i="24"/>
  <c r="N18" i="24"/>
  <c r="M18" i="24"/>
  <c r="L18" i="24"/>
  <c r="K18" i="24"/>
  <c r="J18" i="24"/>
  <c r="I18" i="24"/>
  <c r="H18" i="24"/>
  <c r="G18" i="24"/>
  <c r="D18" i="24"/>
  <c r="S18" i="24" s="1"/>
  <c r="P17" i="24"/>
  <c r="O17" i="24"/>
  <c r="N17" i="24"/>
  <c r="M17" i="24"/>
  <c r="L17" i="24"/>
  <c r="K17" i="24"/>
  <c r="J17" i="24"/>
  <c r="I17" i="24"/>
  <c r="H17" i="24"/>
  <c r="G17" i="24"/>
  <c r="D17" i="24"/>
  <c r="S17" i="24" s="1"/>
  <c r="P16" i="24"/>
  <c r="O16" i="24"/>
  <c r="N16" i="24"/>
  <c r="M16" i="24"/>
  <c r="L16" i="24"/>
  <c r="K16" i="24"/>
  <c r="J16" i="24"/>
  <c r="I16" i="24"/>
  <c r="H16" i="24"/>
  <c r="G16" i="24"/>
  <c r="D16" i="24"/>
  <c r="S16" i="24" s="1"/>
  <c r="P15" i="24"/>
  <c r="O15" i="24"/>
  <c r="N15" i="24"/>
  <c r="M15" i="24"/>
  <c r="L15" i="24"/>
  <c r="K15" i="24"/>
  <c r="J15" i="24"/>
  <c r="I15" i="24"/>
  <c r="H15" i="24"/>
  <c r="G15" i="24"/>
  <c r="D15" i="24"/>
  <c r="S15" i="24" s="1"/>
  <c r="P14" i="24"/>
  <c r="O14" i="24"/>
  <c r="N14" i="24"/>
  <c r="M14" i="24"/>
  <c r="L14" i="24"/>
  <c r="K14" i="24"/>
  <c r="J14" i="24"/>
  <c r="I14" i="24"/>
  <c r="H14" i="24"/>
  <c r="G14" i="24"/>
  <c r="D14" i="24"/>
  <c r="S14" i="24" s="1"/>
  <c r="P13" i="24"/>
  <c r="O13" i="24"/>
  <c r="N13" i="24"/>
  <c r="M13" i="24"/>
  <c r="L13" i="24"/>
  <c r="K13" i="24"/>
  <c r="J13" i="24"/>
  <c r="I13" i="24"/>
  <c r="H13" i="24"/>
  <c r="G13" i="24"/>
  <c r="D13" i="24"/>
  <c r="S13" i="24" s="1"/>
  <c r="P12" i="24"/>
  <c r="O12" i="24"/>
  <c r="N12" i="24"/>
  <c r="M12" i="24"/>
  <c r="L12" i="24"/>
  <c r="K12" i="24"/>
  <c r="J12" i="24"/>
  <c r="I12" i="24"/>
  <c r="H12" i="24"/>
  <c r="G12" i="24"/>
  <c r="D12" i="24"/>
  <c r="S12" i="24" s="1"/>
  <c r="C11" i="24"/>
  <c r="B11" i="24"/>
  <c r="P10" i="24"/>
  <c r="O10" i="24"/>
  <c r="N10" i="24"/>
  <c r="M10" i="24"/>
  <c r="L10" i="24"/>
  <c r="K10" i="24"/>
  <c r="J10" i="24"/>
  <c r="I10" i="24"/>
  <c r="H10" i="24"/>
  <c r="G10" i="24"/>
  <c r="D10" i="24"/>
  <c r="S10" i="24" s="1"/>
  <c r="P9" i="24"/>
  <c r="O9" i="24"/>
  <c r="N9" i="24"/>
  <c r="M9" i="24"/>
  <c r="L9" i="24"/>
  <c r="K9" i="24"/>
  <c r="J9" i="24"/>
  <c r="I9" i="24"/>
  <c r="H9" i="24"/>
  <c r="G9" i="24"/>
  <c r="D9" i="24"/>
  <c r="S9" i="24" s="1"/>
  <c r="P8" i="24"/>
  <c r="O8" i="24"/>
  <c r="N8" i="24"/>
  <c r="M8" i="24"/>
  <c r="L8" i="24"/>
  <c r="K8" i="24"/>
  <c r="J8" i="24"/>
  <c r="I8" i="24"/>
  <c r="H8" i="24"/>
  <c r="G8" i="24"/>
  <c r="D8" i="24"/>
  <c r="S8" i="24" s="1"/>
  <c r="P7" i="24"/>
  <c r="O7" i="24"/>
  <c r="N7" i="24"/>
  <c r="M7" i="24"/>
  <c r="L7" i="24"/>
  <c r="K7" i="24"/>
  <c r="J7" i="24"/>
  <c r="I7" i="24"/>
  <c r="H7" i="24"/>
  <c r="G7" i="24"/>
  <c r="D7" i="24"/>
  <c r="S7" i="24" s="1"/>
  <c r="P6" i="24"/>
  <c r="O6" i="24"/>
  <c r="N6" i="24"/>
  <c r="M6" i="24"/>
  <c r="L6" i="24"/>
  <c r="K6" i="24"/>
  <c r="J6" i="24"/>
  <c r="I6" i="24"/>
  <c r="H6" i="24"/>
  <c r="G6" i="24"/>
  <c r="D6" i="24"/>
  <c r="S6" i="24" s="1"/>
  <c r="P5" i="24"/>
  <c r="O5" i="24"/>
  <c r="N5" i="24"/>
  <c r="M5" i="24"/>
  <c r="L5" i="24"/>
  <c r="K5" i="24"/>
  <c r="J5" i="24"/>
  <c r="I5" i="24"/>
  <c r="H5" i="24"/>
  <c r="G5" i="24"/>
  <c r="D5" i="24"/>
  <c r="S5" i="24" s="1"/>
  <c r="P4" i="24"/>
  <c r="O4" i="24"/>
  <c r="N4" i="24"/>
  <c r="M4" i="24"/>
  <c r="L4" i="24"/>
  <c r="K4" i="24"/>
  <c r="J4" i="24"/>
  <c r="I4" i="24"/>
  <c r="H4" i="24"/>
  <c r="G4" i="24"/>
  <c r="D4" i="24"/>
  <c r="S4" i="24" s="1"/>
  <c r="D3" i="24"/>
  <c r="L111" i="23"/>
  <c r="K111" i="23"/>
  <c r="J111" i="23"/>
  <c r="I111" i="23"/>
  <c r="H111" i="23"/>
  <c r="G111" i="23"/>
  <c r="F111" i="23"/>
  <c r="E111" i="23"/>
  <c r="L110" i="23"/>
  <c r="K110" i="23"/>
  <c r="J110" i="23"/>
  <c r="I110" i="23"/>
  <c r="H110" i="23"/>
  <c r="G110" i="23"/>
  <c r="F110" i="23"/>
  <c r="E110" i="23"/>
  <c r="L109" i="23"/>
  <c r="K109" i="23"/>
  <c r="J109" i="23"/>
  <c r="I109" i="23"/>
  <c r="H109" i="23"/>
  <c r="G109" i="23"/>
  <c r="F109" i="23"/>
  <c r="E109" i="23"/>
  <c r="L108" i="23"/>
  <c r="K108" i="23"/>
  <c r="J108" i="23"/>
  <c r="I108" i="23"/>
  <c r="H108" i="23"/>
  <c r="G108" i="23"/>
  <c r="F108" i="23"/>
  <c r="E108" i="23"/>
  <c r="L107" i="23"/>
  <c r="K107" i="23"/>
  <c r="J107" i="23"/>
  <c r="I107" i="23"/>
  <c r="H107" i="23"/>
  <c r="G107" i="23"/>
  <c r="F107" i="23"/>
  <c r="E107" i="23"/>
  <c r="L106" i="23"/>
  <c r="K106" i="23"/>
  <c r="J106" i="23"/>
  <c r="I106" i="23"/>
  <c r="H106" i="23"/>
  <c r="G106" i="23"/>
  <c r="F106" i="23"/>
  <c r="E106" i="23"/>
  <c r="L105" i="23"/>
  <c r="K105" i="23"/>
  <c r="J105" i="23"/>
  <c r="I105" i="23"/>
  <c r="H105" i="23"/>
  <c r="G105" i="23"/>
  <c r="F105" i="23"/>
  <c r="E105" i="23"/>
  <c r="L104" i="23"/>
  <c r="K104" i="23"/>
  <c r="J104" i="23"/>
  <c r="I104" i="23"/>
  <c r="H104" i="23"/>
  <c r="G104" i="23"/>
  <c r="F104" i="23"/>
  <c r="E104" i="23"/>
  <c r="L103" i="23"/>
  <c r="K103" i="23"/>
  <c r="J103" i="23"/>
  <c r="I103" i="23"/>
  <c r="H103" i="23"/>
  <c r="G103" i="23"/>
  <c r="F103" i="23"/>
  <c r="E103" i="23"/>
  <c r="L102" i="23"/>
  <c r="K102" i="23"/>
  <c r="J102" i="23"/>
  <c r="I102" i="23"/>
  <c r="H102" i="23"/>
  <c r="G102" i="23"/>
  <c r="F102" i="23"/>
  <c r="E102" i="23"/>
  <c r="L101" i="23"/>
  <c r="K101" i="23"/>
  <c r="J101" i="23"/>
  <c r="I101" i="23"/>
  <c r="H101" i="23"/>
  <c r="G101" i="23"/>
  <c r="F101" i="23"/>
  <c r="E101" i="23"/>
  <c r="K100" i="23"/>
  <c r="I100" i="23"/>
  <c r="H100" i="23"/>
  <c r="G100" i="23"/>
  <c r="E100" i="23"/>
  <c r="L99" i="23"/>
  <c r="K99" i="23"/>
  <c r="J99" i="23"/>
  <c r="I99" i="23"/>
  <c r="H99" i="23"/>
  <c r="G99" i="23"/>
  <c r="F99" i="23"/>
  <c r="E99" i="23"/>
  <c r="L98" i="23"/>
  <c r="K98" i="23"/>
  <c r="J98" i="23"/>
  <c r="I98" i="23"/>
  <c r="H98" i="23"/>
  <c r="G98" i="23"/>
  <c r="F98" i="23"/>
  <c r="E98" i="23"/>
  <c r="L97" i="23"/>
  <c r="K97" i="23"/>
  <c r="J97" i="23"/>
  <c r="I97" i="23"/>
  <c r="H97" i="23"/>
  <c r="G97" i="23"/>
  <c r="F97" i="23"/>
  <c r="E97" i="23"/>
  <c r="N97" i="23" s="1"/>
  <c r="L96" i="23"/>
  <c r="K96" i="23"/>
  <c r="J96" i="23"/>
  <c r="I96" i="23"/>
  <c r="H96" i="23"/>
  <c r="G96" i="23"/>
  <c r="F96" i="23"/>
  <c r="E96" i="23"/>
  <c r="N96" i="23" s="1"/>
  <c r="L95" i="23"/>
  <c r="K95" i="23"/>
  <c r="J95" i="23"/>
  <c r="I95" i="23"/>
  <c r="H95" i="23"/>
  <c r="G95" i="23"/>
  <c r="F95" i="23"/>
  <c r="E95" i="23"/>
  <c r="N95" i="23" s="1"/>
  <c r="L94" i="23"/>
  <c r="K94" i="23"/>
  <c r="J94" i="23"/>
  <c r="I94" i="23"/>
  <c r="H94" i="23"/>
  <c r="G94" i="23"/>
  <c r="F94" i="23"/>
  <c r="E94" i="23"/>
  <c r="N94" i="23" s="1"/>
  <c r="L93" i="23"/>
  <c r="K93" i="23"/>
  <c r="J93" i="23"/>
  <c r="I93" i="23"/>
  <c r="H93" i="23"/>
  <c r="G93" i="23"/>
  <c r="F93" i="23"/>
  <c r="E93" i="23"/>
  <c r="N93" i="23" s="1"/>
  <c r="L92" i="23"/>
  <c r="K92" i="23"/>
  <c r="J92" i="23"/>
  <c r="I92" i="23"/>
  <c r="H92" i="23"/>
  <c r="G92" i="23"/>
  <c r="F92" i="23"/>
  <c r="E92" i="23"/>
  <c r="N92" i="23" s="1"/>
  <c r="L91" i="23"/>
  <c r="K91" i="23"/>
  <c r="J91" i="23"/>
  <c r="I91" i="23"/>
  <c r="H91" i="23"/>
  <c r="G91" i="23"/>
  <c r="F91" i="23"/>
  <c r="E91" i="23"/>
  <c r="N91" i="23" s="1"/>
  <c r="L90" i="23"/>
  <c r="K90" i="23"/>
  <c r="J90" i="23"/>
  <c r="I90" i="23"/>
  <c r="H90" i="23"/>
  <c r="G90" i="23"/>
  <c r="F90" i="23"/>
  <c r="E90" i="23"/>
  <c r="N90" i="23" s="1"/>
  <c r="L89" i="23"/>
  <c r="K89" i="23"/>
  <c r="J89" i="23"/>
  <c r="I89" i="23"/>
  <c r="H89" i="23"/>
  <c r="G89" i="23"/>
  <c r="F89" i="23"/>
  <c r="E89" i="23"/>
  <c r="N89" i="23" s="1"/>
  <c r="L88" i="23"/>
  <c r="K88" i="23"/>
  <c r="J88" i="23"/>
  <c r="I88" i="23"/>
  <c r="H88" i="23"/>
  <c r="G88" i="23"/>
  <c r="F88" i="23"/>
  <c r="E88" i="23"/>
  <c r="N88" i="23" s="1"/>
  <c r="L87" i="23"/>
  <c r="K87" i="23"/>
  <c r="J87" i="23"/>
  <c r="I87" i="23"/>
  <c r="H87" i="23"/>
  <c r="G87" i="23"/>
  <c r="F87" i="23"/>
  <c r="E87" i="23"/>
  <c r="N87" i="23" s="1"/>
  <c r="L86" i="23"/>
  <c r="K86" i="23"/>
  <c r="J86" i="23"/>
  <c r="I86" i="23"/>
  <c r="H86" i="23"/>
  <c r="G86" i="23"/>
  <c r="F86" i="23"/>
  <c r="E86" i="23"/>
  <c r="N86" i="23" s="1"/>
  <c r="L85" i="23"/>
  <c r="K85" i="23"/>
  <c r="J85" i="23"/>
  <c r="I85" i="23"/>
  <c r="H85" i="23"/>
  <c r="G85" i="23"/>
  <c r="F85" i="23"/>
  <c r="E85" i="23"/>
  <c r="N85" i="23" s="1"/>
  <c r="L84" i="23"/>
  <c r="K84" i="23"/>
  <c r="J84" i="23"/>
  <c r="I84" i="23"/>
  <c r="H84" i="23"/>
  <c r="G84" i="23"/>
  <c r="F84" i="23"/>
  <c r="E84" i="23"/>
  <c r="N84" i="23" s="1"/>
  <c r="L83" i="23"/>
  <c r="K83" i="23"/>
  <c r="J83" i="23"/>
  <c r="I83" i="23"/>
  <c r="H83" i="23"/>
  <c r="G83" i="23"/>
  <c r="F83" i="23"/>
  <c r="E83" i="23"/>
  <c r="N83" i="23" s="1"/>
  <c r="L82" i="23"/>
  <c r="K82" i="23"/>
  <c r="J82" i="23"/>
  <c r="I82" i="23"/>
  <c r="H82" i="23"/>
  <c r="G82" i="23"/>
  <c r="F82" i="23"/>
  <c r="E82" i="23"/>
  <c r="N82" i="23" s="1"/>
  <c r="L81" i="23"/>
  <c r="K81" i="23"/>
  <c r="J81" i="23"/>
  <c r="I81" i="23"/>
  <c r="H81" i="23"/>
  <c r="G81" i="23"/>
  <c r="F81" i="23"/>
  <c r="E81" i="23"/>
  <c r="N81" i="23" s="1"/>
  <c r="L80" i="23"/>
  <c r="K80" i="23"/>
  <c r="J80" i="23"/>
  <c r="I80" i="23"/>
  <c r="H80" i="23"/>
  <c r="G80" i="23"/>
  <c r="F80" i="23"/>
  <c r="E80" i="23"/>
  <c r="N80" i="23" s="1"/>
  <c r="L79" i="23"/>
  <c r="K79" i="23"/>
  <c r="J79" i="23"/>
  <c r="I79" i="23"/>
  <c r="H79" i="23"/>
  <c r="G79" i="23"/>
  <c r="F79" i="23"/>
  <c r="E79" i="23"/>
  <c r="N79" i="23" s="1"/>
  <c r="L78" i="23"/>
  <c r="K78" i="23"/>
  <c r="J78" i="23"/>
  <c r="I78" i="23"/>
  <c r="H78" i="23"/>
  <c r="G78" i="23"/>
  <c r="F78" i="23"/>
  <c r="E78" i="23"/>
  <c r="N78" i="23" s="1"/>
  <c r="L77" i="23"/>
  <c r="K77" i="23"/>
  <c r="J77" i="23"/>
  <c r="I77" i="23"/>
  <c r="H77" i="23"/>
  <c r="G77" i="23"/>
  <c r="F77" i="23"/>
  <c r="E77" i="23"/>
  <c r="N77" i="23" s="1"/>
  <c r="L76" i="23"/>
  <c r="K76" i="23"/>
  <c r="J76" i="23"/>
  <c r="I76" i="23"/>
  <c r="H76" i="23"/>
  <c r="G76" i="23"/>
  <c r="F76" i="23"/>
  <c r="E76" i="23"/>
  <c r="N76" i="23" s="1"/>
  <c r="L75" i="23"/>
  <c r="K75" i="23"/>
  <c r="J75" i="23"/>
  <c r="I75" i="23"/>
  <c r="H75" i="23"/>
  <c r="G75" i="23"/>
  <c r="F75" i="23"/>
  <c r="E75" i="23"/>
  <c r="N75" i="23" s="1"/>
  <c r="L74" i="23"/>
  <c r="K74" i="23"/>
  <c r="J74" i="23"/>
  <c r="I74" i="23"/>
  <c r="H74" i="23"/>
  <c r="G74" i="23"/>
  <c r="F74" i="23"/>
  <c r="E74" i="23"/>
  <c r="N74" i="23" s="1"/>
  <c r="L73" i="23"/>
  <c r="K73" i="23"/>
  <c r="J73" i="23"/>
  <c r="I73" i="23"/>
  <c r="H73" i="23"/>
  <c r="G73" i="23"/>
  <c r="F73" i="23"/>
  <c r="E73" i="23"/>
  <c r="N73" i="23" s="1"/>
  <c r="L72" i="23"/>
  <c r="K72" i="23"/>
  <c r="J72" i="23"/>
  <c r="I72" i="23"/>
  <c r="H72" i="23"/>
  <c r="G72" i="23"/>
  <c r="F72" i="23"/>
  <c r="E72" i="23"/>
  <c r="N72" i="23" s="1"/>
  <c r="L71" i="23"/>
  <c r="K71" i="23"/>
  <c r="J71" i="23"/>
  <c r="I71" i="23"/>
  <c r="H71" i="23"/>
  <c r="G71" i="23"/>
  <c r="F71" i="23"/>
  <c r="E71" i="23"/>
  <c r="N71" i="23" s="1"/>
  <c r="L70" i="23"/>
  <c r="K70" i="23"/>
  <c r="J70" i="23"/>
  <c r="I70" i="23"/>
  <c r="H70" i="23"/>
  <c r="G70" i="23"/>
  <c r="F70" i="23"/>
  <c r="E70" i="23"/>
  <c r="N70" i="23" s="1"/>
  <c r="L69" i="23"/>
  <c r="K69" i="23"/>
  <c r="J69" i="23"/>
  <c r="I69" i="23"/>
  <c r="H69" i="23"/>
  <c r="G69" i="23"/>
  <c r="F69" i="23"/>
  <c r="E69" i="23"/>
  <c r="N69" i="23" s="1"/>
  <c r="L67" i="23"/>
  <c r="K67" i="23"/>
  <c r="J67" i="23"/>
  <c r="I67" i="23"/>
  <c r="H67" i="23"/>
  <c r="G67" i="23"/>
  <c r="F67" i="23"/>
  <c r="E67" i="23"/>
  <c r="N67" i="23" s="1"/>
  <c r="L66" i="23"/>
  <c r="K66" i="23"/>
  <c r="J66" i="23"/>
  <c r="I66" i="23"/>
  <c r="H66" i="23"/>
  <c r="G66" i="23"/>
  <c r="F66" i="23"/>
  <c r="E66" i="23"/>
  <c r="N66" i="23" s="1"/>
  <c r="L65" i="23"/>
  <c r="K65" i="23"/>
  <c r="J65" i="23"/>
  <c r="I65" i="23"/>
  <c r="H65" i="23"/>
  <c r="G65" i="23"/>
  <c r="F65" i="23"/>
  <c r="E65" i="23"/>
  <c r="N65" i="23" s="1"/>
  <c r="L64" i="23"/>
  <c r="K64" i="23"/>
  <c r="J64" i="23"/>
  <c r="I64" i="23"/>
  <c r="H64" i="23"/>
  <c r="G64" i="23"/>
  <c r="F64" i="23"/>
  <c r="E64" i="23"/>
  <c r="N64" i="23" s="1"/>
  <c r="L63" i="23"/>
  <c r="K63" i="23"/>
  <c r="J63" i="23"/>
  <c r="I63" i="23"/>
  <c r="H63" i="23"/>
  <c r="G63" i="23"/>
  <c r="F63" i="23"/>
  <c r="E63" i="23"/>
  <c r="N63" i="23" s="1"/>
  <c r="L62" i="23"/>
  <c r="K62" i="23"/>
  <c r="J62" i="23"/>
  <c r="I62" i="23"/>
  <c r="H62" i="23"/>
  <c r="G62" i="23"/>
  <c r="F62" i="23"/>
  <c r="E62" i="23"/>
  <c r="N62" i="23" s="1"/>
  <c r="L61" i="23"/>
  <c r="K61" i="23"/>
  <c r="J61" i="23"/>
  <c r="I61" i="23"/>
  <c r="H61" i="23"/>
  <c r="G61" i="23"/>
  <c r="F61" i="23"/>
  <c r="E61" i="23"/>
  <c r="N61" i="23" s="1"/>
  <c r="L60" i="23"/>
  <c r="K60" i="23"/>
  <c r="J60" i="23"/>
  <c r="I60" i="23"/>
  <c r="H60" i="23"/>
  <c r="G60" i="23"/>
  <c r="F60" i="23"/>
  <c r="E60" i="23"/>
  <c r="N60" i="23" s="1"/>
  <c r="L59" i="23"/>
  <c r="K59" i="23"/>
  <c r="J59" i="23"/>
  <c r="I59" i="23"/>
  <c r="H59" i="23"/>
  <c r="G59" i="23"/>
  <c r="F59" i="23"/>
  <c r="E59" i="23"/>
  <c r="N59" i="23" s="1"/>
  <c r="L58" i="23"/>
  <c r="K58" i="23"/>
  <c r="J58" i="23"/>
  <c r="I58" i="23"/>
  <c r="H58" i="23"/>
  <c r="G58" i="23"/>
  <c r="F58" i="23"/>
  <c r="E58" i="23"/>
  <c r="N58" i="23" s="1"/>
  <c r="L57" i="23"/>
  <c r="K57" i="23"/>
  <c r="J57" i="23"/>
  <c r="I57" i="23"/>
  <c r="H57" i="23"/>
  <c r="G57" i="23"/>
  <c r="F57" i="23"/>
  <c r="E57" i="23"/>
  <c r="N57" i="23" s="1"/>
  <c r="L56" i="23"/>
  <c r="K56" i="23"/>
  <c r="J56" i="23"/>
  <c r="I56" i="23"/>
  <c r="H56" i="23"/>
  <c r="G56" i="23"/>
  <c r="F56" i="23"/>
  <c r="E56" i="23"/>
  <c r="N56" i="23" s="1"/>
  <c r="L55" i="23"/>
  <c r="K55" i="23"/>
  <c r="J55" i="23"/>
  <c r="I55" i="23"/>
  <c r="H55" i="23"/>
  <c r="G55" i="23"/>
  <c r="F55" i="23"/>
  <c r="E55" i="23"/>
  <c r="N55" i="23" s="1"/>
  <c r="L54" i="23"/>
  <c r="K54" i="23"/>
  <c r="J54" i="23"/>
  <c r="I54" i="23"/>
  <c r="H54" i="23"/>
  <c r="G54" i="23"/>
  <c r="F54" i="23"/>
  <c r="E54" i="23"/>
  <c r="N54" i="23" s="1"/>
  <c r="L53" i="23"/>
  <c r="K53" i="23"/>
  <c r="J53" i="23"/>
  <c r="I53" i="23"/>
  <c r="H53" i="23"/>
  <c r="G53" i="23"/>
  <c r="F53" i="23"/>
  <c r="E53" i="23"/>
  <c r="N53" i="23" s="1"/>
  <c r="L52" i="23"/>
  <c r="K52" i="23"/>
  <c r="J52" i="23"/>
  <c r="I52" i="23"/>
  <c r="H52" i="23"/>
  <c r="G52" i="23"/>
  <c r="F52" i="23"/>
  <c r="E52" i="23"/>
  <c r="N52" i="23" s="1"/>
  <c r="L51" i="23"/>
  <c r="K51" i="23"/>
  <c r="J51" i="23"/>
  <c r="I51" i="23"/>
  <c r="H51" i="23"/>
  <c r="G51" i="23"/>
  <c r="F51" i="23"/>
  <c r="E51" i="23"/>
  <c r="N51" i="23" s="1"/>
  <c r="L50" i="23"/>
  <c r="K50" i="23"/>
  <c r="J50" i="23"/>
  <c r="I50" i="23"/>
  <c r="H50" i="23"/>
  <c r="G50" i="23"/>
  <c r="F50" i="23"/>
  <c r="E50" i="23"/>
  <c r="N50" i="23" s="1"/>
  <c r="L49" i="23"/>
  <c r="K49" i="23"/>
  <c r="J49" i="23"/>
  <c r="I49" i="23"/>
  <c r="H49" i="23"/>
  <c r="G49" i="23"/>
  <c r="F49" i="23"/>
  <c r="E49" i="23"/>
  <c r="N49" i="23" s="1"/>
  <c r="L48" i="23"/>
  <c r="K48" i="23"/>
  <c r="J48" i="23"/>
  <c r="I48" i="23"/>
  <c r="H48" i="23"/>
  <c r="G48" i="23"/>
  <c r="F48" i="23"/>
  <c r="E48" i="23"/>
  <c r="N48" i="23" s="1"/>
  <c r="L47" i="23"/>
  <c r="K47" i="23"/>
  <c r="J47" i="23"/>
  <c r="I47" i="23"/>
  <c r="H47" i="23"/>
  <c r="G47" i="23"/>
  <c r="F47" i="23"/>
  <c r="E47" i="23"/>
  <c r="N47" i="23" s="1"/>
  <c r="L46" i="23"/>
  <c r="K46" i="23"/>
  <c r="J46" i="23"/>
  <c r="I46" i="23"/>
  <c r="H46" i="23"/>
  <c r="G46" i="23"/>
  <c r="F46" i="23"/>
  <c r="E46" i="23"/>
  <c r="N46" i="23" s="1"/>
  <c r="L45" i="23"/>
  <c r="K45" i="23"/>
  <c r="J45" i="23"/>
  <c r="I45" i="23"/>
  <c r="H45" i="23"/>
  <c r="G45" i="23"/>
  <c r="F45" i="23"/>
  <c r="E45" i="23"/>
  <c r="N45" i="23" s="1"/>
  <c r="L44" i="23"/>
  <c r="K44" i="23"/>
  <c r="J44" i="23"/>
  <c r="I44" i="23"/>
  <c r="H44" i="23"/>
  <c r="G44" i="23"/>
  <c r="F44" i="23"/>
  <c r="E44" i="23"/>
  <c r="N44" i="23" s="1"/>
  <c r="L43" i="23"/>
  <c r="K43" i="23"/>
  <c r="J43" i="23"/>
  <c r="I43" i="23"/>
  <c r="H43" i="23"/>
  <c r="G43" i="23"/>
  <c r="F43" i="23"/>
  <c r="E43" i="23"/>
  <c r="N43" i="23" s="1"/>
  <c r="L42" i="23"/>
  <c r="K42" i="23"/>
  <c r="J42" i="23"/>
  <c r="I42" i="23"/>
  <c r="H42" i="23"/>
  <c r="G42" i="23"/>
  <c r="F42" i="23"/>
  <c r="E42" i="23"/>
  <c r="N42" i="23" s="1"/>
  <c r="L41" i="23"/>
  <c r="K41" i="23"/>
  <c r="J41" i="23"/>
  <c r="I41" i="23"/>
  <c r="H41" i="23"/>
  <c r="G41" i="23"/>
  <c r="F41" i="23"/>
  <c r="E41" i="23"/>
  <c r="N41" i="23" s="1"/>
  <c r="L40" i="23"/>
  <c r="K40" i="23"/>
  <c r="J40" i="23"/>
  <c r="I40" i="23"/>
  <c r="H40" i="23"/>
  <c r="G40" i="23"/>
  <c r="F40" i="23"/>
  <c r="E40" i="23"/>
  <c r="N40" i="23" s="1"/>
  <c r="L39" i="23"/>
  <c r="K39" i="23"/>
  <c r="J39" i="23"/>
  <c r="I39" i="23"/>
  <c r="H39" i="23"/>
  <c r="G39" i="23"/>
  <c r="F39" i="23"/>
  <c r="E39" i="23"/>
  <c r="N39" i="23" s="1"/>
  <c r="L38" i="23"/>
  <c r="K38" i="23"/>
  <c r="J38" i="23"/>
  <c r="I38" i="23"/>
  <c r="H38" i="23"/>
  <c r="G38" i="23"/>
  <c r="F38" i="23"/>
  <c r="E38" i="23"/>
  <c r="N38" i="23" s="1"/>
  <c r="L37" i="23"/>
  <c r="K37" i="23"/>
  <c r="J37" i="23"/>
  <c r="I37" i="23"/>
  <c r="H37" i="23"/>
  <c r="G37" i="23"/>
  <c r="F37" i="23"/>
  <c r="E37" i="23"/>
  <c r="N37" i="23" s="1"/>
  <c r="L36" i="23"/>
  <c r="K36" i="23"/>
  <c r="J36" i="23"/>
  <c r="I36" i="23"/>
  <c r="H36" i="23"/>
  <c r="G36" i="23"/>
  <c r="F36" i="23"/>
  <c r="E36" i="23"/>
  <c r="N36" i="23" s="1"/>
  <c r="L35" i="23"/>
  <c r="K35" i="23"/>
  <c r="J35" i="23"/>
  <c r="I35" i="23"/>
  <c r="H35" i="23"/>
  <c r="G35" i="23"/>
  <c r="F35" i="23"/>
  <c r="E35" i="23"/>
  <c r="N35" i="23" s="1"/>
  <c r="L34" i="23"/>
  <c r="K34" i="23"/>
  <c r="J34" i="23"/>
  <c r="I34" i="23"/>
  <c r="H34" i="23"/>
  <c r="G34" i="23"/>
  <c r="F34" i="23"/>
  <c r="E34" i="23"/>
  <c r="N34" i="23" s="1"/>
  <c r="L33" i="23"/>
  <c r="K33" i="23"/>
  <c r="J33" i="23"/>
  <c r="I33" i="23"/>
  <c r="H33" i="23"/>
  <c r="G33" i="23"/>
  <c r="F33" i="23"/>
  <c r="E33" i="23"/>
  <c r="N33" i="23" s="1"/>
  <c r="L23" i="23"/>
  <c r="K23" i="23"/>
  <c r="J23" i="23"/>
  <c r="I23" i="23"/>
  <c r="H23" i="23"/>
  <c r="G23" i="23"/>
  <c r="F23" i="23"/>
  <c r="E23" i="23"/>
  <c r="N23" i="23" s="1"/>
  <c r="L22" i="23"/>
  <c r="K22" i="23"/>
  <c r="J22" i="23"/>
  <c r="I22" i="23"/>
  <c r="H22" i="23"/>
  <c r="G22" i="23"/>
  <c r="F22" i="23"/>
  <c r="E22" i="23"/>
  <c r="N22" i="23" s="1"/>
  <c r="L21" i="23"/>
  <c r="K21" i="23"/>
  <c r="J21" i="23"/>
  <c r="I21" i="23"/>
  <c r="H21" i="23"/>
  <c r="G21" i="23"/>
  <c r="F21" i="23"/>
  <c r="E21" i="23"/>
  <c r="N21" i="23" s="1"/>
  <c r="L20" i="23"/>
  <c r="K20" i="23"/>
  <c r="J20" i="23"/>
  <c r="I20" i="23"/>
  <c r="H20" i="23"/>
  <c r="G20" i="23"/>
  <c r="F20" i="23"/>
  <c r="E20" i="23"/>
  <c r="N20" i="23" s="1"/>
  <c r="L19" i="23"/>
  <c r="K19" i="23"/>
  <c r="J19" i="23"/>
  <c r="I19" i="23"/>
  <c r="H19" i="23"/>
  <c r="G19" i="23"/>
  <c r="F19" i="23"/>
  <c r="E19" i="23"/>
  <c r="N19" i="23" s="1"/>
  <c r="L18" i="23"/>
  <c r="K18" i="23"/>
  <c r="J18" i="23"/>
  <c r="I18" i="23"/>
  <c r="H18" i="23"/>
  <c r="G18" i="23"/>
  <c r="F18" i="23"/>
  <c r="E18" i="23"/>
  <c r="N18" i="23" s="1"/>
  <c r="L17" i="23"/>
  <c r="K17" i="23"/>
  <c r="J17" i="23"/>
  <c r="I17" i="23"/>
  <c r="H17" i="23"/>
  <c r="G17" i="23"/>
  <c r="F17" i="23"/>
  <c r="E17" i="23"/>
  <c r="N17" i="23" s="1"/>
  <c r="L16" i="23"/>
  <c r="K16" i="23"/>
  <c r="J16" i="23"/>
  <c r="I16" i="23"/>
  <c r="H16" i="23"/>
  <c r="G16" i="23"/>
  <c r="F16" i="23"/>
  <c r="E16" i="23"/>
  <c r="N16" i="23" s="1"/>
  <c r="L15" i="23"/>
  <c r="K15" i="23"/>
  <c r="J15" i="23"/>
  <c r="I15" i="23"/>
  <c r="H15" i="23"/>
  <c r="G15" i="23"/>
  <c r="F15" i="23"/>
  <c r="E15" i="23"/>
  <c r="N15" i="23" s="1"/>
  <c r="L14" i="23"/>
  <c r="K14" i="23"/>
  <c r="J14" i="23"/>
  <c r="I14" i="23"/>
  <c r="H14" i="23"/>
  <c r="G14" i="23"/>
  <c r="F14" i="23"/>
  <c r="E14" i="23"/>
  <c r="N14" i="23" s="1"/>
  <c r="L13" i="23"/>
  <c r="K13" i="23"/>
  <c r="J13" i="23"/>
  <c r="I13" i="23"/>
  <c r="H13" i="23"/>
  <c r="G13" i="23"/>
  <c r="F13" i="23"/>
  <c r="E13" i="23"/>
  <c r="N13" i="23" s="1"/>
  <c r="L12" i="23"/>
  <c r="K12" i="23"/>
  <c r="J12" i="23"/>
  <c r="I12" i="23"/>
  <c r="H12" i="23"/>
  <c r="G12" i="23"/>
  <c r="F12" i="23"/>
  <c r="E12" i="23"/>
  <c r="N12" i="23" s="1"/>
  <c r="L11" i="23"/>
  <c r="K11" i="23"/>
  <c r="J11" i="23"/>
  <c r="I11" i="23"/>
  <c r="H11" i="23"/>
  <c r="G11" i="23"/>
  <c r="F11" i="23"/>
  <c r="E11" i="23"/>
  <c r="N11" i="23" s="1"/>
  <c r="L10" i="23"/>
  <c r="K10" i="23"/>
  <c r="J10" i="23"/>
  <c r="I10" i="23"/>
  <c r="H10" i="23"/>
  <c r="G10" i="23"/>
  <c r="F10" i="23"/>
  <c r="E10" i="23"/>
  <c r="N10" i="23" s="1"/>
  <c r="L9" i="23"/>
  <c r="K9" i="23"/>
  <c r="J9" i="23"/>
  <c r="I9" i="23"/>
  <c r="H9" i="23"/>
  <c r="G9" i="23"/>
  <c r="F9" i="23"/>
  <c r="E9" i="23"/>
  <c r="N9" i="23" s="1"/>
  <c r="L8" i="23"/>
  <c r="K8" i="23"/>
  <c r="J8" i="23"/>
  <c r="I8" i="23"/>
  <c r="H8" i="23"/>
  <c r="G8" i="23"/>
  <c r="F8" i="23"/>
  <c r="E8" i="23"/>
  <c r="N8" i="23" s="1"/>
  <c r="L7" i="23"/>
  <c r="K7" i="23"/>
  <c r="J7" i="23"/>
  <c r="I7" i="23"/>
  <c r="H7" i="23"/>
  <c r="G7" i="23"/>
  <c r="F7" i="23"/>
  <c r="E7" i="23"/>
  <c r="N7" i="23" s="1"/>
  <c r="L6" i="23"/>
  <c r="K6" i="23"/>
  <c r="J6" i="23"/>
  <c r="I6" i="23"/>
  <c r="H6" i="23"/>
  <c r="G6" i="23"/>
  <c r="F6" i="23"/>
  <c r="E6" i="23"/>
  <c r="N6" i="23" s="1"/>
  <c r="L3" i="23"/>
  <c r="L100" i="23" s="1"/>
  <c r="G21" i="37" s="1"/>
  <c r="K3" i="23"/>
  <c r="J3" i="23"/>
  <c r="I3" i="23"/>
  <c r="H3" i="23"/>
  <c r="G3" i="23"/>
  <c r="F3" i="23"/>
  <c r="F100" i="23" s="1"/>
  <c r="G20" i="37" s="1"/>
  <c r="E3" i="23"/>
  <c r="N3" i="23" s="1"/>
  <c r="V156" i="22"/>
  <c r="V155" i="22"/>
  <c r="V154" i="22"/>
  <c r="V153" i="22"/>
  <c r="C152" i="22"/>
  <c r="B152" i="22"/>
  <c r="S151" i="22"/>
  <c r="R151" i="22"/>
  <c r="Q151" i="22"/>
  <c r="P151" i="22"/>
  <c r="O151" i="22"/>
  <c r="N151" i="22"/>
  <c r="M151" i="22"/>
  <c r="L151" i="22"/>
  <c r="K151" i="22"/>
  <c r="J151" i="22"/>
  <c r="I151" i="22"/>
  <c r="H151" i="22"/>
  <c r="G151" i="22"/>
  <c r="D151" i="22"/>
  <c r="S150" i="22"/>
  <c r="R150" i="22"/>
  <c r="Q150" i="22"/>
  <c r="P150" i="22"/>
  <c r="O150" i="22"/>
  <c r="N150" i="22"/>
  <c r="M150" i="22"/>
  <c r="L150" i="22"/>
  <c r="K150" i="22"/>
  <c r="J150" i="22"/>
  <c r="I150" i="22"/>
  <c r="H150" i="22"/>
  <c r="G150" i="22"/>
  <c r="D150" i="22"/>
  <c r="S149" i="22"/>
  <c r="R149" i="22"/>
  <c r="Q149" i="22"/>
  <c r="P149" i="22"/>
  <c r="O149" i="22"/>
  <c r="N149" i="22"/>
  <c r="M149" i="22"/>
  <c r="L149" i="22"/>
  <c r="K149" i="22"/>
  <c r="J149" i="22"/>
  <c r="I149" i="22"/>
  <c r="H149" i="22"/>
  <c r="G149" i="22"/>
  <c r="D149" i="22"/>
  <c r="S148" i="22"/>
  <c r="R148" i="22"/>
  <c r="Q148" i="22"/>
  <c r="P148" i="22"/>
  <c r="O148" i="22"/>
  <c r="N148" i="22"/>
  <c r="M148" i="22"/>
  <c r="L148" i="22"/>
  <c r="K148" i="22"/>
  <c r="J148" i="22"/>
  <c r="I148" i="22"/>
  <c r="H148" i="22"/>
  <c r="G148" i="22"/>
  <c r="D148" i="22"/>
  <c r="S147" i="22"/>
  <c r="R147" i="22"/>
  <c r="Q147" i="22"/>
  <c r="P147" i="22"/>
  <c r="O147" i="22"/>
  <c r="N147" i="22"/>
  <c r="M147" i="22"/>
  <c r="L147" i="22"/>
  <c r="K147" i="22"/>
  <c r="J147" i="22"/>
  <c r="I147" i="22"/>
  <c r="H147" i="22"/>
  <c r="G147" i="22"/>
  <c r="D147" i="22"/>
  <c r="S146" i="22"/>
  <c r="R146" i="22"/>
  <c r="Q146" i="22"/>
  <c r="P146" i="22"/>
  <c r="O146" i="22"/>
  <c r="N146" i="22"/>
  <c r="M146" i="22"/>
  <c r="L146" i="22"/>
  <c r="K146" i="22"/>
  <c r="J146" i="22"/>
  <c r="I146" i="22"/>
  <c r="H146" i="22"/>
  <c r="G146" i="22"/>
  <c r="D146" i="22"/>
  <c r="S145" i="22"/>
  <c r="R145" i="22"/>
  <c r="Q145" i="22"/>
  <c r="P145" i="22"/>
  <c r="O145" i="22"/>
  <c r="N145" i="22"/>
  <c r="M145" i="22"/>
  <c r="L145" i="22"/>
  <c r="K145" i="22"/>
  <c r="J145" i="22"/>
  <c r="I145" i="22"/>
  <c r="H145" i="22"/>
  <c r="G145" i="22"/>
  <c r="D145" i="22"/>
  <c r="D144" i="22"/>
  <c r="S143" i="22"/>
  <c r="R143" i="22"/>
  <c r="Q143" i="22"/>
  <c r="P143" i="22"/>
  <c r="O143" i="22"/>
  <c r="N143" i="22"/>
  <c r="M143" i="22"/>
  <c r="L143" i="22"/>
  <c r="K143" i="22"/>
  <c r="J143" i="22"/>
  <c r="I143" i="22"/>
  <c r="H143" i="22"/>
  <c r="G143" i="22"/>
  <c r="D143" i="22"/>
  <c r="S142" i="22"/>
  <c r="R142" i="22"/>
  <c r="Q142" i="22"/>
  <c r="P142" i="22"/>
  <c r="O142" i="22"/>
  <c r="N142" i="22"/>
  <c r="M142" i="22"/>
  <c r="L142" i="22"/>
  <c r="K142" i="22"/>
  <c r="J142" i="22"/>
  <c r="I142" i="22"/>
  <c r="H142" i="22"/>
  <c r="G142" i="22"/>
  <c r="D142" i="22"/>
  <c r="C141" i="22"/>
  <c r="B141" i="22"/>
  <c r="S140" i="22"/>
  <c r="R140" i="22"/>
  <c r="Q140" i="22"/>
  <c r="P140" i="22"/>
  <c r="O140" i="22"/>
  <c r="N140" i="22"/>
  <c r="M140" i="22"/>
  <c r="L140" i="22"/>
  <c r="K140" i="22"/>
  <c r="J140" i="22"/>
  <c r="I140" i="22"/>
  <c r="H140" i="22"/>
  <c r="G140" i="22"/>
  <c r="D140" i="22"/>
  <c r="S139" i="22"/>
  <c r="R139" i="22"/>
  <c r="Q139" i="22"/>
  <c r="P139" i="22"/>
  <c r="O139" i="22"/>
  <c r="N139" i="22"/>
  <c r="M139" i="22"/>
  <c r="L139" i="22"/>
  <c r="K139" i="22"/>
  <c r="J139" i="22"/>
  <c r="I139" i="22"/>
  <c r="H139" i="22"/>
  <c r="G139" i="22"/>
  <c r="D139" i="22"/>
  <c r="S138" i="22"/>
  <c r="R138" i="22"/>
  <c r="Q138" i="22"/>
  <c r="P138" i="22"/>
  <c r="O138" i="22"/>
  <c r="N138" i="22"/>
  <c r="M138" i="22"/>
  <c r="L138" i="22"/>
  <c r="K138" i="22"/>
  <c r="J138" i="22"/>
  <c r="I138" i="22"/>
  <c r="H138" i="22"/>
  <c r="G138" i="22"/>
  <c r="D138" i="22"/>
  <c r="S137" i="22"/>
  <c r="R137" i="22"/>
  <c r="Q137" i="22"/>
  <c r="P137" i="22"/>
  <c r="O137" i="22"/>
  <c r="N137" i="22"/>
  <c r="M137" i="22"/>
  <c r="L137" i="22"/>
  <c r="K137" i="22"/>
  <c r="J137" i="22"/>
  <c r="I137" i="22"/>
  <c r="H137" i="22"/>
  <c r="G137" i="22"/>
  <c r="D137" i="22"/>
  <c r="S136" i="22"/>
  <c r="R136" i="22"/>
  <c r="Q136" i="22"/>
  <c r="P136" i="22"/>
  <c r="O136" i="22"/>
  <c r="N136" i="22"/>
  <c r="M136" i="22"/>
  <c r="L136" i="22"/>
  <c r="K136" i="22"/>
  <c r="J136" i="22"/>
  <c r="I136" i="22"/>
  <c r="H136" i="22"/>
  <c r="G136" i="22"/>
  <c r="D136" i="22"/>
  <c r="S135" i="22"/>
  <c r="R135" i="22"/>
  <c r="Q135" i="22"/>
  <c r="P135" i="22"/>
  <c r="O135" i="22"/>
  <c r="N135" i="22"/>
  <c r="M135" i="22"/>
  <c r="L135" i="22"/>
  <c r="K135" i="22"/>
  <c r="J135" i="22"/>
  <c r="I135" i="22"/>
  <c r="H135" i="22"/>
  <c r="G135" i="22"/>
  <c r="D135" i="22"/>
  <c r="S134" i="22"/>
  <c r="R134" i="22"/>
  <c r="Q134" i="22"/>
  <c r="P134" i="22"/>
  <c r="O134" i="22"/>
  <c r="N134" i="22"/>
  <c r="M134" i="22"/>
  <c r="L134" i="22"/>
  <c r="K134" i="22"/>
  <c r="J134" i="22"/>
  <c r="I134" i="22"/>
  <c r="H134" i="22"/>
  <c r="G134" i="22"/>
  <c r="D134" i="22"/>
  <c r="S133" i="22"/>
  <c r="R133" i="22"/>
  <c r="Q133" i="22"/>
  <c r="P133" i="22"/>
  <c r="O133" i="22"/>
  <c r="N133" i="22"/>
  <c r="M133" i="22"/>
  <c r="L133" i="22"/>
  <c r="K133" i="22"/>
  <c r="J133" i="22"/>
  <c r="I133" i="22"/>
  <c r="H133" i="22"/>
  <c r="G133" i="22"/>
  <c r="D133" i="22"/>
  <c r="S132" i="22"/>
  <c r="R132" i="22"/>
  <c r="Q132" i="22"/>
  <c r="P132" i="22"/>
  <c r="O132" i="22"/>
  <c r="N132" i="22"/>
  <c r="M132" i="22"/>
  <c r="L132" i="22"/>
  <c r="K132" i="22"/>
  <c r="J132" i="22"/>
  <c r="I132" i="22"/>
  <c r="H132" i="22"/>
  <c r="G132" i="22"/>
  <c r="D132" i="22"/>
  <c r="S131" i="22"/>
  <c r="R131" i="22"/>
  <c r="Q131" i="22"/>
  <c r="P131" i="22"/>
  <c r="O131" i="22"/>
  <c r="N131" i="22"/>
  <c r="M131" i="22"/>
  <c r="M141" i="22" s="1"/>
  <c r="L131" i="22"/>
  <c r="K131" i="22"/>
  <c r="J131" i="22"/>
  <c r="I131" i="22"/>
  <c r="H131" i="22"/>
  <c r="G131" i="22"/>
  <c r="D131" i="22"/>
  <c r="C130" i="22"/>
  <c r="B130" i="22"/>
  <c r="S129" i="22"/>
  <c r="R129" i="22"/>
  <c r="Q129" i="22"/>
  <c r="P129" i="22"/>
  <c r="O129" i="22"/>
  <c r="N129" i="22"/>
  <c r="M129" i="22"/>
  <c r="L129" i="22"/>
  <c r="K129" i="22"/>
  <c r="J129" i="22"/>
  <c r="I129" i="22"/>
  <c r="H129" i="22"/>
  <c r="G129" i="22"/>
  <c r="D129" i="22"/>
  <c r="S128" i="22"/>
  <c r="R128" i="22"/>
  <c r="Q128" i="22"/>
  <c r="P128" i="22"/>
  <c r="O128" i="22"/>
  <c r="N128" i="22"/>
  <c r="M128" i="22"/>
  <c r="L128" i="22"/>
  <c r="K128" i="22"/>
  <c r="J128" i="22"/>
  <c r="I128" i="22"/>
  <c r="H128" i="22"/>
  <c r="G128" i="22"/>
  <c r="D128" i="22"/>
  <c r="S127" i="22"/>
  <c r="R127" i="22"/>
  <c r="Q127" i="22"/>
  <c r="P127" i="22"/>
  <c r="O127" i="22"/>
  <c r="N127" i="22"/>
  <c r="M127" i="22"/>
  <c r="L127" i="22"/>
  <c r="K127" i="22"/>
  <c r="J127" i="22"/>
  <c r="I127" i="22"/>
  <c r="H127" i="22"/>
  <c r="G127" i="22"/>
  <c r="D127" i="22"/>
  <c r="S126" i="22"/>
  <c r="R126" i="22"/>
  <c r="Q126" i="22"/>
  <c r="P126" i="22"/>
  <c r="O126" i="22"/>
  <c r="N126" i="22"/>
  <c r="M126" i="22"/>
  <c r="L126" i="22"/>
  <c r="K126" i="22"/>
  <c r="J126" i="22"/>
  <c r="I126" i="22"/>
  <c r="H126" i="22"/>
  <c r="G126" i="22"/>
  <c r="D126" i="22"/>
  <c r="S125" i="22"/>
  <c r="R125" i="22"/>
  <c r="Q125" i="22"/>
  <c r="P125" i="22"/>
  <c r="O125" i="22"/>
  <c r="N125" i="22"/>
  <c r="M125" i="22"/>
  <c r="L125" i="22"/>
  <c r="K125" i="22"/>
  <c r="J125" i="22"/>
  <c r="I125" i="22"/>
  <c r="H125" i="22"/>
  <c r="G125" i="22"/>
  <c r="D125" i="22"/>
  <c r="S124" i="22"/>
  <c r="R124" i="22"/>
  <c r="Q124" i="22"/>
  <c r="P124" i="22"/>
  <c r="O124" i="22"/>
  <c r="N124" i="22"/>
  <c r="M124" i="22"/>
  <c r="L124" i="22"/>
  <c r="K124" i="22"/>
  <c r="J124" i="22"/>
  <c r="I124" i="22"/>
  <c r="H124" i="22"/>
  <c r="G124" i="22"/>
  <c r="D124" i="22"/>
  <c r="S123" i="22"/>
  <c r="R123" i="22"/>
  <c r="Q123" i="22"/>
  <c r="P123" i="22"/>
  <c r="O123" i="22"/>
  <c r="N123" i="22"/>
  <c r="M123" i="22"/>
  <c r="L123" i="22"/>
  <c r="K123" i="22"/>
  <c r="J123" i="22"/>
  <c r="I123" i="22"/>
  <c r="H123" i="22"/>
  <c r="G123" i="22"/>
  <c r="D123" i="22"/>
  <c r="S122" i="22"/>
  <c r="R122" i="22"/>
  <c r="Q122" i="22"/>
  <c r="P122" i="22"/>
  <c r="O122" i="22"/>
  <c r="N122" i="22"/>
  <c r="M122" i="22"/>
  <c r="L122" i="22"/>
  <c r="K122" i="22"/>
  <c r="J122" i="22"/>
  <c r="I122" i="22"/>
  <c r="H122" i="22"/>
  <c r="G122" i="22"/>
  <c r="D122" i="22"/>
  <c r="S121" i="22"/>
  <c r="R121" i="22"/>
  <c r="Q121" i="22"/>
  <c r="P121" i="22"/>
  <c r="O121" i="22"/>
  <c r="N121" i="22"/>
  <c r="M121" i="22"/>
  <c r="L121" i="22"/>
  <c r="K121" i="22"/>
  <c r="J121" i="22"/>
  <c r="I121" i="22"/>
  <c r="H121" i="22"/>
  <c r="G121" i="22"/>
  <c r="D121" i="22"/>
  <c r="S120" i="22"/>
  <c r="R120" i="22"/>
  <c r="Q120" i="22"/>
  <c r="P120" i="22"/>
  <c r="O120" i="22"/>
  <c r="N120" i="22"/>
  <c r="M120" i="22"/>
  <c r="L120" i="22"/>
  <c r="K120" i="22"/>
  <c r="J120" i="22"/>
  <c r="I120" i="22"/>
  <c r="H120" i="22"/>
  <c r="G120" i="22"/>
  <c r="D120" i="22"/>
  <c r="S119" i="22"/>
  <c r="R119" i="22"/>
  <c r="Q119" i="22"/>
  <c r="P119" i="22"/>
  <c r="O119" i="22"/>
  <c r="N119" i="22"/>
  <c r="M119" i="22"/>
  <c r="L119" i="22"/>
  <c r="K119" i="22"/>
  <c r="J119" i="22"/>
  <c r="I119" i="22"/>
  <c r="H119" i="22"/>
  <c r="G119" i="22"/>
  <c r="D119" i="22"/>
  <c r="S118" i="22"/>
  <c r="R118" i="22"/>
  <c r="Q118" i="22"/>
  <c r="P118" i="22"/>
  <c r="O118" i="22"/>
  <c r="N118" i="22"/>
  <c r="M118" i="22"/>
  <c r="L118" i="22"/>
  <c r="K118" i="22"/>
  <c r="J118" i="22"/>
  <c r="I118" i="22"/>
  <c r="H118" i="22"/>
  <c r="G118" i="22"/>
  <c r="D118" i="22"/>
  <c r="S117" i="22"/>
  <c r="R117" i="22"/>
  <c r="Q117" i="22"/>
  <c r="P117" i="22"/>
  <c r="O117" i="22"/>
  <c r="N117" i="22"/>
  <c r="N130" i="22" s="1"/>
  <c r="M117" i="22"/>
  <c r="L117" i="22"/>
  <c r="K117" i="22"/>
  <c r="J117" i="22"/>
  <c r="I117" i="22"/>
  <c r="H117" i="22"/>
  <c r="G117" i="22"/>
  <c r="D117" i="22"/>
  <c r="D130" i="22" s="1"/>
  <c r="C116" i="22"/>
  <c r="B116" i="22"/>
  <c r="S115" i="22"/>
  <c r="R115" i="22"/>
  <c r="Q115" i="22"/>
  <c r="P115" i="22"/>
  <c r="O115" i="22"/>
  <c r="N115" i="22"/>
  <c r="M115" i="22"/>
  <c r="L115" i="22"/>
  <c r="K115" i="22"/>
  <c r="J115" i="22"/>
  <c r="I115" i="22"/>
  <c r="H115" i="22"/>
  <c r="G115" i="22"/>
  <c r="D115" i="22"/>
  <c r="S114" i="22"/>
  <c r="R114" i="22"/>
  <c r="Q114" i="22"/>
  <c r="P114" i="22"/>
  <c r="O114" i="22"/>
  <c r="N114" i="22"/>
  <c r="M114" i="22"/>
  <c r="L114" i="22"/>
  <c r="K114" i="22"/>
  <c r="J114" i="22"/>
  <c r="I114" i="22"/>
  <c r="H114" i="22"/>
  <c r="G114" i="22"/>
  <c r="D114" i="22"/>
  <c r="S113" i="22"/>
  <c r="R113" i="22"/>
  <c r="Q113" i="22"/>
  <c r="P113" i="22"/>
  <c r="O113" i="22"/>
  <c r="N113" i="22"/>
  <c r="M113" i="22"/>
  <c r="L113" i="22"/>
  <c r="K113" i="22"/>
  <c r="J113" i="22"/>
  <c r="I113" i="22"/>
  <c r="H113" i="22"/>
  <c r="G113" i="22"/>
  <c r="D113" i="22"/>
  <c r="S112" i="22"/>
  <c r="R112" i="22"/>
  <c r="Q112" i="22"/>
  <c r="P112" i="22"/>
  <c r="O112" i="22"/>
  <c r="N112" i="22"/>
  <c r="M112" i="22"/>
  <c r="L112" i="22"/>
  <c r="K112" i="22"/>
  <c r="J112" i="22"/>
  <c r="I112" i="22"/>
  <c r="H112" i="22"/>
  <c r="G112" i="22"/>
  <c r="D112" i="22"/>
  <c r="S111" i="22"/>
  <c r="R111" i="22"/>
  <c r="Q111" i="22"/>
  <c r="P111" i="22"/>
  <c r="O111" i="22"/>
  <c r="N111" i="22"/>
  <c r="M111" i="22"/>
  <c r="L111" i="22"/>
  <c r="K111" i="22"/>
  <c r="J111" i="22"/>
  <c r="I111" i="22"/>
  <c r="H111" i="22"/>
  <c r="G111" i="22"/>
  <c r="D111" i="22"/>
  <c r="S110" i="22"/>
  <c r="R110" i="22"/>
  <c r="Q110" i="22"/>
  <c r="P110" i="22"/>
  <c r="O110" i="22"/>
  <c r="N110" i="22"/>
  <c r="M110" i="22"/>
  <c r="L110" i="22"/>
  <c r="K110" i="22"/>
  <c r="J110" i="22"/>
  <c r="I110" i="22"/>
  <c r="H110" i="22"/>
  <c r="G110" i="22"/>
  <c r="D110" i="22"/>
  <c r="S109" i="22"/>
  <c r="R109" i="22"/>
  <c r="R116" i="22" s="1"/>
  <c r="Q109" i="22"/>
  <c r="P109" i="22"/>
  <c r="O109" i="22"/>
  <c r="N109" i="22"/>
  <c r="M109" i="22"/>
  <c r="L109" i="22"/>
  <c r="K109" i="22"/>
  <c r="J109" i="22"/>
  <c r="I109" i="22"/>
  <c r="H109" i="22"/>
  <c r="G109" i="22"/>
  <c r="D109" i="22"/>
  <c r="S108" i="22"/>
  <c r="R108" i="22"/>
  <c r="Q108" i="22"/>
  <c r="P108" i="22"/>
  <c r="O108" i="22"/>
  <c r="N108" i="22"/>
  <c r="M108" i="22"/>
  <c r="L108" i="22"/>
  <c r="K108" i="22"/>
  <c r="J108" i="22"/>
  <c r="I108" i="22"/>
  <c r="H108" i="22"/>
  <c r="G108" i="22"/>
  <c r="D108" i="22"/>
  <c r="C107" i="22"/>
  <c r="B107" i="22"/>
  <c r="S106" i="22"/>
  <c r="R106" i="22"/>
  <c r="Q106" i="22"/>
  <c r="P106" i="22"/>
  <c r="O106" i="22"/>
  <c r="N106" i="22"/>
  <c r="M106" i="22"/>
  <c r="L106" i="22"/>
  <c r="K106" i="22"/>
  <c r="J106" i="22"/>
  <c r="I106" i="22"/>
  <c r="H106" i="22"/>
  <c r="G106" i="22"/>
  <c r="D106" i="22"/>
  <c r="D105" i="22"/>
  <c r="S104" i="22"/>
  <c r="R104" i="22"/>
  <c r="Q104" i="22"/>
  <c r="P104" i="22"/>
  <c r="O104" i="22"/>
  <c r="N104" i="22"/>
  <c r="M104" i="22"/>
  <c r="L104" i="22"/>
  <c r="K104" i="22"/>
  <c r="J104" i="22"/>
  <c r="I104" i="22"/>
  <c r="H104" i="22"/>
  <c r="G104" i="22"/>
  <c r="D104" i="22"/>
  <c r="S103" i="22"/>
  <c r="R103" i="22"/>
  <c r="Q103" i="22"/>
  <c r="P103" i="22"/>
  <c r="O103" i="22"/>
  <c r="N103" i="22"/>
  <c r="M103" i="22"/>
  <c r="L103" i="22"/>
  <c r="K103" i="22"/>
  <c r="J103" i="22"/>
  <c r="I103" i="22"/>
  <c r="H103" i="22"/>
  <c r="G103" i="22"/>
  <c r="D103" i="22"/>
  <c r="S102" i="22"/>
  <c r="R102" i="22"/>
  <c r="Q102" i="22"/>
  <c r="P102" i="22"/>
  <c r="O102" i="22"/>
  <c r="N102" i="22"/>
  <c r="M102" i="22"/>
  <c r="L102" i="22"/>
  <c r="K102" i="22"/>
  <c r="J102" i="22"/>
  <c r="I102" i="22"/>
  <c r="H102" i="22"/>
  <c r="G102" i="22"/>
  <c r="D102" i="22"/>
  <c r="S101" i="22"/>
  <c r="R101" i="22"/>
  <c r="Q101" i="22"/>
  <c r="P101" i="22"/>
  <c r="O101" i="22"/>
  <c r="N101" i="22"/>
  <c r="M101" i="22"/>
  <c r="L101" i="22"/>
  <c r="K101" i="22"/>
  <c r="J101" i="22"/>
  <c r="I101" i="22"/>
  <c r="H101" i="22"/>
  <c r="G101" i="22"/>
  <c r="D101" i="22"/>
  <c r="S100" i="22"/>
  <c r="R100" i="22"/>
  <c r="Q100" i="22"/>
  <c r="P100" i="22"/>
  <c r="O100" i="22"/>
  <c r="N100" i="22"/>
  <c r="M100" i="22"/>
  <c r="L100" i="22"/>
  <c r="K100" i="22"/>
  <c r="J100" i="22"/>
  <c r="I100" i="22"/>
  <c r="H100" i="22"/>
  <c r="G100" i="22"/>
  <c r="D100" i="22"/>
  <c r="S99" i="22"/>
  <c r="R99" i="22"/>
  <c r="Q99" i="22"/>
  <c r="P99" i="22"/>
  <c r="O99" i="22"/>
  <c r="N99" i="22"/>
  <c r="M99" i="22"/>
  <c r="L99" i="22"/>
  <c r="K99" i="22"/>
  <c r="J99" i="22"/>
  <c r="I99" i="22"/>
  <c r="H99" i="22"/>
  <c r="G99" i="22"/>
  <c r="D99" i="22"/>
  <c r="S98" i="22"/>
  <c r="R98" i="22"/>
  <c r="Q98" i="22"/>
  <c r="P98" i="22"/>
  <c r="O98" i="22"/>
  <c r="N98" i="22"/>
  <c r="M98" i="22"/>
  <c r="L98" i="22"/>
  <c r="K98" i="22"/>
  <c r="J98" i="22"/>
  <c r="I98" i="22"/>
  <c r="H98" i="22"/>
  <c r="G98" i="22"/>
  <c r="D98" i="22"/>
  <c r="S97" i="22"/>
  <c r="R97" i="22"/>
  <c r="Q97" i="22"/>
  <c r="P97" i="22"/>
  <c r="O97" i="22"/>
  <c r="N97" i="22"/>
  <c r="M97" i="22"/>
  <c r="L97" i="22"/>
  <c r="K97" i="22"/>
  <c r="J97" i="22"/>
  <c r="I97" i="22"/>
  <c r="H97" i="22"/>
  <c r="G97" i="22"/>
  <c r="D97" i="22"/>
  <c r="C96" i="22"/>
  <c r="B96" i="22"/>
  <c r="S95" i="22"/>
  <c r="R95" i="22"/>
  <c r="Q95" i="22"/>
  <c r="P95" i="22"/>
  <c r="O95" i="22"/>
  <c r="N95" i="22"/>
  <c r="M95" i="22"/>
  <c r="L95" i="22"/>
  <c r="K95" i="22"/>
  <c r="J95" i="22"/>
  <c r="I95" i="22"/>
  <c r="H95" i="22"/>
  <c r="G95" i="22"/>
  <c r="D95" i="22"/>
  <c r="S94" i="22"/>
  <c r="R94" i="22"/>
  <c r="Q94" i="22"/>
  <c r="P94" i="22"/>
  <c r="O94" i="22"/>
  <c r="N94" i="22"/>
  <c r="M94" i="22"/>
  <c r="L94" i="22"/>
  <c r="K94" i="22"/>
  <c r="J94" i="22"/>
  <c r="I94" i="22"/>
  <c r="H94" i="22"/>
  <c r="G94" i="22"/>
  <c r="D94" i="22"/>
  <c r="S93" i="22"/>
  <c r="R93" i="22"/>
  <c r="Q93" i="22"/>
  <c r="P93" i="22"/>
  <c r="O93" i="22"/>
  <c r="N93" i="22"/>
  <c r="M93" i="22"/>
  <c r="L93" i="22"/>
  <c r="K93" i="22"/>
  <c r="J93" i="22"/>
  <c r="I93" i="22"/>
  <c r="H93" i="22"/>
  <c r="G93" i="22"/>
  <c r="D93" i="22"/>
  <c r="S92" i="22"/>
  <c r="R92" i="22"/>
  <c r="Q92" i="22"/>
  <c r="P92" i="22"/>
  <c r="O92" i="22"/>
  <c r="N92" i="22"/>
  <c r="M92" i="22"/>
  <c r="L92" i="22"/>
  <c r="K92" i="22"/>
  <c r="J92" i="22"/>
  <c r="I92" i="22"/>
  <c r="H92" i="22"/>
  <c r="G92" i="22"/>
  <c r="D92" i="22"/>
  <c r="S91" i="22"/>
  <c r="R91" i="22"/>
  <c r="Q91" i="22"/>
  <c r="P91" i="22"/>
  <c r="O91" i="22"/>
  <c r="N91" i="22"/>
  <c r="M91" i="22"/>
  <c r="L91" i="22"/>
  <c r="K91" i="22"/>
  <c r="J91" i="22"/>
  <c r="I91" i="22"/>
  <c r="H91" i="22"/>
  <c r="G91" i="22"/>
  <c r="D91" i="22"/>
  <c r="S90" i="22"/>
  <c r="R90" i="22"/>
  <c r="Q90" i="22"/>
  <c r="P90" i="22"/>
  <c r="O90" i="22"/>
  <c r="N90" i="22"/>
  <c r="M90" i="22"/>
  <c r="L90" i="22"/>
  <c r="K90" i="22"/>
  <c r="J90" i="22"/>
  <c r="I90" i="22"/>
  <c r="H90" i="22"/>
  <c r="G90" i="22"/>
  <c r="D90" i="22"/>
  <c r="S89" i="22"/>
  <c r="R89" i="22"/>
  <c r="Q89" i="22"/>
  <c r="P89" i="22"/>
  <c r="O89" i="22"/>
  <c r="N89" i="22"/>
  <c r="M89" i="22"/>
  <c r="L89" i="22"/>
  <c r="K89" i="22"/>
  <c r="J89" i="22"/>
  <c r="I89" i="22"/>
  <c r="H89" i="22"/>
  <c r="G89" i="22"/>
  <c r="D89" i="22"/>
  <c r="S88" i="22"/>
  <c r="R88" i="22"/>
  <c r="Q88" i="22"/>
  <c r="P88" i="22"/>
  <c r="O88" i="22"/>
  <c r="N88" i="22"/>
  <c r="M88" i="22"/>
  <c r="L88" i="22"/>
  <c r="K88" i="22"/>
  <c r="J88" i="22"/>
  <c r="I88" i="22"/>
  <c r="H88" i="22"/>
  <c r="G88" i="22"/>
  <c r="D88" i="22"/>
  <c r="S87" i="22"/>
  <c r="R87" i="22"/>
  <c r="Q87" i="22"/>
  <c r="P87" i="22"/>
  <c r="O87" i="22"/>
  <c r="N87" i="22"/>
  <c r="M87" i="22"/>
  <c r="L87" i="22"/>
  <c r="K87" i="22"/>
  <c r="J87" i="22"/>
  <c r="I87" i="22"/>
  <c r="H87" i="22"/>
  <c r="G87" i="22"/>
  <c r="D87" i="22"/>
  <c r="S86" i="22"/>
  <c r="R86" i="22"/>
  <c r="Q86" i="22"/>
  <c r="P86" i="22"/>
  <c r="O86" i="22"/>
  <c r="N86" i="22"/>
  <c r="M86" i="22"/>
  <c r="L86" i="22"/>
  <c r="K86" i="22"/>
  <c r="J86" i="22"/>
  <c r="I86" i="22"/>
  <c r="H86" i="22"/>
  <c r="G86" i="22"/>
  <c r="D86" i="22"/>
  <c r="S85" i="22"/>
  <c r="R85" i="22"/>
  <c r="Q85" i="22"/>
  <c r="P85" i="22"/>
  <c r="O85" i="22"/>
  <c r="N85" i="22"/>
  <c r="M85" i="22"/>
  <c r="L85" i="22"/>
  <c r="K85" i="22"/>
  <c r="J85" i="22"/>
  <c r="I85" i="22"/>
  <c r="H85" i="22"/>
  <c r="G85" i="22"/>
  <c r="D85" i="22"/>
  <c r="S84" i="22"/>
  <c r="R84" i="22"/>
  <c r="Q84" i="22"/>
  <c r="P84" i="22"/>
  <c r="O84" i="22"/>
  <c r="N84" i="22"/>
  <c r="M84" i="22"/>
  <c r="L84" i="22"/>
  <c r="K84" i="22"/>
  <c r="J84" i="22"/>
  <c r="I84" i="22"/>
  <c r="H84" i="22"/>
  <c r="G84" i="22"/>
  <c r="D84" i="22"/>
  <c r="S83" i="22"/>
  <c r="R83" i="22"/>
  <c r="Q83" i="22"/>
  <c r="P83" i="22"/>
  <c r="O83" i="22"/>
  <c r="N83" i="22"/>
  <c r="N96" i="22" s="1"/>
  <c r="M83" i="22"/>
  <c r="L83" i="22"/>
  <c r="K83" i="22"/>
  <c r="J83" i="22"/>
  <c r="I83" i="22"/>
  <c r="H83" i="22"/>
  <c r="G83" i="22"/>
  <c r="D83" i="22"/>
  <c r="D96" i="22" s="1"/>
  <c r="C82" i="22"/>
  <c r="B82" i="22"/>
  <c r="S81" i="22"/>
  <c r="R81" i="22"/>
  <c r="Q81" i="22"/>
  <c r="P81" i="22"/>
  <c r="O81" i="22"/>
  <c r="N81" i="22"/>
  <c r="M81" i="22"/>
  <c r="L81" i="22"/>
  <c r="K81" i="22"/>
  <c r="J81" i="22"/>
  <c r="I81" i="22"/>
  <c r="H81" i="22"/>
  <c r="G81" i="22"/>
  <c r="D81" i="22"/>
  <c r="S80" i="22"/>
  <c r="R80" i="22"/>
  <c r="Q80" i="22"/>
  <c r="P80" i="22"/>
  <c r="O80" i="22"/>
  <c r="N80" i="22"/>
  <c r="M80" i="22"/>
  <c r="L80" i="22"/>
  <c r="K80" i="22"/>
  <c r="J80" i="22"/>
  <c r="I80" i="22"/>
  <c r="H80" i="22"/>
  <c r="G80" i="22"/>
  <c r="D80" i="22"/>
  <c r="S79" i="22"/>
  <c r="R79" i="22"/>
  <c r="Q79" i="22"/>
  <c r="P79" i="22"/>
  <c r="O79" i="22"/>
  <c r="N79" i="22"/>
  <c r="M79" i="22"/>
  <c r="L79" i="22"/>
  <c r="K79" i="22"/>
  <c r="J79" i="22"/>
  <c r="I79" i="22"/>
  <c r="H79" i="22"/>
  <c r="G79" i="22"/>
  <c r="D79" i="22"/>
  <c r="S78" i="22"/>
  <c r="R78" i="22"/>
  <c r="Q78" i="22"/>
  <c r="P78" i="22"/>
  <c r="O78" i="22"/>
  <c r="N78" i="22"/>
  <c r="M78" i="22"/>
  <c r="L78" i="22"/>
  <c r="K78" i="22"/>
  <c r="J78" i="22"/>
  <c r="I78" i="22"/>
  <c r="H78" i="22"/>
  <c r="G78" i="22"/>
  <c r="D78" i="22"/>
  <c r="S77" i="22"/>
  <c r="R77" i="22"/>
  <c r="Q77" i="22"/>
  <c r="P77" i="22"/>
  <c r="O77" i="22"/>
  <c r="N77" i="22"/>
  <c r="M77" i="22"/>
  <c r="L77" i="22"/>
  <c r="K77" i="22"/>
  <c r="J77" i="22"/>
  <c r="I77" i="22"/>
  <c r="H77" i="22"/>
  <c r="G77" i="22"/>
  <c r="D77" i="22"/>
  <c r="S76" i="22"/>
  <c r="R76" i="22"/>
  <c r="Q76" i="22"/>
  <c r="P76" i="22"/>
  <c r="O76" i="22"/>
  <c r="N76" i="22"/>
  <c r="M76" i="22"/>
  <c r="L76" i="22"/>
  <c r="K76" i="22"/>
  <c r="J76" i="22"/>
  <c r="I76" i="22"/>
  <c r="H76" i="22"/>
  <c r="G76" i="22"/>
  <c r="D76" i="22"/>
  <c r="S75" i="22"/>
  <c r="R75" i="22"/>
  <c r="Q75" i="22"/>
  <c r="P75" i="22"/>
  <c r="O75" i="22"/>
  <c r="N75" i="22"/>
  <c r="M75" i="22"/>
  <c r="L75" i="22"/>
  <c r="K75" i="22"/>
  <c r="J75" i="22"/>
  <c r="I75" i="22"/>
  <c r="H75" i="22"/>
  <c r="G75" i="22"/>
  <c r="D75" i="22"/>
  <c r="S74" i="22"/>
  <c r="R74" i="22"/>
  <c r="Q74" i="22"/>
  <c r="P74" i="22"/>
  <c r="O74" i="22"/>
  <c r="N74" i="22"/>
  <c r="M74" i="22"/>
  <c r="L74" i="22"/>
  <c r="K74" i="22"/>
  <c r="J74" i="22"/>
  <c r="I74" i="22"/>
  <c r="H74" i="22"/>
  <c r="G74" i="22"/>
  <c r="D74" i="22"/>
  <c r="S73" i="22"/>
  <c r="R73" i="22"/>
  <c r="Q73" i="22"/>
  <c r="P73" i="22"/>
  <c r="O73" i="22"/>
  <c r="N73" i="22"/>
  <c r="M73" i="22"/>
  <c r="L73" i="22"/>
  <c r="K73" i="22"/>
  <c r="J73" i="22"/>
  <c r="I73" i="22"/>
  <c r="H73" i="22"/>
  <c r="G73" i="22"/>
  <c r="D73" i="22"/>
  <c r="S72" i="22"/>
  <c r="R72" i="22"/>
  <c r="Q72" i="22"/>
  <c r="P72" i="22"/>
  <c r="O72" i="22"/>
  <c r="N72" i="22"/>
  <c r="M72" i="22"/>
  <c r="L72" i="22"/>
  <c r="K72" i="22"/>
  <c r="J72" i="22"/>
  <c r="I72" i="22"/>
  <c r="H72" i="22"/>
  <c r="G72" i="22"/>
  <c r="D72" i="22"/>
  <c r="S71" i="22"/>
  <c r="R71" i="22"/>
  <c r="Q71" i="22"/>
  <c r="P71" i="22"/>
  <c r="O71" i="22"/>
  <c r="N71" i="22"/>
  <c r="N82" i="22" s="1"/>
  <c r="M71" i="22"/>
  <c r="L71" i="22"/>
  <c r="K71" i="22"/>
  <c r="J71" i="22"/>
  <c r="I71" i="22"/>
  <c r="H71" i="22"/>
  <c r="G71" i="22"/>
  <c r="D71" i="22"/>
  <c r="C70" i="22"/>
  <c r="B70" i="22"/>
  <c r="S69" i="22"/>
  <c r="R69" i="22"/>
  <c r="Q69" i="22"/>
  <c r="P69" i="22"/>
  <c r="O69" i="22"/>
  <c r="N69" i="22"/>
  <c r="M69" i="22"/>
  <c r="L69" i="22"/>
  <c r="K69" i="22"/>
  <c r="J69" i="22"/>
  <c r="I69" i="22"/>
  <c r="H69" i="22"/>
  <c r="G69" i="22"/>
  <c r="D69" i="22"/>
  <c r="S68" i="22"/>
  <c r="R68" i="22"/>
  <c r="Q68" i="22"/>
  <c r="P68" i="22"/>
  <c r="O68" i="22"/>
  <c r="N68" i="22"/>
  <c r="M68" i="22"/>
  <c r="L68" i="22"/>
  <c r="K68" i="22"/>
  <c r="J68" i="22"/>
  <c r="I68" i="22"/>
  <c r="H68" i="22"/>
  <c r="G68" i="22"/>
  <c r="D68" i="22"/>
  <c r="S67" i="22"/>
  <c r="R67" i="22"/>
  <c r="Q67" i="22"/>
  <c r="P67" i="22"/>
  <c r="O67" i="22"/>
  <c r="N67" i="22"/>
  <c r="M67" i="22"/>
  <c r="L67" i="22"/>
  <c r="K67" i="22"/>
  <c r="J67" i="22"/>
  <c r="I67" i="22"/>
  <c r="H67" i="22"/>
  <c r="G67" i="22"/>
  <c r="D67" i="22"/>
  <c r="S66" i="22"/>
  <c r="R66" i="22"/>
  <c r="Q66" i="22"/>
  <c r="P66" i="22"/>
  <c r="O66" i="22"/>
  <c r="N66" i="22"/>
  <c r="M66" i="22"/>
  <c r="L66" i="22"/>
  <c r="K66" i="22"/>
  <c r="J66" i="22"/>
  <c r="I66" i="22"/>
  <c r="H66" i="22"/>
  <c r="G66" i="22"/>
  <c r="D66" i="22"/>
  <c r="S65" i="22"/>
  <c r="R65" i="22"/>
  <c r="Q65" i="22"/>
  <c r="P65" i="22"/>
  <c r="O65" i="22"/>
  <c r="N65" i="22"/>
  <c r="M65" i="22"/>
  <c r="L65" i="22"/>
  <c r="K65" i="22"/>
  <c r="J65" i="22"/>
  <c r="I65" i="22"/>
  <c r="H65" i="22"/>
  <c r="G65" i="22"/>
  <c r="D65" i="22"/>
  <c r="S64" i="22"/>
  <c r="R64" i="22"/>
  <c r="Q64" i="22"/>
  <c r="P64" i="22"/>
  <c r="O64" i="22"/>
  <c r="N64" i="22"/>
  <c r="M64" i="22"/>
  <c r="L64" i="22"/>
  <c r="K64" i="22"/>
  <c r="J64" i="22"/>
  <c r="I64" i="22"/>
  <c r="H64" i="22"/>
  <c r="G64" i="22"/>
  <c r="D64" i="22"/>
  <c r="S63" i="22"/>
  <c r="R63" i="22"/>
  <c r="Q63" i="22"/>
  <c r="P63" i="22"/>
  <c r="O63" i="22"/>
  <c r="N63" i="22"/>
  <c r="M63" i="22"/>
  <c r="L63" i="22"/>
  <c r="K63" i="22"/>
  <c r="J63" i="22"/>
  <c r="I63" i="22"/>
  <c r="H63" i="22"/>
  <c r="G63" i="22"/>
  <c r="D63" i="22"/>
  <c r="S62" i="22"/>
  <c r="R62" i="22"/>
  <c r="Q62" i="22"/>
  <c r="P62" i="22"/>
  <c r="P70" i="22" s="1"/>
  <c r="O62" i="22"/>
  <c r="O70" i="22" s="1"/>
  <c r="N62" i="22"/>
  <c r="M62" i="22"/>
  <c r="L62" i="22"/>
  <c r="K62" i="22"/>
  <c r="J62" i="22"/>
  <c r="I62" i="22"/>
  <c r="H62" i="22"/>
  <c r="H70" i="22" s="1"/>
  <c r="G62" i="22"/>
  <c r="D62" i="22"/>
  <c r="S61" i="22"/>
  <c r="R61" i="22"/>
  <c r="Q61" i="22"/>
  <c r="P61" i="22"/>
  <c r="O61" i="22"/>
  <c r="N61" i="22"/>
  <c r="M61" i="22"/>
  <c r="L61" i="22"/>
  <c r="K61" i="22"/>
  <c r="J61" i="22"/>
  <c r="I61" i="22"/>
  <c r="H61" i="22"/>
  <c r="G61" i="22"/>
  <c r="D61" i="22"/>
  <c r="D70" i="22" s="1"/>
  <c r="C60" i="22"/>
  <c r="B60" i="22"/>
  <c r="S59" i="22"/>
  <c r="R59" i="22"/>
  <c r="Q59" i="22"/>
  <c r="P59" i="22"/>
  <c r="O59" i="22"/>
  <c r="N59" i="22"/>
  <c r="M59" i="22"/>
  <c r="L59" i="22"/>
  <c r="K59" i="22"/>
  <c r="J59" i="22"/>
  <c r="I59" i="22"/>
  <c r="H59" i="22"/>
  <c r="G59" i="22"/>
  <c r="D59" i="22"/>
  <c r="S58" i="22"/>
  <c r="R58" i="22"/>
  <c r="Q58" i="22"/>
  <c r="P58" i="22"/>
  <c r="O58" i="22"/>
  <c r="N58" i="22"/>
  <c r="M58" i="22"/>
  <c r="L58" i="22"/>
  <c r="K58" i="22"/>
  <c r="J58" i="22"/>
  <c r="I58" i="22"/>
  <c r="H58" i="22"/>
  <c r="G58" i="22"/>
  <c r="D58" i="22"/>
  <c r="S57" i="22"/>
  <c r="R57" i="22"/>
  <c r="Q57" i="22"/>
  <c r="P57" i="22"/>
  <c r="O57" i="22"/>
  <c r="N57" i="22"/>
  <c r="M57" i="22"/>
  <c r="L57" i="22"/>
  <c r="K57" i="22"/>
  <c r="J57" i="22"/>
  <c r="I57" i="22"/>
  <c r="H57" i="22"/>
  <c r="G57" i="22"/>
  <c r="D57" i="22"/>
  <c r="S56" i="22"/>
  <c r="R56" i="22"/>
  <c r="Q56" i="22"/>
  <c r="P56" i="22"/>
  <c r="O56" i="22"/>
  <c r="N56" i="22"/>
  <c r="M56" i="22"/>
  <c r="L56" i="22"/>
  <c r="K56" i="22"/>
  <c r="J56" i="22"/>
  <c r="I56" i="22"/>
  <c r="H56" i="22"/>
  <c r="G56" i="22"/>
  <c r="D56" i="22"/>
  <c r="S55" i="22"/>
  <c r="R55" i="22"/>
  <c r="Q55" i="22"/>
  <c r="P55" i="22"/>
  <c r="O55" i="22"/>
  <c r="N55" i="22"/>
  <c r="M55" i="22"/>
  <c r="L55" i="22"/>
  <c r="K55" i="22"/>
  <c r="J55" i="22"/>
  <c r="I55" i="22"/>
  <c r="H55" i="22"/>
  <c r="G55" i="22"/>
  <c r="D55" i="22"/>
  <c r="S54" i="22"/>
  <c r="R54" i="22"/>
  <c r="Q54" i="22"/>
  <c r="P54" i="22"/>
  <c r="O54" i="22"/>
  <c r="N54" i="22"/>
  <c r="M54" i="22"/>
  <c r="L54" i="22"/>
  <c r="K54" i="22"/>
  <c r="J54" i="22"/>
  <c r="I54" i="22"/>
  <c r="H54" i="22"/>
  <c r="G54" i="22"/>
  <c r="D54" i="22"/>
  <c r="S53" i="22"/>
  <c r="R53" i="22"/>
  <c r="Q53" i="22"/>
  <c r="P53" i="22"/>
  <c r="O53" i="22"/>
  <c r="N53" i="22"/>
  <c r="M53" i="22"/>
  <c r="L53" i="22"/>
  <c r="K53" i="22"/>
  <c r="J53" i="22"/>
  <c r="I53" i="22"/>
  <c r="H53" i="22"/>
  <c r="G53" i="22"/>
  <c r="D53" i="22"/>
  <c r="S52" i="22"/>
  <c r="R52" i="22"/>
  <c r="Q52" i="22"/>
  <c r="P52" i="22"/>
  <c r="O52" i="22"/>
  <c r="N52" i="22"/>
  <c r="M52" i="22"/>
  <c r="L52" i="22"/>
  <c r="K52" i="22"/>
  <c r="J52" i="22"/>
  <c r="I52" i="22"/>
  <c r="H52" i="22"/>
  <c r="G52" i="22"/>
  <c r="D52" i="22"/>
  <c r="S51" i="22"/>
  <c r="R51" i="22"/>
  <c r="Q51" i="22"/>
  <c r="P51" i="22"/>
  <c r="O51" i="22"/>
  <c r="N51" i="22"/>
  <c r="M51" i="22"/>
  <c r="L51" i="22"/>
  <c r="K51" i="22"/>
  <c r="J51" i="22"/>
  <c r="I51" i="22"/>
  <c r="H51" i="22"/>
  <c r="G51" i="22"/>
  <c r="D51" i="22"/>
  <c r="S50" i="22"/>
  <c r="R50" i="22"/>
  <c r="Q50" i="22"/>
  <c r="P50" i="22"/>
  <c r="O50" i="22"/>
  <c r="N50" i="22"/>
  <c r="M50" i="22"/>
  <c r="L50" i="22"/>
  <c r="K50" i="22"/>
  <c r="J50" i="22"/>
  <c r="I50" i="22"/>
  <c r="H50" i="22"/>
  <c r="G50" i="22"/>
  <c r="D50" i="22"/>
  <c r="S49" i="22"/>
  <c r="R49" i="22"/>
  <c r="Q49" i="22"/>
  <c r="P49" i="22"/>
  <c r="O49" i="22"/>
  <c r="N49" i="22"/>
  <c r="M49" i="22"/>
  <c r="L49" i="22"/>
  <c r="K49" i="22"/>
  <c r="J49" i="22"/>
  <c r="I49" i="22"/>
  <c r="H49" i="22"/>
  <c r="G49" i="22"/>
  <c r="D49" i="22"/>
  <c r="S48" i="22"/>
  <c r="R48" i="22"/>
  <c r="Q48" i="22"/>
  <c r="P48" i="22"/>
  <c r="O48" i="22"/>
  <c r="N48" i="22"/>
  <c r="M48" i="22"/>
  <c r="L48" i="22"/>
  <c r="K48" i="22"/>
  <c r="J48" i="22"/>
  <c r="I48" i="22"/>
  <c r="H48" i="22"/>
  <c r="G48" i="22"/>
  <c r="D48" i="22"/>
  <c r="S47" i="22"/>
  <c r="R47" i="22"/>
  <c r="Q47" i="22"/>
  <c r="P47" i="22"/>
  <c r="O47" i="22"/>
  <c r="N47" i="22"/>
  <c r="M47" i="22"/>
  <c r="L47" i="22"/>
  <c r="K47" i="22"/>
  <c r="J47" i="22"/>
  <c r="I47" i="22"/>
  <c r="H47" i="22"/>
  <c r="G47" i="22"/>
  <c r="D47" i="22"/>
  <c r="S46" i="22"/>
  <c r="R46" i="22"/>
  <c r="Q46" i="22"/>
  <c r="P46" i="22"/>
  <c r="O46" i="22"/>
  <c r="N46" i="22"/>
  <c r="M46" i="22"/>
  <c r="L46" i="22"/>
  <c r="K46" i="22"/>
  <c r="J46" i="22"/>
  <c r="I46" i="22"/>
  <c r="H46" i="22"/>
  <c r="G46" i="22"/>
  <c r="D46" i="22"/>
  <c r="S45" i="22"/>
  <c r="R45" i="22"/>
  <c r="Q45" i="22"/>
  <c r="P45" i="22"/>
  <c r="O45" i="22"/>
  <c r="N45" i="22"/>
  <c r="M45" i="22"/>
  <c r="L45" i="22"/>
  <c r="K45" i="22"/>
  <c r="J45" i="22"/>
  <c r="I45" i="22"/>
  <c r="H45" i="22"/>
  <c r="G45" i="22"/>
  <c r="D45" i="22"/>
  <c r="S44" i="22"/>
  <c r="R44" i="22"/>
  <c r="R60" i="22" s="1"/>
  <c r="Q44" i="22"/>
  <c r="P44" i="22"/>
  <c r="O44" i="22"/>
  <c r="N44" i="22"/>
  <c r="M44" i="22"/>
  <c r="L44" i="22"/>
  <c r="K44" i="22"/>
  <c r="J44" i="22"/>
  <c r="J60" i="22" s="1"/>
  <c r="I44" i="22"/>
  <c r="H44" i="22"/>
  <c r="G44" i="22"/>
  <c r="D44" i="22"/>
  <c r="C43" i="22"/>
  <c r="B43" i="22"/>
  <c r="S42" i="22"/>
  <c r="R42" i="22"/>
  <c r="Q42" i="22"/>
  <c r="P42" i="22"/>
  <c r="O42" i="22"/>
  <c r="N42" i="22"/>
  <c r="M42" i="22"/>
  <c r="L42" i="22"/>
  <c r="K42" i="22"/>
  <c r="J42" i="22"/>
  <c r="I42" i="22"/>
  <c r="H42" i="22"/>
  <c r="G42" i="22"/>
  <c r="D42" i="22"/>
  <c r="S41" i="22"/>
  <c r="R41" i="22"/>
  <c r="Q41" i="22"/>
  <c r="P41" i="22"/>
  <c r="O41" i="22"/>
  <c r="N41" i="22"/>
  <c r="M41" i="22"/>
  <c r="L41" i="22"/>
  <c r="K41" i="22"/>
  <c r="J41" i="22"/>
  <c r="I41" i="22"/>
  <c r="H41" i="22"/>
  <c r="G41" i="22"/>
  <c r="D41" i="22"/>
  <c r="S40" i="22"/>
  <c r="R40" i="22"/>
  <c r="Q40" i="22"/>
  <c r="P40" i="22"/>
  <c r="O40" i="22"/>
  <c r="N40" i="22"/>
  <c r="M40" i="22"/>
  <c r="L40" i="22"/>
  <c r="K40" i="22"/>
  <c r="J40" i="22"/>
  <c r="I40" i="22"/>
  <c r="H40" i="22"/>
  <c r="G40" i="22"/>
  <c r="D40" i="22"/>
  <c r="S39" i="22"/>
  <c r="R39" i="22"/>
  <c r="Q39" i="22"/>
  <c r="P39" i="22"/>
  <c r="O39" i="22"/>
  <c r="N39" i="22"/>
  <c r="M39" i="22"/>
  <c r="L39" i="22"/>
  <c r="K39" i="22"/>
  <c r="J39" i="22"/>
  <c r="I39" i="22"/>
  <c r="H39" i="22"/>
  <c r="G39" i="22"/>
  <c r="D39" i="22"/>
  <c r="S38" i="22"/>
  <c r="R38" i="22"/>
  <c r="Q38" i="22"/>
  <c r="P38" i="22"/>
  <c r="O38" i="22"/>
  <c r="N38" i="22"/>
  <c r="M38" i="22"/>
  <c r="L38" i="22"/>
  <c r="K38" i="22"/>
  <c r="J38" i="22"/>
  <c r="I38" i="22"/>
  <c r="H38" i="22"/>
  <c r="G38" i="22"/>
  <c r="D38" i="22"/>
  <c r="S37" i="22"/>
  <c r="R37" i="22"/>
  <c r="Q37" i="22"/>
  <c r="P37" i="22"/>
  <c r="O37" i="22"/>
  <c r="N37" i="22"/>
  <c r="M37" i="22"/>
  <c r="L37" i="22"/>
  <c r="K37" i="22"/>
  <c r="J37" i="22"/>
  <c r="I37" i="22"/>
  <c r="H37" i="22"/>
  <c r="G37" i="22"/>
  <c r="D37" i="22"/>
  <c r="S36" i="22"/>
  <c r="R36" i="22"/>
  <c r="Q36" i="22"/>
  <c r="P36" i="22"/>
  <c r="O36" i="22"/>
  <c r="N36" i="22"/>
  <c r="M36" i="22"/>
  <c r="L36" i="22"/>
  <c r="K36" i="22"/>
  <c r="J36" i="22"/>
  <c r="I36" i="22"/>
  <c r="H36" i="22"/>
  <c r="G36" i="22"/>
  <c r="D36" i="22"/>
  <c r="S35" i="22"/>
  <c r="R35" i="22"/>
  <c r="Q35" i="22"/>
  <c r="P35" i="22"/>
  <c r="O35" i="22"/>
  <c r="N35" i="22"/>
  <c r="M35" i="22"/>
  <c r="L35" i="22"/>
  <c r="K35" i="22"/>
  <c r="J35" i="22"/>
  <c r="I35" i="22"/>
  <c r="H35" i="22"/>
  <c r="G35" i="22"/>
  <c r="D35" i="22"/>
  <c r="S34" i="22"/>
  <c r="R34" i="22"/>
  <c r="Q34" i="22"/>
  <c r="P34" i="22"/>
  <c r="O34" i="22"/>
  <c r="N34" i="22"/>
  <c r="M34" i="22"/>
  <c r="L34" i="22"/>
  <c r="K34" i="22"/>
  <c r="J34" i="22"/>
  <c r="I34" i="22"/>
  <c r="H34" i="22"/>
  <c r="G34" i="22"/>
  <c r="D34" i="22"/>
  <c r="S33" i="22"/>
  <c r="R33" i="22"/>
  <c r="Q33" i="22"/>
  <c r="P33" i="22"/>
  <c r="O33" i="22"/>
  <c r="N33" i="22"/>
  <c r="M33" i="22"/>
  <c r="L33" i="22"/>
  <c r="K33" i="22"/>
  <c r="J33" i="22"/>
  <c r="I33" i="22"/>
  <c r="H33" i="22"/>
  <c r="G33" i="22"/>
  <c r="D33" i="22"/>
  <c r="S32" i="22"/>
  <c r="R32" i="22"/>
  <c r="Q32" i="22"/>
  <c r="P32" i="22"/>
  <c r="O32" i="22"/>
  <c r="N32" i="22"/>
  <c r="M32" i="22"/>
  <c r="L32" i="22"/>
  <c r="K32" i="22"/>
  <c r="J32" i="22"/>
  <c r="I32" i="22"/>
  <c r="H32" i="22"/>
  <c r="G32" i="22"/>
  <c r="D32" i="22"/>
  <c r="S31" i="22"/>
  <c r="R31" i="22"/>
  <c r="Q31" i="22"/>
  <c r="P31" i="22"/>
  <c r="O31" i="22"/>
  <c r="N31" i="22"/>
  <c r="M31" i="22"/>
  <c r="L31" i="22"/>
  <c r="K31" i="22"/>
  <c r="J31" i="22"/>
  <c r="I31" i="22"/>
  <c r="H31" i="22"/>
  <c r="G31" i="22"/>
  <c r="D31" i="22"/>
  <c r="S30" i="22"/>
  <c r="R30" i="22"/>
  <c r="Q30" i="22"/>
  <c r="P30" i="22"/>
  <c r="O30" i="22"/>
  <c r="N30" i="22"/>
  <c r="M30" i="22"/>
  <c r="L30" i="22"/>
  <c r="K30" i="22"/>
  <c r="J30" i="22"/>
  <c r="I30" i="22"/>
  <c r="H30" i="22"/>
  <c r="G30" i="22"/>
  <c r="D30" i="22"/>
  <c r="S29" i="22"/>
  <c r="R29" i="22"/>
  <c r="Q29" i="22"/>
  <c r="P29" i="22"/>
  <c r="O29" i="22"/>
  <c r="N29" i="22"/>
  <c r="M29" i="22"/>
  <c r="L29" i="22"/>
  <c r="K29" i="22"/>
  <c r="J29" i="22"/>
  <c r="I29" i="22"/>
  <c r="H29" i="22"/>
  <c r="G29" i="22"/>
  <c r="D29" i="22"/>
  <c r="S28" i="22"/>
  <c r="R28" i="22"/>
  <c r="Q28" i="22"/>
  <c r="P28" i="22"/>
  <c r="O28" i="22"/>
  <c r="N28" i="22"/>
  <c r="M28" i="22"/>
  <c r="L28" i="22"/>
  <c r="K28" i="22"/>
  <c r="J28" i="22"/>
  <c r="I28" i="22"/>
  <c r="H28" i="22"/>
  <c r="G28" i="22"/>
  <c r="D28" i="22"/>
  <c r="C27" i="22"/>
  <c r="B27" i="22"/>
  <c r="S26" i="22"/>
  <c r="R26" i="22"/>
  <c r="Q26" i="22"/>
  <c r="P26" i="22"/>
  <c r="O26" i="22"/>
  <c r="N26" i="22"/>
  <c r="M26" i="22"/>
  <c r="L26" i="22"/>
  <c r="K26" i="22"/>
  <c r="J26" i="22"/>
  <c r="I26" i="22"/>
  <c r="H26" i="22"/>
  <c r="G26" i="22"/>
  <c r="D26" i="22"/>
  <c r="S25" i="22"/>
  <c r="R25" i="22"/>
  <c r="Q25" i="22"/>
  <c r="P25" i="22"/>
  <c r="O25" i="22"/>
  <c r="N25" i="22"/>
  <c r="M25" i="22"/>
  <c r="L25" i="22"/>
  <c r="K25" i="22"/>
  <c r="J25" i="22"/>
  <c r="I25" i="22"/>
  <c r="H25" i="22"/>
  <c r="G25" i="22"/>
  <c r="D25" i="22"/>
  <c r="S24" i="22"/>
  <c r="R24" i="22"/>
  <c r="Q24" i="22"/>
  <c r="P24" i="22"/>
  <c r="O24" i="22"/>
  <c r="N24" i="22"/>
  <c r="M24" i="22"/>
  <c r="L24" i="22"/>
  <c r="K24" i="22"/>
  <c r="J24" i="22"/>
  <c r="I24" i="22"/>
  <c r="H24" i="22"/>
  <c r="G24" i="22"/>
  <c r="D24" i="22"/>
  <c r="S23" i="22"/>
  <c r="R23" i="22"/>
  <c r="Q23" i="22"/>
  <c r="P23" i="22"/>
  <c r="O23" i="22"/>
  <c r="N23" i="22"/>
  <c r="M23" i="22"/>
  <c r="L23" i="22"/>
  <c r="K23" i="22"/>
  <c r="J23" i="22"/>
  <c r="I23" i="22"/>
  <c r="H23" i="22"/>
  <c r="G23" i="22"/>
  <c r="D23" i="22"/>
  <c r="S22" i="22"/>
  <c r="R22" i="22"/>
  <c r="Q22" i="22"/>
  <c r="P22" i="22"/>
  <c r="O22" i="22"/>
  <c r="N22" i="22"/>
  <c r="M22" i="22"/>
  <c r="L22" i="22"/>
  <c r="K22" i="22"/>
  <c r="J22" i="22"/>
  <c r="I22" i="22"/>
  <c r="H22" i="22"/>
  <c r="G22" i="22"/>
  <c r="D22" i="22"/>
  <c r="S21" i="22"/>
  <c r="R21" i="22"/>
  <c r="Q21" i="22"/>
  <c r="P21" i="22"/>
  <c r="O21" i="22"/>
  <c r="N21" i="22"/>
  <c r="M21" i="22"/>
  <c r="L21" i="22"/>
  <c r="K21" i="22"/>
  <c r="J21" i="22"/>
  <c r="I21" i="22"/>
  <c r="H21" i="22"/>
  <c r="G21" i="22"/>
  <c r="D21" i="22"/>
  <c r="S20" i="22"/>
  <c r="R20" i="22"/>
  <c r="Q20" i="22"/>
  <c r="P20" i="22"/>
  <c r="O20" i="22"/>
  <c r="N20" i="22"/>
  <c r="M20" i="22"/>
  <c r="L20" i="22"/>
  <c r="K20" i="22"/>
  <c r="J20" i="22"/>
  <c r="I20" i="22"/>
  <c r="H20" i="22"/>
  <c r="G20" i="22"/>
  <c r="D20" i="22"/>
  <c r="S19" i="22"/>
  <c r="R19" i="22"/>
  <c r="Q19" i="22"/>
  <c r="P19" i="22"/>
  <c r="O19" i="22"/>
  <c r="N19" i="22"/>
  <c r="M19" i="22"/>
  <c r="L19" i="22"/>
  <c r="K19" i="22"/>
  <c r="J19" i="22"/>
  <c r="I19" i="22"/>
  <c r="H19" i="22"/>
  <c r="G19" i="22"/>
  <c r="D19" i="22"/>
  <c r="S18" i="22"/>
  <c r="R18" i="22"/>
  <c r="Q18" i="22"/>
  <c r="P18" i="22"/>
  <c r="O18" i="22"/>
  <c r="N18" i="22"/>
  <c r="M18" i="22"/>
  <c r="L18" i="22"/>
  <c r="K18" i="22"/>
  <c r="J18" i="22"/>
  <c r="I18" i="22"/>
  <c r="H18" i="22"/>
  <c r="G18" i="22"/>
  <c r="D18" i="22"/>
  <c r="S17" i="22"/>
  <c r="R17" i="22"/>
  <c r="Q17" i="22"/>
  <c r="P17" i="22"/>
  <c r="O17" i="22"/>
  <c r="N17" i="22"/>
  <c r="M17" i="22"/>
  <c r="L17" i="22"/>
  <c r="K17" i="22"/>
  <c r="J17" i="22"/>
  <c r="I17" i="22"/>
  <c r="H17" i="22"/>
  <c r="G17" i="22"/>
  <c r="D17" i="22"/>
  <c r="S16" i="22"/>
  <c r="R16" i="22"/>
  <c r="Q16" i="22"/>
  <c r="P16" i="22"/>
  <c r="O16" i="22"/>
  <c r="N16" i="22"/>
  <c r="M16" i="22"/>
  <c r="L16" i="22"/>
  <c r="K16" i="22"/>
  <c r="J16" i="22"/>
  <c r="I16" i="22"/>
  <c r="H16" i="22"/>
  <c r="G16" i="22"/>
  <c r="D16" i="22"/>
  <c r="C15" i="22"/>
  <c r="B15" i="22"/>
  <c r="S14" i="22"/>
  <c r="R14" i="22"/>
  <c r="Q14" i="22"/>
  <c r="P14" i="22"/>
  <c r="O14" i="22"/>
  <c r="N14" i="22"/>
  <c r="M14" i="22"/>
  <c r="L14" i="22"/>
  <c r="K14" i="22"/>
  <c r="J14" i="22"/>
  <c r="I14" i="22"/>
  <c r="H14" i="22"/>
  <c r="G14" i="22"/>
  <c r="D14" i="22"/>
  <c r="S13" i="22"/>
  <c r="R13" i="22"/>
  <c r="Q13" i="22"/>
  <c r="P13" i="22"/>
  <c r="O13" i="22"/>
  <c r="N13" i="22"/>
  <c r="M13" i="22"/>
  <c r="L13" i="22"/>
  <c r="K13" i="22"/>
  <c r="J13" i="22"/>
  <c r="I13" i="22"/>
  <c r="H13" i="22"/>
  <c r="G13" i="22"/>
  <c r="D13" i="22"/>
  <c r="S12" i="22"/>
  <c r="R12" i="22"/>
  <c r="Q12" i="22"/>
  <c r="P12" i="22"/>
  <c r="O12" i="22"/>
  <c r="N12" i="22"/>
  <c r="M12" i="22"/>
  <c r="L12" i="22"/>
  <c r="K12" i="22"/>
  <c r="J12" i="22"/>
  <c r="I12" i="22"/>
  <c r="H12" i="22"/>
  <c r="G12" i="22"/>
  <c r="D12" i="22"/>
  <c r="S11" i="22"/>
  <c r="R11" i="22"/>
  <c r="Q11" i="22"/>
  <c r="P11" i="22"/>
  <c r="O11" i="22"/>
  <c r="N11" i="22"/>
  <c r="M11" i="22"/>
  <c r="L11" i="22"/>
  <c r="K11" i="22"/>
  <c r="J11" i="22"/>
  <c r="I11" i="22"/>
  <c r="H11" i="22"/>
  <c r="G11" i="22"/>
  <c r="S10" i="22"/>
  <c r="R10" i="22"/>
  <c r="Q10" i="22"/>
  <c r="P10" i="22"/>
  <c r="O10" i="22"/>
  <c r="N10" i="22"/>
  <c r="M10" i="22"/>
  <c r="L10" i="22"/>
  <c r="K10" i="22"/>
  <c r="J10" i="22"/>
  <c r="I10" i="22"/>
  <c r="H10" i="22"/>
  <c r="G10" i="22"/>
  <c r="D10" i="22"/>
  <c r="S9" i="22"/>
  <c r="R9" i="22"/>
  <c r="Q9" i="22"/>
  <c r="P9" i="22"/>
  <c r="O9" i="22"/>
  <c r="N9" i="22"/>
  <c r="M9" i="22"/>
  <c r="L9" i="22"/>
  <c r="K9" i="22"/>
  <c r="J9" i="22"/>
  <c r="I9" i="22"/>
  <c r="H9" i="22"/>
  <c r="G9" i="22"/>
  <c r="D9" i="22"/>
  <c r="S8" i="22"/>
  <c r="R8" i="22"/>
  <c r="Q8" i="22"/>
  <c r="P8" i="22"/>
  <c r="O8" i="22"/>
  <c r="N8" i="22"/>
  <c r="M8" i="22"/>
  <c r="L8" i="22"/>
  <c r="K8" i="22"/>
  <c r="J8" i="22"/>
  <c r="I8" i="22"/>
  <c r="H8" i="22"/>
  <c r="G8" i="22"/>
  <c r="D8" i="22"/>
  <c r="S7" i="22"/>
  <c r="R7" i="22"/>
  <c r="Q7" i="22"/>
  <c r="P7" i="22"/>
  <c r="O7" i="22"/>
  <c r="N7" i="22"/>
  <c r="M7" i="22"/>
  <c r="L7" i="22"/>
  <c r="K7" i="22"/>
  <c r="J7" i="22"/>
  <c r="I7" i="22"/>
  <c r="H7" i="22"/>
  <c r="G7" i="22"/>
  <c r="D7" i="22"/>
  <c r="S6" i="22"/>
  <c r="R6" i="22"/>
  <c r="Q6" i="22"/>
  <c r="P6" i="22"/>
  <c r="O6" i="22"/>
  <c r="N6" i="22"/>
  <c r="M6" i="22"/>
  <c r="L6" i="22"/>
  <c r="K6" i="22"/>
  <c r="J6" i="22"/>
  <c r="I6" i="22"/>
  <c r="H6" i="22"/>
  <c r="G6" i="22"/>
  <c r="D6" i="22"/>
  <c r="S5" i="22"/>
  <c r="R5" i="22"/>
  <c r="Q5" i="22"/>
  <c r="P5" i="22"/>
  <c r="O5" i="22"/>
  <c r="N5" i="22"/>
  <c r="M5" i="22"/>
  <c r="L5" i="22"/>
  <c r="K5" i="22"/>
  <c r="J5" i="22"/>
  <c r="I5" i="22"/>
  <c r="H5" i="22"/>
  <c r="G5" i="22"/>
  <c r="D5" i="22"/>
  <c r="S4" i="22"/>
  <c r="R4" i="22"/>
  <c r="Q4" i="22"/>
  <c r="P4" i="22"/>
  <c r="O4" i="22"/>
  <c r="N4" i="22"/>
  <c r="M4" i="22"/>
  <c r="L4" i="22"/>
  <c r="K4" i="22"/>
  <c r="J4" i="22"/>
  <c r="I4" i="22"/>
  <c r="H4" i="22"/>
  <c r="G4" i="22"/>
  <c r="D4" i="22"/>
  <c r="S3" i="22"/>
  <c r="R3" i="22"/>
  <c r="Q3" i="22"/>
  <c r="P3" i="22"/>
  <c r="O3" i="22"/>
  <c r="N3" i="22"/>
  <c r="M3" i="22"/>
  <c r="L3" i="22"/>
  <c r="K3" i="22"/>
  <c r="J3" i="22"/>
  <c r="I3" i="22"/>
  <c r="H3" i="22"/>
  <c r="G3" i="22"/>
  <c r="D3" i="22"/>
  <c r="C15" i="21"/>
  <c r="L14" i="21"/>
  <c r="K14" i="21"/>
  <c r="J14" i="21"/>
  <c r="I14" i="21"/>
  <c r="H14" i="21"/>
  <c r="G14" i="21"/>
  <c r="F14" i="21"/>
  <c r="E14" i="21"/>
  <c r="L13" i="21"/>
  <c r="K13" i="21"/>
  <c r="J13" i="21"/>
  <c r="I13" i="21"/>
  <c r="H13" i="21"/>
  <c r="G13" i="21"/>
  <c r="F13" i="21"/>
  <c r="E13" i="21"/>
  <c r="L12" i="21"/>
  <c r="K12" i="21"/>
  <c r="J12" i="21"/>
  <c r="I12" i="21"/>
  <c r="H12" i="21"/>
  <c r="G12" i="21"/>
  <c r="F12" i="21"/>
  <c r="E12" i="21"/>
  <c r="L11" i="21"/>
  <c r="K11" i="21"/>
  <c r="J11" i="21"/>
  <c r="I11" i="21"/>
  <c r="H11" i="21"/>
  <c r="G11" i="21"/>
  <c r="F11" i="21"/>
  <c r="E11" i="21"/>
  <c r="L10" i="21"/>
  <c r="K10" i="21"/>
  <c r="J10" i="21"/>
  <c r="I10" i="21"/>
  <c r="H10" i="21"/>
  <c r="G10" i="21"/>
  <c r="L9" i="21"/>
  <c r="K9" i="21"/>
  <c r="J9" i="21"/>
  <c r="I9" i="21"/>
  <c r="H9" i="21"/>
  <c r="G9" i="21"/>
  <c r="F9" i="21"/>
  <c r="E9" i="21"/>
  <c r="L8" i="21"/>
  <c r="K8" i="21"/>
  <c r="J8" i="21"/>
  <c r="I8" i="21"/>
  <c r="H8" i="21"/>
  <c r="G8" i="21"/>
  <c r="F8" i="21"/>
  <c r="E8" i="21"/>
  <c r="L7" i="21"/>
  <c r="K7" i="21"/>
  <c r="J7" i="21"/>
  <c r="I7" i="21"/>
  <c r="H7" i="21"/>
  <c r="G7" i="21"/>
  <c r="F7" i="21"/>
  <c r="E7" i="21"/>
  <c r="L6" i="21"/>
  <c r="K6" i="21"/>
  <c r="J6" i="21"/>
  <c r="I6" i="21"/>
  <c r="H6" i="21"/>
  <c r="G6" i="21"/>
  <c r="F6" i="21"/>
  <c r="E6" i="21"/>
  <c r="L5" i="21"/>
  <c r="K5" i="21"/>
  <c r="J5" i="21"/>
  <c r="I5" i="21"/>
  <c r="H5" i="21"/>
  <c r="G5" i="21"/>
  <c r="F5" i="21"/>
  <c r="E5" i="21"/>
  <c r="L4" i="21"/>
  <c r="K4" i="21"/>
  <c r="J4" i="21"/>
  <c r="I4" i="21"/>
  <c r="H4" i="21"/>
  <c r="G4" i="21"/>
  <c r="L3" i="21"/>
  <c r="K3" i="21"/>
  <c r="J3" i="21"/>
  <c r="G14" i="19" s="1"/>
  <c r="I3" i="21"/>
  <c r="H3" i="21"/>
  <c r="G3" i="21"/>
  <c r="F3" i="21"/>
  <c r="E3" i="21"/>
  <c r="A1" i="21"/>
  <c r="S141" i="20"/>
  <c r="S140" i="20"/>
  <c r="C137" i="20"/>
  <c r="B137" i="20"/>
  <c r="P136" i="20"/>
  <c r="O136" i="20"/>
  <c r="N136" i="20"/>
  <c r="M136" i="20"/>
  <c r="L136" i="20"/>
  <c r="K136" i="20"/>
  <c r="J136" i="20"/>
  <c r="I136" i="20"/>
  <c r="H136" i="20"/>
  <c r="G136" i="20"/>
  <c r="D136" i="20"/>
  <c r="S136" i="20" s="1"/>
  <c r="P135" i="20"/>
  <c r="O135" i="20"/>
  <c r="N135" i="20"/>
  <c r="M135" i="20"/>
  <c r="L135" i="20"/>
  <c r="K135" i="20"/>
  <c r="J135" i="20"/>
  <c r="I135" i="20"/>
  <c r="H135" i="20"/>
  <c r="G135" i="20"/>
  <c r="D135" i="20"/>
  <c r="S135" i="20" s="1"/>
  <c r="P134" i="20"/>
  <c r="O134" i="20"/>
  <c r="N134" i="20"/>
  <c r="M134" i="20"/>
  <c r="L134" i="20"/>
  <c r="K134" i="20"/>
  <c r="J134" i="20"/>
  <c r="I134" i="20"/>
  <c r="H134" i="20"/>
  <c r="G134" i="20"/>
  <c r="R134" i="20" s="1"/>
  <c r="D134" i="20"/>
  <c r="S134" i="20" s="1"/>
  <c r="P133" i="20"/>
  <c r="O133" i="20"/>
  <c r="N133" i="20"/>
  <c r="M133" i="20"/>
  <c r="L133" i="20"/>
  <c r="K133" i="20"/>
  <c r="J133" i="20"/>
  <c r="I133" i="20"/>
  <c r="H133" i="20"/>
  <c r="G133" i="20"/>
  <c r="D133" i="20"/>
  <c r="S133" i="20" s="1"/>
  <c r="P132" i="20"/>
  <c r="O132" i="20"/>
  <c r="N132" i="20"/>
  <c r="M132" i="20"/>
  <c r="L132" i="20"/>
  <c r="K132" i="20"/>
  <c r="J132" i="20"/>
  <c r="I132" i="20"/>
  <c r="H132" i="20"/>
  <c r="G132" i="20"/>
  <c r="D132" i="20"/>
  <c r="S132" i="20" s="1"/>
  <c r="P131" i="20"/>
  <c r="O131" i="20"/>
  <c r="N131" i="20"/>
  <c r="M131" i="20"/>
  <c r="L131" i="20"/>
  <c r="K131" i="20"/>
  <c r="J131" i="20"/>
  <c r="I131" i="20"/>
  <c r="H131" i="20"/>
  <c r="G131" i="20"/>
  <c r="D131" i="20"/>
  <c r="S131" i="20" s="1"/>
  <c r="P130" i="20"/>
  <c r="O130" i="20"/>
  <c r="N130" i="20"/>
  <c r="M130" i="20"/>
  <c r="L130" i="20"/>
  <c r="K130" i="20"/>
  <c r="J130" i="20"/>
  <c r="I130" i="20"/>
  <c r="H130" i="20"/>
  <c r="G130" i="20"/>
  <c r="D130" i="20"/>
  <c r="S130" i="20" s="1"/>
  <c r="P129" i="20"/>
  <c r="O129" i="20"/>
  <c r="N129" i="20"/>
  <c r="M129" i="20"/>
  <c r="L129" i="20"/>
  <c r="K129" i="20"/>
  <c r="J129" i="20"/>
  <c r="I129" i="20"/>
  <c r="H129" i="20"/>
  <c r="G129" i="20"/>
  <c r="D129" i="20"/>
  <c r="S129" i="20" s="1"/>
  <c r="P128" i="20"/>
  <c r="O128" i="20"/>
  <c r="N128" i="20"/>
  <c r="M128" i="20"/>
  <c r="L128" i="20"/>
  <c r="K128" i="20"/>
  <c r="J128" i="20"/>
  <c r="I128" i="20"/>
  <c r="H128" i="20"/>
  <c r="G128" i="20"/>
  <c r="D128" i="20"/>
  <c r="S128" i="20" s="1"/>
  <c r="P127" i="20"/>
  <c r="O127" i="20"/>
  <c r="N127" i="20"/>
  <c r="M127" i="20"/>
  <c r="L127" i="20"/>
  <c r="K127" i="20"/>
  <c r="J127" i="20"/>
  <c r="I127" i="20"/>
  <c r="H127" i="20"/>
  <c r="G127" i="20"/>
  <c r="D127" i="20"/>
  <c r="S127" i="20" s="1"/>
  <c r="P126" i="20"/>
  <c r="O126" i="20"/>
  <c r="N126" i="20"/>
  <c r="M126" i="20"/>
  <c r="L126" i="20"/>
  <c r="K126" i="20"/>
  <c r="J126" i="20"/>
  <c r="I126" i="20"/>
  <c r="H126" i="20"/>
  <c r="G126" i="20"/>
  <c r="D126" i="20"/>
  <c r="S126" i="20" s="1"/>
  <c r="P125" i="20"/>
  <c r="O125" i="20"/>
  <c r="N125" i="20"/>
  <c r="M125" i="20"/>
  <c r="L125" i="20"/>
  <c r="K125" i="20"/>
  <c r="J125" i="20"/>
  <c r="I125" i="20"/>
  <c r="H125" i="20"/>
  <c r="G125" i="20"/>
  <c r="D125" i="20"/>
  <c r="S125" i="20" s="1"/>
  <c r="C124" i="20"/>
  <c r="B124" i="20"/>
  <c r="P123" i="20"/>
  <c r="O123" i="20"/>
  <c r="N123" i="20"/>
  <c r="M123" i="20"/>
  <c r="L123" i="20"/>
  <c r="K123" i="20"/>
  <c r="J123" i="20"/>
  <c r="I123" i="20"/>
  <c r="H123" i="20"/>
  <c r="G123" i="20"/>
  <c r="D123" i="20"/>
  <c r="S123" i="20" s="1"/>
  <c r="P122" i="20"/>
  <c r="O122" i="20"/>
  <c r="N122" i="20"/>
  <c r="M122" i="20"/>
  <c r="L122" i="20"/>
  <c r="K122" i="20"/>
  <c r="J122" i="20"/>
  <c r="I122" i="20"/>
  <c r="H122" i="20"/>
  <c r="G122" i="20"/>
  <c r="D122" i="20"/>
  <c r="S122" i="20" s="1"/>
  <c r="P121" i="20"/>
  <c r="O121" i="20"/>
  <c r="N121" i="20"/>
  <c r="M121" i="20"/>
  <c r="L121" i="20"/>
  <c r="K121" i="20"/>
  <c r="J121" i="20"/>
  <c r="I121" i="20"/>
  <c r="H121" i="20"/>
  <c r="G121" i="20"/>
  <c r="D121" i="20"/>
  <c r="S121" i="20" s="1"/>
  <c r="P120" i="20"/>
  <c r="O120" i="20"/>
  <c r="N120" i="20"/>
  <c r="M120" i="20"/>
  <c r="L120" i="20"/>
  <c r="K120" i="20"/>
  <c r="J120" i="20"/>
  <c r="I120" i="20"/>
  <c r="H120" i="20"/>
  <c r="G120" i="20"/>
  <c r="D120" i="20"/>
  <c r="S120" i="20" s="1"/>
  <c r="P119" i="20"/>
  <c r="O119" i="20"/>
  <c r="N119" i="20"/>
  <c r="M119" i="20"/>
  <c r="L119" i="20"/>
  <c r="K119" i="20"/>
  <c r="J119" i="20"/>
  <c r="I119" i="20"/>
  <c r="H119" i="20"/>
  <c r="G119" i="20"/>
  <c r="R119" i="20" s="1"/>
  <c r="D119" i="20"/>
  <c r="S119" i="20" s="1"/>
  <c r="P118" i="20"/>
  <c r="O118" i="20"/>
  <c r="N118" i="20"/>
  <c r="M118" i="20"/>
  <c r="L118" i="20"/>
  <c r="K118" i="20"/>
  <c r="J118" i="20"/>
  <c r="I118" i="20"/>
  <c r="H118" i="20"/>
  <c r="G118" i="20"/>
  <c r="D118" i="20"/>
  <c r="S118" i="20" s="1"/>
  <c r="P117" i="20"/>
  <c r="O117" i="20"/>
  <c r="N117" i="20"/>
  <c r="M117" i="20"/>
  <c r="L117" i="20"/>
  <c r="K117" i="20"/>
  <c r="J117" i="20"/>
  <c r="I117" i="20"/>
  <c r="H117" i="20"/>
  <c r="G117" i="20"/>
  <c r="D117" i="20"/>
  <c r="S117" i="20" s="1"/>
  <c r="P116" i="20"/>
  <c r="O116" i="20"/>
  <c r="N116" i="20"/>
  <c r="M116" i="20"/>
  <c r="L116" i="20"/>
  <c r="K116" i="20"/>
  <c r="J116" i="20"/>
  <c r="I116" i="20"/>
  <c r="H116" i="20"/>
  <c r="G116" i="20"/>
  <c r="D116" i="20"/>
  <c r="S116" i="20" s="1"/>
  <c r="P115" i="20"/>
  <c r="O115" i="20"/>
  <c r="N115" i="20"/>
  <c r="M115" i="20"/>
  <c r="L115" i="20"/>
  <c r="K115" i="20"/>
  <c r="J115" i="20"/>
  <c r="I115" i="20"/>
  <c r="H115" i="20"/>
  <c r="G115" i="20"/>
  <c r="D115" i="20"/>
  <c r="P114" i="20"/>
  <c r="O114" i="20"/>
  <c r="N114" i="20"/>
  <c r="M114" i="20"/>
  <c r="L114" i="20"/>
  <c r="K114" i="20"/>
  <c r="J114" i="20"/>
  <c r="I114" i="20"/>
  <c r="H114" i="20"/>
  <c r="G114" i="20"/>
  <c r="D114" i="20"/>
  <c r="S114" i="20" s="1"/>
  <c r="C113" i="20"/>
  <c r="B113" i="20"/>
  <c r="P112" i="20"/>
  <c r="O112" i="20"/>
  <c r="N112" i="20"/>
  <c r="M112" i="20"/>
  <c r="L112" i="20"/>
  <c r="K112" i="20"/>
  <c r="J112" i="20"/>
  <c r="I112" i="20"/>
  <c r="H112" i="20"/>
  <c r="G112" i="20"/>
  <c r="D112" i="20"/>
  <c r="S112" i="20" s="1"/>
  <c r="P111" i="20"/>
  <c r="O111" i="20"/>
  <c r="N111" i="20"/>
  <c r="M111" i="20"/>
  <c r="L111" i="20"/>
  <c r="K111" i="20"/>
  <c r="J111" i="20"/>
  <c r="I111" i="20"/>
  <c r="H111" i="20"/>
  <c r="G111" i="20"/>
  <c r="D111" i="20"/>
  <c r="S111" i="20" s="1"/>
  <c r="P110" i="20"/>
  <c r="O110" i="20"/>
  <c r="N110" i="20"/>
  <c r="M110" i="20"/>
  <c r="L110" i="20"/>
  <c r="K110" i="20"/>
  <c r="J110" i="20"/>
  <c r="I110" i="20"/>
  <c r="H110" i="20"/>
  <c r="G110" i="20"/>
  <c r="D110" i="20"/>
  <c r="S110" i="20" s="1"/>
  <c r="P109" i="20"/>
  <c r="O109" i="20"/>
  <c r="N109" i="20"/>
  <c r="M109" i="20"/>
  <c r="L109" i="20"/>
  <c r="K109" i="20"/>
  <c r="J109" i="20"/>
  <c r="I109" i="20"/>
  <c r="H109" i="20"/>
  <c r="G109" i="20"/>
  <c r="D109" i="20"/>
  <c r="S109" i="20" s="1"/>
  <c r="P108" i="20"/>
  <c r="O108" i="20"/>
  <c r="N108" i="20"/>
  <c r="M108" i="20"/>
  <c r="L108" i="20"/>
  <c r="K108" i="20"/>
  <c r="J108" i="20"/>
  <c r="I108" i="20"/>
  <c r="H108" i="20"/>
  <c r="G108" i="20"/>
  <c r="D108" i="20"/>
  <c r="S108" i="20" s="1"/>
  <c r="P107" i="20"/>
  <c r="O107" i="20"/>
  <c r="N107" i="20"/>
  <c r="M107" i="20"/>
  <c r="L107" i="20"/>
  <c r="K107" i="20"/>
  <c r="J107" i="20"/>
  <c r="I107" i="20"/>
  <c r="H107" i="20"/>
  <c r="G107" i="20"/>
  <c r="D107" i="20"/>
  <c r="S107" i="20" s="1"/>
  <c r="P106" i="20"/>
  <c r="O106" i="20"/>
  <c r="N106" i="20"/>
  <c r="M106" i="20"/>
  <c r="L106" i="20"/>
  <c r="K106" i="20"/>
  <c r="J106" i="20"/>
  <c r="I106" i="20"/>
  <c r="H106" i="20"/>
  <c r="G106" i="20"/>
  <c r="R106" i="20" s="1"/>
  <c r="D106" i="20"/>
  <c r="S106" i="20" s="1"/>
  <c r="P105" i="20"/>
  <c r="O105" i="20"/>
  <c r="N105" i="20"/>
  <c r="M105" i="20"/>
  <c r="L105" i="20"/>
  <c r="K105" i="20"/>
  <c r="J105" i="20"/>
  <c r="I105" i="20"/>
  <c r="H105" i="20"/>
  <c r="G105" i="20"/>
  <c r="D105" i="20"/>
  <c r="S105" i="20" s="1"/>
  <c r="P104" i="20"/>
  <c r="O104" i="20"/>
  <c r="N104" i="20"/>
  <c r="M104" i="20"/>
  <c r="L104" i="20"/>
  <c r="K104" i="20"/>
  <c r="J104" i="20"/>
  <c r="I104" i="20"/>
  <c r="H104" i="20"/>
  <c r="G104" i="20"/>
  <c r="D104" i="20"/>
  <c r="S104" i="20" s="1"/>
  <c r="P103" i="20"/>
  <c r="O103" i="20"/>
  <c r="N103" i="20"/>
  <c r="M103" i="20"/>
  <c r="L103" i="20"/>
  <c r="K103" i="20"/>
  <c r="J103" i="20"/>
  <c r="I103" i="20"/>
  <c r="H103" i="20"/>
  <c r="G103" i="20"/>
  <c r="D103" i="20"/>
  <c r="S103" i="20" s="1"/>
  <c r="P102" i="20"/>
  <c r="O102" i="20"/>
  <c r="M102" i="20"/>
  <c r="L102" i="20"/>
  <c r="K102" i="20"/>
  <c r="J102" i="20"/>
  <c r="I102" i="20"/>
  <c r="H102" i="20"/>
  <c r="G102" i="20"/>
  <c r="D102" i="20"/>
  <c r="S102" i="20" s="1"/>
  <c r="P101" i="20"/>
  <c r="O101" i="20"/>
  <c r="N101" i="20"/>
  <c r="M101" i="20"/>
  <c r="L101" i="20"/>
  <c r="K101" i="20"/>
  <c r="J101" i="20"/>
  <c r="I101" i="20"/>
  <c r="H101" i="20"/>
  <c r="G101" i="20"/>
  <c r="D101" i="20"/>
  <c r="C100" i="20"/>
  <c r="B100" i="20"/>
  <c r="P99" i="20"/>
  <c r="O99" i="20"/>
  <c r="N99" i="20"/>
  <c r="M99" i="20"/>
  <c r="L99" i="20"/>
  <c r="K99" i="20"/>
  <c r="J99" i="20"/>
  <c r="I99" i="20"/>
  <c r="H99" i="20"/>
  <c r="G99" i="20"/>
  <c r="D99" i="20"/>
  <c r="S99" i="20" s="1"/>
  <c r="P98" i="20"/>
  <c r="O98" i="20"/>
  <c r="N98" i="20"/>
  <c r="M98" i="20"/>
  <c r="L98" i="20"/>
  <c r="K98" i="20"/>
  <c r="J98" i="20"/>
  <c r="I98" i="20"/>
  <c r="H98" i="20"/>
  <c r="G98" i="20"/>
  <c r="D98" i="20"/>
  <c r="S98" i="20" s="1"/>
  <c r="P97" i="20"/>
  <c r="O97" i="20"/>
  <c r="N97" i="20"/>
  <c r="M97" i="20"/>
  <c r="L97" i="20"/>
  <c r="K97" i="20"/>
  <c r="J97" i="20"/>
  <c r="I97" i="20"/>
  <c r="H97" i="20"/>
  <c r="G97" i="20"/>
  <c r="D97" i="20"/>
  <c r="S97" i="20" s="1"/>
  <c r="P96" i="20"/>
  <c r="O96" i="20"/>
  <c r="N96" i="20"/>
  <c r="M96" i="20"/>
  <c r="L96" i="20"/>
  <c r="K96" i="20"/>
  <c r="J96" i="20"/>
  <c r="I96" i="20"/>
  <c r="H96" i="20"/>
  <c r="G96" i="20"/>
  <c r="D96" i="20"/>
  <c r="S96" i="20" s="1"/>
  <c r="P95" i="20"/>
  <c r="O95" i="20"/>
  <c r="N95" i="20"/>
  <c r="M95" i="20"/>
  <c r="L95" i="20"/>
  <c r="K95" i="20"/>
  <c r="J95" i="20"/>
  <c r="I95" i="20"/>
  <c r="H95" i="20"/>
  <c r="G95" i="20"/>
  <c r="D95" i="20"/>
  <c r="S95" i="20" s="1"/>
  <c r="P94" i="20"/>
  <c r="O94" i="20"/>
  <c r="N94" i="20"/>
  <c r="M94" i="20"/>
  <c r="L94" i="20"/>
  <c r="K94" i="20"/>
  <c r="J94" i="20"/>
  <c r="I94" i="20"/>
  <c r="H94" i="20"/>
  <c r="G94" i="20"/>
  <c r="D94" i="20"/>
  <c r="S94" i="20" s="1"/>
  <c r="P93" i="20"/>
  <c r="O93" i="20"/>
  <c r="N93" i="20"/>
  <c r="M93" i="20"/>
  <c r="L93" i="20"/>
  <c r="K93" i="20"/>
  <c r="J93" i="20"/>
  <c r="I93" i="20"/>
  <c r="H93" i="20"/>
  <c r="G93" i="20"/>
  <c r="D93" i="20"/>
  <c r="S93" i="20" s="1"/>
  <c r="P92" i="20"/>
  <c r="O92" i="20"/>
  <c r="N92" i="20"/>
  <c r="M92" i="20"/>
  <c r="L92" i="20"/>
  <c r="K92" i="20"/>
  <c r="J92" i="20"/>
  <c r="I92" i="20"/>
  <c r="H92" i="20"/>
  <c r="G92" i="20"/>
  <c r="D92" i="20"/>
  <c r="S92" i="20" s="1"/>
  <c r="P91" i="20"/>
  <c r="O91" i="20"/>
  <c r="N91" i="20"/>
  <c r="M91" i="20"/>
  <c r="L91" i="20"/>
  <c r="K91" i="20"/>
  <c r="J91" i="20"/>
  <c r="I91" i="20"/>
  <c r="H91" i="20"/>
  <c r="G91" i="20"/>
  <c r="D91" i="20"/>
  <c r="S91" i="20" s="1"/>
  <c r="P90" i="20"/>
  <c r="O90" i="20"/>
  <c r="N90" i="20"/>
  <c r="M90" i="20"/>
  <c r="L90" i="20"/>
  <c r="K90" i="20"/>
  <c r="J90" i="20"/>
  <c r="I90" i="20"/>
  <c r="H90" i="20"/>
  <c r="G90" i="20"/>
  <c r="D90" i="20"/>
  <c r="C89" i="20"/>
  <c r="B89" i="20"/>
  <c r="P88" i="20"/>
  <c r="O88" i="20"/>
  <c r="N88" i="20"/>
  <c r="M88" i="20"/>
  <c r="L88" i="20"/>
  <c r="K88" i="20"/>
  <c r="J88" i="20"/>
  <c r="I88" i="20"/>
  <c r="H88" i="20"/>
  <c r="G88" i="20"/>
  <c r="D88" i="20"/>
  <c r="P87" i="20"/>
  <c r="O87" i="20"/>
  <c r="N87" i="20"/>
  <c r="M87" i="20"/>
  <c r="L87" i="20"/>
  <c r="K87" i="20"/>
  <c r="J87" i="20"/>
  <c r="I87" i="20"/>
  <c r="H87" i="20"/>
  <c r="G87" i="20"/>
  <c r="D87" i="20"/>
  <c r="S87" i="20" s="1"/>
  <c r="P86" i="20"/>
  <c r="O86" i="20"/>
  <c r="N86" i="20"/>
  <c r="M86" i="20"/>
  <c r="L86" i="20"/>
  <c r="K86" i="20"/>
  <c r="J86" i="20"/>
  <c r="I86" i="20"/>
  <c r="H86" i="20"/>
  <c r="G86" i="20"/>
  <c r="D86" i="20"/>
  <c r="P85" i="20"/>
  <c r="O85" i="20"/>
  <c r="N85" i="20"/>
  <c r="M85" i="20"/>
  <c r="L85" i="20"/>
  <c r="K85" i="20"/>
  <c r="J85" i="20"/>
  <c r="I85" i="20"/>
  <c r="H85" i="20"/>
  <c r="G85" i="20"/>
  <c r="R85" i="20" s="1"/>
  <c r="D85" i="20"/>
  <c r="P84" i="20"/>
  <c r="O84" i="20"/>
  <c r="N84" i="20"/>
  <c r="M84" i="20"/>
  <c r="L84" i="20"/>
  <c r="K84" i="20"/>
  <c r="J84" i="20"/>
  <c r="I84" i="20"/>
  <c r="H84" i="20"/>
  <c r="G84" i="20"/>
  <c r="D84" i="20"/>
  <c r="P83" i="20"/>
  <c r="O83" i="20"/>
  <c r="N83" i="20"/>
  <c r="M83" i="20"/>
  <c r="L83" i="20"/>
  <c r="K83" i="20"/>
  <c r="J83" i="20"/>
  <c r="I83" i="20"/>
  <c r="H83" i="20"/>
  <c r="G83" i="20"/>
  <c r="D83" i="20"/>
  <c r="S83" i="20" s="1"/>
  <c r="P82" i="20"/>
  <c r="O82" i="20"/>
  <c r="N82" i="20"/>
  <c r="M82" i="20"/>
  <c r="L82" i="20"/>
  <c r="K82" i="20"/>
  <c r="J82" i="20"/>
  <c r="I82" i="20"/>
  <c r="H82" i="20"/>
  <c r="G82" i="20"/>
  <c r="D82" i="20"/>
  <c r="S82" i="20" s="1"/>
  <c r="P81" i="20"/>
  <c r="O81" i="20"/>
  <c r="N81" i="20"/>
  <c r="M81" i="20"/>
  <c r="L81" i="20"/>
  <c r="K81" i="20"/>
  <c r="J81" i="20"/>
  <c r="I81" i="20"/>
  <c r="H81" i="20"/>
  <c r="G81" i="20"/>
  <c r="D81" i="20"/>
  <c r="S81" i="20" s="1"/>
  <c r="P80" i="20"/>
  <c r="O80" i="20"/>
  <c r="N80" i="20"/>
  <c r="M80" i="20"/>
  <c r="L80" i="20"/>
  <c r="K80" i="20"/>
  <c r="J80" i="20"/>
  <c r="I80" i="20"/>
  <c r="H80" i="20"/>
  <c r="G80" i="20"/>
  <c r="D80" i="20"/>
  <c r="S80" i="20" s="1"/>
  <c r="P79" i="20"/>
  <c r="O79" i="20"/>
  <c r="N79" i="20"/>
  <c r="M79" i="20"/>
  <c r="L79" i="20"/>
  <c r="K79" i="20"/>
  <c r="J79" i="20"/>
  <c r="I79" i="20"/>
  <c r="H79" i="20"/>
  <c r="G79" i="20"/>
  <c r="D79" i="20"/>
  <c r="S79" i="20" s="1"/>
  <c r="C78" i="20"/>
  <c r="B78" i="20"/>
  <c r="P77" i="20"/>
  <c r="O77" i="20"/>
  <c r="N77" i="20"/>
  <c r="M77" i="20"/>
  <c r="L77" i="20"/>
  <c r="K77" i="20"/>
  <c r="J77" i="20"/>
  <c r="I77" i="20"/>
  <c r="H77" i="20"/>
  <c r="G77" i="20"/>
  <c r="D77" i="20"/>
  <c r="S77" i="20" s="1"/>
  <c r="P76" i="20"/>
  <c r="O76" i="20"/>
  <c r="N76" i="20"/>
  <c r="M76" i="20"/>
  <c r="L76" i="20"/>
  <c r="K76" i="20"/>
  <c r="J76" i="20"/>
  <c r="I76" i="20"/>
  <c r="H76" i="20"/>
  <c r="G76" i="20"/>
  <c r="D76" i="20"/>
  <c r="S76" i="20" s="1"/>
  <c r="P75" i="20"/>
  <c r="O75" i="20"/>
  <c r="N75" i="20"/>
  <c r="M75" i="20"/>
  <c r="L75" i="20"/>
  <c r="K75" i="20"/>
  <c r="J75" i="20"/>
  <c r="I75" i="20"/>
  <c r="H75" i="20"/>
  <c r="G75" i="20"/>
  <c r="D75" i="20"/>
  <c r="S75" i="20" s="1"/>
  <c r="P74" i="20"/>
  <c r="O74" i="20"/>
  <c r="N74" i="20"/>
  <c r="M74" i="20"/>
  <c r="L74" i="20"/>
  <c r="K74" i="20"/>
  <c r="J74" i="20"/>
  <c r="I74" i="20"/>
  <c r="H74" i="20"/>
  <c r="G74" i="20"/>
  <c r="D74" i="20"/>
  <c r="S74" i="20" s="1"/>
  <c r="P73" i="20"/>
  <c r="O73" i="20"/>
  <c r="N73" i="20"/>
  <c r="M73" i="20"/>
  <c r="L73" i="20"/>
  <c r="K73" i="20"/>
  <c r="J73" i="20"/>
  <c r="I73" i="20"/>
  <c r="H73" i="20"/>
  <c r="G73" i="20"/>
  <c r="D73" i="20"/>
  <c r="S73" i="20" s="1"/>
  <c r="P72" i="20"/>
  <c r="O72" i="20"/>
  <c r="N72" i="20"/>
  <c r="M72" i="20"/>
  <c r="L72" i="20"/>
  <c r="K72" i="20"/>
  <c r="J72" i="20"/>
  <c r="I72" i="20"/>
  <c r="H72" i="20"/>
  <c r="G72" i="20"/>
  <c r="D72" i="20"/>
  <c r="S72" i="20" s="1"/>
  <c r="P71" i="20"/>
  <c r="O71" i="20"/>
  <c r="N71" i="20"/>
  <c r="M71" i="20"/>
  <c r="L71" i="20"/>
  <c r="K71" i="20"/>
  <c r="J71" i="20"/>
  <c r="I71" i="20"/>
  <c r="H71" i="20"/>
  <c r="G71" i="20"/>
  <c r="D71" i="20"/>
  <c r="S71" i="20" s="1"/>
  <c r="P70" i="20"/>
  <c r="O70" i="20"/>
  <c r="N70" i="20"/>
  <c r="M70" i="20"/>
  <c r="L70" i="20"/>
  <c r="K70" i="20"/>
  <c r="J70" i="20"/>
  <c r="I70" i="20"/>
  <c r="H70" i="20"/>
  <c r="G70" i="20"/>
  <c r="D70" i="20"/>
  <c r="S70" i="20" s="1"/>
  <c r="P69" i="20"/>
  <c r="O69" i="20"/>
  <c r="N69" i="20"/>
  <c r="M69" i="20"/>
  <c r="L69" i="20"/>
  <c r="K69" i="20"/>
  <c r="J69" i="20"/>
  <c r="I69" i="20"/>
  <c r="H69" i="20"/>
  <c r="G69" i="20"/>
  <c r="D69" i="20"/>
  <c r="S69" i="20" s="1"/>
  <c r="P68" i="20"/>
  <c r="O68" i="20"/>
  <c r="N68" i="20"/>
  <c r="M68" i="20"/>
  <c r="L68" i="20"/>
  <c r="K68" i="20"/>
  <c r="J68" i="20"/>
  <c r="I68" i="20"/>
  <c r="H68" i="20"/>
  <c r="G68" i="20"/>
  <c r="D68" i="20"/>
  <c r="S68" i="20" s="1"/>
  <c r="P67" i="20"/>
  <c r="O67" i="20"/>
  <c r="N67" i="20"/>
  <c r="M67" i="20"/>
  <c r="L67" i="20"/>
  <c r="K67" i="20"/>
  <c r="J67" i="20"/>
  <c r="I67" i="20"/>
  <c r="H67" i="20"/>
  <c r="G67" i="20"/>
  <c r="D67" i="20"/>
  <c r="P66" i="20"/>
  <c r="O66" i="20"/>
  <c r="N66" i="20"/>
  <c r="M66" i="20"/>
  <c r="L66" i="20"/>
  <c r="K66" i="20"/>
  <c r="J66" i="20"/>
  <c r="I66" i="20"/>
  <c r="H66" i="20"/>
  <c r="G66" i="20"/>
  <c r="D66" i="20"/>
  <c r="S66" i="20" s="1"/>
  <c r="P65" i="20"/>
  <c r="O65" i="20"/>
  <c r="N65" i="20"/>
  <c r="M65" i="20"/>
  <c r="L65" i="20"/>
  <c r="K65" i="20"/>
  <c r="J65" i="20"/>
  <c r="I65" i="20"/>
  <c r="H65" i="20"/>
  <c r="G65" i="20"/>
  <c r="D65" i="20"/>
  <c r="P64" i="20"/>
  <c r="O64" i="20"/>
  <c r="N64" i="20"/>
  <c r="M64" i="20"/>
  <c r="L64" i="20"/>
  <c r="K64" i="20"/>
  <c r="J64" i="20"/>
  <c r="I64" i="20"/>
  <c r="H64" i="20"/>
  <c r="G64" i="20"/>
  <c r="D64" i="20"/>
  <c r="S64" i="20" s="1"/>
  <c r="P63" i="20"/>
  <c r="O63" i="20"/>
  <c r="N63" i="20"/>
  <c r="M63" i="20"/>
  <c r="L63" i="20"/>
  <c r="K63" i="20"/>
  <c r="J63" i="20"/>
  <c r="I63" i="20"/>
  <c r="H63" i="20"/>
  <c r="G63" i="20"/>
  <c r="D63" i="20"/>
  <c r="S63" i="20" s="1"/>
  <c r="P62" i="20"/>
  <c r="O62" i="20"/>
  <c r="N62" i="20"/>
  <c r="M62" i="20"/>
  <c r="L62" i="20"/>
  <c r="K62" i="20"/>
  <c r="J62" i="20"/>
  <c r="I62" i="20"/>
  <c r="H62" i="20"/>
  <c r="G62" i="20"/>
  <c r="D62" i="20"/>
  <c r="C61" i="20"/>
  <c r="B61" i="20"/>
  <c r="P60" i="20"/>
  <c r="O60" i="20"/>
  <c r="N60" i="20"/>
  <c r="M60" i="20"/>
  <c r="L60" i="20"/>
  <c r="K60" i="20"/>
  <c r="J60" i="20"/>
  <c r="I60" i="20"/>
  <c r="H60" i="20"/>
  <c r="G60" i="20"/>
  <c r="R60" i="20" s="1"/>
  <c r="D60" i="20"/>
  <c r="S60" i="20" s="1"/>
  <c r="P59" i="20"/>
  <c r="O59" i="20"/>
  <c r="N59" i="20"/>
  <c r="M59" i="20"/>
  <c r="L59" i="20"/>
  <c r="K59" i="20"/>
  <c r="J59" i="20"/>
  <c r="I59" i="20"/>
  <c r="H59" i="20"/>
  <c r="G59" i="20"/>
  <c r="D59" i="20"/>
  <c r="S59" i="20" s="1"/>
  <c r="P58" i="20"/>
  <c r="O58" i="20"/>
  <c r="N58" i="20"/>
  <c r="M58" i="20"/>
  <c r="L58" i="20"/>
  <c r="K58" i="20"/>
  <c r="J58" i="20"/>
  <c r="I58" i="20"/>
  <c r="H58" i="20"/>
  <c r="G58" i="20"/>
  <c r="D58" i="20"/>
  <c r="S58" i="20" s="1"/>
  <c r="P57" i="20"/>
  <c r="O57" i="20"/>
  <c r="N57" i="20"/>
  <c r="M57" i="20"/>
  <c r="L57" i="20"/>
  <c r="K57" i="20"/>
  <c r="J57" i="20"/>
  <c r="I57" i="20"/>
  <c r="H57" i="20"/>
  <c r="G57" i="20"/>
  <c r="D57" i="20"/>
  <c r="S57" i="20" s="1"/>
  <c r="P56" i="20"/>
  <c r="O56" i="20"/>
  <c r="N56" i="20"/>
  <c r="M56" i="20"/>
  <c r="L56" i="20"/>
  <c r="K56" i="20"/>
  <c r="J56" i="20"/>
  <c r="I56" i="20"/>
  <c r="H56" i="20"/>
  <c r="G56" i="20"/>
  <c r="D56" i="20"/>
  <c r="S56" i="20" s="1"/>
  <c r="P55" i="20"/>
  <c r="O55" i="20"/>
  <c r="N55" i="20"/>
  <c r="M55" i="20"/>
  <c r="L55" i="20"/>
  <c r="K55" i="20"/>
  <c r="J55" i="20"/>
  <c r="I55" i="20"/>
  <c r="H55" i="20"/>
  <c r="G55" i="20"/>
  <c r="D55" i="20"/>
  <c r="S55" i="20" s="1"/>
  <c r="P54" i="20"/>
  <c r="O54" i="20"/>
  <c r="N54" i="20"/>
  <c r="M54" i="20"/>
  <c r="L54" i="20"/>
  <c r="K54" i="20"/>
  <c r="J54" i="20"/>
  <c r="I54" i="20"/>
  <c r="H54" i="20"/>
  <c r="G54" i="20"/>
  <c r="D54" i="20"/>
  <c r="S54" i="20" s="1"/>
  <c r="P53" i="20"/>
  <c r="O53" i="20"/>
  <c r="N53" i="20"/>
  <c r="M53" i="20"/>
  <c r="L53" i="20"/>
  <c r="K53" i="20"/>
  <c r="J53" i="20"/>
  <c r="I53" i="20"/>
  <c r="H53" i="20"/>
  <c r="G53" i="20"/>
  <c r="R53" i="20" s="1"/>
  <c r="D53" i="20"/>
  <c r="P52" i="20"/>
  <c r="O52" i="20"/>
  <c r="N52" i="20"/>
  <c r="M52" i="20"/>
  <c r="L52" i="20"/>
  <c r="K52" i="20"/>
  <c r="J52" i="20"/>
  <c r="I52" i="20"/>
  <c r="H52" i="20"/>
  <c r="G52" i="20"/>
  <c r="D52" i="20"/>
  <c r="S52" i="20" s="1"/>
  <c r="P51" i="20"/>
  <c r="O51" i="20"/>
  <c r="N51" i="20"/>
  <c r="M51" i="20"/>
  <c r="L51" i="20"/>
  <c r="K51" i="20"/>
  <c r="J51" i="20"/>
  <c r="I51" i="20"/>
  <c r="H51" i="20"/>
  <c r="G51" i="20"/>
  <c r="D51" i="20"/>
  <c r="S51" i="20" s="1"/>
  <c r="C50" i="20"/>
  <c r="B50" i="20"/>
  <c r="P49" i="20"/>
  <c r="O49" i="20"/>
  <c r="N49" i="20"/>
  <c r="M49" i="20"/>
  <c r="L49" i="20"/>
  <c r="K49" i="20"/>
  <c r="J49" i="20"/>
  <c r="I49" i="20"/>
  <c r="H49" i="20"/>
  <c r="G49" i="20"/>
  <c r="D49" i="20"/>
  <c r="S49" i="20" s="1"/>
  <c r="P48" i="20"/>
  <c r="O48" i="20"/>
  <c r="N48" i="20"/>
  <c r="M48" i="20"/>
  <c r="L48" i="20"/>
  <c r="K48" i="20"/>
  <c r="J48" i="20"/>
  <c r="I48" i="20"/>
  <c r="H48" i="20"/>
  <c r="G48" i="20"/>
  <c r="R48" i="20" s="1"/>
  <c r="D48" i="20"/>
  <c r="S48" i="20" s="1"/>
  <c r="P47" i="20"/>
  <c r="O47" i="20"/>
  <c r="N47" i="20"/>
  <c r="M47" i="20"/>
  <c r="L47" i="20"/>
  <c r="K47" i="20"/>
  <c r="J47" i="20"/>
  <c r="I47" i="20"/>
  <c r="H47" i="20"/>
  <c r="G47" i="20"/>
  <c r="D47" i="20"/>
  <c r="S47" i="20" s="1"/>
  <c r="P46" i="20"/>
  <c r="O46" i="20"/>
  <c r="N46" i="20"/>
  <c r="M46" i="20"/>
  <c r="L46" i="20"/>
  <c r="K46" i="20"/>
  <c r="J46" i="20"/>
  <c r="I46" i="20"/>
  <c r="H46" i="20"/>
  <c r="G46" i="20"/>
  <c r="D46" i="20"/>
  <c r="S46" i="20" s="1"/>
  <c r="P45" i="20"/>
  <c r="O45" i="20"/>
  <c r="N45" i="20"/>
  <c r="M45" i="20"/>
  <c r="L45" i="20"/>
  <c r="K45" i="20"/>
  <c r="J45" i="20"/>
  <c r="I45" i="20"/>
  <c r="H45" i="20"/>
  <c r="G45" i="20"/>
  <c r="D45" i="20"/>
  <c r="S45" i="20" s="1"/>
  <c r="P44" i="20"/>
  <c r="O44" i="20"/>
  <c r="N44" i="20"/>
  <c r="M44" i="20"/>
  <c r="L44" i="20"/>
  <c r="K44" i="20"/>
  <c r="J44" i="20"/>
  <c r="I44" i="20"/>
  <c r="H44" i="20"/>
  <c r="G44" i="20"/>
  <c r="D44" i="20"/>
  <c r="S44" i="20" s="1"/>
  <c r="P43" i="20"/>
  <c r="O43" i="20"/>
  <c r="N43" i="20"/>
  <c r="M43" i="20"/>
  <c r="L43" i="20"/>
  <c r="K43" i="20"/>
  <c r="J43" i="20"/>
  <c r="I43" i="20"/>
  <c r="H43" i="20"/>
  <c r="G43" i="20"/>
  <c r="D43" i="20"/>
  <c r="S42" i="20" s="1"/>
  <c r="P42" i="20"/>
  <c r="O42" i="20"/>
  <c r="N42" i="20"/>
  <c r="M42" i="20"/>
  <c r="L42" i="20"/>
  <c r="K42" i="20"/>
  <c r="J42" i="20"/>
  <c r="I42" i="20"/>
  <c r="H42" i="20"/>
  <c r="G42" i="20"/>
  <c r="D42" i="20"/>
  <c r="P41" i="20"/>
  <c r="O41" i="20"/>
  <c r="N41" i="20"/>
  <c r="M41" i="20"/>
  <c r="L41" i="20"/>
  <c r="K41" i="20"/>
  <c r="J41" i="20"/>
  <c r="I41" i="20"/>
  <c r="H41" i="20"/>
  <c r="G41" i="20"/>
  <c r="D41" i="20"/>
  <c r="P40" i="20"/>
  <c r="O40" i="20"/>
  <c r="N40" i="20"/>
  <c r="M40" i="20"/>
  <c r="L40" i="20"/>
  <c r="K40" i="20"/>
  <c r="J40" i="20"/>
  <c r="I40" i="20"/>
  <c r="H40" i="20"/>
  <c r="G40" i="20"/>
  <c r="D40" i="20"/>
  <c r="S40" i="20" s="1"/>
  <c r="P39" i="20"/>
  <c r="O39" i="20"/>
  <c r="N39" i="20"/>
  <c r="M39" i="20"/>
  <c r="L39" i="20"/>
  <c r="K39" i="20"/>
  <c r="J39" i="20"/>
  <c r="I39" i="20"/>
  <c r="H39" i="20"/>
  <c r="G39" i="20"/>
  <c r="D39" i="20"/>
  <c r="C38" i="20"/>
  <c r="B38" i="20"/>
  <c r="P37" i="20"/>
  <c r="O37" i="20"/>
  <c r="N37" i="20"/>
  <c r="M37" i="20"/>
  <c r="L37" i="20"/>
  <c r="K37" i="20"/>
  <c r="J37" i="20"/>
  <c r="I37" i="20"/>
  <c r="H37" i="20"/>
  <c r="G37" i="20"/>
  <c r="D37" i="20"/>
  <c r="S37" i="20" s="1"/>
  <c r="P36" i="20"/>
  <c r="O36" i="20"/>
  <c r="N36" i="20"/>
  <c r="M36" i="20"/>
  <c r="L36" i="20"/>
  <c r="K36" i="20"/>
  <c r="J36" i="20"/>
  <c r="I36" i="20"/>
  <c r="H36" i="20"/>
  <c r="G36" i="20"/>
  <c r="D36" i="20"/>
  <c r="S36" i="20" s="1"/>
  <c r="P35" i="20"/>
  <c r="O35" i="20"/>
  <c r="N35" i="20"/>
  <c r="M35" i="20"/>
  <c r="L35" i="20"/>
  <c r="K35" i="20"/>
  <c r="J35" i="20"/>
  <c r="I35" i="20"/>
  <c r="H35" i="20"/>
  <c r="G35" i="20"/>
  <c r="D35" i="20"/>
  <c r="S35" i="20" s="1"/>
  <c r="S34" i="20"/>
  <c r="P34" i="20"/>
  <c r="O34" i="20"/>
  <c r="N34" i="20"/>
  <c r="M34" i="20"/>
  <c r="L34" i="20"/>
  <c r="K34" i="20"/>
  <c r="J34" i="20"/>
  <c r="I34" i="20"/>
  <c r="H34" i="20"/>
  <c r="G34" i="20"/>
  <c r="D34" i="20"/>
  <c r="S33" i="20" s="1"/>
  <c r="P33" i="20"/>
  <c r="O33" i="20"/>
  <c r="N33" i="20"/>
  <c r="M33" i="20"/>
  <c r="L33" i="20"/>
  <c r="K33" i="20"/>
  <c r="J33" i="20"/>
  <c r="I33" i="20"/>
  <c r="H33" i="20"/>
  <c r="G33" i="20"/>
  <c r="R33" i="20" s="1"/>
  <c r="D33" i="20"/>
  <c r="S32" i="20" s="1"/>
  <c r="P32" i="20"/>
  <c r="O32" i="20"/>
  <c r="N32" i="20"/>
  <c r="M32" i="20"/>
  <c r="L32" i="20"/>
  <c r="K32" i="20"/>
  <c r="J32" i="20"/>
  <c r="I32" i="20"/>
  <c r="H32" i="20"/>
  <c r="G32" i="20"/>
  <c r="D32" i="20"/>
  <c r="P31" i="20"/>
  <c r="O31" i="20"/>
  <c r="N31" i="20"/>
  <c r="M31" i="20"/>
  <c r="L31" i="20"/>
  <c r="K31" i="20"/>
  <c r="J31" i="20"/>
  <c r="I31" i="20"/>
  <c r="H31" i="20"/>
  <c r="G31" i="20"/>
  <c r="D31" i="20"/>
  <c r="C30" i="20"/>
  <c r="B30" i="20"/>
  <c r="P29" i="20"/>
  <c r="O29" i="20"/>
  <c r="N29" i="20"/>
  <c r="M29" i="20"/>
  <c r="L29" i="20"/>
  <c r="K29" i="20"/>
  <c r="J29" i="20"/>
  <c r="I29" i="20"/>
  <c r="H29" i="20"/>
  <c r="G29" i="20"/>
  <c r="D29" i="20"/>
  <c r="S29" i="20" s="1"/>
  <c r="P28" i="20"/>
  <c r="O28" i="20"/>
  <c r="N28" i="20"/>
  <c r="M28" i="20"/>
  <c r="L28" i="20"/>
  <c r="K28" i="20"/>
  <c r="J28" i="20"/>
  <c r="I28" i="20"/>
  <c r="H28" i="20"/>
  <c r="G28" i="20"/>
  <c r="D28" i="20"/>
  <c r="S28" i="20" s="1"/>
  <c r="P27" i="20"/>
  <c r="O27" i="20"/>
  <c r="N27" i="20"/>
  <c r="M27" i="20"/>
  <c r="L27" i="20"/>
  <c r="K27" i="20"/>
  <c r="J27" i="20"/>
  <c r="I27" i="20"/>
  <c r="H27" i="20"/>
  <c r="G27" i="20"/>
  <c r="D27" i="20"/>
  <c r="S27" i="20" s="1"/>
  <c r="P26" i="20"/>
  <c r="O26" i="20"/>
  <c r="N26" i="20"/>
  <c r="M26" i="20"/>
  <c r="L26" i="20"/>
  <c r="K26" i="20"/>
  <c r="J26" i="20"/>
  <c r="I26" i="20"/>
  <c r="H26" i="20"/>
  <c r="G26" i="20"/>
  <c r="D26" i="20"/>
  <c r="S26" i="20" s="1"/>
  <c r="P25" i="20"/>
  <c r="O25" i="20"/>
  <c r="N25" i="20"/>
  <c r="M25" i="20"/>
  <c r="L25" i="20"/>
  <c r="K25" i="20"/>
  <c r="J25" i="20"/>
  <c r="I25" i="20"/>
  <c r="H25" i="20"/>
  <c r="G25" i="20"/>
  <c r="D25" i="20"/>
  <c r="S25" i="20" s="1"/>
  <c r="P24" i="20"/>
  <c r="O24" i="20"/>
  <c r="N24" i="20"/>
  <c r="M24" i="20"/>
  <c r="L24" i="20"/>
  <c r="K24" i="20"/>
  <c r="J24" i="20"/>
  <c r="I24" i="20"/>
  <c r="H24" i="20"/>
  <c r="G24" i="20"/>
  <c r="D24" i="20"/>
  <c r="S24" i="20" s="1"/>
  <c r="P23" i="20"/>
  <c r="O23" i="20"/>
  <c r="N23" i="20"/>
  <c r="M23" i="20"/>
  <c r="L23" i="20"/>
  <c r="K23" i="20"/>
  <c r="J23" i="20"/>
  <c r="I23" i="20"/>
  <c r="H23" i="20"/>
  <c r="G23" i="20"/>
  <c r="D23" i="20"/>
  <c r="S23" i="20" s="1"/>
  <c r="P22" i="20"/>
  <c r="O22" i="20"/>
  <c r="N22" i="20"/>
  <c r="M22" i="20"/>
  <c r="L22" i="20"/>
  <c r="K22" i="20"/>
  <c r="J22" i="20"/>
  <c r="I22" i="20"/>
  <c r="H22" i="20"/>
  <c r="G22" i="20"/>
  <c r="D22" i="20"/>
  <c r="S22" i="20" s="1"/>
  <c r="C21" i="20"/>
  <c r="B21" i="20"/>
  <c r="P20" i="20"/>
  <c r="O20" i="20"/>
  <c r="N20" i="20"/>
  <c r="M20" i="20"/>
  <c r="L20" i="20"/>
  <c r="K20" i="20"/>
  <c r="J20" i="20"/>
  <c r="I20" i="20"/>
  <c r="H20" i="20"/>
  <c r="G20" i="20"/>
  <c r="D20" i="20"/>
  <c r="S20" i="20" s="1"/>
  <c r="P19" i="20"/>
  <c r="O19" i="20"/>
  <c r="N19" i="20"/>
  <c r="M19" i="20"/>
  <c r="L19" i="20"/>
  <c r="K19" i="20"/>
  <c r="J19" i="20"/>
  <c r="I19" i="20"/>
  <c r="H19" i="20"/>
  <c r="G19" i="20"/>
  <c r="D19" i="20"/>
  <c r="S19" i="20" s="1"/>
  <c r="P18" i="20"/>
  <c r="O18" i="20"/>
  <c r="N18" i="20"/>
  <c r="M18" i="20"/>
  <c r="L18" i="20"/>
  <c r="K18" i="20"/>
  <c r="J18" i="20"/>
  <c r="I18" i="20"/>
  <c r="H18" i="20"/>
  <c r="G18" i="20"/>
  <c r="D18" i="20"/>
  <c r="S18" i="20" s="1"/>
  <c r="P17" i="20"/>
  <c r="O17" i="20"/>
  <c r="N17" i="20"/>
  <c r="M17" i="20"/>
  <c r="L17" i="20"/>
  <c r="K17" i="20"/>
  <c r="J17" i="20"/>
  <c r="I17" i="20"/>
  <c r="H17" i="20"/>
  <c r="G17" i="20"/>
  <c r="D17" i="20"/>
  <c r="S17" i="20" s="1"/>
  <c r="P16" i="20"/>
  <c r="O16" i="20"/>
  <c r="N16" i="20"/>
  <c r="M16" i="20"/>
  <c r="L16" i="20"/>
  <c r="K16" i="20"/>
  <c r="J16" i="20"/>
  <c r="I16" i="20"/>
  <c r="H16" i="20"/>
  <c r="G16" i="20"/>
  <c r="D16" i="20"/>
  <c r="S16" i="20" s="1"/>
  <c r="P15" i="20"/>
  <c r="O15" i="20"/>
  <c r="N15" i="20"/>
  <c r="M15" i="20"/>
  <c r="L15" i="20"/>
  <c r="K15" i="20"/>
  <c r="J15" i="20"/>
  <c r="I15" i="20"/>
  <c r="H15" i="20"/>
  <c r="G15" i="20"/>
  <c r="D15" i="20"/>
  <c r="S15" i="20" s="1"/>
  <c r="P14" i="20"/>
  <c r="O14" i="20"/>
  <c r="N14" i="20"/>
  <c r="M14" i="20"/>
  <c r="L14" i="20"/>
  <c r="K14" i="20"/>
  <c r="J14" i="20"/>
  <c r="I14" i="20"/>
  <c r="H14" i="20"/>
  <c r="G14" i="20"/>
  <c r="D14" i="20"/>
  <c r="S14" i="20" s="1"/>
  <c r="P13" i="20"/>
  <c r="O13" i="20"/>
  <c r="N13" i="20"/>
  <c r="M13" i="20"/>
  <c r="L13" i="20"/>
  <c r="K13" i="20"/>
  <c r="J13" i="20"/>
  <c r="I13" i="20"/>
  <c r="H13" i="20"/>
  <c r="G13" i="20"/>
  <c r="D13" i="20"/>
  <c r="C12" i="20"/>
  <c r="B12" i="20"/>
  <c r="P11" i="20"/>
  <c r="O11" i="20"/>
  <c r="N11" i="20"/>
  <c r="M11" i="20"/>
  <c r="L11" i="20"/>
  <c r="K11" i="20"/>
  <c r="J11" i="20"/>
  <c r="I11" i="20"/>
  <c r="H11" i="20"/>
  <c r="G11" i="20"/>
  <c r="D11" i="20"/>
  <c r="S11" i="20" s="1"/>
  <c r="P10" i="20"/>
  <c r="O10" i="20"/>
  <c r="N10" i="20"/>
  <c r="M10" i="20"/>
  <c r="L10" i="20"/>
  <c r="K10" i="20"/>
  <c r="J10" i="20"/>
  <c r="I10" i="20"/>
  <c r="H10" i="20"/>
  <c r="G10" i="20"/>
  <c r="D10" i="20"/>
  <c r="S10" i="20" s="1"/>
  <c r="P9" i="20"/>
  <c r="O9" i="20"/>
  <c r="N9" i="20"/>
  <c r="M9" i="20"/>
  <c r="L9" i="20"/>
  <c r="K9" i="20"/>
  <c r="J9" i="20"/>
  <c r="I9" i="20"/>
  <c r="H9" i="20"/>
  <c r="G9" i="20"/>
  <c r="D9" i="20"/>
  <c r="S9" i="20" s="1"/>
  <c r="S8" i="20"/>
  <c r="P8" i="20"/>
  <c r="O8" i="20"/>
  <c r="N8" i="20"/>
  <c r="M8" i="20"/>
  <c r="L8" i="20"/>
  <c r="K8" i="20"/>
  <c r="J8" i="20"/>
  <c r="I8" i="20"/>
  <c r="H8" i="20"/>
  <c r="G8" i="20"/>
  <c r="P7" i="20"/>
  <c r="O7" i="20"/>
  <c r="N7" i="20"/>
  <c r="M7" i="20"/>
  <c r="L7" i="20"/>
  <c r="K7" i="20"/>
  <c r="J7" i="20"/>
  <c r="I7" i="20"/>
  <c r="H7" i="20"/>
  <c r="G7" i="20"/>
  <c r="D7" i="20"/>
  <c r="S7" i="20" s="1"/>
  <c r="P6" i="20"/>
  <c r="O6" i="20"/>
  <c r="N6" i="20"/>
  <c r="M6" i="20"/>
  <c r="L6" i="20"/>
  <c r="K6" i="20"/>
  <c r="J6" i="20"/>
  <c r="I6" i="20"/>
  <c r="H6" i="20"/>
  <c r="G6" i="20"/>
  <c r="D6" i="20"/>
  <c r="S6" i="20" s="1"/>
  <c r="P5" i="20"/>
  <c r="O5" i="20"/>
  <c r="N5" i="20"/>
  <c r="M5" i="20"/>
  <c r="L5" i="20"/>
  <c r="K5" i="20"/>
  <c r="J5" i="20"/>
  <c r="I5" i="20"/>
  <c r="H5" i="20"/>
  <c r="G5" i="20"/>
  <c r="D5" i="20"/>
  <c r="S5" i="20" s="1"/>
  <c r="P4" i="20"/>
  <c r="O4" i="20"/>
  <c r="N4" i="20"/>
  <c r="M4" i="20"/>
  <c r="L4" i="20"/>
  <c r="K4" i="20"/>
  <c r="J4" i="20"/>
  <c r="I4" i="20"/>
  <c r="H4" i="20"/>
  <c r="G4" i="20"/>
  <c r="D4" i="20"/>
  <c r="S4" i="20" s="1"/>
  <c r="D3" i="20"/>
  <c r="D109" i="18"/>
  <c r="M108" i="18"/>
  <c r="L108" i="18"/>
  <c r="K108" i="18"/>
  <c r="J108" i="18"/>
  <c r="I108" i="18"/>
  <c r="H108" i="18"/>
  <c r="G108" i="18"/>
  <c r="F108" i="18"/>
  <c r="M107" i="18"/>
  <c r="L107" i="18"/>
  <c r="K107" i="18"/>
  <c r="J107" i="18"/>
  <c r="I107" i="18"/>
  <c r="H107" i="18"/>
  <c r="G107" i="18"/>
  <c r="F107" i="18"/>
  <c r="M106" i="18"/>
  <c r="L106" i="18"/>
  <c r="K106" i="18"/>
  <c r="J106" i="18"/>
  <c r="I106" i="18"/>
  <c r="H106" i="18"/>
  <c r="G106" i="18"/>
  <c r="F106" i="18"/>
  <c r="M105" i="18"/>
  <c r="L105" i="18"/>
  <c r="K105" i="18"/>
  <c r="J105" i="18"/>
  <c r="I105" i="18"/>
  <c r="H105" i="18"/>
  <c r="G105" i="18"/>
  <c r="F105" i="18"/>
  <c r="M104" i="18"/>
  <c r="L104" i="18"/>
  <c r="K104" i="18"/>
  <c r="J104" i="18"/>
  <c r="I104" i="18"/>
  <c r="H104" i="18"/>
  <c r="G104" i="18"/>
  <c r="F104" i="18"/>
  <c r="M103" i="18"/>
  <c r="L103" i="18"/>
  <c r="K103" i="18"/>
  <c r="J103" i="18"/>
  <c r="I103" i="18"/>
  <c r="H103" i="18"/>
  <c r="G103" i="18"/>
  <c r="F103" i="18"/>
  <c r="M102" i="18"/>
  <c r="L102" i="18"/>
  <c r="K102" i="18"/>
  <c r="J102" i="18"/>
  <c r="I102" i="18"/>
  <c r="H102" i="18"/>
  <c r="G102" i="18"/>
  <c r="F102" i="18"/>
  <c r="M101" i="18"/>
  <c r="L101" i="18"/>
  <c r="K101" i="18"/>
  <c r="J101" i="18"/>
  <c r="I101" i="18"/>
  <c r="H101" i="18"/>
  <c r="G101" i="18"/>
  <c r="F101" i="18"/>
  <c r="M100" i="18"/>
  <c r="L100" i="18"/>
  <c r="K100" i="18"/>
  <c r="J100" i="18"/>
  <c r="I100" i="18"/>
  <c r="H100" i="18"/>
  <c r="G100" i="18"/>
  <c r="F100" i="18"/>
  <c r="M99" i="18"/>
  <c r="L99" i="18"/>
  <c r="K99" i="18"/>
  <c r="J99" i="18"/>
  <c r="I99" i="18"/>
  <c r="H99" i="18"/>
  <c r="G99" i="18"/>
  <c r="F99" i="18"/>
  <c r="M98" i="18"/>
  <c r="L98" i="18"/>
  <c r="K98" i="18"/>
  <c r="J98" i="18"/>
  <c r="I98" i="18"/>
  <c r="H98" i="18"/>
  <c r="G98" i="18"/>
  <c r="F98" i="18"/>
  <c r="M97" i="18"/>
  <c r="L97" i="18"/>
  <c r="K97" i="18"/>
  <c r="J97" i="18"/>
  <c r="I97" i="18"/>
  <c r="H97" i="18"/>
  <c r="G97" i="18"/>
  <c r="F97" i="18"/>
  <c r="M96" i="18"/>
  <c r="L96" i="18"/>
  <c r="K96" i="18"/>
  <c r="J96" i="18"/>
  <c r="I96" i="18"/>
  <c r="H96" i="18"/>
  <c r="G96" i="18"/>
  <c r="F96" i="18"/>
  <c r="M95" i="18"/>
  <c r="L95" i="18"/>
  <c r="K95" i="18"/>
  <c r="J95" i="18"/>
  <c r="I95" i="18"/>
  <c r="H95" i="18"/>
  <c r="G95" i="18"/>
  <c r="F95" i="18"/>
  <c r="M94" i="18"/>
  <c r="L94" i="18"/>
  <c r="K94" i="18"/>
  <c r="J94" i="18"/>
  <c r="I94" i="18"/>
  <c r="H94" i="18"/>
  <c r="G94" i="18"/>
  <c r="F94" i="18"/>
  <c r="M93" i="18"/>
  <c r="L93" i="18"/>
  <c r="K93" i="18"/>
  <c r="J93" i="18"/>
  <c r="I93" i="18"/>
  <c r="H93" i="18"/>
  <c r="G93" i="18"/>
  <c r="F93" i="18"/>
  <c r="M92" i="18"/>
  <c r="L92" i="18"/>
  <c r="K92" i="18"/>
  <c r="J92" i="18"/>
  <c r="I92" i="18"/>
  <c r="H92" i="18"/>
  <c r="G92" i="18"/>
  <c r="F92" i="18"/>
  <c r="M91" i="18"/>
  <c r="L91" i="18"/>
  <c r="K91" i="18"/>
  <c r="J91" i="18"/>
  <c r="I91" i="18"/>
  <c r="H91" i="18"/>
  <c r="G91" i="18"/>
  <c r="F91" i="18"/>
  <c r="M90" i="18"/>
  <c r="L90" i="18"/>
  <c r="K90" i="18"/>
  <c r="J90" i="18"/>
  <c r="I90" i="18"/>
  <c r="H90" i="18"/>
  <c r="G90" i="18"/>
  <c r="F90" i="18"/>
  <c r="M89" i="18"/>
  <c r="L89" i="18"/>
  <c r="K89" i="18"/>
  <c r="J89" i="18"/>
  <c r="I89" i="18"/>
  <c r="H89" i="18"/>
  <c r="G89" i="18"/>
  <c r="F89" i="18"/>
  <c r="M88" i="18"/>
  <c r="L88" i="18"/>
  <c r="K88" i="18"/>
  <c r="J88" i="18"/>
  <c r="I88" i="18"/>
  <c r="H88" i="18"/>
  <c r="G88" i="18"/>
  <c r="F88" i="18"/>
  <c r="M87" i="18"/>
  <c r="L87" i="18"/>
  <c r="K87" i="18"/>
  <c r="J87" i="18"/>
  <c r="I87" i="18"/>
  <c r="H87" i="18"/>
  <c r="G87" i="18"/>
  <c r="F87" i="18"/>
  <c r="M86" i="18"/>
  <c r="L86" i="18"/>
  <c r="K86" i="18"/>
  <c r="J86" i="18"/>
  <c r="I86" i="18"/>
  <c r="H86" i="18"/>
  <c r="G86" i="18"/>
  <c r="F86" i="18"/>
  <c r="M85" i="18"/>
  <c r="L85" i="18"/>
  <c r="K85" i="18"/>
  <c r="J85" i="18"/>
  <c r="I85" i="18"/>
  <c r="H85" i="18"/>
  <c r="G85" i="18"/>
  <c r="F85" i="18"/>
  <c r="M84" i="18"/>
  <c r="L84" i="18"/>
  <c r="K84" i="18"/>
  <c r="J84" i="18"/>
  <c r="I84" i="18"/>
  <c r="H84" i="18"/>
  <c r="G84" i="18"/>
  <c r="F84" i="18"/>
  <c r="M83" i="18"/>
  <c r="L83" i="18"/>
  <c r="K83" i="18"/>
  <c r="J83" i="18"/>
  <c r="I83" i="18"/>
  <c r="H83" i="18"/>
  <c r="G83" i="18"/>
  <c r="F83" i="18"/>
  <c r="M82" i="18"/>
  <c r="L82" i="18"/>
  <c r="K82" i="18"/>
  <c r="J82" i="18"/>
  <c r="I82" i="18"/>
  <c r="H82" i="18"/>
  <c r="G82" i="18"/>
  <c r="F82" i="18"/>
  <c r="M81" i="18"/>
  <c r="L81" i="18"/>
  <c r="K81" i="18"/>
  <c r="J81" i="18"/>
  <c r="I81" i="18"/>
  <c r="H81" i="18"/>
  <c r="G81" i="18"/>
  <c r="F81" i="18"/>
  <c r="M80" i="18"/>
  <c r="L80" i="18"/>
  <c r="K80" i="18"/>
  <c r="J80" i="18"/>
  <c r="I80" i="18"/>
  <c r="H80" i="18"/>
  <c r="G80" i="18"/>
  <c r="F80" i="18"/>
  <c r="M79" i="18"/>
  <c r="L79" i="18"/>
  <c r="K79" i="18"/>
  <c r="J79" i="18"/>
  <c r="I79" i="18"/>
  <c r="H79" i="18"/>
  <c r="G79" i="18"/>
  <c r="F79" i="18"/>
  <c r="M78" i="18"/>
  <c r="L78" i="18"/>
  <c r="K78" i="18"/>
  <c r="J78" i="18"/>
  <c r="I78" i="18"/>
  <c r="H78" i="18"/>
  <c r="G78" i="18"/>
  <c r="F78" i="18"/>
  <c r="M77" i="18"/>
  <c r="L77" i="18"/>
  <c r="K77" i="18"/>
  <c r="J77" i="18"/>
  <c r="I77" i="18"/>
  <c r="H77" i="18"/>
  <c r="G77" i="18"/>
  <c r="F77" i="18"/>
  <c r="M76" i="18"/>
  <c r="L76" i="18"/>
  <c r="K76" i="18"/>
  <c r="J76" i="18"/>
  <c r="I76" i="18"/>
  <c r="H76" i="18"/>
  <c r="G76" i="18"/>
  <c r="F76" i="18"/>
  <c r="M75" i="18"/>
  <c r="L75" i="18"/>
  <c r="K75" i="18"/>
  <c r="J75" i="18"/>
  <c r="I75" i="18"/>
  <c r="H75" i="18"/>
  <c r="G75" i="18"/>
  <c r="F75" i="18"/>
  <c r="M74" i="18"/>
  <c r="L74" i="18"/>
  <c r="K74" i="18"/>
  <c r="J74" i="18"/>
  <c r="I74" i="18"/>
  <c r="H74" i="18"/>
  <c r="G74" i="18"/>
  <c r="F74" i="18"/>
  <c r="M73" i="18"/>
  <c r="L73" i="18"/>
  <c r="K73" i="18"/>
  <c r="J73" i="18"/>
  <c r="I73" i="18"/>
  <c r="H73" i="18"/>
  <c r="G73" i="18"/>
  <c r="F73" i="18"/>
  <c r="M72" i="18"/>
  <c r="L72" i="18"/>
  <c r="K72" i="18"/>
  <c r="J72" i="18"/>
  <c r="I72" i="18"/>
  <c r="H72" i="18"/>
  <c r="G72" i="18"/>
  <c r="F72" i="18"/>
  <c r="M71" i="18"/>
  <c r="L71" i="18"/>
  <c r="K71" i="18"/>
  <c r="J71" i="18"/>
  <c r="I71" i="18"/>
  <c r="H71" i="18"/>
  <c r="G71" i="18"/>
  <c r="F71" i="18"/>
  <c r="M70" i="18"/>
  <c r="L70" i="18"/>
  <c r="K70" i="18"/>
  <c r="J70" i="18"/>
  <c r="I70" i="18"/>
  <c r="H70" i="18"/>
  <c r="G70" i="18"/>
  <c r="F70" i="18"/>
  <c r="M69" i="18"/>
  <c r="L69" i="18"/>
  <c r="K69" i="18"/>
  <c r="J69" i="18"/>
  <c r="I69" i="18"/>
  <c r="H69" i="18"/>
  <c r="G69" i="18"/>
  <c r="F69" i="18"/>
  <c r="M68" i="18"/>
  <c r="L68" i="18"/>
  <c r="K68" i="18"/>
  <c r="J68" i="18"/>
  <c r="I68" i="18"/>
  <c r="H68" i="18"/>
  <c r="G68" i="18"/>
  <c r="F68" i="18"/>
  <c r="M67" i="18"/>
  <c r="L67" i="18"/>
  <c r="K67" i="18"/>
  <c r="J67" i="18"/>
  <c r="I67" i="18"/>
  <c r="H67" i="18"/>
  <c r="G67" i="18"/>
  <c r="F67" i="18"/>
  <c r="M66" i="18"/>
  <c r="L66" i="18"/>
  <c r="K66" i="18"/>
  <c r="J66" i="18"/>
  <c r="I66" i="18"/>
  <c r="H66" i="18"/>
  <c r="G66" i="18"/>
  <c r="F66" i="18"/>
  <c r="M65" i="18"/>
  <c r="L65" i="18"/>
  <c r="K65" i="18"/>
  <c r="J65" i="18"/>
  <c r="I65" i="18"/>
  <c r="H65" i="18"/>
  <c r="G65" i="18"/>
  <c r="F65" i="18"/>
  <c r="M64" i="18"/>
  <c r="L64" i="18"/>
  <c r="K64" i="18"/>
  <c r="J64" i="18"/>
  <c r="I64" i="18"/>
  <c r="H64" i="18"/>
  <c r="G64" i="18"/>
  <c r="F64" i="18"/>
  <c r="M63" i="18"/>
  <c r="L63" i="18"/>
  <c r="K63" i="18"/>
  <c r="J63" i="18"/>
  <c r="I63" i="18"/>
  <c r="H63" i="18"/>
  <c r="G63" i="18"/>
  <c r="F63" i="18"/>
  <c r="M62" i="18"/>
  <c r="L62" i="18"/>
  <c r="K62" i="18"/>
  <c r="J62" i="18"/>
  <c r="I62" i="18"/>
  <c r="H62" i="18"/>
  <c r="G62" i="18"/>
  <c r="F62" i="18"/>
  <c r="M61" i="18"/>
  <c r="L61" i="18"/>
  <c r="K61" i="18"/>
  <c r="J61" i="18"/>
  <c r="I61" i="18"/>
  <c r="H61" i="18"/>
  <c r="G61" i="18"/>
  <c r="F61" i="18"/>
  <c r="M60" i="18"/>
  <c r="L60" i="18"/>
  <c r="K60" i="18"/>
  <c r="J60" i="18"/>
  <c r="I60" i="18"/>
  <c r="H60" i="18"/>
  <c r="G60" i="18"/>
  <c r="F60" i="18"/>
  <c r="M59" i="18"/>
  <c r="L59" i="18"/>
  <c r="K59" i="18"/>
  <c r="J59" i="18"/>
  <c r="I59" i="18"/>
  <c r="H59" i="18"/>
  <c r="G59" i="18"/>
  <c r="F59" i="18"/>
  <c r="M58" i="18"/>
  <c r="L58" i="18"/>
  <c r="K58" i="18"/>
  <c r="J58" i="18"/>
  <c r="I58" i="18"/>
  <c r="H58" i="18"/>
  <c r="G58" i="18"/>
  <c r="F58" i="18"/>
  <c r="M57" i="18"/>
  <c r="L57" i="18"/>
  <c r="K57" i="18"/>
  <c r="J57" i="18"/>
  <c r="I57" i="18"/>
  <c r="H57" i="18"/>
  <c r="G57" i="18"/>
  <c r="F57" i="18"/>
  <c r="M56" i="18"/>
  <c r="L56" i="18"/>
  <c r="K56" i="18"/>
  <c r="J56" i="18"/>
  <c r="I56" i="18"/>
  <c r="H56" i="18"/>
  <c r="G56" i="18"/>
  <c r="F56" i="18"/>
  <c r="M55" i="18"/>
  <c r="L55" i="18"/>
  <c r="K55" i="18"/>
  <c r="J55" i="18"/>
  <c r="I55" i="18"/>
  <c r="H55" i="18"/>
  <c r="G55" i="18"/>
  <c r="F55" i="18"/>
  <c r="M54" i="18"/>
  <c r="L54" i="18"/>
  <c r="K54" i="18"/>
  <c r="J54" i="18"/>
  <c r="I54" i="18"/>
  <c r="H54" i="18"/>
  <c r="G54" i="18"/>
  <c r="F54" i="18"/>
  <c r="M53" i="18"/>
  <c r="L53" i="18"/>
  <c r="K53" i="18"/>
  <c r="J53" i="18"/>
  <c r="I53" i="18"/>
  <c r="H53" i="18"/>
  <c r="G53" i="18"/>
  <c r="F53" i="18"/>
  <c r="M52" i="18"/>
  <c r="L52" i="18"/>
  <c r="K52" i="18"/>
  <c r="J52" i="18"/>
  <c r="I52" i="18"/>
  <c r="H52" i="18"/>
  <c r="G52" i="18"/>
  <c r="F52" i="18"/>
  <c r="M51" i="18"/>
  <c r="L51" i="18"/>
  <c r="K51" i="18"/>
  <c r="J51" i="18"/>
  <c r="I51" i="18"/>
  <c r="H51" i="18"/>
  <c r="G51" i="18"/>
  <c r="F51" i="18"/>
  <c r="M50" i="18"/>
  <c r="L50" i="18"/>
  <c r="K50" i="18"/>
  <c r="J50" i="18"/>
  <c r="I50" i="18"/>
  <c r="H50" i="18"/>
  <c r="G50" i="18"/>
  <c r="F50" i="18"/>
  <c r="M49" i="18"/>
  <c r="L49" i="18"/>
  <c r="K49" i="18"/>
  <c r="J49" i="18"/>
  <c r="I49" i="18"/>
  <c r="H49" i="18"/>
  <c r="G49" i="18"/>
  <c r="F49" i="18"/>
  <c r="M48" i="18"/>
  <c r="L48" i="18"/>
  <c r="K48" i="18"/>
  <c r="J48" i="18"/>
  <c r="I48" i="18"/>
  <c r="H48" i="18"/>
  <c r="G48" i="18"/>
  <c r="F48" i="18"/>
  <c r="M47" i="18"/>
  <c r="L47" i="18"/>
  <c r="K47" i="18"/>
  <c r="J47" i="18"/>
  <c r="I47" i="18"/>
  <c r="H47" i="18"/>
  <c r="G47" i="18"/>
  <c r="F47" i="18"/>
  <c r="M46" i="18"/>
  <c r="L46" i="18"/>
  <c r="K46" i="18"/>
  <c r="J46" i="18"/>
  <c r="I46" i="18"/>
  <c r="H46" i="18"/>
  <c r="G46" i="18"/>
  <c r="F46" i="18"/>
  <c r="M45" i="18"/>
  <c r="L45" i="18"/>
  <c r="K45" i="18"/>
  <c r="J45" i="18"/>
  <c r="I45" i="18"/>
  <c r="H45" i="18"/>
  <c r="G45" i="18"/>
  <c r="F45" i="18"/>
  <c r="M44" i="18"/>
  <c r="L44" i="18"/>
  <c r="K44" i="18"/>
  <c r="J44" i="18"/>
  <c r="I44" i="18"/>
  <c r="H44" i="18"/>
  <c r="G44" i="18"/>
  <c r="F44" i="18"/>
  <c r="M43" i="18"/>
  <c r="L43" i="18"/>
  <c r="K43" i="18"/>
  <c r="J43" i="18"/>
  <c r="I43" i="18"/>
  <c r="H43" i="18"/>
  <c r="G43" i="18"/>
  <c r="F43" i="18"/>
  <c r="M42" i="18"/>
  <c r="L42" i="18"/>
  <c r="K42" i="18"/>
  <c r="J42" i="18"/>
  <c r="I42" i="18"/>
  <c r="H42" i="18"/>
  <c r="G42" i="18"/>
  <c r="F42" i="18"/>
  <c r="M41" i="18"/>
  <c r="L41" i="18"/>
  <c r="K41" i="18"/>
  <c r="J41" i="18"/>
  <c r="I41" i="18"/>
  <c r="H41" i="18"/>
  <c r="G41" i="18"/>
  <c r="F41" i="18"/>
  <c r="M40" i="18"/>
  <c r="L40" i="18"/>
  <c r="K40" i="18"/>
  <c r="J40" i="18"/>
  <c r="I40" i="18"/>
  <c r="H40" i="18"/>
  <c r="G40" i="18"/>
  <c r="F40" i="18"/>
  <c r="M39" i="18"/>
  <c r="L39" i="18"/>
  <c r="K39" i="18"/>
  <c r="J39" i="18"/>
  <c r="I39" i="18"/>
  <c r="H39" i="18"/>
  <c r="G39" i="18"/>
  <c r="F39" i="18"/>
  <c r="M38" i="18"/>
  <c r="L38" i="18"/>
  <c r="K38" i="18"/>
  <c r="J38" i="18"/>
  <c r="I38" i="18"/>
  <c r="H38" i="18"/>
  <c r="G38" i="18"/>
  <c r="F38" i="18"/>
  <c r="M37" i="18"/>
  <c r="L37" i="18"/>
  <c r="K37" i="18"/>
  <c r="J37" i="18"/>
  <c r="I37" i="18"/>
  <c r="H37" i="18"/>
  <c r="G37" i="18"/>
  <c r="F37" i="18"/>
  <c r="M36" i="18"/>
  <c r="L36" i="18"/>
  <c r="K36" i="18"/>
  <c r="J36" i="18"/>
  <c r="I36" i="18"/>
  <c r="H36" i="18"/>
  <c r="G36" i="18"/>
  <c r="F36" i="18"/>
  <c r="M35" i="18"/>
  <c r="L35" i="18"/>
  <c r="K35" i="18"/>
  <c r="J35" i="18"/>
  <c r="I35" i="18"/>
  <c r="H35" i="18"/>
  <c r="G35" i="18"/>
  <c r="F35" i="18"/>
  <c r="M34" i="18"/>
  <c r="L34" i="18"/>
  <c r="K34" i="18"/>
  <c r="J34" i="18"/>
  <c r="I34" i="18"/>
  <c r="H34" i="18"/>
  <c r="G34" i="18"/>
  <c r="F34" i="18"/>
  <c r="M33" i="18"/>
  <c r="L33" i="18"/>
  <c r="K33" i="18"/>
  <c r="J33" i="18"/>
  <c r="I33" i="18"/>
  <c r="H33" i="18"/>
  <c r="G33" i="18"/>
  <c r="F33" i="18"/>
  <c r="M32" i="18"/>
  <c r="L32" i="18"/>
  <c r="K32" i="18"/>
  <c r="J32" i="18"/>
  <c r="I32" i="18"/>
  <c r="H32" i="18"/>
  <c r="G32" i="18"/>
  <c r="F32" i="18"/>
  <c r="M31" i="18"/>
  <c r="L31" i="18"/>
  <c r="K31" i="18"/>
  <c r="J31" i="18"/>
  <c r="I31" i="18"/>
  <c r="H31" i="18"/>
  <c r="G31" i="18"/>
  <c r="F31" i="18"/>
  <c r="M30" i="18"/>
  <c r="L30" i="18"/>
  <c r="K30" i="18"/>
  <c r="J30" i="18"/>
  <c r="I30" i="18"/>
  <c r="H30" i="18"/>
  <c r="G30" i="18"/>
  <c r="F30" i="18"/>
  <c r="M29" i="18"/>
  <c r="L29" i="18"/>
  <c r="K29" i="18"/>
  <c r="J29" i="18"/>
  <c r="I29" i="18"/>
  <c r="H29" i="18"/>
  <c r="G29" i="18"/>
  <c r="F29" i="18"/>
  <c r="M28" i="18"/>
  <c r="L28" i="18"/>
  <c r="K28" i="18"/>
  <c r="J28" i="18"/>
  <c r="I28" i="18"/>
  <c r="H28" i="18"/>
  <c r="G28" i="18"/>
  <c r="F28" i="18"/>
  <c r="M27" i="18"/>
  <c r="L27" i="18"/>
  <c r="K27" i="18"/>
  <c r="J27" i="18"/>
  <c r="I27" i="18"/>
  <c r="H27" i="18"/>
  <c r="G27" i="18"/>
  <c r="F27" i="18"/>
  <c r="M26" i="18"/>
  <c r="L26" i="18"/>
  <c r="K26" i="18"/>
  <c r="J26" i="18"/>
  <c r="I26" i="18"/>
  <c r="H26" i="18"/>
  <c r="G26" i="18"/>
  <c r="F26" i="18"/>
  <c r="M25" i="18"/>
  <c r="L25" i="18"/>
  <c r="K25" i="18"/>
  <c r="J25" i="18"/>
  <c r="I25" i="18"/>
  <c r="H25" i="18"/>
  <c r="G25" i="18"/>
  <c r="F25" i="18"/>
  <c r="M24" i="18"/>
  <c r="L24" i="18"/>
  <c r="K24" i="18"/>
  <c r="J24" i="18"/>
  <c r="I24" i="18"/>
  <c r="H24" i="18"/>
  <c r="G24" i="18"/>
  <c r="F24" i="18"/>
  <c r="M23" i="18"/>
  <c r="L23" i="18"/>
  <c r="K23" i="18"/>
  <c r="J23" i="18"/>
  <c r="I23" i="18"/>
  <c r="H23" i="18"/>
  <c r="G23" i="18"/>
  <c r="F23" i="18"/>
  <c r="M22" i="18"/>
  <c r="L22" i="18"/>
  <c r="K22" i="18"/>
  <c r="J22" i="18"/>
  <c r="I22" i="18"/>
  <c r="H22" i="18"/>
  <c r="G22" i="18"/>
  <c r="F22" i="18"/>
  <c r="M21" i="18"/>
  <c r="L21" i="18"/>
  <c r="K21" i="18"/>
  <c r="J21" i="18"/>
  <c r="I21" i="18"/>
  <c r="H21" i="18"/>
  <c r="G21" i="18"/>
  <c r="F21" i="18"/>
  <c r="M20" i="18"/>
  <c r="L20" i="18"/>
  <c r="K20" i="18"/>
  <c r="J20" i="18"/>
  <c r="I20" i="18"/>
  <c r="H20" i="18"/>
  <c r="G20" i="18"/>
  <c r="F20" i="18"/>
  <c r="M19" i="18"/>
  <c r="L19" i="18"/>
  <c r="K19" i="18"/>
  <c r="J19" i="18"/>
  <c r="I19" i="18"/>
  <c r="H19" i="18"/>
  <c r="G19" i="18"/>
  <c r="F19" i="18"/>
  <c r="M18" i="18"/>
  <c r="L18" i="18"/>
  <c r="K18" i="18"/>
  <c r="J18" i="18"/>
  <c r="I18" i="18"/>
  <c r="H18" i="18"/>
  <c r="G18" i="18"/>
  <c r="F18" i="18"/>
  <c r="M17" i="18"/>
  <c r="L17" i="18"/>
  <c r="K17" i="18"/>
  <c r="J17" i="18"/>
  <c r="I17" i="18"/>
  <c r="H17" i="18"/>
  <c r="G17" i="18"/>
  <c r="F17" i="18"/>
  <c r="M16" i="18"/>
  <c r="L16" i="18"/>
  <c r="K16" i="18"/>
  <c r="J16" i="18"/>
  <c r="I16" i="18"/>
  <c r="H16" i="18"/>
  <c r="G16" i="18"/>
  <c r="F16" i="18"/>
  <c r="M15" i="18"/>
  <c r="L15" i="18"/>
  <c r="K15" i="18"/>
  <c r="J15" i="18"/>
  <c r="I15" i="18"/>
  <c r="H15" i="18"/>
  <c r="G15" i="18"/>
  <c r="F15" i="18"/>
  <c r="M14" i="18"/>
  <c r="L14" i="18"/>
  <c r="K14" i="18"/>
  <c r="J14" i="18"/>
  <c r="I14" i="18"/>
  <c r="H14" i="18"/>
  <c r="G14" i="18"/>
  <c r="F14" i="18"/>
  <c r="M13" i="18"/>
  <c r="L13" i="18"/>
  <c r="K13" i="18"/>
  <c r="J13" i="18"/>
  <c r="I13" i="18"/>
  <c r="H13" i="18"/>
  <c r="G13" i="18"/>
  <c r="F13" i="18"/>
  <c r="M12" i="18"/>
  <c r="L12" i="18"/>
  <c r="K12" i="18"/>
  <c r="J12" i="18"/>
  <c r="I12" i="18"/>
  <c r="H12" i="18"/>
  <c r="G12" i="18"/>
  <c r="F12" i="18"/>
  <c r="M11" i="18"/>
  <c r="L11" i="18"/>
  <c r="K11" i="18"/>
  <c r="J11" i="18"/>
  <c r="I11" i="18"/>
  <c r="H11" i="18"/>
  <c r="G11" i="18"/>
  <c r="F11" i="18"/>
  <c r="M10" i="18"/>
  <c r="L10" i="18"/>
  <c r="K10" i="18"/>
  <c r="J10" i="18"/>
  <c r="I10" i="18"/>
  <c r="H10" i="18"/>
  <c r="G10" i="18"/>
  <c r="F10" i="18"/>
  <c r="M9" i="18"/>
  <c r="L9" i="18"/>
  <c r="K9" i="18"/>
  <c r="J9" i="18"/>
  <c r="I9" i="18"/>
  <c r="H9" i="18"/>
  <c r="G9" i="18"/>
  <c r="F9" i="18"/>
  <c r="M8" i="18"/>
  <c r="L8" i="18"/>
  <c r="K8" i="18"/>
  <c r="J8" i="18"/>
  <c r="I8" i="18"/>
  <c r="H8" i="18"/>
  <c r="G8" i="18"/>
  <c r="F8" i="18"/>
  <c r="M7" i="18"/>
  <c r="L7" i="18"/>
  <c r="K7" i="18"/>
  <c r="J7" i="18"/>
  <c r="I7" i="18"/>
  <c r="H7" i="18"/>
  <c r="G7" i="18"/>
  <c r="F7" i="18"/>
  <c r="M6" i="18"/>
  <c r="L6" i="18"/>
  <c r="K6" i="18"/>
  <c r="J6" i="18"/>
  <c r="I6" i="18"/>
  <c r="H6" i="18"/>
  <c r="G6" i="18"/>
  <c r="F6" i="18"/>
  <c r="M5" i="18"/>
  <c r="L5" i="18"/>
  <c r="K5" i="18"/>
  <c r="J5" i="18"/>
  <c r="I5" i="18"/>
  <c r="H5" i="18"/>
  <c r="G5" i="18"/>
  <c r="F5" i="18"/>
  <c r="M4" i="18"/>
  <c r="L4" i="18"/>
  <c r="K4" i="18"/>
  <c r="J4" i="18"/>
  <c r="I4" i="18"/>
  <c r="H4" i="18"/>
  <c r="G4" i="18"/>
  <c r="F4" i="18"/>
  <c r="M3" i="18"/>
  <c r="M109" i="18" s="1"/>
  <c r="G20" i="19" s="1"/>
  <c r="L3" i="18"/>
  <c r="L109" i="18" s="1"/>
  <c r="K3" i="18"/>
  <c r="K109" i="18" s="1"/>
  <c r="G23" i="19" s="1"/>
  <c r="J3" i="18"/>
  <c r="J109" i="18" s="1"/>
  <c r="I3" i="18"/>
  <c r="I109" i="18" s="1"/>
  <c r="H3" i="18"/>
  <c r="H109" i="18" s="1"/>
  <c r="G3" i="18"/>
  <c r="G109" i="18" s="1"/>
  <c r="G21" i="19" s="1"/>
  <c r="F3" i="18"/>
  <c r="F109" i="18" s="1"/>
  <c r="V162" i="17"/>
  <c r="V161" i="17"/>
  <c r="V160" i="17"/>
  <c r="V159" i="17"/>
  <c r="C158" i="17"/>
  <c r="B158" i="17"/>
  <c r="S157" i="17"/>
  <c r="R157" i="17"/>
  <c r="Q157" i="17"/>
  <c r="P157" i="17"/>
  <c r="O157" i="17"/>
  <c r="N157" i="17"/>
  <c r="M157" i="17"/>
  <c r="L157" i="17"/>
  <c r="K157" i="17"/>
  <c r="J157" i="17"/>
  <c r="I157" i="17"/>
  <c r="H157" i="17"/>
  <c r="G157" i="17"/>
  <c r="D157" i="17"/>
  <c r="S156" i="17"/>
  <c r="R156" i="17"/>
  <c r="Q156" i="17"/>
  <c r="P156" i="17"/>
  <c r="O156" i="17"/>
  <c r="N156" i="17"/>
  <c r="M156" i="17"/>
  <c r="L156" i="17"/>
  <c r="K156" i="17"/>
  <c r="J156" i="17"/>
  <c r="I156" i="17"/>
  <c r="H156" i="17"/>
  <c r="G156" i="17"/>
  <c r="D156" i="17"/>
  <c r="S155" i="17"/>
  <c r="R155" i="17"/>
  <c r="Q155" i="17"/>
  <c r="P155" i="17"/>
  <c r="O155" i="17"/>
  <c r="N155" i="17"/>
  <c r="M155" i="17"/>
  <c r="L155" i="17"/>
  <c r="K155" i="17"/>
  <c r="J155" i="17"/>
  <c r="I155" i="17"/>
  <c r="H155" i="17"/>
  <c r="G155" i="17"/>
  <c r="D155" i="17"/>
  <c r="S154" i="17"/>
  <c r="R154" i="17"/>
  <c r="Q154" i="17"/>
  <c r="P154" i="17"/>
  <c r="O154" i="17"/>
  <c r="N154" i="17"/>
  <c r="M154" i="17"/>
  <c r="L154" i="17"/>
  <c r="K154" i="17"/>
  <c r="J154" i="17"/>
  <c r="I154" i="17"/>
  <c r="H154" i="17"/>
  <c r="G154" i="17"/>
  <c r="D154" i="17"/>
  <c r="S153" i="17"/>
  <c r="R153" i="17"/>
  <c r="Q153" i="17"/>
  <c r="P153" i="17"/>
  <c r="O153" i="17"/>
  <c r="N153" i="17"/>
  <c r="M153" i="17"/>
  <c r="L153" i="17"/>
  <c r="K153" i="17"/>
  <c r="J153" i="17"/>
  <c r="I153" i="17"/>
  <c r="H153" i="17"/>
  <c r="G153" i="17"/>
  <c r="D153" i="17"/>
  <c r="S152" i="17"/>
  <c r="R152" i="17"/>
  <c r="Q152" i="17"/>
  <c r="P152" i="17"/>
  <c r="O152" i="17"/>
  <c r="N152" i="17"/>
  <c r="M152" i="17"/>
  <c r="L152" i="17"/>
  <c r="K152" i="17"/>
  <c r="J152" i="17"/>
  <c r="I152" i="17"/>
  <c r="H152" i="17"/>
  <c r="G152" i="17"/>
  <c r="D152" i="17"/>
  <c r="S151" i="17"/>
  <c r="R151" i="17"/>
  <c r="Q151" i="17"/>
  <c r="P151" i="17"/>
  <c r="O151" i="17"/>
  <c r="N151" i="17"/>
  <c r="M151" i="17"/>
  <c r="L151" i="17"/>
  <c r="K151" i="17"/>
  <c r="J151" i="17"/>
  <c r="I151" i="17"/>
  <c r="H151" i="17"/>
  <c r="G151" i="17"/>
  <c r="D151" i="17"/>
  <c r="S150" i="17"/>
  <c r="R150" i="17"/>
  <c r="Q150" i="17"/>
  <c r="P150" i="17"/>
  <c r="O150" i="17"/>
  <c r="N150" i="17"/>
  <c r="M150" i="17"/>
  <c r="L150" i="17"/>
  <c r="K150" i="17"/>
  <c r="J150" i="17"/>
  <c r="I150" i="17"/>
  <c r="H150" i="17"/>
  <c r="G150" i="17"/>
  <c r="D150" i="17"/>
  <c r="S149" i="17"/>
  <c r="R149" i="17"/>
  <c r="Q149" i="17"/>
  <c r="P149" i="17"/>
  <c r="O149" i="17"/>
  <c r="O158" i="17" s="1"/>
  <c r="N149" i="17"/>
  <c r="N158" i="17" s="1"/>
  <c r="M149" i="17"/>
  <c r="L149" i="17"/>
  <c r="K149" i="17"/>
  <c r="J149" i="17"/>
  <c r="I149" i="17"/>
  <c r="H149" i="17"/>
  <c r="G149" i="17"/>
  <c r="G158" i="17" s="1"/>
  <c r="D149" i="17"/>
  <c r="D158" i="17" s="1"/>
  <c r="C148" i="17"/>
  <c r="B148" i="17"/>
  <c r="S147" i="17"/>
  <c r="R147" i="17"/>
  <c r="Q147" i="17"/>
  <c r="P147" i="17"/>
  <c r="O147" i="17"/>
  <c r="N147" i="17"/>
  <c r="M147" i="17"/>
  <c r="L147" i="17"/>
  <c r="K147" i="17"/>
  <c r="J147" i="17"/>
  <c r="I147" i="17"/>
  <c r="H147" i="17"/>
  <c r="G147" i="17"/>
  <c r="D147" i="17"/>
  <c r="S146" i="17"/>
  <c r="R146" i="17"/>
  <c r="Q146" i="17"/>
  <c r="P146" i="17"/>
  <c r="O146" i="17"/>
  <c r="N146" i="17"/>
  <c r="M146" i="17"/>
  <c r="L146" i="17"/>
  <c r="K146" i="17"/>
  <c r="J146" i="17"/>
  <c r="I146" i="17"/>
  <c r="H146" i="17"/>
  <c r="G146" i="17"/>
  <c r="D146" i="17"/>
  <c r="S145" i="17"/>
  <c r="R145" i="17"/>
  <c r="Q145" i="17"/>
  <c r="P145" i="17"/>
  <c r="O145" i="17"/>
  <c r="N145" i="17"/>
  <c r="M145" i="17"/>
  <c r="L145" i="17"/>
  <c r="K145" i="17"/>
  <c r="J145" i="17"/>
  <c r="I145" i="17"/>
  <c r="H145" i="17"/>
  <c r="G145" i="17"/>
  <c r="D145" i="17"/>
  <c r="S144" i="17"/>
  <c r="R144" i="17"/>
  <c r="Q144" i="17"/>
  <c r="P144" i="17"/>
  <c r="O144" i="17"/>
  <c r="N144" i="17"/>
  <c r="M144" i="17"/>
  <c r="L144" i="17"/>
  <c r="K144" i="17"/>
  <c r="J144" i="17"/>
  <c r="I144" i="17"/>
  <c r="H144" i="17"/>
  <c r="G144" i="17"/>
  <c r="D144" i="17"/>
  <c r="S143" i="17"/>
  <c r="R143" i="17"/>
  <c r="Q143" i="17"/>
  <c r="P143" i="17"/>
  <c r="O143" i="17"/>
  <c r="N143" i="17"/>
  <c r="M143" i="17"/>
  <c r="L143" i="17"/>
  <c r="K143" i="17"/>
  <c r="J143" i="17"/>
  <c r="I143" i="17"/>
  <c r="H143" i="17"/>
  <c r="G143" i="17"/>
  <c r="D143" i="17"/>
  <c r="S142" i="17"/>
  <c r="R142" i="17"/>
  <c r="Q142" i="17"/>
  <c r="P142" i="17"/>
  <c r="O142" i="17"/>
  <c r="N142" i="17"/>
  <c r="M142" i="17"/>
  <c r="L142" i="17"/>
  <c r="K142" i="17"/>
  <c r="J142" i="17"/>
  <c r="I142" i="17"/>
  <c r="H142" i="17"/>
  <c r="G142" i="17"/>
  <c r="D142" i="17"/>
  <c r="S141" i="17"/>
  <c r="R141" i="17"/>
  <c r="Q141" i="17"/>
  <c r="P141" i="17"/>
  <c r="O141" i="17"/>
  <c r="N141" i="17"/>
  <c r="M141" i="17"/>
  <c r="L141" i="17"/>
  <c r="K141" i="17"/>
  <c r="J141" i="17"/>
  <c r="I141" i="17"/>
  <c r="H141" i="17"/>
  <c r="G141" i="17"/>
  <c r="D141" i="17"/>
  <c r="S140" i="17"/>
  <c r="R140" i="17"/>
  <c r="Q140" i="17"/>
  <c r="P140" i="17"/>
  <c r="O140" i="17"/>
  <c r="N140" i="17"/>
  <c r="M140" i="17"/>
  <c r="L140" i="17"/>
  <c r="K140" i="17"/>
  <c r="J140" i="17"/>
  <c r="I140" i="17"/>
  <c r="H140" i="17"/>
  <c r="G140" i="17"/>
  <c r="D140" i="17"/>
  <c r="S139" i="17"/>
  <c r="R139" i="17"/>
  <c r="Q139" i="17"/>
  <c r="P139" i="17"/>
  <c r="O139" i="17"/>
  <c r="N139" i="17"/>
  <c r="M139" i="17"/>
  <c r="L139" i="17"/>
  <c r="K139" i="17"/>
  <c r="J139" i="17"/>
  <c r="I139" i="17"/>
  <c r="H139" i="17"/>
  <c r="G139" i="17"/>
  <c r="D139" i="17"/>
  <c r="S138" i="17"/>
  <c r="R138" i="17"/>
  <c r="Q138" i="17"/>
  <c r="P138" i="17"/>
  <c r="O138" i="17"/>
  <c r="N138" i="17"/>
  <c r="N148" i="17" s="1"/>
  <c r="M138" i="17"/>
  <c r="L138" i="17"/>
  <c r="K138" i="17"/>
  <c r="J138" i="17"/>
  <c r="I138" i="17"/>
  <c r="H138" i="17"/>
  <c r="G138" i="17"/>
  <c r="D138" i="17"/>
  <c r="D148" i="17" s="1"/>
  <c r="C137" i="17"/>
  <c r="B137" i="17"/>
  <c r="S136" i="17"/>
  <c r="R136" i="17"/>
  <c r="Q136" i="17"/>
  <c r="P136" i="17"/>
  <c r="O136" i="17"/>
  <c r="N136" i="17"/>
  <c r="M136" i="17"/>
  <c r="L136" i="17"/>
  <c r="K136" i="17"/>
  <c r="J136" i="17"/>
  <c r="I136" i="17"/>
  <c r="H136" i="17"/>
  <c r="G136" i="17"/>
  <c r="D136" i="17"/>
  <c r="S135" i="17"/>
  <c r="R135" i="17"/>
  <c r="Q135" i="17"/>
  <c r="P135" i="17"/>
  <c r="O135" i="17"/>
  <c r="N135" i="17"/>
  <c r="M135" i="17"/>
  <c r="L135" i="17"/>
  <c r="K135" i="17"/>
  <c r="J135" i="17"/>
  <c r="I135" i="17"/>
  <c r="H135" i="17"/>
  <c r="G135" i="17"/>
  <c r="D135" i="17"/>
  <c r="S134" i="17"/>
  <c r="R134" i="17"/>
  <c r="Q134" i="17"/>
  <c r="P134" i="17"/>
  <c r="O134" i="17"/>
  <c r="N134" i="17"/>
  <c r="M134" i="17"/>
  <c r="L134" i="17"/>
  <c r="K134" i="17"/>
  <c r="J134" i="17"/>
  <c r="I134" i="17"/>
  <c r="H134" i="17"/>
  <c r="G134" i="17"/>
  <c r="D134" i="17"/>
  <c r="S133" i="17"/>
  <c r="R133" i="17"/>
  <c r="Q133" i="17"/>
  <c r="P133" i="17"/>
  <c r="O133" i="17"/>
  <c r="N133" i="17"/>
  <c r="M133" i="17"/>
  <c r="L133" i="17"/>
  <c r="K133" i="17"/>
  <c r="J133" i="17"/>
  <c r="I133" i="17"/>
  <c r="H133" i="17"/>
  <c r="G133" i="17"/>
  <c r="D133" i="17"/>
  <c r="S132" i="17"/>
  <c r="R132" i="17"/>
  <c r="Q132" i="17"/>
  <c r="P132" i="17"/>
  <c r="O132" i="17"/>
  <c r="N132" i="17"/>
  <c r="M132" i="17"/>
  <c r="L132" i="17"/>
  <c r="K132" i="17"/>
  <c r="J132" i="17"/>
  <c r="I132" i="17"/>
  <c r="H132" i="17"/>
  <c r="G132" i="17"/>
  <c r="D132" i="17"/>
  <c r="S131" i="17"/>
  <c r="R131" i="17"/>
  <c r="Q131" i="17"/>
  <c r="P131" i="17"/>
  <c r="O131" i="17"/>
  <c r="N131" i="17"/>
  <c r="M131" i="17"/>
  <c r="L131" i="17"/>
  <c r="K131" i="17"/>
  <c r="J131" i="17"/>
  <c r="I131" i="17"/>
  <c r="H131" i="17"/>
  <c r="G131" i="17"/>
  <c r="D131" i="17"/>
  <c r="S130" i="17"/>
  <c r="R130" i="17"/>
  <c r="Q130" i="17"/>
  <c r="P130" i="17"/>
  <c r="O130" i="17"/>
  <c r="N130" i="17"/>
  <c r="M130" i="17"/>
  <c r="L130" i="17"/>
  <c r="K130" i="17"/>
  <c r="J130" i="17"/>
  <c r="I130" i="17"/>
  <c r="H130" i="17"/>
  <c r="G130" i="17"/>
  <c r="D130" i="17"/>
  <c r="S129" i="17"/>
  <c r="R129" i="17"/>
  <c r="Q129" i="17"/>
  <c r="P129" i="17"/>
  <c r="O129" i="17"/>
  <c r="N129" i="17"/>
  <c r="M129" i="17"/>
  <c r="L129" i="17"/>
  <c r="K129" i="17"/>
  <c r="J129" i="17"/>
  <c r="I129" i="17"/>
  <c r="H129" i="17"/>
  <c r="G129" i="17"/>
  <c r="D129" i="17"/>
  <c r="S128" i="17"/>
  <c r="R128" i="17"/>
  <c r="Q128" i="17"/>
  <c r="P128" i="17"/>
  <c r="O128" i="17"/>
  <c r="N128" i="17"/>
  <c r="M128" i="17"/>
  <c r="L128" i="17"/>
  <c r="K128" i="17"/>
  <c r="J128" i="17"/>
  <c r="I128" i="17"/>
  <c r="H128" i="17"/>
  <c r="G128" i="17"/>
  <c r="D128" i="17"/>
  <c r="S127" i="17"/>
  <c r="R127" i="17"/>
  <c r="Q127" i="17"/>
  <c r="P127" i="17"/>
  <c r="O127" i="17"/>
  <c r="N127" i="17"/>
  <c r="M127" i="17"/>
  <c r="L127" i="17"/>
  <c r="K127" i="17"/>
  <c r="J127" i="17"/>
  <c r="I127" i="17"/>
  <c r="H127" i="17"/>
  <c r="G127" i="17"/>
  <c r="D127" i="17"/>
  <c r="S126" i="17"/>
  <c r="R126" i="17"/>
  <c r="Q126" i="17"/>
  <c r="P126" i="17"/>
  <c r="O126" i="17"/>
  <c r="N126" i="17"/>
  <c r="M126" i="17"/>
  <c r="L126" i="17"/>
  <c r="K126" i="17"/>
  <c r="J126" i="17"/>
  <c r="I126" i="17"/>
  <c r="H126" i="17"/>
  <c r="G126" i="17"/>
  <c r="D126" i="17"/>
  <c r="S125" i="17"/>
  <c r="R125" i="17"/>
  <c r="Q125" i="17"/>
  <c r="P125" i="17"/>
  <c r="O125" i="17"/>
  <c r="N125" i="17"/>
  <c r="M125" i="17"/>
  <c r="L125" i="17"/>
  <c r="K125" i="17"/>
  <c r="J125" i="17"/>
  <c r="I125" i="17"/>
  <c r="H125" i="17"/>
  <c r="G125" i="17"/>
  <c r="D125" i="17"/>
  <c r="C124" i="17"/>
  <c r="B124" i="17"/>
  <c r="S123" i="17"/>
  <c r="R123" i="17"/>
  <c r="Q123" i="17"/>
  <c r="P123" i="17"/>
  <c r="O123" i="17"/>
  <c r="N123" i="17"/>
  <c r="M123" i="17"/>
  <c r="L123" i="17"/>
  <c r="K123" i="17"/>
  <c r="J123" i="17"/>
  <c r="I123" i="17"/>
  <c r="H123" i="17"/>
  <c r="G123" i="17"/>
  <c r="D123" i="17"/>
  <c r="S122" i="17"/>
  <c r="R122" i="17"/>
  <c r="Q122" i="17"/>
  <c r="P122" i="17"/>
  <c r="O122" i="17"/>
  <c r="N122" i="17"/>
  <c r="M122" i="17"/>
  <c r="L122" i="17"/>
  <c r="K122" i="17"/>
  <c r="J122" i="17"/>
  <c r="I122" i="17"/>
  <c r="H122" i="17"/>
  <c r="G122" i="17"/>
  <c r="D122" i="17"/>
  <c r="S121" i="17"/>
  <c r="R121" i="17"/>
  <c r="Q121" i="17"/>
  <c r="P121" i="17"/>
  <c r="O121" i="17"/>
  <c r="N121" i="17"/>
  <c r="M121" i="17"/>
  <c r="L121" i="17"/>
  <c r="K121" i="17"/>
  <c r="J121" i="17"/>
  <c r="I121" i="17"/>
  <c r="H121" i="17"/>
  <c r="G121" i="17"/>
  <c r="D121" i="17"/>
  <c r="S120" i="17"/>
  <c r="R120" i="17"/>
  <c r="Q120" i="17"/>
  <c r="P120" i="17"/>
  <c r="O120" i="17"/>
  <c r="N120" i="17"/>
  <c r="M120" i="17"/>
  <c r="L120" i="17"/>
  <c r="K120" i="17"/>
  <c r="J120" i="17"/>
  <c r="I120" i="17"/>
  <c r="H120" i="17"/>
  <c r="G120" i="17"/>
  <c r="D120" i="17"/>
  <c r="S119" i="17"/>
  <c r="R119" i="17"/>
  <c r="Q119" i="17"/>
  <c r="P119" i="17"/>
  <c r="O119" i="17"/>
  <c r="N119" i="17"/>
  <c r="M119" i="17"/>
  <c r="L119" i="17"/>
  <c r="K119" i="17"/>
  <c r="J119" i="17"/>
  <c r="I119" i="17"/>
  <c r="H119" i="17"/>
  <c r="G119" i="17"/>
  <c r="D119" i="17"/>
  <c r="S118" i="17"/>
  <c r="R118" i="17"/>
  <c r="Q118" i="17"/>
  <c r="P118" i="17"/>
  <c r="O118" i="17"/>
  <c r="N118" i="17"/>
  <c r="M118" i="17"/>
  <c r="L118" i="17"/>
  <c r="K118" i="17"/>
  <c r="J118" i="17"/>
  <c r="I118" i="17"/>
  <c r="H118" i="17"/>
  <c r="G118" i="17"/>
  <c r="D118" i="17"/>
  <c r="S117" i="17"/>
  <c r="R117" i="17"/>
  <c r="Q117" i="17"/>
  <c r="P117" i="17"/>
  <c r="O117" i="17"/>
  <c r="N117" i="17"/>
  <c r="M117" i="17"/>
  <c r="L117" i="17"/>
  <c r="K117" i="17"/>
  <c r="J117" i="17"/>
  <c r="I117" i="17"/>
  <c r="H117" i="17"/>
  <c r="G117" i="17"/>
  <c r="D117" i="17"/>
  <c r="S116" i="17"/>
  <c r="R116" i="17"/>
  <c r="Q116" i="17"/>
  <c r="P116" i="17"/>
  <c r="O116" i="17"/>
  <c r="N116" i="17"/>
  <c r="M116" i="17"/>
  <c r="L116" i="17"/>
  <c r="K116" i="17"/>
  <c r="J116" i="17"/>
  <c r="I116" i="17"/>
  <c r="H116" i="17"/>
  <c r="G116" i="17"/>
  <c r="D116" i="17"/>
  <c r="S115" i="17"/>
  <c r="R115" i="17"/>
  <c r="Q115" i="17"/>
  <c r="P115" i="17"/>
  <c r="P124" i="17" s="1"/>
  <c r="O115" i="17"/>
  <c r="N115" i="17"/>
  <c r="M115" i="17"/>
  <c r="L115" i="17"/>
  <c r="L124" i="17" s="1"/>
  <c r="K115" i="17"/>
  <c r="J115" i="17"/>
  <c r="I115" i="17"/>
  <c r="H115" i="17"/>
  <c r="G115" i="17"/>
  <c r="D115" i="17"/>
  <c r="C114" i="17"/>
  <c r="B114" i="17"/>
  <c r="S113" i="17"/>
  <c r="R113" i="17"/>
  <c r="Q113" i="17"/>
  <c r="P113" i="17"/>
  <c r="O113" i="17"/>
  <c r="N113" i="17"/>
  <c r="M113" i="17"/>
  <c r="L113" i="17"/>
  <c r="K113" i="17"/>
  <c r="J113" i="17"/>
  <c r="I113" i="17"/>
  <c r="H113" i="17"/>
  <c r="G113" i="17"/>
  <c r="D113" i="17"/>
  <c r="S112" i="17"/>
  <c r="R112" i="17"/>
  <c r="Q112" i="17"/>
  <c r="P112" i="17"/>
  <c r="O112" i="17"/>
  <c r="N112" i="17"/>
  <c r="M112" i="17"/>
  <c r="L112" i="17"/>
  <c r="K112" i="17"/>
  <c r="J112" i="17"/>
  <c r="I112" i="17"/>
  <c r="H112" i="17"/>
  <c r="G112" i="17"/>
  <c r="D112" i="17"/>
  <c r="S111" i="17"/>
  <c r="R111" i="17"/>
  <c r="Q111" i="17"/>
  <c r="P111" i="17"/>
  <c r="O111" i="17"/>
  <c r="N111" i="17"/>
  <c r="M111" i="17"/>
  <c r="L111" i="17"/>
  <c r="K111" i="17"/>
  <c r="J111" i="17"/>
  <c r="I111" i="17"/>
  <c r="H111" i="17"/>
  <c r="G111" i="17"/>
  <c r="D111" i="17"/>
  <c r="S110" i="17"/>
  <c r="R110" i="17"/>
  <c r="Q110" i="17"/>
  <c r="P110" i="17"/>
  <c r="O110" i="17"/>
  <c r="N110" i="17"/>
  <c r="M110" i="17"/>
  <c r="L110" i="17"/>
  <c r="K110" i="17"/>
  <c r="J110" i="17"/>
  <c r="I110" i="17"/>
  <c r="H110" i="17"/>
  <c r="G110" i="17"/>
  <c r="D110" i="17"/>
  <c r="S109" i="17"/>
  <c r="R109" i="17"/>
  <c r="Q109" i="17"/>
  <c r="P109" i="17"/>
  <c r="O109" i="17"/>
  <c r="N109" i="17"/>
  <c r="M109" i="17"/>
  <c r="L109" i="17"/>
  <c r="K109" i="17"/>
  <c r="J109" i="17"/>
  <c r="I109" i="17"/>
  <c r="H109" i="17"/>
  <c r="G109" i="17"/>
  <c r="D109" i="17"/>
  <c r="S108" i="17"/>
  <c r="R108" i="17"/>
  <c r="Q108" i="17"/>
  <c r="P108" i="17"/>
  <c r="O108" i="17"/>
  <c r="N108" i="17"/>
  <c r="M108" i="17"/>
  <c r="L108" i="17"/>
  <c r="K108" i="17"/>
  <c r="J108" i="17"/>
  <c r="I108" i="17"/>
  <c r="H108" i="17"/>
  <c r="G108" i="17"/>
  <c r="D108" i="17"/>
  <c r="S107" i="17"/>
  <c r="R107" i="17"/>
  <c r="Q107" i="17"/>
  <c r="P107" i="17"/>
  <c r="O107" i="17"/>
  <c r="N107" i="17"/>
  <c r="M107" i="17"/>
  <c r="L107" i="17"/>
  <c r="K107" i="17"/>
  <c r="J107" i="17"/>
  <c r="I107" i="17"/>
  <c r="H107" i="17"/>
  <c r="G107" i="17"/>
  <c r="D107" i="17"/>
  <c r="C106" i="17"/>
  <c r="B106" i="17"/>
  <c r="S105" i="17"/>
  <c r="R105" i="17"/>
  <c r="Q105" i="17"/>
  <c r="P105" i="17"/>
  <c r="O105" i="17"/>
  <c r="N105" i="17"/>
  <c r="M105" i="17"/>
  <c r="L105" i="17"/>
  <c r="K105" i="17"/>
  <c r="J105" i="17"/>
  <c r="I105" i="17"/>
  <c r="H105" i="17"/>
  <c r="G105" i="17"/>
  <c r="D105" i="17"/>
  <c r="S104" i="17"/>
  <c r="R104" i="17"/>
  <c r="Q104" i="17"/>
  <c r="P104" i="17"/>
  <c r="O104" i="17"/>
  <c r="N104" i="17"/>
  <c r="M104" i="17"/>
  <c r="L104" i="17"/>
  <c r="K104" i="17"/>
  <c r="J104" i="17"/>
  <c r="I104" i="17"/>
  <c r="H104" i="17"/>
  <c r="G104" i="17"/>
  <c r="D104" i="17"/>
  <c r="S103" i="17"/>
  <c r="R103" i="17"/>
  <c r="Q103" i="17"/>
  <c r="P103" i="17"/>
  <c r="O103" i="17"/>
  <c r="N103" i="17"/>
  <c r="M103" i="17"/>
  <c r="L103" i="17"/>
  <c r="K103" i="17"/>
  <c r="J103" i="17"/>
  <c r="I103" i="17"/>
  <c r="H103" i="17"/>
  <c r="G103" i="17"/>
  <c r="D103" i="17"/>
  <c r="S102" i="17"/>
  <c r="R102" i="17"/>
  <c r="Q102" i="17"/>
  <c r="P102" i="17"/>
  <c r="O102" i="17"/>
  <c r="N102" i="17"/>
  <c r="M102" i="17"/>
  <c r="L102" i="17"/>
  <c r="K102" i="17"/>
  <c r="J102" i="17"/>
  <c r="I102" i="17"/>
  <c r="H102" i="17"/>
  <c r="G102" i="17"/>
  <c r="D102" i="17"/>
  <c r="S101" i="17"/>
  <c r="R101" i="17"/>
  <c r="Q101" i="17"/>
  <c r="P101" i="17"/>
  <c r="O101" i="17"/>
  <c r="N101" i="17"/>
  <c r="M101" i="17"/>
  <c r="L101" i="17"/>
  <c r="K101" i="17"/>
  <c r="J101" i="17"/>
  <c r="I101" i="17"/>
  <c r="H101" i="17"/>
  <c r="G101" i="17"/>
  <c r="D101" i="17"/>
  <c r="S100" i="17"/>
  <c r="R100" i="17"/>
  <c r="Q100" i="17"/>
  <c r="P100" i="17"/>
  <c r="O100" i="17"/>
  <c r="N100" i="17"/>
  <c r="M100" i="17"/>
  <c r="L100" i="17"/>
  <c r="K100" i="17"/>
  <c r="J100" i="17"/>
  <c r="I100" i="17"/>
  <c r="H100" i="17"/>
  <c r="G100" i="17"/>
  <c r="D100" i="17"/>
  <c r="S99" i="17"/>
  <c r="R99" i="17"/>
  <c r="Q99" i="17"/>
  <c r="P99" i="17"/>
  <c r="O99" i="17"/>
  <c r="N99" i="17"/>
  <c r="M99" i="17"/>
  <c r="L99" i="17"/>
  <c r="K99" i="17"/>
  <c r="J99" i="17"/>
  <c r="I99" i="17"/>
  <c r="H99" i="17"/>
  <c r="G99" i="17"/>
  <c r="D99" i="17"/>
  <c r="S98" i="17"/>
  <c r="R98" i="17"/>
  <c r="Q98" i="17"/>
  <c r="P98" i="17"/>
  <c r="O98" i="17"/>
  <c r="N98" i="17"/>
  <c r="M98" i="17"/>
  <c r="L98" i="17"/>
  <c r="K98" i="17"/>
  <c r="J98" i="17"/>
  <c r="I98" i="17"/>
  <c r="H98" i="17"/>
  <c r="G98" i="17"/>
  <c r="D98" i="17"/>
  <c r="S97" i="17"/>
  <c r="R97" i="17"/>
  <c r="Q97" i="17"/>
  <c r="P97" i="17"/>
  <c r="O97" i="17"/>
  <c r="N97" i="17"/>
  <c r="M97" i="17"/>
  <c r="L97" i="17"/>
  <c r="K97" i="17"/>
  <c r="J97" i="17"/>
  <c r="I97" i="17"/>
  <c r="H97" i="17"/>
  <c r="G97" i="17"/>
  <c r="D97" i="17"/>
  <c r="S96" i="17"/>
  <c r="R96" i="17"/>
  <c r="Q96" i="17"/>
  <c r="P96" i="17"/>
  <c r="O96" i="17"/>
  <c r="N96" i="17"/>
  <c r="M96" i="17"/>
  <c r="L96" i="17"/>
  <c r="K96" i="17"/>
  <c r="J96" i="17"/>
  <c r="I96" i="17"/>
  <c r="H96" i="17"/>
  <c r="G96" i="17"/>
  <c r="D96" i="17"/>
  <c r="S95" i="17"/>
  <c r="R95" i="17"/>
  <c r="Q95" i="17"/>
  <c r="P95" i="17"/>
  <c r="O95" i="17"/>
  <c r="N95" i="17"/>
  <c r="M95" i="17"/>
  <c r="L95" i="17"/>
  <c r="K95" i="17"/>
  <c r="J95" i="17"/>
  <c r="I95" i="17"/>
  <c r="H95" i="17"/>
  <c r="G95" i="17"/>
  <c r="D95" i="17"/>
  <c r="S94" i="17"/>
  <c r="R94" i="17"/>
  <c r="Q94" i="17"/>
  <c r="P94" i="17"/>
  <c r="O94" i="17"/>
  <c r="N94" i="17"/>
  <c r="M94" i="17"/>
  <c r="L94" i="17"/>
  <c r="K94" i="17"/>
  <c r="J94" i="17"/>
  <c r="I94" i="17"/>
  <c r="H94" i="17"/>
  <c r="G94" i="17"/>
  <c r="D94" i="17"/>
  <c r="S93" i="17"/>
  <c r="R93" i="17"/>
  <c r="Q93" i="17"/>
  <c r="P93" i="17"/>
  <c r="O93" i="17"/>
  <c r="N93" i="17"/>
  <c r="M93" i="17"/>
  <c r="L93" i="17"/>
  <c r="K93" i="17"/>
  <c r="J93" i="17"/>
  <c r="I93" i="17"/>
  <c r="H93" i="17"/>
  <c r="G93" i="17"/>
  <c r="D93" i="17"/>
  <c r="S92" i="17"/>
  <c r="R92" i="17"/>
  <c r="Q92" i="17"/>
  <c r="P92" i="17"/>
  <c r="O92" i="17"/>
  <c r="N92" i="17"/>
  <c r="M92" i="17"/>
  <c r="L92" i="17"/>
  <c r="K92" i="17"/>
  <c r="J92" i="17"/>
  <c r="I92" i="17"/>
  <c r="H92" i="17"/>
  <c r="G92" i="17"/>
  <c r="D92" i="17"/>
  <c r="S91" i="17"/>
  <c r="R91" i="17"/>
  <c r="Q91" i="17"/>
  <c r="P91" i="17"/>
  <c r="O91" i="17"/>
  <c r="N91" i="17"/>
  <c r="M91" i="17"/>
  <c r="L91" i="17"/>
  <c r="K91" i="17"/>
  <c r="J91" i="17"/>
  <c r="I91" i="17"/>
  <c r="H91" i="17"/>
  <c r="G91" i="17"/>
  <c r="D91" i="17"/>
  <c r="S90" i="17"/>
  <c r="S106" i="17" s="1"/>
  <c r="R90" i="17"/>
  <c r="Q90" i="17"/>
  <c r="P90" i="17"/>
  <c r="O90" i="17"/>
  <c r="N90" i="17"/>
  <c r="M90" i="17"/>
  <c r="L90" i="17"/>
  <c r="K90" i="17"/>
  <c r="K106" i="17" s="1"/>
  <c r="J90" i="17"/>
  <c r="I90" i="17"/>
  <c r="H90" i="17"/>
  <c r="G90" i="17"/>
  <c r="D90" i="17"/>
  <c r="C89" i="17"/>
  <c r="B89" i="17"/>
  <c r="S88" i="17"/>
  <c r="R88" i="17"/>
  <c r="Q88" i="17"/>
  <c r="P88" i="17"/>
  <c r="O88" i="17"/>
  <c r="N88" i="17"/>
  <c r="M88" i="17"/>
  <c r="L88" i="17"/>
  <c r="K88" i="17"/>
  <c r="J88" i="17"/>
  <c r="I88" i="17"/>
  <c r="H88" i="17"/>
  <c r="G88" i="17"/>
  <c r="D88" i="17"/>
  <c r="S87" i="17"/>
  <c r="R87" i="17"/>
  <c r="Q87" i="17"/>
  <c r="P87" i="17"/>
  <c r="O87" i="17"/>
  <c r="N87" i="17"/>
  <c r="M87" i="17"/>
  <c r="L87" i="17"/>
  <c r="K87" i="17"/>
  <c r="J87" i="17"/>
  <c r="I87" i="17"/>
  <c r="H87" i="17"/>
  <c r="G87" i="17"/>
  <c r="D87" i="17"/>
  <c r="S86" i="17"/>
  <c r="R86" i="17"/>
  <c r="Q86" i="17"/>
  <c r="P86" i="17"/>
  <c r="O86" i="17"/>
  <c r="N86" i="17"/>
  <c r="M86" i="17"/>
  <c r="L86" i="17"/>
  <c r="K86" i="17"/>
  <c r="J86" i="17"/>
  <c r="I86" i="17"/>
  <c r="H86" i="17"/>
  <c r="G86" i="17"/>
  <c r="D86" i="17"/>
  <c r="S85" i="17"/>
  <c r="R85" i="17"/>
  <c r="Q85" i="17"/>
  <c r="P85" i="17"/>
  <c r="O85" i="17"/>
  <c r="N85" i="17"/>
  <c r="M85" i="17"/>
  <c r="L85" i="17"/>
  <c r="K85" i="17"/>
  <c r="J85" i="17"/>
  <c r="I85" i="17"/>
  <c r="H85" i="17"/>
  <c r="G85" i="17"/>
  <c r="D85" i="17"/>
  <c r="S84" i="17"/>
  <c r="R84" i="17"/>
  <c r="Q84" i="17"/>
  <c r="P84" i="17"/>
  <c r="O84" i="17"/>
  <c r="N84" i="17"/>
  <c r="M84" i="17"/>
  <c r="L84" i="17"/>
  <c r="K84" i="17"/>
  <c r="J84" i="17"/>
  <c r="I84" i="17"/>
  <c r="H84" i="17"/>
  <c r="G84" i="17"/>
  <c r="D84" i="17"/>
  <c r="S83" i="17"/>
  <c r="R83" i="17"/>
  <c r="Q83" i="17"/>
  <c r="P83" i="17"/>
  <c r="O83" i="17"/>
  <c r="N83" i="17"/>
  <c r="M83" i="17"/>
  <c r="L83" i="17"/>
  <c r="K83" i="17"/>
  <c r="J83" i="17"/>
  <c r="I83" i="17"/>
  <c r="H83" i="17"/>
  <c r="G83" i="17"/>
  <c r="D83" i="17"/>
  <c r="S82" i="17"/>
  <c r="R82" i="17"/>
  <c r="Q82" i="17"/>
  <c r="P82" i="17"/>
  <c r="O82" i="17"/>
  <c r="N82" i="17"/>
  <c r="M82" i="17"/>
  <c r="L82" i="17"/>
  <c r="K82" i="17"/>
  <c r="J82" i="17"/>
  <c r="I82" i="17"/>
  <c r="H82" i="17"/>
  <c r="G82" i="17"/>
  <c r="D82" i="17"/>
  <c r="S81" i="17"/>
  <c r="R81" i="17"/>
  <c r="Q81" i="17"/>
  <c r="P81" i="17"/>
  <c r="O81" i="17"/>
  <c r="N81" i="17"/>
  <c r="M81" i="17"/>
  <c r="L81" i="17"/>
  <c r="K81" i="17"/>
  <c r="J81" i="17"/>
  <c r="I81" i="17"/>
  <c r="H81" i="17"/>
  <c r="G81" i="17"/>
  <c r="D81" i="17"/>
  <c r="S80" i="17"/>
  <c r="R80" i="17"/>
  <c r="Q80" i="17"/>
  <c r="P80" i="17"/>
  <c r="O80" i="17"/>
  <c r="N80" i="17"/>
  <c r="M80" i="17"/>
  <c r="L80" i="17"/>
  <c r="K80" i="17"/>
  <c r="J80" i="17"/>
  <c r="I80" i="17"/>
  <c r="H80" i="17"/>
  <c r="G80" i="17"/>
  <c r="D80" i="17"/>
  <c r="S79" i="17"/>
  <c r="R79" i="17"/>
  <c r="Q79" i="17"/>
  <c r="P79" i="17"/>
  <c r="O79" i="17"/>
  <c r="N79" i="17"/>
  <c r="M79" i="17"/>
  <c r="L79" i="17"/>
  <c r="K79" i="17"/>
  <c r="J79" i="17"/>
  <c r="I79" i="17"/>
  <c r="H79" i="17"/>
  <c r="G79" i="17"/>
  <c r="D79" i="17"/>
  <c r="S78" i="17"/>
  <c r="R78" i="17"/>
  <c r="Q78" i="17"/>
  <c r="P78" i="17"/>
  <c r="O78" i="17"/>
  <c r="N78" i="17"/>
  <c r="M78" i="17"/>
  <c r="L78" i="17"/>
  <c r="K78" i="17"/>
  <c r="J78" i="17"/>
  <c r="I78" i="17"/>
  <c r="H78" i="17"/>
  <c r="G78" i="17"/>
  <c r="D78" i="17"/>
  <c r="S77" i="17"/>
  <c r="R77" i="17"/>
  <c r="Q77" i="17"/>
  <c r="P77" i="17"/>
  <c r="O77" i="17"/>
  <c r="N77" i="17"/>
  <c r="M77" i="17"/>
  <c r="L77" i="17"/>
  <c r="K77" i="17"/>
  <c r="J77" i="17"/>
  <c r="I77" i="17"/>
  <c r="H77" i="17"/>
  <c r="G77" i="17"/>
  <c r="D77" i="17"/>
  <c r="S76" i="17"/>
  <c r="R76" i="17"/>
  <c r="Q76" i="17"/>
  <c r="P76" i="17"/>
  <c r="O76" i="17"/>
  <c r="N76" i="17"/>
  <c r="M76" i="17"/>
  <c r="L76" i="17"/>
  <c r="K76" i="17"/>
  <c r="J76" i="17"/>
  <c r="I76" i="17"/>
  <c r="H76" i="17"/>
  <c r="G76" i="17"/>
  <c r="S75" i="17"/>
  <c r="R75" i="17"/>
  <c r="Q75" i="17"/>
  <c r="P75" i="17"/>
  <c r="O75" i="17"/>
  <c r="N75" i="17"/>
  <c r="M75" i="17"/>
  <c r="L75" i="17"/>
  <c r="K75" i="17"/>
  <c r="J75" i="17"/>
  <c r="I75" i="17"/>
  <c r="H75" i="17"/>
  <c r="G75" i="17"/>
  <c r="D75" i="17"/>
  <c r="S74" i="17"/>
  <c r="R74" i="17"/>
  <c r="Q74" i="17"/>
  <c r="P74" i="17"/>
  <c r="O74" i="17"/>
  <c r="N74" i="17"/>
  <c r="M74" i="17"/>
  <c r="L74" i="17"/>
  <c r="K74" i="17"/>
  <c r="J74" i="17"/>
  <c r="I74" i="17"/>
  <c r="H74" i="17"/>
  <c r="G74" i="17"/>
  <c r="D74" i="17"/>
  <c r="S73" i="17"/>
  <c r="R73" i="17"/>
  <c r="Q73" i="17"/>
  <c r="P73" i="17"/>
  <c r="O73" i="17"/>
  <c r="N73" i="17"/>
  <c r="M73" i="17"/>
  <c r="L73" i="17"/>
  <c r="K73" i="17"/>
  <c r="J73" i="17"/>
  <c r="I73" i="17"/>
  <c r="H73" i="17"/>
  <c r="G73" i="17"/>
  <c r="D73" i="17"/>
  <c r="S72" i="17"/>
  <c r="R72" i="17"/>
  <c r="Q72" i="17"/>
  <c r="P72" i="17"/>
  <c r="O72" i="17"/>
  <c r="N72" i="17"/>
  <c r="M72" i="17"/>
  <c r="L72" i="17"/>
  <c r="K72" i="17"/>
  <c r="J72" i="17"/>
  <c r="I72" i="17"/>
  <c r="H72" i="17"/>
  <c r="G72" i="17"/>
  <c r="D72" i="17"/>
  <c r="C71" i="17"/>
  <c r="B71" i="17"/>
  <c r="S70" i="17"/>
  <c r="R70" i="17"/>
  <c r="Q70" i="17"/>
  <c r="P70" i="17"/>
  <c r="O70" i="17"/>
  <c r="N70" i="17"/>
  <c r="M70" i="17"/>
  <c r="L70" i="17"/>
  <c r="K70" i="17"/>
  <c r="J70" i="17"/>
  <c r="I70" i="17"/>
  <c r="H70" i="17"/>
  <c r="G70" i="17"/>
  <c r="D70" i="17"/>
  <c r="S69" i="17"/>
  <c r="R69" i="17"/>
  <c r="Q69" i="17"/>
  <c r="P69" i="17"/>
  <c r="O69" i="17"/>
  <c r="N69" i="17"/>
  <c r="M69" i="17"/>
  <c r="L69" i="17"/>
  <c r="K69" i="17"/>
  <c r="J69" i="17"/>
  <c r="I69" i="17"/>
  <c r="H69" i="17"/>
  <c r="G69" i="17"/>
  <c r="D69" i="17"/>
  <c r="S68" i="17"/>
  <c r="R68" i="17"/>
  <c r="Q68" i="17"/>
  <c r="P68" i="17"/>
  <c r="O68" i="17"/>
  <c r="N68" i="17"/>
  <c r="M68" i="17"/>
  <c r="L68" i="17"/>
  <c r="K68" i="17"/>
  <c r="J68" i="17"/>
  <c r="I68" i="17"/>
  <c r="H68" i="17"/>
  <c r="G68" i="17"/>
  <c r="D68" i="17"/>
  <c r="S67" i="17"/>
  <c r="R67" i="17"/>
  <c r="Q67" i="17"/>
  <c r="P67" i="17"/>
  <c r="O67" i="17"/>
  <c r="N67" i="17"/>
  <c r="M67" i="17"/>
  <c r="L67" i="17"/>
  <c r="K67" i="17"/>
  <c r="J67" i="17"/>
  <c r="I67" i="17"/>
  <c r="H67" i="17"/>
  <c r="G67" i="17"/>
  <c r="D67" i="17"/>
  <c r="S66" i="17"/>
  <c r="R66" i="17"/>
  <c r="Q66" i="17"/>
  <c r="P66" i="17"/>
  <c r="O66" i="17"/>
  <c r="N66" i="17"/>
  <c r="M66" i="17"/>
  <c r="L66" i="17"/>
  <c r="K66" i="17"/>
  <c r="J66" i="17"/>
  <c r="I66" i="17"/>
  <c r="H66" i="17"/>
  <c r="G66" i="17"/>
  <c r="D66" i="17"/>
  <c r="S65" i="17"/>
  <c r="R65" i="17"/>
  <c r="Q65" i="17"/>
  <c r="P65" i="17"/>
  <c r="O65" i="17"/>
  <c r="N65" i="17"/>
  <c r="M65" i="17"/>
  <c r="L65" i="17"/>
  <c r="K65" i="17"/>
  <c r="J65" i="17"/>
  <c r="I65" i="17"/>
  <c r="H65" i="17"/>
  <c r="G65" i="17"/>
  <c r="D65" i="17"/>
  <c r="S64" i="17"/>
  <c r="R64" i="17"/>
  <c r="Q64" i="17"/>
  <c r="P64" i="17"/>
  <c r="O64" i="17"/>
  <c r="N64" i="17"/>
  <c r="M64" i="17"/>
  <c r="L64" i="17"/>
  <c r="K64" i="17"/>
  <c r="J64" i="17"/>
  <c r="I64" i="17"/>
  <c r="H64" i="17"/>
  <c r="G64" i="17"/>
  <c r="D64" i="17"/>
  <c r="S63" i="17"/>
  <c r="R63" i="17"/>
  <c r="Q63" i="17"/>
  <c r="P63" i="17"/>
  <c r="O63" i="17"/>
  <c r="N63" i="17"/>
  <c r="M63" i="17"/>
  <c r="L63" i="17"/>
  <c r="K63" i="17"/>
  <c r="J63" i="17"/>
  <c r="I63" i="17"/>
  <c r="H63" i="17"/>
  <c r="G63" i="17"/>
  <c r="D63" i="17"/>
  <c r="S62" i="17"/>
  <c r="S71" i="17" s="1"/>
  <c r="R62" i="17"/>
  <c r="Q62" i="17"/>
  <c r="P62" i="17"/>
  <c r="O62" i="17"/>
  <c r="N62" i="17"/>
  <c r="M62" i="17"/>
  <c r="L62" i="17"/>
  <c r="K62" i="17"/>
  <c r="K71" i="17" s="1"/>
  <c r="J62" i="17"/>
  <c r="I62" i="17"/>
  <c r="H62" i="17"/>
  <c r="G62" i="17"/>
  <c r="D62" i="17"/>
  <c r="S61" i="17"/>
  <c r="R61" i="17"/>
  <c r="Q61" i="17"/>
  <c r="P61" i="17"/>
  <c r="O61" i="17"/>
  <c r="N61" i="17"/>
  <c r="M61" i="17"/>
  <c r="L61" i="17"/>
  <c r="K61" i="17"/>
  <c r="J61" i="17"/>
  <c r="I61" i="17"/>
  <c r="H61" i="17"/>
  <c r="G61" i="17"/>
  <c r="D61" i="17"/>
  <c r="C60" i="17"/>
  <c r="B60" i="17"/>
  <c r="S59" i="17"/>
  <c r="R59" i="17"/>
  <c r="Q59" i="17"/>
  <c r="P59" i="17"/>
  <c r="O59" i="17"/>
  <c r="N59" i="17"/>
  <c r="M59" i="17"/>
  <c r="L59" i="17"/>
  <c r="K59" i="17"/>
  <c r="J59" i="17"/>
  <c r="I59" i="17"/>
  <c r="H59" i="17"/>
  <c r="G59" i="17"/>
  <c r="D59" i="17"/>
  <c r="S58" i="17"/>
  <c r="R58" i="17"/>
  <c r="Q58" i="17"/>
  <c r="P58" i="17"/>
  <c r="O58" i="17"/>
  <c r="N58" i="17"/>
  <c r="M58" i="17"/>
  <c r="L58" i="17"/>
  <c r="K58" i="17"/>
  <c r="J58" i="17"/>
  <c r="I58" i="17"/>
  <c r="H58" i="17"/>
  <c r="G58" i="17"/>
  <c r="D58" i="17"/>
  <c r="S57" i="17"/>
  <c r="R57" i="17"/>
  <c r="Q57" i="17"/>
  <c r="P57" i="17"/>
  <c r="O57" i="17"/>
  <c r="N57" i="17"/>
  <c r="M57" i="17"/>
  <c r="L57" i="17"/>
  <c r="K57" i="17"/>
  <c r="J57" i="17"/>
  <c r="I57" i="17"/>
  <c r="H57" i="17"/>
  <c r="G57" i="17"/>
  <c r="D57" i="17"/>
  <c r="S56" i="17"/>
  <c r="R56" i="17"/>
  <c r="Q56" i="17"/>
  <c r="P56" i="17"/>
  <c r="O56" i="17"/>
  <c r="N56" i="17"/>
  <c r="M56" i="17"/>
  <c r="L56" i="17"/>
  <c r="K56" i="17"/>
  <c r="J56" i="17"/>
  <c r="I56" i="17"/>
  <c r="H56" i="17"/>
  <c r="G56" i="17"/>
  <c r="D56" i="17"/>
  <c r="S55" i="17"/>
  <c r="R55" i="17"/>
  <c r="Q55" i="17"/>
  <c r="P55" i="17"/>
  <c r="O55" i="17"/>
  <c r="N55" i="17"/>
  <c r="M55" i="17"/>
  <c r="L55" i="17"/>
  <c r="K55" i="17"/>
  <c r="J55" i="17"/>
  <c r="I55" i="17"/>
  <c r="H55" i="17"/>
  <c r="G55" i="17"/>
  <c r="D55" i="17"/>
  <c r="S54" i="17"/>
  <c r="R54" i="17"/>
  <c r="Q54" i="17"/>
  <c r="P54" i="17"/>
  <c r="O54" i="17"/>
  <c r="N54" i="17"/>
  <c r="M54" i="17"/>
  <c r="L54" i="17"/>
  <c r="K54" i="17"/>
  <c r="J54" i="17"/>
  <c r="I54" i="17"/>
  <c r="H54" i="17"/>
  <c r="G54" i="17"/>
  <c r="D54" i="17"/>
  <c r="S53" i="17"/>
  <c r="R53" i="17"/>
  <c r="Q53" i="17"/>
  <c r="P53" i="17"/>
  <c r="O53" i="17"/>
  <c r="N53" i="17"/>
  <c r="M53" i="17"/>
  <c r="L53" i="17"/>
  <c r="K53" i="17"/>
  <c r="J53" i="17"/>
  <c r="I53" i="17"/>
  <c r="H53" i="17"/>
  <c r="G53" i="17"/>
  <c r="D53" i="17"/>
  <c r="S52" i="17"/>
  <c r="R52" i="17"/>
  <c r="Q52" i="17"/>
  <c r="P52" i="17"/>
  <c r="O52" i="17"/>
  <c r="N52" i="17"/>
  <c r="M52" i="17"/>
  <c r="L52" i="17"/>
  <c r="K52" i="17"/>
  <c r="J52" i="17"/>
  <c r="I52" i="17"/>
  <c r="H52" i="17"/>
  <c r="G52" i="17"/>
  <c r="D52" i="17"/>
  <c r="S51" i="17"/>
  <c r="R51" i="17"/>
  <c r="Q51" i="17"/>
  <c r="P51" i="17"/>
  <c r="O51" i="17"/>
  <c r="N51" i="17"/>
  <c r="M51" i="17"/>
  <c r="L51" i="17"/>
  <c r="K51" i="17"/>
  <c r="J51" i="17"/>
  <c r="I51" i="17"/>
  <c r="H51" i="17"/>
  <c r="G51" i="17"/>
  <c r="D51" i="17"/>
  <c r="S50" i="17"/>
  <c r="R50" i="17"/>
  <c r="Q50" i="17"/>
  <c r="P50" i="17"/>
  <c r="O50" i="17"/>
  <c r="N50" i="17"/>
  <c r="M50" i="17"/>
  <c r="L50" i="17"/>
  <c r="K50" i="17"/>
  <c r="J50" i="17"/>
  <c r="I50" i="17"/>
  <c r="H50" i="17"/>
  <c r="G50" i="17"/>
  <c r="D50" i="17"/>
  <c r="S49" i="17"/>
  <c r="R49" i="17"/>
  <c r="Q49" i="17"/>
  <c r="P49" i="17"/>
  <c r="O49" i="17"/>
  <c r="N49" i="17"/>
  <c r="M49" i="17"/>
  <c r="L49" i="17"/>
  <c r="K49" i="17"/>
  <c r="J49" i="17"/>
  <c r="I49" i="17"/>
  <c r="H49" i="17"/>
  <c r="G49" i="17"/>
  <c r="D49" i="17"/>
  <c r="S48" i="17"/>
  <c r="R48" i="17"/>
  <c r="Q48" i="17"/>
  <c r="P48" i="17"/>
  <c r="O48" i="17"/>
  <c r="N48" i="17"/>
  <c r="M48" i="17"/>
  <c r="L48" i="17"/>
  <c r="K48" i="17"/>
  <c r="J48" i="17"/>
  <c r="I48" i="17"/>
  <c r="H48" i="17"/>
  <c r="G48" i="17"/>
  <c r="D48" i="17"/>
  <c r="S47" i="17"/>
  <c r="R47" i="17"/>
  <c r="Q47" i="17"/>
  <c r="P47" i="17"/>
  <c r="O47" i="17"/>
  <c r="N47" i="17"/>
  <c r="M47" i="17"/>
  <c r="L47" i="17"/>
  <c r="K47" i="17"/>
  <c r="J47" i="17"/>
  <c r="I47" i="17"/>
  <c r="H47" i="17"/>
  <c r="G47" i="17"/>
  <c r="D47" i="17"/>
  <c r="S46" i="17"/>
  <c r="R46" i="17"/>
  <c r="Q46" i="17"/>
  <c r="P46" i="17"/>
  <c r="O46" i="17"/>
  <c r="N46" i="17"/>
  <c r="M46" i="17"/>
  <c r="L46" i="17"/>
  <c r="K46" i="17"/>
  <c r="J46" i="17"/>
  <c r="I46" i="17"/>
  <c r="H46" i="17"/>
  <c r="G46" i="17"/>
  <c r="D46" i="17"/>
  <c r="S45" i="17"/>
  <c r="R45" i="17"/>
  <c r="Q45" i="17"/>
  <c r="P45" i="17"/>
  <c r="O45" i="17"/>
  <c r="N45" i="17"/>
  <c r="M45" i="17"/>
  <c r="L45" i="17"/>
  <c r="K45" i="17"/>
  <c r="J45" i="17"/>
  <c r="I45" i="17"/>
  <c r="H45" i="17"/>
  <c r="G45" i="17"/>
  <c r="D45" i="17"/>
  <c r="S44" i="17"/>
  <c r="R44" i="17"/>
  <c r="Q44" i="17"/>
  <c r="P44" i="17"/>
  <c r="O44" i="17"/>
  <c r="N44" i="17"/>
  <c r="M44" i="17"/>
  <c r="L44" i="17"/>
  <c r="K44" i="17"/>
  <c r="J44" i="17"/>
  <c r="I44" i="17"/>
  <c r="H44" i="17"/>
  <c r="G44" i="17"/>
  <c r="D44" i="17"/>
  <c r="C43" i="17"/>
  <c r="B43" i="17"/>
  <c r="S42" i="17"/>
  <c r="R42" i="17"/>
  <c r="Q42" i="17"/>
  <c r="P42" i="17"/>
  <c r="O42" i="17"/>
  <c r="N42" i="17"/>
  <c r="M42" i="17"/>
  <c r="L42" i="17"/>
  <c r="K42" i="17"/>
  <c r="J42" i="17"/>
  <c r="I42" i="17"/>
  <c r="H42" i="17"/>
  <c r="G42" i="17"/>
  <c r="D42" i="17"/>
  <c r="S41" i="17"/>
  <c r="R41" i="17"/>
  <c r="Q41" i="17"/>
  <c r="P41" i="17"/>
  <c r="O41" i="17"/>
  <c r="N41" i="17"/>
  <c r="M41" i="17"/>
  <c r="L41" i="17"/>
  <c r="K41" i="17"/>
  <c r="J41" i="17"/>
  <c r="I41" i="17"/>
  <c r="H41" i="17"/>
  <c r="G41" i="17"/>
  <c r="D41" i="17"/>
  <c r="S40" i="17"/>
  <c r="R40" i="17"/>
  <c r="Q40" i="17"/>
  <c r="P40" i="17"/>
  <c r="O40" i="17"/>
  <c r="N40" i="17"/>
  <c r="M40" i="17"/>
  <c r="L40" i="17"/>
  <c r="K40" i="17"/>
  <c r="J40" i="17"/>
  <c r="I40" i="17"/>
  <c r="H40" i="17"/>
  <c r="G40" i="17"/>
  <c r="D40" i="17"/>
  <c r="S39" i="17"/>
  <c r="R39" i="17"/>
  <c r="Q39" i="17"/>
  <c r="P39" i="17"/>
  <c r="O39" i="17"/>
  <c r="N39" i="17"/>
  <c r="M39" i="17"/>
  <c r="L39" i="17"/>
  <c r="K39" i="17"/>
  <c r="J39" i="17"/>
  <c r="I39" i="17"/>
  <c r="H39" i="17"/>
  <c r="G39" i="17"/>
  <c r="D39" i="17"/>
  <c r="S38" i="17"/>
  <c r="R38" i="17"/>
  <c r="Q38" i="17"/>
  <c r="P38" i="17"/>
  <c r="O38" i="17"/>
  <c r="N38" i="17"/>
  <c r="M38" i="17"/>
  <c r="L38" i="17"/>
  <c r="K38" i="17"/>
  <c r="J38" i="17"/>
  <c r="I38" i="17"/>
  <c r="H38" i="17"/>
  <c r="G38" i="17"/>
  <c r="D38" i="17"/>
  <c r="S37" i="17"/>
  <c r="R37" i="17"/>
  <c r="Q37" i="17"/>
  <c r="P37" i="17"/>
  <c r="O37" i="17"/>
  <c r="N37" i="17"/>
  <c r="M37" i="17"/>
  <c r="L37" i="17"/>
  <c r="K37" i="17"/>
  <c r="J37" i="17"/>
  <c r="I37" i="17"/>
  <c r="H37" i="17"/>
  <c r="G37" i="17"/>
  <c r="D37" i="17"/>
  <c r="S36" i="17"/>
  <c r="R36" i="17"/>
  <c r="Q36" i="17"/>
  <c r="P36" i="17"/>
  <c r="O36" i="17"/>
  <c r="N36" i="17"/>
  <c r="M36" i="17"/>
  <c r="L36" i="17"/>
  <c r="K36" i="17"/>
  <c r="J36" i="17"/>
  <c r="I36" i="17"/>
  <c r="H36" i="17"/>
  <c r="G36" i="17"/>
  <c r="D36" i="17"/>
  <c r="S35" i="17"/>
  <c r="R35" i="17"/>
  <c r="Q35" i="17"/>
  <c r="P35" i="17"/>
  <c r="O35" i="17"/>
  <c r="N35" i="17"/>
  <c r="M35" i="17"/>
  <c r="L35" i="17"/>
  <c r="K35" i="17"/>
  <c r="J35" i="17"/>
  <c r="I35" i="17"/>
  <c r="H35" i="17"/>
  <c r="G35" i="17"/>
  <c r="D35" i="17"/>
  <c r="S34" i="17"/>
  <c r="R34" i="17"/>
  <c r="Q34" i="17"/>
  <c r="P34" i="17"/>
  <c r="O34" i="17"/>
  <c r="N34" i="17"/>
  <c r="M34" i="17"/>
  <c r="L34" i="17"/>
  <c r="K34" i="17"/>
  <c r="J34" i="17"/>
  <c r="I34" i="17"/>
  <c r="H34" i="17"/>
  <c r="G34" i="17"/>
  <c r="D34" i="17"/>
  <c r="S33" i="17"/>
  <c r="R33" i="17"/>
  <c r="Q33" i="17"/>
  <c r="P33" i="17"/>
  <c r="O33" i="17"/>
  <c r="N33" i="17"/>
  <c r="M33" i="17"/>
  <c r="L33" i="17"/>
  <c r="K33" i="17"/>
  <c r="J33" i="17"/>
  <c r="I33" i="17"/>
  <c r="H33" i="17"/>
  <c r="G33" i="17"/>
  <c r="D33" i="17"/>
  <c r="S32" i="17"/>
  <c r="R32" i="17"/>
  <c r="Q32" i="17"/>
  <c r="P32" i="17"/>
  <c r="O32" i="17"/>
  <c r="N32" i="17"/>
  <c r="M32" i="17"/>
  <c r="L32" i="17"/>
  <c r="K32" i="17"/>
  <c r="J32" i="17"/>
  <c r="I32" i="17"/>
  <c r="H32" i="17"/>
  <c r="G32" i="17"/>
  <c r="D32" i="17"/>
  <c r="S31" i="17"/>
  <c r="R31" i="17"/>
  <c r="Q31" i="17"/>
  <c r="P31" i="17"/>
  <c r="O31" i="17"/>
  <c r="N31" i="17"/>
  <c r="M31" i="17"/>
  <c r="L31" i="17"/>
  <c r="K31" i="17"/>
  <c r="J31" i="17"/>
  <c r="I31" i="17"/>
  <c r="H31" i="17"/>
  <c r="G31" i="17"/>
  <c r="D31" i="17"/>
  <c r="S30" i="17"/>
  <c r="R30" i="17"/>
  <c r="Q30" i="17"/>
  <c r="P30" i="17"/>
  <c r="O30" i="17"/>
  <c r="N30" i="17"/>
  <c r="M30" i="17"/>
  <c r="L30" i="17"/>
  <c r="K30" i="17"/>
  <c r="J30" i="17"/>
  <c r="I30" i="17"/>
  <c r="H30" i="17"/>
  <c r="G30" i="17"/>
  <c r="D30" i="17"/>
  <c r="S29" i="17"/>
  <c r="R29" i="17"/>
  <c r="Q29" i="17"/>
  <c r="P29" i="17"/>
  <c r="O29" i="17"/>
  <c r="N29" i="17"/>
  <c r="M29" i="17"/>
  <c r="L29" i="17"/>
  <c r="K29" i="17"/>
  <c r="J29" i="17"/>
  <c r="I29" i="17"/>
  <c r="H29" i="17"/>
  <c r="G29" i="17"/>
  <c r="D29" i="17"/>
  <c r="S28" i="17"/>
  <c r="R28" i="17"/>
  <c r="Q28" i="17"/>
  <c r="P28" i="17"/>
  <c r="O28" i="17"/>
  <c r="N28" i="17"/>
  <c r="M28" i="17"/>
  <c r="L28" i="17"/>
  <c r="K28" i="17"/>
  <c r="J28" i="17"/>
  <c r="I28" i="17"/>
  <c r="H28" i="17"/>
  <c r="G28" i="17"/>
  <c r="D28" i="17"/>
  <c r="C27" i="17"/>
  <c r="B27" i="17"/>
  <c r="S26" i="17"/>
  <c r="R26" i="17"/>
  <c r="Q26" i="17"/>
  <c r="P26" i="17"/>
  <c r="O26" i="17"/>
  <c r="N26" i="17"/>
  <c r="M26" i="17"/>
  <c r="L26" i="17"/>
  <c r="K26" i="17"/>
  <c r="J26" i="17"/>
  <c r="I26" i="17"/>
  <c r="H26" i="17"/>
  <c r="G26" i="17"/>
  <c r="D26" i="17"/>
  <c r="S25" i="17"/>
  <c r="R25" i="17"/>
  <c r="Q25" i="17"/>
  <c r="P25" i="17"/>
  <c r="O25" i="17"/>
  <c r="N25" i="17"/>
  <c r="M25" i="17"/>
  <c r="L25" i="17"/>
  <c r="K25" i="17"/>
  <c r="J25" i="17"/>
  <c r="I25" i="17"/>
  <c r="H25" i="17"/>
  <c r="G25" i="17"/>
  <c r="D25" i="17"/>
  <c r="S24" i="17"/>
  <c r="R24" i="17"/>
  <c r="Q24" i="17"/>
  <c r="P24" i="17"/>
  <c r="O24" i="17"/>
  <c r="N24" i="17"/>
  <c r="M24" i="17"/>
  <c r="L24" i="17"/>
  <c r="K24" i="17"/>
  <c r="J24" i="17"/>
  <c r="I24" i="17"/>
  <c r="H24" i="17"/>
  <c r="G24" i="17"/>
  <c r="D24" i="17"/>
  <c r="S23" i="17"/>
  <c r="R23" i="17"/>
  <c r="Q23" i="17"/>
  <c r="P23" i="17"/>
  <c r="O23" i="17"/>
  <c r="N23" i="17"/>
  <c r="M23" i="17"/>
  <c r="L23" i="17"/>
  <c r="K23" i="17"/>
  <c r="J23" i="17"/>
  <c r="I23" i="17"/>
  <c r="H23" i="17"/>
  <c r="G23" i="17"/>
  <c r="D23" i="17"/>
  <c r="S22" i="17"/>
  <c r="R22" i="17"/>
  <c r="Q22" i="17"/>
  <c r="P22" i="17"/>
  <c r="O22" i="17"/>
  <c r="N22" i="17"/>
  <c r="M22" i="17"/>
  <c r="L22" i="17"/>
  <c r="K22" i="17"/>
  <c r="J22" i="17"/>
  <c r="I22" i="17"/>
  <c r="H22" i="17"/>
  <c r="G22" i="17"/>
  <c r="D22" i="17"/>
  <c r="S21" i="17"/>
  <c r="R21" i="17"/>
  <c r="Q21" i="17"/>
  <c r="P21" i="17"/>
  <c r="O21" i="17"/>
  <c r="N21" i="17"/>
  <c r="M21" i="17"/>
  <c r="L21" i="17"/>
  <c r="K21" i="17"/>
  <c r="J21" i="17"/>
  <c r="I21" i="17"/>
  <c r="H21" i="17"/>
  <c r="G21" i="17"/>
  <c r="D21" i="17"/>
  <c r="S20" i="17"/>
  <c r="R20" i="17"/>
  <c r="Q20" i="17"/>
  <c r="P20" i="17"/>
  <c r="O20" i="17"/>
  <c r="N20" i="17"/>
  <c r="M20" i="17"/>
  <c r="L20" i="17"/>
  <c r="K20" i="17"/>
  <c r="J20" i="17"/>
  <c r="I20" i="17"/>
  <c r="H20" i="17"/>
  <c r="G20" i="17"/>
  <c r="D20" i="17"/>
  <c r="S19" i="17"/>
  <c r="R19" i="17"/>
  <c r="Q19" i="17"/>
  <c r="P19" i="17"/>
  <c r="O19" i="17"/>
  <c r="N19" i="17"/>
  <c r="M19" i="17"/>
  <c r="L19" i="17"/>
  <c r="K19" i="17"/>
  <c r="J19" i="17"/>
  <c r="I19" i="17"/>
  <c r="H19" i="17"/>
  <c r="G19" i="17"/>
  <c r="D19" i="17"/>
  <c r="S18" i="17"/>
  <c r="R18" i="17"/>
  <c r="Q18" i="17"/>
  <c r="P18" i="17"/>
  <c r="O18" i="17"/>
  <c r="N18" i="17"/>
  <c r="M18" i="17"/>
  <c r="L18" i="17"/>
  <c r="K18" i="17"/>
  <c r="J18" i="17"/>
  <c r="I18" i="17"/>
  <c r="H18" i="17"/>
  <c r="G18" i="17"/>
  <c r="D18" i="17"/>
  <c r="S17" i="17"/>
  <c r="R17" i="17"/>
  <c r="Q17" i="17"/>
  <c r="P17" i="17"/>
  <c r="O17" i="17"/>
  <c r="N17" i="17"/>
  <c r="M17" i="17"/>
  <c r="L17" i="17"/>
  <c r="K17" i="17"/>
  <c r="J17" i="17"/>
  <c r="I17" i="17"/>
  <c r="H17" i="17"/>
  <c r="G17" i="17"/>
  <c r="D17" i="17"/>
  <c r="S16" i="17"/>
  <c r="R16" i="17"/>
  <c r="Q16" i="17"/>
  <c r="P16" i="17"/>
  <c r="O16" i="17"/>
  <c r="N16" i="17"/>
  <c r="M16" i="17"/>
  <c r="L16" i="17"/>
  <c r="K16" i="17"/>
  <c r="J16" i="17"/>
  <c r="I16" i="17"/>
  <c r="H16" i="17"/>
  <c r="G16" i="17"/>
  <c r="D16" i="17"/>
  <c r="C15" i="17"/>
  <c r="B15" i="17"/>
  <c r="S14" i="17"/>
  <c r="R14" i="17"/>
  <c r="Q14" i="17"/>
  <c r="P14" i="17"/>
  <c r="O14" i="17"/>
  <c r="N14" i="17"/>
  <c r="M14" i="17"/>
  <c r="L14" i="17"/>
  <c r="K14" i="17"/>
  <c r="J14" i="17"/>
  <c r="I14" i="17"/>
  <c r="H14" i="17"/>
  <c r="G14" i="17"/>
  <c r="D14" i="17"/>
  <c r="S13" i="17"/>
  <c r="R13" i="17"/>
  <c r="Q13" i="17"/>
  <c r="P13" i="17"/>
  <c r="O13" i="17"/>
  <c r="N13" i="17"/>
  <c r="M13" i="17"/>
  <c r="L13" i="17"/>
  <c r="K13" i="17"/>
  <c r="J13" i="17"/>
  <c r="I13" i="17"/>
  <c r="H13" i="17"/>
  <c r="G13" i="17"/>
  <c r="D13" i="17"/>
  <c r="S12" i="17"/>
  <c r="R12" i="17"/>
  <c r="Q12" i="17"/>
  <c r="P12" i="17"/>
  <c r="O12" i="17"/>
  <c r="N12" i="17"/>
  <c r="M12" i="17"/>
  <c r="L12" i="17"/>
  <c r="K12" i="17"/>
  <c r="J12" i="17"/>
  <c r="I12" i="17"/>
  <c r="H12" i="17"/>
  <c r="G12" i="17"/>
  <c r="D12" i="17"/>
  <c r="S11" i="17"/>
  <c r="R11" i="17"/>
  <c r="Q11" i="17"/>
  <c r="P11" i="17"/>
  <c r="O11" i="17"/>
  <c r="N11" i="17"/>
  <c r="M11" i="17"/>
  <c r="L11" i="17"/>
  <c r="K11" i="17"/>
  <c r="J11" i="17"/>
  <c r="I11" i="17"/>
  <c r="H11" i="17"/>
  <c r="G11" i="17"/>
  <c r="D11" i="17"/>
  <c r="S10" i="17"/>
  <c r="R10" i="17"/>
  <c r="Q10" i="17"/>
  <c r="P10" i="17"/>
  <c r="O10" i="17"/>
  <c r="N10" i="17"/>
  <c r="M10" i="17"/>
  <c r="L10" i="17"/>
  <c r="K10" i="17"/>
  <c r="J10" i="17"/>
  <c r="I10" i="17"/>
  <c r="H10" i="17"/>
  <c r="G10" i="17"/>
  <c r="D10" i="17"/>
  <c r="S9" i="17"/>
  <c r="R9" i="17"/>
  <c r="Q9" i="17"/>
  <c r="P9" i="17"/>
  <c r="O9" i="17"/>
  <c r="N9" i="17"/>
  <c r="M9" i="17"/>
  <c r="L9" i="17"/>
  <c r="K9" i="17"/>
  <c r="J9" i="17"/>
  <c r="I9" i="17"/>
  <c r="H9" i="17"/>
  <c r="G9" i="17"/>
  <c r="D9" i="17"/>
  <c r="S8" i="17"/>
  <c r="R8" i="17"/>
  <c r="Q8" i="17"/>
  <c r="P8" i="17"/>
  <c r="O8" i="17"/>
  <c r="N8" i="17"/>
  <c r="M8" i="17"/>
  <c r="L8" i="17"/>
  <c r="K8" i="17"/>
  <c r="J8" i="17"/>
  <c r="I8" i="17"/>
  <c r="H8" i="17"/>
  <c r="G8" i="17"/>
  <c r="D8" i="17"/>
  <c r="S7" i="17"/>
  <c r="R7" i="17"/>
  <c r="Q7" i="17"/>
  <c r="P7" i="17"/>
  <c r="O7" i="17"/>
  <c r="N7" i="17"/>
  <c r="M7" i="17"/>
  <c r="L7" i="17"/>
  <c r="K7" i="17"/>
  <c r="J7" i="17"/>
  <c r="I7" i="17"/>
  <c r="H7" i="17"/>
  <c r="G7" i="17"/>
  <c r="D7" i="17"/>
  <c r="AR19" i="27" s="1"/>
  <c r="AR33" i="27" s="1"/>
  <c r="AR13" i="27" s="1"/>
  <c r="S6" i="17"/>
  <c r="R6" i="17"/>
  <c r="Q6" i="17"/>
  <c r="P6" i="17"/>
  <c r="O6" i="17"/>
  <c r="N6" i="17"/>
  <c r="M6" i="17"/>
  <c r="L6" i="17"/>
  <c r="K6" i="17"/>
  <c r="J6" i="17"/>
  <c r="I6" i="17"/>
  <c r="H6" i="17"/>
  <c r="G6" i="17"/>
  <c r="D6" i="17"/>
  <c r="S5" i="17"/>
  <c r="R5" i="17"/>
  <c r="Q5" i="17"/>
  <c r="P5" i="17"/>
  <c r="O5" i="17"/>
  <c r="N5" i="17"/>
  <c r="M5" i="17"/>
  <c r="L5" i="17"/>
  <c r="K5" i="17"/>
  <c r="J5" i="17"/>
  <c r="I5" i="17"/>
  <c r="H5" i="17"/>
  <c r="G5" i="17"/>
  <c r="D5" i="17"/>
  <c r="S4" i="17"/>
  <c r="R4" i="17"/>
  <c r="Q4" i="17"/>
  <c r="P4" i="17"/>
  <c r="O4" i="17"/>
  <c r="N4" i="17"/>
  <c r="M4" i="17"/>
  <c r="L4" i="17"/>
  <c r="K4" i="17"/>
  <c r="J4" i="17"/>
  <c r="I4" i="17"/>
  <c r="H4" i="17"/>
  <c r="G4" i="17"/>
  <c r="D4" i="17"/>
  <c r="S3" i="17"/>
  <c r="R3" i="17"/>
  <c r="Q3" i="17"/>
  <c r="P3" i="17"/>
  <c r="O3" i="17"/>
  <c r="N3" i="17"/>
  <c r="M3" i="17"/>
  <c r="L3" i="17"/>
  <c r="K3" i="17"/>
  <c r="J3" i="17"/>
  <c r="I3" i="17"/>
  <c r="H3" i="17"/>
  <c r="G3" i="17"/>
  <c r="D3" i="17"/>
  <c r="C28" i="16"/>
  <c r="L27" i="16"/>
  <c r="K27" i="16"/>
  <c r="J27" i="16"/>
  <c r="I27" i="16"/>
  <c r="H27" i="16"/>
  <c r="G27" i="16"/>
  <c r="F27" i="16"/>
  <c r="E27" i="16"/>
  <c r="L26" i="16"/>
  <c r="K26" i="16"/>
  <c r="J26" i="16"/>
  <c r="I26" i="16"/>
  <c r="H26" i="16"/>
  <c r="G26" i="16"/>
  <c r="F26" i="16"/>
  <c r="E26" i="16"/>
  <c r="L25" i="16"/>
  <c r="K25" i="16"/>
  <c r="J25" i="16"/>
  <c r="I25" i="16"/>
  <c r="H25" i="16"/>
  <c r="G25" i="16"/>
  <c r="F25" i="16"/>
  <c r="E25" i="16"/>
  <c r="L24" i="16"/>
  <c r="K24" i="16"/>
  <c r="J24" i="16"/>
  <c r="I24" i="16"/>
  <c r="H24" i="16"/>
  <c r="G24" i="16"/>
  <c r="F24" i="16"/>
  <c r="E24" i="16"/>
  <c r="L23" i="16"/>
  <c r="K23" i="16"/>
  <c r="J23" i="16"/>
  <c r="I23" i="16"/>
  <c r="H23" i="16"/>
  <c r="G23" i="16"/>
  <c r="F23" i="16"/>
  <c r="E23" i="16"/>
  <c r="L22" i="16"/>
  <c r="K22" i="16"/>
  <c r="J22" i="16"/>
  <c r="I22" i="16"/>
  <c r="H22" i="16"/>
  <c r="G22" i="16"/>
  <c r="F22" i="16"/>
  <c r="E22" i="16"/>
  <c r="L21" i="16"/>
  <c r="K21" i="16"/>
  <c r="J21" i="16"/>
  <c r="I21" i="16"/>
  <c r="H21" i="16"/>
  <c r="G21" i="16"/>
  <c r="F21" i="16"/>
  <c r="E21" i="16"/>
  <c r="L20" i="16"/>
  <c r="K20" i="16"/>
  <c r="J20" i="16"/>
  <c r="I20" i="16"/>
  <c r="H20" i="16"/>
  <c r="G20" i="16"/>
  <c r="F20" i="16"/>
  <c r="E20" i="16"/>
  <c r="L19" i="16"/>
  <c r="K19" i="16"/>
  <c r="J19" i="16"/>
  <c r="I19" i="16"/>
  <c r="H19" i="16"/>
  <c r="G19" i="16"/>
  <c r="F19" i="16"/>
  <c r="E19" i="16"/>
  <c r="L18" i="16"/>
  <c r="K18" i="16"/>
  <c r="J18" i="16"/>
  <c r="I18" i="16"/>
  <c r="H18" i="16"/>
  <c r="G18" i="16"/>
  <c r="F18" i="16"/>
  <c r="E18" i="16"/>
  <c r="L17" i="16"/>
  <c r="K17" i="16"/>
  <c r="J17" i="16"/>
  <c r="I17" i="16"/>
  <c r="H17" i="16"/>
  <c r="G17" i="16"/>
  <c r="F17" i="16"/>
  <c r="E17" i="16"/>
  <c r="L16" i="16"/>
  <c r="K16" i="16"/>
  <c r="J16" i="16"/>
  <c r="I16" i="16"/>
  <c r="H16" i="16"/>
  <c r="G16" i="16"/>
  <c r="F16" i="16"/>
  <c r="E16" i="16"/>
  <c r="L15" i="16"/>
  <c r="K15" i="16"/>
  <c r="J15" i="16"/>
  <c r="I15" i="16"/>
  <c r="H15" i="16"/>
  <c r="G15" i="16"/>
  <c r="F15" i="16"/>
  <c r="E15" i="16"/>
  <c r="L14" i="16"/>
  <c r="K14" i="16"/>
  <c r="J14" i="16"/>
  <c r="I14" i="16"/>
  <c r="H14" i="16"/>
  <c r="G14" i="16"/>
  <c r="F14" i="16"/>
  <c r="E14" i="16"/>
  <c r="L13" i="16"/>
  <c r="K13" i="16"/>
  <c r="J13" i="16"/>
  <c r="I13" i="16"/>
  <c r="H13" i="16"/>
  <c r="G13" i="16"/>
  <c r="F13" i="16"/>
  <c r="E13" i="16"/>
  <c r="L12" i="16"/>
  <c r="K12" i="16"/>
  <c r="J12" i="16"/>
  <c r="I12" i="16"/>
  <c r="H12" i="16"/>
  <c r="G12" i="16"/>
  <c r="F12" i="16"/>
  <c r="E12" i="16"/>
  <c r="L11" i="16"/>
  <c r="K11" i="16"/>
  <c r="J11" i="16"/>
  <c r="I11" i="16"/>
  <c r="H11" i="16"/>
  <c r="G11" i="16"/>
  <c r="F11" i="16"/>
  <c r="E11" i="16"/>
  <c r="P10" i="16"/>
  <c r="L10" i="16"/>
  <c r="K10" i="16"/>
  <c r="J10" i="16"/>
  <c r="I10" i="16"/>
  <c r="H10" i="16"/>
  <c r="G10" i="16"/>
  <c r="F10" i="16"/>
  <c r="E10" i="16"/>
  <c r="L9" i="16"/>
  <c r="K9" i="16"/>
  <c r="J9" i="16"/>
  <c r="G16" i="12" s="1"/>
  <c r="I9" i="16"/>
  <c r="H9" i="16"/>
  <c r="G9" i="16"/>
  <c r="F9" i="16"/>
  <c r="E9" i="16"/>
  <c r="P8" i="16"/>
  <c r="L8" i="16"/>
  <c r="K8" i="16"/>
  <c r="J8" i="16"/>
  <c r="I8" i="16"/>
  <c r="H8" i="16"/>
  <c r="G8" i="16"/>
  <c r="F8" i="16"/>
  <c r="E8" i="16"/>
  <c r="L7" i="16"/>
  <c r="K7" i="16"/>
  <c r="J7" i="16"/>
  <c r="I7" i="16"/>
  <c r="H7" i="16"/>
  <c r="G7" i="16"/>
  <c r="F7" i="16"/>
  <c r="E7" i="16"/>
  <c r="L6" i="16"/>
  <c r="K6" i="16"/>
  <c r="J6" i="16"/>
  <c r="I6" i="16"/>
  <c r="H6" i="16"/>
  <c r="G6" i="16"/>
  <c r="F6" i="16"/>
  <c r="E6" i="16"/>
  <c r="L5" i="16"/>
  <c r="K5" i="16"/>
  <c r="J5" i="16"/>
  <c r="G14" i="12" s="1"/>
  <c r="I5" i="16"/>
  <c r="H5" i="16"/>
  <c r="G5" i="16"/>
  <c r="F5" i="16"/>
  <c r="E5" i="16"/>
  <c r="L4" i="16"/>
  <c r="K4" i="16"/>
  <c r="J4" i="16"/>
  <c r="I4" i="16"/>
  <c r="E15" i="30" s="1"/>
  <c r="H4" i="16"/>
  <c r="G4" i="16"/>
  <c r="F4" i="16"/>
  <c r="E4" i="16"/>
  <c r="L3" i="16"/>
  <c r="K3" i="16"/>
  <c r="J3" i="16"/>
  <c r="I3" i="16"/>
  <c r="I28" i="16" s="1"/>
  <c r="M29" i="16" s="1"/>
  <c r="H3" i="16"/>
  <c r="G3" i="16"/>
  <c r="F3" i="16"/>
  <c r="E3" i="16"/>
  <c r="E28" i="16" s="1"/>
  <c r="G12" i="12" s="1"/>
  <c r="A1" i="16"/>
  <c r="S136" i="15"/>
  <c r="S135" i="15"/>
  <c r="C132" i="15"/>
  <c r="B132" i="15"/>
  <c r="P131" i="15"/>
  <c r="O131" i="15"/>
  <c r="N131" i="15"/>
  <c r="M131" i="15"/>
  <c r="L131" i="15"/>
  <c r="K131" i="15"/>
  <c r="J131" i="15"/>
  <c r="I131" i="15"/>
  <c r="H131" i="15"/>
  <c r="G131" i="15"/>
  <c r="D131" i="15"/>
  <c r="S131" i="15" s="1"/>
  <c r="P130" i="15"/>
  <c r="O130" i="15"/>
  <c r="N130" i="15"/>
  <c r="M130" i="15"/>
  <c r="L130" i="15"/>
  <c r="K130" i="15"/>
  <c r="J130" i="15"/>
  <c r="I130" i="15"/>
  <c r="H130" i="15"/>
  <c r="G130" i="15"/>
  <c r="D130" i="15"/>
  <c r="S130" i="15" s="1"/>
  <c r="P129" i="15"/>
  <c r="O129" i="15"/>
  <c r="N129" i="15"/>
  <c r="M129" i="15"/>
  <c r="L129" i="15"/>
  <c r="K129" i="15"/>
  <c r="J129" i="15"/>
  <c r="I129" i="15"/>
  <c r="H129" i="15"/>
  <c r="G129" i="15"/>
  <c r="D129" i="15"/>
  <c r="S129" i="15" s="1"/>
  <c r="P128" i="15"/>
  <c r="O128" i="15"/>
  <c r="N128" i="15"/>
  <c r="M128" i="15"/>
  <c r="L128" i="15"/>
  <c r="K128" i="15"/>
  <c r="J128" i="15"/>
  <c r="I128" i="15"/>
  <c r="H128" i="15"/>
  <c r="G128" i="15"/>
  <c r="D128" i="15"/>
  <c r="S128" i="15" s="1"/>
  <c r="P127" i="15"/>
  <c r="O127" i="15"/>
  <c r="N127" i="15"/>
  <c r="M127" i="15"/>
  <c r="L127" i="15"/>
  <c r="K127" i="15"/>
  <c r="J127" i="15"/>
  <c r="I127" i="15"/>
  <c r="H127" i="15"/>
  <c r="G127" i="15"/>
  <c r="D127" i="15"/>
  <c r="S127" i="15" s="1"/>
  <c r="P126" i="15"/>
  <c r="O126" i="15"/>
  <c r="N126" i="15"/>
  <c r="M126" i="15"/>
  <c r="L126" i="15"/>
  <c r="K126" i="15"/>
  <c r="J126" i="15"/>
  <c r="I126" i="15"/>
  <c r="H126" i="15"/>
  <c r="G126" i="15"/>
  <c r="D126" i="15"/>
  <c r="S126" i="15" s="1"/>
  <c r="P125" i="15"/>
  <c r="O125" i="15"/>
  <c r="N125" i="15"/>
  <c r="M125" i="15"/>
  <c r="L125" i="15"/>
  <c r="K125" i="15"/>
  <c r="J125" i="15"/>
  <c r="I125" i="15"/>
  <c r="H125" i="15"/>
  <c r="G125" i="15"/>
  <c r="D125" i="15"/>
  <c r="S125" i="15" s="1"/>
  <c r="P124" i="15"/>
  <c r="O124" i="15"/>
  <c r="N124" i="15"/>
  <c r="M124" i="15"/>
  <c r="L124" i="15"/>
  <c r="K124" i="15"/>
  <c r="J124" i="15"/>
  <c r="I124" i="15"/>
  <c r="H124" i="15"/>
  <c r="G124" i="15"/>
  <c r="D124" i="15"/>
  <c r="S124" i="15" s="1"/>
  <c r="P123" i="15"/>
  <c r="O123" i="15"/>
  <c r="N123" i="15"/>
  <c r="M123" i="15"/>
  <c r="L123" i="15"/>
  <c r="K123" i="15"/>
  <c r="J123" i="15"/>
  <c r="I123" i="15"/>
  <c r="H123" i="15"/>
  <c r="G123" i="15"/>
  <c r="D123" i="15"/>
  <c r="S123" i="15" s="1"/>
  <c r="P122" i="15"/>
  <c r="O122" i="15"/>
  <c r="N122" i="15"/>
  <c r="M122" i="15"/>
  <c r="L122" i="15"/>
  <c r="K122" i="15"/>
  <c r="J122" i="15"/>
  <c r="I122" i="15"/>
  <c r="H122" i="15"/>
  <c r="G122" i="15"/>
  <c r="D122" i="15"/>
  <c r="S122" i="15" s="1"/>
  <c r="P121" i="15"/>
  <c r="O121" i="15"/>
  <c r="N121" i="15"/>
  <c r="M121" i="15"/>
  <c r="L121" i="15"/>
  <c r="K121" i="15"/>
  <c r="J121" i="15"/>
  <c r="I121" i="15"/>
  <c r="H121" i="15"/>
  <c r="G121" i="15"/>
  <c r="D121" i="15"/>
  <c r="S121" i="15" s="1"/>
  <c r="P120" i="15"/>
  <c r="O120" i="15"/>
  <c r="N120" i="15"/>
  <c r="M120" i="15"/>
  <c r="L120" i="15"/>
  <c r="K120" i="15"/>
  <c r="J120" i="15"/>
  <c r="I120" i="15"/>
  <c r="H120" i="15"/>
  <c r="G120" i="15"/>
  <c r="D120" i="15"/>
  <c r="C119" i="15"/>
  <c r="B119" i="15"/>
  <c r="P118" i="15"/>
  <c r="O118" i="15"/>
  <c r="N118" i="15"/>
  <c r="M118" i="15"/>
  <c r="L118" i="15"/>
  <c r="K118" i="15"/>
  <c r="J118" i="15"/>
  <c r="I118" i="15"/>
  <c r="H118" i="15"/>
  <c r="G118" i="15"/>
  <c r="D118" i="15"/>
  <c r="S118" i="15" s="1"/>
  <c r="P117" i="15"/>
  <c r="O117" i="15"/>
  <c r="N117" i="15"/>
  <c r="M117" i="15"/>
  <c r="L117" i="15"/>
  <c r="K117" i="15"/>
  <c r="J117" i="15"/>
  <c r="I117" i="15"/>
  <c r="H117" i="15"/>
  <c r="G117" i="15"/>
  <c r="D117" i="15"/>
  <c r="S117" i="15" s="1"/>
  <c r="P116" i="15"/>
  <c r="O116" i="15"/>
  <c r="N116" i="15"/>
  <c r="M116" i="15"/>
  <c r="L116" i="15"/>
  <c r="K116" i="15"/>
  <c r="J116" i="15"/>
  <c r="I116" i="15"/>
  <c r="H116" i="15"/>
  <c r="G116" i="15"/>
  <c r="D116" i="15"/>
  <c r="S116" i="15" s="1"/>
  <c r="P115" i="15"/>
  <c r="O115" i="15"/>
  <c r="N115" i="15"/>
  <c r="M115" i="15"/>
  <c r="L115" i="15"/>
  <c r="K115" i="15"/>
  <c r="J115" i="15"/>
  <c r="I115" i="15"/>
  <c r="H115" i="15"/>
  <c r="G115" i="15"/>
  <c r="D115" i="15"/>
  <c r="S115" i="15" s="1"/>
  <c r="P114" i="15"/>
  <c r="O114" i="15"/>
  <c r="N114" i="15"/>
  <c r="M114" i="15"/>
  <c r="L114" i="15"/>
  <c r="K114" i="15"/>
  <c r="J114" i="15"/>
  <c r="I114" i="15"/>
  <c r="H114" i="15"/>
  <c r="G114" i="15"/>
  <c r="D114" i="15"/>
  <c r="S114" i="15" s="1"/>
  <c r="P113" i="15"/>
  <c r="O113" i="15"/>
  <c r="N113" i="15"/>
  <c r="M113" i="15"/>
  <c r="L113" i="15"/>
  <c r="K113" i="15"/>
  <c r="J113" i="15"/>
  <c r="I113" i="15"/>
  <c r="H113" i="15"/>
  <c r="G113" i="15"/>
  <c r="D113" i="15"/>
  <c r="S113" i="15" s="1"/>
  <c r="P112" i="15"/>
  <c r="O112" i="15"/>
  <c r="N112" i="15"/>
  <c r="M112" i="15"/>
  <c r="L112" i="15"/>
  <c r="K112" i="15"/>
  <c r="J112" i="15"/>
  <c r="I112" i="15"/>
  <c r="H112" i="15"/>
  <c r="G112" i="15"/>
  <c r="D112" i="15"/>
  <c r="S112" i="15" s="1"/>
  <c r="P111" i="15"/>
  <c r="O111" i="15"/>
  <c r="N111" i="15"/>
  <c r="M111" i="15"/>
  <c r="L111" i="15"/>
  <c r="K111" i="15"/>
  <c r="J111" i="15"/>
  <c r="I111" i="15"/>
  <c r="H111" i="15"/>
  <c r="G111" i="15"/>
  <c r="D111" i="15"/>
  <c r="S111" i="15" s="1"/>
  <c r="P110" i="15"/>
  <c r="O110" i="15"/>
  <c r="N110" i="15"/>
  <c r="M110" i="15"/>
  <c r="L110" i="15"/>
  <c r="K110" i="15"/>
  <c r="J110" i="15"/>
  <c r="I110" i="15"/>
  <c r="H110" i="15"/>
  <c r="G110" i="15"/>
  <c r="D110" i="15"/>
  <c r="S110" i="15" s="1"/>
  <c r="P109" i="15"/>
  <c r="O109" i="15"/>
  <c r="N109" i="15"/>
  <c r="M109" i="15"/>
  <c r="L109" i="15"/>
  <c r="K109" i="15"/>
  <c r="J109" i="15"/>
  <c r="I109" i="15"/>
  <c r="H109" i="15"/>
  <c r="G109" i="15"/>
  <c r="D109" i="15"/>
  <c r="C108" i="15"/>
  <c r="B108" i="15"/>
  <c r="P107" i="15"/>
  <c r="O107" i="15"/>
  <c r="N107" i="15"/>
  <c r="M107" i="15"/>
  <c r="L107" i="15"/>
  <c r="K107" i="15"/>
  <c r="J107" i="15"/>
  <c r="I107" i="15"/>
  <c r="H107" i="15"/>
  <c r="G107" i="15"/>
  <c r="D107" i="15"/>
  <c r="S107" i="15" s="1"/>
  <c r="P106" i="15"/>
  <c r="O106" i="15"/>
  <c r="N106" i="15"/>
  <c r="M106" i="15"/>
  <c r="L106" i="15"/>
  <c r="K106" i="15"/>
  <c r="J106" i="15"/>
  <c r="I106" i="15"/>
  <c r="H106" i="15"/>
  <c r="G106" i="15"/>
  <c r="D106" i="15"/>
  <c r="S106" i="15" s="1"/>
  <c r="P105" i="15"/>
  <c r="O105" i="15"/>
  <c r="N105" i="15"/>
  <c r="M105" i="15"/>
  <c r="L105" i="15"/>
  <c r="K105" i="15"/>
  <c r="J105" i="15"/>
  <c r="I105" i="15"/>
  <c r="H105" i="15"/>
  <c r="G105" i="15"/>
  <c r="D105" i="15"/>
  <c r="S105" i="15" s="1"/>
  <c r="P104" i="15"/>
  <c r="O104" i="15"/>
  <c r="N104" i="15"/>
  <c r="M104" i="15"/>
  <c r="L104" i="15"/>
  <c r="K104" i="15"/>
  <c r="J104" i="15"/>
  <c r="I104" i="15"/>
  <c r="H104" i="15"/>
  <c r="G104" i="15"/>
  <c r="D104" i="15"/>
  <c r="S104" i="15" s="1"/>
  <c r="P103" i="15"/>
  <c r="O103" i="15"/>
  <c r="N103" i="15"/>
  <c r="M103" i="15"/>
  <c r="L103" i="15"/>
  <c r="K103" i="15"/>
  <c r="J103" i="15"/>
  <c r="I103" i="15"/>
  <c r="H103" i="15"/>
  <c r="G103" i="15"/>
  <c r="D103" i="15"/>
  <c r="S103" i="15" s="1"/>
  <c r="P102" i="15"/>
  <c r="O102" i="15"/>
  <c r="N102" i="15"/>
  <c r="M102" i="15"/>
  <c r="L102" i="15"/>
  <c r="K102" i="15"/>
  <c r="J102" i="15"/>
  <c r="I102" i="15"/>
  <c r="H102" i="15"/>
  <c r="G102" i="15"/>
  <c r="D102" i="15"/>
  <c r="S102" i="15" s="1"/>
  <c r="S101" i="15"/>
  <c r="P101" i="15"/>
  <c r="O101" i="15"/>
  <c r="N101" i="15"/>
  <c r="M101" i="15"/>
  <c r="L101" i="15"/>
  <c r="K101" i="15"/>
  <c r="J101" i="15"/>
  <c r="I101" i="15"/>
  <c r="H101" i="15"/>
  <c r="G101" i="15"/>
  <c r="S100" i="15"/>
  <c r="P100" i="15"/>
  <c r="O100" i="15"/>
  <c r="N100" i="15"/>
  <c r="M100" i="15"/>
  <c r="L100" i="15"/>
  <c r="K100" i="15"/>
  <c r="J100" i="15"/>
  <c r="I100" i="15"/>
  <c r="H100" i="15"/>
  <c r="G100" i="15"/>
  <c r="P99" i="15"/>
  <c r="O99" i="15"/>
  <c r="N99" i="15"/>
  <c r="M99" i="15"/>
  <c r="L99" i="15"/>
  <c r="K99" i="15"/>
  <c r="J99" i="15"/>
  <c r="I99" i="15"/>
  <c r="H99" i="15"/>
  <c r="G99" i="15"/>
  <c r="D99" i="15"/>
  <c r="S99" i="15" s="1"/>
  <c r="P98" i="15"/>
  <c r="O98" i="15"/>
  <c r="N98" i="15"/>
  <c r="M98" i="15"/>
  <c r="L98" i="15"/>
  <c r="K98" i="15"/>
  <c r="J98" i="15"/>
  <c r="I98" i="15"/>
  <c r="H98" i="15"/>
  <c r="G98" i="15"/>
  <c r="D98" i="15"/>
  <c r="S98" i="15" s="1"/>
  <c r="P97" i="15"/>
  <c r="O97" i="15"/>
  <c r="N97" i="15"/>
  <c r="M97" i="15"/>
  <c r="L97" i="15"/>
  <c r="K97" i="15"/>
  <c r="J97" i="15"/>
  <c r="I97" i="15"/>
  <c r="H97" i="15"/>
  <c r="G97" i="15"/>
  <c r="D97" i="15"/>
  <c r="S97" i="15" s="1"/>
  <c r="P96" i="15"/>
  <c r="O96" i="15"/>
  <c r="N96" i="15"/>
  <c r="M96" i="15"/>
  <c r="L96" i="15"/>
  <c r="K96" i="15"/>
  <c r="J96" i="15"/>
  <c r="I96" i="15"/>
  <c r="H96" i="15"/>
  <c r="G96" i="15"/>
  <c r="D96" i="15"/>
  <c r="C95" i="15"/>
  <c r="B95" i="15"/>
  <c r="P94" i="15"/>
  <c r="O94" i="15"/>
  <c r="N94" i="15"/>
  <c r="M94" i="15"/>
  <c r="L94" i="15"/>
  <c r="K94" i="15"/>
  <c r="J94" i="15"/>
  <c r="I94" i="15"/>
  <c r="H94" i="15"/>
  <c r="G94" i="15"/>
  <c r="D94" i="15"/>
  <c r="S94" i="15" s="1"/>
  <c r="P93" i="15"/>
  <c r="O93" i="15"/>
  <c r="N93" i="15"/>
  <c r="M93" i="15"/>
  <c r="L93" i="15"/>
  <c r="K93" i="15"/>
  <c r="J93" i="15"/>
  <c r="I93" i="15"/>
  <c r="H93" i="15"/>
  <c r="G93" i="15"/>
  <c r="D93" i="15"/>
  <c r="S93" i="15" s="1"/>
  <c r="P92" i="15"/>
  <c r="O92" i="15"/>
  <c r="N92" i="15"/>
  <c r="M92" i="15"/>
  <c r="L92" i="15"/>
  <c r="K92" i="15"/>
  <c r="J92" i="15"/>
  <c r="I92" i="15"/>
  <c r="H92" i="15"/>
  <c r="G92" i="15"/>
  <c r="D92" i="15"/>
  <c r="S92" i="15" s="1"/>
  <c r="P91" i="15"/>
  <c r="O91" i="15"/>
  <c r="N91" i="15"/>
  <c r="M91" i="15"/>
  <c r="L91" i="15"/>
  <c r="K91" i="15"/>
  <c r="J91" i="15"/>
  <c r="I91" i="15"/>
  <c r="H91" i="15"/>
  <c r="G91" i="15"/>
  <c r="D91" i="15"/>
  <c r="S91" i="15" s="1"/>
  <c r="P90" i="15"/>
  <c r="O90" i="15"/>
  <c r="N90" i="15"/>
  <c r="M90" i="15"/>
  <c r="L90" i="15"/>
  <c r="K90" i="15"/>
  <c r="J90" i="15"/>
  <c r="I90" i="15"/>
  <c r="H90" i="15"/>
  <c r="G90" i="15"/>
  <c r="D90" i="15"/>
  <c r="S90" i="15" s="1"/>
  <c r="P89" i="15"/>
  <c r="O89" i="15"/>
  <c r="N89" i="15"/>
  <c r="M89" i="15"/>
  <c r="L89" i="15"/>
  <c r="K89" i="15"/>
  <c r="J89" i="15"/>
  <c r="I89" i="15"/>
  <c r="H89" i="15"/>
  <c r="G89" i="15"/>
  <c r="D89" i="15"/>
  <c r="S89" i="15" s="1"/>
  <c r="P88" i="15"/>
  <c r="O88" i="15"/>
  <c r="N88" i="15"/>
  <c r="M88" i="15"/>
  <c r="L88" i="15"/>
  <c r="K88" i="15"/>
  <c r="J88" i="15"/>
  <c r="I88" i="15"/>
  <c r="H88" i="15"/>
  <c r="G88" i="15"/>
  <c r="D88" i="15"/>
  <c r="S88" i="15" s="1"/>
  <c r="P87" i="15"/>
  <c r="O87" i="15"/>
  <c r="N87" i="15"/>
  <c r="M87" i="15"/>
  <c r="L87" i="15"/>
  <c r="K87" i="15"/>
  <c r="J87" i="15"/>
  <c r="I87" i="15"/>
  <c r="H87" i="15"/>
  <c r="G87" i="15"/>
  <c r="D87" i="15"/>
  <c r="S87" i="15" s="1"/>
  <c r="P86" i="15"/>
  <c r="O86" i="15"/>
  <c r="N86" i="15"/>
  <c r="M86" i="15"/>
  <c r="L86" i="15"/>
  <c r="K86" i="15"/>
  <c r="J86" i="15"/>
  <c r="I86" i="15"/>
  <c r="H86" i="15"/>
  <c r="G86" i="15"/>
  <c r="D86" i="15"/>
  <c r="S86" i="15" s="1"/>
  <c r="P85" i="15"/>
  <c r="O85" i="15"/>
  <c r="N85" i="15"/>
  <c r="M85" i="15"/>
  <c r="L85" i="15"/>
  <c r="K85" i="15"/>
  <c r="J85" i="15"/>
  <c r="I85" i="15"/>
  <c r="H85" i="15"/>
  <c r="G85" i="15"/>
  <c r="D85" i="15"/>
  <c r="C84" i="15"/>
  <c r="B84" i="15"/>
  <c r="P83" i="15"/>
  <c r="O83" i="15"/>
  <c r="N83" i="15"/>
  <c r="M83" i="15"/>
  <c r="L83" i="15"/>
  <c r="K83" i="15"/>
  <c r="J83" i="15"/>
  <c r="I83" i="15"/>
  <c r="H83" i="15"/>
  <c r="G83" i="15"/>
  <c r="D83" i="15"/>
  <c r="P82" i="15"/>
  <c r="O82" i="15"/>
  <c r="N82" i="15"/>
  <c r="M82" i="15"/>
  <c r="L82" i="15"/>
  <c r="K82" i="15"/>
  <c r="J82" i="15"/>
  <c r="I82" i="15"/>
  <c r="H82" i="15"/>
  <c r="G82" i="15"/>
  <c r="D82" i="15"/>
  <c r="S82" i="15" s="1"/>
  <c r="P81" i="15"/>
  <c r="O81" i="15"/>
  <c r="N81" i="15"/>
  <c r="M81" i="15"/>
  <c r="L81" i="15"/>
  <c r="K81" i="15"/>
  <c r="J81" i="15"/>
  <c r="I81" i="15"/>
  <c r="H81" i="15"/>
  <c r="G81" i="15"/>
  <c r="D81" i="15"/>
  <c r="S81" i="15" s="1"/>
  <c r="P80" i="15"/>
  <c r="O80" i="15"/>
  <c r="N80" i="15"/>
  <c r="M80" i="15"/>
  <c r="L80" i="15"/>
  <c r="K80" i="15"/>
  <c r="J80" i="15"/>
  <c r="I80" i="15"/>
  <c r="H80" i="15"/>
  <c r="G80" i="15"/>
  <c r="D80" i="15"/>
  <c r="S80" i="15" s="1"/>
  <c r="P79" i="15"/>
  <c r="O79" i="15"/>
  <c r="N79" i="15"/>
  <c r="M79" i="15"/>
  <c r="L79" i="15"/>
  <c r="K79" i="15"/>
  <c r="J79" i="15"/>
  <c r="I79" i="15"/>
  <c r="H79" i="15"/>
  <c r="G79" i="15"/>
  <c r="D79" i="15"/>
  <c r="P78" i="15"/>
  <c r="O78" i="15"/>
  <c r="N78" i="15"/>
  <c r="M78" i="15"/>
  <c r="L78" i="15"/>
  <c r="K78" i="15"/>
  <c r="J78" i="15"/>
  <c r="I78" i="15"/>
  <c r="H78" i="15"/>
  <c r="G78" i="15"/>
  <c r="D78" i="15"/>
  <c r="S78" i="15" s="1"/>
  <c r="P77" i="15"/>
  <c r="O77" i="15"/>
  <c r="N77" i="15"/>
  <c r="M77" i="15"/>
  <c r="L77" i="15"/>
  <c r="K77" i="15"/>
  <c r="J77" i="15"/>
  <c r="I77" i="15"/>
  <c r="H77" i="15"/>
  <c r="G77" i="15"/>
  <c r="D77" i="15"/>
  <c r="S77" i="15" s="1"/>
  <c r="C76" i="15"/>
  <c r="B76" i="15"/>
  <c r="P75" i="15"/>
  <c r="O75" i="15"/>
  <c r="N75" i="15"/>
  <c r="M75" i="15"/>
  <c r="L75" i="15"/>
  <c r="K75" i="15"/>
  <c r="J75" i="15"/>
  <c r="I75" i="15"/>
  <c r="H75" i="15"/>
  <c r="G75" i="15"/>
  <c r="D75" i="15"/>
  <c r="S75" i="15" s="1"/>
  <c r="P74" i="15"/>
  <c r="O74" i="15"/>
  <c r="N74" i="15"/>
  <c r="M74" i="15"/>
  <c r="L74" i="15"/>
  <c r="K74" i="15"/>
  <c r="J74" i="15"/>
  <c r="I74" i="15"/>
  <c r="H74" i="15"/>
  <c r="G74" i="15"/>
  <c r="D74" i="15"/>
  <c r="S74" i="15" s="1"/>
  <c r="P73" i="15"/>
  <c r="O73" i="15"/>
  <c r="N73" i="15"/>
  <c r="M73" i="15"/>
  <c r="L73" i="15"/>
  <c r="K73" i="15"/>
  <c r="J73" i="15"/>
  <c r="I73" i="15"/>
  <c r="H73" i="15"/>
  <c r="G73" i="15"/>
  <c r="D73" i="15"/>
  <c r="S73" i="15" s="1"/>
  <c r="P72" i="15"/>
  <c r="O72" i="15"/>
  <c r="N72" i="15"/>
  <c r="M72" i="15"/>
  <c r="L72" i="15"/>
  <c r="K72" i="15"/>
  <c r="J72" i="15"/>
  <c r="I72" i="15"/>
  <c r="H72" i="15"/>
  <c r="G72" i="15"/>
  <c r="Q72" i="15" s="1"/>
  <c r="D72" i="15"/>
  <c r="S72" i="15" s="1"/>
  <c r="P71" i="15"/>
  <c r="O71" i="15"/>
  <c r="N71" i="15"/>
  <c r="M71" i="15"/>
  <c r="L71" i="15"/>
  <c r="K71" i="15"/>
  <c r="J71" i="15"/>
  <c r="I71" i="15"/>
  <c r="H71" i="15"/>
  <c r="G71" i="15"/>
  <c r="D71" i="15"/>
  <c r="S71" i="15" s="1"/>
  <c r="P70" i="15"/>
  <c r="O70" i="15"/>
  <c r="N70" i="15"/>
  <c r="M70" i="15"/>
  <c r="L70" i="15"/>
  <c r="K70" i="15"/>
  <c r="J70" i="15"/>
  <c r="I70" i="15"/>
  <c r="H70" i="15"/>
  <c r="G70" i="15"/>
  <c r="D70" i="15"/>
  <c r="S70" i="15" s="1"/>
  <c r="P69" i="15"/>
  <c r="O69" i="15"/>
  <c r="N69" i="15"/>
  <c r="M69" i="15"/>
  <c r="L69" i="15"/>
  <c r="K69" i="15"/>
  <c r="J69" i="15"/>
  <c r="I69" i="15"/>
  <c r="H69" i="15"/>
  <c r="G69" i="15"/>
  <c r="D69" i="15"/>
  <c r="S69" i="15" s="1"/>
  <c r="P68" i="15"/>
  <c r="O68" i="15"/>
  <c r="N68" i="15"/>
  <c r="M68" i="15"/>
  <c r="L68" i="15"/>
  <c r="K68" i="15"/>
  <c r="J68" i="15"/>
  <c r="I68" i="15"/>
  <c r="H68" i="15"/>
  <c r="G68" i="15"/>
  <c r="D68" i="15"/>
  <c r="S68" i="15" s="1"/>
  <c r="P67" i="15"/>
  <c r="O67" i="15"/>
  <c r="N67" i="15"/>
  <c r="M67" i="15"/>
  <c r="L67" i="15"/>
  <c r="K67" i="15"/>
  <c r="J67" i="15"/>
  <c r="I67" i="15"/>
  <c r="H67" i="15"/>
  <c r="G67" i="15"/>
  <c r="D67" i="15"/>
  <c r="S67" i="15" s="1"/>
  <c r="P66" i="15"/>
  <c r="O66" i="15"/>
  <c r="N66" i="15"/>
  <c r="M66" i="15"/>
  <c r="L66" i="15"/>
  <c r="K66" i="15"/>
  <c r="J66" i="15"/>
  <c r="I66" i="15"/>
  <c r="H66" i="15"/>
  <c r="G66" i="15"/>
  <c r="D66" i="15"/>
  <c r="S66" i="15" s="1"/>
  <c r="P65" i="15"/>
  <c r="O65" i="15"/>
  <c r="N65" i="15"/>
  <c r="M65" i="15"/>
  <c r="L65" i="15"/>
  <c r="K65" i="15"/>
  <c r="J65" i="15"/>
  <c r="I65" i="15"/>
  <c r="H65" i="15"/>
  <c r="G65" i="15"/>
  <c r="D65" i="15"/>
  <c r="S65" i="15" s="1"/>
  <c r="P64" i="15"/>
  <c r="O64" i="15"/>
  <c r="N64" i="15"/>
  <c r="M64" i="15"/>
  <c r="L64" i="15"/>
  <c r="K64" i="15"/>
  <c r="J64" i="15"/>
  <c r="I64" i="15"/>
  <c r="H64" i="15"/>
  <c r="G64" i="15"/>
  <c r="D64" i="15"/>
  <c r="S64" i="15" s="1"/>
  <c r="P63" i="15"/>
  <c r="O63" i="15"/>
  <c r="N63" i="15"/>
  <c r="M63" i="15"/>
  <c r="L63" i="15"/>
  <c r="K63" i="15"/>
  <c r="J63" i="15"/>
  <c r="I63" i="15"/>
  <c r="H63" i="15"/>
  <c r="G63" i="15"/>
  <c r="D63" i="15"/>
  <c r="S63" i="15" s="1"/>
  <c r="P62" i="15"/>
  <c r="O62" i="15"/>
  <c r="N62" i="15"/>
  <c r="M62" i="15"/>
  <c r="L62" i="15"/>
  <c r="K62" i="15"/>
  <c r="J62" i="15"/>
  <c r="I62" i="15"/>
  <c r="H62" i="15"/>
  <c r="G62" i="15"/>
  <c r="D62" i="15"/>
  <c r="C61" i="15"/>
  <c r="B61" i="15"/>
  <c r="P60" i="15"/>
  <c r="O60" i="15"/>
  <c r="N60" i="15"/>
  <c r="M60" i="15"/>
  <c r="L60" i="15"/>
  <c r="K60" i="15"/>
  <c r="J60" i="15"/>
  <c r="I60" i="15"/>
  <c r="H60" i="15"/>
  <c r="G60" i="15"/>
  <c r="D60" i="15"/>
  <c r="S60" i="15" s="1"/>
  <c r="P59" i="15"/>
  <c r="O59" i="15"/>
  <c r="N59" i="15"/>
  <c r="M59" i="15"/>
  <c r="L59" i="15"/>
  <c r="K59" i="15"/>
  <c r="J59" i="15"/>
  <c r="I59" i="15"/>
  <c r="H59" i="15"/>
  <c r="G59" i="15"/>
  <c r="D59" i="15"/>
  <c r="S59" i="15" s="1"/>
  <c r="P58" i="15"/>
  <c r="O58" i="15"/>
  <c r="N58" i="15"/>
  <c r="M58" i="15"/>
  <c r="L58" i="15"/>
  <c r="K58" i="15"/>
  <c r="J58" i="15"/>
  <c r="I58" i="15"/>
  <c r="H58" i="15"/>
  <c r="G58" i="15"/>
  <c r="D58" i="15"/>
  <c r="S58" i="15" s="1"/>
  <c r="P57" i="15"/>
  <c r="O57" i="15"/>
  <c r="N57" i="15"/>
  <c r="M57" i="15"/>
  <c r="L57" i="15"/>
  <c r="K57" i="15"/>
  <c r="J57" i="15"/>
  <c r="I57" i="15"/>
  <c r="H57" i="15"/>
  <c r="G57" i="15"/>
  <c r="D57" i="15"/>
  <c r="S57" i="15" s="1"/>
  <c r="P56" i="15"/>
  <c r="O56" i="15"/>
  <c r="N56" i="15"/>
  <c r="M56" i="15"/>
  <c r="L56" i="15"/>
  <c r="K56" i="15"/>
  <c r="J56" i="15"/>
  <c r="I56" i="15"/>
  <c r="H56" i="15"/>
  <c r="G56" i="15"/>
  <c r="D56" i="15"/>
  <c r="S56" i="15" s="1"/>
  <c r="P55" i="15"/>
  <c r="O55" i="15"/>
  <c r="N55" i="15"/>
  <c r="M55" i="15"/>
  <c r="L55" i="15"/>
  <c r="K55" i="15"/>
  <c r="J55" i="15"/>
  <c r="I55" i="15"/>
  <c r="H55" i="15"/>
  <c r="G55" i="15"/>
  <c r="D55" i="15"/>
  <c r="S55" i="15" s="1"/>
  <c r="P54" i="15"/>
  <c r="O54" i="15"/>
  <c r="N54" i="15"/>
  <c r="M54" i="15"/>
  <c r="L54" i="15"/>
  <c r="K54" i="15"/>
  <c r="J54" i="15"/>
  <c r="I54" i="15"/>
  <c r="H54" i="15"/>
  <c r="G54" i="15"/>
  <c r="D54" i="15"/>
  <c r="S54" i="15" s="1"/>
  <c r="P53" i="15"/>
  <c r="O53" i="15"/>
  <c r="N53" i="15"/>
  <c r="M53" i="15"/>
  <c r="L53" i="15"/>
  <c r="K53" i="15"/>
  <c r="J53" i="15"/>
  <c r="I53" i="15"/>
  <c r="H53" i="15"/>
  <c r="G53" i="15"/>
  <c r="D53" i="15"/>
  <c r="S53" i="15" s="1"/>
  <c r="P52" i="15"/>
  <c r="O52" i="15"/>
  <c r="N52" i="15"/>
  <c r="M52" i="15"/>
  <c r="L52" i="15"/>
  <c r="K52" i="15"/>
  <c r="J52" i="15"/>
  <c r="I52" i="15"/>
  <c r="H52" i="15"/>
  <c r="G52" i="15"/>
  <c r="D52" i="15"/>
  <c r="S52" i="15" s="1"/>
  <c r="P51" i="15"/>
  <c r="O51" i="15"/>
  <c r="N51" i="15"/>
  <c r="M51" i="15"/>
  <c r="L51" i="15"/>
  <c r="K51" i="15"/>
  <c r="J51" i="15"/>
  <c r="I51" i="15"/>
  <c r="H51" i="15"/>
  <c r="G51" i="15"/>
  <c r="D51" i="15"/>
  <c r="C50" i="15"/>
  <c r="B50" i="15"/>
  <c r="P49" i="15"/>
  <c r="O49" i="15"/>
  <c r="N49" i="15"/>
  <c r="M49" i="15"/>
  <c r="L49" i="15"/>
  <c r="K49" i="15"/>
  <c r="J49" i="15"/>
  <c r="I49" i="15"/>
  <c r="H49" i="15"/>
  <c r="G49" i="15"/>
  <c r="D49" i="15"/>
  <c r="S49" i="15" s="1"/>
  <c r="P48" i="15"/>
  <c r="O48" i="15"/>
  <c r="N48" i="15"/>
  <c r="M48" i="15"/>
  <c r="L48" i="15"/>
  <c r="K48" i="15"/>
  <c r="J48" i="15"/>
  <c r="I48" i="15"/>
  <c r="H48" i="15"/>
  <c r="G48" i="15"/>
  <c r="D48" i="15"/>
  <c r="S48" i="15" s="1"/>
  <c r="P47" i="15"/>
  <c r="O47" i="15"/>
  <c r="N47" i="15"/>
  <c r="M47" i="15"/>
  <c r="L47" i="15"/>
  <c r="K47" i="15"/>
  <c r="J47" i="15"/>
  <c r="I47" i="15"/>
  <c r="H47" i="15"/>
  <c r="G47" i="15"/>
  <c r="D47" i="15"/>
  <c r="S47" i="15" s="1"/>
  <c r="P46" i="15"/>
  <c r="O46" i="15"/>
  <c r="N46" i="15"/>
  <c r="M46" i="15"/>
  <c r="L46" i="15"/>
  <c r="K46" i="15"/>
  <c r="J46" i="15"/>
  <c r="I46" i="15"/>
  <c r="H46" i="15"/>
  <c r="G46" i="15"/>
  <c r="D46" i="15"/>
  <c r="S46" i="15" s="1"/>
  <c r="P45" i="15"/>
  <c r="O45" i="15"/>
  <c r="N45" i="15"/>
  <c r="M45" i="15"/>
  <c r="L45" i="15"/>
  <c r="K45" i="15"/>
  <c r="J45" i="15"/>
  <c r="I45" i="15"/>
  <c r="H45" i="15"/>
  <c r="G45" i="15"/>
  <c r="D45" i="15"/>
  <c r="S45" i="15" s="1"/>
  <c r="P44" i="15"/>
  <c r="O44" i="15"/>
  <c r="N44" i="15"/>
  <c r="M44" i="15"/>
  <c r="L44" i="15"/>
  <c r="K44" i="15"/>
  <c r="J44" i="15"/>
  <c r="I44" i="15"/>
  <c r="H44" i="15"/>
  <c r="G44" i="15"/>
  <c r="D44" i="15"/>
  <c r="S44" i="15" s="1"/>
  <c r="P43" i="15"/>
  <c r="O43" i="15"/>
  <c r="N43" i="15"/>
  <c r="M43" i="15"/>
  <c r="L43" i="15"/>
  <c r="K43" i="15"/>
  <c r="J43" i="15"/>
  <c r="I43" i="15"/>
  <c r="H43" i="15"/>
  <c r="G43" i="15"/>
  <c r="D43" i="15"/>
  <c r="S42" i="15" s="1"/>
  <c r="P42" i="15"/>
  <c r="O42" i="15"/>
  <c r="N42" i="15"/>
  <c r="M42" i="15"/>
  <c r="L42" i="15"/>
  <c r="K42" i="15"/>
  <c r="J42" i="15"/>
  <c r="I42" i="15"/>
  <c r="H42" i="15"/>
  <c r="G42" i="15"/>
  <c r="D42" i="15"/>
  <c r="P41" i="15"/>
  <c r="O41" i="15"/>
  <c r="N41" i="15"/>
  <c r="M41" i="15"/>
  <c r="L41" i="15"/>
  <c r="K41" i="15"/>
  <c r="J41" i="15"/>
  <c r="I41" i="15"/>
  <c r="H41" i="15"/>
  <c r="G41" i="15"/>
  <c r="D41" i="15"/>
  <c r="P40" i="15"/>
  <c r="O40" i="15"/>
  <c r="N40" i="15"/>
  <c r="M40" i="15"/>
  <c r="L40" i="15"/>
  <c r="K40" i="15"/>
  <c r="J40" i="15"/>
  <c r="I40" i="15"/>
  <c r="H40" i="15"/>
  <c r="G40" i="15"/>
  <c r="D40" i="15"/>
  <c r="S40" i="15" s="1"/>
  <c r="P39" i="15"/>
  <c r="O39" i="15"/>
  <c r="N39" i="15"/>
  <c r="M39" i="15"/>
  <c r="L39" i="15"/>
  <c r="L50" i="15" s="1"/>
  <c r="K39" i="15"/>
  <c r="J39" i="15"/>
  <c r="I39" i="15"/>
  <c r="H39" i="15"/>
  <c r="G39" i="15"/>
  <c r="D39" i="15"/>
  <c r="S39" i="15" s="1"/>
  <c r="C38" i="15"/>
  <c r="B38" i="15"/>
  <c r="P37" i="15"/>
  <c r="O37" i="15"/>
  <c r="N37" i="15"/>
  <c r="M37" i="15"/>
  <c r="L37" i="15"/>
  <c r="K37" i="15"/>
  <c r="J37" i="15"/>
  <c r="I37" i="15"/>
  <c r="H37" i="15"/>
  <c r="G37" i="15"/>
  <c r="D37" i="15"/>
  <c r="S37" i="15" s="1"/>
  <c r="P36" i="15"/>
  <c r="O36" i="15"/>
  <c r="N36" i="15"/>
  <c r="M36" i="15"/>
  <c r="L36" i="15"/>
  <c r="K36" i="15"/>
  <c r="J36" i="15"/>
  <c r="I36" i="15"/>
  <c r="H36" i="15"/>
  <c r="G36" i="15"/>
  <c r="D36" i="15"/>
  <c r="S36" i="15" s="1"/>
  <c r="P35" i="15"/>
  <c r="O35" i="15"/>
  <c r="N35" i="15"/>
  <c r="M35" i="15"/>
  <c r="L35" i="15"/>
  <c r="K35" i="15"/>
  <c r="J35" i="15"/>
  <c r="I35" i="15"/>
  <c r="H35" i="15"/>
  <c r="G35" i="15"/>
  <c r="D35" i="15"/>
  <c r="S35" i="15" s="1"/>
  <c r="S34" i="15"/>
  <c r="P34" i="15"/>
  <c r="O34" i="15"/>
  <c r="N34" i="15"/>
  <c r="M34" i="15"/>
  <c r="L34" i="15"/>
  <c r="K34" i="15"/>
  <c r="J34" i="15"/>
  <c r="I34" i="15"/>
  <c r="H34" i="15"/>
  <c r="G34" i="15"/>
  <c r="D34" i="15"/>
  <c r="S33" i="15" s="1"/>
  <c r="P33" i="15"/>
  <c r="O33" i="15"/>
  <c r="N33" i="15"/>
  <c r="M33" i="15"/>
  <c r="L33" i="15"/>
  <c r="K33" i="15"/>
  <c r="J33" i="15"/>
  <c r="I33" i="15"/>
  <c r="H33" i="15"/>
  <c r="G33" i="15"/>
  <c r="D33" i="15"/>
  <c r="S32" i="15" s="1"/>
  <c r="P32" i="15"/>
  <c r="O32" i="15"/>
  <c r="N32" i="15"/>
  <c r="M32" i="15"/>
  <c r="L32" i="15"/>
  <c r="K32" i="15"/>
  <c r="J32" i="15"/>
  <c r="I32" i="15"/>
  <c r="H32" i="15"/>
  <c r="G32" i="15"/>
  <c r="S31" i="15"/>
  <c r="P31" i="15"/>
  <c r="P38" i="15" s="1"/>
  <c r="O31" i="15"/>
  <c r="N31" i="15"/>
  <c r="M31" i="15"/>
  <c r="L31" i="15"/>
  <c r="K31" i="15"/>
  <c r="J31" i="15"/>
  <c r="I31" i="15"/>
  <c r="H31" i="15"/>
  <c r="H38" i="15" s="1"/>
  <c r="G31" i="15"/>
  <c r="G38" i="15" s="1"/>
  <c r="D31" i="15"/>
  <c r="C30" i="15"/>
  <c r="B30" i="15"/>
  <c r="P29" i="15"/>
  <c r="O29" i="15"/>
  <c r="N29" i="15"/>
  <c r="M29" i="15"/>
  <c r="L29" i="15"/>
  <c r="K29" i="15"/>
  <c r="J29" i="15"/>
  <c r="I29" i="15"/>
  <c r="H29" i="15"/>
  <c r="G29" i="15"/>
  <c r="Q29" i="15" s="1"/>
  <c r="D29" i="15"/>
  <c r="S29" i="15" s="1"/>
  <c r="P28" i="15"/>
  <c r="O28" i="15"/>
  <c r="N28" i="15"/>
  <c r="M28" i="15"/>
  <c r="L28" i="15"/>
  <c r="K28" i="15"/>
  <c r="J28" i="15"/>
  <c r="I28" i="15"/>
  <c r="H28" i="15"/>
  <c r="G28" i="15"/>
  <c r="D28" i="15"/>
  <c r="S28" i="15" s="1"/>
  <c r="P27" i="15"/>
  <c r="O27" i="15"/>
  <c r="N27" i="15"/>
  <c r="M27" i="15"/>
  <c r="L27" i="15"/>
  <c r="K27" i="15"/>
  <c r="J27" i="15"/>
  <c r="I27" i="15"/>
  <c r="H27" i="15"/>
  <c r="G27" i="15"/>
  <c r="D27" i="15"/>
  <c r="S27" i="15" s="1"/>
  <c r="P26" i="15"/>
  <c r="O26" i="15"/>
  <c r="N26" i="15"/>
  <c r="M26" i="15"/>
  <c r="L26" i="15"/>
  <c r="K26" i="15"/>
  <c r="J26" i="15"/>
  <c r="I26" i="15"/>
  <c r="H26" i="15"/>
  <c r="G26" i="15"/>
  <c r="D26" i="15"/>
  <c r="S26" i="15" s="1"/>
  <c r="P25" i="15"/>
  <c r="O25" i="15"/>
  <c r="N25" i="15"/>
  <c r="M25" i="15"/>
  <c r="L25" i="15"/>
  <c r="K25" i="15"/>
  <c r="J25" i="15"/>
  <c r="I25" i="15"/>
  <c r="H25" i="15"/>
  <c r="G25" i="15"/>
  <c r="D25" i="15"/>
  <c r="S25" i="15" s="1"/>
  <c r="P24" i="15"/>
  <c r="O24" i="15"/>
  <c r="N24" i="15"/>
  <c r="M24" i="15"/>
  <c r="L24" i="15"/>
  <c r="K24" i="15"/>
  <c r="J24" i="15"/>
  <c r="I24" i="15"/>
  <c r="H24" i="15"/>
  <c r="G24" i="15"/>
  <c r="D24" i="15"/>
  <c r="S24" i="15" s="1"/>
  <c r="S23" i="15"/>
  <c r="P23" i="15"/>
  <c r="O23" i="15"/>
  <c r="N23" i="15"/>
  <c r="M23" i="15"/>
  <c r="L23" i="15"/>
  <c r="K23" i="15"/>
  <c r="J23" i="15"/>
  <c r="I23" i="15"/>
  <c r="H23" i="15"/>
  <c r="G23" i="15"/>
  <c r="P22" i="15"/>
  <c r="O22" i="15"/>
  <c r="N22" i="15"/>
  <c r="M22" i="15"/>
  <c r="L22" i="15"/>
  <c r="K22" i="15"/>
  <c r="J22" i="15"/>
  <c r="I22" i="15"/>
  <c r="H22" i="15"/>
  <c r="G22" i="15"/>
  <c r="D22" i="15"/>
  <c r="S22" i="15" s="1"/>
  <c r="C21" i="15"/>
  <c r="B21" i="15"/>
  <c r="P20" i="15"/>
  <c r="O20" i="15"/>
  <c r="N20" i="15"/>
  <c r="M20" i="15"/>
  <c r="L20" i="15"/>
  <c r="K20" i="15"/>
  <c r="J20" i="15"/>
  <c r="I20" i="15"/>
  <c r="H20" i="15"/>
  <c r="G20" i="15"/>
  <c r="D20" i="15"/>
  <c r="S20" i="15" s="1"/>
  <c r="P19" i="15"/>
  <c r="O19" i="15"/>
  <c r="N19" i="15"/>
  <c r="M19" i="15"/>
  <c r="L19" i="15"/>
  <c r="K19" i="15"/>
  <c r="J19" i="15"/>
  <c r="I19" i="15"/>
  <c r="H19" i="15"/>
  <c r="G19" i="15"/>
  <c r="D19" i="15"/>
  <c r="S19" i="15" s="1"/>
  <c r="P18" i="15"/>
  <c r="O18" i="15"/>
  <c r="N18" i="15"/>
  <c r="M18" i="15"/>
  <c r="L18" i="15"/>
  <c r="K18" i="15"/>
  <c r="J18" i="15"/>
  <c r="I18" i="15"/>
  <c r="H18" i="15"/>
  <c r="G18" i="15"/>
  <c r="D18" i="15"/>
  <c r="S18" i="15" s="1"/>
  <c r="P17" i="15"/>
  <c r="O17" i="15"/>
  <c r="N17" i="15"/>
  <c r="M17" i="15"/>
  <c r="L17" i="15"/>
  <c r="K17" i="15"/>
  <c r="J17" i="15"/>
  <c r="I17" i="15"/>
  <c r="H17" i="15"/>
  <c r="G17" i="15"/>
  <c r="D17" i="15"/>
  <c r="S17" i="15" s="1"/>
  <c r="P16" i="15"/>
  <c r="O16" i="15"/>
  <c r="N16" i="15"/>
  <c r="M16" i="15"/>
  <c r="L16" i="15"/>
  <c r="K16" i="15"/>
  <c r="J16" i="15"/>
  <c r="I16" i="15"/>
  <c r="H16" i="15"/>
  <c r="G16" i="15"/>
  <c r="D16" i="15"/>
  <c r="S16" i="15" s="1"/>
  <c r="P15" i="15"/>
  <c r="O15" i="15"/>
  <c r="N15" i="15"/>
  <c r="M15" i="15"/>
  <c r="L15" i="15"/>
  <c r="K15" i="15"/>
  <c r="J15" i="15"/>
  <c r="I15" i="15"/>
  <c r="H15" i="15"/>
  <c r="G15" i="15"/>
  <c r="D15" i="15"/>
  <c r="S15" i="15" s="1"/>
  <c r="P14" i="15"/>
  <c r="O14" i="15"/>
  <c r="N14" i="15"/>
  <c r="M14" i="15"/>
  <c r="L14" i="15"/>
  <c r="K14" i="15"/>
  <c r="J14" i="15"/>
  <c r="I14" i="15"/>
  <c r="H14" i="15"/>
  <c r="G14" i="15"/>
  <c r="D14" i="15"/>
  <c r="S14" i="15" s="1"/>
  <c r="P13" i="15"/>
  <c r="O13" i="15"/>
  <c r="N13" i="15"/>
  <c r="M13" i="15"/>
  <c r="L13" i="15"/>
  <c r="K13" i="15"/>
  <c r="J13" i="15"/>
  <c r="I13" i="15"/>
  <c r="H13" i="15"/>
  <c r="G13" i="15"/>
  <c r="D13" i="15"/>
  <c r="S13" i="15" s="1"/>
  <c r="C12" i="15"/>
  <c r="B12" i="15"/>
  <c r="P11" i="15"/>
  <c r="O11" i="15"/>
  <c r="N11" i="15"/>
  <c r="M11" i="15"/>
  <c r="L11" i="15"/>
  <c r="K11" i="15"/>
  <c r="J11" i="15"/>
  <c r="I11" i="15"/>
  <c r="H11" i="15"/>
  <c r="G11" i="15"/>
  <c r="D11" i="15"/>
  <c r="S11" i="15" s="1"/>
  <c r="P10" i="15"/>
  <c r="O10" i="15"/>
  <c r="N10" i="15"/>
  <c r="M10" i="15"/>
  <c r="L10" i="15"/>
  <c r="K10" i="15"/>
  <c r="J10" i="15"/>
  <c r="I10" i="15"/>
  <c r="H10" i="15"/>
  <c r="G10" i="15"/>
  <c r="D10" i="15"/>
  <c r="S10" i="15" s="1"/>
  <c r="P9" i="15"/>
  <c r="O9" i="15"/>
  <c r="N9" i="15"/>
  <c r="M9" i="15"/>
  <c r="L9" i="15"/>
  <c r="K9" i="15"/>
  <c r="J9" i="15"/>
  <c r="I9" i="15"/>
  <c r="H9" i="15"/>
  <c r="G9" i="15"/>
  <c r="D9" i="15"/>
  <c r="S9" i="15" s="1"/>
  <c r="P8" i="15"/>
  <c r="O8" i="15"/>
  <c r="N8" i="15"/>
  <c r="M8" i="15"/>
  <c r="L8" i="15"/>
  <c r="K8" i="15"/>
  <c r="J8" i="15"/>
  <c r="I8" i="15"/>
  <c r="H8" i="15"/>
  <c r="G8" i="15"/>
  <c r="D8" i="15"/>
  <c r="S8" i="15" s="1"/>
  <c r="P7" i="15"/>
  <c r="O7" i="15"/>
  <c r="N7" i="15"/>
  <c r="M7" i="15"/>
  <c r="L7" i="15"/>
  <c r="K7" i="15"/>
  <c r="J7" i="15"/>
  <c r="I7" i="15"/>
  <c r="H7" i="15"/>
  <c r="G7" i="15"/>
  <c r="D7" i="15"/>
  <c r="S7" i="15" s="1"/>
  <c r="P6" i="15"/>
  <c r="O6" i="15"/>
  <c r="N6" i="15"/>
  <c r="M6" i="15"/>
  <c r="L6" i="15"/>
  <c r="K6" i="15"/>
  <c r="J6" i="15"/>
  <c r="I6" i="15"/>
  <c r="H6" i="15"/>
  <c r="G6" i="15"/>
  <c r="D6" i="15"/>
  <c r="S6" i="15" s="1"/>
  <c r="P5" i="15"/>
  <c r="O5" i="15"/>
  <c r="N5" i="15"/>
  <c r="M5" i="15"/>
  <c r="L5" i="15"/>
  <c r="K5" i="15"/>
  <c r="J5" i="15"/>
  <c r="I5" i="15"/>
  <c r="H5" i="15"/>
  <c r="G5" i="15"/>
  <c r="D5" i="15"/>
  <c r="S5" i="15" s="1"/>
  <c r="P4" i="15"/>
  <c r="O4" i="15"/>
  <c r="N4" i="15"/>
  <c r="M4" i="15"/>
  <c r="L4" i="15"/>
  <c r="K4" i="15"/>
  <c r="J4" i="15"/>
  <c r="I4" i="15"/>
  <c r="H4" i="15"/>
  <c r="G4" i="15"/>
  <c r="D4" i="15"/>
  <c r="S3" i="15"/>
  <c r="D40" i="14"/>
  <c r="M39" i="14"/>
  <c r="L39" i="14"/>
  <c r="K39" i="14"/>
  <c r="J39" i="14"/>
  <c r="I39" i="14"/>
  <c r="H39" i="14"/>
  <c r="G39" i="14"/>
  <c r="F39" i="14"/>
  <c r="M38" i="14"/>
  <c r="L38" i="14"/>
  <c r="K38" i="14"/>
  <c r="J38" i="14"/>
  <c r="I38" i="14"/>
  <c r="H38" i="14"/>
  <c r="G38" i="14"/>
  <c r="F38" i="14"/>
  <c r="M37" i="14"/>
  <c r="G20" i="12" s="1"/>
  <c r="L37" i="14"/>
  <c r="K37" i="14"/>
  <c r="J37" i="14"/>
  <c r="I37" i="14"/>
  <c r="H37" i="14"/>
  <c r="G37" i="14"/>
  <c r="F37" i="14"/>
  <c r="M36" i="14"/>
  <c r="L36" i="14"/>
  <c r="K36" i="14"/>
  <c r="J36" i="14"/>
  <c r="I36" i="14"/>
  <c r="H36" i="14"/>
  <c r="G36" i="14"/>
  <c r="F36" i="14"/>
  <c r="M35" i="14"/>
  <c r="L35" i="14"/>
  <c r="K35" i="14"/>
  <c r="J35" i="14"/>
  <c r="I35" i="14"/>
  <c r="H35" i="14"/>
  <c r="G35" i="14"/>
  <c r="F35" i="14"/>
  <c r="M34" i="14"/>
  <c r="L34" i="14"/>
  <c r="K34" i="14"/>
  <c r="J34" i="14"/>
  <c r="I34" i="14"/>
  <c r="H34" i="14"/>
  <c r="G34" i="14"/>
  <c r="F34" i="14"/>
  <c r="M33" i="14"/>
  <c r="L33" i="14"/>
  <c r="K33" i="14"/>
  <c r="J33" i="14"/>
  <c r="I33" i="14"/>
  <c r="H33" i="14"/>
  <c r="G33" i="14"/>
  <c r="F33" i="14"/>
  <c r="M32" i="14"/>
  <c r="L32" i="14"/>
  <c r="K32" i="14"/>
  <c r="J32" i="14"/>
  <c r="I32" i="14"/>
  <c r="H32" i="14"/>
  <c r="G32" i="14"/>
  <c r="F32" i="14"/>
  <c r="M31" i="14"/>
  <c r="L31" i="14"/>
  <c r="K31" i="14"/>
  <c r="J31" i="14"/>
  <c r="I31" i="14"/>
  <c r="H31" i="14"/>
  <c r="G31" i="14"/>
  <c r="F31" i="14"/>
  <c r="M30" i="14"/>
  <c r="G21" i="12" s="1"/>
  <c r="L30" i="14"/>
  <c r="K30" i="14"/>
  <c r="J30" i="14"/>
  <c r="I30" i="14"/>
  <c r="H30" i="14"/>
  <c r="G30" i="14"/>
  <c r="F30" i="14"/>
  <c r="M29" i="14"/>
  <c r="L29" i="14"/>
  <c r="K29" i="14"/>
  <c r="J29" i="14"/>
  <c r="I29" i="14"/>
  <c r="H29" i="14"/>
  <c r="G29" i="14"/>
  <c r="F29" i="14"/>
  <c r="M28" i="14"/>
  <c r="L28" i="14"/>
  <c r="K28" i="14"/>
  <c r="J28" i="14"/>
  <c r="I28" i="14"/>
  <c r="H28" i="14"/>
  <c r="G28" i="14"/>
  <c r="F28" i="14"/>
  <c r="M27" i="14"/>
  <c r="L27" i="14"/>
  <c r="K27" i="14"/>
  <c r="J27" i="14"/>
  <c r="I27" i="14"/>
  <c r="H27" i="14"/>
  <c r="G27" i="14"/>
  <c r="F27" i="14"/>
  <c r="M26" i="14"/>
  <c r="L26" i="14"/>
  <c r="K26" i="14"/>
  <c r="J26" i="14"/>
  <c r="I26" i="14"/>
  <c r="H26" i="14"/>
  <c r="G26" i="14"/>
  <c r="F26" i="14"/>
  <c r="M25" i="14"/>
  <c r="L25" i="14"/>
  <c r="K25" i="14"/>
  <c r="J25" i="14"/>
  <c r="I25" i="14"/>
  <c r="H25" i="14"/>
  <c r="G25" i="14"/>
  <c r="F25" i="14"/>
  <c r="M24" i="14"/>
  <c r="L24" i="14"/>
  <c r="K24" i="14"/>
  <c r="J24" i="14"/>
  <c r="I24" i="14"/>
  <c r="H24" i="14"/>
  <c r="G24" i="14"/>
  <c r="F24" i="14"/>
  <c r="M23" i="14"/>
  <c r="L23" i="14"/>
  <c r="K23" i="14"/>
  <c r="J23" i="14"/>
  <c r="I23" i="14"/>
  <c r="H23" i="14"/>
  <c r="G23" i="14"/>
  <c r="F23" i="14"/>
  <c r="M22" i="14"/>
  <c r="L22" i="14"/>
  <c r="K22" i="14"/>
  <c r="J22" i="14"/>
  <c r="I22" i="14"/>
  <c r="H22" i="14"/>
  <c r="G22" i="14"/>
  <c r="F22" i="14"/>
  <c r="M21" i="14"/>
  <c r="L21" i="14"/>
  <c r="K21" i="14"/>
  <c r="J21" i="14"/>
  <c r="I21" i="14"/>
  <c r="H21" i="14"/>
  <c r="G21" i="14"/>
  <c r="F21" i="14"/>
  <c r="M20" i="14"/>
  <c r="L20" i="14"/>
  <c r="K20" i="14"/>
  <c r="J20" i="14"/>
  <c r="I20" i="14"/>
  <c r="H20" i="14"/>
  <c r="G20" i="14"/>
  <c r="F20" i="14"/>
  <c r="M19" i="14"/>
  <c r="L19" i="14"/>
  <c r="K19" i="14"/>
  <c r="J19" i="14"/>
  <c r="I19" i="14"/>
  <c r="H19" i="14"/>
  <c r="G19" i="14"/>
  <c r="F19" i="14"/>
  <c r="M18" i="14"/>
  <c r="L18" i="14"/>
  <c r="K18" i="14"/>
  <c r="J18" i="14"/>
  <c r="I18" i="14"/>
  <c r="H18" i="14"/>
  <c r="G18" i="14"/>
  <c r="F18" i="14"/>
  <c r="M17" i="14"/>
  <c r="L17" i="14"/>
  <c r="K17" i="14"/>
  <c r="J17" i="14"/>
  <c r="I17" i="14"/>
  <c r="H17" i="14"/>
  <c r="G17" i="14"/>
  <c r="F17" i="14"/>
  <c r="M16" i="14"/>
  <c r="L16" i="14"/>
  <c r="K16" i="14"/>
  <c r="J16" i="14"/>
  <c r="I16" i="14"/>
  <c r="H16" i="14"/>
  <c r="G16" i="14"/>
  <c r="F16" i="14"/>
  <c r="M15" i="14"/>
  <c r="L15" i="14"/>
  <c r="K15" i="14"/>
  <c r="J15" i="14"/>
  <c r="I15" i="14"/>
  <c r="H15" i="14"/>
  <c r="G15" i="14"/>
  <c r="F15" i="14"/>
  <c r="M14" i="14"/>
  <c r="L14" i="14"/>
  <c r="K14" i="14"/>
  <c r="J14" i="14"/>
  <c r="I14" i="14"/>
  <c r="H14" i="14"/>
  <c r="G14" i="14"/>
  <c r="F14" i="14"/>
  <c r="M13" i="14"/>
  <c r="L13" i="14"/>
  <c r="K13" i="14"/>
  <c r="J13" i="14"/>
  <c r="I13" i="14"/>
  <c r="H13" i="14"/>
  <c r="G13" i="14"/>
  <c r="F13" i="14"/>
  <c r="M12" i="14"/>
  <c r="L12" i="14"/>
  <c r="K12" i="14"/>
  <c r="J12" i="14"/>
  <c r="I12" i="14"/>
  <c r="H12" i="14"/>
  <c r="G12" i="14"/>
  <c r="F12" i="14"/>
  <c r="M11" i="14"/>
  <c r="L11" i="14"/>
  <c r="K11" i="14"/>
  <c r="J11" i="14"/>
  <c r="I11" i="14"/>
  <c r="H11" i="14"/>
  <c r="G11" i="14"/>
  <c r="F11" i="14"/>
  <c r="M10" i="14"/>
  <c r="L10" i="14"/>
  <c r="K10" i="14"/>
  <c r="J10" i="14"/>
  <c r="I10" i="14"/>
  <c r="H10" i="14"/>
  <c r="G10" i="14"/>
  <c r="F10" i="14"/>
  <c r="M9" i="14"/>
  <c r="L9" i="14"/>
  <c r="K9" i="14"/>
  <c r="J9" i="14"/>
  <c r="I9" i="14"/>
  <c r="H9" i="14"/>
  <c r="G9" i="14"/>
  <c r="F9" i="14"/>
  <c r="M8" i="14"/>
  <c r="L8" i="14"/>
  <c r="K8" i="14"/>
  <c r="J8" i="14"/>
  <c r="I8" i="14"/>
  <c r="H8" i="14"/>
  <c r="G8" i="14"/>
  <c r="F8" i="14"/>
  <c r="M7" i="14"/>
  <c r="L7" i="14"/>
  <c r="K7" i="14"/>
  <c r="J7" i="14"/>
  <c r="I7" i="14"/>
  <c r="H7" i="14"/>
  <c r="G7" i="14"/>
  <c r="F7" i="14"/>
  <c r="M6" i="14"/>
  <c r="L6" i="14"/>
  <c r="K6" i="14"/>
  <c r="J6" i="14"/>
  <c r="I6" i="14"/>
  <c r="H6" i="14"/>
  <c r="G6" i="14"/>
  <c r="F6" i="14"/>
  <c r="M5" i="14"/>
  <c r="L5" i="14"/>
  <c r="K5" i="14"/>
  <c r="J5" i="14"/>
  <c r="I5" i="14"/>
  <c r="H5" i="14"/>
  <c r="G5" i="14"/>
  <c r="F5" i="14"/>
  <c r="M4" i="14"/>
  <c r="L4" i="14"/>
  <c r="K4" i="14"/>
  <c r="J4" i="14"/>
  <c r="I4" i="14"/>
  <c r="H4" i="14"/>
  <c r="G4" i="14"/>
  <c r="F4" i="14"/>
  <c r="M3" i="14"/>
  <c r="L3" i="14"/>
  <c r="K3" i="14"/>
  <c r="J3" i="14"/>
  <c r="I3" i="14"/>
  <c r="H3" i="14"/>
  <c r="G3" i="14"/>
  <c r="F3" i="14"/>
  <c r="J21" i="13"/>
  <c r="H21" i="13"/>
  <c r="L18" i="13"/>
  <c r="L17" i="13"/>
  <c r="L16" i="13"/>
  <c r="L13" i="13"/>
  <c r="L12" i="13"/>
  <c r="L11" i="13"/>
  <c r="L10" i="13"/>
  <c r="L9" i="13"/>
  <c r="L8" i="13"/>
  <c r="L7" i="13"/>
  <c r="L6" i="13"/>
  <c r="L5" i="13"/>
  <c r="K107" i="12"/>
  <c r="H105" i="12" s="1"/>
  <c r="H107" i="12" s="1"/>
  <c r="K102" i="12"/>
  <c r="K103" i="12" s="1"/>
  <c r="H101" i="12" s="1"/>
  <c r="H102" i="12"/>
  <c r="K99" i="12"/>
  <c r="L91" i="12"/>
  <c r="L94" i="12" s="1"/>
  <c r="I89" i="12" s="1"/>
  <c r="I84" i="12"/>
  <c r="L81" i="12"/>
  <c r="L82" i="12" s="1"/>
  <c r="L85" i="12" s="1"/>
  <c r="I72" i="12"/>
  <c r="H72" i="12"/>
  <c r="A65" i="12"/>
  <c r="K45" i="12"/>
  <c r="K39" i="12"/>
  <c r="K24" i="12"/>
  <c r="K18" i="12"/>
  <c r="G11" i="12"/>
  <c r="N11" i="12" s="1"/>
  <c r="K7" i="12"/>
  <c r="H7" i="12"/>
  <c r="I7" i="12" s="1"/>
  <c r="S160" i="11"/>
  <c r="S159" i="11"/>
  <c r="C156" i="11"/>
  <c r="B156" i="11"/>
  <c r="P155" i="11"/>
  <c r="O155" i="11"/>
  <c r="N155" i="11"/>
  <c r="M155" i="11"/>
  <c r="L155" i="11"/>
  <c r="K155" i="11"/>
  <c r="J155" i="11"/>
  <c r="I155" i="11"/>
  <c r="H155" i="11"/>
  <c r="G155" i="11"/>
  <c r="D155" i="11"/>
  <c r="S155" i="11" s="1"/>
  <c r="P154" i="11"/>
  <c r="O154" i="11"/>
  <c r="N154" i="11"/>
  <c r="M154" i="11"/>
  <c r="L154" i="11"/>
  <c r="K154" i="11"/>
  <c r="J154" i="11"/>
  <c r="I154" i="11"/>
  <c r="H154" i="11"/>
  <c r="G154" i="11"/>
  <c r="D154" i="11"/>
  <c r="S154" i="11" s="1"/>
  <c r="P153" i="11"/>
  <c r="O153" i="11"/>
  <c r="N153" i="11"/>
  <c r="M153" i="11"/>
  <c r="L153" i="11"/>
  <c r="K153" i="11"/>
  <c r="J153" i="11"/>
  <c r="I153" i="11"/>
  <c r="H153" i="11"/>
  <c r="G153" i="11"/>
  <c r="D153" i="11"/>
  <c r="S153" i="11" s="1"/>
  <c r="P152" i="11"/>
  <c r="O152" i="11"/>
  <c r="N152" i="11"/>
  <c r="M152" i="11"/>
  <c r="L152" i="11"/>
  <c r="K152" i="11"/>
  <c r="J152" i="11"/>
  <c r="I152" i="11"/>
  <c r="H152" i="11"/>
  <c r="G152" i="11"/>
  <c r="D152" i="11"/>
  <c r="S152" i="11" s="1"/>
  <c r="P151" i="11"/>
  <c r="O151" i="11"/>
  <c r="N151" i="11"/>
  <c r="M151" i="11"/>
  <c r="L151" i="11"/>
  <c r="K151" i="11"/>
  <c r="J151" i="11"/>
  <c r="I151" i="11"/>
  <c r="H151" i="11"/>
  <c r="G151" i="11"/>
  <c r="D151" i="11"/>
  <c r="S151" i="11" s="1"/>
  <c r="P150" i="11"/>
  <c r="O150" i="11"/>
  <c r="N150" i="11"/>
  <c r="M150" i="11"/>
  <c r="L150" i="11"/>
  <c r="K150" i="11"/>
  <c r="J150" i="11"/>
  <c r="I150" i="11"/>
  <c r="H150" i="11"/>
  <c r="G150" i="11"/>
  <c r="D150" i="11"/>
  <c r="S150" i="11" s="1"/>
  <c r="P149" i="11"/>
  <c r="O149" i="11"/>
  <c r="N149" i="11"/>
  <c r="M149" i="11"/>
  <c r="L149" i="11"/>
  <c r="K149" i="11"/>
  <c r="J149" i="11"/>
  <c r="I149" i="11"/>
  <c r="H149" i="11"/>
  <c r="G149" i="11"/>
  <c r="D149" i="11"/>
  <c r="S149" i="11" s="1"/>
  <c r="P148" i="11"/>
  <c r="O148" i="11"/>
  <c r="N148" i="11"/>
  <c r="M148" i="11"/>
  <c r="L148" i="11"/>
  <c r="K148" i="11"/>
  <c r="J148" i="11"/>
  <c r="I148" i="11"/>
  <c r="H148" i="11"/>
  <c r="G148" i="11"/>
  <c r="D148" i="11"/>
  <c r="S148" i="11" s="1"/>
  <c r="P147" i="11"/>
  <c r="O147" i="11"/>
  <c r="N147" i="11"/>
  <c r="M147" i="11"/>
  <c r="L147" i="11"/>
  <c r="K147" i="11"/>
  <c r="J147" i="11"/>
  <c r="I147" i="11"/>
  <c r="H147" i="11"/>
  <c r="G147" i="11"/>
  <c r="D147" i="11"/>
  <c r="S147" i="11" s="1"/>
  <c r="P146" i="11"/>
  <c r="O146" i="11"/>
  <c r="N146" i="11"/>
  <c r="M146" i="11"/>
  <c r="L146" i="11"/>
  <c r="K146" i="11"/>
  <c r="J146" i="11"/>
  <c r="I146" i="11"/>
  <c r="H146" i="11"/>
  <c r="G146" i="11"/>
  <c r="D146" i="11"/>
  <c r="S146" i="11" s="1"/>
  <c r="P145" i="11"/>
  <c r="O145" i="11"/>
  <c r="N145" i="11"/>
  <c r="M145" i="11"/>
  <c r="L145" i="11"/>
  <c r="K145" i="11"/>
  <c r="J145" i="11"/>
  <c r="I145" i="11"/>
  <c r="H145" i="11"/>
  <c r="G145" i="11"/>
  <c r="D145" i="11"/>
  <c r="P144" i="11"/>
  <c r="O144" i="11"/>
  <c r="N144" i="11"/>
  <c r="M144" i="11"/>
  <c r="L144" i="11"/>
  <c r="K144" i="11"/>
  <c r="J144" i="11"/>
  <c r="I144" i="11"/>
  <c r="H144" i="11"/>
  <c r="G144" i="11"/>
  <c r="D144" i="11"/>
  <c r="S144" i="11" s="1"/>
  <c r="C143" i="11"/>
  <c r="B143" i="11"/>
  <c r="P142" i="11"/>
  <c r="O142" i="11"/>
  <c r="N142" i="11"/>
  <c r="M142" i="11"/>
  <c r="L142" i="11"/>
  <c r="K142" i="11"/>
  <c r="J142" i="11"/>
  <c r="I142" i="11"/>
  <c r="H142" i="11"/>
  <c r="G142" i="11"/>
  <c r="D142" i="11"/>
  <c r="S142" i="11" s="1"/>
  <c r="P141" i="11"/>
  <c r="O141" i="11"/>
  <c r="N141" i="11"/>
  <c r="M141" i="11"/>
  <c r="L141" i="11"/>
  <c r="K141" i="11"/>
  <c r="J141" i="11"/>
  <c r="I141" i="11"/>
  <c r="H141" i="11"/>
  <c r="G141" i="11"/>
  <c r="D141" i="11"/>
  <c r="S141" i="11" s="1"/>
  <c r="P140" i="11"/>
  <c r="O140" i="11"/>
  <c r="N140" i="11"/>
  <c r="M140" i="11"/>
  <c r="L140" i="11"/>
  <c r="K140" i="11"/>
  <c r="J140" i="11"/>
  <c r="I140" i="11"/>
  <c r="H140" i="11"/>
  <c r="G140" i="11"/>
  <c r="D140" i="11"/>
  <c r="S140" i="11" s="1"/>
  <c r="P139" i="11"/>
  <c r="O139" i="11"/>
  <c r="N139" i="11"/>
  <c r="M139" i="11"/>
  <c r="L139" i="11"/>
  <c r="K139" i="11"/>
  <c r="J139" i="11"/>
  <c r="I139" i="11"/>
  <c r="H139" i="11"/>
  <c r="G139" i="11"/>
  <c r="D139" i="11"/>
  <c r="S139" i="11" s="1"/>
  <c r="P138" i="11"/>
  <c r="O138" i="11"/>
  <c r="N138" i="11"/>
  <c r="M138" i="11"/>
  <c r="L138" i="11"/>
  <c r="K138" i="11"/>
  <c r="J138" i="11"/>
  <c r="I138" i="11"/>
  <c r="H138" i="11"/>
  <c r="G138" i="11"/>
  <c r="D138" i="11"/>
  <c r="S138" i="11" s="1"/>
  <c r="P137" i="11"/>
  <c r="O137" i="11"/>
  <c r="N137" i="11"/>
  <c r="M137" i="11"/>
  <c r="L137" i="11"/>
  <c r="K137" i="11"/>
  <c r="J137" i="11"/>
  <c r="I137" i="11"/>
  <c r="H137" i="11"/>
  <c r="G137" i="11"/>
  <c r="D137" i="11"/>
  <c r="S137" i="11" s="1"/>
  <c r="P136" i="11"/>
  <c r="O136" i="11"/>
  <c r="N136" i="11"/>
  <c r="M136" i="11"/>
  <c r="L136" i="11"/>
  <c r="K136" i="11"/>
  <c r="J136" i="11"/>
  <c r="I136" i="11"/>
  <c r="H136" i="11"/>
  <c r="G136" i="11"/>
  <c r="D136" i="11"/>
  <c r="S136" i="11" s="1"/>
  <c r="S135" i="11"/>
  <c r="P135" i="11"/>
  <c r="O135" i="11"/>
  <c r="N135" i="11"/>
  <c r="M135" i="11"/>
  <c r="L135" i="11"/>
  <c r="K135" i="11"/>
  <c r="J135" i="11"/>
  <c r="I135" i="11"/>
  <c r="H135" i="11"/>
  <c r="G135" i="11"/>
  <c r="P134" i="11"/>
  <c r="O134" i="11"/>
  <c r="N134" i="11"/>
  <c r="M134" i="11"/>
  <c r="L134" i="11"/>
  <c r="K134" i="11"/>
  <c r="J134" i="11"/>
  <c r="I134" i="11"/>
  <c r="H134" i="11"/>
  <c r="G134" i="11"/>
  <c r="D134" i="11"/>
  <c r="S134" i="11" s="1"/>
  <c r="P133" i="11"/>
  <c r="O133" i="11"/>
  <c r="N133" i="11"/>
  <c r="M133" i="11"/>
  <c r="L133" i="11"/>
  <c r="K133" i="11"/>
  <c r="J133" i="11"/>
  <c r="I133" i="11"/>
  <c r="H133" i="11"/>
  <c r="G133" i="11"/>
  <c r="D133" i="11"/>
  <c r="S133" i="11" s="1"/>
  <c r="C132" i="11"/>
  <c r="B132" i="11"/>
  <c r="P131" i="11"/>
  <c r="O131" i="11"/>
  <c r="N131" i="11"/>
  <c r="M131" i="11"/>
  <c r="L131" i="11"/>
  <c r="K131" i="11"/>
  <c r="J131" i="11"/>
  <c r="I131" i="11"/>
  <c r="H131" i="11"/>
  <c r="G131" i="11"/>
  <c r="D131" i="11"/>
  <c r="S131" i="11" s="1"/>
  <c r="P130" i="11"/>
  <c r="O130" i="11"/>
  <c r="N130" i="11"/>
  <c r="M130" i="11"/>
  <c r="L130" i="11"/>
  <c r="K130" i="11"/>
  <c r="J130" i="11"/>
  <c r="I130" i="11"/>
  <c r="H130" i="11"/>
  <c r="G130" i="11"/>
  <c r="D130" i="11"/>
  <c r="S130" i="11" s="1"/>
  <c r="P129" i="11"/>
  <c r="O129" i="11"/>
  <c r="N129" i="11"/>
  <c r="M129" i="11"/>
  <c r="L129" i="11"/>
  <c r="K129" i="11"/>
  <c r="J129" i="11"/>
  <c r="I129" i="11"/>
  <c r="H129" i="11"/>
  <c r="G129" i="11"/>
  <c r="D129" i="11"/>
  <c r="S129" i="11" s="1"/>
  <c r="P128" i="11"/>
  <c r="O128" i="11"/>
  <c r="N128" i="11"/>
  <c r="M128" i="11"/>
  <c r="L128" i="11"/>
  <c r="K128" i="11"/>
  <c r="J128" i="11"/>
  <c r="I128" i="11"/>
  <c r="H128" i="11"/>
  <c r="G128" i="11"/>
  <c r="D128" i="11"/>
  <c r="S128" i="11" s="1"/>
  <c r="P127" i="11"/>
  <c r="O127" i="11"/>
  <c r="N127" i="11"/>
  <c r="M127" i="11"/>
  <c r="L127" i="11"/>
  <c r="K127" i="11"/>
  <c r="J127" i="11"/>
  <c r="I127" i="11"/>
  <c r="H127" i="11"/>
  <c r="G127" i="11"/>
  <c r="D127" i="11"/>
  <c r="S127" i="11" s="1"/>
  <c r="P126" i="11"/>
  <c r="O126" i="11"/>
  <c r="N126" i="11"/>
  <c r="M126" i="11"/>
  <c r="L126" i="11"/>
  <c r="K126" i="11"/>
  <c r="J126" i="11"/>
  <c r="I126" i="11"/>
  <c r="H126" i="11"/>
  <c r="G126" i="11"/>
  <c r="D126" i="11"/>
  <c r="S126" i="11" s="1"/>
  <c r="S125" i="11"/>
  <c r="P125" i="11"/>
  <c r="O125" i="11"/>
  <c r="N125" i="11"/>
  <c r="M125" i="11"/>
  <c r="L125" i="11"/>
  <c r="K125" i="11"/>
  <c r="J125" i="11"/>
  <c r="I125" i="11"/>
  <c r="H125" i="11"/>
  <c r="G125" i="11"/>
  <c r="S124" i="11"/>
  <c r="P124" i="11"/>
  <c r="O124" i="11"/>
  <c r="N124" i="11"/>
  <c r="M124" i="11"/>
  <c r="L124" i="11"/>
  <c r="K124" i="11"/>
  <c r="J124" i="11"/>
  <c r="I124" i="11"/>
  <c r="H124" i="11"/>
  <c r="G124" i="11"/>
  <c r="P123" i="11"/>
  <c r="O123" i="11"/>
  <c r="N123" i="11"/>
  <c r="M123" i="11"/>
  <c r="L123" i="11"/>
  <c r="K123" i="11"/>
  <c r="J123" i="11"/>
  <c r="I123" i="11"/>
  <c r="H123" i="11"/>
  <c r="G123" i="11"/>
  <c r="D123" i="11"/>
  <c r="S123" i="11" s="1"/>
  <c r="P122" i="11"/>
  <c r="O122" i="11"/>
  <c r="N122" i="11"/>
  <c r="M122" i="11"/>
  <c r="L122" i="11"/>
  <c r="K122" i="11"/>
  <c r="J122" i="11"/>
  <c r="I122" i="11"/>
  <c r="H122" i="11"/>
  <c r="G122" i="11"/>
  <c r="D122" i="11"/>
  <c r="S122" i="11" s="1"/>
  <c r="P121" i="11"/>
  <c r="O121" i="11"/>
  <c r="N121" i="11"/>
  <c r="M121" i="11"/>
  <c r="L121" i="11"/>
  <c r="K121" i="11"/>
  <c r="J121" i="11"/>
  <c r="I121" i="11"/>
  <c r="H121" i="11"/>
  <c r="G121" i="11"/>
  <c r="D121" i="11"/>
  <c r="S121" i="11" s="1"/>
  <c r="P120" i="11"/>
  <c r="O120" i="11"/>
  <c r="N120" i="11"/>
  <c r="M120" i="11"/>
  <c r="L120" i="11"/>
  <c r="K120" i="11"/>
  <c r="J120" i="11"/>
  <c r="I120" i="11"/>
  <c r="H120" i="11"/>
  <c r="G120" i="11"/>
  <c r="D120" i="11"/>
  <c r="C119" i="11"/>
  <c r="B119" i="11"/>
  <c r="P118" i="11"/>
  <c r="O118" i="11"/>
  <c r="N118" i="11"/>
  <c r="M118" i="11"/>
  <c r="L118" i="11"/>
  <c r="K118" i="11"/>
  <c r="J118" i="11"/>
  <c r="I118" i="11"/>
  <c r="H118" i="11"/>
  <c r="G118" i="11"/>
  <c r="D118" i="11"/>
  <c r="S118" i="11" s="1"/>
  <c r="P117" i="11"/>
  <c r="O117" i="11"/>
  <c r="N117" i="11"/>
  <c r="M117" i="11"/>
  <c r="L117" i="11"/>
  <c r="K117" i="11"/>
  <c r="J117" i="11"/>
  <c r="I117" i="11"/>
  <c r="H117" i="11"/>
  <c r="G117" i="11"/>
  <c r="D117" i="11"/>
  <c r="S117" i="11" s="1"/>
  <c r="P116" i="11"/>
  <c r="O116" i="11"/>
  <c r="N116" i="11"/>
  <c r="M116" i="11"/>
  <c r="L116" i="11"/>
  <c r="K116" i="11"/>
  <c r="J116" i="11"/>
  <c r="I116" i="11"/>
  <c r="H116" i="11"/>
  <c r="G116" i="11"/>
  <c r="D116" i="11"/>
  <c r="S116" i="11" s="1"/>
  <c r="P115" i="11"/>
  <c r="O115" i="11"/>
  <c r="N115" i="11"/>
  <c r="M115" i="11"/>
  <c r="L115" i="11"/>
  <c r="K115" i="11"/>
  <c r="J115" i="11"/>
  <c r="I115" i="11"/>
  <c r="H115" i="11"/>
  <c r="G115" i="11"/>
  <c r="D115" i="11"/>
  <c r="S115" i="11" s="1"/>
  <c r="P114" i="11"/>
  <c r="O114" i="11"/>
  <c r="N114" i="11"/>
  <c r="M114" i="11"/>
  <c r="L114" i="11"/>
  <c r="K114" i="11"/>
  <c r="J114" i="11"/>
  <c r="I114" i="11"/>
  <c r="H114" i="11"/>
  <c r="G114" i="11"/>
  <c r="D114" i="11"/>
  <c r="S114" i="11" s="1"/>
  <c r="P113" i="11"/>
  <c r="O113" i="11"/>
  <c r="N113" i="11"/>
  <c r="M113" i="11"/>
  <c r="L113" i="11"/>
  <c r="K113" i="11"/>
  <c r="J113" i="11"/>
  <c r="I113" i="11"/>
  <c r="H113" i="11"/>
  <c r="G113" i="11"/>
  <c r="D113" i="11"/>
  <c r="S113" i="11" s="1"/>
  <c r="P112" i="11"/>
  <c r="O112" i="11"/>
  <c r="N112" i="11"/>
  <c r="M112" i="11"/>
  <c r="L112" i="11"/>
  <c r="K112" i="11"/>
  <c r="J112" i="11"/>
  <c r="I112" i="11"/>
  <c r="H112" i="11"/>
  <c r="G112" i="11"/>
  <c r="D112" i="11"/>
  <c r="S112" i="11" s="1"/>
  <c r="P111" i="11"/>
  <c r="O111" i="11"/>
  <c r="N111" i="11"/>
  <c r="M111" i="11"/>
  <c r="L111" i="11"/>
  <c r="K111" i="11"/>
  <c r="J111" i="11"/>
  <c r="I111" i="11"/>
  <c r="H111" i="11"/>
  <c r="G111" i="11"/>
  <c r="D111" i="11"/>
  <c r="S111" i="11" s="1"/>
  <c r="P110" i="11"/>
  <c r="O110" i="11"/>
  <c r="N110" i="11"/>
  <c r="M110" i="11"/>
  <c r="L110" i="11"/>
  <c r="K110" i="11"/>
  <c r="J110" i="11"/>
  <c r="I110" i="11"/>
  <c r="I119" i="11" s="1"/>
  <c r="H110" i="11"/>
  <c r="G110" i="11"/>
  <c r="D110" i="11"/>
  <c r="S110" i="11" s="1"/>
  <c r="C109" i="11"/>
  <c r="B109" i="11"/>
  <c r="P108" i="11"/>
  <c r="O108" i="11"/>
  <c r="N108" i="11"/>
  <c r="M108" i="11"/>
  <c r="L108" i="11"/>
  <c r="K108" i="11"/>
  <c r="J108" i="11"/>
  <c r="I108" i="11"/>
  <c r="H108" i="11"/>
  <c r="G108" i="11"/>
  <c r="D108" i="11"/>
  <c r="P107" i="11"/>
  <c r="O107" i="11"/>
  <c r="N107" i="11"/>
  <c r="M107" i="11"/>
  <c r="L107" i="11"/>
  <c r="K107" i="11"/>
  <c r="J107" i="11"/>
  <c r="I107" i="11"/>
  <c r="H107" i="11"/>
  <c r="G107" i="11"/>
  <c r="D107" i="11"/>
  <c r="S107" i="11" s="1"/>
  <c r="P106" i="11"/>
  <c r="O106" i="11"/>
  <c r="N106" i="11"/>
  <c r="M106" i="11"/>
  <c r="L106" i="11"/>
  <c r="K106" i="11"/>
  <c r="J106" i="11"/>
  <c r="I106" i="11"/>
  <c r="H106" i="11"/>
  <c r="G106" i="11"/>
  <c r="D106" i="11"/>
  <c r="S106" i="11" s="1"/>
  <c r="P105" i="11"/>
  <c r="O105" i="11"/>
  <c r="N105" i="11"/>
  <c r="M105" i="11"/>
  <c r="L105" i="11"/>
  <c r="K105" i="11"/>
  <c r="J105" i="11"/>
  <c r="I105" i="11"/>
  <c r="H105" i="11"/>
  <c r="G105" i="11"/>
  <c r="D105" i="11"/>
  <c r="S105" i="11" s="1"/>
  <c r="P104" i="11"/>
  <c r="O104" i="11"/>
  <c r="N104" i="11"/>
  <c r="M104" i="11"/>
  <c r="L104" i="11"/>
  <c r="K104" i="11"/>
  <c r="J104" i="11"/>
  <c r="I104" i="11"/>
  <c r="H104" i="11"/>
  <c r="G104" i="11"/>
  <c r="D104" i="11"/>
  <c r="S104" i="11" s="1"/>
  <c r="P103" i="11"/>
  <c r="O103" i="11"/>
  <c r="N103" i="11"/>
  <c r="M103" i="11"/>
  <c r="L103" i="11"/>
  <c r="K103" i="11"/>
  <c r="J103" i="11"/>
  <c r="I103" i="11"/>
  <c r="H103" i="11"/>
  <c r="G103" i="11"/>
  <c r="D103" i="11"/>
  <c r="S103" i="11" s="1"/>
  <c r="P102" i="11"/>
  <c r="O102" i="11"/>
  <c r="N102" i="11"/>
  <c r="M102" i="11"/>
  <c r="L102" i="11"/>
  <c r="K102" i="11"/>
  <c r="J102" i="11"/>
  <c r="I102" i="11"/>
  <c r="H102" i="11"/>
  <c r="G102" i="11"/>
  <c r="D102" i="11"/>
  <c r="S102" i="11" s="1"/>
  <c r="C101" i="11"/>
  <c r="B101" i="11"/>
  <c r="P100" i="11"/>
  <c r="O100" i="11"/>
  <c r="N100" i="11"/>
  <c r="M100" i="11"/>
  <c r="L100" i="11"/>
  <c r="K100" i="11"/>
  <c r="J100" i="11"/>
  <c r="I100" i="11"/>
  <c r="H100" i="11"/>
  <c r="G100" i="11"/>
  <c r="D100" i="11"/>
  <c r="S100" i="11" s="1"/>
  <c r="P99" i="11"/>
  <c r="O99" i="11"/>
  <c r="N99" i="11"/>
  <c r="M99" i="11"/>
  <c r="L99" i="11"/>
  <c r="K99" i="11"/>
  <c r="J99" i="11"/>
  <c r="I99" i="11"/>
  <c r="H99" i="11"/>
  <c r="G99" i="11"/>
  <c r="D99" i="11"/>
  <c r="S99" i="11" s="1"/>
  <c r="P98" i="11"/>
  <c r="O98" i="11"/>
  <c r="N98" i="11"/>
  <c r="M98" i="11"/>
  <c r="L98" i="11"/>
  <c r="K98" i="11"/>
  <c r="J98" i="11"/>
  <c r="I98" i="11"/>
  <c r="H98" i="11"/>
  <c r="G98" i="11"/>
  <c r="D98" i="11"/>
  <c r="S98" i="11" s="1"/>
  <c r="P97" i="11"/>
  <c r="O97" i="11"/>
  <c r="N97" i="11"/>
  <c r="M97" i="11"/>
  <c r="L97" i="11"/>
  <c r="K97" i="11"/>
  <c r="J97" i="11"/>
  <c r="I97" i="11"/>
  <c r="H97" i="11"/>
  <c r="G97" i="11"/>
  <c r="D97" i="11"/>
  <c r="S97" i="11" s="1"/>
  <c r="P96" i="11"/>
  <c r="O96" i="11"/>
  <c r="N96" i="11"/>
  <c r="M96" i="11"/>
  <c r="L96" i="11"/>
  <c r="K96" i="11"/>
  <c r="J96" i="11"/>
  <c r="I96" i="11"/>
  <c r="H96" i="11"/>
  <c r="G96" i="11"/>
  <c r="D96" i="11"/>
  <c r="S96" i="11" s="1"/>
  <c r="P95" i="11"/>
  <c r="O95" i="11"/>
  <c r="N95" i="11"/>
  <c r="M95" i="11"/>
  <c r="L95" i="11"/>
  <c r="K95" i="11"/>
  <c r="J95" i="11"/>
  <c r="I95" i="11"/>
  <c r="H95" i="11"/>
  <c r="G95" i="11"/>
  <c r="D95" i="11"/>
  <c r="S95" i="11" s="1"/>
  <c r="P94" i="11"/>
  <c r="O94" i="11"/>
  <c r="N94" i="11"/>
  <c r="M94" i="11"/>
  <c r="L94" i="11"/>
  <c r="K94" i="11"/>
  <c r="J94" i="11"/>
  <c r="I94" i="11"/>
  <c r="H94" i="11"/>
  <c r="G94" i="11"/>
  <c r="D94" i="11"/>
  <c r="S94" i="11" s="1"/>
  <c r="P93" i="11"/>
  <c r="O93" i="11"/>
  <c r="N93" i="11"/>
  <c r="M93" i="11"/>
  <c r="L93" i="11"/>
  <c r="K93" i="11"/>
  <c r="J93" i="11"/>
  <c r="I93" i="11"/>
  <c r="H93" i="11"/>
  <c r="G93" i="11"/>
  <c r="D93" i="11"/>
  <c r="S93" i="11" s="1"/>
  <c r="P92" i="11"/>
  <c r="O92" i="11"/>
  <c r="N92" i="11"/>
  <c r="M92" i="11"/>
  <c r="L92" i="11"/>
  <c r="K92" i="11"/>
  <c r="J92" i="11"/>
  <c r="I92" i="11"/>
  <c r="H92" i="11"/>
  <c r="G92" i="11"/>
  <c r="D92" i="11"/>
  <c r="S92" i="11" s="1"/>
  <c r="P91" i="11"/>
  <c r="O91" i="11"/>
  <c r="N91" i="11"/>
  <c r="M91" i="11"/>
  <c r="L91" i="11"/>
  <c r="K91" i="11"/>
  <c r="J91" i="11"/>
  <c r="I91" i="11"/>
  <c r="H91" i="11"/>
  <c r="G91" i="11"/>
  <c r="D91" i="11"/>
  <c r="S91" i="11" s="1"/>
  <c r="P90" i="11"/>
  <c r="O90" i="11"/>
  <c r="N90" i="11"/>
  <c r="M90" i="11"/>
  <c r="L90" i="11"/>
  <c r="K90" i="11"/>
  <c r="J90" i="11"/>
  <c r="I90" i="11"/>
  <c r="H90" i="11"/>
  <c r="G90" i="11"/>
  <c r="D90" i="11"/>
  <c r="S90" i="11" s="1"/>
  <c r="P89" i="11"/>
  <c r="O89" i="11"/>
  <c r="N89" i="11"/>
  <c r="M89" i="11"/>
  <c r="L89" i="11"/>
  <c r="K89" i="11"/>
  <c r="J89" i="11"/>
  <c r="I89" i="11"/>
  <c r="H89" i="11"/>
  <c r="G89" i="11"/>
  <c r="D89" i="11"/>
  <c r="S89" i="11" s="1"/>
  <c r="P88" i="11"/>
  <c r="O88" i="11"/>
  <c r="N88" i="11"/>
  <c r="M88" i="11"/>
  <c r="L88" i="11"/>
  <c r="K88" i="11"/>
  <c r="J88" i="11"/>
  <c r="I88" i="11"/>
  <c r="H88" i="11"/>
  <c r="G88" i="11"/>
  <c r="D88" i="11"/>
  <c r="S88" i="11" s="1"/>
  <c r="P87" i="11"/>
  <c r="O87" i="11"/>
  <c r="N87" i="11"/>
  <c r="M87" i="11"/>
  <c r="L87" i="11"/>
  <c r="K87" i="11"/>
  <c r="J87" i="11"/>
  <c r="I87" i="11"/>
  <c r="H87" i="11"/>
  <c r="G87" i="11"/>
  <c r="D87" i="11"/>
  <c r="S87" i="11" s="1"/>
  <c r="P86" i="11"/>
  <c r="O86" i="11"/>
  <c r="N86" i="11"/>
  <c r="M86" i="11"/>
  <c r="L86" i="11"/>
  <c r="K86" i="11"/>
  <c r="J86" i="11"/>
  <c r="I86" i="11"/>
  <c r="H86" i="11"/>
  <c r="G86" i="11"/>
  <c r="D86" i="11"/>
  <c r="P85" i="11"/>
  <c r="O85" i="11"/>
  <c r="N85" i="11"/>
  <c r="M85" i="11"/>
  <c r="L85" i="11"/>
  <c r="K85" i="11"/>
  <c r="J85" i="11"/>
  <c r="I85" i="11"/>
  <c r="H85" i="11"/>
  <c r="G85" i="11"/>
  <c r="C84" i="11"/>
  <c r="B84" i="11"/>
  <c r="P83" i="11"/>
  <c r="O83" i="11"/>
  <c r="N83" i="11"/>
  <c r="M83" i="11"/>
  <c r="L83" i="11"/>
  <c r="K83" i="11"/>
  <c r="J83" i="11"/>
  <c r="I83" i="11"/>
  <c r="H83" i="11"/>
  <c r="G83" i="11"/>
  <c r="D83" i="11"/>
  <c r="S83" i="11" s="1"/>
  <c r="P82" i="11"/>
  <c r="O82" i="11"/>
  <c r="N82" i="11"/>
  <c r="M82" i="11"/>
  <c r="L82" i="11"/>
  <c r="K82" i="11"/>
  <c r="J82" i="11"/>
  <c r="I82" i="11"/>
  <c r="H82" i="11"/>
  <c r="G82" i="11"/>
  <c r="D82" i="11"/>
  <c r="S82" i="11" s="1"/>
  <c r="P81" i="11"/>
  <c r="O81" i="11"/>
  <c r="N81" i="11"/>
  <c r="M81" i="11"/>
  <c r="L81" i="11"/>
  <c r="K81" i="11"/>
  <c r="J81" i="11"/>
  <c r="I81" i="11"/>
  <c r="H81" i="11"/>
  <c r="G81" i="11"/>
  <c r="D81" i="11"/>
  <c r="S81" i="11" s="1"/>
  <c r="P80" i="11"/>
  <c r="O80" i="11"/>
  <c r="N80" i="11"/>
  <c r="M80" i="11"/>
  <c r="L80" i="11"/>
  <c r="K80" i="11"/>
  <c r="J80" i="11"/>
  <c r="I80" i="11"/>
  <c r="H80" i="11"/>
  <c r="G80" i="11"/>
  <c r="D80" i="11"/>
  <c r="S80" i="11" s="1"/>
  <c r="P79" i="11"/>
  <c r="O79" i="11"/>
  <c r="N79" i="11"/>
  <c r="M79" i="11"/>
  <c r="L79" i="11"/>
  <c r="K79" i="11"/>
  <c r="J79" i="11"/>
  <c r="I79" i="11"/>
  <c r="H79" i="11"/>
  <c r="G79" i="11"/>
  <c r="D79" i="11"/>
  <c r="S79" i="11" s="1"/>
  <c r="P78" i="11"/>
  <c r="O78" i="11"/>
  <c r="N78" i="11"/>
  <c r="M78" i="11"/>
  <c r="L78" i="11"/>
  <c r="K78" i="11"/>
  <c r="J78" i="11"/>
  <c r="I78" i="11"/>
  <c r="H78" i="11"/>
  <c r="G78" i="11"/>
  <c r="D78" i="11"/>
  <c r="S78" i="11" s="1"/>
  <c r="P77" i="11"/>
  <c r="O77" i="11"/>
  <c r="N77" i="11"/>
  <c r="M77" i="11"/>
  <c r="L77" i="11"/>
  <c r="K77" i="11"/>
  <c r="J77" i="11"/>
  <c r="I77" i="11"/>
  <c r="H77" i="11"/>
  <c r="G77" i="11"/>
  <c r="D77" i="11"/>
  <c r="S77" i="11" s="1"/>
  <c r="P76" i="11"/>
  <c r="O76" i="11"/>
  <c r="N76" i="11"/>
  <c r="M76" i="11"/>
  <c r="L76" i="11"/>
  <c r="K76" i="11"/>
  <c r="J76" i="11"/>
  <c r="I76" i="11"/>
  <c r="H76" i="11"/>
  <c r="G76" i="11"/>
  <c r="D76" i="11"/>
  <c r="S76" i="11" s="1"/>
  <c r="P75" i="11"/>
  <c r="O75" i="11"/>
  <c r="N75" i="11"/>
  <c r="M75" i="11"/>
  <c r="L75" i="11"/>
  <c r="K75" i="11"/>
  <c r="J75" i="11"/>
  <c r="I75" i="11"/>
  <c r="H75" i="11"/>
  <c r="G75" i="11"/>
  <c r="D75" i="11"/>
  <c r="S75" i="11" s="1"/>
  <c r="P74" i="11"/>
  <c r="O74" i="11"/>
  <c r="N74" i="11"/>
  <c r="M74" i="11"/>
  <c r="L74" i="11"/>
  <c r="K74" i="11"/>
  <c r="J74" i="11"/>
  <c r="I74" i="11"/>
  <c r="H74" i="11"/>
  <c r="G74" i="11"/>
  <c r="D74" i="11"/>
  <c r="S74" i="11" s="1"/>
  <c r="P73" i="11"/>
  <c r="O73" i="11"/>
  <c r="N73" i="11"/>
  <c r="M73" i="11"/>
  <c r="L73" i="11"/>
  <c r="K73" i="11"/>
  <c r="J73" i="11"/>
  <c r="I73" i="11"/>
  <c r="H73" i="11"/>
  <c r="G73" i="11"/>
  <c r="D73" i="11"/>
  <c r="S73" i="11" s="1"/>
  <c r="P72" i="11"/>
  <c r="O72" i="11"/>
  <c r="N72" i="11"/>
  <c r="M72" i="11"/>
  <c r="L72" i="11"/>
  <c r="K72" i="11"/>
  <c r="J72" i="11"/>
  <c r="I72" i="11"/>
  <c r="H72" i="11"/>
  <c r="G72" i="11"/>
  <c r="D72" i="11"/>
  <c r="S72" i="11" s="1"/>
  <c r="P71" i="11"/>
  <c r="O71" i="11"/>
  <c r="N71" i="11"/>
  <c r="M71" i="11"/>
  <c r="L71" i="11"/>
  <c r="K71" i="11"/>
  <c r="J71" i="11"/>
  <c r="I71" i="11"/>
  <c r="H71" i="11"/>
  <c r="G71" i="11"/>
  <c r="D71" i="11"/>
  <c r="S71" i="11" s="1"/>
  <c r="P70" i="11"/>
  <c r="O70" i="11"/>
  <c r="N70" i="11"/>
  <c r="M70" i="11"/>
  <c r="L70" i="11"/>
  <c r="K70" i="11"/>
  <c r="J70" i="11"/>
  <c r="I70" i="11"/>
  <c r="H70" i="11"/>
  <c r="G70" i="11"/>
  <c r="D70" i="11"/>
  <c r="S70" i="11" s="1"/>
  <c r="P69" i="11"/>
  <c r="O69" i="11"/>
  <c r="N69" i="11"/>
  <c r="M69" i="11"/>
  <c r="L69" i="11"/>
  <c r="K69" i="11"/>
  <c r="J69" i="11"/>
  <c r="I69" i="11"/>
  <c r="H69" i="11"/>
  <c r="G69" i="11"/>
  <c r="D69" i="11"/>
  <c r="S69" i="11" s="1"/>
  <c r="C68" i="11"/>
  <c r="B68" i="11"/>
  <c r="P67" i="11"/>
  <c r="O67" i="11"/>
  <c r="N67" i="11"/>
  <c r="M67" i="11"/>
  <c r="L67" i="11"/>
  <c r="K67" i="11"/>
  <c r="J67" i="11"/>
  <c r="I67" i="11"/>
  <c r="H67" i="11"/>
  <c r="G67" i="11"/>
  <c r="D67" i="11"/>
  <c r="S67" i="11" s="1"/>
  <c r="P66" i="11"/>
  <c r="O66" i="11"/>
  <c r="N66" i="11"/>
  <c r="M66" i="11"/>
  <c r="L66" i="11"/>
  <c r="K66" i="11"/>
  <c r="J66" i="11"/>
  <c r="I66" i="11"/>
  <c r="H66" i="11"/>
  <c r="G66" i="11"/>
  <c r="D66" i="11"/>
  <c r="S66" i="11" s="1"/>
  <c r="P65" i="11"/>
  <c r="O65" i="11"/>
  <c r="N65" i="11"/>
  <c r="M65" i="11"/>
  <c r="L65" i="11"/>
  <c r="K65" i="11"/>
  <c r="J65" i="11"/>
  <c r="I65" i="11"/>
  <c r="H65" i="11"/>
  <c r="G65" i="11"/>
  <c r="D65" i="11"/>
  <c r="S65" i="11" s="1"/>
  <c r="P64" i="11"/>
  <c r="O64" i="11"/>
  <c r="N64" i="11"/>
  <c r="M64" i="11"/>
  <c r="L64" i="11"/>
  <c r="K64" i="11"/>
  <c r="J64" i="11"/>
  <c r="I64" i="11"/>
  <c r="H64" i="11"/>
  <c r="G64" i="11"/>
  <c r="D64" i="11"/>
  <c r="S64" i="11" s="1"/>
  <c r="P63" i="11"/>
  <c r="O63" i="11"/>
  <c r="N63" i="11"/>
  <c r="M63" i="11"/>
  <c r="L63" i="11"/>
  <c r="K63" i="11"/>
  <c r="J63" i="11"/>
  <c r="I63" i="11"/>
  <c r="H63" i="11"/>
  <c r="G63" i="11"/>
  <c r="D63" i="11"/>
  <c r="S63" i="11" s="1"/>
  <c r="P62" i="11"/>
  <c r="O62" i="11"/>
  <c r="N62" i="11"/>
  <c r="M62" i="11"/>
  <c r="L62" i="11"/>
  <c r="K62" i="11"/>
  <c r="J62" i="11"/>
  <c r="I62" i="11"/>
  <c r="H62" i="11"/>
  <c r="G62" i="11"/>
  <c r="D62" i="11"/>
  <c r="P61" i="11"/>
  <c r="O61" i="11"/>
  <c r="N61" i="11"/>
  <c r="M61" i="11"/>
  <c r="L61" i="11"/>
  <c r="K61" i="11"/>
  <c r="J61" i="11"/>
  <c r="I61" i="11"/>
  <c r="H61" i="11"/>
  <c r="G61" i="11"/>
  <c r="D61" i="11"/>
  <c r="S60" i="11" s="1"/>
  <c r="P60" i="11"/>
  <c r="O60" i="11"/>
  <c r="N60" i="11"/>
  <c r="M60" i="11"/>
  <c r="L60" i="11"/>
  <c r="K60" i="11"/>
  <c r="J60" i="11"/>
  <c r="I60" i="11"/>
  <c r="H60" i="11"/>
  <c r="G60" i="11"/>
  <c r="D60" i="11"/>
  <c r="P59" i="11"/>
  <c r="O59" i="11"/>
  <c r="N59" i="11"/>
  <c r="M59" i="11"/>
  <c r="L59" i="11"/>
  <c r="K59" i="11"/>
  <c r="J59" i="11"/>
  <c r="I59" i="11"/>
  <c r="H59" i="11"/>
  <c r="G59" i="11"/>
  <c r="D59" i="11"/>
  <c r="P58" i="11"/>
  <c r="O58" i="11"/>
  <c r="N58" i="11"/>
  <c r="M58" i="11"/>
  <c r="L58" i="11"/>
  <c r="K58" i="11"/>
  <c r="J58" i="11"/>
  <c r="I58" i="11"/>
  <c r="H58" i="11"/>
  <c r="G58" i="11"/>
  <c r="D58" i="11"/>
  <c r="S58" i="11" s="1"/>
  <c r="P57" i="11"/>
  <c r="O57" i="11"/>
  <c r="O68" i="11" s="1"/>
  <c r="N57" i="11"/>
  <c r="M57" i="11"/>
  <c r="L57" i="11"/>
  <c r="K57" i="11"/>
  <c r="J57" i="11"/>
  <c r="I57" i="11"/>
  <c r="H57" i="11"/>
  <c r="G57" i="11"/>
  <c r="D57" i="11"/>
  <c r="S57" i="11" s="1"/>
  <c r="C56" i="11"/>
  <c r="B56" i="11"/>
  <c r="P55" i="11"/>
  <c r="O55" i="11"/>
  <c r="N55" i="11"/>
  <c r="M55" i="11"/>
  <c r="L55" i="11"/>
  <c r="K55" i="11"/>
  <c r="J55" i="11"/>
  <c r="I55" i="11"/>
  <c r="H55" i="11"/>
  <c r="G55" i="11"/>
  <c r="D55" i="11"/>
  <c r="S55" i="11" s="1"/>
  <c r="P54" i="11"/>
  <c r="O54" i="11"/>
  <c r="N54" i="11"/>
  <c r="M54" i="11"/>
  <c r="L54" i="11"/>
  <c r="K54" i="11"/>
  <c r="J54" i="11"/>
  <c r="I54" i="11"/>
  <c r="H54" i="11"/>
  <c r="G54" i="11"/>
  <c r="D54" i="11"/>
  <c r="S54" i="11" s="1"/>
  <c r="P53" i="11"/>
  <c r="O53" i="11"/>
  <c r="N53" i="11"/>
  <c r="M53" i="11"/>
  <c r="L53" i="11"/>
  <c r="K53" i="11"/>
  <c r="J53" i="11"/>
  <c r="I53" i="11"/>
  <c r="H53" i="11"/>
  <c r="G53" i="11"/>
  <c r="D53" i="11"/>
  <c r="S53" i="11" s="1"/>
  <c r="P52" i="11"/>
  <c r="O52" i="11"/>
  <c r="N52" i="11"/>
  <c r="M52" i="11"/>
  <c r="L52" i="11"/>
  <c r="K52" i="11"/>
  <c r="J52" i="11"/>
  <c r="I52" i="11"/>
  <c r="H52" i="11"/>
  <c r="G52" i="11"/>
  <c r="D52" i="11"/>
  <c r="S51" i="11" s="1"/>
  <c r="P51" i="11"/>
  <c r="O51" i="11"/>
  <c r="N51" i="11"/>
  <c r="M51" i="11"/>
  <c r="L51" i="11"/>
  <c r="K51" i="11"/>
  <c r="J51" i="11"/>
  <c r="I51" i="11"/>
  <c r="H51" i="11"/>
  <c r="G51" i="11"/>
  <c r="D51" i="11"/>
  <c r="S50" i="11" s="1"/>
  <c r="P50" i="11"/>
  <c r="O50" i="11"/>
  <c r="N50" i="11"/>
  <c r="M50" i="11"/>
  <c r="L50" i="11"/>
  <c r="K50" i="11"/>
  <c r="J50" i="11"/>
  <c r="I50" i="11"/>
  <c r="H50" i="11"/>
  <c r="G50" i="11"/>
  <c r="D50" i="11"/>
  <c r="S49" i="11" s="1"/>
  <c r="P49" i="11"/>
  <c r="O49" i="11"/>
  <c r="N49" i="11"/>
  <c r="M49" i="11"/>
  <c r="L49" i="11"/>
  <c r="K49" i="11"/>
  <c r="J49" i="11"/>
  <c r="I49" i="11"/>
  <c r="H49" i="11"/>
  <c r="G49" i="11"/>
  <c r="D49" i="11"/>
  <c r="S48" i="11" s="1"/>
  <c r="P48" i="11"/>
  <c r="O48" i="11"/>
  <c r="N48" i="11"/>
  <c r="M48" i="11"/>
  <c r="L48" i="11"/>
  <c r="K48" i="11"/>
  <c r="J48" i="11"/>
  <c r="I48" i="11"/>
  <c r="H48" i="11"/>
  <c r="G48" i="11"/>
  <c r="D48" i="11"/>
  <c r="S47" i="11" s="1"/>
  <c r="P47" i="11"/>
  <c r="O47" i="11"/>
  <c r="N47" i="11"/>
  <c r="M47" i="11"/>
  <c r="L47" i="11"/>
  <c r="K47" i="11"/>
  <c r="J47" i="11"/>
  <c r="I47" i="11"/>
  <c r="H47" i="11"/>
  <c r="G47" i="11"/>
  <c r="D47" i="11"/>
  <c r="S46" i="11" s="1"/>
  <c r="P46" i="11"/>
  <c r="O46" i="11"/>
  <c r="N46" i="11"/>
  <c r="M46" i="11"/>
  <c r="L46" i="11"/>
  <c r="K46" i="11"/>
  <c r="J46" i="11"/>
  <c r="I46" i="11"/>
  <c r="H46" i="11"/>
  <c r="G46" i="11"/>
  <c r="D46" i="11"/>
  <c r="S45" i="11" s="1"/>
  <c r="P45" i="11"/>
  <c r="O45" i="11"/>
  <c r="N45" i="11"/>
  <c r="M45" i="11"/>
  <c r="L45" i="11"/>
  <c r="K45" i="11"/>
  <c r="J45" i="11"/>
  <c r="I45" i="11"/>
  <c r="H45" i="11"/>
  <c r="G45" i="11"/>
  <c r="D45" i="11"/>
  <c r="S44" i="11" s="1"/>
  <c r="P44" i="11"/>
  <c r="O44" i="11"/>
  <c r="N44" i="11"/>
  <c r="M44" i="11"/>
  <c r="L44" i="11"/>
  <c r="K44" i="11"/>
  <c r="J44" i="11"/>
  <c r="I44" i="11"/>
  <c r="H44" i="11"/>
  <c r="G44" i="11"/>
  <c r="D44" i="11"/>
  <c r="S43" i="11" s="1"/>
  <c r="P43" i="11"/>
  <c r="O43" i="11"/>
  <c r="N43" i="11"/>
  <c r="M43" i="11"/>
  <c r="L43" i="11"/>
  <c r="K43" i="11"/>
  <c r="J43" i="11"/>
  <c r="I43" i="11"/>
  <c r="H43" i="11"/>
  <c r="G43" i="11"/>
  <c r="D43" i="11"/>
  <c r="S42" i="11" s="1"/>
  <c r="P42" i="11"/>
  <c r="O42" i="11"/>
  <c r="N42" i="11"/>
  <c r="M42" i="11"/>
  <c r="L42" i="11"/>
  <c r="K42" i="11"/>
  <c r="J42" i="11"/>
  <c r="I42" i="11"/>
  <c r="H42" i="11"/>
  <c r="G42" i="11"/>
  <c r="D42" i="11"/>
  <c r="S41" i="11" s="1"/>
  <c r="P41" i="11"/>
  <c r="O41" i="11"/>
  <c r="N41" i="11"/>
  <c r="M41" i="11"/>
  <c r="L41" i="11"/>
  <c r="K41" i="11"/>
  <c r="J41" i="11"/>
  <c r="I41" i="11"/>
  <c r="H41" i="11"/>
  <c r="G41" i="11"/>
  <c r="S40" i="11"/>
  <c r="P40" i="11"/>
  <c r="O40" i="11"/>
  <c r="N40" i="11"/>
  <c r="M40" i="11"/>
  <c r="L40" i="11"/>
  <c r="K40" i="11"/>
  <c r="J40" i="11"/>
  <c r="I40" i="11"/>
  <c r="H40" i="11"/>
  <c r="G40" i="11"/>
  <c r="D40" i="11"/>
  <c r="C39" i="11"/>
  <c r="B39" i="11"/>
  <c r="P38" i="11"/>
  <c r="O38" i="11"/>
  <c r="N38" i="11"/>
  <c r="M38" i="11"/>
  <c r="L38" i="11"/>
  <c r="K38" i="11"/>
  <c r="J38" i="11"/>
  <c r="I38" i="11"/>
  <c r="H38" i="11"/>
  <c r="G38" i="11"/>
  <c r="D38" i="11"/>
  <c r="S38" i="11" s="1"/>
  <c r="P37" i="11"/>
  <c r="O37" i="11"/>
  <c r="N37" i="11"/>
  <c r="M37" i="11"/>
  <c r="L37" i="11"/>
  <c r="K37" i="11"/>
  <c r="J37" i="11"/>
  <c r="I37" i="11"/>
  <c r="H37" i="11"/>
  <c r="G37" i="11"/>
  <c r="D37" i="11"/>
  <c r="S37" i="11" s="1"/>
  <c r="P36" i="11"/>
  <c r="O36" i="11"/>
  <c r="N36" i="11"/>
  <c r="M36" i="11"/>
  <c r="L36" i="11"/>
  <c r="K36" i="11"/>
  <c r="J36" i="11"/>
  <c r="I36" i="11"/>
  <c r="H36" i="11"/>
  <c r="G36" i="11"/>
  <c r="D36" i="11"/>
  <c r="S36" i="11" s="1"/>
  <c r="P35" i="11"/>
  <c r="O35" i="11"/>
  <c r="N35" i="11"/>
  <c r="M35" i="11"/>
  <c r="L35" i="11"/>
  <c r="K35" i="11"/>
  <c r="J35" i="11"/>
  <c r="I35" i="11"/>
  <c r="H35" i="11"/>
  <c r="G35" i="11"/>
  <c r="D35" i="11"/>
  <c r="S35" i="11" s="1"/>
  <c r="P34" i="11"/>
  <c r="O34" i="11"/>
  <c r="N34" i="11"/>
  <c r="M34" i="11"/>
  <c r="L34" i="11"/>
  <c r="K34" i="11"/>
  <c r="J34" i="11"/>
  <c r="I34" i="11"/>
  <c r="H34" i="11"/>
  <c r="G34" i="11"/>
  <c r="D34" i="11"/>
  <c r="S34" i="11" s="1"/>
  <c r="P33" i="11"/>
  <c r="O33" i="11"/>
  <c r="N33" i="11"/>
  <c r="M33" i="11"/>
  <c r="L33" i="11"/>
  <c r="K33" i="11"/>
  <c r="J33" i="11"/>
  <c r="I33" i="11"/>
  <c r="H33" i="11"/>
  <c r="G33" i="11"/>
  <c r="D33" i="11"/>
  <c r="S33" i="11" s="1"/>
  <c r="P32" i="11"/>
  <c r="O32" i="11"/>
  <c r="N32" i="11"/>
  <c r="M32" i="11"/>
  <c r="L32" i="11"/>
  <c r="K32" i="11"/>
  <c r="J32" i="11"/>
  <c r="I32" i="11"/>
  <c r="H32" i="11"/>
  <c r="G32" i="11"/>
  <c r="D32" i="11"/>
  <c r="S32" i="11" s="1"/>
  <c r="P31" i="11"/>
  <c r="O31" i="11"/>
  <c r="N31" i="11"/>
  <c r="M31" i="11"/>
  <c r="L31" i="11"/>
  <c r="K31" i="11"/>
  <c r="J31" i="11"/>
  <c r="I31" i="11"/>
  <c r="H31" i="11"/>
  <c r="G31" i="11"/>
  <c r="D31" i="11"/>
  <c r="S31" i="11" s="1"/>
  <c r="P30" i="11"/>
  <c r="O30" i="11"/>
  <c r="N30" i="11"/>
  <c r="M30" i="11"/>
  <c r="L30" i="11"/>
  <c r="K30" i="11"/>
  <c r="J30" i="11"/>
  <c r="I30" i="11"/>
  <c r="H30" i="11"/>
  <c r="G30" i="11"/>
  <c r="D30" i="11"/>
  <c r="S30" i="11" s="1"/>
  <c r="P29" i="11"/>
  <c r="O29" i="11"/>
  <c r="N29" i="11"/>
  <c r="M29" i="11"/>
  <c r="L29" i="11"/>
  <c r="K29" i="11"/>
  <c r="J29" i="11"/>
  <c r="I29" i="11"/>
  <c r="H29" i="11"/>
  <c r="G29" i="11"/>
  <c r="D29" i="11"/>
  <c r="S29" i="11" s="1"/>
  <c r="P28" i="11"/>
  <c r="O28" i="11"/>
  <c r="N28" i="11"/>
  <c r="M28" i="11"/>
  <c r="L28" i="11"/>
  <c r="K28" i="11"/>
  <c r="J28" i="11"/>
  <c r="I28" i="11"/>
  <c r="H28" i="11"/>
  <c r="G28" i="11"/>
  <c r="D28" i="11"/>
  <c r="S28" i="11" s="1"/>
  <c r="P27" i="11"/>
  <c r="O27" i="11"/>
  <c r="N27" i="11"/>
  <c r="M27" i="11"/>
  <c r="L27" i="11"/>
  <c r="K27" i="11"/>
  <c r="J27" i="11"/>
  <c r="I27" i="11"/>
  <c r="H27" i="11"/>
  <c r="G27" i="11"/>
  <c r="D27" i="11"/>
  <c r="S27" i="11" s="1"/>
  <c r="S26" i="11"/>
  <c r="P26" i="11"/>
  <c r="O26" i="11"/>
  <c r="N26" i="11"/>
  <c r="M26" i="11"/>
  <c r="L26" i="11"/>
  <c r="K26" i="11"/>
  <c r="J26" i="11"/>
  <c r="I26" i="11"/>
  <c r="H26" i="11"/>
  <c r="G26" i="11"/>
  <c r="P25" i="11"/>
  <c r="O25" i="11"/>
  <c r="N25" i="11"/>
  <c r="M25" i="11"/>
  <c r="L25" i="11"/>
  <c r="K25" i="11"/>
  <c r="J25" i="11"/>
  <c r="I25" i="11"/>
  <c r="H25" i="11"/>
  <c r="G25" i="11"/>
  <c r="D25" i="11"/>
  <c r="C24" i="11"/>
  <c r="B24" i="11"/>
  <c r="P23" i="11"/>
  <c r="O23" i="11"/>
  <c r="N23" i="11"/>
  <c r="M23" i="11"/>
  <c r="L23" i="11"/>
  <c r="K23" i="11"/>
  <c r="J23" i="11"/>
  <c r="I23" i="11"/>
  <c r="H23" i="11"/>
  <c r="G23" i="11"/>
  <c r="D23" i="11"/>
  <c r="S23" i="11" s="1"/>
  <c r="P22" i="11"/>
  <c r="O22" i="11"/>
  <c r="N22" i="11"/>
  <c r="M22" i="11"/>
  <c r="L22" i="11"/>
  <c r="K22" i="11"/>
  <c r="J22" i="11"/>
  <c r="I22" i="11"/>
  <c r="H22" i="11"/>
  <c r="G22" i="11"/>
  <c r="D22" i="11"/>
  <c r="S22" i="11" s="1"/>
  <c r="P21" i="11"/>
  <c r="O21" i="11"/>
  <c r="N21" i="11"/>
  <c r="M21" i="11"/>
  <c r="L21" i="11"/>
  <c r="K21" i="11"/>
  <c r="J21" i="11"/>
  <c r="I21" i="11"/>
  <c r="H21" i="11"/>
  <c r="G21" i="11"/>
  <c r="D21" i="11"/>
  <c r="S21" i="11" s="1"/>
  <c r="P20" i="11"/>
  <c r="O20" i="11"/>
  <c r="N20" i="11"/>
  <c r="M20" i="11"/>
  <c r="L20" i="11"/>
  <c r="K20" i="11"/>
  <c r="J20" i="11"/>
  <c r="I20" i="11"/>
  <c r="H20" i="11"/>
  <c r="G20" i="11"/>
  <c r="D20" i="11"/>
  <c r="S20" i="11" s="1"/>
  <c r="P19" i="11"/>
  <c r="O19" i="11"/>
  <c r="N19" i="11"/>
  <c r="M19" i="11"/>
  <c r="L19" i="11"/>
  <c r="K19" i="11"/>
  <c r="J19" i="11"/>
  <c r="I19" i="11"/>
  <c r="H19" i="11"/>
  <c r="G19" i="11"/>
  <c r="D19" i="11"/>
  <c r="S19" i="11" s="1"/>
  <c r="P18" i="11"/>
  <c r="O18" i="11"/>
  <c r="N18" i="11"/>
  <c r="M18" i="11"/>
  <c r="L18" i="11"/>
  <c r="K18" i="11"/>
  <c r="J18" i="11"/>
  <c r="I18" i="11"/>
  <c r="H18" i="11"/>
  <c r="G18" i="11"/>
  <c r="D18" i="11"/>
  <c r="S18" i="11" s="1"/>
  <c r="S17" i="11"/>
  <c r="P17" i="11"/>
  <c r="O17" i="11"/>
  <c r="N17" i="11"/>
  <c r="M17" i="11"/>
  <c r="L17" i="11"/>
  <c r="K17" i="11"/>
  <c r="J17" i="11"/>
  <c r="I17" i="11"/>
  <c r="H17" i="11"/>
  <c r="G17" i="11"/>
  <c r="S16" i="11"/>
  <c r="P16" i="11"/>
  <c r="O16" i="11"/>
  <c r="N16" i="11"/>
  <c r="M16" i="11"/>
  <c r="L16" i="11"/>
  <c r="K16" i="11"/>
  <c r="J16" i="11"/>
  <c r="I16" i="11"/>
  <c r="H16" i="11"/>
  <c r="G16" i="11"/>
  <c r="S15" i="11"/>
  <c r="P15" i="11"/>
  <c r="O15" i="11"/>
  <c r="N15" i="11"/>
  <c r="M15" i="11"/>
  <c r="L15" i="11"/>
  <c r="K15" i="11"/>
  <c r="J15" i="11"/>
  <c r="I15" i="11"/>
  <c r="H15" i="11"/>
  <c r="G15" i="11"/>
  <c r="S14" i="11"/>
  <c r="P14" i="11"/>
  <c r="O14" i="11"/>
  <c r="N14" i="11"/>
  <c r="M14" i="11"/>
  <c r="L14" i="11"/>
  <c r="K14" i="11"/>
  <c r="J14" i="11"/>
  <c r="I14" i="11"/>
  <c r="H14" i="11"/>
  <c r="G14" i="11"/>
  <c r="S13" i="11"/>
  <c r="P13" i="11"/>
  <c r="O13" i="11"/>
  <c r="N13" i="11"/>
  <c r="M13" i="11"/>
  <c r="L13" i="11"/>
  <c r="K13" i="11"/>
  <c r="J13" i="11"/>
  <c r="I13" i="11"/>
  <c r="H13" i="11"/>
  <c r="G13" i="11"/>
  <c r="C12" i="11"/>
  <c r="B12" i="11"/>
  <c r="P11" i="11"/>
  <c r="O11" i="11"/>
  <c r="N11" i="11"/>
  <c r="M11" i="11"/>
  <c r="L11" i="11"/>
  <c r="K11" i="11"/>
  <c r="J11" i="11"/>
  <c r="I11" i="11"/>
  <c r="H11" i="11"/>
  <c r="G11" i="11"/>
  <c r="D11" i="11"/>
  <c r="S11" i="11" s="1"/>
  <c r="P10" i="11"/>
  <c r="O10" i="11"/>
  <c r="N10" i="11"/>
  <c r="M10" i="11"/>
  <c r="L10" i="11"/>
  <c r="K10" i="11"/>
  <c r="J10" i="11"/>
  <c r="I10" i="11"/>
  <c r="H10" i="11"/>
  <c r="G10" i="11"/>
  <c r="D10" i="11"/>
  <c r="S10" i="11" s="1"/>
  <c r="P9" i="11"/>
  <c r="O9" i="11"/>
  <c r="N9" i="11"/>
  <c r="M9" i="11"/>
  <c r="L9" i="11"/>
  <c r="K9" i="11"/>
  <c r="J9" i="11"/>
  <c r="I9" i="11"/>
  <c r="H9" i="11"/>
  <c r="G9" i="11"/>
  <c r="D9" i="11"/>
  <c r="S8" i="11"/>
  <c r="P8" i="11"/>
  <c r="O8" i="11"/>
  <c r="N8" i="11"/>
  <c r="M8" i="11"/>
  <c r="L8" i="11"/>
  <c r="K8" i="11"/>
  <c r="J8" i="11"/>
  <c r="I8" i="11"/>
  <c r="H8" i="11"/>
  <c r="G8" i="11"/>
  <c r="S7" i="11"/>
  <c r="P7" i="11"/>
  <c r="O7" i="11"/>
  <c r="N7" i="11"/>
  <c r="M7" i="11"/>
  <c r="L7" i="11"/>
  <c r="K7" i="11"/>
  <c r="J7" i="11"/>
  <c r="I7" i="11"/>
  <c r="H7" i="11"/>
  <c r="G7" i="11"/>
  <c r="S6" i="11"/>
  <c r="P6" i="11"/>
  <c r="O6" i="11"/>
  <c r="N6" i="11"/>
  <c r="M6" i="11"/>
  <c r="L6" i="11"/>
  <c r="K6" i="11"/>
  <c r="J6" i="11"/>
  <c r="I6" i="11"/>
  <c r="H6" i="11"/>
  <c r="G6" i="11"/>
  <c r="S5" i="11"/>
  <c r="P5" i="11"/>
  <c r="O5" i="11"/>
  <c r="N5" i="11"/>
  <c r="M5" i="11"/>
  <c r="L5" i="11"/>
  <c r="K5" i="11"/>
  <c r="J5" i="11"/>
  <c r="I5" i="11"/>
  <c r="H5" i="11"/>
  <c r="G5" i="11"/>
  <c r="S4" i="11"/>
  <c r="P4" i="11"/>
  <c r="O4" i="11"/>
  <c r="N4" i="11"/>
  <c r="M4" i="11"/>
  <c r="L4" i="11"/>
  <c r="K4" i="11"/>
  <c r="J4" i="11"/>
  <c r="I4" i="11"/>
  <c r="H4" i="11"/>
  <c r="G4" i="11"/>
  <c r="S3" i="11"/>
  <c r="M33" i="10"/>
  <c r="L33" i="10"/>
  <c r="K33" i="10"/>
  <c r="J33" i="10"/>
  <c r="I33" i="10"/>
  <c r="H33" i="10"/>
  <c r="G33" i="10"/>
  <c r="F33" i="10"/>
  <c r="M32" i="10"/>
  <c r="L32" i="10"/>
  <c r="K32" i="10"/>
  <c r="J32" i="10"/>
  <c r="I32" i="10"/>
  <c r="H32" i="10"/>
  <c r="G32" i="10"/>
  <c r="F32" i="10"/>
  <c r="M31" i="10"/>
  <c r="L31" i="10"/>
  <c r="K31" i="10"/>
  <c r="J31" i="10"/>
  <c r="I31" i="10"/>
  <c r="H31" i="10"/>
  <c r="G31" i="10"/>
  <c r="F31" i="10"/>
  <c r="M30" i="10"/>
  <c r="L30" i="10"/>
  <c r="K30" i="10"/>
  <c r="J30" i="10"/>
  <c r="I30" i="10"/>
  <c r="H30" i="10"/>
  <c r="G30" i="10"/>
  <c r="F30" i="10"/>
  <c r="M29" i="10"/>
  <c r="L29" i="10"/>
  <c r="K29" i="10"/>
  <c r="J29" i="10"/>
  <c r="I29" i="10"/>
  <c r="H29" i="10"/>
  <c r="G29" i="10"/>
  <c r="F29" i="10"/>
  <c r="M28" i="10"/>
  <c r="L28" i="10"/>
  <c r="K28" i="10"/>
  <c r="J28" i="10"/>
  <c r="I28" i="10"/>
  <c r="H28" i="10"/>
  <c r="G28" i="10"/>
  <c r="F28" i="10"/>
  <c r="M27" i="10"/>
  <c r="L27" i="10"/>
  <c r="K27" i="10"/>
  <c r="J27" i="10"/>
  <c r="I27" i="10"/>
  <c r="H27" i="10"/>
  <c r="G27" i="10"/>
  <c r="F27" i="10"/>
  <c r="M26" i="10"/>
  <c r="L26" i="10"/>
  <c r="K26" i="10"/>
  <c r="J26" i="10"/>
  <c r="I26" i="10"/>
  <c r="H26" i="10"/>
  <c r="G26" i="10"/>
  <c r="F26" i="10"/>
  <c r="M25" i="10"/>
  <c r="L25" i="10"/>
  <c r="K25" i="10"/>
  <c r="J25" i="10"/>
  <c r="I25" i="10"/>
  <c r="H25" i="10"/>
  <c r="G25" i="10"/>
  <c r="F25" i="10"/>
  <c r="M24" i="10"/>
  <c r="L24" i="10"/>
  <c r="K24" i="10"/>
  <c r="J24" i="10"/>
  <c r="I24" i="10"/>
  <c r="H24" i="10"/>
  <c r="G24" i="10"/>
  <c r="F24" i="10"/>
  <c r="M23" i="10"/>
  <c r="L23" i="10"/>
  <c r="K23" i="10"/>
  <c r="J23" i="10"/>
  <c r="I23" i="10"/>
  <c r="H23" i="10"/>
  <c r="G23" i="10"/>
  <c r="F23" i="10"/>
  <c r="M22" i="10"/>
  <c r="L22" i="10"/>
  <c r="K22" i="10"/>
  <c r="J22" i="10"/>
  <c r="I22" i="10"/>
  <c r="H22" i="10"/>
  <c r="G22" i="10"/>
  <c r="F22" i="10"/>
  <c r="M21" i="10"/>
  <c r="L21" i="10"/>
  <c r="K21" i="10"/>
  <c r="J21" i="10"/>
  <c r="I21" i="10"/>
  <c r="H21" i="10"/>
  <c r="G21" i="10"/>
  <c r="F21" i="10"/>
  <c r="M20" i="10"/>
  <c r="L20" i="10"/>
  <c r="K20" i="10"/>
  <c r="J20" i="10"/>
  <c r="I20" i="10"/>
  <c r="H20" i="10"/>
  <c r="G20" i="10"/>
  <c r="F20" i="10"/>
  <c r="M19" i="10"/>
  <c r="L19" i="10"/>
  <c r="K19" i="10"/>
  <c r="J19" i="10"/>
  <c r="I19" i="10"/>
  <c r="H19" i="10"/>
  <c r="G19" i="10"/>
  <c r="F19" i="10"/>
  <c r="M18" i="10"/>
  <c r="L18" i="10"/>
  <c r="K18" i="10"/>
  <c r="J18" i="10"/>
  <c r="I18" i="10"/>
  <c r="H18" i="10"/>
  <c r="G18" i="10"/>
  <c r="F18" i="10"/>
  <c r="M17" i="10"/>
  <c r="L17" i="10"/>
  <c r="K17" i="10"/>
  <c r="J17" i="10"/>
  <c r="I17" i="10"/>
  <c r="H17" i="10"/>
  <c r="G17" i="10"/>
  <c r="F17" i="10"/>
  <c r="M16" i="10"/>
  <c r="L16" i="10"/>
  <c r="J16" i="10"/>
  <c r="I16" i="10"/>
  <c r="H16" i="10"/>
  <c r="G16" i="10"/>
  <c r="F16" i="10"/>
  <c r="D16" i="10"/>
  <c r="K16" i="10" s="1"/>
  <c r="M15" i="10"/>
  <c r="L15" i="10"/>
  <c r="K15" i="10"/>
  <c r="J15" i="10"/>
  <c r="I15" i="10"/>
  <c r="H15" i="10"/>
  <c r="G15" i="10"/>
  <c r="F15" i="10"/>
  <c r="M14" i="10"/>
  <c r="L14" i="10"/>
  <c r="K14" i="10"/>
  <c r="J14" i="10"/>
  <c r="I14" i="10"/>
  <c r="H14" i="10"/>
  <c r="G14" i="10"/>
  <c r="F14" i="10"/>
  <c r="M13" i="10"/>
  <c r="L13" i="10"/>
  <c r="J13" i="10"/>
  <c r="I13" i="10"/>
  <c r="H13" i="10"/>
  <c r="G13" i="10"/>
  <c r="F13" i="10"/>
  <c r="D13" i="10"/>
  <c r="K13" i="10" s="1"/>
  <c r="M12" i="10"/>
  <c r="L12" i="10"/>
  <c r="K12" i="10"/>
  <c r="J12" i="10"/>
  <c r="I12" i="10"/>
  <c r="H12" i="10"/>
  <c r="G12" i="10"/>
  <c r="F12" i="10"/>
  <c r="M11" i="10"/>
  <c r="L11" i="10"/>
  <c r="K11" i="10"/>
  <c r="J11" i="10"/>
  <c r="I11" i="10"/>
  <c r="H11" i="10"/>
  <c r="G11" i="10"/>
  <c r="F11" i="10"/>
  <c r="M10" i="10"/>
  <c r="L10" i="10"/>
  <c r="K10" i="10"/>
  <c r="J10" i="10"/>
  <c r="I10" i="10"/>
  <c r="H10" i="10"/>
  <c r="G10" i="10"/>
  <c r="F10" i="10"/>
  <c r="M9" i="10"/>
  <c r="L9" i="10"/>
  <c r="K9" i="10"/>
  <c r="J9" i="10"/>
  <c r="I9" i="10"/>
  <c r="H9" i="10"/>
  <c r="G9" i="10"/>
  <c r="F9" i="10"/>
  <c r="M8" i="10"/>
  <c r="L8" i="10"/>
  <c r="K8" i="10"/>
  <c r="J8" i="10"/>
  <c r="I8" i="10"/>
  <c r="H8" i="10"/>
  <c r="G8" i="10"/>
  <c r="F8" i="10"/>
  <c r="M7" i="10"/>
  <c r="L7" i="10"/>
  <c r="K7" i="10"/>
  <c r="J7" i="10"/>
  <c r="I7" i="10"/>
  <c r="H7" i="10"/>
  <c r="G7" i="10"/>
  <c r="F7" i="10"/>
  <c r="M6" i="10"/>
  <c r="L6" i="10"/>
  <c r="K6" i="10"/>
  <c r="J6" i="10"/>
  <c r="I6" i="10"/>
  <c r="H6" i="10"/>
  <c r="G6" i="10"/>
  <c r="F6" i="10"/>
  <c r="M5" i="10"/>
  <c r="L5" i="10"/>
  <c r="K5" i="10"/>
  <c r="J5" i="10"/>
  <c r="I5" i="10"/>
  <c r="H5" i="10"/>
  <c r="G5" i="10"/>
  <c r="F5" i="10"/>
  <c r="M4" i="10"/>
  <c r="L4" i="10"/>
  <c r="K4" i="10"/>
  <c r="J4" i="10"/>
  <c r="I4" i="10"/>
  <c r="H4" i="10"/>
  <c r="G4" i="10"/>
  <c r="F4" i="10"/>
  <c r="M3" i="10"/>
  <c r="M35" i="10" s="1"/>
  <c r="G20" i="7" s="1"/>
  <c r="L3" i="10"/>
  <c r="L35" i="10" s="1"/>
  <c r="K3" i="10"/>
  <c r="J3" i="10"/>
  <c r="J35" i="10" s="1"/>
  <c r="I3" i="10"/>
  <c r="H3" i="10"/>
  <c r="G3" i="10"/>
  <c r="F3" i="10"/>
  <c r="F35" i="10" s="1"/>
  <c r="M191" i="9"/>
  <c r="M189" i="9"/>
  <c r="M188" i="9"/>
  <c r="N187" i="9"/>
  <c r="V171" i="9"/>
  <c r="V170" i="9"/>
  <c r="V169" i="9"/>
  <c r="V168" i="9"/>
  <c r="C167" i="9"/>
  <c r="B167" i="9"/>
  <c r="S166" i="9"/>
  <c r="R166" i="9"/>
  <c r="Q166" i="9"/>
  <c r="P166" i="9"/>
  <c r="O166" i="9"/>
  <c r="N166" i="9"/>
  <c r="M166" i="9"/>
  <c r="L166" i="9"/>
  <c r="K166" i="9"/>
  <c r="J166" i="9"/>
  <c r="I166" i="9"/>
  <c r="H166" i="9"/>
  <c r="G166" i="9"/>
  <c r="D166" i="9"/>
  <c r="S165" i="9"/>
  <c r="R165" i="9"/>
  <c r="Q165" i="9"/>
  <c r="P165" i="9"/>
  <c r="O165" i="9"/>
  <c r="N165" i="9"/>
  <c r="M165" i="9"/>
  <c r="L165" i="9"/>
  <c r="K165" i="9"/>
  <c r="J165" i="9"/>
  <c r="I165" i="9"/>
  <c r="H165" i="9"/>
  <c r="G165" i="9"/>
  <c r="D165" i="9"/>
  <c r="S164" i="9"/>
  <c r="R164" i="9"/>
  <c r="Q164" i="9"/>
  <c r="P164" i="9"/>
  <c r="O164" i="9"/>
  <c r="N164" i="9"/>
  <c r="M164" i="9"/>
  <c r="L164" i="9"/>
  <c r="K164" i="9"/>
  <c r="J164" i="9"/>
  <c r="I164" i="9"/>
  <c r="H164" i="9"/>
  <c r="G164" i="9"/>
  <c r="D164" i="9"/>
  <c r="V163" i="9"/>
  <c r="V162" i="9"/>
  <c r="V161" i="9"/>
  <c r="S160" i="9"/>
  <c r="R160" i="9"/>
  <c r="Q160" i="9"/>
  <c r="P160" i="9"/>
  <c r="O160" i="9"/>
  <c r="N160" i="9"/>
  <c r="M160" i="9"/>
  <c r="L160" i="9"/>
  <c r="K160" i="9"/>
  <c r="J160" i="9"/>
  <c r="I160" i="9"/>
  <c r="H160" i="9"/>
  <c r="G160" i="9"/>
  <c r="S159" i="9"/>
  <c r="R159" i="9"/>
  <c r="Q159" i="9"/>
  <c r="P159" i="9"/>
  <c r="O159" i="9"/>
  <c r="N159" i="9"/>
  <c r="M159" i="9"/>
  <c r="L159" i="9"/>
  <c r="K159" i="9"/>
  <c r="J159" i="9"/>
  <c r="I159" i="9"/>
  <c r="H159" i="9"/>
  <c r="G159" i="9"/>
  <c r="S158" i="9"/>
  <c r="R158" i="9"/>
  <c r="Q158" i="9"/>
  <c r="P158" i="9"/>
  <c r="O158" i="9"/>
  <c r="N158" i="9"/>
  <c r="M158" i="9"/>
  <c r="L158" i="9"/>
  <c r="K158" i="9"/>
  <c r="J158" i="9"/>
  <c r="I158" i="9"/>
  <c r="H158" i="9"/>
  <c r="G158" i="9"/>
  <c r="S157" i="9"/>
  <c r="R157" i="9"/>
  <c r="Q157" i="9"/>
  <c r="P157" i="9"/>
  <c r="O157" i="9"/>
  <c r="N157" i="9"/>
  <c r="M157" i="9"/>
  <c r="L157" i="9"/>
  <c r="K157" i="9"/>
  <c r="J157" i="9"/>
  <c r="I157" i="9"/>
  <c r="H157" i="9"/>
  <c r="G157" i="9"/>
  <c r="D157" i="9"/>
  <c r="S156" i="9"/>
  <c r="R156" i="9"/>
  <c r="Q156" i="9"/>
  <c r="P156" i="9"/>
  <c r="O156" i="9"/>
  <c r="N156" i="9"/>
  <c r="M156" i="9"/>
  <c r="L156" i="9"/>
  <c r="K156" i="9"/>
  <c r="J156" i="9"/>
  <c r="I156" i="9"/>
  <c r="H156" i="9"/>
  <c r="G156" i="9"/>
  <c r="S155" i="9"/>
  <c r="R155" i="9"/>
  <c r="Q155" i="9"/>
  <c r="P155" i="9"/>
  <c r="O155" i="9"/>
  <c r="N155" i="9"/>
  <c r="M155" i="9"/>
  <c r="L155" i="9"/>
  <c r="K155" i="9"/>
  <c r="J155" i="9"/>
  <c r="I155" i="9"/>
  <c r="H155" i="9"/>
  <c r="G155" i="9"/>
  <c r="S154" i="9"/>
  <c r="R154" i="9"/>
  <c r="Q154" i="9"/>
  <c r="P154" i="9"/>
  <c r="O154" i="9"/>
  <c r="N154" i="9"/>
  <c r="M154" i="9"/>
  <c r="L154" i="9"/>
  <c r="K154" i="9"/>
  <c r="J154" i="9"/>
  <c r="I154" i="9"/>
  <c r="H154" i="9"/>
  <c r="G154" i="9"/>
  <c r="S153" i="9"/>
  <c r="R153" i="9"/>
  <c r="Q153" i="9"/>
  <c r="P153" i="9"/>
  <c r="O153" i="9"/>
  <c r="N153" i="9"/>
  <c r="M153" i="9"/>
  <c r="L153" i="9"/>
  <c r="K153" i="9"/>
  <c r="J153" i="9"/>
  <c r="I153" i="9"/>
  <c r="H153" i="9"/>
  <c r="G153" i="9"/>
  <c r="D153" i="9"/>
  <c r="S152" i="9"/>
  <c r="R152" i="9"/>
  <c r="Q152" i="9"/>
  <c r="P152" i="9"/>
  <c r="O152" i="9"/>
  <c r="N152" i="9"/>
  <c r="M152" i="9"/>
  <c r="L152" i="9"/>
  <c r="K152" i="9"/>
  <c r="J152" i="9"/>
  <c r="I152" i="9"/>
  <c r="H152" i="9"/>
  <c r="G152" i="9"/>
  <c r="D152" i="9"/>
  <c r="S151" i="9"/>
  <c r="R151" i="9"/>
  <c r="Q151" i="9"/>
  <c r="P151" i="9"/>
  <c r="O151" i="9"/>
  <c r="N151" i="9"/>
  <c r="M151" i="9"/>
  <c r="L151" i="9"/>
  <c r="K151" i="9"/>
  <c r="J151" i="9"/>
  <c r="I151" i="9"/>
  <c r="H151" i="9"/>
  <c r="G151" i="9"/>
  <c r="D151" i="9"/>
  <c r="C150" i="9"/>
  <c r="B150" i="9"/>
  <c r="S149" i="9"/>
  <c r="R149" i="9"/>
  <c r="Q149" i="9"/>
  <c r="P149" i="9"/>
  <c r="O149" i="9"/>
  <c r="N149" i="9"/>
  <c r="M149" i="9"/>
  <c r="L149" i="9"/>
  <c r="K149" i="9"/>
  <c r="J149" i="9"/>
  <c r="I149" i="9"/>
  <c r="H149" i="9"/>
  <c r="G149" i="9"/>
  <c r="D149" i="9"/>
  <c r="S148" i="9"/>
  <c r="R148" i="9"/>
  <c r="Q148" i="9"/>
  <c r="P148" i="9"/>
  <c r="O148" i="9"/>
  <c r="N148" i="9"/>
  <c r="M148" i="9"/>
  <c r="L148" i="9"/>
  <c r="K148" i="9"/>
  <c r="J148" i="9"/>
  <c r="I148" i="9"/>
  <c r="H148" i="9"/>
  <c r="G148" i="9"/>
  <c r="D148" i="9"/>
  <c r="S147" i="9"/>
  <c r="R147" i="9"/>
  <c r="Q147" i="9"/>
  <c r="P147" i="9"/>
  <c r="O147" i="9"/>
  <c r="N147" i="9"/>
  <c r="M147" i="9"/>
  <c r="L147" i="9"/>
  <c r="K147" i="9"/>
  <c r="J147" i="9"/>
  <c r="I147" i="9"/>
  <c r="H147" i="9"/>
  <c r="G147" i="9"/>
  <c r="D147" i="9"/>
  <c r="S146" i="9"/>
  <c r="R146" i="9"/>
  <c r="Q146" i="9"/>
  <c r="P146" i="9"/>
  <c r="O146" i="9"/>
  <c r="N146" i="9"/>
  <c r="M146" i="9"/>
  <c r="L146" i="9"/>
  <c r="K146" i="9"/>
  <c r="J146" i="9"/>
  <c r="I146" i="9"/>
  <c r="H146" i="9"/>
  <c r="G146" i="9"/>
  <c r="D146" i="9"/>
  <c r="S145" i="9"/>
  <c r="R145" i="9"/>
  <c r="Q145" i="9"/>
  <c r="P145" i="9"/>
  <c r="O145" i="9"/>
  <c r="N145" i="9"/>
  <c r="M145" i="9"/>
  <c r="L145" i="9"/>
  <c r="K145" i="9"/>
  <c r="J145" i="9"/>
  <c r="I145" i="9"/>
  <c r="H145" i="9"/>
  <c r="G145" i="9"/>
  <c r="D145" i="9"/>
  <c r="S144" i="9"/>
  <c r="R144" i="9"/>
  <c r="Q144" i="9"/>
  <c r="P144" i="9"/>
  <c r="O144" i="9"/>
  <c r="N144" i="9"/>
  <c r="M144" i="9"/>
  <c r="L144" i="9"/>
  <c r="K144" i="9"/>
  <c r="J144" i="9"/>
  <c r="I144" i="9"/>
  <c r="H144" i="9"/>
  <c r="G144" i="9"/>
  <c r="S143" i="9"/>
  <c r="R143" i="9"/>
  <c r="Q143" i="9"/>
  <c r="P143" i="9"/>
  <c r="O143" i="9"/>
  <c r="N143" i="9"/>
  <c r="M143" i="9"/>
  <c r="L143" i="9"/>
  <c r="K143" i="9"/>
  <c r="J143" i="9"/>
  <c r="I143" i="9"/>
  <c r="H143" i="9"/>
  <c r="G143" i="9"/>
  <c r="D143" i="9"/>
  <c r="S142" i="9"/>
  <c r="R142" i="9"/>
  <c r="Q142" i="9"/>
  <c r="P142" i="9"/>
  <c r="O142" i="9"/>
  <c r="N142" i="9"/>
  <c r="M142" i="9"/>
  <c r="L142" i="9"/>
  <c r="K142" i="9"/>
  <c r="J142" i="9"/>
  <c r="I142" i="9"/>
  <c r="H142" i="9"/>
  <c r="G142" i="9"/>
  <c r="D142" i="9"/>
  <c r="S141" i="9"/>
  <c r="R141" i="9"/>
  <c r="Q141" i="9"/>
  <c r="P141" i="9"/>
  <c r="O141" i="9"/>
  <c r="N141" i="9"/>
  <c r="M141" i="9"/>
  <c r="L141" i="9"/>
  <c r="K141" i="9"/>
  <c r="J141" i="9"/>
  <c r="I141" i="9"/>
  <c r="H141" i="9"/>
  <c r="G141" i="9"/>
  <c r="D141" i="9"/>
  <c r="S140" i="9"/>
  <c r="R140" i="9"/>
  <c r="Q140" i="9"/>
  <c r="P140" i="9"/>
  <c r="P150" i="9" s="1"/>
  <c r="O140" i="9"/>
  <c r="N140" i="9"/>
  <c r="M140" i="9"/>
  <c r="L140" i="9"/>
  <c r="K140" i="9"/>
  <c r="J140" i="9"/>
  <c r="I140" i="9"/>
  <c r="H140" i="9"/>
  <c r="G140" i="9"/>
  <c r="D140" i="9"/>
  <c r="C139" i="9"/>
  <c r="B139" i="9"/>
  <c r="S138" i="9"/>
  <c r="R138" i="9"/>
  <c r="Q138" i="9"/>
  <c r="P138" i="9"/>
  <c r="O138" i="9"/>
  <c r="N138" i="9"/>
  <c r="M138" i="9"/>
  <c r="L138" i="9"/>
  <c r="K138" i="9"/>
  <c r="J138" i="9"/>
  <c r="I138" i="9"/>
  <c r="H138" i="9"/>
  <c r="G138" i="9"/>
  <c r="D138" i="9"/>
  <c r="S137" i="9"/>
  <c r="R137" i="9"/>
  <c r="Q137" i="9"/>
  <c r="P137" i="9"/>
  <c r="O137" i="9"/>
  <c r="N137" i="9"/>
  <c r="M137" i="9"/>
  <c r="L137" i="9"/>
  <c r="K137" i="9"/>
  <c r="J137" i="9"/>
  <c r="I137" i="9"/>
  <c r="H137" i="9"/>
  <c r="G137" i="9"/>
  <c r="D137" i="9"/>
  <c r="S136" i="9"/>
  <c r="R136" i="9"/>
  <c r="Q136" i="9"/>
  <c r="P136" i="9"/>
  <c r="O136" i="9"/>
  <c r="N136" i="9"/>
  <c r="M136" i="9"/>
  <c r="L136" i="9"/>
  <c r="K136" i="9"/>
  <c r="J136" i="9"/>
  <c r="I136" i="9"/>
  <c r="H136" i="9"/>
  <c r="G136" i="9"/>
  <c r="D136" i="9"/>
  <c r="S135" i="9"/>
  <c r="R135" i="9"/>
  <c r="Q135" i="9"/>
  <c r="P135" i="9"/>
  <c r="O135" i="9"/>
  <c r="N135" i="9"/>
  <c r="M135" i="9"/>
  <c r="L135" i="9"/>
  <c r="K135" i="9"/>
  <c r="J135" i="9"/>
  <c r="I135" i="9"/>
  <c r="H135" i="9"/>
  <c r="G135" i="9"/>
  <c r="D135" i="9"/>
  <c r="S134" i="9"/>
  <c r="R134" i="9"/>
  <c r="Q134" i="9"/>
  <c r="P134" i="9"/>
  <c r="O134" i="9"/>
  <c r="N134" i="9"/>
  <c r="M134" i="9"/>
  <c r="L134" i="9"/>
  <c r="K134" i="9"/>
  <c r="J134" i="9"/>
  <c r="I134" i="9"/>
  <c r="H134" i="9"/>
  <c r="G134" i="9"/>
  <c r="D134" i="9"/>
  <c r="S133" i="9"/>
  <c r="R133" i="9"/>
  <c r="Q133" i="9"/>
  <c r="P133" i="9"/>
  <c r="O133" i="9"/>
  <c r="N133" i="9"/>
  <c r="M133" i="9"/>
  <c r="L133" i="9"/>
  <c r="K133" i="9"/>
  <c r="J133" i="9"/>
  <c r="I133" i="9"/>
  <c r="H133" i="9"/>
  <c r="G133" i="9"/>
  <c r="D133" i="9"/>
  <c r="S132" i="9"/>
  <c r="R132" i="9"/>
  <c r="Q132" i="9"/>
  <c r="P132" i="9"/>
  <c r="O132" i="9"/>
  <c r="N132" i="9"/>
  <c r="M132" i="9"/>
  <c r="L132" i="9"/>
  <c r="K132" i="9"/>
  <c r="J132" i="9"/>
  <c r="I132" i="9"/>
  <c r="H132" i="9"/>
  <c r="G132" i="9"/>
  <c r="D132" i="9"/>
  <c r="S131" i="9"/>
  <c r="R131" i="9"/>
  <c r="Q131" i="9"/>
  <c r="P131" i="9"/>
  <c r="O131" i="9"/>
  <c r="N131" i="9"/>
  <c r="M131" i="9"/>
  <c r="L131" i="9"/>
  <c r="K131" i="9"/>
  <c r="J131" i="9"/>
  <c r="I131" i="9"/>
  <c r="H131" i="9"/>
  <c r="G131" i="9"/>
  <c r="D131" i="9"/>
  <c r="S130" i="9"/>
  <c r="R130" i="9"/>
  <c r="Q130" i="9"/>
  <c r="P130" i="9"/>
  <c r="O130" i="9"/>
  <c r="N130" i="9"/>
  <c r="M130" i="9"/>
  <c r="L130" i="9"/>
  <c r="K130" i="9"/>
  <c r="J130" i="9"/>
  <c r="I130" i="9"/>
  <c r="I139" i="9" s="1"/>
  <c r="H130" i="9"/>
  <c r="G130" i="9"/>
  <c r="D130" i="9"/>
  <c r="S129" i="9"/>
  <c r="R129" i="9"/>
  <c r="Q129" i="9"/>
  <c r="P129" i="9"/>
  <c r="O129" i="9"/>
  <c r="N129" i="9"/>
  <c r="M129" i="9"/>
  <c r="L129" i="9"/>
  <c r="K129" i="9"/>
  <c r="J129" i="9"/>
  <c r="I129" i="9"/>
  <c r="H129" i="9"/>
  <c r="G129" i="9"/>
  <c r="D129" i="9"/>
  <c r="S128" i="9"/>
  <c r="R128" i="9"/>
  <c r="Q128" i="9"/>
  <c r="P128" i="9"/>
  <c r="O128" i="9"/>
  <c r="N128" i="9"/>
  <c r="M128" i="9"/>
  <c r="L128" i="9"/>
  <c r="K128" i="9"/>
  <c r="J128" i="9"/>
  <c r="I128" i="9"/>
  <c r="H128" i="9"/>
  <c r="G128" i="9"/>
  <c r="D128" i="9"/>
  <c r="S127" i="9"/>
  <c r="R127" i="9"/>
  <c r="Q127" i="9"/>
  <c r="P127" i="9"/>
  <c r="O127" i="9"/>
  <c r="N127" i="9"/>
  <c r="M127" i="9"/>
  <c r="L127" i="9"/>
  <c r="K127" i="9"/>
  <c r="J127" i="9"/>
  <c r="I127" i="9"/>
  <c r="H127" i="9"/>
  <c r="G127" i="9"/>
  <c r="D127" i="9"/>
  <c r="C126" i="9"/>
  <c r="B126" i="9"/>
  <c r="S125" i="9"/>
  <c r="R125" i="9"/>
  <c r="Q125" i="9"/>
  <c r="P125" i="9"/>
  <c r="O125" i="9"/>
  <c r="N125" i="9"/>
  <c r="M125" i="9"/>
  <c r="L125" i="9"/>
  <c r="K125" i="9"/>
  <c r="J125" i="9"/>
  <c r="I125" i="9"/>
  <c r="H125" i="9"/>
  <c r="G125" i="9"/>
  <c r="D125" i="9"/>
  <c r="S124" i="9"/>
  <c r="R124" i="9"/>
  <c r="Q124" i="9"/>
  <c r="P124" i="9"/>
  <c r="O124" i="9"/>
  <c r="N124" i="9"/>
  <c r="M124" i="9"/>
  <c r="L124" i="9"/>
  <c r="K124" i="9"/>
  <c r="J124" i="9"/>
  <c r="I124" i="9"/>
  <c r="H124" i="9"/>
  <c r="G124" i="9"/>
  <c r="D124" i="9"/>
  <c r="S123" i="9"/>
  <c r="R123" i="9"/>
  <c r="Q123" i="9"/>
  <c r="P123" i="9"/>
  <c r="O123" i="9"/>
  <c r="N123" i="9"/>
  <c r="M123" i="9"/>
  <c r="L123" i="9"/>
  <c r="K123" i="9"/>
  <c r="J123" i="9"/>
  <c r="I123" i="9"/>
  <c r="H123" i="9"/>
  <c r="G123" i="9"/>
  <c r="D123" i="9"/>
  <c r="S122" i="9"/>
  <c r="R122" i="9"/>
  <c r="Q122" i="9"/>
  <c r="P122" i="9"/>
  <c r="O122" i="9"/>
  <c r="N122" i="9"/>
  <c r="M122" i="9"/>
  <c r="L122" i="9"/>
  <c r="K122" i="9"/>
  <c r="J122" i="9"/>
  <c r="I122" i="9"/>
  <c r="H122" i="9"/>
  <c r="G122" i="9"/>
  <c r="D122" i="9"/>
  <c r="S121" i="9"/>
  <c r="R121" i="9"/>
  <c r="Q121" i="9"/>
  <c r="P121" i="9"/>
  <c r="O121" i="9"/>
  <c r="N121" i="9"/>
  <c r="M121" i="9"/>
  <c r="L121" i="9"/>
  <c r="K121" i="9"/>
  <c r="J121" i="9"/>
  <c r="I121" i="9"/>
  <c r="H121" i="9"/>
  <c r="G121" i="9"/>
  <c r="D121" i="9"/>
  <c r="S120" i="9"/>
  <c r="R120" i="9"/>
  <c r="Q120" i="9"/>
  <c r="P120" i="9"/>
  <c r="O120" i="9"/>
  <c r="N120" i="9"/>
  <c r="M120" i="9"/>
  <c r="L120" i="9"/>
  <c r="K120" i="9"/>
  <c r="J120" i="9"/>
  <c r="I120" i="9"/>
  <c r="H120" i="9"/>
  <c r="G120" i="9"/>
  <c r="D120" i="9"/>
  <c r="S119" i="9"/>
  <c r="R119" i="9"/>
  <c r="Q119" i="9"/>
  <c r="P119" i="9"/>
  <c r="O119" i="9"/>
  <c r="N119" i="9"/>
  <c r="M119" i="9"/>
  <c r="L119" i="9"/>
  <c r="K119" i="9"/>
  <c r="J119" i="9"/>
  <c r="I119" i="9"/>
  <c r="H119" i="9"/>
  <c r="G119" i="9"/>
  <c r="D119" i="9"/>
  <c r="S118" i="9"/>
  <c r="R118" i="9"/>
  <c r="Q118" i="9"/>
  <c r="P118" i="9"/>
  <c r="O118" i="9"/>
  <c r="N118" i="9"/>
  <c r="M118" i="9"/>
  <c r="L118" i="9"/>
  <c r="K118" i="9"/>
  <c r="J118" i="9"/>
  <c r="I118" i="9"/>
  <c r="H118" i="9"/>
  <c r="G118" i="9"/>
  <c r="D118" i="9"/>
  <c r="S117" i="9"/>
  <c r="R117" i="9"/>
  <c r="Q117" i="9"/>
  <c r="P117" i="9"/>
  <c r="O117" i="9"/>
  <c r="N117" i="9"/>
  <c r="M117" i="9"/>
  <c r="L117" i="9"/>
  <c r="K117" i="9"/>
  <c r="J117" i="9"/>
  <c r="I117" i="9"/>
  <c r="H117" i="9"/>
  <c r="G117" i="9"/>
  <c r="D117" i="9"/>
  <c r="S116" i="9"/>
  <c r="R116" i="9"/>
  <c r="Q116" i="9"/>
  <c r="P116" i="9"/>
  <c r="O116" i="9"/>
  <c r="N116" i="9"/>
  <c r="M116" i="9"/>
  <c r="L116" i="9"/>
  <c r="K116" i="9"/>
  <c r="J116" i="9"/>
  <c r="I116" i="9"/>
  <c r="H116" i="9"/>
  <c r="G116" i="9"/>
  <c r="D116" i="9"/>
  <c r="S115" i="9"/>
  <c r="R115" i="9"/>
  <c r="Q115" i="9"/>
  <c r="P115" i="9"/>
  <c r="O115" i="9"/>
  <c r="N115" i="9"/>
  <c r="M115" i="9"/>
  <c r="L115" i="9"/>
  <c r="K115" i="9"/>
  <c r="J115" i="9"/>
  <c r="I115" i="9"/>
  <c r="H115" i="9"/>
  <c r="G115" i="9"/>
  <c r="D115" i="9"/>
  <c r="S114" i="9"/>
  <c r="R114" i="9"/>
  <c r="Q114" i="9"/>
  <c r="P114" i="9"/>
  <c r="O114" i="9"/>
  <c r="N114" i="9"/>
  <c r="M114" i="9"/>
  <c r="L114" i="9"/>
  <c r="K114" i="9"/>
  <c r="J114" i="9"/>
  <c r="I114" i="9"/>
  <c r="H114" i="9"/>
  <c r="G114" i="9"/>
  <c r="D114" i="9"/>
  <c r="S113" i="9"/>
  <c r="R113" i="9"/>
  <c r="Q113" i="9"/>
  <c r="P113" i="9"/>
  <c r="O113" i="9"/>
  <c r="N113" i="9"/>
  <c r="M113" i="9"/>
  <c r="L113" i="9"/>
  <c r="K113" i="9"/>
  <c r="J113" i="9"/>
  <c r="I113" i="9"/>
  <c r="H113" i="9"/>
  <c r="G113" i="9"/>
  <c r="D113" i="9"/>
  <c r="S112" i="9"/>
  <c r="R112" i="9"/>
  <c r="Q112" i="9"/>
  <c r="P112" i="9"/>
  <c r="O112" i="9"/>
  <c r="N112" i="9"/>
  <c r="M112" i="9"/>
  <c r="L112" i="9"/>
  <c r="K112" i="9"/>
  <c r="J112" i="9"/>
  <c r="I112" i="9"/>
  <c r="H112" i="9"/>
  <c r="G112" i="9"/>
  <c r="D112" i="9"/>
  <c r="S111" i="9"/>
  <c r="R111" i="9"/>
  <c r="Q111" i="9"/>
  <c r="P111" i="9"/>
  <c r="O111" i="9"/>
  <c r="N111" i="9"/>
  <c r="M111" i="9"/>
  <c r="L111" i="9"/>
  <c r="K111" i="9"/>
  <c r="J111" i="9"/>
  <c r="I111" i="9"/>
  <c r="H111" i="9"/>
  <c r="G111" i="9"/>
  <c r="D111" i="9"/>
  <c r="S110" i="9"/>
  <c r="R110" i="9"/>
  <c r="Q110" i="9"/>
  <c r="P110" i="9"/>
  <c r="O110" i="9"/>
  <c r="N110" i="9"/>
  <c r="M110" i="9"/>
  <c r="L110" i="9"/>
  <c r="K110" i="9"/>
  <c r="J110" i="9"/>
  <c r="I110" i="9"/>
  <c r="H110" i="9"/>
  <c r="G110" i="9"/>
  <c r="D110" i="9"/>
  <c r="S109" i="9"/>
  <c r="S126" i="9" s="1"/>
  <c r="R109" i="9"/>
  <c r="Q109" i="9"/>
  <c r="P109" i="9"/>
  <c r="O109" i="9"/>
  <c r="N109" i="9"/>
  <c r="M109" i="9"/>
  <c r="L109" i="9"/>
  <c r="K109" i="9"/>
  <c r="J109" i="9"/>
  <c r="I109" i="9"/>
  <c r="H109" i="9"/>
  <c r="G109" i="9"/>
  <c r="D109" i="9"/>
  <c r="C108" i="9"/>
  <c r="B108" i="9"/>
  <c r="S107" i="9"/>
  <c r="R107" i="9"/>
  <c r="Q107" i="9"/>
  <c r="P107" i="9"/>
  <c r="O107" i="9"/>
  <c r="N107" i="9"/>
  <c r="M107" i="9"/>
  <c r="L107" i="9"/>
  <c r="K107" i="9"/>
  <c r="J107" i="9"/>
  <c r="I107" i="9"/>
  <c r="H107" i="9"/>
  <c r="G107" i="9"/>
  <c r="D107" i="9"/>
  <c r="S106" i="9"/>
  <c r="R106" i="9"/>
  <c r="Q106" i="9"/>
  <c r="P106" i="9"/>
  <c r="O106" i="9"/>
  <c r="N106" i="9"/>
  <c r="M106" i="9"/>
  <c r="L106" i="9"/>
  <c r="K106" i="9"/>
  <c r="J106" i="9"/>
  <c r="I106" i="9"/>
  <c r="H106" i="9"/>
  <c r="G106" i="9"/>
  <c r="D106" i="9"/>
  <c r="S105" i="9"/>
  <c r="R105" i="9"/>
  <c r="Q105" i="9"/>
  <c r="P105" i="9"/>
  <c r="O105" i="9"/>
  <c r="N105" i="9"/>
  <c r="M105" i="9"/>
  <c r="L105" i="9"/>
  <c r="K105" i="9"/>
  <c r="J105" i="9"/>
  <c r="I105" i="9"/>
  <c r="H105" i="9"/>
  <c r="G105" i="9"/>
  <c r="D105" i="9"/>
  <c r="S104" i="9"/>
  <c r="R104" i="9"/>
  <c r="Q104" i="9"/>
  <c r="P104" i="9"/>
  <c r="O104" i="9"/>
  <c r="N104" i="9"/>
  <c r="M104" i="9"/>
  <c r="L104" i="9"/>
  <c r="K104" i="9"/>
  <c r="J104" i="9"/>
  <c r="I104" i="9"/>
  <c r="H104" i="9"/>
  <c r="G104" i="9"/>
  <c r="D104" i="9"/>
  <c r="S103" i="9"/>
  <c r="R103" i="9"/>
  <c r="Q103" i="9"/>
  <c r="P103" i="9"/>
  <c r="O103" i="9"/>
  <c r="N103" i="9"/>
  <c r="M103" i="9"/>
  <c r="L103" i="9"/>
  <c r="K103" i="9"/>
  <c r="J103" i="9"/>
  <c r="I103" i="9"/>
  <c r="H103" i="9"/>
  <c r="G103" i="9"/>
  <c r="D103" i="9"/>
  <c r="S102" i="9"/>
  <c r="R102" i="9"/>
  <c r="Q102" i="9"/>
  <c r="P102" i="9"/>
  <c r="O102" i="9"/>
  <c r="N102" i="9"/>
  <c r="M102" i="9"/>
  <c r="L102" i="9"/>
  <c r="K102" i="9"/>
  <c r="J102" i="9"/>
  <c r="I102" i="9"/>
  <c r="H102" i="9"/>
  <c r="G102" i="9"/>
  <c r="D102" i="9"/>
  <c r="S101" i="9"/>
  <c r="R101" i="9"/>
  <c r="Q101" i="9"/>
  <c r="P101" i="9"/>
  <c r="O101" i="9"/>
  <c r="N101" i="9"/>
  <c r="M101" i="9"/>
  <c r="L101" i="9"/>
  <c r="K101" i="9"/>
  <c r="J101" i="9"/>
  <c r="I101" i="9"/>
  <c r="H101" i="9"/>
  <c r="G101" i="9"/>
  <c r="D101" i="9"/>
  <c r="C100" i="9"/>
  <c r="B100" i="9"/>
  <c r="S99" i="9"/>
  <c r="R99" i="9"/>
  <c r="Q99" i="9"/>
  <c r="P99" i="9"/>
  <c r="O99" i="9"/>
  <c r="N99" i="9"/>
  <c r="M99" i="9"/>
  <c r="L99" i="9"/>
  <c r="K99" i="9"/>
  <c r="J99" i="9"/>
  <c r="I99" i="9"/>
  <c r="H99" i="9"/>
  <c r="G99" i="9"/>
  <c r="D99" i="9"/>
  <c r="S98" i="9"/>
  <c r="R98" i="9"/>
  <c r="Q98" i="9"/>
  <c r="P98" i="9"/>
  <c r="O98" i="9"/>
  <c r="N98" i="9"/>
  <c r="M98" i="9"/>
  <c r="L98" i="9"/>
  <c r="K98" i="9"/>
  <c r="J98" i="9"/>
  <c r="I98" i="9"/>
  <c r="H98" i="9"/>
  <c r="G98" i="9"/>
  <c r="D98" i="9"/>
  <c r="S97" i="9"/>
  <c r="R97" i="9"/>
  <c r="Q97" i="9"/>
  <c r="P97" i="9"/>
  <c r="O97" i="9"/>
  <c r="N97" i="9"/>
  <c r="M97" i="9"/>
  <c r="L97" i="9"/>
  <c r="K97" i="9"/>
  <c r="J97" i="9"/>
  <c r="I97" i="9"/>
  <c r="H97" i="9"/>
  <c r="G97" i="9"/>
  <c r="D97" i="9"/>
  <c r="S96" i="9"/>
  <c r="R96" i="9"/>
  <c r="Q96" i="9"/>
  <c r="P96" i="9"/>
  <c r="O96" i="9"/>
  <c r="N96" i="9"/>
  <c r="M96" i="9"/>
  <c r="L96" i="9"/>
  <c r="K96" i="9"/>
  <c r="J96" i="9"/>
  <c r="I96" i="9"/>
  <c r="H96" i="9"/>
  <c r="G96" i="9"/>
  <c r="D96" i="9"/>
  <c r="S95" i="9"/>
  <c r="R95" i="9"/>
  <c r="Q95" i="9"/>
  <c r="P95" i="9"/>
  <c r="O95" i="9"/>
  <c r="N95" i="9"/>
  <c r="M95" i="9"/>
  <c r="L95" i="9"/>
  <c r="K95" i="9"/>
  <c r="J95" i="9"/>
  <c r="I95" i="9"/>
  <c r="H95" i="9"/>
  <c r="G95" i="9"/>
  <c r="D95" i="9"/>
  <c r="S94" i="9"/>
  <c r="R94" i="9"/>
  <c r="Q94" i="9"/>
  <c r="P94" i="9"/>
  <c r="O94" i="9"/>
  <c r="N94" i="9"/>
  <c r="M94" i="9"/>
  <c r="L94" i="9"/>
  <c r="K94" i="9"/>
  <c r="J94" i="9"/>
  <c r="I94" i="9"/>
  <c r="H94" i="9"/>
  <c r="G94" i="9"/>
  <c r="D94" i="9"/>
  <c r="S93" i="9"/>
  <c r="R93" i="9"/>
  <c r="Q93" i="9"/>
  <c r="P93" i="9"/>
  <c r="O93" i="9"/>
  <c r="N93" i="9"/>
  <c r="M93" i="9"/>
  <c r="L93" i="9"/>
  <c r="K93" i="9"/>
  <c r="J93" i="9"/>
  <c r="I93" i="9"/>
  <c r="H93" i="9"/>
  <c r="G93" i="9"/>
  <c r="D93" i="9"/>
  <c r="S92" i="9"/>
  <c r="R92" i="9"/>
  <c r="Q92" i="9"/>
  <c r="P92" i="9"/>
  <c r="O92" i="9"/>
  <c r="N92" i="9"/>
  <c r="M92" i="9"/>
  <c r="L92" i="9"/>
  <c r="K92" i="9"/>
  <c r="J92" i="9"/>
  <c r="I92" i="9"/>
  <c r="H92" i="9"/>
  <c r="G92" i="9"/>
  <c r="D92" i="9"/>
  <c r="S91" i="9"/>
  <c r="R91" i="9"/>
  <c r="Q91" i="9"/>
  <c r="P91" i="9"/>
  <c r="O91" i="9"/>
  <c r="N91" i="9"/>
  <c r="M91" i="9"/>
  <c r="L91" i="9"/>
  <c r="K91" i="9"/>
  <c r="J91" i="9"/>
  <c r="I91" i="9"/>
  <c r="H91" i="9"/>
  <c r="G91" i="9"/>
  <c r="D91" i="9"/>
  <c r="S90" i="9"/>
  <c r="R90" i="9"/>
  <c r="Q90" i="9"/>
  <c r="P90" i="9"/>
  <c r="O90" i="9"/>
  <c r="N90" i="9"/>
  <c r="M90" i="9"/>
  <c r="L90" i="9"/>
  <c r="K90" i="9"/>
  <c r="J90" i="9"/>
  <c r="I90" i="9"/>
  <c r="H90" i="9"/>
  <c r="G90" i="9"/>
  <c r="D90" i="9"/>
  <c r="S89" i="9"/>
  <c r="R89" i="9"/>
  <c r="Q89" i="9"/>
  <c r="P89" i="9"/>
  <c r="O89" i="9"/>
  <c r="N89" i="9"/>
  <c r="M89" i="9"/>
  <c r="L89" i="9"/>
  <c r="K89" i="9"/>
  <c r="J89" i="9"/>
  <c r="I89" i="9"/>
  <c r="H89" i="9"/>
  <c r="G89" i="9"/>
  <c r="D89" i="9"/>
  <c r="S88" i="9"/>
  <c r="R88" i="9"/>
  <c r="Q88" i="9"/>
  <c r="P88" i="9"/>
  <c r="O88" i="9"/>
  <c r="N88" i="9"/>
  <c r="M88" i="9"/>
  <c r="L88" i="9"/>
  <c r="K88" i="9"/>
  <c r="J88" i="9"/>
  <c r="I88" i="9"/>
  <c r="H88" i="9"/>
  <c r="G88" i="9"/>
  <c r="D88" i="9"/>
  <c r="S87" i="9"/>
  <c r="R87" i="9"/>
  <c r="Q87" i="9"/>
  <c r="P87" i="9"/>
  <c r="O87" i="9"/>
  <c r="N87" i="9"/>
  <c r="M87" i="9"/>
  <c r="L87" i="9"/>
  <c r="K87" i="9"/>
  <c r="J87" i="9"/>
  <c r="I87" i="9"/>
  <c r="H87" i="9"/>
  <c r="G87" i="9"/>
  <c r="D87" i="9"/>
  <c r="S86" i="9"/>
  <c r="R86" i="9"/>
  <c r="Q86" i="9"/>
  <c r="P86" i="9"/>
  <c r="O86" i="9"/>
  <c r="N86" i="9"/>
  <c r="M86" i="9"/>
  <c r="L86" i="9"/>
  <c r="K86" i="9"/>
  <c r="J86" i="9"/>
  <c r="I86" i="9"/>
  <c r="H86" i="9"/>
  <c r="G86" i="9"/>
  <c r="D86" i="9"/>
  <c r="S85" i="9"/>
  <c r="R85" i="9"/>
  <c r="Q85" i="9"/>
  <c r="P85" i="9"/>
  <c r="O85" i="9"/>
  <c r="N85" i="9"/>
  <c r="M85" i="9"/>
  <c r="L85" i="9"/>
  <c r="K85" i="9"/>
  <c r="J85" i="9"/>
  <c r="I85" i="9"/>
  <c r="H85" i="9"/>
  <c r="G85" i="9"/>
  <c r="D85" i="9"/>
  <c r="S84" i="9"/>
  <c r="R84" i="9"/>
  <c r="Q84" i="9"/>
  <c r="P84" i="9"/>
  <c r="O84" i="9"/>
  <c r="N84" i="9"/>
  <c r="M84" i="9"/>
  <c r="L84" i="9"/>
  <c r="K84" i="9"/>
  <c r="K100" i="9" s="1"/>
  <c r="J84" i="9"/>
  <c r="I84" i="9"/>
  <c r="H84" i="9"/>
  <c r="G84" i="9"/>
  <c r="D84" i="9"/>
  <c r="C83" i="9"/>
  <c r="B83" i="9"/>
  <c r="S82" i="9"/>
  <c r="R82" i="9"/>
  <c r="Q82" i="9"/>
  <c r="P82" i="9"/>
  <c r="O82" i="9"/>
  <c r="N82" i="9"/>
  <c r="M82" i="9"/>
  <c r="L82" i="9"/>
  <c r="K82" i="9"/>
  <c r="J82" i="9"/>
  <c r="I82" i="9"/>
  <c r="H82" i="9"/>
  <c r="G82" i="9"/>
  <c r="D82" i="9"/>
  <c r="S81" i="9"/>
  <c r="R81" i="9"/>
  <c r="Q81" i="9"/>
  <c r="P81" i="9"/>
  <c r="O81" i="9"/>
  <c r="N81" i="9"/>
  <c r="M81" i="9"/>
  <c r="L81" i="9"/>
  <c r="K81" i="9"/>
  <c r="J81" i="9"/>
  <c r="I81" i="9"/>
  <c r="H81" i="9"/>
  <c r="G81" i="9"/>
  <c r="D81" i="9"/>
  <c r="S80" i="9"/>
  <c r="R80" i="9"/>
  <c r="Q80" i="9"/>
  <c r="P80" i="9"/>
  <c r="O80" i="9"/>
  <c r="N80" i="9"/>
  <c r="M80" i="9"/>
  <c r="L80" i="9"/>
  <c r="K80" i="9"/>
  <c r="J80" i="9"/>
  <c r="I80" i="9"/>
  <c r="H80" i="9"/>
  <c r="G80" i="9"/>
  <c r="D80" i="9"/>
  <c r="S79" i="9"/>
  <c r="R79" i="9"/>
  <c r="Q79" i="9"/>
  <c r="P79" i="9"/>
  <c r="O79" i="9"/>
  <c r="N79" i="9"/>
  <c r="M79" i="9"/>
  <c r="L79" i="9"/>
  <c r="K79" i="9"/>
  <c r="J79" i="9"/>
  <c r="I79" i="9"/>
  <c r="H79" i="9"/>
  <c r="G79" i="9"/>
  <c r="D79" i="9"/>
  <c r="S78" i="9"/>
  <c r="R78" i="9"/>
  <c r="Q78" i="9"/>
  <c r="P78" i="9"/>
  <c r="O78" i="9"/>
  <c r="N78" i="9"/>
  <c r="M78" i="9"/>
  <c r="L78" i="9"/>
  <c r="K78" i="9"/>
  <c r="J78" i="9"/>
  <c r="I78" i="9"/>
  <c r="H78" i="9"/>
  <c r="G78" i="9"/>
  <c r="D78" i="9"/>
  <c r="S77" i="9"/>
  <c r="R77" i="9"/>
  <c r="Q77" i="9"/>
  <c r="P77" i="9"/>
  <c r="O77" i="9"/>
  <c r="N77" i="9"/>
  <c r="M77" i="9"/>
  <c r="L77" i="9"/>
  <c r="K77" i="9"/>
  <c r="J77" i="9"/>
  <c r="I77" i="9"/>
  <c r="H77" i="9"/>
  <c r="G77" i="9"/>
  <c r="D77" i="9"/>
  <c r="S76" i="9"/>
  <c r="R76" i="9"/>
  <c r="Q76" i="9"/>
  <c r="P76" i="9"/>
  <c r="O76" i="9"/>
  <c r="N76" i="9"/>
  <c r="M76" i="9"/>
  <c r="L76" i="9"/>
  <c r="K76" i="9"/>
  <c r="J76" i="9"/>
  <c r="I76" i="9"/>
  <c r="H76" i="9"/>
  <c r="G76" i="9"/>
  <c r="D76" i="9"/>
  <c r="S75" i="9"/>
  <c r="R75" i="9"/>
  <c r="Q75" i="9"/>
  <c r="P75" i="9"/>
  <c r="O75" i="9"/>
  <c r="N75" i="9"/>
  <c r="M75" i="9"/>
  <c r="L75" i="9"/>
  <c r="K75" i="9"/>
  <c r="J75" i="9"/>
  <c r="I75" i="9"/>
  <c r="H75" i="9"/>
  <c r="G75" i="9"/>
  <c r="D75" i="9"/>
  <c r="S74" i="9"/>
  <c r="R74" i="9"/>
  <c r="Q74" i="9"/>
  <c r="P74" i="9"/>
  <c r="O74" i="9"/>
  <c r="N74" i="9"/>
  <c r="M74" i="9"/>
  <c r="L74" i="9"/>
  <c r="K74" i="9"/>
  <c r="J74" i="9"/>
  <c r="I74" i="9"/>
  <c r="H74" i="9"/>
  <c r="G74" i="9"/>
  <c r="D74" i="9"/>
  <c r="S73" i="9"/>
  <c r="R73" i="9"/>
  <c r="Q73" i="9"/>
  <c r="P73" i="9"/>
  <c r="O73" i="9"/>
  <c r="N73" i="9"/>
  <c r="M73" i="9"/>
  <c r="L73" i="9"/>
  <c r="K73" i="9"/>
  <c r="J73" i="9"/>
  <c r="I73" i="9"/>
  <c r="H73" i="9"/>
  <c r="G73" i="9"/>
  <c r="D73" i="9"/>
  <c r="S72" i="9"/>
  <c r="R72" i="9"/>
  <c r="Q72" i="9"/>
  <c r="P72" i="9"/>
  <c r="O72" i="9"/>
  <c r="N72" i="9"/>
  <c r="M72" i="9"/>
  <c r="L72" i="9"/>
  <c r="K72" i="9"/>
  <c r="J72" i="9"/>
  <c r="I72" i="9"/>
  <c r="H72" i="9"/>
  <c r="G72" i="9"/>
  <c r="D72" i="9"/>
  <c r="S71" i="9"/>
  <c r="R71" i="9"/>
  <c r="Q71" i="9"/>
  <c r="P71" i="9"/>
  <c r="O71" i="9"/>
  <c r="N71" i="9"/>
  <c r="M71" i="9"/>
  <c r="L71" i="9"/>
  <c r="K71" i="9"/>
  <c r="J71" i="9"/>
  <c r="I71" i="9"/>
  <c r="H71" i="9"/>
  <c r="G71" i="9"/>
  <c r="D71" i="9"/>
  <c r="S70" i="9"/>
  <c r="R70" i="9"/>
  <c r="Q70" i="9"/>
  <c r="P70" i="9"/>
  <c r="O70" i="9"/>
  <c r="N70" i="9"/>
  <c r="M70" i="9"/>
  <c r="L70" i="9"/>
  <c r="K70" i="9"/>
  <c r="J70" i="9"/>
  <c r="I70" i="9"/>
  <c r="H70" i="9"/>
  <c r="G70" i="9"/>
  <c r="D70" i="9"/>
  <c r="S69" i="9"/>
  <c r="R69" i="9"/>
  <c r="Q69" i="9"/>
  <c r="P69" i="9"/>
  <c r="O69" i="9"/>
  <c r="N69" i="9"/>
  <c r="M69" i="9"/>
  <c r="L69" i="9"/>
  <c r="K69" i="9"/>
  <c r="J69" i="9"/>
  <c r="I69" i="9"/>
  <c r="H69" i="9"/>
  <c r="G69" i="9"/>
  <c r="D69" i="9"/>
  <c r="S68" i="9"/>
  <c r="R68" i="9"/>
  <c r="Q68" i="9"/>
  <c r="P68" i="9"/>
  <c r="O68" i="9"/>
  <c r="N68" i="9"/>
  <c r="M68" i="9"/>
  <c r="L68" i="9"/>
  <c r="K68" i="9"/>
  <c r="J68" i="9"/>
  <c r="I68" i="9"/>
  <c r="H68" i="9"/>
  <c r="G68" i="9"/>
  <c r="D68" i="9"/>
  <c r="S67" i="9"/>
  <c r="R67" i="9"/>
  <c r="Q67" i="9"/>
  <c r="P67" i="9"/>
  <c r="O67" i="9"/>
  <c r="N67" i="9"/>
  <c r="N83" i="9" s="1"/>
  <c r="M67" i="9"/>
  <c r="L67" i="9"/>
  <c r="K67" i="9"/>
  <c r="J67" i="9"/>
  <c r="I67" i="9"/>
  <c r="H67" i="9"/>
  <c r="G67" i="9"/>
  <c r="D67" i="9"/>
  <c r="D83" i="9" s="1"/>
  <c r="C66" i="9"/>
  <c r="B66" i="9"/>
  <c r="S65" i="9"/>
  <c r="R65" i="9"/>
  <c r="Q65" i="9"/>
  <c r="P65" i="9"/>
  <c r="O65" i="9"/>
  <c r="N65" i="9"/>
  <c r="M65" i="9"/>
  <c r="L65" i="9"/>
  <c r="K65" i="9"/>
  <c r="J65" i="9"/>
  <c r="I65" i="9"/>
  <c r="H65" i="9"/>
  <c r="G65" i="9"/>
  <c r="D65" i="9"/>
  <c r="S64" i="9"/>
  <c r="R64" i="9"/>
  <c r="Q64" i="9"/>
  <c r="P64" i="9"/>
  <c r="O64" i="9"/>
  <c r="N64" i="9"/>
  <c r="M64" i="9"/>
  <c r="L64" i="9"/>
  <c r="K64" i="9"/>
  <c r="J64" i="9"/>
  <c r="I64" i="9"/>
  <c r="H64" i="9"/>
  <c r="G64" i="9"/>
  <c r="D64" i="9"/>
  <c r="S63" i="9"/>
  <c r="R63" i="9"/>
  <c r="Q63" i="9"/>
  <c r="P63" i="9"/>
  <c r="O63" i="9"/>
  <c r="N63" i="9"/>
  <c r="M63" i="9"/>
  <c r="L63" i="9"/>
  <c r="K63" i="9"/>
  <c r="J63" i="9"/>
  <c r="I63" i="9"/>
  <c r="H63" i="9"/>
  <c r="G63" i="9"/>
  <c r="D63" i="9"/>
  <c r="S62" i="9"/>
  <c r="R62" i="9"/>
  <c r="Q62" i="9"/>
  <c r="P62" i="9"/>
  <c r="O62" i="9"/>
  <c r="N62" i="9"/>
  <c r="M62" i="9"/>
  <c r="L62" i="9"/>
  <c r="K62" i="9"/>
  <c r="J62" i="9"/>
  <c r="I62" i="9"/>
  <c r="H62" i="9"/>
  <c r="G62" i="9"/>
  <c r="D62" i="9"/>
  <c r="S61" i="9"/>
  <c r="R61" i="9"/>
  <c r="Q61" i="9"/>
  <c r="P61" i="9"/>
  <c r="O61" i="9"/>
  <c r="N61" i="9"/>
  <c r="M61" i="9"/>
  <c r="L61" i="9"/>
  <c r="K61" i="9"/>
  <c r="J61" i="9"/>
  <c r="I61" i="9"/>
  <c r="H61" i="9"/>
  <c r="G61" i="9"/>
  <c r="D61" i="9"/>
  <c r="S60" i="9"/>
  <c r="R60" i="9"/>
  <c r="Q60" i="9"/>
  <c r="P60" i="9"/>
  <c r="O60" i="9"/>
  <c r="N60" i="9"/>
  <c r="M60" i="9"/>
  <c r="L60" i="9"/>
  <c r="K60" i="9"/>
  <c r="J60" i="9"/>
  <c r="I60" i="9"/>
  <c r="H60" i="9"/>
  <c r="G60" i="9"/>
  <c r="D60" i="9"/>
  <c r="S59" i="9"/>
  <c r="R59" i="9"/>
  <c r="Q59" i="9"/>
  <c r="P59" i="9"/>
  <c r="O59" i="9"/>
  <c r="N59" i="9"/>
  <c r="M59" i="9"/>
  <c r="L59" i="9"/>
  <c r="K59" i="9"/>
  <c r="J59" i="9"/>
  <c r="I59" i="9"/>
  <c r="H59" i="9"/>
  <c r="G59" i="9"/>
  <c r="D59" i="9"/>
  <c r="S58" i="9"/>
  <c r="R58" i="9"/>
  <c r="Q58" i="9"/>
  <c r="P58" i="9"/>
  <c r="O58" i="9"/>
  <c r="N58" i="9"/>
  <c r="M58" i="9"/>
  <c r="L58" i="9"/>
  <c r="K58" i="9"/>
  <c r="J58" i="9"/>
  <c r="I58" i="9"/>
  <c r="H58" i="9"/>
  <c r="G58" i="9"/>
  <c r="D58" i="9"/>
  <c r="S57" i="9"/>
  <c r="R57" i="9"/>
  <c r="Q57" i="9"/>
  <c r="P57" i="9"/>
  <c r="O57" i="9"/>
  <c r="N57" i="9"/>
  <c r="M57" i="9"/>
  <c r="L57" i="9"/>
  <c r="K57" i="9"/>
  <c r="J57" i="9"/>
  <c r="I57" i="9"/>
  <c r="H57" i="9"/>
  <c r="G57" i="9"/>
  <c r="D57" i="9"/>
  <c r="C56" i="9"/>
  <c r="B56" i="9"/>
  <c r="S55" i="9"/>
  <c r="R55" i="9"/>
  <c r="Q55" i="9"/>
  <c r="P55" i="9"/>
  <c r="O55" i="9"/>
  <c r="N55" i="9"/>
  <c r="M55" i="9"/>
  <c r="L55" i="9"/>
  <c r="K55" i="9"/>
  <c r="J55" i="9"/>
  <c r="I55" i="9"/>
  <c r="H55" i="9"/>
  <c r="G55" i="9"/>
  <c r="D55" i="9"/>
  <c r="S54" i="9"/>
  <c r="R54" i="9"/>
  <c r="Q54" i="9"/>
  <c r="P54" i="9"/>
  <c r="O54" i="9"/>
  <c r="N54" i="9"/>
  <c r="M54" i="9"/>
  <c r="L54" i="9"/>
  <c r="K54" i="9"/>
  <c r="J54" i="9"/>
  <c r="I54" i="9"/>
  <c r="H54" i="9"/>
  <c r="G54" i="9"/>
  <c r="D54" i="9"/>
  <c r="S53" i="9"/>
  <c r="R53" i="9"/>
  <c r="Q53" i="9"/>
  <c r="P53" i="9"/>
  <c r="O53" i="9"/>
  <c r="N53" i="9"/>
  <c r="M53" i="9"/>
  <c r="L53" i="9"/>
  <c r="K53" i="9"/>
  <c r="J53" i="9"/>
  <c r="I53" i="9"/>
  <c r="H53" i="9"/>
  <c r="G53" i="9"/>
  <c r="D53" i="9"/>
  <c r="S52" i="9"/>
  <c r="R52" i="9"/>
  <c r="Q52" i="9"/>
  <c r="P52" i="9"/>
  <c r="O52" i="9"/>
  <c r="N52" i="9"/>
  <c r="M52" i="9"/>
  <c r="L52" i="9"/>
  <c r="K52" i="9"/>
  <c r="J52" i="9"/>
  <c r="I52" i="9"/>
  <c r="H52" i="9"/>
  <c r="G52" i="9"/>
  <c r="D52" i="9"/>
  <c r="S51" i="9"/>
  <c r="R51" i="9"/>
  <c r="Q51" i="9"/>
  <c r="P51" i="9"/>
  <c r="O51" i="9"/>
  <c r="N51" i="9"/>
  <c r="M51" i="9"/>
  <c r="L51" i="9"/>
  <c r="K51" i="9"/>
  <c r="J51" i="9"/>
  <c r="I51" i="9"/>
  <c r="H51" i="9"/>
  <c r="G51" i="9"/>
  <c r="D51" i="9"/>
  <c r="S50" i="9"/>
  <c r="R50" i="9"/>
  <c r="Q50" i="9"/>
  <c r="P50" i="9"/>
  <c r="O50" i="9"/>
  <c r="N50" i="9"/>
  <c r="M50" i="9"/>
  <c r="L50" i="9"/>
  <c r="K50" i="9"/>
  <c r="J50" i="9"/>
  <c r="I50" i="9"/>
  <c r="H50" i="9"/>
  <c r="G50" i="9"/>
  <c r="D50" i="9"/>
  <c r="S49" i="9"/>
  <c r="R49" i="9"/>
  <c r="Q49" i="9"/>
  <c r="P49" i="9"/>
  <c r="O49" i="9"/>
  <c r="N49" i="9"/>
  <c r="M49" i="9"/>
  <c r="L49" i="9"/>
  <c r="K49" i="9"/>
  <c r="J49" i="9"/>
  <c r="I49" i="9"/>
  <c r="H49" i="9"/>
  <c r="G49" i="9"/>
  <c r="D49" i="9"/>
  <c r="S48" i="9"/>
  <c r="R48" i="9"/>
  <c r="Q48" i="9"/>
  <c r="P48" i="9"/>
  <c r="O48" i="9"/>
  <c r="N48" i="9"/>
  <c r="M48" i="9"/>
  <c r="L48" i="9"/>
  <c r="K48" i="9"/>
  <c r="J48" i="9"/>
  <c r="I48" i="9"/>
  <c r="H48" i="9"/>
  <c r="G48" i="9"/>
  <c r="D48" i="9"/>
  <c r="S47" i="9"/>
  <c r="R47" i="9"/>
  <c r="Q47" i="9"/>
  <c r="P47" i="9"/>
  <c r="O47" i="9"/>
  <c r="N47" i="9"/>
  <c r="M47" i="9"/>
  <c r="L47" i="9"/>
  <c r="K47" i="9"/>
  <c r="J47" i="9"/>
  <c r="I47" i="9"/>
  <c r="H47" i="9"/>
  <c r="G47" i="9"/>
  <c r="D47" i="9"/>
  <c r="S46" i="9"/>
  <c r="R46" i="9"/>
  <c r="Q46" i="9"/>
  <c r="P46" i="9"/>
  <c r="O46" i="9"/>
  <c r="N46" i="9"/>
  <c r="M46" i="9"/>
  <c r="L46" i="9"/>
  <c r="K46" i="9"/>
  <c r="J46" i="9"/>
  <c r="I46" i="9"/>
  <c r="H46" i="9"/>
  <c r="G46" i="9"/>
  <c r="D46" i="9"/>
  <c r="S45" i="9"/>
  <c r="R45" i="9"/>
  <c r="Q45" i="9"/>
  <c r="P45" i="9"/>
  <c r="O45" i="9"/>
  <c r="N45" i="9"/>
  <c r="M45" i="9"/>
  <c r="L45" i="9"/>
  <c r="K45" i="9"/>
  <c r="J45" i="9"/>
  <c r="I45" i="9"/>
  <c r="H45" i="9"/>
  <c r="G45" i="9"/>
  <c r="D45" i="9"/>
  <c r="S44" i="9"/>
  <c r="R44" i="9"/>
  <c r="Q44" i="9"/>
  <c r="P44" i="9"/>
  <c r="O44" i="9"/>
  <c r="N44" i="9"/>
  <c r="M44" i="9"/>
  <c r="L44" i="9"/>
  <c r="K44" i="9"/>
  <c r="J44" i="9"/>
  <c r="I44" i="9"/>
  <c r="H44" i="9"/>
  <c r="G44" i="9"/>
  <c r="D44" i="9"/>
  <c r="S43" i="9"/>
  <c r="R43" i="9"/>
  <c r="Q43" i="9"/>
  <c r="P43" i="9"/>
  <c r="O43" i="9"/>
  <c r="N43" i="9"/>
  <c r="M43" i="9"/>
  <c r="L43" i="9"/>
  <c r="K43" i="9"/>
  <c r="J43" i="9"/>
  <c r="I43" i="9"/>
  <c r="H43" i="9"/>
  <c r="G43" i="9"/>
  <c r="D43" i="9"/>
  <c r="S42" i="9"/>
  <c r="R42" i="9"/>
  <c r="Q42" i="9"/>
  <c r="P42" i="9"/>
  <c r="O42" i="9"/>
  <c r="N42" i="9"/>
  <c r="M42" i="9"/>
  <c r="L42" i="9"/>
  <c r="K42" i="9"/>
  <c r="J42" i="9"/>
  <c r="I42" i="9"/>
  <c r="H42" i="9"/>
  <c r="G42" i="9"/>
  <c r="D42" i="9"/>
  <c r="S41" i="9"/>
  <c r="R41" i="9"/>
  <c r="Q41" i="9"/>
  <c r="P41" i="9"/>
  <c r="O41" i="9"/>
  <c r="N41" i="9"/>
  <c r="M41" i="9"/>
  <c r="L41" i="9"/>
  <c r="K41" i="9"/>
  <c r="J41" i="9"/>
  <c r="I41" i="9"/>
  <c r="H41" i="9"/>
  <c r="G41" i="9"/>
  <c r="D41" i="9"/>
  <c r="S40" i="9"/>
  <c r="S56" i="9" s="1"/>
  <c r="R40" i="9"/>
  <c r="Q40" i="9"/>
  <c r="P40" i="9"/>
  <c r="O40" i="9"/>
  <c r="N40" i="9"/>
  <c r="M40" i="9"/>
  <c r="L40" i="9"/>
  <c r="K40" i="9"/>
  <c r="J40" i="9"/>
  <c r="I40" i="9"/>
  <c r="H40" i="9"/>
  <c r="G40" i="9"/>
  <c r="D40" i="9"/>
  <c r="C39" i="9"/>
  <c r="B39" i="9"/>
  <c r="S38" i="9"/>
  <c r="R38" i="9"/>
  <c r="Q38" i="9"/>
  <c r="P38" i="9"/>
  <c r="O38" i="9"/>
  <c r="N38" i="9"/>
  <c r="M38" i="9"/>
  <c r="L38" i="9"/>
  <c r="K38" i="9"/>
  <c r="J38" i="9"/>
  <c r="I38" i="9"/>
  <c r="H38" i="9"/>
  <c r="G38" i="9"/>
  <c r="D38" i="9"/>
  <c r="S37" i="9"/>
  <c r="R37" i="9"/>
  <c r="Q37" i="9"/>
  <c r="P37" i="9"/>
  <c r="O37" i="9"/>
  <c r="N37" i="9"/>
  <c r="M37" i="9"/>
  <c r="L37" i="9"/>
  <c r="K37" i="9"/>
  <c r="J37" i="9"/>
  <c r="I37" i="9"/>
  <c r="H37" i="9"/>
  <c r="G37" i="9"/>
  <c r="D37" i="9"/>
  <c r="S36" i="9"/>
  <c r="R36" i="9"/>
  <c r="Q36" i="9"/>
  <c r="P36" i="9"/>
  <c r="O36" i="9"/>
  <c r="N36" i="9"/>
  <c r="M36" i="9"/>
  <c r="L36" i="9"/>
  <c r="K36" i="9"/>
  <c r="J36" i="9"/>
  <c r="I36" i="9"/>
  <c r="H36" i="9"/>
  <c r="G36" i="9"/>
  <c r="D36" i="9"/>
  <c r="S35" i="9"/>
  <c r="R35" i="9"/>
  <c r="Q35" i="9"/>
  <c r="P35" i="9"/>
  <c r="O35" i="9"/>
  <c r="N35" i="9"/>
  <c r="M35" i="9"/>
  <c r="L35" i="9"/>
  <c r="K35" i="9"/>
  <c r="J35" i="9"/>
  <c r="I35" i="9"/>
  <c r="H35" i="9"/>
  <c r="G35" i="9"/>
  <c r="D35" i="9"/>
  <c r="S34" i="9"/>
  <c r="R34" i="9"/>
  <c r="Q34" i="9"/>
  <c r="P34" i="9"/>
  <c r="O34" i="9"/>
  <c r="N34" i="9"/>
  <c r="M34" i="9"/>
  <c r="L34" i="9"/>
  <c r="K34" i="9"/>
  <c r="J34" i="9"/>
  <c r="I34" i="9"/>
  <c r="H34" i="9"/>
  <c r="G34" i="9"/>
  <c r="D34" i="9"/>
  <c r="S33" i="9"/>
  <c r="R33" i="9"/>
  <c r="Q33" i="9"/>
  <c r="P33" i="9"/>
  <c r="O33" i="9"/>
  <c r="N33" i="9"/>
  <c r="M33" i="9"/>
  <c r="L33" i="9"/>
  <c r="K33" i="9"/>
  <c r="J33" i="9"/>
  <c r="I33" i="9"/>
  <c r="H33" i="9"/>
  <c r="G33" i="9"/>
  <c r="D33" i="9"/>
  <c r="S32" i="9"/>
  <c r="R32" i="9"/>
  <c r="Q32" i="9"/>
  <c r="P32" i="9"/>
  <c r="O32" i="9"/>
  <c r="N32" i="9"/>
  <c r="M32" i="9"/>
  <c r="L32" i="9"/>
  <c r="K32" i="9"/>
  <c r="J32" i="9"/>
  <c r="I32" i="9"/>
  <c r="H32" i="9"/>
  <c r="G32" i="9"/>
  <c r="D32" i="9"/>
  <c r="S31" i="9"/>
  <c r="R31" i="9"/>
  <c r="Q31" i="9"/>
  <c r="P31" i="9"/>
  <c r="O31" i="9"/>
  <c r="N31" i="9"/>
  <c r="M31" i="9"/>
  <c r="L31" i="9"/>
  <c r="K31" i="9"/>
  <c r="J31" i="9"/>
  <c r="I31" i="9"/>
  <c r="H31" i="9"/>
  <c r="G31" i="9"/>
  <c r="D31" i="9"/>
  <c r="S30" i="9"/>
  <c r="R30" i="9"/>
  <c r="Q30" i="9"/>
  <c r="P30" i="9"/>
  <c r="O30" i="9"/>
  <c r="N30" i="9"/>
  <c r="M30" i="9"/>
  <c r="L30" i="9"/>
  <c r="K30" i="9"/>
  <c r="J30" i="9"/>
  <c r="I30" i="9"/>
  <c r="H30" i="9"/>
  <c r="G30" i="9"/>
  <c r="D30" i="9"/>
  <c r="S29" i="9"/>
  <c r="R29" i="9"/>
  <c r="Q29" i="9"/>
  <c r="P29" i="9"/>
  <c r="O29" i="9"/>
  <c r="N29" i="9"/>
  <c r="M29" i="9"/>
  <c r="L29" i="9"/>
  <c r="K29" i="9"/>
  <c r="J29" i="9"/>
  <c r="I29" i="9"/>
  <c r="H29" i="9"/>
  <c r="G29" i="9"/>
  <c r="D29" i="9"/>
  <c r="S28" i="9"/>
  <c r="R28" i="9"/>
  <c r="Q28" i="9"/>
  <c r="P28" i="9"/>
  <c r="O28" i="9"/>
  <c r="N28" i="9"/>
  <c r="M28" i="9"/>
  <c r="L28" i="9"/>
  <c r="K28" i="9"/>
  <c r="J28" i="9"/>
  <c r="I28" i="9"/>
  <c r="H28" i="9"/>
  <c r="G28" i="9"/>
  <c r="D28" i="9"/>
  <c r="S27" i="9"/>
  <c r="R27" i="9"/>
  <c r="Q27" i="9"/>
  <c r="P27" i="9"/>
  <c r="O27" i="9"/>
  <c r="N27" i="9"/>
  <c r="M27" i="9"/>
  <c r="L27" i="9"/>
  <c r="K27" i="9"/>
  <c r="J27" i="9"/>
  <c r="I27" i="9"/>
  <c r="H27" i="9"/>
  <c r="G27" i="9"/>
  <c r="D27" i="9"/>
  <c r="S26" i="9"/>
  <c r="R26" i="9"/>
  <c r="Q26" i="9"/>
  <c r="P26" i="9"/>
  <c r="O26" i="9"/>
  <c r="N26" i="9"/>
  <c r="M26" i="9"/>
  <c r="L26" i="9"/>
  <c r="K26" i="9"/>
  <c r="J26" i="9"/>
  <c r="I26" i="9"/>
  <c r="H26" i="9"/>
  <c r="G26" i="9"/>
  <c r="D26" i="9"/>
  <c r="S25" i="9"/>
  <c r="R25" i="9"/>
  <c r="Q25" i="9"/>
  <c r="P25" i="9"/>
  <c r="O25" i="9"/>
  <c r="O39" i="9" s="1"/>
  <c r="N25" i="9"/>
  <c r="M25" i="9"/>
  <c r="L25" i="9"/>
  <c r="L39" i="9" s="1"/>
  <c r="K25" i="9"/>
  <c r="J25" i="9"/>
  <c r="I25" i="9"/>
  <c r="H25" i="9"/>
  <c r="G25" i="9"/>
  <c r="D25" i="9"/>
  <c r="C24" i="9"/>
  <c r="B24" i="9"/>
  <c r="S23" i="9"/>
  <c r="R23" i="9"/>
  <c r="Q23" i="9"/>
  <c r="P23" i="9"/>
  <c r="O23" i="9"/>
  <c r="N23" i="9"/>
  <c r="M23" i="9"/>
  <c r="L23" i="9"/>
  <c r="K23" i="9"/>
  <c r="J23" i="9"/>
  <c r="I23" i="9"/>
  <c r="H23" i="9"/>
  <c r="G23" i="9"/>
  <c r="D23" i="9"/>
  <c r="S22" i="9"/>
  <c r="R22" i="9"/>
  <c r="Q22" i="9"/>
  <c r="P22" i="9"/>
  <c r="O22" i="9"/>
  <c r="N22" i="9"/>
  <c r="M22" i="9"/>
  <c r="L22" i="9"/>
  <c r="K22" i="9"/>
  <c r="J22" i="9"/>
  <c r="I22" i="9"/>
  <c r="H22" i="9"/>
  <c r="G22" i="9"/>
  <c r="D22" i="9"/>
  <c r="S21" i="9"/>
  <c r="R21" i="9"/>
  <c r="Q21" i="9"/>
  <c r="P21" i="9"/>
  <c r="O21" i="9"/>
  <c r="N21" i="9"/>
  <c r="M21" i="9"/>
  <c r="L21" i="9"/>
  <c r="K21" i="9"/>
  <c r="J21" i="9"/>
  <c r="I21" i="9"/>
  <c r="H21" i="9"/>
  <c r="G21" i="9"/>
  <c r="D21" i="9"/>
  <c r="S20" i="9"/>
  <c r="R20" i="9"/>
  <c r="Q20" i="9"/>
  <c r="P20" i="9"/>
  <c r="O20" i="9"/>
  <c r="N20" i="9"/>
  <c r="M20" i="9"/>
  <c r="L20" i="9"/>
  <c r="K20" i="9"/>
  <c r="J20" i="9"/>
  <c r="I20" i="9"/>
  <c r="H20" i="9"/>
  <c r="G20" i="9"/>
  <c r="D20" i="9"/>
  <c r="S19" i="9"/>
  <c r="R19" i="9"/>
  <c r="Q19" i="9"/>
  <c r="P19" i="9"/>
  <c r="O19" i="9"/>
  <c r="N19" i="9"/>
  <c r="M19" i="9"/>
  <c r="L19" i="9"/>
  <c r="K19" i="9"/>
  <c r="J19" i="9"/>
  <c r="I19" i="9"/>
  <c r="H19" i="9"/>
  <c r="G19" i="9"/>
  <c r="D19" i="9"/>
  <c r="S18" i="9"/>
  <c r="R18" i="9"/>
  <c r="Q18" i="9"/>
  <c r="P18" i="9"/>
  <c r="O18" i="9"/>
  <c r="N18" i="9"/>
  <c r="M18" i="9"/>
  <c r="L18" i="9"/>
  <c r="K18" i="9"/>
  <c r="J18" i="9"/>
  <c r="I18" i="9"/>
  <c r="H18" i="9"/>
  <c r="G18" i="9"/>
  <c r="D18" i="9"/>
  <c r="S17" i="9"/>
  <c r="R17" i="9"/>
  <c r="Q17" i="9"/>
  <c r="P17" i="9"/>
  <c r="O17" i="9"/>
  <c r="N17" i="9"/>
  <c r="M17" i="9"/>
  <c r="L17" i="9"/>
  <c r="K17" i="9"/>
  <c r="J17" i="9"/>
  <c r="I17" i="9"/>
  <c r="H17" i="9"/>
  <c r="G17" i="9"/>
  <c r="D17" i="9"/>
  <c r="S16" i="9"/>
  <c r="R16" i="9"/>
  <c r="Q16" i="9"/>
  <c r="P16" i="9"/>
  <c r="O16" i="9"/>
  <c r="N16" i="9"/>
  <c r="M16" i="9"/>
  <c r="L16" i="9"/>
  <c r="K16" i="9"/>
  <c r="J16" i="9"/>
  <c r="I16" i="9"/>
  <c r="H16" i="9"/>
  <c r="G16" i="9"/>
  <c r="D16" i="9"/>
  <c r="S15" i="9"/>
  <c r="R15" i="9"/>
  <c r="Q15" i="9"/>
  <c r="P15" i="9"/>
  <c r="O15" i="9"/>
  <c r="N15" i="9"/>
  <c r="M15" i="9"/>
  <c r="L15" i="9"/>
  <c r="K15" i="9"/>
  <c r="J15" i="9"/>
  <c r="I15" i="9"/>
  <c r="H15" i="9"/>
  <c r="G15" i="9"/>
  <c r="D15" i="9"/>
  <c r="S14" i="9"/>
  <c r="R14" i="9"/>
  <c r="Q14" i="9"/>
  <c r="P14" i="9"/>
  <c r="O14" i="9"/>
  <c r="N14" i="9"/>
  <c r="M14" i="9"/>
  <c r="L14" i="9"/>
  <c r="K14" i="9"/>
  <c r="J14" i="9"/>
  <c r="I14" i="9"/>
  <c r="H14" i="9"/>
  <c r="G14" i="9"/>
  <c r="D14" i="9"/>
  <c r="S13" i="9"/>
  <c r="R13" i="9"/>
  <c r="Q13" i="9"/>
  <c r="P13" i="9"/>
  <c r="O13" i="9"/>
  <c r="N13" i="9"/>
  <c r="N24" i="9" s="1"/>
  <c r="M13" i="9"/>
  <c r="L13" i="9"/>
  <c r="K13" i="9"/>
  <c r="J13" i="9"/>
  <c r="I13" i="9"/>
  <c r="H13" i="9"/>
  <c r="G13" i="9"/>
  <c r="D13" i="9"/>
  <c r="C12" i="9"/>
  <c r="B12" i="9"/>
  <c r="S11" i="9"/>
  <c r="R11" i="9"/>
  <c r="Q11" i="9"/>
  <c r="P11" i="9"/>
  <c r="O11" i="9"/>
  <c r="N11" i="9"/>
  <c r="M11" i="9"/>
  <c r="L11" i="9"/>
  <c r="K11" i="9"/>
  <c r="J11" i="9"/>
  <c r="I11" i="9"/>
  <c r="H11" i="9"/>
  <c r="G11" i="9"/>
  <c r="D11" i="9"/>
  <c r="S10" i="9"/>
  <c r="R10" i="9"/>
  <c r="Q10" i="9"/>
  <c r="P10" i="9"/>
  <c r="O10" i="9"/>
  <c r="N10" i="9"/>
  <c r="M10" i="9"/>
  <c r="L10" i="9"/>
  <c r="K10" i="9"/>
  <c r="J10" i="9"/>
  <c r="I10" i="9"/>
  <c r="H10" i="9"/>
  <c r="G10" i="9"/>
  <c r="D10" i="9"/>
  <c r="S9" i="9"/>
  <c r="R9" i="9"/>
  <c r="Q9" i="9"/>
  <c r="P9" i="9"/>
  <c r="O9" i="9"/>
  <c r="N9" i="9"/>
  <c r="M9" i="9"/>
  <c r="L9" i="9"/>
  <c r="K9" i="9"/>
  <c r="J9" i="9"/>
  <c r="I9" i="9"/>
  <c r="H9" i="9"/>
  <c r="G9" i="9"/>
  <c r="D9" i="9"/>
  <c r="S8" i="9"/>
  <c r="R8" i="9"/>
  <c r="Q8" i="9"/>
  <c r="P8" i="9"/>
  <c r="O8" i="9"/>
  <c r="N8" i="9"/>
  <c r="M8" i="9"/>
  <c r="L8" i="9"/>
  <c r="K8" i="9"/>
  <c r="J8" i="9"/>
  <c r="I8" i="9"/>
  <c r="H8" i="9"/>
  <c r="G8" i="9"/>
  <c r="D8" i="9"/>
  <c r="S7" i="9"/>
  <c r="R7" i="9"/>
  <c r="Q7" i="9"/>
  <c r="P7" i="9"/>
  <c r="O7" i="9"/>
  <c r="N7" i="9"/>
  <c r="M7" i="9"/>
  <c r="L7" i="9"/>
  <c r="K7" i="9"/>
  <c r="J7" i="9"/>
  <c r="I7" i="9"/>
  <c r="H7" i="9"/>
  <c r="G7" i="9"/>
  <c r="D7" i="9"/>
  <c r="S6" i="9"/>
  <c r="R6" i="9"/>
  <c r="Q6" i="9"/>
  <c r="P6" i="9"/>
  <c r="O6" i="9"/>
  <c r="N6" i="9"/>
  <c r="M6" i="9"/>
  <c r="L6" i="9"/>
  <c r="K6" i="9"/>
  <c r="J6" i="9"/>
  <c r="I6" i="9"/>
  <c r="H6" i="9"/>
  <c r="G6" i="9"/>
  <c r="D6" i="9"/>
  <c r="S5" i="9"/>
  <c r="R5" i="9"/>
  <c r="Q5" i="9"/>
  <c r="P5" i="9"/>
  <c r="O5" i="9"/>
  <c r="N5" i="9"/>
  <c r="M5" i="9"/>
  <c r="L5" i="9"/>
  <c r="K5" i="9"/>
  <c r="J5" i="9"/>
  <c r="I5" i="9"/>
  <c r="H5" i="9"/>
  <c r="G5" i="9"/>
  <c r="D5" i="9"/>
  <c r="S4" i="9"/>
  <c r="R4" i="9"/>
  <c r="Q4" i="9"/>
  <c r="P4" i="9"/>
  <c r="O4" i="9"/>
  <c r="N4" i="9"/>
  <c r="M4" i="9"/>
  <c r="L4" i="9"/>
  <c r="K4" i="9"/>
  <c r="J4" i="9"/>
  <c r="I4" i="9"/>
  <c r="H4" i="9"/>
  <c r="G4" i="9"/>
  <c r="D4" i="9"/>
  <c r="S3" i="9"/>
  <c r="R3" i="9"/>
  <c r="Q3" i="9"/>
  <c r="P3" i="9"/>
  <c r="O3" i="9"/>
  <c r="N3" i="9"/>
  <c r="M3" i="9"/>
  <c r="M12" i="9" s="1"/>
  <c r="L3" i="9"/>
  <c r="K3" i="9"/>
  <c r="J3" i="9"/>
  <c r="I3" i="9"/>
  <c r="H3" i="9"/>
  <c r="G3" i="9"/>
  <c r="D3" i="9"/>
  <c r="D28" i="8"/>
  <c r="L27" i="8"/>
  <c r="K27" i="8"/>
  <c r="J27" i="8"/>
  <c r="I27" i="8"/>
  <c r="H27" i="8"/>
  <c r="G27" i="8"/>
  <c r="F27" i="8"/>
  <c r="L26" i="8"/>
  <c r="K26" i="8"/>
  <c r="J26" i="8"/>
  <c r="I26" i="8"/>
  <c r="H26" i="8"/>
  <c r="G26" i="8"/>
  <c r="F26" i="8"/>
  <c r="L25" i="8"/>
  <c r="K25" i="8"/>
  <c r="J25" i="8"/>
  <c r="I25" i="8"/>
  <c r="H25" i="8"/>
  <c r="G25" i="8"/>
  <c r="F25" i="8"/>
  <c r="L24" i="8"/>
  <c r="K24" i="8"/>
  <c r="J24" i="8"/>
  <c r="I24" i="8"/>
  <c r="H24" i="8"/>
  <c r="G24" i="8"/>
  <c r="F24" i="8"/>
  <c r="L23" i="8"/>
  <c r="K23" i="8"/>
  <c r="J23" i="8"/>
  <c r="I23" i="8"/>
  <c r="H23" i="8"/>
  <c r="G23" i="8"/>
  <c r="F23" i="8"/>
  <c r="L22" i="8"/>
  <c r="K22" i="8"/>
  <c r="J22" i="8"/>
  <c r="I22" i="8"/>
  <c r="H22" i="8"/>
  <c r="G22" i="8"/>
  <c r="F22" i="8"/>
  <c r="L21" i="8"/>
  <c r="K21" i="8"/>
  <c r="J21" i="8"/>
  <c r="I21" i="8"/>
  <c r="H21" i="8"/>
  <c r="G21" i="8"/>
  <c r="F21" i="8"/>
  <c r="L20" i="8"/>
  <c r="K20" i="8"/>
  <c r="J20" i="8"/>
  <c r="I20" i="8"/>
  <c r="H20" i="8"/>
  <c r="G20" i="8"/>
  <c r="F20" i="8"/>
  <c r="L19" i="8"/>
  <c r="K19" i="8"/>
  <c r="J19" i="8"/>
  <c r="I19" i="8"/>
  <c r="H19" i="8"/>
  <c r="G19" i="8"/>
  <c r="F19" i="8"/>
  <c r="L18" i="8"/>
  <c r="K18" i="8"/>
  <c r="J18" i="8"/>
  <c r="I18" i="8"/>
  <c r="H18" i="8"/>
  <c r="G18" i="8"/>
  <c r="F18" i="8"/>
  <c r="L17" i="8"/>
  <c r="K17" i="8"/>
  <c r="J17" i="8"/>
  <c r="I17" i="8"/>
  <c r="H17" i="8"/>
  <c r="G17" i="8"/>
  <c r="F17" i="8"/>
  <c r="L16" i="8"/>
  <c r="K16" i="8"/>
  <c r="J16" i="8"/>
  <c r="I16" i="8"/>
  <c r="H16" i="8"/>
  <c r="G16" i="8"/>
  <c r="F16" i="8"/>
  <c r="L15" i="8"/>
  <c r="K15" i="8"/>
  <c r="J15" i="8"/>
  <c r="I15" i="8"/>
  <c r="H15" i="8"/>
  <c r="G15" i="8"/>
  <c r="F15" i="8"/>
  <c r="L14" i="8"/>
  <c r="K14" i="8"/>
  <c r="J14" i="8"/>
  <c r="I14" i="8"/>
  <c r="H14" i="8"/>
  <c r="G14" i="8"/>
  <c r="F14" i="8"/>
  <c r="L13" i="8"/>
  <c r="K13" i="8"/>
  <c r="J13" i="8"/>
  <c r="I13" i="8"/>
  <c r="H13" i="8"/>
  <c r="G13" i="8"/>
  <c r="F13" i="8"/>
  <c r="L12" i="8"/>
  <c r="K12" i="8"/>
  <c r="J12" i="8"/>
  <c r="I12" i="8"/>
  <c r="H12" i="8"/>
  <c r="L11" i="8"/>
  <c r="K11" i="8"/>
  <c r="J11" i="8"/>
  <c r="I11" i="8"/>
  <c r="H11" i="8"/>
  <c r="G11" i="8"/>
  <c r="F11" i="8"/>
  <c r="L10" i="8"/>
  <c r="K10" i="8"/>
  <c r="J10" i="8"/>
  <c r="I10" i="8"/>
  <c r="H10" i="8"/>
  <c r="G10" i="8"/>
  <c r="F10" i="8"/>
  <c r="L9" i="8"/>
  <c r="K9" i="8"/>
  <c r="J9" i="8"/>
  <c r="I9" i="8"/>
  <c r="H9" i="8"/>
  <c r="G9" i="8"/>
  <c r="F9" i="8"/>
  <c r="L8" i="8"/>
  <c r="K8" i="8"/>
  <c r="J8" i="8"/>
  <c r="I8" i="8"/>
  <c r="H8" i="8"/>
  <c r="G8" i="8"/>
  <c r="F8" i="8"/>
  <c r="L7" i="8"/>
  <c r="K7" i="8"/>
  <c r="J7" i="8"/>
  <c r="I7" i="8"/>
  <c r="H7" i="8"/>
  <c r="G7" i="8"/>
  <c r="F7" i="8"/>
  <c r="L6" i="8"/>
  <c r="K6" i="8"/>
  <c r="J6" i="8"/>
  <c r="I6" i="8"/>
  <c r="H6" i="8"/>
  <c r="G6" i="8"/>
  <c r="F6" i="8"/>
  <c r="L5" i="8"/>
  <c r="K5" i="8"/>
  <c r="J5" i="8"/>
  <c r="I5" i="8"/>
  <c r="H5" i="8"/>
  <c r="G5" i="8"/>
  <c r="F5" i="8"/>
  <c r="L4" i="8"/>
  <c r="K4" i="8"/>
  <c r="J4" i="8"/>
  <c r="I4" i="8"/>
  <c r="H4" i="8"/>
  <c r="G4" i="8"/>
  <c r="F4" i="8"/>
  <c r="L3" i="8"/>
  <c r="K3" i="8"/>
  <c r="J3" i="8"/>
  <c r="I3" i="8"/>
  <c r="A1" i="8"/>
  <c r="H106" i="7"/>
  <c r="H107" i="7" s="1"/>
  <c r="K103" i="7"/>
  <c r="K104" i="7" s="1"/>
  <c r="H103" i="7"/>
  <c r="H102" i="7"/>
  <c r="H104" i="7" s="1"/>
  <c r="I83" i="7"/>
  <c r="L80" i="7"/>
  <c r="H78" i="7"/>
  <c r="I71" i="7"/>
  <c r="H71" i="7"/>
  <c r="L70" i="7"/>
  <c r="A64" i="7"/>
  <c r="K7" i="7"/>
  <c r="L7" i="7" s="1"/>
  <c r="H7" i="7"/>
  <c r="F94" i="6"/>
  <c r="F91" i="6"/>
  <c r="K88" i="6"/>
  <c r="J86" i="6"/>
  <c r="C86" i="6"/>
  <c r="T85" i="6"/>
  <c r="S85" i="6"/>
  <c r="R85" i="6"/>
  <c r="Q85" i="6"/>
  <c r="P85" i="6"/>
  <c r="O85" i="6"/>
  <c r="N85" i="6"/>
  <c r="M85" i="6"/>
  <c r="L85" i="6"/>
  <c r="G85" i="6"/>
  <c r="F85" i="6"/>
  <c r="E85" i="6"/>
  <c r="T84" i="6"/>
  <c r="S84" i="6"/>
  <c r="R84" i="6"/>
  <c r="Q84" i="6"/>
  <c r="P84" i="6"/>
  <c r="O84" i="6"/>
  <c r="N84" i="6"/>
  <c r="M84" i="6"/>
  <c r="L84" i="6"/>
  <c r="G84" i="6"/>
  <c r="F84" i="6"/>
  <c r="E84" i="6"/>
  <c r="T83" i="6"/>
  <c r="S83" i="6"/>
  <c r="R83" i="6"/>
  <c r="Q83" i="6"/>
  <c r="P83" i="6"/>
  <c r="O83" i="6"/>
  <c r="N83" i="6"/>
  <c r="M83" i="6"/>
  <c r="L83" i="6"/>
  <c r="G83" i="6"/>
  <c r="F83" i="6"/>
  <c r="E83" i="6"/>
  <c r="T82" i="6"/>
  <c r="S82" i="6"/>
  <c r="R82" i="6"/>
  <c r="Q82" i="6"/>
  <c r="P82" i="6"/>
  <c r="O82" i="6"/>
  <c r="N82" i="6"/>
  <c r="M82" i="6"/>
  <c r="L82" i="6"/>
  <c r="G82" i="6"/>
  <c r="G86" i="6" s="1"/>
  <c r="F82" i="6"/>
  <c r="E82" i="6"/>
  <c r="T81" i="6"/>
  <c r="S81" i="6"/>
  <c r="R81" i="6"/>
  <c r="Q81" i="6"/>
  <c r="P81" i="6"/>
  <c r="O81" i="6"/>
  <c r="N81" i="6"/>
  <c r="M81" i="6"/>
  <c r="L81" i="6"/>
  <c r="G81" i="6"/>
  <c r="F81" i="6"/>
  <c r="E81" i="6"/>
  <c r="T80" i="6"/>
  <c r="J80" i="6"/>
  <c r="C80" i="6"/>
  <c r="T79" i="6"/>
  <c r="S79" i="6"/>
  <c r="R79" i="6"/>
  <c r="Q79" i="6"/>
  <c r="P79" i="6"/>
  <c r="O79" i="6"/>
  <c r="N79" i="6"/>
  <c r="M79" i="6"/>
  <c r="L79" i="6"/>
  <c r="G79" i="6"/>
  <c r="F79" i="6"/>
  <c r="E79" i="6"/>
  <c r="T78" i="6"/>
  <c r="S78" i="6"/>
  <c r="R78" i="6"/>
  <c r="Q78" i="6"/>
  <c r="P78" i="6"/>
  <c r="O78" i="6"/>
  <c r="N78" i="6"/>
  <c r="M78" i="6"/>
  <c r="L78" i="6"/>
  <c r="G78" i="6"/>
  <c r="F78" i="6"/>
  <c r="E78" i="6"/>
  <c r="T77" i="6"/>
  <c r="S77" i="6"/>
  <c r="S80" i="6" s="1"/>
  <c r="R77" i="6"/>
  <c r="Q77" i="6"/>
  <c r="P77" i="6"/>
  <c r="O77" i="6"/>
  <c r="N77" i="6"/>
  <c r="M77" i="6"/>
  <c r="L77" i="6"/>
  <c r="L80" i="6" s="1"/>
  <c r="G77" i="6"/>
  <c r="G80" i="6" s="1"/>
  <c r="F77" i="6"/>
  <c r="E77" i="6"/>
  <c r="T76" i="6"/>
  <c r="S76" i="6"/>
  <c r="R76" i="6"/>
  <c r="Q76" i="6"/>
  <c r="P76" i="6"/>
  <c r="O76" i="6"/>
  <c r="N76" i="6"/>
  <c r="M76" i="6"/>
  <c r="L76" i="6"/>
  <c r="G76" i="6"/>
  <c r="F76" i="6"/>
  <c r="E76" i="6"/>
  <c r="T75" i="6"/>
  <c r="J75" i="6"/>
  <c r="C75" i="6"/>
  <c r="T74" i="6"/>
  <c r="S74" i="6"/>
  <c r="R74" i="6"/>
  <c r="Q74" i="6"/>
  <c r="P74" i="6"/>
  <c r="O74" i="6"/>
  <c r="N74" i="6"/>
  <c r="M74" i="6"/>
  <c r="L74" i="6"/>
  <c r="G74" i="6"/>
  <c r="F74" i="6"/>
  <c r="E74" i="6"/>
  <c r="T73" i="6"/>
  <c r="S73" i="6"/>
  <c r="R73" i="6"/>
  <c r="Q73" i="6"/>
  <c r="P73" i="6"/>
  <c r="O73" i="6"/>
  <c r="N73" i="6"/>
  <c r="M73" i="6"/>
  <c r="L73" i="6"/>
  <c r="G73" i="6"/>
  <c r="F73" i="6"/>
  <c r="E73" i="6"/>
  <c r="T72" i="6"/>
  <c r="S72" i="6"/>
  <c r="R72" i="6"/>
  <c r="Q72" i="6"/>
  <c r="P72" i="6"/>
  <c r="O72" i="6"/>
  <c r="N72" i="6"/>
  <c r="M72" i="6"/>
  <c r="L72" i="6"/>
  <c r="G72" i="6"/>
  <c r="F72" i="6"/>
  <c r="E72" i="6"/>
  <c r="T71" i="6"/>
  <c r="S71" i="6"/>
  <c r="R71" i="6"/>
  <c r="Q71" i="6"/>
  <c r="P71" i="6"/>
  <c r="O71" i="6"/>
  <c r="N71" i="6"/>
  <c r="M71" i="6"/>
  <c r="M75" i="6" s="1"/>
  <c r="L71" i="6"/>
  <c r="L75" i="6" s="1"/>
  <c r="G71" i="6"/>
  <c r="F71" i="6"/>
  <c r="E71" i="6"/>
  <c r="T70" i="6"/>
  <c r="S70" i="6"/>
  <c r="R70" i="6"/>
  <c r="Q70" i="6"/>
  <c r="P70" i="6"/>
  <c r="O70" i="6"/>
  <c r="N70" i="6"/>
  <c r="M70" i="6"/>
  <c r="L70" i="6"/>
  <c r="G70" i="6"/>
  <c r="F70" i="6"/>
  <c r="E70" i="6"/>
  <c r="T69" i="6"/>
  <c r="J69" i="6"/>
  <c r="C69" i="6"/>
  <c r="T68" i="6"/>
  <c r="S68" i="6"/>
  <c r="R68" i="6"/>
  <c r="Q68" i="6"/>
  <c r="P68" i="6"/>
  <c r="O68" i="6"/>
  <c r="N68" i="6"/>
  <c r="M68" i="6"/>
  <c r="L68" i="6"/>
  <c r="G68" i="6"/>
  <c r="F68" i="6"/>
  <c r="E68" i="6"/>
  <c r="T67" i="6"/>
  <c r="S67" i="6"/>
  <c r="R67" i="6"/>
  <c r="Q67" i="6"/>
  <c r="P67" i="6"/>
  <c r="O67" i="6"/>
  <c r="N67" i="6"/>
  <c r="M67" i="6"/>
  <c r="L67" i="6"/>
  <c r="G67" i="6"/>
  <c r="F67" i="6"/>
  <c r="E67" i="6"/>
  <c r="T66" i="6"/>
  <c r="S66" i="6"/>
  <c r="R66" i="6"/>
  <c r="Q66" i="6"/>
  <c r="P66" i="6"/>
  <c r="O66" i="6"/>
  <c r="N66" i="6"/>
  <c r="M66" i="6"/>
  <c r="L66" i="6"/>
  <c r="G66" i="6"/>
  <c r="F66" i="6"/>
  <c r="E66" i="6"/>
  <c r="T65" i="6"/>
  <c r="S65" i="6"/>
  <c r="R65" i="6"/>
  <c r="Q65" i="6"/>
  <c r="P65" i="6"/>
  <c r="O65" i="6"/>
  <c r="N65" i="6"/>
  <c r="M65" i="6"/>
  <c r="L65" i="6"/>
  <c r="G65" i="6"/>
  <c r="F65" i="6"/>
  <c r="E65" i="6"/>
  <c r="T64" i="6"/>
  <c r="S64" i="6"/>
  <c r="S69" i="6" s="1"/>
  <c r="R64" i="6"/>
  <c r="Q64" i="6"/>
  <c r="P64" i="6"/>
  <c r="P69" i="6" s="1"/>
  <c r="O64" i="6"/>
  <c r="O69" i="6" s="1"/>
  <c r="N64" i="6"/>
  <c r="M64" i="6"/>
  <c r="L64" i="6"/>
  <c r="G64" i="6"/>
  <c r="G69" i="6" s="1"/>
  <c r="F64" i="6"/>
  <c r="E64" i="6"/>
  <c r="T63" i="6"/>
  <c r="S63" i="6"/>
  <c r="R63" i="6"/>
  <c r="Q63" i="6"/>
  <c r="P63" i="6"/>
  <c r="O63" i="6"/>
  <c r="N63" i="6"/>
  <c r="M63" i="6"/>
  <c r="L63" i="6"/>
  <c r="G63" i="6"/>
  <c r="F63" i="6"/>
  <c r="E63" i="6"/>
  <c r="T62" i="6"/>
  <c r="J62" i="6"/>
  <c r="C62" i="6"/>
  <c r="T61" i="6"/>
  <c r="S61" i="6"/>
  <c r="R61" i="6"/>
  <c r="Q61" i="6"/>
  <c r="P61" i="6"/>
  <c r="O61" i="6"/>
  <c r="N61" i="6"/>
  <c r="M61" i="6"/>
  <c r="L61" i="6"/>
  <c r="G61" i="6"/>
  <c r="F61" i="6"/>
  <c r="E61" i="6"/>
  <c r="T60" i="6"/>
  <c r="S60" i="6"/>
  <c r="R60" i="6"/>
  <c r="Q60" i="6"/>
  <c r="P60" i="6"/>
  <c r="O60" i="6"/>
  <c r="N60" i="6"/>
  <c r="M60" i="6"/>
  <c r="L60" i="6"/>
  <c r="G60" i="6"/>
  <c r="F60" i="6"/>
  <c r="E60" i="6"/>
  <c r="T59" i="6"/>
  <c r="S59" i="6"/>
  <c r="R59" i="6"/>
  <c r="Q59" i="6"/>
  <c r="P59" i="6"/>
  <c r="O59" i="6"/>
  <c r="N59" i="6"/>
  <c r="M59" i="6"/>
  <c r="L59" i="6"/>
  <c r="G59" i="6"/>
  <c r="F59" i="6"/>
  <c r="E59" i="6"/>
  <c r="T58" i="6"/>
  <c r="S58" i="6"/>
  <c r="R58" i="6"/>
  <c r="Q58" i="6"/>
  <c r="P58" i="6"/>
  <c r="O58" i="6"/>
  <c r="N58" i="6"/>
  <c r="M58" i="6"/>
  <c r="L58" i="6"/>
  <c r="G58" i="6"/>
  <c r="F58" i="6"/>
  <c r="E58" i="6"/>
  <c r="T57" i="6"/>
  <c r="S57" i="6"/>
  <c r="R57" i="6"/>
  <c r="Q57" i="6"/>
  <c r="P57" i="6"/>
  <c r="O57" i="6"/>
  <c r="N57" i="6"/>
  <c r="M57" i="6"/>
  <c r="L57" i="6"/>
  <c r="G57" i="6"/>
  <c r="G62" i="6" s="1"/>
  <c r="F57" i="6"/>
  <c r="E57" i="6"/>
  <c r="T56" i="6"/>
  <c r="S56" i="6"/>
  <c r="R56" i="6"/>
  <c r="Q56" i="6"/>
  <c r="P56" i="6"/>
  <c r="O56" i="6"/>
  <c r="N56" i="6"/>
  <c r="M56" i="6"/>
  <c r="L56" i="6"/>
  <c r="G56" i="6"/>
  <c r="F56" i="6"/>
  <c r="E56" i="6"/>
  <c r="T55" i="6"/>
  <c r="J55" i="6"/>
  <c r="C55" i="6"/>
  <c r="T54" i="6"/>
  <c r="S54" i="6"/>
  <c r="R54" i="6"/>
  <c r="Q54" i="6"/>
  <c r="P54" i="6"/>
  <c r="O54" i="6"/>
  <c r="N54" i="6"/>
  <c r="M54" i="6"/>
  <c r="L54" i="6"/>
  <c r="G54" i="6"/>
  <c r="F54" i="6"/>
  <c r="E54" i="6"/>
  <c r="T53" i="6"/>
  <c r="S53" i="6"/>
  <c r="R53" i="6"/>
  <c r="Q53" i="6"/>
  <c r="P53" i="6"/>
  <c r="O53" i="6"/>
  <c r="N53" i="6"/>
  <c r="M53" i="6"/>
  <c r="L53" i="6"/>
  <c r="G53" i="6"/>
  <c r="F53" i="6"/>
  <c r="E53" i="6"/>
  <c r="T52" i="6"/>
  <c r="S52" i="6"/>
  <c r="R52" i="6"/>
  <c r="Q52" i="6"/>
  <c r="P52" i="6"/>
  <c r="O52" i="6"/>
  <c r="O55" i="6" s="1"/>
  <c r="N52" i="6"/>
  <c r="N55" i="6" s="1"/>
  <c r="M52" i="6"/>
  <c r="L52" i="6"/>
  <c r="G52" i="6"/>
  <c r="F52" i="6"/>
  <c r="E52" i="6"/>
  <c r="T51" i="6"/>
  <c r="S51" i="6"/>
  <c r="R51" i="6"/>
  <c r="Q51" i="6"/>
  <c r="P51" i="6"/>
  <c r="O51" i="6"/>
  <c r="N51" i="6"/>
  <c r="M51" i="6"/>
  <c r="L51" i="6"/>
  <c r="G51" i="6"/>
  <c r="F51" i="6"/>
  <c r="E51" i="6"/>
  <c r="T50" i="6"/>
  <c r="J50" i="6"/>
  <c r="C50" i="6"/>
  <c r="T49" i="6"/>
  <c r="S49" i="6"/>
  <c r="R49" i="6"/>
  <c r="Q49" i="6"/>
  <c r="P49" i="6"/>
  <c r="O49" i="6"/>
  <c r="N49" i="6"/>
  <c r="M49" i="6"/>
  <c r="L49" i="6"/>
  <c r="G49" i="6"/>
  <c r="F49" i="6"/>
  <c r="E49" i="6"/>
  <c r="T48" i="6"/>
  <c r="S48" i="6"/>
  <c r="R48" i="6"/>
  <c r="Q48" i="6"/>
  <c r="P48" i="6"/>
  <c r="O48" i="6"/>
  <c r="N48" i="6"/>
  <c r="M48" i="6"/>
  <c r="L48" i="6"/>
  <c r="G48" i="6"/>
  <c r="F48" i="6"/>
  <c r="E48" i="6"/>
  <c r="T47" i="6"/>
  <c r="S47" i="6"/>
  <c r="R47" i="6"/>
  <c r="Q47" i="6"/>
  <c r="P47" i="6"/>
  <c r="O47" i="6"/>
  <c r="N47" i="6"/>
  <c r="M47" i="6"/>
  <c r="L47" i="6"/>
  <c r="G47" i="6"/>
  <c r="F47" i="6"/>
  <c r="E47" i="6"/>
  <c r="T46" i="6"/>
  <c r="S46" i="6"/>
  <c r="R46" i="6"/>
  <c r="Q46" i="6"/>
  <c r="Q50" i="6" s="1"/>
  <c r="P46" i="6"/>
  <c r="P50" i="6" s="1"/>
  <c r="O46" i="6"/>
  <c r="O50" i="6" s="1"/>
  <c r="N46" i="6"/>
  <c r="N50" i="6" s="1"/>
  <c r="M46" i="6"/>
  <c r="L46" i="6"/>
  <c r="G46" i="6"/>
  <c r="F46" i="6"/>
  <c r="E46" i="6"/>
  <c r="E50" i="6" s="1"/>
  <c r="T45" i="6"/>
  <c r="S45" i="6"/>
  <c r="R45" i="6"/>
  <c r="Q45" i="6"/>
  <c r="P45" i="6"/>
  <c r="O45" i="6"/>
  <c r="N45" i="6"/>
  <c r="M45" i="6"/>
  <c r="L45" i="6"/>
  <c r="G45" i="6"/>
  <c r="F45" i="6"/>
  <c r="E45" i="6"/>
  <c r="T44" i="6"/>
  <c r="J44" i="6"/>
  <c r="C44" i="6"/>
  <c r="T43" i="6"/>
  <c r="S43" i="6"/>
  <c r="R43" i="6"/>
  <c r="Q43" i="6"/>
  <c r="P43" i="6"/>
  <c r="O43" i="6"/>
  <c r="N43" i="6"/>
  <c r="M43" i="6"/>
  <c r="L43" i="6"/>
  <c r="G43" i="6"/>
  <c r="F43" i="6"/>
  <c r="E43" i="6"/>
  <c r="T42" i="6"/>
  <c r="S42" i="6"/>
  <c r="R42" i="6"/>
  <c r="Q42" i="6"/>
  <c r="P42" i="6"/>
  <c r="O42" i="6"/>
  <c r="N42" i="6"/>
  <c r="M42" i="6"/>
  <c r="L42" i="6"/>
  <c r="G42" i="6"/>
  <c r="F42" i="6"/>
  <c r="E42" i="6"/>
  <c r="T41" i="6"/>
  <c r="S41" i="6"/>
  <c r="R41" i="6"/>
  <c r="Q41" i="6"/>
  <c r="P41" i="6"/>
  <c r="O41" i="6"/>
  <c r="N41" i="6"/>
  <c r="M41" i="6"/>
  <c r="L41" i="6"/>
  <c r="G41" i="6"/>
  <c r="F41" i="6"/>
  <c r="E41" i="6"/>
  <c r="T40" i="6"/>
  <c r="S40" i="6"/>
  <c r="R40" i="6"/>
  <c r="Q40" i="6"/>
  <c r="P40" i="6"/>
  <c r="O40" i="6"/>
  <c r="N40" i="6"/>
  <c r="M40" i="6"/>
  <c r="L40" i="6"/>
  <c r="G40" i="6"/>
  <c r="F40" i="6"/>
  <c r="E40" i="6"/>
  <c r="T39" i="6"/>
  <c r="S39" i="6"/>
  <c r="R39" i="6"/>
  <c r="Q39" i="6"/>
  <c r="P39" i="6"/>
  <c r="O39" i="6"/>
  <c r="N39" i="6"/>
  <c r="M39" i="6"/>
  <c r="L39" i="6"/>
  <c r="G39" i="6"/>
  <c r="F39" i="6"/>
  <c r="E39" i="6"/>
  <c r="T38" i="6"/>
  <c r="J38" i="6"/>
  <c r="C38" i="6"/>
  <c r="T37" i="6"/>
  <c r="S37" i="6"/>
  <c r="R37" i="6"/>
  <c r="Q37" i="6"/>
  <c r="P37" i="6"/>
  <c r="O37" i="6"/>
  <c r="N37" i="6"/>
  <c r="M37" i="6"/>
  <c r="L37" i="6"/>
  <c r="G37" i="6"/>
  <c r="F37" i="6"/>
  <c r="E37" i="6"/>
  <c r="T36" i="6"/>
  <c r="S36" i="6"/>
  <c r="R36" i="6"/>
  <c r="Q36" i="6"/>
  <c r="P36" i="6"/>
  <c r="O36" i="6"/>
  <c r="N36" i="6"/>
  <c r="M36" i="6"/>
  <c r="L36" i="6"/>
  <c r="G36" i="6"/>
  <c r="F36" i="6"/>
  <c r="E36" i="6"/>
  <c r="T35" i="6"/>
  <c r="S35" i="6"/>
  <c r="R35" i="6"/>
  <c r="Q35" i="6"/>
  <c r="P35" i="6"/>
  <c r="O35" i="6"/>
  <c r="N35" i="6"/>
  <c r="M35" i="6"/>
  <c r="L35" i="6"/>
  <c r="G35" i="6"/>
  <c r="F35" i="6"/>
  <c r="E35" i="6"/>
  <c r="T34" i="6"/>
  <c r="S34" i="6"/>
  <c r="R34" i="6"/>
  <c r="Q34" i="6"/>
  <c r="P34" i="6"/>
  <c r="O34" i="6"/>
  <c r="N34" i="6"/>
  <c r="M34" i="6"/>
  <c r="L34" i="6"/>
  <c r="G34" i="6"/>
  <c r="F34" i="6"/>
  <c r="E34" i="6"/>
  <c r="T33" i="6"/>
  <c r="S33" i="6"/>
  <c r="R33" i="6"/>
  <c r="Q33" i="6"/>
  <c r="P33" i="6"/>
  <c r="O33" i="6"/>
  <c r="N33" i="6"/>
  <c r="M33" i="6"/>
  <c r="L33" i="6"/>
  <c r="G33" i="6"/>
  <c r="F33" i="6"/>
  <c r="E33" i="6"/>
  <c r="T32" i="6"/>
  <c r="S32" i="6"/>
  <c r="R32" i="6"/>
  <c r="Q32" i="6"/>
  <c r="P32" i="6"/>
  <c r="O32" i="6"/>
  <c r="N32" i="6"/>
  <c r="M32" i="6"/>
  <c r="L32" i="6"/>
  <c r="G32" i="6"/>
  <c r="F32" i="6"/>
  <c r="E32" i="6"/>
  <c r="T31" i="6"/>
  <c r="S31" i="6"/>
  <c r="S38" i="6" s="1"/>
  <c r="R31" i="6"/>
  <c r="R38" i="6" s="1"/>
  <c r="Q31" i="6"/>
  <c r="Q38" i="6" s="1"/>
  <c r="P31" i="6"/>
  <c r="O31" i="6"/>
  <c r="N31" i="6"/>
  <c r="M31" i="6"/>
  <c r="L31" i="6"/>
  <c r="G31" i="6"/>
  <c r="G38" i="6" s="1"/>
  <c r="F31" i="6"/>
  <c r="F38" i="6" s="1"/>
  <c r="E31" i="6"/>
  <c r="E38" i="6" s="1"/>
  <c r="T30" i="6"/>
  <c r="S30" i="6"/>
  <c r="R30" i="6"/>
  <c r="Q30" i="6"/>
  <c r="P30" i="6"/>
  <c r="O30" i="6"/>
  <c r="N30" i="6"/>
  <c r="M30" i="6"/>
  <c r="L30" i="6"/>
  <c r="G30" i="6"/>
  <c r="F30" i="6"/>
  <c r="E30" i="6"/>
  <c r="T29" i="6"/>
  <c r="J29" i="6"/>
  <c r="C29" i="6"/>
  <c r="T28" i="6"/>
  <c r="S28" i="6"/>
  <c r="R28" i="6"/>
  <c r="Q28" i="6"/>
  <c r="P28" i="6"/>
  <c r="O28" i="6"/>
  <c r="N28" i="6"/>
  <c r="M28" i="6"/>
  <c r="L28" i="6"/>
  <c r="G28" i="6"/>
  <c r="F28" i="6"/>
  <c r="E28" i="6"/>
  <c r="T27" i="6"/>
  <c r="S27" i="6"/>
  <c r="R27" i="6"/>
  <c r="Q27" i="6"/>
  <c r="P27" i="6"/>
  <c r="O27" i="6"/>
  <c r="N27" i="6"/>
  <c r="M27" i="6"/>
  <c r="L27" i="6"/>
  <c r="G27" i="6"/>
  <c r="F27" i="6"/>
  <c r="E27" i="6"/>
  <c r="T26" i="6"/>
  <c r="S26" i="6"/>
  <c r="R26" i="6"/>
  <c r="Q26" i="6"/>
  <c r="P26" i="6"/>
  <c r="O26" i="6"/>
  <c r="N26" i="6"/>
  <c r="M26" i="6"/>
  <c r="L26" i="6"/>
  <c r="G26" i="6"/>
  <c r="F26" i="6"/>
  <c r="E26" i="6"/>
  <c r="T25" i="6"/>
  <c r="S25" i="6"/>
  <c r="R25" i="6"/>
  <c r="Q25" i="6"/>
  <c r="P25" i="6"/>
  <c r="O25" i="6"/>
  <c r="N25" i="6"/>
  <c r="M25" i="6"/>
  <c r="L25" i="6"/>
  <c r="G25" i="6"/>
  <c r="F25" i="6"/>
  <c r="E25" i="6"/>
  <c r="T24" i="6"/>
  <c r="S24" i="6"/>
  <c r="R24" i="6"/>
  <c r="Q24" i="6"/>
  <c r="P24" i="6"/>
  <c r="O24" i="6"/>
  <c r="N24" i="6"/>
  <c r="M24" i="6"/>
  <c r="L24" i="6"/>
  <c r="G24" i="6"/>
  <c r="F24" i="6"/>
  <c r="E24" i="6"/>
  <c r="T23" i="6"/>
  <c r="S23" i="6"/>
  <c r="R23" i="6"/>
  <c r="Q23" i="6"/>
  <c r="P23" i="6"/>
  <c r="O23" i="6"/>
  <c r="N23" i="6"/>
  <c r="M23" i="6"/>
  <c r="L23" i="6"/>
  <c r="G23" i="6"/>
  <c r="F23" i="6"/>
  <c r="E23" i="6"/>
  <c r="T22" i="6"/>
  <c r="S22" i="6"/>
  <c r="R22" i="6"/>
  <c r="Q22" i="6"/>
  <c r="P22" i="6"/>
  <c r="O22" i="6"/>
  <c r="N22" i="6"/>
  <c r="M22" i="6"/>
  <c r="L22" i="6"/>
  <c r="G22" i="6"/>
  <c r="F22" i="6"/>
  <c r="E22" i="6"/>
  <c r="T21" i="6"/>
  <c r="S21" i="6"/>
  <c r="R21" i="6"/>
  <c r="Q21" i="6"/>
  <c r="P21" i="6"/>
  <c r="O21" i="6"/>
  <c r="N21" i="6"/>
  <c r="M21" i="6"/>
  <c r="L21" i="6"/>
  <c r="G21" i="6"/>
  <c r="F21" i="6"/>
  <c r="E21" i="6"/>
  <c r="T20" i="6"/>
  <c r="J20" i="6"/>
  <c r="C20" i="6"/>
  <c r="T19" i="6"/>
  <c r="S19" i="6"/>
  <c r="R19" i="6"/>
  <c r="Q19" i="6"/>
  <c r="P19" i="6"/>
  <c r="O19" i="6"/>
  <c r="N19" i="6"/>
  <c r="M19" i="6"/>
  <c r="L19" i="6"/>
  <c r="G19" i="6"/>
  <c r="F19" i="6"/>
  <c r="E19" i="6"/>
  <c r="T18" i="6"/>
  <c r="S18" i="6"/>
  <c r="R18" i="6"/>
  <c r="Q18" i="6"/>
  <c r="P18" i="6"/>
  <c r="O18" i="6"/>
  <c r="N18" i="6"/>
  <c r="M18" i="6"/>
  <c r="L18" i="6"/>
  <c r="G18" i="6"/>
  <c r="F18" i="6"/>
  <c r="E18" i="6"/>
  <c r="T17" i="6"/>
  <c r="S17" i="6"/>
  <c r="R17" i="6"/>
  <c r="Q17" i="6"/>
  <c r="P17" i="6"/>
  <c r="O17" i="6"/>
  <c r="N17" i="6"/>
  <c r="M17" i="6"/>
  <c r="L17" i="6"/>
  <c r="G17" i="6"/>
  <c r="F17" i="6"/>
  <c r="E17" i="6"/>
  <c r="T16" i="6"/>
  <c r="S16" i="6"/>
  <c r="R16" i="6"/>
  <c r="Q16" i="6"/>
  <c r="P16" i="6"/>
  <c r="O16" i="6"/>
  <c r="N16" i="6"/>
  <c r="M16" i="6"/>
  <c r="L16" i="6"/>
  <c r="G16" i="6"/>
  <c r="F16" i="6"/>
  <c r="E16" i="6"/>
  <c r="E20" i="6" s="1"/>
  <c r="T15" i="6"/>
  <c r="S15" i="6"/>
  <c r="R15" i="6"/>
  <c r="Q15" i="6"/>
  <c r="P15" i="6"/>
  <c r="O15" i="6"/>
  <c r="N15" i="6"/>
  <c r="M15" i="6"/>
  <c r="L15" i="6"/>
  <c r="G15" i="6"/>
  <c r="F15" i="6"/>
  <c r="E15" i="6"/>
  <c r="T14" i="6"/>
  <c r="J14" i="6"/>
  <c r="C14" i="6"/>
  <c r="R39" i="27" s="1"/>
  <c r="T13" i="6"/>
  <c r="S13" i="6"/>
  <c r="R13" i="6"/>
  <c r="Q13" i="6"/>
  <c r="P13" i="6"/>
  <c r="O13" i="6"/>
  <c r="N13" i="6"/>
  <c r="M13" i="6"/>
  <c r="L13" i="6"/>
  <c r="G13" i="6"/>
  <c r="F13" i="6"/>
  <c r="E13" i="6"/>
  <c r="T12" i="6"/>
  <c r="S12" i="6"/>
  <c r="R12" i="6"/>
  <c r="Q12" i="6"/>
  <c r="P12" i="6"/>
  <c r="O12" i="6"/>
  <c r="N12" i="6"/>
  <c r="M12" i="6"/>
  <c r="L12" i="6"/>
  <c r="G12" i="6"/>
  <c r="F12" i="6"/>
  <c r="E12" i="6"/>
  <c r="T11" i="6"/>
  <c r="S11" i="6"/>
  <c r="R11" i="6"/>
  <c r="Q11" i="6"/>
  <c r="P11" i="6"/>
  <c r="O11" i="6"/>
  <c r="N11" i="6"/>
  <c r="M11" i="6"/>
  <c r="L11" i="6"/>
  <c r="G11" i="6"/>
  <c r="F11" i="6"/>
  <c r="E11" i="6"/>
  <c r="T10" i="6"/>
  <c r="S10" i="6"/>
  <c r="R10" i="6"/>
  <c r="Q10" i="6"/>
  <c r="P10" i="6"/>
  <c r="O10" i="6"/>
  <c r="N10" i="6"/>
  <c r="M10" i="6"/>
  <c r="L10" i="6"/>
  <c r="G10" i="6"/>
  <c r="F10" i="6"/>
  <c r="E10" i="6"/>
  <c r="T9" i="6"/>
  <c r="S9" i="6"/>
  <c r="R9" i="6"/>
  <c r="Q9" i="6"/>
  <c r="P9" i="6"/>
  <c r="O9" i="6"/>
  <c r="N9" i="6"/>
  <c r="M9" i="6"/>
  <c r="L9" i="6"/>
  <c r="G9" i="6"/>
  <c r="F9" i="6"/>
  <c r="E9" i="6"/>
  <c r="T8" i="6"/>
  <c r="S8" i="6"/>
  <c r="S14" i="6" s="1"/>
  <c r="R8" i="6"/>
  <c r="Q8" i="6"/>
  <c r="P8" i="6"/>
  <c r="O8" i="6"/>
  <c r="N8" i="6"/>
  <c r="M8" i="6"/>
  <c r="M14" i="6" s="1"/>
  <c r="L8" i="6"/>
  <c r="L14" i="6" s="1"/>
  <c r="G8" i="6"/>
  <c r="F8" i="6"/>
  <c r="E8" i="6"/>
  <c r="V169" i="5"/>
  <c r="V168" i="5"/>
  <c r="C165" i="5"/>
  <c r="B165" i="5"/>
  <c r="S164" i="5"/>
  <c r="R164" i="5"/>
  <c r="Q164" i="5"/>
  <c r="P164" i="5"/>
  <c r="O164" i="5"/>
  <c r="N164" i="5"/>
  <c r="M164" i="5"/>
  <c r="L164" i="5"/>
  <c r="K164" i="5"/>
  <c r="J164" i="5"/>
  <c r="I164" i="5"/>
  <c r="H164" i="5"/>
  <c r="G164" i="5"/>
  <c r="D164" i="5"/>
  <c r="S163" i="5"/>
  <c r="R163" i="5"/>
  <c r="Q163" i="5"/>
  <c r="P163" i="5"/>
  <c r="O163" i="5"/>
  <c r="N163" i="5"/>
  <c r="M163" i="5"/>
  <c r="L163" i="5"/>
  <c r="K163" i="5"/>
  <c r="J163" i="5"/>
  <c r="I163" i="5"/>
  <c r="H163" i="5"/>
  <c r="G163" i="5"/>
  <c r="D163" i="5"/>
  <c r="S162" i="5"/>
  <c r="R162" i="5"/>
  <c r="Q162" i="5"/>
  <c r="P162" i="5"/>
  <c r="O162" i="5"/>
  <c r="N162" i="5"/>
  <c r="M162" i="5"/>
  <c r="L162" i="5"/>
  <c r="K162" i="5"/>
  <c r="J162" i="5"/>
  <c r="I162" i="5"/>
  <c r="H162" i="5"/>
  <c r="G162" i="5"/>
  <c r="D162" i="5"/>
  <c r="S161" i="5"/>
  <c r="R161" i="5"/>
  <c r="Q161" i="5"/>
  <c r="P161" i="5"/>
  <c r="O161" i="5"/>
  <c r="N161" i="5"/>
  <c r="M161" i="5"/>
  <c r="L161" i="5"/>
  <c r="K161" i="5"/>
  <c r="J161" i="5"/>
  <c r="I161" i="5"/>
  <c r="H161" i="5"/>
  <c r="G161" i="5"/>
  <c r="D161" i="5"/>
  <c r="S160" i="5"/>
  <c r="R160" i="5"/>
  <c r="Q160" i="5"/>
  <c r="P160" i="5"/>
  <c r="O160" i="5"/>
  <c r="N160" i="5"/>
  <c r="M160" i="5"/>
  <c r="L160" i="5"/>
  <c r="K160" i="5"/>
  <c r="J160" i="5"/>
  <c r="I160" i="5"/>
  <c r="H160" i="5"/>
  <c r="G160" i="5"/>
  <c r="D160" i="5"/>
  <c r="S159" i="5"/>
  <c r="R159" i="5"/>
  <c r="Q159" i="5"/>
  <c r="P159" i="5"/>
  <c r="O159" i="5"/>
  <c r="N159" i="5"/>
  <c r="M159" i="5"/>
  <c r="L159" i="5"/>
  <c r="K159" i="5"/>
  <c r="J159" i="5"/>
  <c r="I159" i="5"/>
  <c r="H159" i="5"/>
  <c r="G159" i="5"/>
  <c r="D159" i="5"/>
  <c r="S158" i="5"/>
  <c r="R158" i="5"/>
  <c r="Q158" i="5"/>
  <c r="P158" i="5"/>
  <c r="O158" i="5"/>
  <c r="N158" i="5"/>
  <c r="M158" i="5"/>
  <c r="L158" i="5"/>
  <c r="K158" i="5"/>
  <c r="J158" i="5"/>
  <c r="I158" i="5"/>
  <c r="H158" i="5"/>
  <c r="G158" i="5"/>
  <c r="D158" i="5"/>
  <c r="S157" i="5"/>
  <c r="R157" i="5"/>
  <c r="Q157" i="5"/>
  <c r="P157" i="5"/>
  <c r="O157" i="5"/>
  <c r="N157" i="5"/>
  <c r="M157" i="5"/>
  <c r="L157" i="5"/>
  <c r="K157" i="5"/>
  <c r="J157" i="5"/>
  <c r="I157" i="5"/>
  <c r="H157" i="5"/>
  <c r="G157" i="5"/>
  <c r="D157" i="5"/>
  <c r="S156" i="5"/>
  <c r="R156" i="5"/>
  <c r="Q156" i="5"/>
  <c r="P156" i="5"/>
  <c r="O156" i="5"/>
  <c r="N156" i="5"/>
  <c r="M156" i="5"/>
  <c r="L156" i="5"/>
  <c r="K156" i="5"/>
  <c r="J156" i="5"/>
  <c r="I156" i="5"/>
  <c r="H156" i="5"/>
  <c r="G156" i="5"/>
  <c r="D156" i="5"/>
  <c r="S155" i="5"/>
  <c r="R155" i="5"/>
  <c r="Q155" i="5"/>
  <c r="P155" i="5"/>
  <c r="O155" i="5"/>
  <c r="N155" i="5"/>
  <c r="M155" i="5"/>
  <c r="L155" i="5"/>
  <c r="K155" i="5"/>
  <c r="J155" i="5"/>
  <c r="I155" i="5"/>
  <c r="H155" i="5"/>
  <c r="G155" i="5"/>
  <c r="D155" i="5"/>
  <c r="S154" i="5"/>
  <c r="R154" i="5"/>
  <c r="Q154" i="5"/>
  <c r="P154" i="5"/>
  <c r="O154" i="5"/>
  <c r="N154" i="5"/>
  <c r="M154" i="5"/>
  <c r="L154" i="5"/>
  <c r="K154" i="5"/>
  <c r="J154" i="5"/>
  <c r="I154" i="5"/>
  <c r="H154" i="5"/>
  <c r="G154" i="5"/>
  <c r="D154" i="5"/>
  <c r="S153" i="5"/>
  <c r="R153" i="5"/>
  <c r="Q153" i="5"/>
  <c r="P153" i="5"/>
  <c r="O153" i="5"/>
  <c r="N153" i="5"/>
  <c r="M153" i="5"/>
  <c r="L153" i="5"/>
  <c r="K153" i="5"/>
  <c r="J153" i="5"/>
  <c r="I153" i="5"/>
  <c r="H153" i="5"/>
  <c r="G153" i="5"/>
  <c r="D153" i="5"/>
  <c r="S152" i="5"/>
  <c r="R152" i="5"/>
  <c r="Q152" i="5"/>
  <c r="P152" i="5"/>
  <c r="O152" i="5"/>
  <c r="N152" i="5"/>
  <c r="M152" i="5"/>
  <c r="L152" i="5"/>
  <c r="K152" i="5"/>
  <c r="J152" i="5"/>
  <c r="I152" i="5"/>
  <c r="H152" i="5"/>
  <c r="G152" i="5"/>
  <c r="D152" i="5"/>
  <c r="C151" i="5"/>
  <c r="B151" i="5"/>
  <c r="S150" i="5"/>
  <c r="R150" i="5"/>
  <c r="Q150" i="5"/>
  <c r="P150" i="5"/>
  <c r="O150" i="5"/>
  <c r="N150" i="5"/>
  <c r="M150" i="5"/>
  <c r="L150" i="5"/>
  <c r="K150" i="5"/>
  <c r="J150" i="5"/>
  <c r="I150" i="5"/>
  <c r="H150" i="5"/>
  <c r="G150" i="5"/>
  <c r="D150" i="5"/>
  <c r="S149" i="5"/>
  <c r="R149" i="5"/>
  <c r="Q149" i="5"/>
  <c r="P149" i="5"/>
  <c r="O149" i="5"/>
  <c r="N149" i="5"/>
  <c r="M149" i="5"/>
  <c r="L149" i="5"/>
  <c r="K149" i="5"/>
  <c r="J149" i="5"/>
  <c r="I149" i="5"/>
  <c r="H149" i="5"/>
  <c r="G149" i="5"/>
  <c r="D149" i="5"/>
  <c r="S148" i="5"/>
  <c r="R148" i="5"/>
  <c r="Q148" i="5"/>
  <c r="P148" i="5"/>
  <c r="O148" i="5"/>
  <c r="N148" i="5"/>
  <c r="M148" i="5"/>
  <c r="L148" i="5"/>
  <c r="K148" i="5"/>
  <c r="J148" i="5"/>
  <c r="I148" i="5"/>
  <c r="H148" i="5"/>
  <c r="G148" i="5"/>
  <c r="D148" i="5"/>
  <c r="T147" i="5"/>
  <c r="S147" i="5"/>
  <c r="R147" i="5"/>
  <c r="Q147" i="5"/>
  <c r="P147" i="5"/>
  <c r="O147" i="5"/>
  <c r="N147" i="5"/>
  <c r="M147" i="5"/>
  <c r="L147" i="5"/>
  <c r="K147" i="5"/>
  <c r="J147" i="5"/>
  <c r="I147" i="5"/>
  <c r="H147" i="5"/>
  <c r="G147" i="5"/>
  <c r="D147" i="5"/>
  <c r="S146" i="5"/>
  <c r="R146" i="5"/>
  <c r="Q146" i="5"/>
  <c r="P146" i="5"/>
  <c r="O146" i="5"/>
  <c r="N146" i="5"/>
  <c r="M146" i="5"/>
  <c r="L146" i="5"/>
  <c r="K146" i="5"/>
  <c r="J146" i="5"/>
  <c r="I146" i="5"/>
  <c r="H146" i="5"/>
  <c r="G146" i="5"/>
  <c r="D146" i="5"/>
  <c r="S145" i="5"/>
  <c r="R145" i="5"/>
  <c r="Q145" i="5"/>
  <c r="P145" i="5"/>
  <c r="O145" i="5"/>
  <c r="N145" i="5"/>
  <c r="M145" i="5"/>
  <c r="L145" i="5"/>
  <c r="K145" i="5"/>
  <c r="J145" i="5"/>
  <c r="I145" i="5"/>
  <c r="H145" i="5"/>
  <c r="G145" i="5"/>
  <c r="D145" i="5"/>
  <c r="S144" i="5"/>
  <c r="R144" i="5"/>
  <c r="Q144" i="5"/>
  <c r="P144" i="5"/>
  <c r="O144" i="5"/>
  <c r="N144" i="5"/>
  <c r="M144" i="5"/>
  <c r="L144" i="5"/>
  <c r="K144" i="5"/>
  <c r="J144" i="5"/>
  <c r="I144" i="5"/>
  <c r="H144" i="5"/>
  <c r="G144" i="5"/>
  <c r="D144" i="5"/>
  <c r="S143" i="5"/>
  <c r="R143" i="5"/>
  <c r="Q143" i="5"/>
  <c r="P143" i="5"/>
  <c r="O143" i="5"/>
  <c r="N143" i="5"/>
  <c r="M143" i="5"/>
  <c r="L143" i="5"/>
  <c r="K143" i="5"/>
  <c r="J143" i="5"/>
  <c r="I143" i="5"/>
  <c r="H143" i="5"/>
  <c r="G143" i="5"/>
  <c r="D143" i="5"/>
  <c r="S142" i="5"/>
  <c r="R142" i="5"/>
  <c r="Q142" i="5"/>
  <c r="P142" i="5"/>
  <c r="O142" i="5"/>
  <c r="N142" i="5"/>
  <c r="M142" i="5"/>
  <c r="L142" i="5"/>
  <c r="K142" i="5"/>
  <c r="J142" i="5"/>
  <c r="I142" i="5"/>
  <c r="H142" i="5"/>
  <c r="G142" i="5"/>
  <c r="D142" i="5"/>
  <c r="S141" i="5"/>
  <c r="R141" i="5"/>
  <c r="Q141" i="5"/>
  <c r="P141" i="5"/>
  <c r="O141" i="5"/>
  <c r="N141" i="5"/>
  <c r="M141" i="5"/>
  <c r="L141" i="5"/>
  <c r="K141" i="5"/>
  <c r="J141" i="5"/>
  <c r="I141" i="5"/>
  <c r="H141" i="5"/>
  <c r="G141" i="5"/>
  <c r="D141" i="5"/>
  <c r="C140" i="5"/>
  <c r="B140" i="5"/>
  <c r="S139" i="5"/>
  <c r="R139" i="5"/>
  <c r="Q139" i="5"/>
  <c r="P139" i="5"/>
  <c r="O139" i="5"/>
  <c r="N139" i="5"/>
  <c r="M139" i="5"/>
  <c r="L139" i="5"/>
  <c r="K139" i="5"/>
  <c r="J139" i="5"/>
  <c r="I139" i="5"/>
  <c r="H139" i="5"/>
  <c r="G139" i="5"/>
  <c r="D139" i="5"/>
  <c r="S138" i="5"/>
  <c r="R138" i="5"/>
  <c r="Q138" i="5"/>
  <c r="P138" i="5"/>
  <c r="O138" i="5"/>
  <c r="N138" i="5"/>
  <c r="M138" i="5"/>
  <c r="L138" i="5"/>
  <c r="K138" i="5"/>
  <c r="J138" i="5"/>
  <c r="I138" i="5"/>
  <c r="H138" i="5"/>
  <c r="G138" i="5"/>
  <c r="D138" i="5"/>
  <c r="S137" i="5"/>
  <c r="R137" i="5"/>
  <c r="Q137" i="5"/>
  <c r="P137" i="5"/>
  <c r="O137" i="5"/>
  <c r="N137" i="5"/>
  <c r="M137" i="5"/>
  <c r="L137" i="5"/>
  <c r="K137" i="5"/>
  <c r="J137" i="5"/>
  <c r="I137" i="5"/>
  <c r="H137" i="5"/>
  <c r="G137" i="5"/>
  <c r="D137" i="5"/>
  <c r="S136" i="5"/>
  <c r="R136" i="5"/>
  <c r="Q136" i="5"/>
  <c r="P136" i="5"/>
  <c r="O136" i="5"/>
  <c r="N136" i="5"/>
  <c r="M136" i="5"/>
  <c r="L136" i="5"/>
  <c r="K136" i="5"/>
  <c r="J136" i="5"/>
  <c r="I136" i="5"/>
  <c r="H136" i="5"/>
  <c r="G136" i="5"/>
  <c r="D136" i="5"/>
  <c r="S135" i="5"/>
  <c r="R135" i="5"/>
  <c r="Q135" i="5"/>
  <c r="P135" i="5"/>
  <c r="O135" i="5"/>
  <c r="N135" i="5"/>
  <c r="M135" i="5"/>
  <c r="L135" i="5"/>
  <c r="K135" i="5"/>
  <c r="J135" i="5"/>
  <c r="I135" i="5"/>
  <c r="H135" i="5"/>
  <c r="G135" i="5"/>
  <c r="D135" i="5"/>
  <c r="S134" i="5"/>
  <c r="R134" i="5"/>
  <c r="Q134" i="5"/>
  <c r="P134" i="5"/>
  <c r="O134" i="5"/>
  <c r="N134" i="5"/>
  <c r="M134" i="5"/>
  <c r="L134" i="5"/>
  <c r="K134" i="5"/>
  <c r="J134" i="5"/>
  <c r="I134" i="5"/>
  <c r="H134" i="5"/>
  <c r="G134" i="5"/>
  <c r="D134" i="5"/>
  <c r="S133" i="5"/>
  <c r="R133" i="5"/>
  <c r="Q133" i="5"/>
  <c r="P133" i="5"/>
  <c r="O133" i="5"/>
  <c r="N133" i="5"/>
  <c r="M133" i="5"/>
  <c r="L133" i="5"/>
  <c r="K133" i="5"/>
  <c r="J133" i="5"/>
  <c r="I133" i="5"/>
  <c r="H133" i="5"/>
  <c r="G133" i="5"/>
  <c r="D133" i="5"/>
  <c r="S132" i="5"/>
  <c r="R132" i="5"/>
  <c r="Q132" i="5"/>
  <c r="P132" i="5"/>
  <c r="O132" i="5"/>
  <c r="N132" i="5"/>
  <c r="M132" i="5"/>
  <c r="L132" i="5"/>
  <c r="K132" i="5"/>
  <c r="J132" i="5"/>
  <c r="I132" i="5"/>
  <c r="H132" i="5"/>
  <c r="G132" i="5"/>
  <c r="D132" i="5"/>
  <c r="S131" i="5"/>
  <c r="R131" i="5"/>
  <c r="Q131" i="5"/>
  <c r="P131" i="5"/>
  <c r="O131" i="5"/>
  <c r="N131" i="5"/>
  <c r="M131" i="5"/>
  <c r="L131" i="5"/>
  <c r="K131" i="5"/>
  <c r="J131" i="5"/>
  <c r="I131" i="5"/>
  <c r="H131" i="5"/>
  <c r="G131" i="5"/>
  <c r="D131" i="5"/>
  <c r="S130" i="5"/>
  <c r="R130" i="5"/>
  <c r="Q130" i="5"/>
  <c r="P130" i="5"/>
  <c r="O130" i="5"/>
  <c r="N130" i="5"/>
  <c r="M130" i="5"/>
  <c r="L130" i="5"/>
  <c r="K130" i="5"/>
  <c r="J130" i="5"/>
  <c r="I130" i="5"/>
  <c r="H130" i="5"/>
  <c r="G130" i="5"/>
  <c r="D130" i="5"/>
  <c r="S129" i="5"/>
  <c r="R129" i="5"/>
  <c r="Q129" i="5"/>
  <c r="P129" i="5"/>
  <c r="O129" i="5"/>
  <c r="N129" i="5"/>
  <c r="M129" i="5"/>
  <c r="L129" i="5"/>
  <c r="K129" i="5"/>
  <c r="J129" i="5"/>
  <c r="I129" i="5"/>
  <c r="H129" i="5"/>
  <c r="G129" i="5"/>
  <c r="D129" i="5"/>
  <c r="S128" i="5"/>
  <c r="R128" i="5"/>
  <c r="Q128" i="5"/>
  <c r="P128" i="5"/>
  <c r="O128" i="5"/>
  <c r="N128" i="5"/>
  <c r="M128" i="5"/>
  <c r="L128" i="5"/>
  <c r="K128" i="5"/>
  <c r="J128" i="5"/>
  <c r="I128" i="5"/>
  <c r="H128" i="5"/>
  <c r="G128" i="5"/>
  <c r="D128" i="5"/>
  <c r="C127" i="5"/>
  <c r="B127" i="5"/>
  <c r="S126" i="5"/>
  <c r="R126" i="5"/>
  <c r="Q126" i="5"/>
  <c r="P126" i="5"/>
  <c r="O126" i="5"/>
  <c r="N126" i="5"/>
  <c r="M126" i="5"/>
  <c r="L126" i="5"/>
  <c r="K126" i="5"/>
  <c r="J126" i="5"/>
  <c r="I126" i="5"/>
  <c r="H126" i="5"/>
  <c r="G126" i="5"/>
  <c r="D126" i="5"/>
  <c r="S125" i="5"/>
  <c r="R125" i="5"/>
  <c r="Q125" i="5"/>
  <c r="P125" i="5"/>
  <c r="O125" i="5"/>
  <c r="N125" i="5"/>
  <c r="M125" i="5"/>
  <c r="L125" i="5"/>
  <c r="K125" i="5"/>
  <c r="J125" i="5"/>
  <c r="I125" i="5"/>
  <c r="H125" i="5"/>
  <c r="G125" i="5"/>
  <c r="D125" i="5"/>
  <c r="S124" i="5"/>
  <c r="R124" i="5"/>
  <c r="Q124" i="5"/>
  <c r="P124" i="5"/>
  <c r="O124" i="5"/>
  <c r="N124" i="5"/>
  <c r="M124" i="5"/>
  <c r="L124" i="5"/>
  <c r="K124" i="5"/>
  <c r="J124" i="5"/>
  <c r="I124" i="5"/>
  <c r="H124" i="5"/>
  <c r="G124" i="5"/>
  <c r="D124" i="5"/>
  <c r="S123" i="5"/>
  <c r="R123" i="5"/>
  <c r="Q123" i="5"/>
  <c r="P123" i="5"/>
  <c r="O123" i="5"/>
  <c r="N123" i="5"/>
  <c r="M123" i="5"/>
  <c r="L123" i="5"/>
  <c r="K123" i="5"/>
  <c r="J123" i="5"/>
  <c r="I123" i="5"/>
  <c r="H123" i="5"/>
  <c r="G123" i="5"/>
  <c r="D123" i="5"/>
  <c r="S122" i="5"/>
  <c r="R122" i="5"/>
  <c r="Q122" i="5"/>
  <c r="P122" i="5"/>
  <c r="O122" i="5"/>
  <c r="N122" i="5"/>
  <c r="M122" i="5"/>
  <c r="L122" i="5"/>
  <c r="K122" i="5"/>
  <c r="J122" i="5"/>
  <c r="I122" i="5"/>
  <c r="H122" i="5"/>
  <c r="G122" i="5"/>
  <c r="D122" i="5"/>
  <c r="S121" i="5"/>
  <c r="R121" i="5"/>
  <c r="Q121" i="5"/>
  <c r="P121" i="5"/>
  <c r="O121" i="5"/>
  <c r="N121" i="5"/>
  <c r="M121" i="5"/>
  <c r="L121" i="5"/>
  <c r="K121" i="5"/>
  <c r="J121" i="5"/>
  <c r="I121" i="5"/>
  <c r="H121" i="5"/>
  <c r="G121" i="5"/>
  <c r="D121" i="5"/>
  <c r="S120" i="5"/>
  <c r="R120" i="5"/>
  <c r="Q120" i="5"/>
  <c r="P120" i="5"/>
  <c r="O120" i="5"/>
  <c r="N120" i="5"/>
  <c r="M120" i="5"/>
  <c r="L120" i="5"/>
  <c r="K120" i="5"/>
  <c r="J120" i="5"/>
  <c r="I120" i="5"/>
  <c r="H120" i="5"/>
  <c r="G120" i="5"/>
  <c r="D120" i="5"/>
  <c r="S119" i="5"/>
  <c r="R119" i="5"/>
  <c r="Q119" i="5"/>
  <c r="P119" i="5"/>
  <c r="O119" i="5"/>
  <c r="N119" i="5"/>
  <c r="M119" i="5"/>
  <c r="L119" i="5"/>
  <c r="K119" i="5"/>
  <c r="J119" i="5"/>
  <c r="I119" i="5"/>
  <c r="H119" i="5"/>
  <c r="G119" i="5"/>
  <c r="D119" i="5"/>
  <c r="S118" i="5"/>
  <c r="R118" i="5"/>
  <c r="Q118" i="5"/>
  <c r="P118" i="5"/>
  <c r="O118" i="5"/>
  <c r="N118" i="5"/>
  <c r="M118" i="5"/>
  <c r="L118" i="5"/>
  <c r="K118" i="5"/>
  <c r="J118" i="5"/>
  <c r="I118" i="5"/>
  <c r="H118" i="5"/>
  <c r="G118" i="5"/>
  <c r="D118" i="5"/>
  <c r="S117" i="5"/>
  <c r="R117" i="5"/>
  <c r="Q117" i="5"/>
  <c r="P117" i="5"/>
  <c r="O117" i="5"/>
  <c r="N117" i="5"/>
  <c r="M117" i="5"/>
  <c r="L117" i="5"/>
  <c r="K117" i="5"/>
  <c r="J117" i="5"/>
  <c r="I117" i="5"/>
  <c r="H117" i="5"/>
  <c r="G117" i="5"/>
  <c r="D117" i="5"/>
  <c r="S116" i="5"/>
  <c r="R116" i="5"/>
  <c r="Q116" i="5"/>
  <c r="P116" i="5"/>
  <c r="O116" i="5"/>
  <c r="N116" i="5"/>
  <c r="M116" i="5"/>
  <c r="L116" i="5"/>
  <c r="K116" i="5"/>
  <c r="J116" i="5"/>
  <c r="I116" i="5"/>
  <c r="H116" i="5"/>
  <c r="G116" i="5"/>
  <c r="D116" i="5"/>
  <c r="S115" i="5"/>
  <c r="R115" i="5"/>
  <c r="Q115" i="5"/>
  <c r="P115" i="5"/>
  <c r="O115" i="5"/>
  <c r="N115" i="5"/>
  <c r="M115" i="5"/>
  <c r="L115" i="5"/>
  <c r="K115" i="5"/>
  <c r="J115" i="5"/>
  <c r="I115" i="5"/>
  <c r="H115" i="5"/>
  <c r="G115" i="5"/>
  <c r="D115" i="5"/>
  <c r="S114" i="5"/>
  <c r="R114" i="5"/>
  <c r="Q114" i="5"/>
  <c r="P114" i="5"/>
  <c r="O114" i="5"/>
  <c r="N114" i="5"/>
  <c r="M114" i="5"/>
  <c r="L114" i="5"/>
  <c r="K114" i="5"/>
  <c r="J114" i="5"/>
  <c r="I114" i="5"/>
  <c r="H114" i="5"/>
  <c r="G114" i="5"/>
  <c r="D114" i="5"/>
  <c r="S113" i="5"/>
  <c r="R113" i="5"/>
  <c r="Q113" i="5"/>
  <c r="P113" i="5"/>
  <c r="O113" i="5"/>
  <c r="N113" i="5"/>
  <c r="M113" i="5"/>
  <c r="L113" i="5"/>
  <c r="K113" i="5"/>
  <c r="J113" i="5"/>
  <c r="I113" i="5"/>
  <c r="H113" i="5"/>
  <c r="G113" i="5"/>
  <c r="D113" i="5"/>
  <c r="S112" i="5"/>
  <c r="R112" i="5"/>
  <c r="Q112" i="5"/>
  <c r="P112" i="5"/>
  <c r="O112" i="5"/>
  <c r="N112" i="5"/>
  <c r="M112" i="5"/>
  <c r="L112" i="5"/>
  <c r="K112" i="5"/>
  <c r="J112" i="5"/>
  <c r="I112" i="5"/>
  <c r="H112" i="5"/>
  <c r="G112" i="5"/>
  <c r="D112" i="5"/>
  <c r="S111" i="5"/>
  <c r="R111" i="5"/>
  <c r="Q111" i="5"/>
  <c r="P111" i="5"/>
  <c r="O111" i="5"/>
  <c r="N111" i="5"/>
  <c r="M111" i="5"/>
  <c r="L111" i="5"/>
  <c r="K111" i="5"/>
  <c r="J111" i="5"/>
  <c r="I111" i="5"/>
  <c r="H111" i="5"/>
  <c r="G111" i="5"/>
  <c r="D111" i="5"/>
  <c r="S110" i="5"/>
  <c r="R110" i="5"/>
  <c r="Q110" i="5"/>
  <c r="P110" i="5"/>
  <c r="O110" i="5"/>
  <c r="N110" i="5"/>
  <c r="M110" i="5"/>
  <c r="M127" i="5" s="1"/>
  <c r="L110" i="5"/>
  <c r="K110" i="5"/>
  <c r="J110" i="5"/>
  <c r="I110" i="5"/>
  <c r="H110" i="5"/>
  <c r="G110" i="5"/>
  <c r="D110" i="5"/>
  <c r="C109" i="5"/>
  <c r="B109" i="5"/>
  <c r="S108" i="5"/>
  <c r="R108" i="5"/>
  <c r="Q108" i="5"/>
  <c r="P108" i="5"/>
  <c r="O108" i="5"/>
  <c r="N108" i="5"/>
  <c r="M108" i="5"/>
  <c r="L108" i="5"/>
  <c r="K108" i="5"/>
  <c r="J108" i="5"/>
  <c r="I108" i="5"/>
  <c r="H108" i="5"/>
  <c r="G108" i="5"/>
  <c r="D108" i="5"/>
  <c r="S107" i="5"/>
  <c r="R107" i="5"/>
  <c r="Q107" i="5"/>
  <c r="P107" i="5"/>
  <c r="O107" i="5"/>
  <c r="N107" i="5"/>
  <c r="M107" i="5"/>
  <c r="L107" i="5"/>
  <c r="K107" i="5"/>
  <c r="J107" i="5"/>
  <c r="I107" i="5"/>
  <c r="H107" i="5"/>
  <c r="G107" i="5"/>
  <c r="D107" i="5"/>
  <c r="S106" i="5"/>
  <c r="R106" i="5"/>
  <c r="Q106" i="5"/>
  <c r="P106" i="5"/>
  <c r="O106" i="5"/>
  <c r="N106" i="5"/>
  <c r="M106" i="5"/>
  <c r="L106" i="5"/>
  <c r="K106" i="5"/>
  <c r="J106" i="5"/>
  <c r="I106" i="5"/>
  <c r="H106" i="5"/>
  <c r="G106" i="5"/>
  <c r="D106" i="5"/>
  <c r="S105" i="5"/>
  <c r="R105" i="5"/>
  <c r="Q105" i="5"/>
  <c r="P105" i="5"/>
  <c r="O105" i="5"/>
  <c r="N105" i="5"/>
  <c r="M105" i="5"/>
  <c r="L105" i="5"/>
  <c r="K105" i="5"/>
  <c r="J105" i="5"/>
  <c r="I105" i="5"/>
  <c r="H105" i="5"/>
  <c r="G105" i="5"/>
  <c r="D105" i="5"/>
  <c r="S104" i="5"/>
  <c r="R104" i="5"/>
  <c r="Q104" i="5"/>
  <c r="P104" i="5"/>
  <c r="O104" i="5"/>
  <c r="N104" i="5"/>
  <c r="M104" i="5"/>
  <c r="L104" i="5"/>
  <c r="K104" i="5"/>
  <c r="J104" i="5"/>
  <c r="I104" i="5"/>
  <c r="H104" i="5"/>
  <c r="G104" i="5"/>
  <c r="D104" i="5"/>
  <c r="S103" i="5"/>
  <c r="R103" i="5"/>
  <c r="Q103" i="5"/>
  <c r="P103" i="5"/>
  <c r="O103" i="5"/>
  <c r="N103" i="5"/>
  <c r="M103" i="5"/>
  <c r="L103" i="5"/>
  <c r="K103" i="5"/>
  <c r="J103" i="5"/>
  <c r="I103" i="5"/>
  <c r="H103" i="5"/>
  <c r="G103" i="5"/>
  <c r="D103" i="5"/>
  <c r="S102" i="5"/>
  <c r="S109" i="5" s="1"/>
  <c r="R102" i="5"/>
  <c r="Q102" i="5"/>
  <c r="P102" i="5"/>
  <c r="O102" i="5"/>
  <c r="N102" i="5"/>
  <c r="M102" i="5"/>
  <c r="L102" i="5"/>
  <c r="K102" i="5"/>
  <c r="K109" i="5" s="1"/>
  <c r="J102" i="5"/>
  <c r="J109" i="5" s="1"/>
  <c r="I102" i="5"/>
  <c r="H102" i="5"/>
  <c r="G102" i="5"/>
  <c r="D102" i="5"/>
  <c r="C101" i="5"/>
  <c r="B101" i="5"/>
  <c r="S100" i="5"/>
  <c r="R100" i="5"/>
  <c r="Q100" i="5"/>
  <c r="P100" i="5"/>
  <c r="O100" i="5"/>
  <c r="N100" i="5"/>
  <c r="M100" i="5"/>
  <c r="L100" i="5"/>
  <c r="K100" i="5"/>
  <c r="J100" i="5"/>
  <c r="I100" i="5"/>
  <c r="H100" i="5"/>
  <c r="G100" i="5"/>
  <c r="D100" i="5"/>
  <c r="S99" i="5"/>
  <c r="R99" i="5"/>
  <c r="Q99" i="5"/>
  <c r="P99" i="5"/>
  <c r="O99" i="5"/>
  <c r="N99" i="5"/>
  <c r="M99" i="5"/>
  <c r="L99" i="5"/>
  <c r="K99" i="5"/>
  <c r="J99" i="5"/>
  <c r="I99" i="5"/>
  <c r="H99" i="5"/>
  <c r="G99" i="5"/>
  <c r="D99" i="5"/>
  <c r="S98" i="5"/>
  <c r="R98" i="5"/>
  <c r="Q98" i="5"/>
  <c r="P98" i="5"/>
  <c r="O98" i="5"/>
  <c r="N98" i="5"/>
  <c r="M98" i="5"/>
  <c r="L98" i="5"/>
  <c r="K98" i="5"/>
  <c r="J98" i="5"/>
  <c r="I98" i="5"/>
  <c r="H98" i="5"/>
  <c r="G98" i="5"/>
  <c r="D98" i="5"/>
  <c r="S97" i="5"/>
  <c r="R97" i="5"/>
  <c r="Q97" i="5"/>
  <c r="P97" i="5"/>
  <c r="O97" i="5"/>
  <c r="N97" i="5"/>
  <c r="M97" i="5"/>
  <c r="L97" i="5"/>
  <c r="K97" i="5"/>
  <c r="J97" i="5"/>
  <c r="I97" i="5"/>
  <c r="H97" i="5"/>
  <c r="G97" i="5"/>
  <c r="D97" i="5"/>
  <c r="S96" i="5"/>
  <c r="R96" i="5"/>
  <c r="Q96" i="5"/>
  <c r="P96" i="5"/>
  <c r="O96" i="5"/>
  <c r="N96" i="5"/>
  <c r="M96" i="5"/>
  <c r="L96" i="5"/>
  <c r="K96" i="5"/>
  <c r="J96" i="5"/>
  <c r="I96" i="5"/>
  <c r="H96" i="5"/>
  <c r="G96" i="5"/>
  <c r="D96" i="5"/>
  <c r="S95" i="5"/>
  <c r="R95" i="5"/>
  <c r="Q95" i="5"/>
  <c r="P95" i="5"/>
  <c r="O95" i="5"/>
  <c r="N95" i="5"/>
  <c r="M95" i="5"/>
  <c r="L95" i="5"/>
  <c r="K95" i="5"/>
  <c r="J95" i="5"/>
  <c r="I95" i="5"/>
  <c r="H95" i="5"/>
  <c r="G95" i="5"/>
  <c r="D95" i="5"/>
  <c r="S94" i="5"/>
  <c r="R94" i="5"/>
  <c r="Q94" i="5"/>
  <c r="P94" i="5"/>
  <c r="O94" i="5"/>
  <c r="N94" i="5"/>
  <c r="M94" i="5"/>
  <c r="L94" i="5"/>
  <c r="K94" i="5"/>
  <c r="J94" i="5"/>
  <c r="I94" i="5"/>
  <c r="H94" i="5"/>
  <c r="G94" i="5"/>
  <c r="D94" i="5"/>
  <c r="S93" i="5"/>
  <c r="R93" i="5"/>
  <c r="Q93" i="5"/>
  <c r="P93" i="5"/>
  <c r="O93" i="5"/>
  <c r="N93" i="5"/>
  <c r="M93" i="5"/>
  <c r="L93" i="5"/>
  <c r="K93" i="5"/>
  <c r="J93" i="5"/>
  <c r="I93" i="5"/>
  <c r="H93" i="5"/>
  <c r="G93" i="5"/>
  <c r="D93" i="5"/>
  <c r="S92" i="5"/>
  <c r="R92" i="5"/>
  <c r="Q92" i="5"/>
  <c r="P92" i="5"/>
  <c r="O92" i="5"/>
  <c r="N92" i="5"/>
  <c r="M92" i="5"/>
  <c r="L92" i="5"/>
  <c r="K92" i="5"/>
  <c r="J92" i="5"/>
  <c r="I92" i="5"/>
  <c r="H92" i="5"/>
  <c r="G92" i="5"/>
  <c r="D92" i="5"/>
  <c r="S91" i="5"/>
  <c r="R91" i="5"/>
  <c r="Q91" i="5"/>
  <c r="P91" i="5"/>
  <c r="O91" i="5"/>
  <c r="N91" i="5"/>
  <c r="M91" i="5"/>
  <c r="L91" i="5"/>
  <c r="K91" i="5"/>
  <c r="J91" i="5"/>
  <c r="I91" i="5"/>
  <c r="H91" i="5"/>
  <c r="G91" i="5"/>
  <c r="D91" i="5"/>
  <c r="S90" i="5"/>
  <c r="R90" i="5"/>
  <c r="Q90" i="5"/>
  <c r="P90" i="5"/>
  <c r="O90" i="5"/>
  <c r="N90" i="5"/>
  <c r="M90" i="5"/>
  <c r="L90" i="5"/>
  <c r="K90" i="5"/>
  <c r="J90" i="5"/>
  <c r="I90" i="5"/>
  <c r="H90" i="5"/>
  <c r="G90" i="5"/>
  <c r="D90" i="5"/>
  <c r="S89" i="5"/>
  <c r="R89" i="5"/>
  <c r="Q89" i="5"/>
  <c r="P89" i="5"/>
  <c r="O89" i="5"/>
  <c r="N89" i="5"/>
  <c r="M89" i="5"/>
  <c r="L89" i="5"/>
  <c r="K89" i="5"/>
  <c r="J89" i="5"/>
  <c r="I89" i="5"/>
  <c r="H89" i="5"/>
  <c r="G89" i="5"/>
  <c r="D89" i="5"/>
  <c r="S88" i="5"/>
  <c r="R88" i="5"/>
  <c r="Q88" i="5"/>
  <c r="P88" i="5"/>
  <c r="O88" i="5"/>
  <c r="N88" i="5"/>
  <c r="M88" i="5"/>
  <c r="L88" i="5"/>
  <c r="K88" i="5"/>
  <c r="J88" i="5"/>
  <c r="I88" i="5"/>
  <c r="H88" i="5"/>
  <c r="G88" i="5"/>
  <c r="D88" i="5"/>
  <c r="S87" i="5"/>
  <c r="R87" i="5"/>
  <c r="Q87" i="5"/>
  <c r="P87" i="5"/>
  <c r="O87" i="5"/>
  <c r="N87" i="5"/>
  <c r="M87" i="5"/>
  <c r="L87" i="5"/>
  <c r="K87" i="5"/>
  <c r="J87" i="5"/>
  <c r="I87" i="5"/>
  <c r="H87" i="5"/>
  <c r="G87" i="5"/>
  <c r="D87" i="5"/>
  <c r="S86" i="5"/>
  <c r="R86" i="5"/>
  <c r="Q86" i="5"/>
  <c r="P86" i="5"/>
  <c r="O86" i="5"/>
  <c r="N86" i="5"/>
  <c r="M86" i="5"/>
  <c r="L86" i="5"/>
  <c r="K86" i="5"/>
  <c r="J86" i="5"/>
  <c r="I86" i="5"/>
  <c r="H86" i="5"/>
  <c r="G86" i="5"/>
  <c r="D86" i="5"/>
  <c r="S85" i="5"/>
  <c r="R85" i="5"/>
  <c r="Q85" i="5"/>
  <c r="P85" i="5"/>
  <c r="O85" i="5"/>
  <c r="N85" i="5"/>
  <c r="M85" i="5"/>
  <c r="L85" i="5"/>
  <c r="K85" i="5"/>
  <c r="J85" i="5"/>
  <c r="I85" i="5"/>
  <c r="H85" i="5"/>
  <c r="G85" i="5"/>
  <c r="D85" i="5"/>
  <c r="C84" i="5"/>
  <c r="B84" i="5"/>
  <c r="S83" i="5"/>
  <c r="R83" i="5"/>
  <c r="Q83" i="5"/>
  <c r="P83" i="5"/>
  <c r="O83" i="5"/>
  <c r="N83" i="5"/>
  <c r="M83" i="5"/>
  <c r="L83" i="5"/>
  <c r="K83" i="5"/>
  <c r="J83" i="5"/>
  <c r="I83" i="5"/>
  <c r="H83" i="5"/>
  <c r="G83" i="5"/>
  <c r="D83" i="5"/>
  <c r="S82" i="5"/>
  <c r="R82" i="5"/>
  <c r="Q82" i="5"/>
  <c r="P82" i="5"/>
  <c r="O82" i="5"/>
  <c r="N82" i="5"/>
  <c r="M82" i="5"/>
  <c r="L82" i="5"/>
  <c r="K82" i="5"/>
  <c r="J82" i="5"/>
  <c r="I82" i="5"/>
  <c r="H82" i="5"/>
  <c r="G82" i="5"/>
  <c r="D82" i="5"/>
  <c r="S81" i="5"/>
  <c r="R81" i="5"/>
  <c r="Q81" i="5"/>
  <c r="P81" i="5"/>
  <c r="O81" i="5"/>
  <c r="N81" i="5"/>
  <c r="M81" i="5"/>
  <c r="L81" i="5"/>
  <c r="K81" i="5"/>
  <c r="J81" i="5"/>
  <c r="I81" i="5"/>
  <c r="H81" i="5"/>
  <c r="G81" i="5"/>
  <c r="D81" i="5"/>
  <c r="S80" i="5"/>
  <c r="R80" i="5"/>
  <c r="Q80" i="5"/>
  <c r="P80" i="5"/>
  <c r="O80" i="5"/>
  <c r="N80" i="5"/>
  <c r="M80" i="5"/>
  <c r="L80" i="5"/>
  <c r="K80" i="5"/>
  <c r="J80" i="5"/>
  <c r="I80" i="5"/>
  <c r="H80" i="5"/>
  <c r="G80" i="5"/>
  <c r="D80" i="5"/>
  <c r="S79" i="5"/>
  <c r="R79" i="5"/>
  <c r="Q79" i="5"/>
  <c r="P79" i="5"/>
  <c r="O79" i="5"/>
  <c r="N79" i="5"/>
  <c r="M79" i="5"/>
  <c r="L79" i="5"/>
  <c r="K79" i="5"/>
  <c r="J79" i="5"/>
  <c r="I79" i="5"/>
  <c r="H79" i="5"/>
  <c r="G79" i="5"/>
  <c r="D79" i="5"/>
  <c r="S78" i="5"/>
  <c r="R78" i="5"/>
  <c r="Q78" i="5"/>
  <c r="P78" i="5"/>
  <c r="O78" i="5"/>
  <c r="N78" i="5"/>
  <c r="M78" i="5"/>
  <c r="L78" i="5"/>
  <c r="K78" i="5"/>
  <c r="J78" i="5"/>
  <c r="I78" i="5"/>
  <c r="H78" i="5"/>
  <c r="G78" i="5"/>
  <c r="D78" i="5"/>
  <c r="S77" i="5"/>
  <c r="R77" i="5"/>
  <c r="Q77" i="5"/>
  <c r="P77" i="5"/>
  <c r="O77" i="5"/>
  <c r="N77" i="5"/>
  <c r="M77" i="5"/>
  <c r="L77" i="5"/>
  <c r="K77" i="5"/>
  <c r="J77" i="5"/>
  <c r="I77" i="5"/>
  <c r="H77" i="5"/>
  <c r="G77" i="5"/>
  <c r="D77" i="5"/>
  <c r="S76" i="5"/>
  <c r="R76" i="5"/>
  <c r="Q76" i="5"/>
  <c r="P76" i="5"/>
  <c r="O76" i="5"/>
  <c r="N76" i="5"/>
  <c r="M76" i="5"/>
  <c r="L76" i="5"/>
  <c r="K76" i="5"/>
  <c r="J76" i="5"/>
  <c r="I76" i="5"/>
  <c r="H76" i="5"/>
  <c r="G76" i="5"/>
  <c r="D76" i="5"/>
  <c r="V76" i="5" s="1"/>
  <c r="S75" i="5"/>
  <c r="R75" i="5"/>
  <c r="Q75" i="5"/>
  <c r="P75" i="5"/>
  <c r="O75" i="5"/>
  <c r="N75" i="5"/>
  <c r="M75" i="5"/>
  <c r="L75" i="5"/>
  <c r="K75" i="5"/>
  <c r="J75" i="5"/>
  <c r="I75" i="5"/>
  <c r="H75" i="5"/>
  <c r="G75" i="5"/>
  <c r="D75" i="5"/>
  <c r="S74" i="5"/>
  <c r="R74" i="5"/>
  <c r="Q74" i="5"/>
  <c r="P74" i="5"/>
  <c r="O74" i="5"/>
  <c r="N74" i="5"/>
  <c r="M74" i="5"/>
  <c r="L74" i="5"/>
  <c r="K74" i="5"/>
  <c r="J74" i="5"/>
  <c r="I74" i="5"/>
  <c r="H74" i="5"/>
  <c r="G74" i="5"/>
  <c r="D74" i="5"/>
  <c r="S73" i="5"/>
  <c r="R73" i="5"/>
  <c r="Q73" i="5"/>
  <c r="P73" i="5"/>
  <c r="O73" i="5"/>
  <c r="N73" i="5"/>
  <c r="M73" i="5"/>
  <c r="L73" i="5"/>
  <c r="K73" i="5"/>
  <c r="J73" i="5"/>
  <c r="I73" i="5"/>
  <c r="H73" i="5"/>
  <c r="G73" i="5"/>
  <c r="D73" i="5"/>
  <c r="S72" i="5"/>
  <c r="R72" i="5"/>
  <c r="Q72" i="5"/>
  <c r="P72" i="5"/>
  <c r="O72" i="5"/>
  <c r="N72" i="5"/>
  <c r="M72" i="5"/>
  <c r="L72" i="5"/>
  <c r="K72" i="5"/>
  <c r="J72" i="5"/>
  <c r="I72" i="5"/>
  <c r="H72" i="5"/>
  <c r="G72" i="5"/>
  <c r="D72" i="5"/>
  <c r="V72" i="5" s="1"/>
  <c r="S71" i="5"/>
  <c r="R71" i="5"/>
  <c r="Q71" i="5"/>
  <c r="P71" i="5"/>
  <c r="O71" i="5"/>
  <c r="N71" i="5"/>
  <c r="M71" i="5"/>
  <c r="L71" i="5"/>
  <c r="K71" i="5"/>
  <c r="J71" i="5"/>
  <c r="I71" i="5"/>
  <c r="H71" i="5"/>
  <c r="G71" i="5"/>
  <c r="D71" i="5"/>
  <c r="S70" i="5"/>
  <c r="R70" i="5"/>
  <c r="Q70" i="5"/>
  <c r="P70" i="5"/>
  <c r="O70" i="5"/>
  <c r="N70" i="5"/>
  <c r="M70" i="5"/>
  <c r="L70" i="5"/>
  <c r="K70" i="5"/>
  <c r="J70" i="5"/>
  <c r="I70" i="5"/>
  <c r="H70" i="5"/>
  <c r="G70" i="5"/>
  <c r="D70" i="5"/>
  <c r="S69" i="5"/>
  <c r="R69" i="5"/>
  <c r="Q69" i="5"/>
  <c r="P69" i="5"/>
  <c r="P84" i="5" s="1"/>
  <c r="O69" i="5"/>
  <c r="N69" i="5"/>
  <c r="M69" i="5"/>
  <c r="L69" i="5"/>
  <c r="K69" i="5"/>
  <c r="J69" i="5"/>
  <c r="I69" i="5"/>
  <c r="H69" i="5"/>
  <c r="H84" i="5" s="1"/>
  <c r="G69" i="5"/>
  <c r="D69" i="5"/>
  <c r="C68" i="5"/>
  <c r="S67" i="5"/>
  <c r="R67" i="5"/>
  <c r="Q67" i="5"/>
  <c r="P67" i="5"/>
  <c r="O67" i="5"/>
  <c r="N67" i="5"/>
  <c r="M67" i="5"/>
  <c r="L67" i="5"/>
  <c r="K67" i="5"/>
  <c r="J67" i="5"/>
  <c r="I67" i="5"/>
  <c r="H67" i="5"/>
  <c r="G67" i="5"/>
  <c r="D67" i="5"/>
  <c r="S66" i="5"/>
  <c r="R66" i="5"/>
  <c r="Q66" i="5"/>
  <c r="P66" i="5"/>
  <c r="O66" i="5"/>
  <c r="N66" i="5"/>
  <c r="M66" i="5"/>
  <c r="L66" i="5"/>
  <c r="K66" i="5"/>
  <c r="J66" i="5"/>
  <c r="I66" i="5"/>
  <c r="H66" i="5"/>
  <c r="G66" i="5"/>
  <c r="D66" i="5"/>
  <c r="S65" i="5"/>
  <c r="R65" i="5"/>
  <c r="Q65" i="5"/>
  <c r="P65" i="5"/>
  <c r="O65" i="5"/>
  <c r="N65" i="5"/>
  <c r="M65" i="5"/>
  <c r="L65" i="5"/>
  <c r="K65" i="5"/>
  <c r="J65" i="5"/>
  <c r="I65" i="5"/>
  <c r="H65" i="5"/>
  <c r="G65" i="5"/>
  <c r="D65" i="5"/>
  <c r="S64" i="5"/>
  <c r="R64" i="5"/>
  <c r="Q64" i="5"/>
  <c r="P64" i="5"/>
  <c r="O64" i="5"/>
  <c r="N64" i="5"/>
  <c r="M64" i="5"/>
  <c r="L64" i="5"/>
  <c r="K64" i="5"/>
  <c r="J64" i="5"/>
  <c r="I64" i="5"/>
  <c r="H64" i="5"/>
  <c r="G64" i="5"/>
  <c r="S63" i="5"/>
  <c r="R63" i="5"/>
  <c r="Q63" i="5"/>
  <c r="P63" i="5"/>
  <c r="O63" i="5"/>
  <c r="N63" i="5"/>
  <c r="M63" i="5"/>
  <c r="L63" i="5"/>
  <c r="K63" i="5"/>
  <c r="J63" i="5"/>
  <c r="I63" i="5"/>
  <c r="H63" i="5"/>
  <c r="G63" i="5"/>
  <c r="D63" i="5"/>
  <c r="S62" i="5"/>
  <c r="R62" i="5"/>
  <c r="Q62" i="5"/>
  <c r="P62" i="5"/>
  <c r="O62" i="5"/>
  <c r="N62" i="5"/>
  <c r="M62" i="5"/>
  <c r="L62" i="5"/>
  <c r="K62" i="5"/>
  <c r="J62" i="5"/>
  <c r="I62" i="5"/>
  <c r="H62" i="5"/>
  <c r="G62" i="5"/>
  <c r="D62" i="5"/>
  <c r="S61" i="5"/>
  <c r="R61" i="5"/>
  <c r="Q61" i="5"/>
  <c r="P61" i="5"/>
  <c r="O61" i="5"/>
  <c r="N61" i="5"/>
  <c r="M61" i="5"/>
  <c r="L61" i="5"/>
  <c r="K61" i="5"/>
  <c r="J61" i="5"/>
  <c r="I61" i="5"/>
  <c r="H61" i="5"/>
  <c r="G61" i="5"/>
  <c r="D61" i="5"/>
  <c r="S60" i="5"/>
  <c r="R60" i="5"/>
  <c r="Q60" i="5"/>
  <c r="P60" i="5"/>
  <c r="O60" i="5"/>
  <c r="N60" i="5"/>
  <c r="M60" i="5"/>
  <c r="L60" i="5"/>
  <c r="K60" i="5"/>
  <c r="J60" i="5"/>
  <c r="I60" i="5"/>
  <c r="H60" i="5"/>
  <c r="G60" i="5"/>
  <c r="S59" i="5"/>
  <c r="R59" i="5"/>
  <c r="Q59" i="5"/>
  <c r="P59" i="5"/>
  <c r="O59" i="5"/>
  <c r="N59" i="5"/>
  <c r="M59" i="5"/>
  <c r="L59" i="5"/>
  <c r="K59" i="5"/>
  <c r="J59" i="5"/>
  <c r="I59" i="5"/>
  <c r="H59" i="5"/>
  <c r="G59" i="5"/>
  <c r="D59" i="5"/>
  <c r="S58" i="5"/>
  <c r="R58" i="5"/>
  <c r="Q58" i="5"/>
  <c r="P58" i="5"/>
  <c r="O58" i="5"/>
  <c r="N58" i="5"/>
  <c r="M58" i="5"/>
  <c r="L58" i="5"/>
  <c r="K58" i="5"/>
  <c r="J58" i="5"/>
  <c r="I58" i="5"/>
  <c r="G58" i="5"/>
  <c r="B58" i="5"/>
  <c r="S57" i="5"/>
  <c r="R57" i="5"/>
  <c r="Q57" i="5"/>
  <c r="P57" i="5"/>
  <c r="O57" i="5"/>
  <c r="N57" i="5"/>
  <c r="M57" i="5"/>
  <c r="L57" i="5"/>
  <c r="K57" i="5"/>
  <c r="J57" i="5"/>
  <c r="I57" i="5"/>
  <c r="H57" i="5"/>
  <c r="G57" i="5"/>
  <c r="D57" i="5"/>
  <c r="C56" i="5"/>
  <c r="B56" i="5"/>
  <c r="S55" i="5"/>
  <c r="R55" i="5"/>
  <c r="Q55" i="5"/>
  <c r="P55" i="5"/>
  <c r="O55" i="5"/>
  <c r="N55" i="5"/>
  <c r="M55" i="5"/>
  <c r="L55" i="5"/>
  <c r="K55" i="5"/>
  <c r="J55" i="5"/>
  <c r="I55" i="5"/>
  <c r="H55" i="5"/>
  <c r="G55" i="5"/>
  <c r="D55" i="5"/>
  <c r="S54" i="5"/>
  <c r="R54" i="5"/>
  <c r="Q54" i="5"/>
  <c r="P54" i="5"/>
  <c r="O54" i="5"/>
  <c r="N54" i="5"/>
  <c r="M54" i="5"/>
  <c r="L54" i="5"/>
  <c r="K54" i="5"/>
  <c r="J54" i="5"/>
  <c r="I54" i="5"/>
  <c r="H54" i="5"/>
  <c r="G54" i="5"/>
  <c r="D54" i="5"/>
  <c r="S53" i="5"/>
  <c r="R53" i="5"/>
  <c r="Q53" i="5"/>
  <c r="P53" i="5"/>
  <c r="O53" i="5"/>
  <c r="N53" i="5"/>
  <c r="M53" i="5"/>
  <c r="L53" i="5"/>
  <c r="K53" i="5"/>
  <c r="J53" i="5"/>
  <c r="I53" i="5"/>
  <c r="H53" i="5"/>
  <c r="G53" i="5"/>
  <c r="D53" i="5"/>
  <c r="V53" i="5" s="1"/>
  <c r="S52" i="5"/>
  <c r="R52" i="5"/>
  <c r="Q52" i="5"/>
  <c r="P52" i="5"/>
  <c r="O52" i="5"/>
  <c r="N52" i="5"/>
  <c r="M52" i="5"/>
  <c r="L52" i="5"/>
  <c r="K52" i="5"/>
  <c r="J52" i="5"/>
  <c r="I52" i="5"/>
  <c r="H52" i="5"/>
  <c r="G52" i="5"/>
  <c r="D52" i="5"/>
  <c r="S51" i="5"/>
  <c r="R51" i="5"/>
  <c r="Q51" i="5"/>
  <c r="P51" i="5"/>
  <c r="O51" i="5"/>
  <c r="N51" i="5"/>
  <c r="M51" i="5"/>
  <c r="L51" i="5"/>
  <c r="K51" i="5"/>
  <c r="J51" i="5"/>
  <c r="I51" i="5"/>
  <c r="H51" i="5"/>
  <c r="G51" i="5"/>
  <c r="D51" i="5"/>
  <c r="S50" i="5"/>
  <c r="R50" i="5"/>
  <c r="Q50" i="5"/>
  <c r="P50" i="5"/>
  <c r="O50" i="5"/>
  <c r="N50" i="5"/>
  <c r="M50" i="5"/>
  <c r="L50" i="5"/>
  <c r="K50" i="5"/>
  <c r="J50" i="5"/>
  <c r="I50" i="5"/>
  <c r="H50" i="5"/>
  <c r="G50" i="5"/>
  <c r="D50" i="5"/>
  <c r="S49" i="5"/>
  <c r="R49" i="5"/>
  <c r="Q49" i="5"/>
  <c r="P49" i="5"/>
  <c r="O49" i="5"/>
  <c r="N49" i="5"/>
  <c r="M49" i="5"/>
  <c r="L49" i="5"/>
  <c r="K49" i="5"/>
  <c r="J49" i="5"/>
  <c r="I49" i="5"/>
  <c r="H49" i="5"/>
  <c r="G49" i="5"/>
  <c r="D49" i="5"/>
  <c r="S48" i="5"/>
  <c r="R48" i="5"/>
  <c r="Q48" i="5"/>
  <c r="P48" i="5"/>
  <c r="O48" i="5"/>
  <c r="N48" i="5"/>
  <c r="M48" i="5"/>
  <c r="L48" i="5"/>
  <c r="K48" i="5"/>
  <c r="J48" i="5"/>
  <c r="I48" i="5"/>
  <c r="H48" i="5"/>
  <c r="G48" i="5"/>
  <c r="D48" i="5"/>
  <c r="S47" i="5"/>
  <c r="R47" i="5"/>
  <c r="Q47" i="5"/>
  <c r="P47" i="5"/>
  <c r="O47" i="5"/>
  <c r="N47" i="5"/>
  <c r="M47" i="5"/>
  <c r="L47" i="5"/>
  <c r="K47" i="5"/>
  <c r="J47" i="5"/>
  <c r="I47" i="5"/>
  <c r="H47" i="5"/>
  <c r="G47" i="5"/>
  <c r="D47" i="5"/>
  <c r="S46" i="5"/>
  <c r="R46" i="5"/>
  <c r="Q46" i="5"/>
  <c r="P46" i="5"/>
  <c r="O46" i="5"/>
  <c r="N46" i="5"/>
  <c r="M46" i="5"/>
  <c r="L46" i="5"/>
  <c r="K46" i="5"/>
  <c r="J46" i="5"/>
  <c r="I46" i="5"/>
  <c r="H46" i="5"/>
  <c r="G46" i="5"/>
  <c r="D46" i="5"/>
  <c r="S45" i="5"/>
  <c r="R45" i="5"/>
  <c r="Q45" i="5"/>
  <c r="P45" i="5"/>
  <c r="O45" i="5"/>
  <c r="N45" i="5"/>
  <c r="M45" i="5"/>
  <c r="L45" i="5"/>
  <c r="K45" i="5"/>
  <c r="J45" i="5"/>
  <c r="I45" i="5"/>
  <c r="H45" i="5"/>
  <c r="G45" i="5"/>
  <c r="D45" i="5"/>
  <c r="S44" i="5"/>
  <c r="R44" i="5"/>
  <c r="Q44" i="5"/>
  <c r="P44" i="5"/>
  <c r="O44" i="5"/>
  <c r="N44" i="5"/>
  <c r="M44" i="5"/>
  <c r="L44" i="5"/>
  <c r="K44" i="5"/>
  <c r="J44" i="5"/>
  <c r="I44" i="5"/>
  <c r="H44" i="5"/>
  <c r="G44" i="5"/>
  <c r="D44" i="5"/>
  <c r="S43" i="5"/>
  <c r="R43" i="5"/>
  <c r="Q43" i="5"/>
  <c r="P43" i="5"/>
  <c r="O43" i="5"/>
  <c r="N43" i="5"/>
  <c r="M43" i="5"/>
  <c r="L43" i="5"/>
  <c r="K43" i="5"/>
  <c r="J43" i="5"/>
  <c r="I43" i="5"/>
  <c r="H43" i="5"/>
  <c r="G43" i="5"/>
  <c r="D43" i="5"/>
  <c r="S42" i="5"/>
  <c r="R42" i="5"/>
  <c r="Q42" i="5"/>
  <c r="P42" i="5"/>
  <c r="O42" i="5"/>
  <c r="N42" i="5"/>
  <c r="M42" i="5"/>
  <c r="L42" i="5"/>
  <c r="K42" i="5"/>
  <c r="J42" i="5"/>
  <c r="I42" i="5"/>
  <c r="H42" i="5"/>
  <c r="G42" i="5"/>
  <c r="D42" i="5"/>
  <c r="S41" i="5"/>
  <c r="R41" i="5"/>
  <c r="Q41" i="5"/>
  <c r="P41" i="5"/>
  <c r="O41" i="5"/>
  <c r="N41" i="5"/>
  <c r="M41" i="5"/>
  <c r="L41" i="5"/>
  <c r="K41" i="5"/>
  <c r="J41" i="5"/>
  <c r="I41" i="5"/>
  <c r="H41" i="5"/>
  <c r="G41" i="5"/>
  <c r="D41" i="5"/>
  <c r="S40" i="5"/>
  <c r="R40" i="5"/>
  <c r="Q40" i="5"/>
  <c r="P40" i="5"/>
  <c r="O40" i="5"/>
  <c r="N40" i="5"/>
  <c r="M40" i="5"/>
  <c r="L40" i="5"/>
  <c r="L56" i="5" s="1"/>
  <c r="K40" i="5"/>
  <c r="J40" i="5"/>
  <c r="I40" i="5"/>
  <c r="H40" i="5"/>
  <c r="G40" i="5"/>
  <c r="D40" i="5"/>
  <c r="C39" i="5"/>
  <c r="B39" i="5"/>
  <c r="S38" i="5"/>
  <c r="R38" i="5"/>
  <c r="Q38" i="5"/>
  <c r="P38" i="5"/>
  <c r="O38" i="5"/>
  <c r="N38" i="5"/>
  <c r="M38" i="5"/>
  <c r="L38" i="5"/>
  <c r="K38" i="5"/>
  <c r="J38" i="5"/>
  <c r="I38" i="5"/>
  <c r="H38" i="5"/>
  <c r="G38" i="5"/>
  <c r="D38" i="5"/>
  <c r="S37" i="5"/>
  <c r="R37" i="5"/>
  <c r="Q37" i="5"/>
  <c r="P37" i="5"/>
  <c r="O37" i="5"/>
  <c r="N37" i="5"/>
  <c r="M37" i="5"/>
  <c r="L37" i="5"/>
  <c r="K37" i="5"/>
  <c r="J37" i="5"/>
  <c r="I37" i="5"/>
  <c r="H37" i="5"/>
  <c r="G37" i="5"/>
  <c r="D37" i="5"/>
  <c r="S36" i="5"/>
  <c r="R36" i="5"/>
  <c r="Q36" i="5"/>
  <c r="P36" i="5"/>
  <c r="O36" i="5"/>
  <c r="N36" i="5"/>
  <c r="M36" i="5"/>
  <c r="L36" i="5"/>
  <c r="K36" i="5"/>
  <c r="J36" i="5"/>
  <c r="I36" i="5"/>
  <c r="H36" i="5"/>
  <c r="G36" i="5"/>
  <c r="D36" i="5"/>
  <c r="S35" i="5"/>
  <c r="R35" i="5"/>
  <c r="Q35" i="5"/>
  <c r="P35" i="5"/>
  <c r="O35" i="5"/>
  <c r="N35" i="5"/>
  <c r="M35" i="5"/>
  <c r="L35" i="5"/>
  <c r="K35" i="5"/>
  <c r="J35" i="5"/>
  <c r="I35" i="5"/>
  <c r="H35" i="5"/>
  <c r="G35" i="5"/>
  <c r="D35" i="5"/>
  <c r="S34" i="5"/>
  <c r="R34" i="5"/>
  <c r="Q34" i="5"/>
  <c r="P34" i="5"/>
  <c r="O34" i="5"/>
  <c r="N34" i="5"/>
  <c r="M34" i="5"/>
  <c r="L34" i="5"/>
  <c r="K34" i="5"/>
  <c r="J34" i="5"/>
  <c r="I34" i="5"/>
  <c r="H34" i="5"/>
  <c r="G34" i="5"/>
  <c r="D34" i="5"/>
  <c r="S33" i="5"/>
  <c r="R33" i="5"/>
  <c r="Q33" i="5"/>
  <c r="P33" i="5"/>
  <c r="O33" i="5"/>
  <c r="N33" i="5"/>
  <c r="M33" i="5"/>
  <c r="L33" i="5"/>
  <c r="K33" i="5"/>
  <c r="J33" i="5"/>
  <c r="I33" i="5"/>
  <c r="H33" i="5"/>
  <c r="G33" i="5"/>
  <c r="D33" i="5"/>
  <c r="S32" i="5"/>
  <c r="R32" i="5"/>
  <c r="Q32" i="5"/>
  <c r="P32" i="5"/>
  <c r="O32" i="5"/>
  <c r="N32" i="5"/>
  <c r="M32" i="5"/>
  <c r="L32" i="5"/>
  <c r="K32" i="5"/>
  <c r="J32" i="5"/>
  <c r="I32" i="5"/>
  <c r="H32" i="5"/>
  <c r="G32" i="5"/>
  <c r="D32" i="5"/>
  <c r="S31" i="5"/>
  <c r="R31" i="5"/>
  <c r="Q31" i="5"/>
  <c r="P31" i="5"/>
  <c r="O31" i="5"/>
  <c r="N31" i="5"/>
  <c r="M31" i="5"/>
  <c r="L31" i="5"/>
  <c r="K31" i="5"/>
  <c r="J31" i="5"/>
  <c r="I31" i="5"/>
  <c r="H31" i="5"/>
  <c r="G31" i="5"/>
  <c r="D31" i="5"/>
  <c r="S30" i="5"/>
  <c r="R30" i="5"/>
  <c r="Q30" i="5"/>
  <c r="P30" i="5"/>
  <c r="O30" i="5"/>
  <c r="N30" i="5"/>
  <c r="M30" i="5"/>
  <c r="L30" i="5"/>
  <c r="K30" i="5"/>
  <c r="J30" i="5"/>
  <c r="I30" i="5"/>
  <c r="H30" i="5"/>
  <c r="G30" i="5"/>
  <c r="D30" i="5"/>
  <c r="S29" i="5"/>
  <c r="R29" i="5"/>
  <c r="Q29" i="5"/>
  <c r="P29" i="5"/>
  <c r="O29" i="5"/>
  <c r="N29" i="5"/>
  <c r="M29" i="5"/>
  <c r="L29" i="5"/>
  <c r="K29" i="5"/>
  <c r="J29" i="5"/>
  <c r="I29" i="5"/>
  <c r="H29" i="5"/>
  <c r="G29" i="5"/>
  <c r="D29" i="5"/>
  <c r="S28" i="5"/>
  <c r="R28" i="5"/>
  <c r="Q28" i="5"/>
  <c r="P28" i="5"/>
  <c r="O28" i="5"/>
  <c r="N28" i="5"/>
  <c r="M28" i="5"/>
  <c r="L28" i="5"/>
  <c r="K28" i="5"/>
  <c r="J28" i="5"/>
  <c r="I28" i="5"/>
  <c r="H28" i="5"/>
  <c r="G28" i="5"/>
  <c r="D28" i="5"/>
  <c r="S27" i="5"/>
  <c r="R27" i="5"/>
  <c r="Q27" i="5"/>
  <c r="P27" i="5"/>
  <c r="O27" i="5"/>
  <c r="N27" i="5"/>
  <c r="M27" i="5"/>
  <c r="L27" i="5"/>
  <c r="K27" i="5"/>
  <c r="J27" i="5"/>
  <c r="I27" i="5"/>
  <c r="H27" i="5"/>
  <c r="G27" i="5"/>
  <c r="D27" i="5"/>
  <c r="S26" i="5"/>
  <c r="R26" i="5"/>
  <c r="Q26" i="5"/>
  <c r="P26" i="5"/>
  <c r="O26" i="5"/>
  <c r="N26" i="5"/>
  <c r="M26" i="5"/>
  <c r="L26" i="5"/>
  <c r="K26" i="5"/>
  <c r="J26" i="5"/>
  <c r="I26" i="5"/>
  <c r="H26" i="5"/>
  <c r="G26" i="5"/>
  <c r="D26" i="5"/>
  <c r="S25" i="5"/>
  <c r="R25" i="5"/>
  <c r="Q25" i="5"/>
  <c r="P25" i="5"/>
  <c r="O25" i="5"/>
  <c r="O39" i="5" s="1"/>
  <c r="N25" i="5"/>
  <c r="M25" i="5"/>
  <c r="L25" i="5"/>
  <c r="K25" i="5"/>
  <c r="J25" i="5"/>
  <c r="I25" i="5"/>
  <c r="H25" i="5"/>
  <c r="G25" i="5"/>
  <c r="G39" i="5" s="1"/>
  <c r="D25" i="5"/>
  <c r="C24" i="5"/>
  <c r="B24" i="5"/>
  <c r="S23" i="5"/>
  <c r="R23" i="5"/>
  <c r="Q23" i="5"/>
  <c r="P23" i="5"/>
  <c r="O23" i="5"/>
  <c r="N23" i="5"/>
  <c r="M23" i="5"/>
  <c r="L23" i="5"/>
  <c r="K23" i="5"/>
  <c r="J23" i="5"/>
  <c r="I23" i="5"/>
  <c r="H23" i="5"/>
  <c r="G23" i="5"/>
  <c r="D23" i="5"/>
  <c r="S22" i="5"/>
  <c r="R22" i="5"/>
  <c r="Q22" i="5"/>
  <c r="P22" i="5"/>
  <c r="O22" i="5"/>
  <c r="N22" i="5"/>
  <c r="M22" i="5"/>
  <c r="L22" i="5"/>
  <c r="K22" i="5"/>
  <c r="J22" i="5"/>
  <c r="I22" i="5"/>
  <c r="H22" i="5"/>
  <c r="G22" i="5"/>
  <c r="D22" i="5"/>
  <c r="S21" i="5"/>
  <c r="R21" i="5"/>
  <c r="Q21" i="5"/>
  <c r="P21" i="5"/>
  <c r="O21" i="5"/>
  <c r="N21" i="5"/>
  <c r="M21" i="5"/>
  <c r="L21" i="5"/>
  <c r="K21" i="5"/>
  <c r="J21" i="5"/>
  <c r="I21" i="5"/>
  <c r="H21" i="5"/>
  <c r="G21" i="5"/>
  <c r="D21" i="5"/>
  <c r="S20" i="5"/>
  <c r="R20" i="5"/>
  <c r="Q20" i="5"/>
  <c r="P20" i="5"/>
  <c r="O20" i="5"/>
  <c r="N20" i="5"/>
  <c r="M20" i="5"/>
  <c r="L20" i="5"/>
  <c r="K20" i="5"/>
  <c r="J20" i="5"/>
  <c r="I20" i="5"/>
  <c r="H20" i="5"/>
  <c r="G20" i="5"/>
  <c r="D20" i="5"/>
  <c r="S19" i="5"/>
  <c r="R19" i="5"/>
  <c r="Q19" i="5"/>
  <c r="P19" i="5"/>
  <c r="O19" i="5"/>
  <c r="N19" i="5"/>
  <c r="M19" i="5"/>
  <c r="L19" i="5"/>
  <c r="K19" i="5"/>
  <c r="J19" i="5"/>
  <c r="I19" i="5"/>
  <c r="H19" i="5"/>
  <c r="G19" i="5"/>
  <c r="D19" i="5"/>
  <c r="S18" i="5"/>
  <c r="R18" i="5"/>
  <c r="Q18" i="5"/>
  <c r="P18" i="5"/>
  <c r="O18" i="5"/>
  <c r="N18" i="5"/>
  <c r="M18" i="5"/>
  <c r="L18" i="5"/>
  <c r="K18" i="5"/>
  <c r="J18" i="5"/>
  <c r="I18" i="5"/>
  <c r="H18" i="5"/>
  <c r="G18" i="5"/>
  <c r="D18" i="5"/>
  <c r="S17" i="5"/>
  <c r="R17" i="5"/>
  <c r="Q17" i="5"/>
  <c r="P17" i="5"/>
  <c r="O17" i="5"/>
  <c r="N17" i="5"/>
  <c r="M17" i="5"/>
  <c r="L17" i="5"/>
  <c r="K17" i="5"/>
  <c r="J17" i="5"/>
  <c r="I17" i="5"/>
  <c r="H17" i="5"/>
  <c r="G17" i="5"/>
  <c r="D17" i="5"/>
  <c r="S16" i="5"/>
  <c r="R16" i="5"/>
  <c r="Q16" i="5"/>
  <c r="P16" i="5"/>
  <c r="O16" i="5"/>
  <c r="N16" i="5"/>
  <c r="M16" i="5"/>
  <c r="L16" i="5"/>
  <c r="K16" i="5"/>
  <c r="J16" i="5"/>
  <c r="I16" i="5"/>
  <c r="H16" i="5"/>
  <c r="G16" i="5"/>
  <c r="D16" i="5"/>
  <c r="S15" i="5"/>
  <c r="R15" i="5"/>
  <c r="Q15" i="5"/>
  <c r="P15" i="5"/>
  <c r="O15" i="5"/>
  <c r="N15" i="5"/>
  <c r="M15" i="5"/>
  <c r="L15" i="5"/>
  <c r="K15" i="5"/>
  <c r="J15" i="5"/>
  <c r="I15" i="5"/>
  <c r="H15" i="5"/>
  <c r="G15" i="5"/>
  <c r="D15" i="5"/>
  <c r="S14" i="5"/>
  <c r="R14" i="5"/>
  <c r="Q14" i="5"/>
  <c r="P14" i="5"/>
  <c r="O14" i="5"/>
  <c r="N14" i="5"/>
  <c r="M14" i="5"/>
  <c r="L14" i="5"/>
  <c r="K14" i="5"/>
  <c r="J14" i="5"/>
  <c r="I14" i="5"/>
  <c r="H14" i="5"/>
  <c r="G14" i="5"/>
  <c r="D14" i="5"/>
  <c r="S13" i="5"/>
  <c r="R13" i="5"/>
  <c r="Q13" i="5"/>
  <c r="P13" i="5"/>
  <c r="O13" i="5"/>
  <c r="N13" i="5"/>
  <c r="M13" i="5"/>
  <c r="L13" i="5"/>
  <c r="K13" i="5"/>
  <c r="J13" i="5"/>
  <c r="I13" i="5"/>
  <c r="H13" i="5"/>
  <c r="G13" i="5"/>
  <c r="D13" i="5"/>
  <c r="C12" i="5"/>
  <c r="B12" i="5"/>
  <c r="S11" i="5"/>
  <c r="R11" i="5"/>
  <c r="Q11" i="5"/>
  <c r="P11" i="5"/>
  <c r="O11" i="5"/>
  <c r="N11" i="5"/>
  <c r="M11" i="5"/>
  <c r="L11" i="5"/>
  <c r="K11" i="5"/>
  <c r="J11" i="5"/>
  <c r="I11" i="5"/>
  <c r="H11" i="5"/>
  <c r="G11" i="5"/>
  <c r="D11" i="5"/>
  <c r="S10" i="5"/>
  <c r="R10" i="5"/>
  <c r="Q10" i="5"/>
  <c r="P10" i="5"/>
  <c r="O10" i="5"/>
  <c r="N10" i="5"/>
  <c r="M10" i="5"/>
  <c r="L10" i="5"/>
  <c r="K10" i="5"/>
  <c r="J10" i="5"/>
  <c r="I10" i="5"/>
  <c r="H10" i="5"/>
  <c r="G10" i="5"/>
  <c r="D10" i="5"/>
  <c r="S9" i="5"/>
  <c r="R9" i="5"/>
  <c r="Q9" i="5"/>
  <c r="P9" i="5"/>
  <c r="O9" i="5"/>
  <c r="N9" i="5"/>
  <c r="M9" i="5"/>
  <c r="L9" i="5"/>
  <c r="K9" i="5"/>
  <c r="J9" i="5"/>
  <c r="I9" i="5"/>
  <c r="H9" i="5"/>
  <c r="G9" i="5"/>
  <c r="D9" i="5"/>
  <c r="S8" i="5"/>
  <c r="R8" i="5"/>
  <c r="Q8" i="5"/>
  <c r="P8" i="5"/>
  <c r="O8" i="5"/>
  <c r="N8" i="5"/>
  <c r="M8" i="5"/>
  <c r="L8" i="5"/>
  <c r="K8" i="5"/>
  <c r="J8" i="5"/>
  <c r="I8" i="5"/>
  <c r="H8" i="5"/>
  <c r="G8" i="5"/>
  <c r="D8" i="5"/>
  <c r="S7" i="5"/>
  <c r="R7" i="5"/>
  <c r="Q7" i="5"/>
  <c r="P7" i="5"/>
  <c r="O7" i="5"/>
  <c r="N7" i="5"/>
  <c r="M7" i="5"/>
  <c r="L7" i="5"/>
  <c r="K7" i="5"/>
  <c r="J7" i="5"/>
  <c r="I7" i="5"/>
  <c r="H7" i="5"/>
  <c r="G7" i="5"/>
  <c r="D7" i="5"/>
  <c r="S6" i="5"/>
  <c r="R6" i="5"/>
  <c r="Q6" i="5"/>
  <c r="P6" i="5"/>
  <c r="O6" i="5"/>
  <c r="N6" i="5"/>
  <c r="M6" i="5"/>
  <c r="L6" i="5"/>
  <c r="K6" i="5"/>
  <c r="J6" i="5"/>
  <c r="I6" i="5"/>
  <c r="H6" i="5"/>
  <c r="G6" i="5"/>
  <c r="D6" i="5"/>
  <c r="S5" i="5"/>
  <c r="R5" i="5"/>
  <c r="Q5" i="5"/>
  <c r="P5" i="5"/>
  <c r="O5" i="5"/>
  <c r="N5" i="5"/>
  <c r="M5" i="5"/>
  <c r="L5" i="5"/>
  <c r="K5" i="5"/>
  <c r="J5" i="5"/>
  <c r="I5" i="5"/>
  <c r="H5" i="5"/>
  <c r="G5" i="5"/>
  <c r="D5" i="5"/>
  <c r="S4" i="5"/>
  <c r="R4" i="5"/>
  <c r="Q4" i="5"/>
  <c r="P4" i="5"/>
  <c r="O4" i="5"/>
  <c r="N4" i="5"/>
  <c r="M4" i="5"/>
  <c r="L4" i="5"/>
  <c r="K4" i="5"/>
  <c r="J4" i="5"/>
  <c r="I4" i="5"/>
  <c r="H4" i="5"/>
  <c r="G4" i="5"/>
  <c r="D4" i="5"/>
  <c r="S3" i="5"/>
  <c r="R3" i="5"/>
  <c r="Q3" i="5"/>
  <c r="P3" i="5"/>
  <c r="O3" i="5"/>
  <c r="N3" i="5"/>
  <c r="M3" i="5"/>
  <c r="L3" i="5"/>
  <c r="K3" i="5"/>
  <c r="J3" i="5"/>
  <c r="I3" i="5"/>
  <c r="H3" i="5"/>
  <c r="G3" i="5"/>
  <c r="D3" i="5"/>
  <c r="L25" i="4"/>
  <c r="K25" i="4"/>
  <c r="J25" i="4"/>
  <c r="I25" i="4"/>
  <c r="H25" i="4"/>
  <c r="G25" i="4"/>
  <c r="F25" i="4"/>
  <c r="L24" i="4"/>
  <c r="K24" i="4"/>
  <c r="J24" i="4"/>
  <c r="I24" i="4"/>
  <c r="H24" i="4"/>
  <c r="G24" i="4"/>
  <c r="F24" i="4"/>
  <c r="L23" i="4"/>
  <c r="K23" i="4"/>
  <c r="J23" i="4"/>
  <c r="I23" i="4"/>
  <c r="H23" i="4"/>
  <c r="G23" i="4"/>
  <c r="F23" i="4"/>
  <c r="L22" i="4"/>
  <c r="K22" i="4"/>
  <c r="J22" i="4"/>
  <c r="I22" i="4"/>
  <c r="H22" i="4"/>
  <c r="G22" i="4"/>
  <c r="F22" i="4"/>
  <c r="K21" i="4"/>
  <c r="J21" i="4"/>
  <c r="K20" i="4"/>
  <c r="J20" i="4"/>
  <c r="H20" i="4"/>
  <c r="G20" i="4"/>
  <c r="F20" i="4"/>
  <c r="M18" i="4"/>
  <c r="L18" i="4"/>
  <c r="K18" i="4"/>
  <c r="J18" i="4"/>
  <c r="I18" i="4"/>
  <c r="H18" i="4"/>
  <c r="G18" i="4"/>
  <c r="F18" i="4"/>
  <c r="M17" i="4"/>
  <c r="L17" i="4"/>
  <c r="K17" i="4"/>
  <c r="J17" i="4"/>
  <c r="I17" i="4"/>
  <c r="H17" i="4"/>
  <c r="G17" i="4"/>
  <c r="F17" i="4"/>
  <c r="M16" i="4"/>
  <c r="L16" i="4"/>
  <c r="K16" i="4"/>
  <c r="J16" i="4"/>
  <c r="I16" i="4"/>
  <c r="H16" i="4"/>
  <c r="G16" i="4"/>
  <c r="F16" i="4"/>
  <c r="M15" i="4"/>
  <c r="L15" i="4"/>
  <c r="K15" i="4"/>
  <c r="J15" i="4"/>
  <c r="I15" i="4"/>
  <c r="H15" i="4"/>
  <c r="G15" i="4"/>
  <c r="F15" i="4"/>
  <c r="D15" i="4"/>
  <c r="M14" i="4"/>
  <c r="L14" i="4"/>
  <c r="K14" i="4"/>
  <c r="J14" i="4"/>
  <c r="I14" i="4"/>
  <c r="H14" i="4"/>
  <c r="G14" i="4"/>
  <c r="F14" i="4"/>
  <c r="M13" i="4"/>
  <c r="L13" i="4"/>
  <c r="K13" i="4"/>
  <c r="J13" i="4"/>
  <c r="I13" i="4"/>
  <c r="H13" i="4"/>
  <c r="G13" i="4"/>
  <c r="F13" i="4"/>
  <c r="M12" i="4"/>
  <c r="L12" i="4"/>
  <c r="K12" i="4"/>
  <c r="J12" i="4"/>
  <c r="I12" i="4"/>
  <c r="H12" i="4"/>
  <c r="G12" i="4"/>
  <c r="F12" i="4"/>
  <c r="M11" i="4"/>
  <c r="L11" i="4"/>
  <c r="K11" i="4"/>
  <c r="J11" i="4"/>
  <c r="I11" i="4"/>
  <c r="H11" i="4"/>
  <c r="G11" i="4"/>
  <c r="F11" i="4"/>
  <c r="M10" i="4"/>
  <c r="L10" i="4"/>
  <c r="K10" i="4"/>
  <c r="J10" i="4"/>
  <c r="I10" i="4"/>
  <c r="H10" i="4"/>
  <c r="G10" i="4"/>
  <c r="F10" i="4"/>
  <c r="M9" i="4"/>
  <c r="L9" i="4"/>
  <c r="K9" i="4"/>
  <c r="J9" i="4"/>
  <c r="I9" i="4"/>
  <c r="H9" i="4"/>
  <c r="G9" i="4"/>
  <c r="F9" i="4"/>
  <c r="M8" i="4"/>
  <c r="L8" i="4"/>
  <c r="K8" i="4"/>
  <c r="J8" i="4"/>
  <c r="I8" i="4"/>
  <c r="H8" i="4"/>
  <c r="G8" i="4"/>
  <c r="F8" i="4"/>
  <c r="M7" i="4"/>
  <c r="L7" i="4"/>
  <c r="K7" i="4"/>
  <c r="J7" i="4"/>
  <c r="I7" i="4"/>
  <c r="H7" i="4"/>
  <c r="G7" i="4"/>
  <c r="F7" i="4"/>
  <c r="M6" i="4"/>
  <c r="L6" i="4"/>
  <c r="K6" i="4"/>
  <c r="M5" i="4"/>
  <c r="L5" i="4"/>
  <c r="K5" i="4"/>
  <c r="J5" i="4"/>
  <c r="L89" i="7" s="1"/>
  <c r="L90" i="7" s="1"/>
  <c r="I5" i="4"/>
  <c r="H5" i="4"/>
  <c r="G5" i="4"/>
  <c r="F5" i="4"/>
  <c r="M4" i="4"/>
  <c r="L4" i="4"/>
  <c r="K4" i="4"/>
  <c r="J4" i="4"/>
  <c r="I4" i="4"/>
  <c r="H4" i="4"/>
  <c r="M3" i="4"/>
  <c r="L3" i="4"/>
  <c r="L19" i="4" s="1"/>
  <c r="K3" i="4"/>
  <c r="J3" i="4"/>
  <c r="I3" i="4"/>
  <c r="H3" i="4"/>
  <c r="H19" i="4" s="1"/>
  <c r="G3" i="4"/>
  <c r="F3" i="4"/>
  <c r="A1" i="4"/>
  <c r="E28" i="2"/>
  <c r="D25" i="2"/>
  <c r="B25" i="2"/>
  <c r="L24" i="2"/>
  <c r="J24" i="2"/>
  <c r="H24" i="2"/>
  <c r="F24" i="2"/>
  <c r="L23" i="2"/>
  <c r="J23" i="2"/>
  <c r="H23" i="2"/>
  <c r="F23" i="2"/>
  <c r="L21" i="2"/>
  <c r="J21" i="2"/>
  <c r="H21" i="2"/>
  <c r="F21" i="2"/>
  <c r="L20" i="2"/>
  <c r="J20" i="2"/>
  <c r="H20" i="2"/>
  <c r="F20" i="2"/>
  <c r="L19" i="2"/>
  <c r="J19" i="2"/>
  <c r="H19" i="2"/>
  <c r="F19" i="2"/>
  <c r="H18" i="2"/>
  <c r="F18" i="2"/>
  <c r="L17" i="2"/>
  <c r="J17" i="2"/>
  <c r="H17" i="2"/>
  <c r="F17" i="2"/>
  <c r="L16" i="2"/>
  <c r="J16" i="2"/>
  <c r="H16" i="2"/>
  <c r="F16" i="2"/>
  <c r="L15" i="2"/>
  <c r="J15" i="2"/>
  <c r="H15" i="2"/>
  <c r="F15" i="2"/>
  <c r="L13" i="2"/>
  <c r="J13" i="2"/>
  <c r="H13" i="2"/>
  <c r="F13" i="2"/>
  <c r="L12" i="2"/>
  <c r="J12" i="2"/>
  <c r="H12" i="2"/>
  <c r="F12" i="2"/>
  <c r="L11" i="2"/>
  <c r="J11" i="2"/>
  <c r="H11" i="2"/>
  <c r="F11" i="2"/>
  <c r="L9" i="2"/>
  <c r="J9" i="2"/>
  <c r="H9" i="2"/>
  <c r="F9" i="2"/>
  <c r="L8" i="2"/>
  <c r="J8" i="2"/>
  <c r="H8" i="2"/>
  <c r="F8" i="2"/>
  <c r="L6" i="2"/>
  <c r="J6" i="2"/>
  <c r="H6" i="2"/>
  <c r="F6" i="2"/>
  <c r="G119" i="1"/>
  <c r="G118" i="1"/>
  <c r="E108" i="1"/>
  <c r="H106" i="1"/>
  <c r="H60" i="1" s="1"/>
  <c r="H105" i="1"/>
  <c r="H59" i="1" s="1"/>
  <c r="I71" i="1"/>
  <c r="I51" i="1"/>
  <c r="A45" i="1"/>
  <c r="CU15" i="27" l="1"/>
  <c r="CV7" i="27"/>
  <c r="CU45" i="27"/>
  <c r="CV37" i="27"/>
  <c r="I44" i="42"/>
  <c r="N42" i="42"/>
  <c r="N45" i="42" s="1"/>
  <c r="N47" i="42" s="1"/>
  <c r="N49" i="42" s="1"/>
  <c r="K14" i="25"/>
  <c r="G15" i="37" s="1"/>
  <c r="J14" i="25"/>
  <c r="G16" i="37" s="1"/>
  <c r="I14" i="25"/>
  <c r="K141" i="22"/>
  <c r="R106" i="17"/>
  <c r="P116" i="22"/>
  <c r="J116" i="22"/>
  <c r="H116" i="22"/>
  <c r="V100" i="22"/>
  <c r="L96" i="22"/>
  <c r="J70" i="22"/>
  <c r="N27" i="22"/>
  <c r="M89" i="20"/>
  <c r="R80" i="20"/>
  <c r="Q72" i="20"/>
  <c r="R62" i="20"/>
  <c r="H124" i="17"/>
  <c r="C163" i="17"/>
  <c r="D12" i="30" s="1"/>
  <c r="S158" i="17"/>
  <c r="J124" i="17"/>
  <c r="S60" i="17"/>
  <c r="L43" i="17"/>
  <c r="Q43" i="17"/>
  <c r="I119" i="15"/>
  <c r="Q74" i="15"/>
  <c r="M40" i="14"/>
  <c r="L40" i="14"/>
  <c r="K40" i="14"/>
  <c r="J40" i="14"/>
  <c r="I40" i="14"/>
  <c r="H40" i="14"/>
  <c r="G22" i="12" s="1"/>
  <c r="G40" i="14"/>
  <c r="F40" i="14"/>
  <c r="Q137" i="11"/>
  <c r="P139" i="9"/>
  <c r="H139" i="9"/>
  <c r="Q108" i="9"/>
  <c r="O100" i="9"/>
  <c r="N100" i="9"/>
  <c r="D100" i="9"/>
  <c r="R83" i="9"/>
  <c r="P83" i="9"/>
  <c r="G24" i="9"/>
  <c r="Q80" i="6"/>
  <c r="O80" i="6"/>
  <c r="S55" i="6"/>
  <c r="G55" i="6"/>
  <c r="M38" i="6"/>
  <c r="M15" i="35"/>
  <c r="R29" i="6"/>
  <c r="F29" i="6"/>
  <c r="N29" i="6"/>
  <c r="L29" i="6"/>
  <c r="R14" i="6"/>
  <c r="P14" i="6"/>
  <c r="O127" i="5"/>
  <c r="T83" i="5"/>
  <c r="T75" i="5"/>
  <c r="R84" i="5"/>
  <c r="F19" i="4"/>
  <c r="M23" i="35"/>
  <c r="L23" i="35"/>
  <c r="BC43" i="27"/>
  <c r="BE37" i="27" s="1"/>
  <c r="H78" i="12"/>
  <c r="AP43" i="27"/>
  <c r="H77" i="7"/>
  <c r="AM37" i="27"/>
  <c r="AK37" i="27"/>
  <c r="BC13" i="27"/>
  <c r="BE7" i="27" s="1"/>
  <c r="BF7" i="27" s="1"/>
  <c r="H77" i="12"/>
  <c r="I81" i="12" s="1"/>
  <c r="N56" i="12" s="1"/>
  <c r="S7" i="27"/>
  <c r="T7" i="27" s="1"/>
  <c r="G116" i="1"/>
  <c r="G117" i="1" s="1"/>
  <c r="K71" i="12"/>
  <c r="L71" i="12" s="1"/>
  <c r="L7" i="12"/>
  <c r="H70" i="7"/>
  <c r="I70" i="7" s="1"/>
  <c r="I7" i="7"/>
  <c r="D58" i="5"/>
  <c r="B68" i="5"/>
  <c r="B170" i="5" s="1"/>
  <c r="H79" i="19"/>
  <c r="BR37" i="27"/>
  <c r="M80" i="6"/>
  <c r="V76" i="9"/>
  <c r="V90" i="9"/>
  <c r="T92" i="9"/>
  <c r="T96" i="9"/>
  <c r="V146" i="5"/>
  <c r="Q55" i="6"/>
  <c r="N62" i="6"/>
  <c r="F69" i="6"/>
  <c r="R69" i="6"/>
  <c r="N69" i="6"/>
  <c r="D24" i="9"/>
  <c r="AF11" i="27" s="1"/>
  <c r="R56" i="9"/>
  <c r="R13" i="20"/>
  <c r="R58" i="20"/>
  <c r="R103" i="20"/>
  <c r="AW37" i="27"/>
  <c r="BB37" i="27"/>
  <c r="AZ37" i="27"/>
  <c r="AX37" i="27"/>
  <c r="V68" i="9"/>
  <c r="V80" i="9"/>
  <c r="O24" i="5"/>
  <c r="L109" i="5"/>
  <c r="G127" i="5"/>
  <c r="T141" i="5"/>
  <c r="T145" i="5"/>
  <c r="S151" i="5"/>
  <c r="M165" i="5"/>
  <c r="E55" i="6"/>
  <c r="G120" i="1"/>
  <c r="G122" i="1" s="1"/>
  <c r="V45" i="5"/>
  <c r="D139" i="9"/>
  <c r="N139" i="9"/>
  <c r="M24" i="11"/>
  <c r="J148" i="17"/>
  <c r="R148" i="17"/>
  <c r="R10" i="20"/>
  <c r="I15" i="22"/>
  <c r="R109" i="5"/>
  <c r="V142" i="5"/>
  <c r="O165" i="5"/>
  <c r="I12" i="5"/>
  <c r="Q12" i="5"/>
  <c r="T4" i="5"/>
  <c r="T8" i="5"/>
  <c r="J68" i="5"/>
  <c r="T63" i="5"/>
  <c r="L140" i="5"/>
  <c r="O29" i="6"/>
  <c r="G29" i="6"/>
  <c r="S29" i="6"/>
  <c r="K66" i="9"/>
  <c r="S66" i="9"/>
  <c r="Q66" i="9"/>
  <c r="M108" i="9"/>
  <c r="G126" i="9"/>
  <c r="O126" i="9"/>
  <c r="K126" i="9"/>
  <c r="V112" i="9"/>
  <c r="V116" i="9"/>
  <c r="V120" i="9"/>
  <c r="V124" i="9"/>
  <c r="L150" i="9"/>
  <c r="N12" i="11"/>
  <c r="L25" i="12"/>
  <c r="P30" i="15"/>
  <c r="S3" i="20"/>
  <c r="D12" i="20"/>
  <c r="R45" i="20"/>
  <c r="N61" i="20"/>
  <c r="R88" i="20"/>
  <c r="T64" i="22"/>
  <c r="V66" i="22"/>
  <c r="T67" i="22"/>
  <c r="Q152" i="22"/>
  <c r="V72" i="9"/>
  <c r="T111" i="5"/>
  <c r="P127" i="5"/>
  <c r="E14" i="6"/>
  <c r="Q14" i="6"/>
  <c r="Q12" i="9"/>
  <c r="L108" i="9"/>
  <c r="H126" i="9"/>
  <c r="P126" i="9"/>
  <c r="Q53" i="11"/>
  <c r="Q55" i="11"/>
  <c r="Q58" i="11"/>
  <c r="H28" i="16"/>
  <c r="V31" i="17"/>
  <c r="R67" i="20"/>
  <c r="V37" i="22"/>
  <c r="N68" i="23"/>
  <c r="N39" i="5"/>
  <c r="T119" i="5"/>
  <c r="M140" i="5"/>
  <c r="O68" i="5"/>
  <c r="G137" i="17"/>
  <c r="L43" i="22"/>
  <c r="AS37" i="27"/>
  <c r="BH37" i="27"/>
  <c r="BI37" i="27"/>
  <c r="AP13" i="27"/>
  <c r="AR7" i="27" s="1"/>
  <c r="H76" i="7"/>
  <c r="I80" i="7" s="1"/>
  <c r="N55" i="7" s="1"/>
  <c r="T88" i="9"/>
  <c r="D39" i="5"/>
  <c r="G109" i="5"/>
  <c r="V112" i="5"/>
  <c r="V120" i="5"/>
  <c r="V57" i="5"/>
  <c r="Q83" i="9"/>
  <c r="L24" i="5"/>
  <c r="V14" i="5"/>
  <c r="T15" i="5"/>
  <c r="V18" i="5"/>
  <c r="T19" i="5"/>
  <c r="V22" i="5"/>
  <c r="T23" i="5"/>
  <c r="F20" i="6"/>
  <c r="F55" i="6"/>
  <c r="S62" i="6"/>
  <c r="K24" i="9"/>
  <c r="S24" i="9"/>
  <c r="T15" i="9"/>
  <c r="T19" i="9"/>
  <c r="T23" i="9"/>
  <c r="M39" i="9"/>
  <c r="G56" i="9"/>
  <c r="O56" i="9"/>
  <c r="V44" i="9"/>
  <c r="V48" i="9"/>
  <c r="V52" i="9"/>
  <c r="J126" i="9"/>
  <c r="O150" i="9"/>
  <c r="M71" i="17"/>
  <c r="Q27" i="20"/>
  <c r="V151" i="22"/>
  <c r="AU37" i="27"/>
  <c r="J100" i="23"/>
  <c r="G23" i="37" s="1"/>
  <c r="H24" i="37" s="1"/>
  <c r="K27" i="17"/>
  <c r="V25" i="17"/>
  <c r="L89" i="17"/>
  <c r="M106" i="17"/>
  <c r="R114" i="17"/>
  <c r="P114" i="17"/>
  <c r="D124" i="17"/>
  <c r="N124" i="17"/>
  <c r="H148" i="17"/>
  <c r="P148" i="17"/>
  <c r="R4" i="20"/>
  <c r="O12" i="20"/>
  <c r="R6" i="20"/>
  <c r="R8" i="20"/>
  <c r="R23" i="20"/>
  <c r="R63" i="20"/>
  <c r="R70" i="20"/>
  <c r="R109" i="20"/>
  <c r="R122" i="20"/>
  <c r="R130" i="20"/>
  <c r="R132" i="20"/>
  <c r="O15" i="22"/>
  <c r="O43" i="22"/>
  <c r="K60" i="22"/>
  <c r="S60" i="22"/>
  <c r="L7" i="37"/>
  <c r="J12" i="5"/>
  <c r="R12" i="5"/>
  <c r="J24" i="5"/>
  <c r="T44" i="5"/>
  <c r="O101" i="5"/>
  <c r="I151" i="5"/>
  <c r="L12" i="9"/>
  <c r="V7" i="9"/>
  <c r="V11" i="9"/>
  <c r="L24" i="9"/>
  <c r="H56" i="9"/>
  <c r="P56" i="9"/>
  <c r="J56" i="9"/>
  <c r="P66" i="9"/>
  <c r="R126" i="9"/>
  <c r="Q15" i="11"/>
  <c r="L46" i="12"/>
  <c r="O46" i="12" s="1"/>
  <c r="K95" i="15"/>
  <c r="H119" i="15"/>
  <c r="H15" i="17"/>
  <c r="P15" i="17"/>
  <c r="D27" i="17"/>
  <c r="N27" i="17"/>
  <c r="V17" i="17"/>
  <c r="N71" i="17"/>
  <c r="H71" i="17"/>
  <c r="T65" i="17"/>
  <c r="D106" i="17"/>
  <c r="L106" i="17"/>
  <c r="T101" i="17"/>
  <c r="V109" i="17"/>
  <c r="G124" i="17"/>
  <c r="O124" i="17"/>
  <c r="L137" i="17"/>
  <c r="I148" i="17"/>
  <c r="Q148" i="17"/>
  <c r="I158" i="17"/>
  <c r="Q158" i="17"/>
  <c r="R81" i="20"/>
  <c r="R86" i="20"/>
  <c r="R94" i="20"/>
  <c r="R117" i="20"/>
  <c r="R135" i="20"/>
  <c r="G15" i="22"/>
  <c r="L60" i="22"/>
  <c r="R70" i="22"/>
  <c r="D116" i="22"/>
  <c r="N116" i="22"/>
  <c r="S141" i="22"/>
  <c r="CF7" i="27"/>
  <c r="CE15" i="27"/>
  <c r="L25" i="37"/>
  <c r="M21" i="15"/>
  <c r="Q22" i="15"/>
  <c r="Q86" i="15"/>
  <c r="J119" i="15"/>
  <c r="T4" i="17"/>
  <c r="M15" i="17"/>
  <c r="T12" i="17"/>
  <c r="G60" i="17"/>
  <c r="M137" i="17"/>
  <c r="I12" i="20"/>
  <c r="H38" i="20"/>
  <c r="P38" i="20"/>
  <c r="R36" i="20"/>
  <c r="R68" i="20"/>
  <c r="R15" i="22"/>
  <c r="D27" i="22"/>
  <c r="H152" i="22"/>
  <c r="P152" i="22"/>
  <c r="V145" i="22"/>
  <c r="CL37" i="27"/>
  <c r="CL45" i="27" s="1"/>
  <c r="CM37" i="27"/>
  <c r="CM45" i="27" s="1"/>
  <c r="CK37" i="27"/>
  <c r="CK45" i="27" s="1"/>
  <c r="CJ37" i="27"/>
  <c r="CJ45" i="27" s="1"/>
  <c r="CO37" i="27"/>
  <c r="CO45" i="27" s="1"/>
  <c r="CN37" i="27"/>
  <c r="CN45" i="27" s="1"/>
  <c r="CI37" i="27"/>
  <c r="CI45" i="27" s="1"/>
  <c r="CG37" i="27"/>
  <c r="CG45" i="27" s="1"/>
  <c r="CF37" i="27"/>
  <c r="CF45" i="27" s="1"/>
  <c r="CP37" i="27"/>
  <c r="CP45" i="27" s="1"/>
  <c r="CH37" i="27"/>
  <c r="CH45" i="27" s="1"/>
  <c r="CE37" i="27"/>
  <c r="CE45" i="27" s="1"/>
  <c r="N24" i="23"/>
  <c r="N25" i="23"/>
  <c r="N26" i="23"/>
  <c r="N27" i="23"/>
  <c r="N28" i="23"/>
  <c r="N29" i="23"/>
  <c r="N30" i="23"/>
  <c r="N31" i="23"/>
  <c r="N32" i="23"/>
  <c r="H78" i="37"/>
  <c r="P132" i="15"/>
  <c r="Q123" i="15"/>
  <c r="V26" i="17"/>
  <c r="H60" i="17"/>
  <c r="P60" i="17"/>
  <c r="J60" i="17"/>
  <c r="R60" i="17"/>
  <c r="V46" i="17"/>
  <c r="V50" i="17"/>
  <c r="I124" i="17"/>
  <c r="Q124" i="17"/>
  <c r="K148" i="17"/>
  <c r="S148" i="17"/>
  <c r="R57" i="20"/>
  <c r="R59" i="20"/>
  <c r="J78" i="20"/>
  <c r="Q135" i="20"/>
  <c r="G27" i="22"/>
  <c r="H82" i="22"/>
  <c r="T77" i="22"/>
  <c r="I152" i="22"/>
  <c r="H79" i="37"/>
  <c r="M12" i="5"/>
  <c r="M24" i="5"/>
  <c r="L101" i="5"/>
  <c r="R151" i="5"/>
  <c r="F14" i="6"/>
  <c r="P20" i="6"/>
  <c r="P29" i="6"/>
  <c r="G50" i="6"/>
  <c r="S50" i="6"/>
  <c r="G83" i="9"/>
  <c r="O83" i="9"/>
  <c r="M100" i="9"/>
  <c r="G100" i="9"/>
  <c r="I108" i="9"/>
  <c r="M167" i="9"/>
  <c r="Q92" i="11"/>
  <c r="O119" i="11"/>
  <c r="M38" i="15"/>
  <c r="V37" i="17"/>
  <c r="I60" i="17"/>
  <c r="Q60" i="17"/>
  <c r="G71" i="17"/>
  <c r="O137" i="17"/>
  <c r="Q79" i="20"/>
  <c r="R90" i="20"/>
  <c r="R108" i="20"/>
  <c r="R110" i="20"/>
  <c r="R123" i="20"/>
  <c r="R136" i="20"/>
  <c r="J15" i="22"/>
  <c r="H27" i="22"/>
  <c r="P27" i="22"/>
  <c r="V36" i="22"/>
  <c r="G60" i="22"/>
  <c r="O60" i="22"/>
  <c r="I116" i="22"/>
  <c r="Q116" i="22"/>
  <c r="V113" i="22"/>
  <c r="R152" i="22"/>
  <c r="K19" i="4"/>
  <c r="N24" i="5"/>
  <c r="K56" i="5"/>
  <c r="G84" i="5"/>
  <c r="O84" i="5"/>
  <c r="Q151" i="5"/>
  <c r="G14" i="6"/>
  <c r="Q20" i="6"/>
  <c r="E29" i="6"/>
  <c r="G44" i="6"/>
  <c r="S44" i="6"/>
  <c r="E62" i="6"/>
  <c r="Q62" i="6"/>
  <c r="M62" i="6"/>
  <c r="M69" i="6"/>
  <c r="Q69" i="6"/>
  <c r="E75" i="6"/>
  <c r="Q75" i="6"/>
  <c r="F80" i="6"/>
  <c r="R80" i="6"/>
  <c r="O86" i="6"/>
  <c r="S86" i="6"/>
  <c r="P12" i="9"/>
  <c r="J66" i="9"/>
  <c r="R66" i="9"/>
  <c r="T59" i="9"/>
  <c r="T63" i="9"/>
  <c r="M139" i="9"/>
  <c r="N101" i="11"/>
  <c r="Q87" i="11"/>
  <c r="I109" i="11"/>
  <c r="M109" i="11"/>
  <c r="V39" i="17"/>
  <c r="R55" i="20"/>
  <c r="R82" i="20"/>
  <c r="V23" i="22"/>
  <c r="T24" i="22"/>
  <c r="V30" i="22"/>
  <c r="O96" i="22"/>
  <c r="K107" i="22"/>
  <c r="V99" i="22"/>
  <c r="S107" i="22"/>
  <c r="AO37" i="27"/>
  <c r="K19" i="35"/>
  <c r="T132" i="26"/>
  <c r="F29" i="25"/>
  <c r="E14" i="25"/>
  <c r="H29" i="25"/>
  <c r="G29" i="25"/>
  <c r="I29" i="25"/>
  <c r="M30" i="25" s="1"/>
  <c r="K29" i="25"/>
  <c r="I7" i="37"/>
  <c r="L47" i="37"/>
  <c r="O47" i="37" s="1"/>
  <c r="L104" i="37"/>
  <c r="L106" i="37" s="1"/>
  <c r="N5" i="37" s="1"/>
  <c r="I88" i="37"/>
  <c r="H95" i="37"/>
  <c r="R127" i="5"/>
  <c r="V5" i="5"/>
  <c r="V9" i="5"/>
  <c r="V103" i="5"/>
  <c r="V107" i="5"/>
  <c r="T149" i="5"/>
  <c r="V111" i="5"/>
  <c r="T118" i="5"/>
  <c r="V119" i="5"/>
  <c r="T126" i="5"/>
  <c r="D12" i="9"/>
  <c r="AE11" i="27" s="1"/>
  <c r="N12" i="9"/>
  <c r="V6" i="9"/>
  <c r="V15" i="9"/>
  <c r="V19" i="9"/>
  <c r="V23" i="9"/>
  <c r="T111" i="9"/>
  <c r="T115" i="9"/>
  <c r="T119" i="9"/>
  <c r="T123" i="9"/>
  <c r="Q95" i="11"/>
  <c r="Q100" i="11"/>
  <c r="Q133" i="11"/>
  <c r="H12" i="15"/>
  <c r="P12" i="15"/>
  <c r="Q44" i="15"/>
  <c r="K61" i="15"/>
  <c r="V30" i="17"/>
  <c r="M96" i="22"/>
  <c r="O56" i="5"/>
  <c r="M151" i="5"/>
  <c r="V150" i="5"/>
  <c r="V59" i="9"/>
  <c r="V63" i="9"/>
  <c r="O39" i="11"/>
  <c r="H119" i="11"/>
  <c r="I143" i="11"/>
  <c r="K21" i="15"/>
  <c r="S62" i="15"/>
  <c r="D76" i="15"/>
  <c r="S76" i="15" s="1"/>
  <c r="N76" i="15"/>
  <c r="I19" i="4"/>
  <c r="G19" i="4"/>
  <c r="K12" i="5"/>
  <c r="S12" i="5"/>
  <c r="T7" i="5"/>
  <c r="T11" i="5"/>
  <c r="V13" i="5"/>
  <c r="D24" i="5"/>
  <c r="T14" i="5"/>
  <c r="V17" i="5"/>
  <c r="T18" i="5"/>
  <c r="V21" i="5"/>
  <c r="T22" i="5"/>
  <c r="V28" i="5"/>
  <c r="T29" i="5"/>
  <c r="V32" i="5"/>
  <c r="T33" i="5"/>
  <c r="V36" i="5"/>
  <c r="T37" i="5"/>
  <c r="P56" i="5"/>
  <c r="V43" i="5"/>
  <c r="V49" i="5"/>
  <c r="V52" i="5"/>
  <c r="V77" i="5"/>
  <c r="L127" i="5"/>
  <c r="J19" i="4"/>
  <c r="L12" i="5"/>
  <c r="V4" i="5"/>
  <c r="V8" i="5"/>
  <c r="G24" i="5"/>
  <c r="V60" i="5"/>
  <c r="V66" i="5"/>
  <c r="T67" i="5"/>
  <c r="V106" i="5"/>
  <c r="T117" i="5"/>
  <c r="T125" i="5"/>
  <c r="L165" i="5"/>
  <c r="T90" i="9"/>
  <c r="T98" i="9"/>
  <c r="K167" i="9"/>
  <c r="S167" i="9"/>
  <c r="L12" i="11"/>
  <c r="I12" i="11"/>
  <c r="D101" i="11"/>
  <c r="S101" i="11" s="1"/>
  <c r="Q90" i="11"/>
  <c r="Q93" i="11"/>
  <c r="Q151" i="11"/>
  <c r="Q7" i="15"/>
  <c r="I30" i="15"/>
  <c r="Q57" i="15"/>
  <c r="J84" i="15"/>
  <c r="G119" i="15"/>
  <c r="O119" i="15"/>
  <c r="L30" i="20"/>
  <c r="Q34" i="20"/>
  <c r="R34" i="20"/>
  <c r="Q41" i="20"/>
  <c r="R41" i="20"/>
  <c r="O50" i="20"/>
  <c r="R71" i="20"/>
  <c r="R99" i="20"/>
  <c r="T6" i="5"/>
  <c r="T21" i="5"/>
  <c r="K68" i="5"/>
  <c r="V87" i="5"/>
  <c r="V91" i="5"/>
  <c r="V95" i="5"/>
  <c r="N140" i="5"/>
  <c r="V144" i="5"/>
  <c r="N20" i="6"/>
  <c r="Q29" i="6"/>
  <c r="F44" i="6"/>
  <c r="V5" i="9"/>
  <c r="N66" i="9"/>
  <c r="T61" i="9"/>
  <c r="J39" i="11"/>
  <c r="Q49" i="15"/>
  <c r="L12" i="15"/>
  <c r="Q35" i="15"/>
  <c r="O38" i="15"/>
  <c r="Q60" i="15"/>
  <c r="Q71" i="15"/>
  <c r="Q100" i="15"/>
  <c r="L132" i="15"/>
  <c r="C137" i="15"/>
  <c r="D13" i="30" s="1"/>
  <c r="V48" i="17"/>
  <c r="V52" i="17"/>
  <c r="K70" i="22"/>
  <c r="V68" i="22"/>
  <c r="K13" i="35"/>
  <c r="L13" i="35"/>
  <c r="Q155" i="11"/>
  <c r="Q101" i="15"/>
  <c r="T10" i="5"/>
  <c r="T13" i="5"/>
  <c r="T17" i="5"/>
  <c r="V20" i="5"/>
  <c r="R101" i="5"/>
  <c r="P151" i="5"/>
  <c r="T143" i="5"/>
  <c r="M29" i="6"/>
  <c r="R55" i="6"/>
  <c r="V9" i="9"/>
  <c r="H39" i="9"/>
  <c r="T57" i="9"/>
  <c r="T65" i="9"/>
  <c r="Q33" i="11"/>
  <c r="J56" i="11"/>
  <c r="Q49" i="11"/>
  <c r="L84" i="11"/>
  <c r="Q81" i="15"/>
  <c r="J71" i="17"/>
  <c r="R14" i="20"/>
  <c r="Q26" i="20"/>
  <c r="R29" i="20"/>
  <c r="G130" i="22"/>
  <c r="I130" i="22"/>
  <c r="T123" i="22"/>
  <c r="G28" i="2"/>
  <c r="I28" i="2" s="1"/>
  <c r="K28" i="2" s="1"/>
  <c r="D12" i="5"/>
  <c r="V7" i="5"/>
  <c r="V11" i="5"/>
  <c r="I24" i="5"/>
  <c r="R39" i="5"/>
  <c r="V65" i="5"/>
  <c r="K101" i="5"/>
  <c r="G101" i="5"/>
  <c r="O140" i="5"/>
  <c r="O20" i="6"/>
  <c r="L50" i="6"/>
  <c r="O24" i="9"/>
  <c r="O66" i="9"/>
  <c r="V65" i="9"/>
  <c r="V110" i="9"/>
  <c r="V114" i="9"/>
  <c r="V118" i="9"/>
  <c r="V122" i="9"/>
  <c r="Q52" i="11"/>
  <c r="H68" i="11"/>
  <c r="Q98" i="11"/>
  <c r="M19" i="4"/>
  <c r="G12" i="5"/>
  <c r="O12" i="5"/>
  <c r="E22" i="2" s="1"/>
  <c r="F22" i="2" s="1"/>
  <c r="T5" i="5"/>
  <c r="T9" i="5"/>
  <c r="R24" i="5"/>
  <c r="K39" i="5"/>
  <c r="S39" i="5"/>
  <c r="V26" i="5"/>
  <c r="T27" i="5"/>
  <c r="V30" i="5"/>
  <c r="T31" i="5"/>
  <c r="V34" i="5"/>
  <c r="T35" i="5"/>
  <c r="V38" i="5"/>
  <c r="V44" i="5"/>
  <c r="D56" i="5"/>
  <c r="V50" i="5"/>
  <c r="T70" i="5"/>
  <c r="T74" i="5"/>
  <c r="V75" i="5"/>
  <c r="T82" i="5"/>
  <c r="V83" i="5"/>
  <c r="H127" i="5"/>
  <c r="J151" i="5"/>
  <c r="T142" i="5"/>
  <c r="V143" i="5"/>
  <c r="T146" i="5"/>
  <c r="V147" i="5"/>
  <c r="G165" i="5"/>
  <c r="Q165" i="5"/>
  <c r="O14" i="6"/>
  <c r="T88" i="6"/>
  <c r="L44" i="6"/>
  <c r="P44" i="6"/>
  <c r="M50" i="6"/>
  <c r="N75" i="6"/>
  <c r="R75" i="6"/>
  <c r="L86" i="6"/>
  <c r="R12" i="9"/>
  <c r="K56" i="9"/>
  <c r="V42" i="9"/>
  <c r="V46" i="9"/>
  <c r="V50" i="9"/>
  <c r="V54" i="9"/>
  <c r="H66" i="9"/>
  <c r="H100" i="9"/>
  <c r="P100" i="9"/>
  <c r="T86" i="9"/>
  <c r="V88" i="9"/>
  <c r="T94" i="9"/>
  <c r="V96" i="9"/>
  <c r="L126" i="9"/>
  <c r="T113" i="9"/>
  <c r="T117" i="9"/>
  <c r="T121" i="9"/>
  <c r="T125" i="9"/>
  <c r="Q139" i="9"/>
  <c r="T128" i="9"/>
  <c r="O12" i="11"/>
  <c r="K24" i="11"/>
  <c r="N109" i="11"/>
  <c r="Q104" i="11"/>
  <c r="Q124" i="11"/>
  <c r="N156" i="11"/>
  <c r="Q149" i="11"/>
  <c r="Q5" i="15"/>
  <c r="Q8" i="15"/>
  <c r="N38" i="15"/>
  <c r="Q55" i="15"/>
  <c r="Q58" i="15"/>
  <c r="Q79" i="15"/>
  <c r="Q97" i="15"/>
  <c r="Q110" i="15"/>
  <c r="R115" i="20"/>
  <c r="R126" i="20"/>
  <c r="R131" i="20"/>
  <c r="R133" i="20"/>
  <c r="AJ7" i="27"/>
  <c r="AL7" i="27"/>
  <c r="G150" i="9"/>
  <c r="V140" i="9"/>
  <c r="P24" i="5"/>
  <c r="V16" i="5"/>
  <c r="T61" i="5"/>
  <c r="J101" i="5"/>
  <c r="V99" i="5"/>
  <c r="O109" i="5"/>
  <c r="H151" i="5"/>
  <c r="R20" i="6"/>
  <c r="H12" i="9"/>
  <c r="P39" i="9"/>
  <c r="L167" i="9"/>
  <c r="Q41" i="11"/>
  <c r="Q71" i="11"/>
  <c r="P119" i="11"/>
  <c r="Q83" i="15"/>
  <c r="I108" i="15"/>
  <c r="V18" i="17"/>
  <c r="R71" i="17"/>
  <c r="R49" i="20"/>
  <c r="V101" i="22"/>
  <c r="M116" i="22"/>
  <c r="V111" i="22"/>
  <c r="O130" i="22"/>
  <c r="N12" i="5"/>
  <c r="Q24" i="5"/>
  <c r="J39" i="5"/>
  <c r="I18" i="2" s="1"/>
  <c r="J18" i="2" s="1"/>
  <c r="S56" i="5"/>
  <c r="V55" i="5"/>
  <c r="T59" i="5"/>
  <c r="T66" i="5"/>
  <c r="S101" i="5"/>
  <c r="T129" i="5"/>
  <c r="T133" i="5"/>
  <c r="T137" i="5"/>
  <c r="V148" i="5"/>
  <c r="G20" i="6"/>
  <c r="I12" i="9"/>
  <c r="V57" i="9"/>
  <c r="V61" i="9"/>
  <c r="Q16" i="11"/>
  <c r="Q113" i="11"/>
  <c r="V44" i="17"/>
  <c r="L60" i="17"/>
  <c r="I72" i="1"/>
  <c r="I73" i="1" s="1"/>
  <c r="E104" i="1"/>
  <c r="E107" i="1" s="1"/>
  <c r="E109" i="1" s="1"/>
  <c r="H12" i="5"/>
  <c r="P12" i="5"/>
  <c r="E14" i="2" s="1"/>
  <c r="F14" i="2" s="1"/>
  <c r="V6" i="5"/>
  <c r="V10" i="5"/>
  <c r="K24" i="5"/>
  <c r="L39" i="5"/>
  <c r="V58" i="5"/>
  <c r="L68" i="5"/>
  <c r="V64" i="5"/>
  <c r="T65" i="5"/>
  <c r="T81" i="5"/>
  <c r="M101" i="5"/>
  <c r="V104" i="5"/>
  <c r="V108" i="5"/>
  <c r="K151" i="5"/>
  <c r="V152" i="5"/>
  <c r="R165" i="5"/>
  <c r="V156" i="5"/>
  <c r="V160" i="5"/>
  <c r="V163" i="5"/>
  <c r="P38" i="6"/>
  <c r="L38" i="6"/>
  <c r="M44" i="6"/>
  <c r="E44" i="6"/>
  <c r="Q44" i="6"/>
  <c r="P62" i="6"/>
  <c r="L62" i="6"/>
  <c r="L69" i="6"/>
  <c r="O75" i="6"/>
  <c r="G75" i="6"/>
  <c r="S75" i="6"/>
  <c r="M86" i="6"/>
  <c r="K39" i="9"/>
  <c r="S39" i="9"/>
  <c r="L56" i="9"/>
  <c r="I66" i="9"/>
  <c r="S100" i="9"/>
  <c r="R139" i="9"/>
  <c r="T136" i="9"/>
  <c r="D150" i="9"/>
  <c r="N150" i="9"/>
  <c r="Q150" i="9"/>
  <c r="T156" i="9"/>
  <c r="I35" i="10"/>
  <c r="M56" i="11"/>
  <c r="Q44" i="11"/>
  <c r="K84" i="11"/>
  <c r="G84" i="11"/>
  <c r="O84" i="11"/>
  <c r="I132" i="11"/>
  <c r="Q142" i="11"/>
  <c r="M30" i="15"/>
  <c r="K50" i="15"/>
  <c r="N61" i="15"/>
  <c r="K84" i="15"/>
  <c r="M84" i="15"/>
  <c r="P119" i="15"/>
  <c r="I114" i="17"/>
  <c r="Q114" i="17"/>
  <c r="R22" i="20"/>
  <c r="R25" i="20"/>
  <c r="Q35" i="20"/>
  <c r="R35" i="20"/>
  <c r="R37" i="20"/>
  <c r="R42" i="20"/>
  <c r="Q77" i="20"/>
  <c r="R77" i="20"/>
  <c r="R93" i="20"/>
  <c r="R128" i="20"/>
  <c r="V10" i="9"/>
  <c r="I24" i="9"/>
  <c r="Q24" i="9"/>
  <c r="I56" i="9"/>
  <c r="Q56" i="9"/>
  <c r="V43" i="9"/>
  <c r="V47" i="9"/>
  <c r="V51" i="9"/>
  <c r="V55" i="9"/>
  <c r="L66" i="9"/>
  <c r="T62" i="9"/>
  <c r="L83" i="9"/>
  <c r="T87" i="9"/>
  <c r="V89" i="9"/>
  <c r="T95" i="9"/>
  <c r="V97" i="9"/>
  <c r="M126" i="9"/>
  <c r="Q6" i="11"/>
  <c r="M12" i="11"/>
  <c r="Q23" i="11"/>
  <c r="Q40" i="11"/>
  <c r="O56" i="11"/>
  <c r="Q42" i="11"/>
  <c r="Q47" i="11"/>
  <c r="I68" i="11"/>
  <c r="Q60" i="11"/>
  <c r="Q65" i="11"/>
  <c r="I84" i="11"/>
  <c r="Q105" i="11"/>
  <c r="Q108" i="11"/>
  <c r="Q127" i="11"/>
  <c r="Q129" i="11"/>
  <c r="G143" i="11"/>
  <c r="O143" i="11"/>
  <c r="Q141" i="11"/>
  <c r="H156" i="11"/>
  <c r="P156" i="11"/>
  <c r="Q146" i="11"/>
  <c r="H103" i="12"/>
  <c r="J12" i="15"/>
  <c r="Q16" i="15"/>
  <c r="Q24" i="15"/>
  <c r="Q33" i="15"/>
  <c r="Q41" i="15"/>
  <c r="Q56" i="15"/>
  <c r="Q68" i="15"/>
  <c r="P84" i="15"/>
  <c r="L84" i="15"/>
  <c r="L95" i="15"/>
  <c r="Q127" i="15"/>
  <c r="O15" i="17"/>
  <c r="Q15" i="17"/>
  <c r="S27" i="17"/>
  <c r="V24" i="17"/>
  <c r="J43" i="17"/>
  <c r="R43" i="17"/>
  <c r="K114" i="17"/>
  <c r="S114" i="17"/>
  <c r="K12" i="20"/>
  <c r="R20" i="20"/>
  <c r="J30" i="20"/>
  <c r="R40" i="20"/>
  <c r="R43" i="20"/>
  <c r="R51" i="20"/>
  <c r="Q65" i="20"/>
  <c r="R65" i="20"/>
  <c r="R75" i="20"/>
  <c r="R96" i="20"/>
  <c r="R98" i="20"/>
  <c r="R111" i="20"/>
  <c r="P82" i="22"/>
  <c r="G116" i="22"/>
  <c r="O116" i="22"/>
  <c r="M39" i="5"/>
  <c r="T26" i="5"/>
  <c r="V29" i="5"/>
  <c r="T30" i="5"/>
  <c r="V33" i="5"/>
  <c r="T34" i="5"/>
  <c r="V37" i="5"/>
  <c r="T38" i="5"/>
  <c r="N56" i="5"/>
  <c r="V41" i="5"/>
  <c r="V54" i="5"/>
  <c r="M68" i="5"/>
  <c r="T73" i="5"/>
  <c r="I101" i="5"/>
  <c r="Q101" i="5"/>
  <c r="M109" i="5"/>
  <c r="T113" i="5"/>
  <c r="Q127" i="5"/>
  <c r="T121" i="5"/>
  <c r="T128" i="5"/>
  <c r="T132" i="5"/>
  <c r="T136" i="5"/>
  <c r="T150" i="5"/>
  <c r="D165" i="5"/>
  <c r="N165" i="5"/>
  <c r="V153" i="5"/>
  <c r="V157" i="5"/>
  <c r="V161" i="5"/>
  <c r="V164" i="5"/>
  <c r="C88" i="6"/>
  <c r="F108" i="1" s="1"/>
  <c r="O38" i="6"/>
  <c r="G12" i="9"/>
  <c r="O12" i="9"/>
  <c r="J24" i="9"/>
  <c r="R24" i="9"/>
  <c r="V16" i="9"/>
  <c r="V20" i="9"/>
  <c r="J39" i="9"/>
  <c r="R39" i="9"/>
  <c r="M66" i="9"/>
  <c r="V62" i="9"/>
  <c r="M83" i="9"/>
  <c r="I83" i="9"/>
  <c r="T89" i="9"/>
  <c r="T97" i="9"/>
  <c r="T129" i="9"/>
  <c r="T137" i="9"/>
  <c r="I150" i="9"/>
  <c r="D167" i="9"/>
  <c r="N167" i="9"/>
  <c r="H35" i="10"/>
  <c r="G21" i="7" s="1"/>
  <c r="H56" i="11"/>
  <c r="P56" i="11"/>
  <c r="J84" i="11"/>
  <c r="N84" i="11"/>
  <c r="Q74" i="11"/>
  <c r="Q79" i="11"/>
  <c r="Q86" i="11"/>
  <c r="Q91" i="11"/>
  <c r="M143" i="11"/>
  <c r="H143" i="11"/>
  <c r="P143" i="11"/>
  <c r="I50" i="15"/>
  <c r="Q42" i="15"/>
  <c r="J50" i="15"/>
  <c r="Q54" i="15"/>
  <c r="L76" i="15"/>
  <c r="Q63" i="15"/>
  <c r="Q91" i="15"/>
  <c r="Q104" i="15"/>
  <c r="Q125" i="15"/>
  <c r="T5" i="17"/>
  <c r="T13" i="17"/>
  <c r="L27" i="17"/>
  <c r="V23" i="17"/>
  <c r="S43" i="17"/>
  <c r="V35" i="17"/>
  <c r="P71" i="17"/>
  <c r="H12" i="20"/>
  <c r="R11" i="20"/>
  <c r="R16" i="20"/>
  <c r="R18" i="20"/>
  <c r="H30" i="20"/>
  <c r="P30" i="20"/>
  <c r="R26" i="20"/>
  <c r="R31" i="20"/>
  <c r="R54" i="20"/>
  <c r="R56" i="20"/>
  <c r="R73" i="20"/>
  <c r="R83" i="20"/>
  <c r="R91" i="20"/>
  <c r="R104" i="20"/>
  <c r="J107" i="22"/>
  <c r="R107" i="22"/>
  <c r="G35" i="19" s="1"/>
  <c r="V15" i="5"/>
  <c r="T16" i="5"/>
  <c r="V19" i="5"/>
  <c r="T20" i="5"/>
  <c r="V23" i="5"/>
  <c r="H39" i="5"/>
  <c r="P39" i="5"/>
  <c r="I56" i="5"/>
  <c r="Q56" i="5"/>
  <c r="M56" i="5"/>
  <c r="T48" i="5"/>
  <c r="T52" i="5"/>
  <c r="T64" i="5"/>
  <c r="V67" i="5"/>
  <c r="T72" i="5"/>
  <c r="T76" i="5"/>
  <c r="T80" i="5"/>
  <c r="V86" i="5"/>
  <c r="N101" i="5"/>
  <c r="V90" i="5"/>
  <c r="V94" i="5"/>
  <c r="V98" i="5"/>
  <c r="H109" i="5"/>
  <c r="P109" i="5"/>
  <c r="V105" i="5"/>
  <c r="D127" i="5"/>
  <c r="N127" i="5"/>
  <c r="T112" i="5"/>
  <c r="T116" i="5"/>
  <c r="T120" i="5"/>
  <c r="T124" i="5"/>
  <c r="J140" i="5"/>
  <c r="R140" i="5"/>
  <c r="D151" i="5"/>
  <c r="N151" i="5"/>
  <c r="T144" i="5"/>
  <c r="V145" i="5"/>
  <c r="L20" i="6"/>
  <c r="R44" i="6"/>
  <c r="F50" i="6"/>
  <c r="R50" i="6"/>
  <c r="P55" i="6"/>
  <c r="F62" i="6"/>
  <c r="R62" i="6"/>
  <c r="P75" i="6"/>
  <c r="N86" i="6"/>
  <c r="R86" i="6"/>
  <c r="J12" i="9"/>
  <c r="V4" i="9"/>
  <c r="V8" i="9"/>
  <c r="M24" i="9"/>
  <c r="M56" i="9"/>
  <c r="V41" i="9"/>
  <c r="V45" i="9"/>
  <c r="V49" i="9"/>
  <c r="V53" i="9"/>
  <c r="D66" i="9"/>
  <c r="T60" i="9"/>
  <c r="T64" i="9"/>
  <c r="T85" i="9"/>
  <c r="T93" i="9"/>
  <c r="I126" i="9"/>
  <c r="Q126" i="9"/>
  <c r="T133" i="9"/>
  <c r="T135" i="9"/>
  <c r="P167" i="9"/>
  <c r="N192" i="9"/>
  <c r="N193" i="9" s="1"/>
  <c r="K35" i="10"/>
  <c r="Q14" i="11"/>
  <c r="Q17" i="11"/>
  <c r="Q29" i="11"/>
  <c r="Q31" i="11"/>
  <c r="Q66" i="11"/>
  <c r="G109" i="11"/>
  <c r="O109" i="11"/>
  <c r="M119" i="11"/>
  <c r="O132" i="11"/>
  <c r="Q140" i="11"/>
  <c r="H71" i="12"/>
  <c r="I71" i="12" s="1"/>
  <c r="N12" i="15"/>
  <c r="Q10" i="15"/>
  <c r="N21" i="15"/>
  <c r="Q23" i="15"/>
  <c r="Q25" i="15"/>
  <c r="I61" i="15"/>
  <c r="Q66" i="15"/>
  <c r="Q88" i="15"/>
  <c r="Q102" i="15"/>
  <c r="R10" i="16"/>
  <c r="O27" i="17"/>
  <c r="M60" i="17"/>
  <c r="O60" i="17"/>
  <c r="J106" i="17"/>
  <c r="T91" i="17"/>
  <c r="T99" i="17"/>
  <c r="T105" i="17"/>
  <c r="V107" i="17"/>
  <c r="L158" i="17"/>
  <c r="Q5" i="20"/>
  <c r="R5" i="20"/>
  <c r="R7" i="20"/>
  <c r="R24" i="20"/>
  <c r="R32" i="20"/>
  <c r="R39" i="20"/>
  <c r="R44" i="20"/>
  <c r="R47" i="20"/>
  <c r="R52" i="20"/>
  <c r="R64" i="20"/>
  <c r="R66" i="20"/>
  <c r="Q69" i="20"/>
  <c r="R69" i="20"/>
  <c r="R76" i="20"/>
  <c r="R84" i="20"/>
  <c r="Q86" i="20"/>
  <c r="M100" i="20"/>
  <c r="R97" i="20"/>
  <c r="R105" i="20"/>
  <c r="R112" i="20"/>
  <c r="R120" i="20"/>
  <c r="H15" i="22"/>
  <c r="P15" i="22"/>
  <c r="M27" i="22"/>
  <c r="T19" i="22"/>
  <c r="V21" i="22"/>
  <c r="T22" i="22"/>
  <c r="P43" i="22"/>
  <c r="V31" i="22"/>
  <c r="D82" i="22"/>
  <c r="M130" i="22"/>
  <c r="S24" i="5"/>
  <c r="T25" i="5"/>
  <c r="Q39" i="5"/>
  <c r="V27" i="5"/>
  <c r="T28" i="5"/>
  <c r="V31" i="5"/>
  <c r="T32" i="5"/>
  <c r="V35" i="5"/>
  <c r="T36" i="5"/>
  <c r="V42" i="5"/>
  <c r="V47" i="5"/>
  <c r="V51" i="5"/>
  <c r="T62" i="5"/>
  <c r="S68" i="5"/>
  <c r="M84" i="5"/>
  <c r="Q84" i="5"/>
  <c r="T79" i="5"/>
  <c r="I109" i="5"/>
  <c r="Q109" i="5"/>
  <c r="T103" i="5"/>
  <c r="T107" i="5"/>
  <c r="T123" i="5"/>
  <c r="K140" i="5"/>
  <c r="S140" i="5"/>
  <c r="G151" i="5"/>
  <c r="O151" i="5"/>
  <c r="T148" i="5"/>
  <c r="V149" i="5"/>
  <c r="J165" i="5"/>
  <c r="T164" i="5"/>
  <c r="M55" i="6"/>
  <c r="O62" i="6"/>
  <c r="N80" i="6"/>
  <c r="J28" i="8"/>
  <c r="M29" i="8" s="1"/>
  <c r="L28" i="8"/>
  <c r="G15" i="7" s="1"/>
  <c r="K12" i="9"/>
  <c r="S12" i="9"/>
  <c r="N39" i="9"/>
  <c r="D56" i="9"/>
  <c r="N56" i="9"/>
  <c r="G66" i="9"/>
  <c r="V60" i="9"/>
  <c r="V64" i="9"/>
  <c r="V99" i="9"/>
  <c r="J108" i="9"/>
  <c r="R108" i="9"/>
  <c r="D108" i="9"/>
  <c r="T152" i="9"/>
  <c r="Q167" i="9"/>
  <c r="V160" i="9"/>
  <c r="L24" i="11"/>
  <c r="Q22" i="11"/>
  <c r="M39" i="11"/>
  <c r="Q27" i="11"/>
  <c r="Q36" i="11"/>
  <c r="N68" i="11"/>
  <c r="Q80" i="11"/>
  <c r="Q82" i="11"/>
  <c r="H109" i="11"/>
  <c r="P109" i="11"/>
  <c r="L109" i="11"/>
  <c r="Q107" i="11"/>
  <c r="J119" i="11"/>
  <c r="Q116" i="11"/>
  <c r="K132" i="11"/>
  <c r="H132" i="11"/>
  <c r="P132" i="11"/>
  <c r="Q126" i="11"/>
  <c r="M156" i="11"/>
  <c r="O12" i="15"/>
  <c r="M12" i="15"/>
  <c r="I21" i="15"/>
  <c r="Q18" i="15"/>
  <c r="O21" i="15"/>
  <c r="K30" i="15"/>
  <c r="Q27" i="15"/>
  <c r="L38" i="15"/>
  <c r="I38" i="15"/>
  <c r="J61" i="15"/>
  <c r="Q69" i="15"/>
  <c r="M108" i="15"/>
  <c r="J108" i="15"/>
  <c r="Q107" i="15"/>
  <c r="Q124" i="15"/>
  <c r="T11" i="17"/>
  <c r="I43" i="17"/>
  <c r="D60" i="17"/>
  <c r="N60" i="17"/>
  <c r="V47" i="17"/>
  <c r="H114" i="17"/>
  <c r="J114" i="17"/>
  <c r="V108" i="17"/>
  <c r="V111" i="17"/>
  <c r="M148" i="17"/>
  <c r="R15" i="20"/>
  <c r="R19" i="20"/>
  <c r="R27" i="20"/>
  <c r="O78" i="20"/>
  <c r="R72" i="20"/>
  <c r="R74" i="20"/>
  <c r="R92" i="20"/>
  <c r="Q15" i="22"/>
  <c r="Q60" i="22"/>
  <c r="L141" i="22"/>
  <c r="M29" i="35"/>
  <c r="H78" i="19"/>
  <c r="BX37" i="27"/>
  <c r="Q116" i="15"/>
  <c r="J28" i="16"/>
  <c r="G28" i="16"/>
  <c r="G13" i="12" s="1"/>
  <c r="I15" i="17"/>
  <c r="V36" i="17"/>
  <c r="V45" i="17"/>
  <c r="V49" i="17"/>
  <c r="V53" i="17"/>
  <c r="V57" i="17"/>
  <c r="T61" i="17"/>
  <c r="T69" i="17"/>
  <c r="O89" i="17"/>
  <c r="V110" i="17"/>
  <c r="V139" i="17"/>
  <c r="V143" i="17"/>
  <c r="V147" i="17"/>
  <c r="M158" i="17"/>
  <c r="Q8" i="20"/>
  <c r="I21" i="20"/>
  <c r="Q54" i="20"/>
  <c r="Q56" i="20"/>
  <c r="H78" i="20"/>
  <c r="Q87" i="20"/>
  <c r="Q94" i="20"/>
  <c r="Q116" i="20"/>
  <c r="E15" i="21"/>
  <c r="G12" i="19" s="1"/>
  <c r="V14" i="22"/>
  <c r="T26" i="22"/>
  <c r="T71" i="22"/>
  <c r="T76" i="22"/>
  <c r="V78" i="22"/>
  <c r="T129" i="22"/>
  <c r="M152" i="22"/>
  <c r="T147" i="22"/>
  <c r="AY37" i="27"/>
  <c r="BO37" i="27"/>
  <c r="BW37" i="27"/>
  <c r="V132" i="26"/>
  <c r="H132" i="15"/>
  <c r="Q130" i="15"/>
  <c r="K28" i="16"/>
  <c r="G15" i="12" s="1"/>
  <c r="D15" i="17"/>
  <c r="AR11" i="27" s="1"/>
  <c r="AS11" i="27" s="1"/>
  <c r="N15" i="17"/>
  <c r="K60" i="17"/>
  <c r="P89" i="17"/>
  <c r="T92" i="17"/>
  <c r="T100" i="17"/>
  <c r="M124" i="17"/>
  <c r="D137" i="17"/>
  <c r="N137" i="17"/>
  <c r="Q6" i="20"/>
  <c r="J12" i="20"/>
  <c r="Q15" i="20"/>
  <c r="R17" i="20"/>
  <c r="O21" i="20"/>
  <c r="Q28" i="20"/>
  <c r="Q40" i="20"/>
  <c r="Q57" i="20"/>
  <c r="L78" i="20"/>
  <c r="I78" i="20"/>
  <c r="Q75" i="20"/>
  <c r="Q84" i="20"/>
  <c r="Q99" i="20"/>
  <c r="R102" i="20"/>
  <c r="O27" i="22"/>
  <c r="V20" i="22"/>
  <c r="T21" i="22"/>
  <c r="T25" i="22"/>
  <c r="M60" i="22"/>
  <c r="V45" i="22"/>
  <c r="V49" i="22"/>
  <c r="V53" i="22"/>
  <c r="V57" i="22"/>
  <c r="G70" i="22"/>
  <c r="T62" i="22"/>
  <c r="T63" i="22"/>
  <c r="T66" i="22"/>
  <c r="V97" i="22"/>
  <c r="V98" i="22"/>
  <c r="V126" i="22"/>
  <c r="H141" i="22"/>
  <c r="P141" i="22"/>
  <c r="D152" i="22"/>
  <c r="N152" i="22"/>
  <c r="M17" i="35"/>
  <c r="BS37" i="27"/>
  <c r="BV37" i="27"/>
  <c r="V56" i="17"/>
  <c r="I89" i="17"/>
  <c r="T98" i="17"/>
  <c r="L114" i="17"/>
  <c r="V142" i="17"/>
  <c r="V146" i="17"/>
  <c r="Q9" i="20"/>
  <c r="O38" i="20"/>
  <c r="I38" i="20"/>
  <c r="J38" i="20"/>
  <c r="M61" i="20"/>
  <c r="Q68" i="20"/>
  <c r="Q95" i="20"/>
  <c r="R107" i="20"/>
  <c r="R121" i="20"/>
  <c r="V13" i="22"/>
  <c r="T18" i="22"/>
  <c r="D43" i="22"/>
  <c r="D60" i="22"/>
  <c r="N60" i="22"/>
  <c r="T74" i="22"/>
  <c r="T78" i="22"/>
  <c r="H107" i="22"/>
  <c r="P107" i="22"/>
  <c r="L107" i="22"/>
  <c r="T110" i="22"/>
  <c r="T114" i="22"/>
  <c r="T118" i="22"/>
  <c r="T124" i="22"/>
  <c r="G152" i="22"/>
  <c r="O152" i="22"/>
  <c r="T150" i="22"/>
  <c r="AR37" i="27"/>
  <c r="BA37" i="27"/>
  <c r="K29" i="35"/>
  <c r="T144" i="22"/>
  <c r="R9" i="20"/>
  <c r="R116" i="20"/>
  <c r="CC37" i="27"/>
  <c r="BU37" i="27"/>
  <c r="R28" i="20"/>
  <c r="CB37" i="27"/>
  <c r="BT37" i="27"/>
  <c r="V51" i="17"/>
  <c r="V55" i="17"/>
  <c r="V59" i="17"/>
  <c r="V75" i="17"/>
  <c r="D89" i="17"/>
  <c r="N89" i="17"/>
  <c r="V141" i="17"/>
  <c r="V145" i="17"/>
  <c r="Q7" i="20"/>
  <c r="P12" i="20"/>
  <c r="J21" i="20"/>
  <c r="M30" i="20"/>
  <c r="N50" i="20"/>
  <c r="L50" i="20"/>
  <c r="K61" i="20"/>
  <c r="Q88" i="20"/>
  <c r="Q112" i="20"/>
  <c r="R129" i="20"/>
  <c r="Q131" i="20"/>
  <c r="Q133" i="20"/>
  <c r="V12" i="22"/>
  <c r="T17" i="22"/>
  <c r="Q43" i="22"/>
  <c r="S43" i="22"/>
  <c r="H43" i="22"/>
  <c r="V38" i="22"/>
  <c r="M82" i="22"/>
  <c r="V72" i="22"/>
  <c r="T73" i="22"/>
  <c r="S82" i="22"/>
  <c r="P96" i="22"/>
  <c r="P130" i="22"/>
  <c r="T122" i="22"/>
  <c r="T125" i="22"/>
  <c r="T149" i="22"/>
  <c r="AT37" i="27"/>
  <c r="BC37" i="27"/>
  <c r="K17" i="35"/>
  <c r="L104" i="19"/>
  <c r="L106" i="19" s="1"/>
  <c r="N5" i="19" s="1"/>
  <c r="Q80" i="15"/>
  <c r="H95" i="15"/>
  <c r="P95" i="15"/>
  <c r="Q94" i="15"/>
  <c r="K108" i="15"/>
  <c r="Q111" i="15"/>
  <c r="Q113" i="15"/>
  <c r="Q118" i="15"/>
  <c r="I132" i="15"/>
  <c r="F28" i="16"/>
  <c r="V29" i="17"/>
  <c r="V38" i="17"/>
  <c r="D71" i="17"/>
  <c r="T64" i="17"/>
  <c r="V74" i="17"/>
  <c r="J137" i="17"/>
  <c r="R137" i="17"/>
  <c r="G148" i="17"/>
  <c r="O148" i="17"/>
  <c r="J158" i="17"/>
  <c r="R158" i="17"/>
  <c r="N12" i="20"/>
  <c r="Q13" i="20"/>
  <c r="Q20" i="20"/>
  <c r="Q46" i="20"/>
  <c r="Q48" i="20"/>
  <c r="L61" i="20"/>
  <c r="Q55" i="20"/>
  <c r="Q67" i="20"/>
  <c r="Q83" i="20"/>
  <c r="L100" i="20"/>
  <c r="Q93" i="20"/>
  <c r="Q96" i="20"/>
  <c r="Q110" i="20"/>
  <c r="R127" i="20"/>
  <c r="F15" i="21"/>
  <c r="K27" i="22"/>
  <c r="S27" i="22"/>
  <c r="T23" i="22"/>
  <c r="J43" i="22"/>
  <c r="R43" i="22"/>
  <c r="G43" i="22"/>
  <c r="M70" i="22"/>
  <c r="Q70" i="22"/>
  <c r="V67" i="22"/>
  <c r="T68" i="22"/>
  <c r="T121" i="22"/>
  <c r="V143" i="22"/>
  <c r="R46" i="20"/>
  <c r="BZ37" i="27"/>
  <c r="V54" i="17"/>
  <c r="V58" i="17"/>
  <c r="T63" i="17"/>
  <c r="T70" i="17"/>
  <c r="V140" i="17"/>
  <c r="V144" i="17"/>
  <c r="K158" i="17"/>
  <c r="L21" i="20"/>
  <c r="Q18" i="20"/>
  <c r="K30" i="20"/>
  <c r="Q25" i="20"/>
  <c r="K38" i="20"/>
  <c r="J50" i="20"/>
  <c r="I61" i="20"/>
  <c r="Q60" i="20"/>
  <c r="Q70" i="20"/>
  <c r="Q76" i="20"/>
  <c r="G89" i="20"/>
  <c r="O89" i="20"/>
  <c r="Q81" i="20"/>
  <c r="L89" i="20"/>
  <c r="I100" i="20"/>
  <c r="R125" i="20"/>
  <c r="Q136" i="20"/>
  <c r="S15" i="22"/>
  <c r="V11" i="22"/>
  <c r="T20" i="22"/>
  <c r="N70" i="22"/>
  <c r="T65" i="22"/>
  <c r="O82" i="22"/>
  <c r="G82" i="22"/>
  <c r="T112" i="22"/>
  <c r="G141" i="22"/>
  <c r="AV37" i="27"/>
  <c r="R79" i="20"/>
  <c r="R87" i="20"/>
  <c r="R95" i="20"/>
  <c r="T129" i="26"/>
  <c r="V114" i="26"/>
  <c r="T114" i="26"/>
  <c r="V123" i="26"/>
  <c r="T121" i="26"/>
  <c r="V122" i="26"/>
  <c r="T122" i="26"/>
  <c r="V121" i="26"/>
  <c r="T123" i="26"/>
  <c r="H126" i="26"/>
  <c r="P126" i="26"/>
  <c r="G116" i="26"/>
  <c r="O116" i="26"/>
  <c r="S116" i="26"/>
  <c r="G126" i="26"/>
  <c r="O126" i="26"/>
  <c r="L116" i="26"/>
  <c r="Q87" i="24"/>
  <c r="D108" i="26"/>
  <c r="D88" i="26"/>
  <c r="N88" i="26"/>
  <c r="J29" i="25"/>
  <c r="Q25" i="24"/>
  <c r="S35" i="24"/>
  <c r="H60" i="24"/>
  <c r="K74" i="26"/>
  <c r="G112" i="23"/>
  <c r="J39" i="26"/>
  <c r="R39" i="26"/>
  <c r="M62" i="26"/>
  <c r="J62" i="26"/>
  <c r="N62" i="26"/>
  <c r="R62" i="26"/>
  <c r="S74" i="26"/>
  <c r="J126" i="26"/>
  <c r="M126" i="26"/>
  <c r="M52" i="26"/>
  <c r="P74" i="26"/>
  <c r="Q116" i="26"/>
  <c r="V63" i="26"/>
  <c r="V69" i="26"/>
  <c r="K38" i="24"/>
  <c r="Q5" i="24"/>
  <c r="M38" i="24"/>
  <c r="H77" i="24"/>
  <c r="P77" i="24"/>
  <c r="Q72" i="24"/>
  <c r="Q81" i="24"/>
  <c r="K98" i="24"/>
  <c r="J50" i="24"/>
  <c r="O84" i="24"/>
  <c r="P106" i="24"/>
  <c r="Q100" i="24"/>
  <c r="M68" i="24"/>
  <c r="Q29" i="24"/>
  <c r="T12" i="26"/>
  <c r="V25" i="26"/>
  <c r="H74" i="26"/>
  <c r="L74" i="26"/>
  <c r="J88" i="26"/>
  <c r="R88" i="26"/>
  <c r="T83" i="26"/>
  <c r="K108" i="26"/>
  <c r="O108" i="26"/>
  <c r="S108" i="26"/>
  <c r="V102" i="26"/>
  <c r="I116" i="26"/>
  <c r="J136" i="26"/>
  <c r="R136" i="26"/>
  <c r="L136" i="26"/>
  <c r="D39" i="26"/>
  <c r="N39" i="26"/>
  <c r="T38" i="26"/>
  <c r="D62" i="26"/>
  <c r="V71" i="26"/>
  <c r="I88" i="26"/>
  <c r="M88" i="26"/>
  <c r="Q88" i="26"/>
  <c r="Q99" i="26"/>
  <c r="V92" i="26"/>
  <c r="L108" i="26"/>
  <c r="N108" i="26"/>
  <c r="R126" i="26"/>
  <c r="V27" i="26"/>
  <c r="V49" i="26"/>
  <c r="V106" i="26"/>
  <c r="V110" i="26"/>
  <c r="V112" i="26"/>
  <c r="V115" i="26"/>
  <c r="T61" i="26"/>
  <c r="I39" i="26"/>
  <c r="M39" i="26"/>
  <c r="Q39" i="26"/>
  <c r="G52" i="26"/>
  <c r="O52" i="26"/>
  <c r="P52" i="26"/>
  <c r="H52" i="26"/>
  <c r="L52" i="26"/>
  <c r="V45" i="26"/>
  <c r="J30" i="24"/>
  <c r="K112" i="23"/>
  <c r="M28" i="26"/>
  <c r="K28" i="26"/>
  <c r="V20" i="26"/>
  <c r="L126" i="26"/>
  <c r="T30" i="26"/>
  <c r="T41" i="26"/>
  <c r="V46" i="26"/>
  <c r="T53" i="26"/>
  <c r="G62" i="26"/>
  <c r="V66" i="26"/>
  <c r="T80" i="26"/>
  <c r="V105" i="26"/>
  <c r="H116" i="26"/>
  <c r="P116" i="26"/>
  <c r="K136" i="26"/>
  <c r="O136" i="26"/>
  <c r="S136" i="26"/>
  <c r="D136" i="26"/>
  <c r="V24" i="26"/>
  <c r="T36" i="26"/>
  <c r="V44" i="26"/>
  <c r="V51" i="26"/>
  <c r="V84" i="26"/>
  <c r="H99" i="26"/>
  <c r="I108" i="26"/>
  <c r="Q108" i="26"/>
  <c r="T101" i="26"/>
  <c r="V103" i="26"/>
  <c r="V113" i="26"/>
  <c r="D126" i="26"/>
  <c r="N126" i="26"/>
  <c r="T31" i="26"/>
  <c r="T37" i="26"/>
  <c r="V21" i="26"/>
  <c r="T35" i="26"/>
  <c r="V48" i="26"/>
  <c r="T55" i="26"/>
  <c r="I62" i="26"/>
  <c r="V67" i="26"/>
  <c r="G88" i="26"/>
  <c r="O88" i="26"/>
  <c r="T81" i="26"/>
  <c r="P99" i="26"/>
  <c r="T92" i="26"/>
  <c r="V93" i="26"/>
  <c r="O99" i="26"/>
  <c r="J108" i="26"/>
  <c r="R108" i="26"/>
  <c r="V101" i="26"/>
  <c r="J116" i="26"/>
  <c r="R116" i="26"/>
  <c r="M136" i="26"/>
  <c r="N136" i="26"/>
  <c r="E112" i="23"/>
  <c r="L112" i="23"/>
  <c r="H112" i="23"/>
  <c r="Q10" i="24"/>
  <c r="Q13" i="24"/>
  <c r="Q14" i="24"/>
  <c r="Q18" i="24"/>
  <c r="N30" i="24"/>
  <c r="K30" i="24"/>
  <c r="Q24" i="24"/>
  <c r="Q26" i="24"/>
  <c r="H38" i="24"/>
  <c r="P38" i="24"/>
  <c r="D84" i="24"/>
  <c r="S84" i="24" s="1"/>
  <c r="L91" i="24"/>
  <c r="P91" i="24"/>
  <c r="Q16" i="24"/>
  <c r="Q19" i="24"/>
  <c r="Q22" i="24"/>
  <c r="I38" i="24"/>
  <c r="N38" i="24"/>
  <c r="I50" i="24"/>
  <c r="M50" i="24"/>
  <c r="Q55" i="24"/>
  <c r="P68" i="24"/>
  <c r="Q65" i="24"/>
  <c r="Q67" i="24"/>
  <c r="Q82" i="24"/>
  <c r="Q97" i="24"/>
  <c r="M20" i="24"/>
  <c r="L30" i="24"/>
  <c r="J38" i="24"/>
  <c r="Q37" i="24"/>
  <c r="Q40" i="24"/>
  <c r="G60" i="24"/>
  <c r="O60" i="24"/>
  <c r="Q54" i="24"/>
  <c r="J77" i="24"/>
  <c r="Q73" i="24"/>
  <c r="L84" i="24"/>
  <c r="J91" i="24"/>
  <c r="L98" i="24"/>
  <c r="M98" i="24"/>
  <c r="N106" i="24"/>
  <c r="J106" i="24"/>
  <c r="Q104" i="24"/>
  <c r="Q35" i="24"/>
  <c r="Q48" i="24"/>
  <c r="Q51" i="24"/>
  <c r="L60" i="24"/>
  <c r="P60" i="24"/>
  <c r="Q63" i="24"/>
  <c r="I68" i="24"/>
  <c r="O77" i="24"/>
  <c r="L77" i="24"/>
  <c r="Q76" i="24"/>
  <c r="N84" i="24"/>
  <c r="K91" i="24"/>
  <c r="Q89" i="24"/>
  <c r="K106" i="24"/>
  <c r="Q101" i="24"/>
  <c r="Q103" i="24"/>
  <c r="O106" i="24"/>
  <c r="V19" i="26"/>
  <c r="V17" i="26"/>
  <c r="S28" i="26"/>
  <c r="H28" i="26"/>
  <c r="L28" i="26"/>
  <c r="P28" i="26"/>
  <c r="O28" i="26"/>
  <c r="S15" i="26"/>
  <c r="T11" i="26"/>
  <c r="K15" i="26"/>
  <c r="O15" i="26"/>
  <c r="M15" i="26"/>
  <c r="N15" i="26"/>
  <c r="D15" i="26"/>
  <c r="BR11" i="27" s="1"/>
  <c r="BR15" i="27" s="1"/>
  <c r="L29" i="25"/>
  <c r="M31" i="25" s="1"/>
  <c r="Q7" i="24"/>
  <c r="Q8" i="24"/>
  <c r="M11" i="24"/>
  <c r="F112" i="23"/>
  <c r="I112" i="23"/>
  <c r="H24" i="19"/>
  <c r="I80" i="19"/>
  <c r="N57" i="19" s="1"/>
  <c r="M137" i="20"/>
  <c r="R114" i="20"/>
  <c r="R101" i="20"/>
  <c r="J137" i="20"/>
  <c r="Q128" i="20"/>
  <c r="L137" i="20"/>
  <c r="Q127" i="20"/>
  <c r="K137" i="20"/>
  <c r="K21" i="20"/>
  <c r="G21" i="20"/>
  <c r="Q106" i="20"/>
  <c r="Q105" i="20"/>
  <c r="N113" i="20"/>
  <c r="O124" i="20"/>
  <c r="Q120" i="20"/>
  <c r="M124" i="20"/>
  <c r="N124" i="20"/>
  <c r="Q118" i="20"/>
  <c r="R118" i="20"/>
  <c r="P124" i="20"/>
  <c r="H124" i="20"/>
  <c r="J152" i="22"/>
  <c r="J82" i="22"/>
  <c r="Q82" i="22"/>
  <c r="T75" i="22"/>
  <c r="I15" i="21"/>
  <c r="L15" i="21"/>
  <c r="M17" i="21" s="1"/>
  <c r="K15" i="21"/>
  <c r="G15" i="19" s="1"/>
  <c r="G15" i="21"/>
  <c r="G13" i="19" s="1"/>
  <c r="H15" i="21"/>
  <c r="J15" i="21"/>
  <c r="G16" i="19" s="1"/>
  <c r="L47" i="19"/>
  <c r="O47" i="19" s="1"/>
  <c r="L25" i="19"/>
  <c r="I7" i="19"/>
  <c r="L7" i="19"/>
  <c r="N11" i="19"/>
  <c r="J12" i="7"/>
  <c r="G11" i="1"/>
  <c r="J15" i="7"/>
  <c r="G13" i="1"/>
  <c r="J14" i="7"/>
  <c r="G12" i="1"/>
  <c r="J16" i="7"/>
  <c r="G14" i="1"/>
  <c r="R11" i="27"/>
  <c r="G22" i="2"/>
  <c r="AB9" i="27"/>
  <c r="AC9" i="27"/>
  <c r="I39" i="5"/>
  <c r="T42" i="5"/>
  <c r="T50" i="5"/>
  <c r="R68" i="5"/>
  <c r="V59" i="5"/>
  <c r="V74" i="5"/>
  <c r="D109" i="5"/>
  <c r="V102" i="5"/>
  <c r="N109" i="5"/>
  <c r="J127" i="5"/>
  <c r="V113" i="5"/>
  <c r="V118" i="5"/>
  <c r="T130" i="5"/>
  <c r="T134" i="5"/>
  <c r="T138" i="5"/>
  <c r="P165" i="5"/>
  <c r="D39" i="9"/>
  <c r="V111" i="9"/>
  <c r="V115" i="9"/>
  <c r="V119" i="9"/>
  <c r="V123" i="9"/>
  <c r="V138" i="9"/>
  <c r="T138" i="9"/>
  <c r="D19" i="4"/>
  <c r="T41" i="5"/>
  <c r="V46" i="5"/>
  <c r="T49" i="5"/>
  <c r="I84" i="5"/>
  <c r="J84" i="5"/>
  <c r="T104" i="5"/>
  <c r="K127" i="5"/>
  <c r="S127" i="5"/>
  <c r="T114" i="5"/>
  <c r="V129" i="5"/>
  <c r="D140" i="5"/>
  <c r="V133" i="5"/>
  <c r="V137" i="5"/>
  <c r="I165" i="5"/>
  <c r="P24" i="9"/>
  <c r="V25" i="9"/>
  <c r="T25" i="9"/>
  <c r="G39" i="9"/>
  <c r="V29" i="9"/>
  <c r="T29" i="9"/>
  <c r="V33" i="9"/>
  <c r="T33" i="9"/>
  <c r="V37" i="9"/>
  <c r="T37" i="9"/>
  <c r="J100" i="9"/>
  <c r="R100" i="9"/>
  <c r="V98" i="9"/>
  <c r="K108" i="9"/>
  <c r="T110" i="9"/>
  <c r="T114" i="9"/>
  <c r="T118" i="9"/>
  <c r="T122" i="9"/>
  <c r="T134" i="9"/>
  <c r="V25" i="5"/>
  <c r="T40" i="5"/>
  <c r="G56" i="5"/>
  <c r="T110" i="5"/>
  <c r="V132" i="9"/>
  <c r="T132" i="9"/>
  <c r="S62" i="11"/>
  <c r="D68" i="11"/>
  <c r="S68" i="11" s="1"/>
  <c r="T3" i="5"/>
  <c r="H56" i="5"/>
  <c r="T47" i="5"/>
  <c r="T55" i="5"/>
  <c r="K84" i="5"/>
  <c r="S84" i="5"/>
  <c r="L100" i="9"/>
  <c r="T84" i="9"/>
  <c r="Q57" i="11"/>
  <c r="G68" i="11"/>
  <c r="Q62" i="11"/>
  <c r="V3" i="5"/>
  <c r="H24" i="5"/>
  <c r="T46" i="5"/>
  <c r="T54" i="5"/>
  <c r="D68" i="5"/>
  <c r="N68" i="5"/>
  <c r="L84" i="5"/>
  <c r="T69" i="5"/>
  <c r="V71" i="5"/>
  <c r="V82" i="5"/>
  <c r="V126" i="5"/>
  <c r="C170" i="5"/>
  <c r="D10" i="28" s="1"/>
  <c r="D17" i="28" s="1"/>
  <c r="V69" i="9"/>
  <c r="V73" i="9"/>
  <c r="V77" i="9"/>
  <c r="V81" i="9"/>
  <c r="V113" i="9"/>
  <c r="V117" i="9"/>
  <c r="V121" i="9"/>
  <c r="V125" i="9"/>
  <c r="J167" i="9"/>
  <c r="V157" i="9"/>
  <c r="T157" i="9"/>
  <c r="V164" i="9"/>
  <c r="T164" i="9"/>
  <c r="B172" i="9"/>
  <c r="J56" i="5"/>
  <c r="R56" i="5"/>
  <c r="T45" i="5"/>
  <c r="T53" i="5"/>
  <c r="T57" i="5"/>
  <c r="V63" i="5"/>
  <c r="G68" i="5"/>
  <c r="V70" i="5"/>
  <c r="T78" i="5"/>
  <c r="T88" i="5"/>
  <c r="T92" i="5"/>
  <c r="T96" i="5"/>
  <c r="T100" i="5"/>
  <c r="T102" i="5"/>
  <c r="T106" i="5"/>
  <c r="T122" i="5"/>
  <c r="H24" i="9"/>
  <c r="T68" i="9"/>
  <c r="T72" i="9"/>
  <c r="T76" i="9"/>
  <c r="T80" i="9"/>
  <c r="T91" i="9"/>
  <c r="D126" i="9"/>
  <c r="N126" i="9"/>
  <c r="T112" i="9"/>
  <c r="T116" i="9"/>
  <c r="T120" i="9"/>
  <c r="T124" i="9"/>
  <c r="T154" i="9"/>
  <c r="V154" i="9"/>
  <c r="H68" i="5"/>
  <c r="V62" i="5"/>
  <c r="N84" i="5"/>
  <c r="S20" i="6"/>
  <c r="T3" i="9"/>
  <c r="T4" i="9"/>
  <c r="T5" i="9"/>
  <c r="T6" i="9"/>
  <c r="T7" i="9"/>
  <c r="T8" i="9"/>
  <c r="T9" i="9"/>
  <c r="T10" i="9"/>
  <c r="T11" i="9"/>
  <c r="T151" i="9"/>
  <c r="P68" i="5"/>
  <c r="T60" i="5"/>
  <c r="D84" i="5"/>
  <c r="V69" i="5"/>
  <c r="V40" i="5"/>
  <c r="T43" i="5"/>
  <c r="V48" i="5"/>
  <c r="T51" i="5"/>
  <c r="I68" i="5"/>
  <c r="Q68" i="5"/>
  <c r="T58" i="5"/>
  <c r="V61" i="5"/>
  <c r="T71" i="5"/>
  <c r="T77" i="5"/>
  <c r="T87" i="5"/>
  <c r="T91" i="5"/>
  <c r="T95" i="5"/>
  <c r="T99" i="5"/>
  <c r="T105" i="5"/>
  <c r="I127" i="5"/>
  <c r="T115" i="5"/>
  <c r="T152" i="5"/>
  <c r="T156" i="5"/>
  <c r="T160" i="5"/>
  <c r="H165" i="5"/>
  <c r="F28" i="8"/>
  <c r="G28" i="8"/>
  <c r="G12" i="7" s="1"/>
  <c r="V3" i="9"/>
  <c r="V104" i="9"/>
  <c r="T104" i="9"/>
  <c r="V144" i="9"/>
  <c r="T144" i="9"/>
  <c r="V148" i="9"/>
  <c r="T148" i="9"/>
  <c r="V153" i="9"/>
  <c r="T153" i="9"/>
  <c r="R167" i="9"/>
  <c r="V121" i="5"/>
  <c r="V130" i="5"/>
  <c r="V134" i="5"/>
  <c r="V138" i="5"/>
  <c r="T153" i="5"/>
  <c r="T157" i="5"/>
  <c r="T161" i="5"/>
  <c r="V165" i="5"/>
  <c r="H28" i="8"/>
  <c r="G13" i="7" s="1"/>
  <c r="I28" i="8"/>
  <c r="T16" i="9"/>
  <c r="T20" i="9"/>
  <c r="V26" i="9"/>
  <c r="T26" i="9"/>
  <c r="V30" i="9"/>
  <c r="T30" i="9"/>
  <c r="V34" i="9"/>
  <c r="T34" i="9"/>
  <c r="V38" i="9"/>
  <c r="T38" i="9"/>
  <c r="V58" i="9"/>
  <c r="K83" i="9"/>
  <c r="S83" i="9"/>
  <c r="T69" i="9"/>
  <c r="T73" i="9"/>
  <c r="T77" i="9"/>
  <c r="T81" i="9"/>
  <c r="I100" i="9"/>
  <c r="Q100" i="9"/>
  <c r="V91" i="9"/>
  <c r="H108" i="9"/>
  <c r="P108" i="9"/>
  <c r="V109" i="9"/>
  <c r="T166" i="9"/>
  <c r="Q63" i="11"/>
  <c r="V28" i="17"/>
  <c r="K43" i="17"/>
  <c r="T93" i="17"/>
  <c r="V95" i="17"/>
  <c r="T95" i="17"/>
  <c r="G106" i="17"/>
  <c r="T145" i="17"/>
  <c r="Q19" i="11"/>
  <c r="I39" i="11"/>
  <c r="D56" i="11"/>
  <c r="S56" i="11" s="1"/>
  <c r="N56" i="11"/>
  <c r="L56" i="11"/>
  <c r="G119" i="11"/>
  <c r="Q110" i="11"/>
  <c r="Q121" i="15"/>
  <c r="G132" i="15"/>
  <c r="V73" i="5"/>
  <c r="V81" i="5"/>
  <c r="T86" i="5"/>
  <c r="T90" i="5"/>
  <c r="T94" i="5"/>
  <c r="T98" i="5"/>
  <c r="V117" i="5"/>
  <c r="V125" i="5"/>
  <c r="V128" i="5"/>
  <c r="V132" i="5"/>
  <c r="V136" i="5"/>
  <c r="L151" i="5"/>
  <c r="T155" i="5"/>
  <c r="T159" i="5"/>
  <c r="M20" i="6"/>
  <c r="N38" i="6"/>
  <c r="N44" i="6"/>
  <c r="E69" i="6"/>
  <c r="F75" i="6"/>
  <c r="K28" i="8"/>
  <c r="G16" i="7" s="1"/>
  <c r="T14" i="9"/>
  <c r="T18" i="9"/>
  <c r="T22" i="9"/>
  <c r="I39" i="9"/>
  <c r="Q39" i="9"/>
  <c r="V28" i="9"/>
  <c r="T28" i="9"/>
  <c r="V32" i="9"/>
  <c r="T32" i="9"/>
  <c r="V36" i="9"/>
  <c r="T36" i="9"/>
  <c r="T67" i="9"/>
  <c r="T71" i="9"/>
  <c r="T75" i="9"/>
  <c r="T79" i="9"/>
  <c r="V87" i="9"/>
  <c r="V95" i="9"/>
  <c r="Q10" i="11"/>
  <c r="Q38" i="11"/>
  <c r="Q77" i="11"/>
  <c r="D84" i="11"/>
  <c r="S84" i="11" s="1"/>
  <c r="Q89" i="11"/>
  <c r="S39" i="20"/>
  <c r="D50" i="20"/>
  <c r="V80" i="5"/>
  <c r="V85" i="5"/>
  <c r="V89" i="5"/>
  <c r="V93" i="5"/>
  <c r="V97" i="5"/>
  <c r="V116" i="5"/>
  <c r="V124" i="5"/>
  <c r="V155" i="5"/>
  <c r="V159" i="5"/>
  <c r="O44" i="6"/>
  <c r="L55" i="6"/>
  <c r="P86" i="6"/>
  <c r="V14" i="9"/>
  <c r="V18" i="9"/>
  <c r="V22" i="9"/>
  <c r="T40" i="9"/>
  <c r="T41" i="9"/>
  <c r="T42" i="9"/>
  <c r="T43" i="9"/>
  <c r="T44" i="9"/>
  <c r="T45" i="9"/>
  <c r="T46" i="9"/>
  <c r="T47" i="9"/>
  <c r="T48" i="9"/>
  <c r="T49" i="9"/>
  <c r="T50" i="9"/>
  <c r="T51" i="9"/>
  <c r="T52" i="9"/>
  <c r="T53" i="9"/>
  <c r="T54" i="9"/>
  <c r="T55" i="9"/>
  <c r="V67" i="9"/>
  <c r="V71" i="9"/>
  <c r="V75" i="9"/>
  <c r="V79" i="9"/>
  <c r="V86" i="9"/>
  <c r="V94" i="9"/>
  <c r="J139" i="9"/>
  <c r="V131" i="9"/>
  <c r="T131" i="9"/>
  <c r="T143" i="9"/>
  <c r="V143" i="9"/>
  <c r="K150" i="9"/>
  <c r="S150" i="9"/>
  <c r="V147" i="9"/>
  <c r="T147" i="9"/>
  <c r="V159" i="9"/>
  <c r="T159" i="9"/>
  <c r="D39" i="11"/>
  <c r="S39" i="11" s="1"/>
  <c r="S25" i="11"/>
  <c r="N39" i="11"/>
  <c r="L39" i="11"/>
  <c r="M101" i="11"/>
  <c r="Q153" i="11"/>
  <c r="D21" i="30"/>
  <c r="L148" i="17"/>
  <c r="V138" i="17"/>
  <c r="T138" i="17"/>
  <c r="V79" i="5"/>
  <c r="T85" i="5"/>
  <c r="T89" i="5"/>
  <c r="T93" i="5"/>
  <c r="T97" i="5"/>
  <c r="V115" i="5"/>
  <c r="V123" i="5"/>
  <c r="H140" i="5"/>
  <c r="P140" i="5"/>
  <c r="V131" i="5"/>
  <c r="V135" i="5"/>
  <c r="V139" i="5"/>
  <c r="V141" i="5"/>
  <c r="K165" i="5"/>
  <c r="S165" i="5"/>
  <c r="T154" i="5"/>
  <c r="T158" i="5"/>
  <c r="T162" i="5"/>
  <c r="R41" i="27"/>
  <c r="S41" i="27" s="1"/>
  <c r="T41" i="27" s="1"/>
  <c r="U41" i="27" s="1"/>
  <c r="V41" i="27" s="1"/>
  <c r="W41" i="27" s="1"/>
  <c r="X41" i="27" s="1"/>
  <c r="Y41" i="27" s="1"/>
  <c r="Z41" i="27" s="1"/>
  <c r="AA41" i="27" s="1"/>
  <c r="AB41" i="27" s="1"/>
  <c r="AC41" i="27" s="1"/>
  <c r="J88" i="6"/>
  <c r="P80" i="6"/>
  <c r="E86" i="6"/>
  <c r="Q86" i="6"/>
  <c r="T13" i="9"/>
  <c r="T17" i="9"/>
  <c r="T21" i="9"/>
  <c r="V27" i="9"/>
  <c r="T27" i="9"/>
  <c r="V31" i="9"/>
  <c r="T31" i="9"/>
  <c r="V35" i="9"/>
  <c r="T35" i="9"/>
  <c r="V40" i="9"/>
  <c r="T70" i="9"/>
  <c r="T74" i="9"/>
  <c r="T78" i="9"/>
  <c r="T82" i="9"/>
  <c r="V85" i="9"/>
  <c r="V93" i="9"/>
  <c r="N108" i="9"/>
  <c r="K139" i="9"/>
  <c r="S139" i="9"/>
  <c r="H167" i="9"/>
  <c r="S9" i="11"/>
  <c r="D12" i="11"/>
  <c r="AE41" i="27" s="1"/>
  <c r="AE45" i="27" s="1"/>
  <c r="Q20" i="11"/>
  <c r="Q25" i="11"/>
  <c r="G39" i="11"/>
  <c r="Q69" i="11"/>
  <c r="O101" i="11"/>
  <c r="Q135" i="11"/>
  <c r="V78" i="5"/>
  <c r="H101" i="5"/>
  <c r="P101" i="5"/>
  <c r="V88" i="5"/>
  <c r="V92" i="5"/>
  <c r="V96" i="5"/>
  <c r="V100" i="5"/>
  <c r="D101" i="5"/>
  <c r="V114" i="5"/>
  <c r="V122" i="5"/>
  <c r="I140" i="5"/>
  <c r="Q140" i="5"/>
  <c r="T131" i="5"/>
  <c r="T135" i="5"/>
  <c r="T139" i="5"/>
  <c r="G140" i="5"/>
  <c r="V154" i="5"/>
  <c r="V158" i="5"/>
  <c r="V162" i="5"/>
  <c r="N14" i="6"/>
  <c r="E80" i="6"/>
  <c r="F86" i="6"/>
  <c r="V13" i="9"/>
  <c r="V17" i="9"/>
  <c r="V21" i="9"/>
  <c r="T58" i="9"/>
  <c r="J83" i="9"/>
  <c r="V70" i="9"/>
  <c r="V74" i="9"/>
  <c r="V78" i="9"/>
  <c r="V82" i="9"/>
  <c r="H83" i="9"/>
  <c r="V84" i="9"/>
  <c r="V92" i="9"/>
  <c r="T109" i="9"/>
  <c r="L139" i="9"/>
  <c r="T127" i="9"/>
  <c r="V130" i="9"/>
  <c r="T130" i="9"/>
  <c r="M150" i="9"/>
  <c r="T142" i="9"/>
  <c r="V142" i="9"/>
  <c r="I167" i="9"/>
  <c r="V155" i="9"/>
  <c r="T155" i="9"/>
  <c r="V158" i="9"/>
  <c r="T158" i="9"/>
  <c r="T165" i="9"/>
  <c r="Q50" i="11"/>
  <c r="P68" i="11"/>
  <c r="M84" i="11"/>
  <c r="Q76" i="11"/>
  <c r="T146" i="17"/>
  <c r="S108" i="9"/>
  <c r="V103" i="9"/>
  <c r="T103" i="9"/>
  <c r="V107" i="9"/>
  <c r="T107" i="9"/>
  <c r="V129" i="9"/>
  <c r="V137" i="9"/>
  <c r="T141" i="9"/>
  <c r="V152" i="9"/>
  <c r="V156" i="9"/>
  <c r="Q4" i="11"/>
  <c r="Q9" i="11"/>
  <c r="Q11" i="11"/>
  <c r="Q21" i="11"/>
  <c r="H39" i="11"/>
  <c r="P39" i="11"/>
  <c r="Q30" i="11"/>
  <c r="Q34" i="11"/>
  <c r="Q45" i="11"/>
  <c r="Q51" i="11"/>
  <c r="Q54" i="11"/>
  <c r="J68" i="11"/>
  <c r="K68" i="11"/>
  <c r="Q64" i="11"/>
  <c r="Q72" i="11"/>
  <c r="Q78" i="11"/>
  <c r="Q96" i="11"/>
  <c r="P27" i="17"/>
  <c r="T144" i="17"/>
  <c r="V109" i="22"/>
  <c r="T109" i="22"/>
  <c r="U7" i="27"/>
  <c r="BS7" i="27"/>
  <c r="V110" i="5"/>
  <c r="V128" i="9"/>
  <c r="V136" i="9"/>
  <c r="T140" i="9"/>
  <c r="V146" i="9"/>
  <c r="T146" i="9"/>
  <c r="H150" i="9"/>
  <c r="G167" i="9"/>
  <c r="V151" i="9"/>
  <c r="O167" i="9"/>
  <c r="Q7" i="11"/>
  <c r="H24" i="11"/>
  <c r="P24" i="11"/>
  <c r="Q26" i="11"/>
  <c r="I56" i="11"/>
  <c r="H84" i="11"/>
  <c r="P84" i="11"/>
  <c r="Q83" i="11"/>
  <c r="H101" i="11"/>
  <c r="Q85" i="11"/>
  <c r="P101" i="11"/>
  <c r="Q94" i="11"/>
  <c r="J156" i="11"/>
  <c r="S145" i="11"/>
  <c r="D156" i="11"/>
  <c r="S156" i="11" s="1"/>
  <c r="C161" i="11"/>
  <c r="D13" i="29" s="1"/>
  <c r="T42" i="17"/>
  <c r="V42" i="17"/>
  <c r="T143" i="17"/>
  <c r="V102" i="9"/>
  <c r="T102" i="9"/>
  <c r="V106" i="9"/>
  <c r="T106" i="9"/>
  <c r="G139" i="9"/>
  <c r="V127" i="9"/>
  <c r="O139" i="9"/>
  <c r="V135" i="9"/>
  <c r="C172" i="9"/>
  <c r="D12" i="29" s="1"/>
  <c r="I24" i="11"/>
  <c r="Q13" i="11"/>
  <c r="Q28" i="11"/>
  <c r="Q32" i="11"/>
  <c r="L68" i="11"/>
  <c r="Q67" i="11"/>
  <c r="Q70" i="11"/>
  <c r="Q81" i="11"/>
  <c r="Q88" i="11"/>
  <c r="Q106" i="11"/>
  <c r="S4" i="15"/>
  <c r="D12" i="15"/>
  <c r="AR41" i="27" s="1"/>
  <c r="Q70" i="15"/>
  <c r="T112" i="17"/>
  <c r="V112" i="17"/>
  <c r="S124" i="17"/>
  <c r="T142" i="17"/>
  <c r="L116" i="22"/>
  <c r="T108" i="22"/>
  <c r="V134" i="9"/>
  <c r="J150" i="9"/>
  <c r="R150" i="9"/>
  <c r="V145" i="9"/>
  <c r="T145" i="9"/>
  <c r="V149" i="9"/>
  <c r="T149" i="9"/>
  <c r="T160" i="9"/>
  <c r="V166" i="9"/>
  <c r="D35" i="10"/>
  <c r="D37" i="10" s="1"/>
  <c r="J12" i="11"/>
  <c r="Q5" i="11"/>
  <c r="J24" i="11"/>
  <c r="N24" i="11"/>
  <c r="Q18" i="11"/>
  <c r="O24" i="11"/>
  <c r="K39" i="11"/>
  <c r="Q37" i="11"/>
  <c r="K56" i="11"/>
  <c r="Q43" i="11"/>
  <c r="M68" i="11"/>
  <c r="Q61" i="11"/>
  <c r="Q75" i="11"/>
  <c r="J101" i="11"/>
  <c r="G101" i="11"/>
  <c r="Q97" i="11"/>
  <c r="Q118" i="11"/>
  <c r="Q122" i="11"/>
  <c r="L156" i="11"/>
  <c r="G21" i="15"/>
  <c r="Q19" i="15"/>
  <c r="O30" i="15"/>
  <c r="Q52" i="15"/>
  <c r="M76" i="15"/>
  <c r="H84" i="15"/>
  <c r="Q77" i="15"/>
  <c r="R15" i="17"/>
  <c r="V14" i="17"/>
  <c r="T14" i="17"/>
  <c r="T41" i="17"/>
  <c r="V41" i="17"/>
  <c r="T141" i="17"/>
  <c r="Q108" i="20"/>
  <c r="S39" i="27"/>
  <c r="T39" i="27" s="1"/>
  <c r="U39" i="27" s="1"/>
  <c r="V39" i="27" s="1"/>
  <c r="W39" i="27" s="1"/>
  <c r="X39" i="27" s="1"/>
  <c r="Y39" i="27" s="1"/>
  <c r="Z39" i="27" s="1"/>
  <c r="AA39" i="27" s="1"/>
  <c r="AB39" i="27" s="1"/>
  <c r="AC39" i="27" s="1"/>
  <c r="T99" i="9"/>
  <c r="V101" i="9"/>
  <c r="T101" i="9"/>
  <c r="G108" i="9"/>
  <c r="O108" i="9"/>
  <c r="V105" i="9"/>
  <c r="T105" i="9"/>
  <c r="V133" i="9"/>
  <c r="V141" i="9"/>
  <c r="V165" i="9"/>
  <c r="G35" i="10"/>
  <c r="K12" i="11"/>
  <c r="H12" i="11"/>
  <c r="P12" i="11"/>
  <c r="Q8" i="11"/>
  <c r="Q35" i="11"/>
  <c r="Q46" i="11"/>
  <c r="Q48" i="11"/>
  <c r="Q59" i="11"/>
  <c r="Q73" i="11"/>
  <c r="Q99" i="11"/>
  <c r="Q154" i="11"/>
  <c r="G23" i="12"/>
  <c r="H24" i="12" s="1"/>
  <c r="J95" i="15"/>
  <c r="D43" i="17"/>
  <c r="V78" i="17"/>
  <c r="T78" i="17"/>
  <c r="V82" i="17"/>
  <c r="T82" i="17"/>
  <c r="V86" i="17"/>
  <c r="T86" i="17"/>
  <c r="T140" i="17"/>
  <c r="Q104" i="20"/>
  <c r="G113" i="20"/>
  <c r="O113" i="20"/>
  <c r="K116" i="22"/>
  <c r="Q13" i="15"/>
  <c r="Q20" i="15"/>
  <c r="D38" i="15"/>
  <c r="S38" i="15" s="1"/>
  <c r="Q39" i="15"/>
  <c r="Q46" i="15"/>
  <c r="T62" i="17"/>
  <c r="I71" i="17"/>
  <c r="V96" i="17"/>
  <c r="T96" i="17"/>
  <c r="T139" i="17"/>
  <c r="T147" i="17"/>
  <c r="T12" i="22"/>
  <c r="T69" i="22"/>
  <c r="I70" i="22"/>
  <c r="V115" i="22"/>
  <c r="T115" i="22"/>
  <c r="I101" i="11"/>
  <c r="D119" i="11"/>
  <c r="S119" i="11" s="1"/>
  <c r="N119" i="11"/>
  <c r="J132" i="11"/>
  <c r="Q121" i="11"/>
  <c r="Q123" i="11"/>
  <c r="D143" i="11"/>
  <c r="S143" i="11" s="1"/>
  <c r="N143" i="11"/>
  <c r="Q139" i="11"/>
  <c r="I156" i="11"/>
  <c r="G12" i="15"/>
  <c r="Q4" i="15"/>
  <c r="Q6" i="15"/>
  <c r="J21" i="15"/>
  <c r="L30" i="15"/>
  <c r="I84" i="15"/>
  <c r="I95" i="15"/>
  <c r="Q106" i="15"/>
  <c r="Q129" i="15"/>
  <c r="V8" i="17"/>
  <c r="T8" i="17"/>
  <c r="T9" i="17"/>
  <c r="J27" i="17"/>
  <c r="R27" i="17"/>
  <c r="T20" i="17"/>
  <c r="V20" i="17"/>
  <c r="T32" i="17"/>
  <c r="V32" i="17"/>
  <c r="V66" i="17"/>
  <c r="T66" i="17"/>
  <c r="T113" i="17"/>
  <c r="V116" i="17"/>
  <c r="T116" i="17"/>
  <c r="V120" i="17"/>
  <c r="T120" i="17"/>
  <c r="V152" i="17"/>
  <c r="T152" i="17"/>
  <c r="V156" i="17"/>
  <c r="T156" i="17"/>
  <c r="G12" i="20"/>
  <c r="Q4" i="20"/>
  <c r="S31" i="20"/>
  <c r="D38" i="20"/>
  <c r="S38" i="20" s="1"/>
  <c r="K15" i="22"/>
  <c r="V3" i="22"/>
  <c r="T3" i="22"/>
  <c r="V7" i="22"/>
  <c r="T7" i="22"/>
  <c r="T11" i="22"/>
  <c r="I27" i="22"/>
  <c r="V108" i="22"/>
  <c r="S116" i="22"/>
  <c r="T117" i="22"/>
  <c r="H130" i="22"/>
  <c r="G12" i="11"/>
  <c r="D24" i="11"/>
  <c r="S24" i="11" s="1"/>
  <c r="K101" i="11"/>
  <c r="Q112" i="11"/>
  <c r="Q114" i="11"/>
  <c r="L132" i="11"/>
  <c r="G132" i="11"/>
  <c r="K156" i="11"/>
  <c r="Q145" i="11"/>
  <c r="Q147" i="11"/>
  <c r="I12" i="15"/>
  <c r="L21" i="15"/>
  <c r="Q14" i="15"/>
  <c r="D30" i="15"/>
  <c r="S30" i="15" s="1"/>
  <c r="N30" i="15"/>
  <c r="Q31" i="15"/>
  <c r="Q37" i="15"/>
  <c r="Q40" i="15"/>
  <c r="O50" i="15"/>
  <c r="M61" i="15"/>
  <c r="Q62" i="15"/>
  <c r="O76" i="15"/>
  <c r="Q64" i="15"/>
  <c r="Q82" i="15"/>
  <c r="Q90" i="15"/>
  <c r="Q92" i="15"/>
  <c r="D108" i="15"/>
  <c r="S108" i="15" s="1"/>
  <c r="S96" i="15"/>
  <c r="N108" i="15"/>
  <c r="K132" i="15"/>
  <c r="J15" i="17"/>
  <c r="V7" i="17"/>
  <c r="T7" i="17"/>
  <c r="V16" i="17"/>
  <c r="T19" i="17"/>
  <c r="V19" i="17"/>
  <c r="O71" i="17"/>
  <c r="I106" i="17"/>
  <c r="T90" i="17"/>
  <c r="Q106" i="17"/>
  <c r="V104" i="17"/>
  <c r="T104" i="17"/>
  <c r="T111" i="17"/>
  <c r="V115" i="17"/>
  <c r="T115" i="17"/>
  <c r="R124" i="17"/>
  <c r="V119" i="17"/>
  <c r="T119" i="17"/>
  <c r="V123" i="17"/>
  <c r="T123" i="17"/>
  <c r="V151" i="17"/>
  <c r="T151" i="17"/>
  <c r="V155" i="17"/>
  <c r="T155" i="17"/>
  <c r="Q23" i="20"/>
  <c r="G50" i="20"/>
  <c r="K113" i="20"/>
  <c r="H113" i="20"/>
  <c r="Q102" i="20"/>
  <c r="P113" i="20"/>
  <c r="Q122" i="20"/>
  <c r="V6" i="22"/>
  <c r="T6" i="22"/>
  <c r="V10" i="22"/>
  <c r="T10" i="22"/>
  <c r="T16" i="22"/>
  <c r="Q27" i="22"/>
  <c r="V46" i="22"/>
  <c r="V50" i="22"/>
  <c r="V54" i="22"/>
  <c r="V58" i="22"/>
  <c r="V81" i="22"/>
  <c r="T81" i="22"/>
  <c r="I82" i="22"/>
  <c r="T103" i="22"/>
  <c r="V103" i="22"/>
  <c r="V114" i="22"/>
  <c r="G24" i="11"/>
  <c r="L101" i="11"/>
  <c r="Q102" i="11"/>
  <c r="M132" i="11"/>
  <c r="Q128" i="11"/>
  <c r="B161" i="11"/>
  <c r="G30" i="15"/>
  <c r="M50" i="15"/>
  <c r="Q45" i="15"/>
  <c r="Q47" i="15"/>
  <c r="D61" i="15"/>
  <c r="S61" i="15" s="1"/>
  <c r="S51" i="15"/>
  <c r="Q59" i="15"/>
  <c r="H76" i="15"/>
  <c r="P76" i="15"/>
  <c r="Q78" i="15"/>
  <c r="G108" i="15"/>
  <c r="Q96" i="15"/>
  <c r="O108" i="15"/>
  <c r="L108" i="15"/>
  <c r="Q98" i="15"/>
  <c r="Q112" i="15"/>
  <c r="Q114" i="15"/>
  <c r="K15" i="17"/>
  <c r="S15" i="17"/>
  <c r="M27" i="17"/>
  <c r="M43" i="17"/>
  <c r="T40" i="17"/>
  <c r="V40" i="17"/>
  <c r="T44" i="17"/>
  <c r="T45" i="17"/>
  <c r="T46" i="17"/>
  <c r="T47" i="17"/>
  <c r="T48" i="17"/>
  <c r="T49" i="17"/>
  <c r="T50" i="17"/>
  <c r="T51" i="17"/>
  <c r="T52" i="17"/>
  <c r="T53" i="17"/>
  <c r="T54" i="17"/>
  <c r="T55" i="17"/>
  <c r="T56" i="17"/>
  <c r="T57" i="17"/>
  <c r="T58" i="17"/>
  <c r="T59" i="17"/>
  <c r="Q71" i="17"/>
  <c r="T73" i="17"/>
  <c r="V73" i="17"/>
  <c r="V94" i="17"/>
  <c r="T94" i="17"/>
  <c r="T110" i="17"/>
  <c r="K124" i="17"/>
  <c r="B163" i="17"/>
  <c r="Q63" i="20"/>
  <c r="Q91" i="20"/>
  <c r="L15" i="22"/>
  <c r="J27" i="22"/>
  <c r="R27" i="22"/>
  <c r="V148" i="22"/>
  <c r="T148" i="22"/>
  <c r="T23" i="26"/>
  <c r="V23" i="26"/>
  <c r="G56" i="11"/>
  <c r="J109" i="11"/>
  <c r="D109" i="11"/>
  <c r="S109" i="11" s="1"/>
  <c r="D132" i="11"/>
  <c r="S132" i="11" s="1"/>
  <c r="N132" i="11"/>
  <c r="Q130" i="11"/>
  <c r="J143" i="11"/>
  <c r="Q136" i="11"/>
  <c r="Q138" i="11"/>
  <c r="K12" i="15"/>
  <c r="Q9" i="15"/>
  <c r="Q11" i="15"/>
  <c r="Q26" i="15"/>
  <c r="Q28" i="15"/>
  <c r="H30" i="15"/>
  <c r="D50" i="15"/>
  <c r="S50" i="15" s="1"/>
  <c r="N50" i="15"/>
  <c r="Q43" i="15"/>
  <c r="G61" i="15"/>
  <c r="Q51" i="15"/>
  <c r="O61" i="15"/>
  <c r="L61" i="15"/>
  <c r="Q53" i="15"/>
  <c r="I76" i="15"/>
  <c r="M95" i="15"/>
  <c r="H108" i="15"/>
  <c r="P108" i="15"/>
  <c r="Q103" i="15"/>
  <c r="Q105" i="15"/>
  <c r="L119" i="15"/>
  <c r="M132" i="15"/>
  <c r="L15" i="17"/>
  <c r="T3" i="17"/>
  <c r="V6" i="17"/>
  <c r="T6" i="17"/>
  <c r="N43" i="17"/>
  <c r="T34" i="17"/>
  <c r="V34" i="17"/>
  <c r="V68" i="17"/>
  <c r="T68" i="17"/>
  <c r="Q89" i="17"/>
  <c r="V103" i="17"/>
  <c r="T103" i="17"/>
  <c r="M114" i="17"/>
  <c r="T109" i="17"/>
  <c r="V118" i="17"/>
  <c r="T118" i="17"/>
  <c r="V122" i="17"/>
  <c r="T122" i="17"/>
  <c r="J100" i="20"/>
  <c r="V5" i="22"/>
  <c r="T5" i="22"/>
  <c r="V9" i="22"/>
  <c r="T9" i="22"/>
  <c r="V80" i="22"/>
  <c r="T80" i="22"/>
  <c r="V112" i="22"/>
  <c r="T113" i="22"/>
  <c r="L152" i="22"/>
  <c r="K109" i="11"/>
  <c r="K119" i="11"/>
  <c r="Q115" i="11"/>
  <c r="Q117" i="11"/>
  <c r="Q120" i="11"/>
  <c r="K143" i="11"/>
  <c r="Q134" i="11"/>
  <c r="Q148" i="11"/>
  <c r="Q150" i="11"/>
  <c r="Q152" i="11"/>
  <c r="L21" i="13"/>
  <c r="D21" i="15"/>
  <c r="S21" i="15" s="1"/>
  <c r="J38" i="15"/>
  <c r="Q32" i="15"/>
  <c r="Q34" i="15"/>
  <c r="G50" i="15"/>
  <c r="H61" i="15"/>
  <c r="P61" i="15"/>
  <c r="J76" i="15"/>
  <c r="Q73" i="15"/>
  <c r="Q75" i="15"/>
  <c r="D95" i="15"/>
  <c r="S95" i="15" s="1"/>
  <c r="S85" i="15"/>
  <c r="N95" i="15"/>
  <c r="Q93" i="15"/>
  <c r="M119" i="15"/>
  <c r="D132" i="15"/>
  <c r="S132" i="15" s="1"/>
  <c r="N132" i="15"/>
  <c r="Q126" i="15"/>
  <c r="Q128" i="15"/>
  <c r="G27" i="17"/>
  <c r="H27" i="17"/>
  <c r="V22" i="17"/>
  <c r="T72" i="17"/>
  <c r="V72" i="17"/>
  <c r="G89" i="17"/>
  <c r="N106" i="17"/>
  <c r="D114" i="17"/>
  <c r="N114" i="17"/>
  <c r="T108" i="17"/>
  <c r="V113" i="17"/>
  <c r="D100" i="20"/>
  <c r="S100" i="20" s="1"/>
  <c r="S90" i="20"/>
  <c r="N100" i="20"/>
  <c r="K100" i="20"/>
  <c r="Q121" i="20"/>
  <c r="B142" i="20"/>
  <c r="T14" i="22"/>
  <c r="V29" i="22"/>
  <c r="V5" i="26"/>
  <c r="T5" i="26"/>
  <c r="G15" i="26"/>
  <c r="V9" i="26"/>
  <c r="T9" i="26"/>
  <c r="V13" i="26"/>
  <c r="T13" i="26"/>
  <c r="Q103" i="11"/>
  <c r="L119" i="11"/>
  <c r="Q111" i="11"/>
  <c r="Q125" i="11"/>
  <c r="Q131" i="11"/>
  <c r="L143" i="11"/>
  <c r="Q144" i="11"/>
  <c r="O156" i="11"/>
  <c r="H97" i="12"/>
  <c r="L109" i="12"/>
  <c r="L111" i="12" s="1"/>
  <c r="N5" i="12" s="1"/>
  <c r="S12" i="15"/>
  <c r="H21" i="15"/>
  <c r="P21" i="15"/>
  <c r="Q15" i="15"/>
  <c r="Q17" i="15"/>
  <c r="J30" i="15"/>
  <c r="K38" i="15"/>
  <c r="Q36" i="15"/>
  <c r="H50" i="15"/>
  <c r="P50" i="15"/>
  <c r="Q48" i="15"/>
  <c r="K76" i="15"/>
  <c r="Q65" i="15"/>
  <c r="Q67" i="15"/>
  <c r="G84" i="15"/>
  <c r="O84" i="15"/>
  <c r="S79" i="15"/>
  <c r="D84" i="15"/>
  <c r="S84" i="15" s="1"/>
  <c r="N84" i="15"/>
  <c r="G95" i="15"/>
  <c r="Q85" i="15"/>
  <c r="O95" i="15"/>
  <c r="Q87" i="15"/>
  <c r="Q89" i="15"/>
  <c r="Q99" i="15"/>
  <c r="D119" i="15"/>
  <c r="S119" i="15" s="1"/>
  <c r="S109" i="15"/>
  <c r="N119" i="15"/>
  <c r="K119" i="15"/>
  <c r="Q115" i="15"/>
  <c r="Q117" i="15"/>
  <c r="Q120" i="15"/>
  <c r="O132" i="15"/>
  <c r="Q122" i="15"/>
  <c r="T10" i="17"/>
  <c r="G15" i="17"/>
  <c r="T21" i="17"/>
  <c r="V21" i="17"/>
  <c r="T33" i="17"/>
  <c r="V33" i="17"/>
  <c r="V67" i="17"/>
  <c r="T67" i="17"/>
  <c r="H89" i="17"/>
  <c r="O106" i="17"/>
  <c r="T97" i="17"/>
  <c r="V102" i="17"/>
  <c r="T102" i="17"/>
  <c r="G114" i="17"/>
  <c r="T107" i="17"/>
  <c r="O114" i="17"/>
  <c r="V117" i="17"/>
  <c r="T117" i="17"/>
  <c r="V121" i="17"/>
  <c r="T121" i="17"/>
  <c r="V126" i="17"/>
  <c r="T126" i="17"/>
  <c r="V130" i="17"/>
  <c r="T130" i="17"/>
  <c r="G35" i="12" s="1"/>
  <c r="V134" i="17"/>
  <c r="T134" i="17"/>
  <c r="G38" i="20"/>
  <c r="Q31" i="20"/>
  <c r="Q33" i="20"/>
  <c r="Q51" i="20"/>
  <c r="V4" i="22"/>
  <c r="T4" i="22"/>
  <c r="V8" i="22"/>
  <c r="T8" i="22"/>
  <c r="T13" i="22"/>
  <c r="I43" i="22"/>
  <c r="V28" i="22"/>
  <c r="R82" i="22"/>
  <c r="V110" i="22"/>
  <c r="T111" i="22"/>
  <c r="J130" i="22"/>
  <c r="R130" i="22"/>
  <c r="V146" i="22"/>
  <c r="T146" i="22"/>
  <c r="S99" i="24"/>
  <c r="D106" i="24"/>
  <c r="V117" i="22"/>
  <c r="Q130" i="22"/>
  <c r="V147" i="22"/>
  <c r="G156" i="11"/>
  <c r="G76" i="15"/>
  <c r="Q131" i="15"/>
  <c r="V5" i="17"/>
  <c r="V13" i="17"/>
  <c r="T18" i="17"/>
  <c r="T26" i="17"/>
  <c r="T31" i="17"/>
  <c r="T39" i="17"/>
  <c r="L71" i="17"/>
  <c r="V65" i="17"/>
  <c r="V77" i="17"/>
  <c r="T77" i="17"/>
  <c r="V81" i="17"/>
  <c r="T81" i="17"/>
  <c r="V85" i="17"/>
  <c r="T85" i="17"/>
  <c r="V93" i="17"/>
  <c r="V101" i="17"/>
  <c r="V125" i="17"/>
  <c r="T125" i="17"/>
  <c r="P137" i="17"/>
  <c r="V129" i="17"/>
  <c r="T129" i="17"/>
  <c r="V133" i="17"/>
  <c r="T133" i="17"/>
  <c r="G78" i="20"/>
  <c r="L113" i="20"/>
  <c r="I113" i="20"/>
  <c r="Q123" i="20"/>
  <c r="T40" i="22"/>
  <c r="V40" i="22"/>
  <c r="T142" i="22"/>
  <c r="T143" i="22"/>
  <c r="S152" i="22"/>
  <c r="K152" i="22"/>
  <c r="L20" i="24"/>
  <c r="T82" i="26"/>
  <c r="K88" i="26"/>
  <c r="V4" i="17"/>
  <c r="V12" i="17"/>
  <c r="T17" i="17"/>
  <c r="T25" i="17"/>
  <c r="T30" i="17"/>
  <c r="T38" i="17"/>
  <c r="V64" i="17"/>
  <c r="J89" i="17"/>
  <c r="R89" i="17"/>
  <c r="V92" i="17"/>
  <c r="V100" i="17"/>
  <c r="I137" i="17"/>
  <c r="Q137" i="17"/>
  <c r="V150" i="17"/>
  <c r="T150" i="17"/>
  <c r="V154" i="17"/>
  <c r="T154" i="17"/>
  <c r="Q11" i="20"/>
  <c r="Q14" i="20"/>
  <c r="P78" i="20"/>
  <c r="Q71" i="20"/>
  <c r="P89" i="20"/>
  <c r="M113" i="20"/>
  <c r="Q107" i="20"/>
  <c r="J124" i="20"/>
  <c r="S115" i="20"/>
  <c r="D124" i="20"/>
  <c r="S124" i="20" s="1"/>
  <c r="M15" i="22"/>
  <c r="V79" i="22"/>
  <c r="T79" i="22"/>
  <c r="V84" i="22"/>
  <c r="T84" i="22"/>
  <c r="V88" i="22"/>
  <c r="T88" i="22"/>
  <c r="V92" i="22"/>
  <c r="T92" i="22"/>
  <c r="I107" i="22"/>
  <c r="Q107" i="22"/>
  <c r="T102" i="22"/>
  <c r="V102" i="22"/>
  <c r="V142" i="22"/>
  <c r="T145" i="22"/>
  <c r="N11" i="24"/>
  <c r="Q9" i="24"/>
  <c r="Q74" i="26"/>
  <c r="V76" i="26"/>
  <c r="T76" i="26"/>
  <c r="Q109" i="15"/>
  <c r="B137" i="15"/>
  <c r="V3" i="17"/>
  <c r="V11" i="17"/>
  <c r="T16" i="17"/>
  <c r="T24" i="17"/>
  <c r="T29" i="17"/>
  <c r="T37" i="17"/>
  <c r="V63" i="17"/>
  <c r="K89" i="17"/>
  <c r="S89" i="17"/>
  <c r="V76" i="17"/>
  <c r="T76" i="17"/>
  <c r="V80" i="17"/>
  <c r="T80" i="17"/>
  <c r="V84" i="17"/>
  <c r="T84" i="17"/>
  <c r="V88" i="17"/>
  <c r="T88" i="17"/>
  <c r="V91" i="17"/>
  <c r="V99" i="17"/>
  <c r="V128" i="17"/>
  <c r="T128" i="17"/>
  <c r="V132" i="17"/>
  <c r="T132" i="17"/>
  <c r="V136" i="17"/>
  <c r="T136" i="17"/>
  <c r="H137" i="17"/>
  <c r="H158" i="17"/>
  <c r="L12" i="20"/>
  <c r="M21" i="20"/>
  <c r="Q24" i="20"/>
  <c r="Q32" i="20"/>
  <c r="Q45" i="20"/>
  <c r="Q47" i="20"/>
  <c r="Q59" i="20"/>
  <c r="I89" i="20"/>
  <c r="S101" i="20"/>
  <c r="D113" i="20"/>
  <c r="S113" i="20" s="1"/>
  <c r="K124" i="20"/>
  <c r="Q115" i="20"/>
  <c r="G124" i="20"/>
  <c r="Q117" i="20"/>
  <c r="Q119" i="20"/>
  <c r="D15" i="22"/>
  <c r="BE11" i="27" s="1"/>
  <c r="N15" i="22"/>
  <c r="T34" i="22"/>
  <c r="V34" i="22"/>
  <c r="T39" i="22"/>
  <c r="V39" i="22"/>
  <c r="V77" i="22"/>
  <c r="D107" i="22"/>
  <c r="T101" i="22"/>
  <c r="T128" i="22"/>
  <c r="Q31" i="24"/>
  <c r="Q45" i="24"/>
  <c r="G50" i="24"/>
  <c r="T70" i="26"/>
  <c r="V70" i="26"/>
  <c r="L28" i="16"/>
  <c r="M30" i="16" s="1"/>
  <c r="R8" i="16"/>
  <c r="V10" i="17"/>
  <c r="T23" i="17"/>
  <c r="T28" i="17"/>
  <c r="G43" i="17"/>
  <c r="O43" i="17"/>
  <c r="T36" i="17"/>
  <c r="V62" i="17"/>
  <c r="V70" i="17"/>
  <c r="T75" i="17"/>
  <c r="V90" i="17"/>
  <c r="V98" i="17"/>
  <c r="K137" i="17"/>
  <c r="S137" i="17"/>
  <c r="V149" i="17"/>
  <c r="T149" i="17"/>
  <c r="P158" i="17"/>
  <c r="V153" i="17"/>
  <c r="T153" i="17"/>
  <c r="V157" i="17"/>
  <c r="T157" i="17"/>
  <c r="M12" i="20"/>
  <c r="S13" i="20"/>
  <c r="D21" i="20"/>
  <c r="S21" i="20" s="1"/>
  <c r="N21" i="20"/>
  <c r="Q17" i="20"/>
  <c r="Q37" i="20"/>
  <c r="G61" i="20"/>
  <c r="O61" i="20"/>
  <c r="S53" i="20"/>
  <c r="D61" i="20"/>
  <c r="S61" i="20" s="1"/>
  <c r="J89" i="20"/>
  <c r="Q97" i="20"/>
  <c r="L124" i="20"/>
  <c r="I137" i="20"/>
  <c r="Q125" i="20"/>
  <c r="V22" i="22"/>
  <c r="T61" i="22"/>
  <c r="S70" i="22"/>
  <c r="V71" i="22"/>
  <c r="T72" i="22"/>
  <c r="V127" i="22"/>
  <c r="V150" i="22"/>
  <c r="T151" i="22"/>
  <c r="H11" i="24"/>
  <c r="T65" i="26"/>
  <c r="V65" i="26"/>
  <c r="S120" i="11"/>
  <c r="J132" i="15"/>
  <c r="S120" i="15"/>
  <c r="V9" i="17"/>
  <c r="I27" i="17"/>
  <c r="Q27" i="17"/>
  <c r="T22" i="17"/>
  <c r="H43" i="17"/>
  <c r="P43" i="17"/>
  <c r="T35" i="17"/>
  <c r="V61" i="17"/>
  <c r="V69" i="17"/>
  <c r="M89" i="17"/>
  <c r="T74" i="17"/>
  <c r="V79" i="17"/>
  <c r="T79" i="17"/>
  <c r="V83" i="17"/>
  <c r="T83" i="17"/>
  <c r="V87" i="17"/>
  <c r="T87" i="17"/>
  <c r="H106" i="17"/>
  <c r="P106" i="17"/>
  <c r="V97" i="17"/>
  <c r="V105" i="17"/>
  <c r="V127" i="17"/>
  <c r="T127" i="17"/>
  <c r="V131" i="17"/>
  <c r="T131" i="17"/>
  <c r="V135" i="17"/>
  <c r="T135" i="17"/>
  <c r="Q29" i="20"/>
  <c r="N38" i="20"/>
  <c r="M50" i="20"/>
  <c r="Q43" i="20"/>
  <c r="Q49" i="20"/>
  <c r="S50" i="20"/>
  <c r="H61" i="20"/>
  <c r="P61" i="20"/>
  <c r="Q53" i="20"/>
  <c r="K78" i="20"/>
  <c r="K89" i="20"/>
  <c r="Q130" i="20"/>
  <c r="Q132" i="20"/>
  <c r="T33" i="22"/>
  <c r="V33" i="22"/>
  <c r="I60" i="22"/>
  <c r="L70" i="22"/>
  <c r="V65" i="22"/>
  <c r="H96" i="22"/>
  <c r="T127" i="22"/>
  <c r="V149" i="22"/>
  <c r="Q4" i="24"/>
  <c r="V33" i="26"/>
  <c r="T33" i="26"/>
  <c r="Q19" i="20"/>
  <c r="I30" i="20"/>
  <c r="H50" i="20"/>
  <c r="P50" i="20"/>
  <c r="J61" i="20"/>
  <c r="D78" i="20"/>
  <c r="S78" i="20" s="1"/>
  <c r="S62" i="20"/>
  <c r="N78" i="20"/>
  <c r="M78" i="20"/>
  <c r="Q73" i="20"/>
  <c r="Q80" i="20"/>
  <c r="G100" i="20"/>
  <c r="Q90" i="20"/>
  <c r="O100" i="20"/>
  <c r="Q98" i="20"/>
  <c r="Q101" i="20"/>
  <c r="Q109" i="20"/>
  <c r="L27" i="22"/>
  <c r="V19" i="22"/>
  <c r="K43" i="22"/>
  <c r="T32" i="22"/>
  <c r="V32" i="22"/>
  <c r="T42" i="22"/>
  <c r="V42" i="22"/>
  <c r="V64" i="22"/>
  <c r="V76" i="22"/>
  <c r="I96" i="22"/>
  <c r="Q96" i="22"/>
  <c r="T120" i="22"/>
  <c r="T126" i="22"/>
  <c r="D30" i="24"/>
  <c r="Q58" i="24"/>
  <c r="J68" i="24"/>
  <c r="L15" i="26"/>
  <c r="V125" i="26"/>
  <c r="T125" i="26"/>
  <c r="I126" i="26"/>
  <c r="D30" i="20"/>
  <c r="S30" i="20" s="1"/>
  <c r="N30" i="20"/>
  <c r="I50" i="20"/>
  <c r="Q39" i="20"/>
  <c r="Q66" i="20"/>
  <c r="H100" i="20"/>
  <c r="P100" i="20"/>
  <c r="Q103" i="20"/>
  <c r="Q111" i="20"/>
  <c r="D137" i="20"/>
  <c r="S137" i="20" s="1"/>
  <c r="N137" i="20"/>
  <c r="Q126" i="20"/>
  <c r="Q134" i="20"/>
  <c r="V18" i="22"/>
  <c r="V26" i="22"/>
  <c r="M43" i="22"/>
  <c r="N43" i="22"/>
  <c r="T31" i="22"/>
  <c r="V44" i="22"/>
  <c r="V48" i="22"/>
  <c r="V52" i="22"/>
  <c r="V56" i="22"/>
  <c r="V63" i="22"/>
  <c r="K82" i="22"/>
  <c r="V75" i="22"/>
  <c r="V106" i="22"/>
  <c r="T106" i="22"/>
  <c r="V119" i="22"/>
  <c r="V125" i="22"/>
  <c r="V132" i="22"/>
  <c r="T132" i="22"/>
  <c r="V136" i="22"/>
  <c r="T136" i="22"/>
  <c r="V140" i="22"/>
  <c r="T140" i="22"/>
  <c r="B157" i="22"/>
  <c r="K11" i="24"/>
  <c r="H20" i="24"/>
  <c r="P20" i="24"/>
  <c r="M30" i="24"/>
  <c r="Q28" i="24"/>
  <c r="D68" i="24"/>
  <c r="S68" i="24" s="1"/>
  <c r="N68" i="24"/>
  <c r="K77" i="24"/>
  <c r="C111" i="24"/>
  <c r="V42" i="26"/>
  <c r="S52" i="26"/>
  <c r="V47" i="26"/>
  <c r="Q10" i="20"/>
  <c r="G30" i="20"/>
  <c r="Q22" i="20"/>
  <c r="O30" i="20"/>
  <c r="L38" i="20"/>
  <c r="Q44" i="20"/>
  <c r="Q64" i="20"/>
  <c r="Q82" i="20"/>
  <c r="Q92" i="20"/>
  <c r="G137" i="20"/>
  <c r="O137" i="20"/>
  <c r="V17" i="22"/>
  <c r="V25" i="22"/>
  <c r="V35" i="22"/>
  <c r="T41" i="22"/>
  <c r="V41" i="22"/>
  <c r="H60" i="22"/>
  <c r="P60" i="22"/>
  <c r="V62" i="22"/>
  <c r="L82" i="22"/>
  <c r="V74" i="22"/>
  <c r="K96" i="22"/>
  <c r="S96" i="22"/>
  <c r="V85" i="22"/>
  <c r="T85" i="22"/>
  <c r="V89" i="22"/>
  <c r="T89" i="22"/>
  <c r="V93" i="22"/>
  <c r="T93" i="22"/>
  <c r="M107" i="22"/>
  <c r="T104" i="22"/>
  <c r="V104" i="22"/>
  <c r="T119" i="22"/>
  <c r="V124" i="22"/>
  <c r="D141" i="22"/>
  <c r="N141" i="22"/>
  <c r="C157" i="22"/>
  <c r="C144" i="20" s="1"/>
  <c r="L11" i="24"/>
  <c r="P11" i="24"/>
  <c r="O50" i="24"/>
  <c r="Q43" i="24"/>
  <c r="D60" i="24"/>
  <c r="S60" i="24" s="1"/>
  <c r="N60" i="24"/>
  <c r="G68" i="24"/>
  <c r="Q61" i="24"/>
  <c r="O68" i="24"/>
  <c r="L68" i="24"/>
  <c r="Q86" i="24"/>
  <c r="G91" i="24"/>
  <c r="O91" i="24"/>
  <c r="V86" i="26"/>
  <c r="T86" i="26"/>
  <c r="H21" i="20"/>
  <c r="P21" i="20"/>
  <c r="Q16" i="20"/>
  <c r="M38" i="20"/>
  <c r="Q36" i="20"/>
  <c r="K50" i="20"/>
  <c r="Q42" i="20"/>
  <c r="Q52" i="20"/>
  <c r="Q58" i="20"/>
  <c r="Q62" i="20"/>
  <c r="Q74" i="20"/>
  <c r="D89" i="20"/>
  <c r="S89" i="20" s="1"/>
  <c r="N89" i="20"/>
  <c r="Q85" i="20"/>
  <c r="J113" i="20"/>
  <c r="I124" i="20"/>
  <c r="Q114" i="20"/>
  <c r="H137" i="20"/>
  <c r="P137" i="20"/>
  <c r="Q129" i="20"/>
  <c r="C142" i="20"/>
  <c r="V16" i="22"/>
  <c r="V24" i="22"/>
  <c r="V47" i="22"/>
  <c r="V51" i="22"/>
  <c r="V55" i="22"/>
  <c r="V59" i="22"/>
  <c r="V69" i="22"/>
  <c r="V73" i="22"/>
  <c r="N107" i="22"/>
  <c r="V118" i="22"/>
  <c r="V131" i="22"/>
  <c r="T131" i="22"/>
  <c r="O141" i="22"/>
  <c r="V135" i="22"/>
  <c r="T135" i="22"/>
  <c r="V139" i="22"/>
  <c r="T139" i="22"/>
  <c r="G38" i="24"/>
  <c r="O38" i="24"/>
  <c r="Q33" i="24"/>
  <c r="H68" i="24"/>
  <c r="H84" i="24"/>
  <c r="P84" i="24"/>
  <c r="H91" i="24"/>
  <c r="I98" i="24"/>
  <c r="Q93" i="24"/>
  <c r="H98" i="24"/>
  <c r="I52" i="26"/>
  <c r="V41" i="26"/>
  <c r="Q52" i="26"/>
  <c r="V77" i="26"/>
  <c r="T77" i="26"/>
  <c r="M74" i="26"/>
  <c r="T69" i="26"/>
  <c r="V85" i="26"/>
  <c r="T85" i="26"/>
  <c r="T30" i="22"/>
  <c r="T38" i="22"/>
  <c r="T44" i="22"/>
  <c r="T45" i="22"/>
  <c r="T46" i="22"/>
  <c r="T47" i="22"/>
  <c r="T48" i="22"/>
  <c r="T49" i="22"/>
  <c r="T50" i="22"/>
  <c r="T51" i="22"/>
  <c r="T52" i="22"/>
  <c r="T53" i="22"/>
  <c r="T54" i="22"/>
  <c r="T55" i="22"/>
  <c r="T56" i="22"/>
  <c r="T57" i="22"/>
  <c r="T58" i="22"/>
  <c r="V61" i="22"/>
  <c r="V83" i="22"/>
  <c r="T83" i="22"/>
  <c r="V87" i="22"/>
  <c r="T87" i="22"/>
  <c r="V91" i="22"/>
  <c r="T91" i="22"/>
  <c r="V95" i="22"/>
  <c r="T95" i="22"/>
  <c r="G96" i="22"/>
  <c r="T100" i="22"/>
  <c r="V123" i="22"/>
  <c r="I141" i="22"/>
  <c r="V134" i="22"/>
  <c r="T134" i="22"/>
  <c r="Q141" i="22"/>
  <c r="V138" i="22"/>
  <c r="T138" i="22"/>
  <c r="J11" i="24"/>
  <c r="J20" i="24"/>
  <c r="D20" i="24"/>
  <c r="Q44" i="24"/>
  <c r="D50" i="24"/>
  <c r="Q57" i="24"/>
  <c r="Q71" i="24"/>
  <c r="M77" i="24"/>
  <c r="J84" i="24"/>
  <c r="G84" i="24"/>
  <c r="K39" i="26"/>
  <c r="S39" i="26"/>
  <c r="D74" i="26"/>
  <c r="N74" i="26"/>
  <c r="T64" i="26"/>
  <c r="V64" i="26"/>
  <c r="G74" i="26"/>
  <c r="V79" i="26"/>
  <c r="T79" i="26"/>
  <c r="T29" i="22"/>
  <c r="T37" i="22"/>
  <c r="T99" i="22"/>
  <c r="V122" i="22"/>
  <c r="J141" i="22"/>
  <c r="R141" i="22"/>
  <c r="Q27" i="24"/>
  <c r="Q41" i="24"/>
  <c r="I77" i="24"/>
  <c r="Q83" i="24"/>
  <c r="Q94" i="24"/>
  <c r="H106" i="24"/>
  <c r="L39" i="26"/>
  <c r="T29" i="26"/>
  <c r="V32" i="26"/>
  <c r="T32" i="26"/>
  <c r="T58" i="26"/>
  <c r="O74" i="26"/>
  <c r="T91" i="26"/>
  <c r="V91" i="26"/>
  <c r="T117" i="26"/>
  <c r="H89" i="20"/>
  <c r="T28" i="22"/>
  <c r="T36" i="22"/>
  <c r="V86" i="22"/>
  <c r="T86" i="22"/>
  <c r="V90" i="22"/>
  <c r="T90" i="22"/>
  <c r="V94" i="22"/>
  <c r="T94" i="22"/>
  <c r="T98" i="22"/>
  <c r="K130" i="22"/>
  <c r="S130" i="22"/>
  <c r="V121" i="22"/>
  <c r="V129" i="22"/>
  <c r="V133" i="22"/>
  <c r="T133" i="22"/>
  <c r="V137" i="22"/>
  <c r="T137" i="22"/>
  <c r="D11" i="24"/>
  <c r="Q6" i="24"/>
  <c r="K20" i="24"/>
  <c r="Q15" i="24"/>
  <c r="Q34" i="24"/>
  <c r="Q39" i="24"/>
  <c r="Q53" i="24"/>
  <c r="I106" i="24"/>
  <c r="Q99" i="24"/>
  <c r="V31" i="26"/>
  <c r="K52" i="26"/>
  <c r="T47" i="26"/>
  <c r="V57" i="26"/>
  <c r="T57" i="26"/>
  <c r="V61" i="26"/>
  <c r="S88" i="26"/>
  <c r="V78" i="26"/>
  <c r="T78" i="26"/>
  <c r="T35" i="22"/>
  <c r="T59" i="22"/>
  <c r="J96" i="22"/>
  <c r="R96" i="22"/>
  <c r="T97" i="22"/>
  <c r="G107" i="22"/>
  <c r="O107" i="22"/>
  <c r="L130" i="22"/>
  <c r="V120" i="22"/>
  <c r="V128" i="22"/>
  <c r="S3" i="24"/>
  <c r="I20" i="24"/>
  <c r="Q32" i="24"/>
  <c r="Q66" i="24"/>
  <c r="Q70" i="24"/>
  <c r="Q75" i="24"/>
  <c r="Q95" i="24"/>
  <c r="V6" i="26"/>
  <c r="T6" i="26"/>
  <c r="V10" i="26"/>
  <c r="T10" i="26"/>
  <c r="V14" i="26"/>
  <c r="T14" i="26"/>
  <c r="V43" i="26"/>
  <c r="L88" i="26"/>
  <c r="T75" i="26"/>
  <c r="V87" i="26"/>
  <c r="T87" i="26"/>
  <c r="T90" i="26"/>
  <c r="V90" i="26"/>
  <c r="I99" i="26"/>
  <c r="T89" i="26"/>
  <c r="V89" i="26"/>
  <c r="D116" i="26"/>
  <c r="N116" i="26"/>
  <c r="BG7" i="27"/>
  <c r="H88" i="26"/>
  <c r="V75" i="26"/>
  <c r="P88" i="26"/>
  <c r="V83" i="26"/>
  <c r="T100" i="26"/>
  <c r="G108" i="26"/>
  <c r="V100" i="26"/>
  <c r="AJ39" i="27"/>
  <c r="AK39" i="27" s="1"/>
  <c r="AL39" i="27" s="1"/>
  <c r="AM39" i="27" s="1"/>
  <c r="AN39" i="27" s="1"/>
  <c r="AO39" i="27" s="1"/>
  <c r="AP39" i="27" s="1"/>
  <c r="G11" i="24"/>
  <c r="O11" i="24"/>
  <c r="Q17" i="24"/>
  <c r="G30" i="24"/>
  <c r="Q21" i="24"/>
  <c r="O30" i="24"/>
  <c r="Q23" i="24"/>
  <c r="N50" i="24"/>
  <c r="Q47" i="24"/>
  <c r="Q52" i="24"/>
  <c r="I60" i="24"/>
  <c r="K84" i="24"/>
  <c r="M91" i="24"/>
  <c r="I91" i="24"/>
  <c r="Q88" i="24"/>
  <c r="N98" i="24"/>
  <c r="D98" i="24"/>
  <c r="S98" i="24" s="1"/>
  <c r="Q102" i="24"/>
  <c r="T22" i="26"/>
  <c r="V22" i="26"/>
  <c r="T27" i="26"/>
  <c r="G28" i="26"/>
  <c r="V30" i="26"/>
  <c r="T40" i="26"/>
  <c r="V82" i="26"/>
  <c r="V96" i="26"/>
  <c r="T96" i="26"/>
  <c r="I11" i="24"/>
  <c r="N20" i="24"/>
  <c r="H30" i="24"/>
  <c r="P30" i="24"/>
  <c r="Q49" i="24"/>
  <c r="Q59" i="24"/>
  <c r="Q69" i="24"/>
  <c r="G77" i="24"/>
  <c r="D91" i="24"/>
  <c r="N91" i="24"/>
  <c r="B111" i="24"/>
  <c r="G98" i="24"/>
  <c r="Q92" i="24"/>
  <c r="O98" i="24"/>
  <c r="I28" i="26"/>
  <c r="V16" i="26"/>
  <c r="Q28" i="26"/>
  <c r="L62" i="26"/>
  <c r="T54" i="26"/>
  <c r="V56" i="26"/>
  <c r="T56" i="26"/>
  <c r="T72" i="26"/>
  <c r="V72" i="26"/>
  <c r="V81" i="26"/>
  <c r="T104" i="26"/>
  <c r="V104" i="26"/>
  <c r="AO7" i="27"/>
  <c r="AG7" i="27"/>
  <c r="AI7" i="27"/>
  <c r="AH7" i="27"/>
  <c r="AE15" i="27"/>
  <c r="AP7" i="27"/>
  <c r="AF7" i="27"/>
  <c r="AN7" i="27"/>
  <c r="AK7" i="27"/>
  <c r="AM7" i="27"/>
  <c r="G20" i="24"/>
  <c r="Q12" i="24"/>
  <c r="O20" i="24"/>
  <c r="I30" i="24"/>
  <c r="D38" i="24"/>
  <c r="S38" i="24" s="1"/>
  <c r="Q36" i="24"/>
  <c r="H50" i="24"/>
  <c r="P50" i="24"/>
  <c r="L50" i="24"/>
  <c r="M60" i="24"/>
  <c r="Q80" i="24"/>
  <c r="Q85" i="24"/>
  <c r="R15" i="26"/>
  <c r="J28" i="26"/>
  <c r="R28" i="26"/>
  <c r="V34" i="26"/>
  <c r="T34" i="26"/>
  <c r="T48" i="26"/>
  <c r="V80" i="26"/>
  <c r="T84" i="26"/>
  <c r="V95" i="26"/>
  <c r="G99" i="26"/>
  <c r="T95" i="26"/>
  <c r="M108" i="26"/>
  <c r="K50" i="24"/>
  <c r="Q42" i="24"/>
  <c r="K60" i="24"/>
  <c r="Q74" i="24"/>
  <c r="M84" i="24"/>
  <c r="I84" i="24"/>
  <c r="Q79" i="24"/>
  <c r="G106" i="24"/>
  <c r="T20" i="26"/>
  <c r="V26" i="26"/>
  <c r="G39" i="26"/>
  <c r="V29" i="26"/>
  <c r="O39" i="26"/>
  <c r="V37" i="26"/>
  <c r="T44" i="26"/>
  <c r="T50" i="26"/>
  <c r="T51" i="26"/>
  <c r="O62" i="26"/>
  <c r="V60" i="26"/>
  <c r="T60" i="26"/>
  <c r="V68" i="26"/>
  <c r="T112" i="26"/>
  <c r="Q56" i="24"/>
  <c r="K68" i="24"/>
  <c r="Q62" i="24"/>
  <c r="Q90" i="24"/>
  <c r="P98" i="24"/>
  <c r="Q96" i="24"/>
  <c r="L106" i="24"/>
  <c r="V3" i="26"/>
  <c r="T3" i="26"/>
  <c r="V7" i="26"/>
  <c r="T7" i="26"/>
  <c r="T19" i="26"/>
  <c r="H39" i="26"/>
  <c r="P39" i="26"/>
  <c r="V36" i="26"/>
  <c r="V53" i="26"/>
  <c r="H62" i="26"/>
  <c r="P62" i="26"/>
  <c r="Q62" i="26"/>
  <c r="I74" i="26"/>
  <c r="T73" i="26"/>
  <c r="V73" i="26"/>
  <c r="K99" i="26"/>
  <c r="S99" i="26"/>
  <c r="T107" i="26"/>
  <c r="V107" i="26"/>
  <c r="V127" i="26"/>
  <c r="T127" i="26"/>
  <c r="G136" i="26"/>
  <c r="L38" i="24"/>
  <c r="Q46" i="24"/>
  <c r="J60" i="24"/>
  <c r="D77" i="24"/>
  <c r="S77" i="24" s="1"/>
  <c r="N77" i="24"/>
  <c r="Q78" i="24"/>
  <c r="J98" i="24"/>
  <c r="M106" i="24"/>
  <c r="Q105" i="24"/>
  <c r="H15" i="26"/>
  <c r="P15" i="26"/>
  <c r="J15" i="26"/>
  <c r="I15" i="26"/>
  <c r="Q15" i="26"/>
  <c r="T24" i="26"/>
  <c r="V35" i="26"/>
  <c r="V38" i="26"/>
  <c r="V40" i="26"/>
  <c r="T43" i="26"/>
  <c r="V50" i="26"/>
  <c r="V59" i="26"/>
  <c r="T59" i="26"/>
  <c r="T66" i="26"/>
  <c r="M99" i="26"/>
  <c r="K116" i="26"/>
  <c r="V109" i="26"/>
  <c r="V118" i="26"/>
  <c r="T118" i="26"/>
  <c r="V124" i="26"/>
  <c r="T124" i="26"/>
  <c r="S61" i="24"/>
  <c r="T21" i="26"/>
  <c r="D52" i="26"/>
  <c r="N52" i="26"/>
  <c r="T42" i="26"/>
  <c r="T49" i="26"/>
  <c r="K62" i="26"/>
  <c r="S62" i="26"/>
  <c r="V58" i="26"/>
  <c r="T63" i="26"/>
  <c r="T71" i="26"/>
  <c r="J99" i="26"/>
  <c r="R99" i="26"/>
  <c r="H108" i="26"/>
  <c r="P108" i="26"/>
  <c r="T105" i="26"/>
  <c r="V119" i="26"/>
  <c r="T119" i="26"/>
  <c r="V128" i="26"/>
  <c r="T128" i="26"/>
  <c r="V130" i="26"/>
  <c r="T130" i="26"/>
  <c r="V133" i="26"/>
  <c r="T133" i="26"/>
  <c r="B141" i="26"/>
  <c r="V4" i="26"/>
  <c r="T4" i="26"/>
  <c r="V8" i="26"/>
  <c r="T8" i="26"/>
  <c r="V12" i="26"/>
  <c r="D28" i="26"/>
  <c r="N28" i="26"/>
  <c r="T17" i="26"/>
  <c r="T26" i="26"/>
  <c r="T46" i="26"/>
  <c r="V55" i="26"/>
  <c r="J74" i="26"/>
  <c r="R74" i="26"/>
  <c r="T68" i="26"/>
  <c r="T94" i="26"/>
  <c r="V111" i="26"/>
  <c r="C141" i="26"/>
  <c r="AS7" i="27"/>
  <c r="AR15" i="27"/>
  <c r="T37" i="27"/>
  <c r="V11" i="26"/>
  <c r="T16" i="26"/>
  <c r="T25" i="26"/>
  <c r="J52" i="26"/>
  <c r="R52" i="26"/>
  <c r="T45" i="26"/>
  <c r="V54" i="26"/>
  <c r="T67" i="26"/>
  <c r="D99" i="26"/>
  <c r="N99" i="26"/>
  <c r="T93" i="26"/>
  <c r="T113" i="26"/>
  <c r="K126" i="26"/>
  <c r="S126" i="26"/>
  <c r="Q126" i="26"/>
  <c r="I136" i="26"/>
  <c r="Q136" i="26"/>
  <c r="V135" i="26"/>
  <c r="T135" i="26"/>
  <c r="AX39" i="27"/>
  <c r="AY39" i="27" s="1"/>
  <c r="AZ39" i="27" s="1"/>
  <c r="BA39" i="27" s="1"/>
  <c r="BB39" i="27" s="1"/>
  <c r="BC39" i="27" s="1"/>
  <c r="L99" i="26"/>
  <c r="V98" i="26"/>
  <c r="T98" i="26"/>
  <c r="T106" i="26"/>
  <c r="V120" i="26"/>
  <c r="H136" i="26"/>
  <c r="P136" i="26"/>
  <c r="H58" i="32"/>
  <c r="V94" i="26"/>
  <c r="T103" i="26"/>
  <c r="T111" i="26"/>
  <c r="V117" i="26"/>
  <c r="T120" i="26"/>
  <c r="V131" i="26"/>
  <c r="T131" i="26"/>
  <c r="V134" i="26"/>
  <c r="T134" i="26"/>
  <c r="BN37" i="27"/>
  <c r="BF37" i="27"/>
  <c r="BM37" i="27"/>
  <c r="BL37" i="27"/>
  <c r="BK37" i="27"/>
  <c r="BJ37" i="27"/>
  <c r="BP37" i="27"/>
  <c r="BG37" i="27"/>
  <c r="T102" i="26"/>
  <c r="M116" i="26"/>
  <c r="T110" i="26"/>
  <c r="T115" i="26"/>
  <c r="AN37" i="27"/>
  <c r="AF37" i="27"/>
  <c r="AJ37" i="27"/>
  <c r="AI37" i="27"/>
  <c r="AH37" i="27"/>
  <c r="AP37" i="27"/>
  <c r="AG37" i="27"/>
  <c r="AL37" i="27"/>
  <c r="T109" i="26"/>
  <c r="G59" i="32"/>
  <c r="M13" i="35"/>
  <c r="L21" i="35"/>
  <c r="M21" i="35" s="1"/>
  <c r="K21" i="35"/>
  <c r="K15" i="35"/>
  <c r="K27" i="35"/>
  <c r="CV15" i="27" l="1"/>
  <c r="CW7" i="27"/>
  <c r="CV45" i="27"/>
  <c r="CW37" i="27"/>
  <c r="N100" i="23"/>
  <c r="T39" i="5"/>
  <c r="E7" i="2"/>
  <c r="E10" i="2"/>
  <c r="V126" i="9"/>
  <c r="R89" i="20"/>
  <c r="D172" i="9"/>
  <c r="F88" i="6"/>
  <c r="L172" i="9"/>
  <c r="BF11" i="27"/>
  <c r="BF15" i="27" s="1"/>
  <c r="R28" i="16"/>
  <c r="G17" i="12" s="1"/>
  <c r="I76" i="37"/>
  <c r="J11" i="7"/>
  <c r="G10" i="1"/>
  <c r="BY37" i="27"/>
  <c r="CA37" i="27"/>
  <c r="BE41" i="27"/>
  <c r="BE45" i="27" s="1"/>
  <c r="S12" i="20"/>
  <c r="I80" i="37"/>
  <c r="N57" i="37" s="1"/>
  <c r="R78" i="20"/>
  <c r="O161" i="11"/>
  <c r="B177" i="11" s="1"/>
  <c r="V12" i="5"/>
  <c r="I163" i="17"/>
  <c r="B169" i="17" s="1"/>
  <c r="G32" i="12" s="1"/>
  <c r="V158" i="17"/>
  <c r="M170" i="5"/>
  <c r="L49" i="37"/>
  <c r="AT11" i="27"/>
  <c r="AU11" i="27" s="1"/>
  <c r="AV11" i="27" s="1"/>
  <c r="AW11" i="27" s="1"/>
  <c r="AX11" i="27" s="1"/>
  <c r="G170" i="5"/>
  <c r="B175" i="5" s="1"/>
  <c r="V130" i="22"/>
  <c r="D157" i="22"/>
  <c r="Q30" i="20"/>
  <c r="S163" i="17"/>
  <c r="B180" i="17" s="1"/>
  <c r="S12" i="11"/>
  <c r="V150" i="9"/>
  <c r="V108" i="9"/>
  <c r="T140" i="5"/>
  <c r="J112" i="23"/>
  <c r="V56" i="9"/>
  <c r="O170" i="5"/>
  <c r="B179" i="5" s="1"/>
  <c r="V12" i="9"/>
  <c r="V66" i="9"/>
  <c r="T151" i="5"/>
  <c r="U151" i="5" s="1"/>
  <c r="R163" i="17"/>
  <c r="B179" i="17" s="1"/>
  <c r="G36" i="12" s="1"/>
  <c r="M88" i="6"/>
  <c r="D170" i="5"/>
  <c r="V100" i="9"/>
  <c r="V24" i="9"/>
  <c r="L48" i="12"/>
  <c r="R100" i="20"/>
  <c r="BE15" i="27"/>
  <c r="C145" i="20"/>
  <c r="R61" i="20"/>
  <c r="V89" i="17"/>
  <c r="G14" i="2"/>
  <c r="G157" i="22"/>
  <c r="T114" i="17"/>
  <c r="O137" i="15"/>
  <c r="B153" i="15" s="1"/>
  <c r="V124" i="17"/>
  <c r="Q88" i="6"/>
  <c r="S88" i="6"/>
  <c r="G88" i="6"/>
  <c r="V60" i="17"/>
  <c r="CF15" i="27"/>
  <c r="CG7" i="27"/>
  <c r="I157" i="22"/>
  <c r="B163" i="22" s="1"/>
  <c r="N161" i="11"/>
  <c r="R50" i="20"/>
  <c r="R12" i="20"/>
  <c r="AR45" i="27"/>
  <c r="L170" i="5"/>
  <c r="B177" i="5" s="1"/>
  <c r="V39" i="5"/>
  <c r="V148" i="17"/>
  <c r="N172" i="9"/>
  <c r="R88" i="6"/>
  <c r="V116" i="22"/>
  <c r="N11" i="37"/>
  <c r="G12" i="37"/>
  <c r="H18" i="37" s="1"/>
  <c r="I25" i="37" s="1"/>
  <c r="N25" i="37" s="1"/>
  <c r="E29" i="25"/>
  <c r="M29" i="25" s="1"/>
  <c r="M33" i="25" s="1"/>
  <c r="I81" i="37"/>
  <c r="I84" i="37" s="1"/>
  <c r="M111" i="24"/>
  <c r="P157" i="22"/>
  <c r="B170" i="22" s="1"/>
  <c r="O163" i="17"/>
  <c r="B175" i="17" s="1"/>
  <c r="G34" i="12" s="1"/>
  <c r="V114" i="17"/>
  <c r="V127" i="5"/>
  <c r="T127" i="5"/>
  <c r="U127" i="5" s="1"/>
  <c r="S45" i="27"/>
  <c r="J157" i="22"/>
  <c r="B164" i="22" s="1"/>
  <c r="V96" i="22"/>
  <c r="V60" i="22"/>
  <c r="M163" i="17"/>
  <c r="B173" i="17" s="1"/>
  <c r="K163" i="17"/>
  <c r="B171" i="17" s="1"/>
  <c r="L137" i="15"/>
  <c r="G44" i="12" s="1"/>
  <c r="V27" i="22"/>
  <c r="Q24" i="11"/>
  <c r="O172" i="9"/>
  <c r="B185" i="9" s="1"/>
  <c r="T139" i="9"/>
  <c r="S172" i="9"/>
  <c r="B189" i="9" s="1"/>
  <c r="E88" i="6"/>
  <c r="Q172" i="9"/>
  <c r="B187" i="9" s="1"/>
  <c r="V56" i="5"/>
  <c r="V109" i="5"/>
  <c r="H18" i="19"/>
  <c r="I25" i="19" s="1"/>
  <c r="N25" i="19" s="1"/>
  <c r="G22" i="7"/>
  <c r="H23" i="7" s="1"/>
  <c r="R30" i="20"/>
  <c r="Q163" i="17"/>
  <c r="B177" i="17" s="1"/>
  <c r="H161" i="11"/>
  <c r="G41" i="7" s="1"/>
  <c r="V82" i="22"/>
  <c r="Q30" i="15"/>
  <c r="T27" i="22"/>
  <c r="R45" i="27"/>
  <c r="K172" i="9"/>
  <c r="B180" i="9" s="1"/>
  <c r="L88" i="6"/>
  <c r="V39" i="9"/>
  <c r="N170" i="5"/>
  <c r="F92" i="6"/>
  <c r="M161" i="11"/>
  <c r="G42" i="7" s="1"/>
  <c r="I172" i="9"/>
  <c r="N88" i="6"/>
  <c r="G34" i="1" s="1"/>
  <c r="Q170" i="5"/>
  <c r="Q39" i="11"/>
  <c r="O88" i="6"/>
  <c r="K18" i="2"/>
  <c r="L18" i="2" s="1"/>
  <c r="V68" i="5"/>
  <c r="T12" i="5"/>
  <c r="T107" i="22"/>
  <c r="V70" i="22"/>
  <c r="AF15" i="27"/>
  <c r="J137" i="15"/>
  <c r="V15" i="22"/>
  <c r="V15" i="17"/>
  <c r="N163" i="17"/>
  <c r="P137" i="15"/>
  <c r="B154" i="15" s="1"/>
  <c r="D21" i="29"/>
  <c r="S170" i="5"/>
  <c r="R170" i="5"/>
  <c r="B180" i="5" s="1"/>
  <c r="J34" i="7" s="1"/>
  <c r="U39" i="5"/>
  <c r="K18" i="7"/>
  <c r="M16" i="21"/>
  <c r="I76" i="19"/>
  <c r="T24" i="5"/>
  <c r="U24" i="5" s="1"/>
  <c r="O157" i="22"/>
  <c r="V43" i="22"/>
  <c r="R38" i="20"/>
  <c r="M157" i="22"/>
  <c r="B167" i="22" s="1"/>
  <c r="I137" i="15"/>
  <c r="Q56" i="11"/>
  <c r="Q89" i="20"/>
  <c r="H157" i="22"/>
  <c r="G30" i="19" s="1"/>
  <c r="H18" i="12"/>
  <c r="I25" i="12" s="1"/>
  <c r="BG11" i="27"/>
  <c r="BH11" i="27" s="1"/>
  <c r="BI11" i="27" s="1"/>
  <c r="BJ11" i="27" s="1"/>
  <c r="BK11" i="27" s="1"/>
  <c r="BL11" i="27" s="1"/>
  <c r="BM11" i="27" s="1"/>
  <c r="BN11" i="27" s="1"/>
  <c r="BO11" i="27" s="1"/>
  <c r="BP11" i="27" s="1"/>
  <c r="J163" i="17"/>
  <c r="B170" i="17" s="1"/>
  <c r="G33" i="12" s="1"/>
  <c r="D163" i="17"/>
  <c r="Q143" i="11"/>
  <c r="H137" i="15"/>
  <c r="G43" i="12" s="1"/>
  <c r="P88" i="6"/>
  <c r="K170" i="5"/>
  <c r="Q119" i="11"/>
  <c r="T66" i="9"/>
  <c r="E5" i="2"/>
  <c r="T71" i="17"/>
  <c r="P161" i="11"/>
  <c r="B178" i="11" s="1"/>
  <c r="M172" i="9"/>
  <c r="B182" i="9" s="1"/>
  <c r="V83" i="9"/>
  <c r="P172" i="9"/>
  <c r="B186" i="9" s="1"/>
  <c r="V24" i="5"/>
  <c r="S91" i="24"/>
  <c r="S50" i="24"/>
  <c r="V126" i="26"/>
  <c r="BS11" i="27"/>
  <c r="BT11" i="27" s="1"/>
  <c r="BU11" i="27" s="1"/>
  <c r="BV11" i="27" s="1"/>
  <c r="BW11" i="27" s="1"/>
  <c r="BX11" i="27" s="1"/>
  <c r="BY11" i="27" s="1"/>
  <c r="BZ11" i="27" s="1"/>
  <c r="CA11" i="27" s="1"/>
  <c r="CB11" i="27" s="1"/>
  <c r="CC11" i="27" s="1"/>
  <c r="S30" i="24"/>
  <c r="V88" i="26"/>
  <c r="V52" i="26"/>
  <c r="S20" i="24"/>
  <c r="V116" i="26"/>
  <c r="T99" i="26"/>
  <c r="M141" i="26"/>
  <c r="B151" i="26" s="1"/>
  <c r="S141" i="26"/>
  <c r="B158" i="26" s="1"/>
  <c r="T62" i="26"/>
  <c r="K141" i="26"/>
  <c r="G38" i="37" s="1"/>
  <c r="S11" i="24"/>
  <c r="BR41" i="27"/>
  <c r="BR45" i="27" s="1"/>
  <c r="Q60" i="24"/>
  <c r="L141" i="26"/>
  <c r="O141" i="26"/>
  <c r="N141" i="26"/>
  <c r="B152" i="26" s="1"/>
  <c r="H141" i="26"/>
  <c r="G30" i="37" s="1"/>
  <c r="R141" i="26"/>
  <c r="I141" i="26"/>
  <c r="J141" i="26"/>
  <c r="K111" i="24"/>
  <c r="J111" i="24"/>
  <c r="P111" i="24"/>
  <c r="B128" i="24" s="1"/>
  <c r="N111" i="24"/>
  <c r="I111" i="24"/>
  <c r="G45" i="37" s="1"/>
  <c r="O111" i="24"/>
  <c r="B127" i="24" s="1"/>
  <c r="I81" i="19"/>
  <c r="I84" i="19" s="1"/>
  <c r="R137" i="20"/>
  <c r="K142" i="20"/>
  <c r="R21" i="20"/>
  <c r="O142" i="20"/>
  <c r="B158" i="20" s="1"/>
  <c r="R113" i="20"/>
  <c r="L142" i="20"/>
  <c r="M142" i="20"/>
  <c r="Q124" i="20"/>
  <c r="R124" i="20"/>
  <c r="Q157" i="22"/>
  <c r="B171" i="22" s="1"/>
  <c r="T82" i="22"/>
  <c r="B162" i="22"/>
  <c r="G29" i="19"/>
  <c r="B169" i="22"/>
  <c r="G34" i="19"/>
  <c r="R157" i="22"/>
  <c r="M15" i="21"/>
  <c r="M19" i="21" s="1"/>
  <c r="L49" i="19"/>
  <c r="B174" i="17"/>
  <c r="G37" i="12"/>
  <c r="J22" i="7"/>
  <c r="G18" i="1"/>
  <c r="G30" i="7"/>
  <c r="B181" i="9"/>
  <c r="J39" i="7"/>
  <c r="G33" i="1"/>
  <c r="J43" i="7"/>
  <c r="G37" i="1"/>
  <c r="J28" i="7"/>
  <c r="G24" i="1"/>
  <c r="G17" i="1"/>
  <c r="J20" i="7"/>
  <c r="K23" i="7" s="1"/>
  <c r="L24" i="7" s="1"/>
  <c r="B183" i="9"/>
  <c r="G35" i="7"/>
  <c r="T148" i="17"/>
  <c r="V106" i="17"/>
  <c r="H170" i="5"/>
  <c r="B176" i="5" s="1"/>
  <c r="T68" i="5"/>
  <c r="U68" i="5" s="1"/>
  <c r="U140" i="5"/>
  <c r="H22" i="2"/>
  <c r="I22" i="2"/>
  <c r="S11" i="27"/>
  <c r="R15" i="27"/>
  <c r="V136" i="26"/>
  <c r="L157" i="22"/>
  <c r="T60" i="17"/>
  <c r="V141" i="22"/>
  <c r="J30" i="7"/>
  <c r="G26" i="1"/>
  <c r="T100" i="9"/>
  <c r="U12" i="5"/>
  <c r="T43" i="22"/>
  <c r="Q68" i="24"/>
  <c r="I142" i="20"/>
  <c r="G45" i="19" s="1"/>
  <c r="T43" i="17"/>
  <c r="V137" i="17"/>
  <c r="T27" i="17"/>
  <c r="J142" i="20"/>
  <c r="Q21" i="20"/>
  <c r="Q132" i="15"/>
  <c r="T15" i="17"/>
  <c r="T106" i="17"/>
  <c r="V71" i="17"/>
  <c r="V151" i="5"/>
  <c r="AF41" i="27"/>
  <c r="L163" i="17"/>
  <c r="B172" i="17" s="1"/>
  <c r="G31" i="12" s="1"/>
  <c r="V84" i="5"/>
  <c r="T12" i="9"/>
  <c r="T56" i="5"/>
  <c r="U56" i="5" s="1"/>
  <c r="F104" i="1"/>
  <c r="T28" i="26"/>
  <c r="Q61" i="20"/>
  <c r="V39" i="26"/>
  <c r="V28" i="26"/>
  <c r="Q84" i="24"/>
  <c r="T15" i="26"/>
  <c r="Q77" i="24"/>
  <c r="Q50" i="24"/>
  <c r="T70" i="22"/>
  <c r="K157" i="22"/>
  <c r="G38" i="19" s="1"/>
  <c r="T137" i="17"/>
  <c r="Q38" i="20"/>
  <c r="Q132" i="11"/>
  <c r="K137" i="15"/>
  <c r="Q12" i="15"/>
  <c r="T116" i="22"/>
  <c r="J161" i="11"/>
  <c r="V167" i="9"/>
  <c r="G172" i="9"/>
  <c r="V101" i="5"/>
  <c r="F93" i="6"/>
  <c r="H81" i="1"/>
  <c r="H82" i="1" s="1"/>
  <c r="G108" i="1"/>
  <c r="H108" i="1" s="1"/>
  <c r="H58" i="1" s="1"/>
  <c r="R172" i="9"/>
  <c r="J172" i="9"/>
  <c r="V15" i="26"/>
  <c r="V27" i="17"/>
  <c r="Q38" i="15"/>
  <c r="U37" i="27"/>
  <c r="T45" i="27"/>
  <c r="T74" i="26"/>
  <c r="V99" i="26"/>
  <c r="Q20" i="24"/>
  <c r="Q98" i="24"/>
  <c r="Q30" i="24"/>
  <c r="BH7" i="27"/>
  <c r="T126" i="26"/>
  <c r="T39" i="26"/>
  <c r="Q113" i="20"/>
  <c r="Q38" i="24"/>
  <c r="S157" i="22"/>
  <c r="B174" i="22" s="1"/>
  <c r="N137" i="15"/>
  <c r="M137" i="15"/>
  <c r="T124" i="17"/>
  <c r="Q76" i="15"/>
  <c r="BF41" i="27"/>
  <c r="M28" i="16"/>
  <c r="M32" i="16" s="1"/>
  <c r="BT7" i="27"/>
  <c r="H172" i="9"/>
  <c r="G29" i="7" s="1"/>
  <c r="T83" i="9"/>
  <c r="T165" i="5"/>
  <c r="I170" i="5"/>
  <c r="AG11" i="27"/>
  <c r="AH11" i="27" s="1"/>
  <c r="AI11" i="27" s="1"/>
  <c r="AJ11" i="27" s="1"/>
  <c r="T60" i="22"/>
  <c r="Q21" i="15"/>
  <c r="V108" i="26"/>
  <c r="N157" i="22"/>
  <c r="Q50" i="20"/>
  <c r="V62" i="26"/>
  <c r="P163" i="17"/>
  <c r="B176" i="17" s="1"/>
  <c r="Q95" i="15"/>
  <c r="B180" i="11"/>
  <c r="T89" i="17"/>
  <c r="D137" i="15"/>
  <c r="S137" i="15" s="1"/>
  <c r="Q108" i="15"/>
  <c r="T15" i="22"/>
  <c r="Q12" i="20"/>
  <c r="I161" i="11"/>
  <c r="Q50" i="15"/>
  <c r="L161" i="11"/>
  <c r="G43" i="7" s="1"/>
  <c r="AS41" i="27"/>
  <c r="Q12" i="11"/>
  <c r="T56" i="9"/>
  <c r="T84" i="5"/>
  <c r="U84" i="5" s="1"/>
  <c r="V152" i="22"/>
  <c r="G142" i="20"/>
  <c r="G41" i="19" s="1"/>
  <c r="V43" i="17"/>
  <c r="G163" i="17"/>
  <c r="B156" i="15"/>
  <c r="D161" i="11"/>
  <c r="S161" i="11" s="1"/>
  <c r="T116" i="26"/>
  <c r="G111" i="24"/>
  <c r="G41" i="37" s="1"/>
  <c r="T108" i="26"/>
  <c r="D141" i="26"/>
  <c r="T88" i="26"/>
  <c r="T141" i="22"/>
  <c r="P142" i="20"/>
  <c r="B159" i="20" s="1"/>
  <c r="N142" i="20"/>
  <c r="G44" i="19" s="1"/>
  <c r="Q11" i="24"/>
  <c r="T158" i="17"/>
  <c r="AY11" i="27"/>
  <c r="AZ11" i="27" s="1"/>
  <c r="BA11" i="27" s="1"/>
  <c r="BB11" i="27" s="1"/>
  <c r="BC11" i="27" s="1"/>
  <c r="T152" i="22"/>
  <c r="Q156" i="11"/>
  <c r="Q109" i="11"/>
  <c r="T130" i="22"/>
  <c r="T108" i="9"/>
  <c r="Q84" i="15"/>
  <c r="Q101" i="11"/>
  <c r="V7" i="27"/>
  <c r="T126" i="9"/>
  <c r="Q84" i="11"/>
  <c r="T101" i="5"/>
  <c r="U101" i="5" s="1"/>
  <c r="G137" i="15"/>
  <c r="G41" i="12" s="1"/>
  <c r="G11" i="7"/>
  <c r="M28" i="8"/>
  <c r="M30" i="8" s="1"/>
  <c r="T167" i="9"/>
  <c r="K99" i="7"/>
  <c r="K100" i="7" s="1"/>
  <c r="P170" i="5"/>
  <c r="T52" i="26"/>
  <c r="D111" i="24"/>
  <c r="S111" i="24" s="1"/>
  <c r="S106" i="24"/>
  <c r="Q137" i="20"/>
  <c r="K161" i="11"/>
  <c r="E18" i="30"/>
  <c r="E15" i="28"/>
  <c r="E18" i="29"/>
  <c r="L111" i="24"/>
  <c r="G141" i="26"/>
  <c r="G29" i="37" s="1"/>
  <c r="P141" i="26"/>
  <c r="B154" i="26" s="1"/>
  <c r="Q141" i="26"/>
  <c r="AS15" i="27"/>
  <c r="AT7" i="27"/>
  <c r="T136" i="26"/>
  <c r="Q91" i="24"/>
  <c r="V107" i="22"/>
  <c r="Q106" i="24"/>
  <c r="H111" i="24"/>
  <c r="G43" i="37" s="1"/>
  <c r="V74" i="26"/>
  <c r="T96" i="22"/>
  <c r="H142" i="20"/>
  <c r="G43" i="19" s="1"/>
  <c r="Q78" i="20"/>
  <c r="D142" i="20"/>
  <c r="S142" i="20" s="1"/>
  <c r="Q100" i="20"/>
  <c r="H163" i="17"/>
  <c r="G30" i="12" s="1"/>
  <c r="Q119" i="15"/>
  <c r="G161" i="11"/>
  <c r="G39" i="7" s="1"/>
  <c r="Q61" i="15"/>
  <c r="V139" i="9"/>
  <c r="T150" i="9"/>
  <c r="T24" i="9"/>
  <c r="H15" i="1"/>
  <c r="V170" i="5"/>
  <c r="T109" i="5"/>
  <c r="U109" i="5" s="1"/>
  <c r="Q68" i="11"/>
  <c r="J170" i="5"/>
  <c r="T39" i="9"/>
  <c r="V140" i="5"/>
  <c r="CW15" i="27" l="1"/>
  <c r="CX7" i="27"/>
  <c r="CW45" i="27"/>
  <c r="CX37" i="27"/>
  <c r="F7" i="2"/>
  <c r="G7" i="2"/>
  <c r="F10" i="2"/>
  <c r="G10" i="2"/>
  <c r="J40" i="7"/>
  <c r="G42" i="12"/>
  <c r="B178" i="5"/>
  <c r="J33" i="7"/>
  <c r="G28" i="1"/>
  <c r="J41" i="7"/>
  <c r="G35" i="1"/>
  <c r="G104" i="1"/>
  <c r="G107" i="1" s="1"/>
  <c r="L91" i="7"/>
  <c r="L92" i="7" s="1"/>
  <c r="L95" i="7" s="1"/>
  <c r="I74" i="1"/>
  <c r="I75" i="1" s="1"/>
  <c r="I77" i="1" s="1"/>
  <c r="I14" i="2"/>
  <c r="H14" i="2"/>
  <c r="J42" i="7"/>
  <c r="G36" i="1"/>
  <c r="B178" i="9"/>
  <c r="G31" i="7"/>
  <c r="AG41" i="27"/>
  <c r="AH41" i="27" s="1"/>
  <c r="AI41" i="27" s="1"/>
  <c r="AJ41" i="27" s="1"/>
  <c r="AK41" i="27" s="1"/>
  <c r="AL41" i="27" s="1"/>
  <c r="AM41" i="27" s="1"/>
  <c r="AN41" i="27" s="1"/>
  <c r="AO41" i="27" s="1"/>
  <c r="AP41" i="27" s="1"/>
  <c r="AP45" i="27" s="1"/>
  <c r="AF45" i="27"/>
  <c r="BG41" i="27"/>
  <c r="BF45" i="27"/>
  <c r="G42" i="37"/>
  <c r="H46" i="37" s="1"/>
  <c r="H96" i="37" s="1"/>
  <c r="H97" i="37" s="1"/>
  <c r="I104" i="37" s="1"/>
  <c r="CH7" i="27"/>
  <c r="CG15" i="27"/>
  <c r="G32" i="19"/>
  <c r="H19" i="1"/>
  <c r="V163" i="17"/>
  <c r="B181" i="5"/>
  <c r="F181" i="5" s="1"/>
  <c r="B155" i="26"/>
  <c r="G35" i="37"/>
  <c r="B149" i="26"/>
  <c r="B153" i="26"/>
  <c r="G34" i="37"/>
  <c r="N29" i="37"/>
  <c r="B150" i="26"/>
  <c r="G31" i="37"/>
  <c r="B148" i="26"/>
  <c r="G33" i="37"/>
  <c r="B147" i="26"/>
  <c r="G32" i="37"/>
  <c r="B157" i="26"/>
  <c r="G36" i="37"/>
  <c r="AJ45" i="27"/>
  <c r="AM45" i="27"/>
  <c r="AI45" i="27"/>
  <c r="G36" i="7"/>
  <c r="F5" i="2"/>
  <c r="F25" i="2" s="1"/>
  <c r="E25" i="2"/>
  <c r="E30" i="2" s="1"/>
  <c r="G5" i="2"/>
  <c r="AH15" i="27"/>
  <c r="G33" i="7"/>
  <c r="G29" i="1"/>
  <c r="I20" i="1"/>
  <c r="BG15" i="27"/>
  <c r="AO45" i="27"/>
  <c r="AK45" i="27"/>
  <c r="G33" i="19"/>
  <c r="AG15" i="27"/>
  <c r="AL45" i="27"/>
  <c r="AH45" i="27"/>
  <c r="T172" i="9"/>
  <c r="AI15" i="27"/>
  <c r="F95" i="6"/>
  <c r="AG45" i="27"/>
  <c r="B146" i="26"/>
  <c r="BS15" i="27"/>
  <c r="BS41" i="27"/>
  <c r="BT41" i="27" s="1"/>
  <c r="BU41" i="27" s="1"/>
  <c r="V141" i="26"/>
  <c r="B130" i="24"/>
  <c r="B161" i="20"/>
  <c r="G42" i="19"/>
  <c r="H46" i="19" s="1"/>
  <c r="H96" i="19" s="1"/>
  <c r="H97" i="19" s="1"/>
  <c r="I104" i="19" s="1"/>
  <c r="N29" i="19"/>
  <c r="B166" i="22"/>
  <c r="G31" i="19"/>
  <c r="B168" i="22"/>
  <c r="G37" i="19"/>
  <c r="B165" i="22"/>
  <c r="B173" i="22"/>
  <c r="G36" i="19"/>
  <c r="D8" i="36"/>
  <c r="E14" i="36" s="1"/>
  <c r="I84" i="1"/>
  <c r="F107" i="1"/>
  <c r="F109" i="1" s="1"/>
  <c r="H104" i="1"/>
  <c r="BT15" i="27"/>
  <c r="BU7" i="27"/>
  <c r="F19" i="30"/>
  <c r="I75" i="12" s="1"/>
  <c r="I82" i="12" s="1"/>
  <c r="I85" i="12" s="1"/>
  <c r="E21" i="30"/>
  <c r="H18" i="7"/>
  <c r="N11" i="7"/>
  <c r="R111" i="24"/>
  <c r="AK11" i="27"/>
  <c r="AJ15" i="27"/>
  <c r="AN45" i="27"/>
  <c r="F19" i="29"/>
  <c r="I74" i="7" s="1"/>
  <c r="I81" i="7" s="1"/>
  <c r="I84" i="7" s="1"/>
  <c r="E21" i="29"/>
  <c r="BH15" i="27"/>
  <c r="BI7" i="27"/>
  <c r="H45" i="12"/>
  <c r="H98" i="12" s="1"/>
  <c r="H99" i="12" s="1"/>
  <c r="I109" i="12" s="1"/>
  <c r="B168" i="17"/>
  <c r="B182" i="17" s="1"/>
  <c r="G29" i="12"/>
  <c r="G40" i="7"/>
  <c r="H44" i="7" s="1"/>
  <c r="H99" i="7" s="1"/>
  <c r="N25" i="12"/>
  <c r="J31" i="7"/>
  <c r="G27" i="1"/>
  <c r="B177" i="9"/>
  <c r="G28" i="7"/>
  <c r="U141" i="26"/>
  <c r="U172" i="9"/>
  <c r="U163" i="17"/>
  <c r="U170" i="5"/>
  <c r="AT15" i="27"/>
  <c r="AU7" i="27"/>
  <c r="I55" i="1"/>
  <c r="L74" i="7"/>
  <c r="L81" i="7" s="1"/>
  <c r="L84" i="7" s="1"/>
  <c r="E17" i="28"/>
  <c r="E18" i="28" s="1"/>
  <c r="Q161" i="11"/>
  <c r="R142" i="20"/>
  <c r="BI41" i="27"/>
  <c r="BH45" i="27"/>
  <c r="Q137" i="15"/>
  <c r="G109" i="1"/>
  <c r="AT41" i="27"/>
  <c r="AS45" i="27"/>
  <c r="U45" i="27"/>
  <c r="V37" i="27"/>
  <c r="J36" i="7"/>
  <c r="G30" i="1"/>
  <c r="B179" i="9"/>
  <c r="G32" i="7"/>
  <c r="T11" i="27"/>
  <c r="S15" i="27"/>
  <c r="J29" i="7"/>
  <c r="G25" i="1"/>
  <c r="K14" i="2"/>
  <c r="L14" i="2" s="1"/>
  <c r="J14" i="2"/>
  <c r="T141" i="26"/>
  <c r="W7" i="27"/>
  <c r="T157" i="22"/>
  <c r="U157" i="22"/>
  <c r="V157" i="22"/>
  <c r="Q142" i="20"/>
  <c r="H98" i="7"/>
  <c r="L109" i="7"/>
  <c r="L111" i="7" s="1"/>
  <c r="N5" i="7" s="1"/>
  <c r="U165" i="5"/>
  <c r="T170" i="5"/>
  <c r="G34" i="7"/>
  <c r="B188" i="9"/>
  <c r="K22" i="2"/>
  <c r="L22" i="2" s="1"/>
  <c r="J22" i="2"/>
  <c r="T163" i="17"/>
  <c r="I88" i="7"/>
  <c r="I90" i="7" s="1"/>
  <c r="Q111" i="24"/>
  <c r="V172" i="9"/>
  <c r="R161" i="11"/>
  <c r="R137" i="15"/>
  <c r="E16" i="36"/>
  <c r="I86" i="1"/>
  <c r="B184" i="5"/>
  <c r="C184" i="5" s="1"/>
  <c r="H38" i="1"/>
  <c r="K44" i="7"/>
  <c r="CX15" i="27" l="1"/>
  <c r="CY7" i="27"/>
  <c r="CX45" i="27"/>
  <c r="CY37" i="27"/>
  <c r="H7" i="2"/>
  <c r="I7" i="2"/>
  <c r="I10" i="2"/>
  <c r="H10" i="2"/>
  <c r="BG45" i="27"/>
  <c r="BH41" i="27"/>
  <c r="H31" i="1"/>
  <c r="I39" i="1" s="1"/>
  <c r="I41" i="1" s="1"/>
  <c r="CI7" i="27"/>
  <c r="CH15" i="27"/>
  <c r="H39" i="37"/>
  <c r="I47" i="37" s="1"/>
  <c r="N47" i="37" s="1"/>
  <c r="B160" i="26"/>
  <c r="G25" i="2"/>
  <c r="G30" i="2" s="1"/>
  <c r="H5" i="2"/>
  <c r="H25" i="2" s="1"/>
  <c r="I5" i="2"/>
  <c r="K37" i="7"/>
  <c r="L45" i="7" s="1"/>
  <c r="L47" i="7" s="1"/>
  <c r="BU45" i="27"/>
  <c r="BV41" i="27"/>
  <c r="BS45" i="27"/>
  <c r="BT45" i="27"/>
  <c r="H39" i="19"/>
  <c r="I89" i="19" s="1"/>
  <c r="I90" i="19" s="1"/>
  <c r="I92" i="19" s="1"/>
  <c r="I106" i="19" s="1"/>
  <c r="B176" i="22"/>
  <c r="I47" i="19"/>
  <c r="N47" i="19" s="1"/>
  <c r="W37" i="27"/>
  <c r="V45" i="27"/>
  <c r="N28" i="7"/>
  <c r="H37" i="7"/>
  <c r="I45" i="7" s="1"/>
  <c r="N45" i="7" s="1"/>
  <c r="BU15" i="27"/>
  <c r="BV7" i="27"/>
  <c r="X7" i="27"/>
  <c r="AU15" i="27"/>
  <c r="AV7" i="27"/>
  <c r="B191" i="9"/>
  <c r="AL11" i="27"/>
  <c r="AK15" i="27"/>
  <c r="H107" i="1"/>
  <c r="H109" i="1" s="1"/>
  <c r="H57" i="1"/>
  <c r="I61" i="1" s="1"/>
  <c r="I62" i="1" s="1"/>
  <c r="I65" i="1" s="1"/>
  <c r="I67" i="1" s="1"/>
  <c r="H39" i="12"/>
  <c r="N29" i="12"/>
  <c r="H100" i="7"/>
  <c r="I109" i="7" s="1"/>
  <c r="U11" i="27"/>
  <c r="T15" i="27"/>
  <c r="AU41" i="27"/>
  <c r="AT45" i="27"/>
  <c r="BI15" i="27"/>
  <c r="BJ7" i="27"/>
  <c r="BJ41" i="27"/>
  <c r="BI45" i="27"/>
  <c r="I24" i="7"/>
  <c r="E18" i="36"/>
  <c r="CY15" i="27" l="1"/>
  <c r="CZ7" i="27"/>
  <c r="CY45" i="27"/>
  <c r="CZ37" i="27"/>
  <c r="K7" i="2"/>
  <c r="L7" i="2" s="1"/>
  <c r="J7" i="2"/>
  <c r="K10" i="2"/>
  <c r="L10" i="2" s="1"/>
  <c r="J10" i="2"/>
  <c r="CJ7" i="27"/>
  <c r="CI15" i="27"/>
  <c r="I89" i="37"/>
  <c r="I90" i="37" s="1"/>
  <c r="I92" i="37" s="1"/>
  <c r="I106" i="37" s="1"/>
  <c r="N50" i="37"/>
  <c r="I49" i="37"/>
  <c r="J5" i="2"/>
  <c r="J25" i="2" s="1"/>
  <c r="I25" i="2"/>
  <c r="I30" i="2" s="1"/>
  <c r="K5" i="2"/>
  <c r="I91" i="7"/>
  <c r="I92" i="7" s="1"/>
  <c r="I95" i="7" s="1"/>
  <c r="I111" i="7" s="1"/>
  <c r="BV45" i="27"/>
  <c r="BW41" i="27"/>
  <c r="N50" i="19"/>
  <c r="N52" i="19" s="1"/>
  <c r="N54" i="19" s="1"/>
  <c r="I49" i="19"/>
  <c r="Y7" i="27"/>
  <c r="BV15" i="27"/>
  <c r="BW7" i="27"/>
  <c r="BK41" i="27"/>
  <c r="BJ45" i="27"/>
  <c r="AM11" i="27"/>
  <c r="AL15" i="27"/>
  <c r="AV41" i="27"/>
  <c r="AU45" i="27"/>
  <c r="BJ15" i="27"/>
  <c r="BK7" i="27"/>
  <c r="I47" i="7"/>
  <c r="N24" i="7"/>
  <c r="N48" i="7" s="1"/>
  <c r="V11" i="27"/>
  <c r="U15" i="27"/>
  <c r="AW7" i="27"/>
  <c r="AV15" i="27"/>
  <c r="W45" i="27"/>
  <c r="X37" i="27"/>
  <c r="I46" i="12"/>
  <c r="I90" i="12"/>
  <c r="I91" i="12" s="1"/>
  <c r="I94" i="12" s="1"/>
  <c r="I111" i="12" s="1"/>
  <c r="CZ15" i="27" l="1"/>
  <c r="DA7" i="27"/>
  <c r="CZ45" i="27"/>
  <c r="DA37" i="27"/>
  <c r="N50" i="7"/>
  <c r="N52" i="7" s="1"/>
  <c r="CK7" i="27"/>
  <c r="CJ15" i="27"/>
  <c r="N52" i="37"/>
  <c r="N54" i="37" s="1"/>
  <c r="L5" i="2"/>
  <c r="L25" i="2" s="1"/>
  <c r="K25" i="2"/>
  <c r="K30" i="2" s="1"/>
  <c r="BX41" i="27"/>
  <c r="BW45" i="27"/>
  <c r="AX7" i="27"/>
  <c r="AW15" i="27"/>
  <c r="AW41" i="27"/>
  <c r="AV45" i="27"/>
  <c r="W11" i="27"/>
  <c r="V15" i="27"/>
  <c r="AN11" i="27"/>
  <c r="AM15" i="27"/>
  <c r="BL41" i="27"/>
  <c r="BK45" i="27"/>
  <c r="X45" i="27"/>
  <c r="Y37" i="27"/>
  <c r="BK15" i="27"/>
  <c r="BL7" i="27"/>
  <c r="BX7" i="27"/>
  <c r="BW15" i="27"/>
  <c r="N46" i="12"/>
  <c r="N49" i="12" s="1"/>
  <c r="N51" i="12" s="1"/>
  <c r="N53" i="12" s="1"/>
  <c r="I48" i="12"/>
  <c r="Z7" i="27"/>
  <c r="DA15" i="27" l="1"/>
  <c r="DB7" i="27"/>
  <c r="DA45" i="27"/>
  <c r="DB37" i="27"/>
  <c r="CK15" i="27"/>
  <c r="CL7" i="27"/>
  <c r="BX45" i="27"/>
  <c r="BY41" i="27"/>
  <c r="X11" i="27"/>
  <c r="W15" i="27"/>
  <c r="Z37" i="27"/>
  <c r="Y45" i="27"/>
  <c r="BM41" i="27"/>
  <c r="BL45" i="27"/>
  <c r="AO11" i="27"/>
  <c r="AN15" i="27"/>
  <c r="BL15" i="27"/>
  <c r="BM7" i="27"/>
  <c r="AA7" i="27"/>
  <c r="AX41" i="27"/>
  <c r="AW45" i="27"/>
  <c r="AX15" i="27"/>
  <c r="AY7" i="27"/>
  <c r="BY7" i="27"/>
  <c r="BX15" i="27"/>
  <c r="DB15" i="27" l="1"/>
  <c r="DC7" i="27"/>
  <c r="DC15" i="27" s="1"/>
  <c r="DB45" i="27"/>
  <c r="DC37" i="27"/>
  <c r="DC45" i="27" s="1"/>
  <c r="CL15" i="27"/>
  <c r="CM7" i="27"/>
  <c r="BY45" i="27"/>
  <c r="BZ41" i="27"/>
  <c r="BN41" i="27"/>
  <c r="BM45" i="27"/>
  <c r="AY15" i="27"/>
  <c r="AZ7" i="27"/>
  <c r="AY41" i="27"/>
  <c r="AX45" i="27"/>
  <c r="AP11" i="27"/>
  <c r="AP15" i="27" s="1"/>
  <c r="AO15" i="27"/>
  <c r="AB7" i="27"/>
  <c r="Z45" i="27"/>
  <c r="AA37" i="27"/>
  <c r="BM15" i="27"/>
  <c r="BN7" i="27"/>
  <c r="BZ7" i="27"/>
  <c r="BY15" i="27"/>
  <c r="Y11" i="27"/>
  <c r="X15" i="27"/>
  <c r="CN7" i="27" l="1"/>
  <c r="CM15" i="27"/>
  <c r="BZ45" i="27"/>
  <c r="CA41" i="27"/>
  <c r="BZ15" i="27"/>
  <c r="CA7" i="27"/>
  <c r="AZ41" i="27"/>
  <c r="AY45" i="27"/>
  <c r="AA45" i="27"/>
  <c r="AB37" i="27"/>
  <c r="AZ15" i="27"/>
  <c r="BA7" i="27"/>
  <c r="BO7" i="27"/>
  <c r="BN15" i="27"/>
  <c r="Z11" i="27"/>
  <c r="Y15" i="27"/>
  <c r="AC7" i="27"/>
  <c r="BO41" i="27"/>
  <c r="BN45" i="27"/>
  <c r="CN15" i="27" l="1"/>
  <c r="CO7" i="27"/>
  <c r="CA45" i="27"/>
  <c r="CB41" i="27"/>
  <c r="BB7" i="27"/>
  <c r="BA15" i="27"/>
  <c r="AB45" i="27"/>
  <c r="AC37" i="27"/>
  <c r="AC45" i="27" s="1"/>
  <c r="BP41" i="27"/>
  <c r="BP45" i="27" s="1"/>
  <c r="BO45" i="27"/>
  <c r="AA11" i="27"/>
  <c r="Z15" i="27"/>
  <c r="BA41" i="27"/>
  <c r="AZ45" i="27"/>
  <c r="CA15" i="27"/>
  <c r="CB7" i="27"/>
  <c r="BO15" i="27"/>
  <c r="BP7" i="27"/>
  <c r="BP15" i="27" s="1"/>
  <c r="CP7" i="27" l="1"/>
  <c r="CP15" i="27" s="1"/>
  <c r="CO15" i="27"/>
  <c r="CB45" i="27"/>
  <c r="CC41" i="27"/>
  <c r="CC45" i="27" s="1"/>
  <c r="AB11" i="27"/>
  <c r="AA15" i="27"/>
  <c r="CB15" i="27"/>
  <c r="CC7" i="27"/>
  <c r="CC15" i="27" s="1"/>
  <c r="BB41" i="27"/>
  <c r="BA45" i="27"/>
  <c r="BB15" i="27"/>
  <c r="BC7" i="27"/>
  <c r="BC15" i="27" s="1"/>
  <c r="BC41" i="27" l="1"/>
  <c r="BC45" i="27" s="1"/>
  <c r="BB45" i="27"/>
  <c r="AC11" i="27"/>
  <c r="AC15" i="27" s="1"/>
  <c r="AB15" i="2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71" authorId="0" shapeId="0" xr:uid="{00000000-0006-0000-0400-000001000000}">
      <text>
        <r>
          <rPr>
            <sz val="11"/>
            <color theme="1"/>
            <rFont val="Calibri"/>
            <family val="2"/>
            <scheme val="minor"/>
          </rPr>
          <t>======
ID#AAABJ90Rmd4
Clerk .    (2024-04-02 13:42:48)
Query did I pay only 730?</t>
        </r>
      </text>
    </comment>
  </commentList>
  <extLst>
    <ext xmlns:r="http://schemas.openxmlformats.org/officeDocument/2006/relationships" uri="GoogleSheetsCustomDataVersion2">
      <go:sheetsCustomData xmlns:go="http://customooxmlschemas.google.com/" r:id="rId1" roundtripDataSignature="AMtx7mjd+rcoqE7btMhsXRQmE7pfzSegvA=="/>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L9" authorId="0" shapeId="0" xr:uid="{00000000-0006-0000-1A00-000001000000}">
      <text>
        <r>
          <rPr>
            <sz val="11"/>
            <color theme="1"/>
            <rFont val="Calibri"/>
            <family val="2"/>
            <scheme val="minor"/>
          </rPr>
          <t>======
ID#AAABJ90RmeE
tc={3F54AA9A-2F14-495E-85BB-06E4A9465AF8}    (2024-04-02 13:42:48)
[Threaded comment]
Your version of Excel allows you to read this threaded comment; however, any edits to it will get removed if the file is opened in a newer version of Excel. Learn more: https://go.microsoft.com/fwlink/?linkid=870924
Comment:
    Calculation here is - month before total + the income from the month on income tab</t>
        </r>
      </text>
    </comment>
    <comment ref="L39" authorId="0" shapeId="0" xr:uid="{00000000-0006-0000-1A00-000002000000}">
      <text>
        <r>
          <rPr>
            <sz val="11"/>
            <color theme="1"/>
            <rFont val="Calibri"/>
            <family val="2"/>
            <scheme val="minor"/>
          </rPr>
          <t>======
ID#AAABJ90Rmdg
tc={3F54AA9A-2F14-495E-85BB-06E4A9465AF8}    (2024-04-02 13:42:48)
[Threaded comment]
Your version of Excel allows you to read this threaded comment; however, any edits to it will get removed if the file is opened in a newer version of Excel. Learn more: https://go.microsoft.com/fwlink/?linkid=870924
Comment:
    Calculation here is - month before total + the income from the month on income tab</t>
        </r>
      </text>
    </comment>
  </commentList>
  <extLst>
    <ext xmlns:r="http://schemas.openxmlformats.org/officeDocument/2006/relationships" uri="GoogleSheetsCustomDataVersion2">
      <go:sheetsCustomData xmlns:go="http://customooxmlschemas.google.com/" r:id="rId1" roundtripDataSignature="AMtx7mhus+sxgfXy3C+8rkk30q4ik6uLwQ=="/>
    </ext>
  </extL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S36" authorId="0" shapeId="0" xr:uid="{00000000-0006-0000-1B00-000001000000}">
      <text>
        <r>
          <rPr>
            <sz val="11"/>
            <color theme="1"/>
            <rFont val="Calibri"/>
            <family val="2"/>
            <scheme val="minor"/>
          </rPr>
          <t>======
ID#AAABJ90RmeU
John Smith-Daye    (2024-04-02 13:42:48)
Clacton Business Services</t>
        </r>
      </text>
    </comment>
    <comment ref="S37" authorId="0" shapeId="0" xr:uid="{00000000-0006-0000-1B00-000005000000}">
      <text>
        <r>
          <rPr>
            <sz val="11"/>
            <color theme="1"/>
            <rFont val="Calibri"/>
            <family val="2"/>
            <scheme val="minor"/>
          </rPr>
          <t>======
ID#AAABJ90Rmdo
John Smith-Daye    (2024-04-02 13:42:48)
A &amp; J Lighting</t>
        </r>
      </text>
    </comment>
    <comment ref="P39" authorId="0" shapeId="0" xr:uid="{00000000-0006-0000-1B00-000003000000}">
      <text>
        <r>
          <rPr>
            <sz val="11"/>
            <color theme="1"/>
            <rFont val="Calibri"/>
            <family val="2"/>
            <scheme val="minor"/>
          </rPr>
          <t>======
ID#AAABJ90RmeI
John Smith-Daye    (2024-04-02 13:42:48)
Clacton Business Services</t>
        </r>
      </text>
    </comment>
    <comment ref="P41" authorId="0" shapeId="0" xr:uid="{00000000-0006-0000-1B00-000002000000}">
      <text>
        <r>
          <rPr>
            <sz val="11"/>
            <color theme="1"/>
            <rFont val="Calibri"/>
            <family val="2"/>
            <scheme val="minor"/>
          </rPr>
          <t>======
ID#AAABJ90RmeM
John Smith-Daye    (2024-04-02 13:42:48)
A &amp; J Lighting</t>
        </r>
      </text>
    </comment>
    <comment ref="P49" authorId="0" shapeId="0" xr:uid="{00000000-0006-0000-1B00-000004000000}">
      <text>
        <r>
          <rPr>
            <sz val="11"/>
            <color theme="1"/>
            <rFont val="Calibri"/>
            <family val="2"/>
            <scheme val="minor"/>
          </rPr>
          <t>======
ID#AAABJ90Rmd0
John Smith-Daye    (2024-04-02 13:42:48)
Eon</t>
        </r>
      </text>
    </comment>
    <comment ref="P69" authorId="0" shapeId="0" xr:uid="{00000000-0006-0000-1B00-000006000000}">
      <text>
        <r>
          <rPr>
            <sz val="11"/>
            <color theme="1"/>
            <rFont val="Calibri"/>
            <family val="2"/>
            <scheme val="minor"/>
          </rPr>
          <t>======
ID#AAABJ90Rmds
John Smith-Daye    (2024-04-02 13:42:48)
121 Computer Hosting</t>
        </r>
      </text>
    </comment>
  </commentList>
  <extLst>
    <ext xmlns:r="http://schemas.openxmlformats.org/officeDocument/2006/relationships" uri="GoogleSheetsCustomDataVersion2">
      <go:sheetsCustomData xmlns:go="http://customooxmlschemas.google.com/" r:id="rId1" roundtripDataSignature="AMtx7mjUqSVU76RWP/qhh4yHnxUJHf+hPw=="/>
    </ext>
  </extL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S42" authorId="0" shapeId="0" xr:uid="{00000000-0006-0000-1C00-000004000000}">
      <text>
        <r>
          <rPr>
            <sz val="11"/>
            <color theme="1"/>
            <rFont val="Calibri"/>
            <family val="2"/>
            <scheme val="minor"/>
          </rPr>
          <t>======
ID#AAABJ90RmeY
John Smith-Daye    (2024-04-02 13:42:48)
Clacton Business Services</t>
        </r>
      </text>
    </comment>
    <comment ref="S43" authorId="0" shapeId="0" xr:uid="{00000000-0006-0000-1C00-000002000000}">
      <text>
        <r>
          <rPr>
            <sz val="11"/>
            <color theme="1"/>
            <rFont val="Calibri"/>
            <family val="2"/>
            <scheme val="minor"/>
          </rPr>
          <t>======
ID#AAABJ90Rmes
John Smith-Daye    (2024-04-02 13:42:48)
A &amp; J Lighting</t>
        </r>
      </text>
    </comment>
    <comment ref="P45" authorId="0" shapeId="0" xr:uid="{00000000-0006-0000-1C00-000005000000}">
      <text>
        <r>
          <rPr>
            <sz val="11"/>
            <color theme="1"/>
            <rFont val="Calibri"/>
            <family val="2"/>
            <scheme val="minor"/>
          </rPr>
          <t>======
ID#AAABJ90Rmd8
John Smith-Daye    (2024-04-02 13:42:48)
Clacton Business Services</t>
        </r>
      </text>
    </comment>
    <comment ref="P47" authorId="0" shapeId="0" xr:uid="{00000000-0006-0000-1C00-000006000000}">
      <text>
        <r>
          <rPr>
            <sz val="11"/>
            <color theme="1"/>
            <rFont val="Calibri"/>
            <family val="2"/>
            <scheme val="minor"/>
          </rPr>
          <t>======
ID#AAABJ90RmeA
John Smith-Daye    (2024-04-02 13:42:48)
A &amp; J Lighting</t>
        </r>
      </text>
    </comment>
    <comment ref="P55" authorId="0" shapeId="0" xr:uid="{00000000-0006-0000-1C00-000001000000}">
      <text>
        <r>
          <rPr>
            <sz val="11"/>
            <color theme="1"/>
            <rFont val="Calibri"/>
            <family val="2"/>
            <scheme val="minor"/>
          </rPr>
          <t>======
ID#AAABJ90Rmeo
John Smith-Daye    (2024-04-02 13:42:48)
Eon</t>
        </r>
      </text>
    </comment>
    <comment ref="P75" authorId="0" shapeId="0" xr:uid="{00000000-0006-0000-1C00-000003000000}">
      <text>
        <r>
          <rPr>
            <sz val="11"/>
            <color theme="1"/>
            <rFont val="Calibri"/>
            <family val="2"/>
            <scheme val="minor"/>
          </rPr>
          <t>======
ID#AAABJ90Rmew
John Smith-Daye    (2024-04-02 13:42:48)
121 Computer Hosting</t>
        </r>
      </text>
    </comment>
  </commentList>
  <extLst>
    <ext xmlns:r="http://schemas.openxmlformats.org/officeDocument/2006/relationships" uri="GoogleSheetsCustomDataVersion2">
      <go:sheetsCustomData xmlns:go="http://customooxmlschemas.google.com/" r:id="rId1" roundtripDataSignature="AMtx7mhobyXTPYIyKQZ0osLqMiruhNg54w=="/>
    </ext>
  </extL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authors>
  <commentList>
    <comment ref="S42" authorId="0" shapeId="0" xr:uid="{00000000-0006-0000-1D00-000003000000}">
      <text>
        <r>
          <rPr>
            <sz val="11"/>
            <color theme="1"/>
            <rFont val="Calibri"/>
            <family val="2"/>
            <scheme val="minor"/>
          </rPr>
          <t>======
ID#AAABJ90Rmec
John Smith-Daye    (2024-04-02 13:42:48)
Clacton Business Services</t>
        </r>
      </text>
    </comment>
    <comment ref="S43" authorId="0" shapeId="0" xr:uid="{00000000-0006-0000-1D00-000006000000}">
      <text>
        <r>
          <rPr>
            <sz val="11"/>
            <color theme="1"/>
            <rFont val="Calibri"/>
            <family val="2"/>
            <scheme val="minor"/>
          </rPr>
          <t>======
ID#AAABJ90Rmdw
John Smith-Daye    (2024-04-02 13:42:48)
A &amp; J Lighting</t>
        </r>
      </text>
    </comment>
    <comment ref="P45" authorId="0" shapeId="0" xr:uid="{00000000-0006-0000-1D00-000005000000}">
      <text>
        <r>
          <rPr>
            <sz val="11"/>
            <color theme="1"/>
            <rFont val="Calibri"/>
            <family val="2"/>
            <scheme val="minor"/>
          </rPr>
          <t>======
ID#AAABJ90Rmdk
John Smith-Daye    (2024-04-02 13:42:48)
Clacton Business Services</t>
        </r>
      </text>
    </comment>
    <comment ref="P47" authorId="0" shapeId="0" xr:uid="{00000000-0006-0000-1D00-000002000000}">
      <text>
        <r>
          <rPr>
            <sz val="11"/>
            <color theme="1"/>
            <rFont val="Calibri"/>
            <family val="2"/>
            <scheme val="minor"/>
          </rPr>
          <t>======
ID#AAABJ90Rmeg
John Smith-Daye    (2024-04-02 13:42:48)
A &amp; J Lighting</t>
        </r>
      </text>
    </comment>
    <comment ref="P55" authorId="0" shapeId="0" xr:uid="{00000000-0006-0000-1D00-000001000000}">
      <text>
        <r>
          <rPr>
            <sz val="11"/>
            <color theme="1"/>
            <rFont val="Calibri"/>
            <family val="2"/>
            <scheme val="minor"/>
          </rPr>
          <t>======
ID#AAABJ90Rmek
John Smith-Daye    (2024-04-02 13:42:48)
Eon</t>
        </r>
      </text>
    </comment>
    <comment ref="P75" authorId="0" shapeId="0" xr:uid="{00000000-0006-0000-1D00-000004000000}">
      <text>
        <r>
          <rPr>
            <sz val="11"/>
            <color theme="1"/>
            <rFont val="Calibri"/>
            <family val="2"/>
            <scheme val="minor"/>
          </rPr>
          <t>======
ID#AAABJ90RmeQ
John Smith-Daye    (2024-04-02 13:42:48)
121 Computer Hosting</t>
        </r>
      </text>
    </comment>
  </commentList>
  <extLst>
    <ext xmlns:r="http://schemas.openxmlformats.org/officeDocument/2006/relationships" uri="GoogleSheetsCustomDataVersion2">
      <go:sheetsCustomData xmlns:go="http://customooxmlschemas.google.com/" r:id="rId1" roundtripDataSignature="AMtx7miyQ482aGWz0cXTBsO46mlbSO6NGA=="/>
    </ext>
  </extLst>
</comments>
</file>

<file path=xl/sharedStrings.xml><?xml version="1.0" encoding="utf-8"?>
<sst xmlns="http://schemas.openxmlformats.org/spreadsheetml/2006/main" count="4908" uniqueCount="1398">
  <si>
    <t>Great Oakley Parish Council</t>
  </si>
  <si>
    <t>Income and Expenditure Account</t>
  </si>
  <si>
    <t>Year to 31st March 2021</t>
  </si>
  <si>
    <t>£</t>
  </si>
  <si>
    <t>INCOME</t>
  </si>
  <si>
    <t>Main account:</t>
  </si>
  <si>
    <t>Precept on Principal Authority</t>
  </si>
  <si>
    <t xml:space="preserve"> </t>
  </si>
  <si>
    <t>Council Tax Support Grant</t>
  </si>
  <si>
    <t>TDC Grant - Covid Response Fund</t>
  </si>
  <si>
    <t>Burials etc</t>
  </si>
  <si>
    <t>ECC maintenance grant</t>
  </si>
  <si>
    <t>Interest receivable</t>
  </si>
  <si>
    <t>Village Hall:</t>
  </si>
  <si>
    <t>Grants receivable</t>
  </si>
  <si>
    <t>Rentals</t>
  </si>
  <si>
    <t>TOTAL INCOME</t>
  </si>
  <si>
    <t>EXPENDITURE</t>
  </si>
  <si>
    <t>Salary costs</t>
  </si>
  <si>
    <t>Other administrative costs</t>
  </si>
  <si>
    <t>Utilities</t>
  </si>
  <si>
    <t>Village maintenance</t>
  </si>
  <si>
    <t>Fees &amp; subscriptions</t>
  </si>
  <si>
    <t>Grants &amp; donations</t>
  </si>
  <si>
    <t>Sundry costs</t>
  </si>
  <si>
    <t>Maintenance</t>
  </si>
  <si>
    <t>Hall hire</t>
  </si>
  <si>
    <t>TOTAL EXPENDITURE</t>
  </si>
  <si>
    <t>SURPLUS FOR THE YEAR</t>
  </si>
  <si>
    <t>Balance Sheet</t>
  </si>
  <si>
    <t>As at 31st March 2021</t>
  </si>
  <si>
    <t>Current Assets</t>
  </si>
  <si>
    <t>VAT debtor</t>
  </si>
  <si>
    <t>Cash at bank and in hand</t>
  </si>
  <si>
    <t>Main account</t>
  </si>
  <si>
    <t>Village Hall account</t>
  </si>
  <si>
    <t>Savings account</t>
  </si>
  <si>
    <t>Special Projects account</t>
  </si>
  <si>
    <t>Current Liabilities</t>
  </si>
  <si>
    <t>Creditors and accrued expenses</t>
  </si>
  <si>
    <t>Total Assets Less Current Liabilities</t>
  </si>
  <si>
    <t>Total Assets Less Liabilities</t>
  </si>
  <si>
    <t>Capital and Reserves</t>
  </si>
  <si>
    <t>General Reserves:</t>
  </si>
  <si>
    <t>Bank balances brought  forward per AGAR</t>
  </si>
  <si>
    <t>VAT balance as at 31st March 2020</t>
  </si>
  <si>
    <t>(Deficit) for the year:</t>
  </si>
  <si>
    <t>Transfer to earmarked reserves - LED lighting</t>
  </si>
  <si>
    <t>Total general reserves carried forward</t>
  </si>
  <si>
    <t xml:space="preserve">Earmarked Reserves </t>
  </si>
  <si>
    <t>Village Hall</t>
  </si>
  <si>
    <t xml:space="preserve"> - Adjustment to position - brought forward</t>
  </si>
  <si>
    <t xml:space="preserve"> - Surplus for the year</t>
  </si>
  <si>
    <t xml:space="preserve"> - Carried forward</t>
  </si>
  <si>
    <t xml:space="preserve"> - LED lighting, transfer from General Reserves</t>
  </si>
  <si>
    <t>Total earmarked reserves carried forward</t>
  </si>
  <si>
    <t>Total Reserves</t>
  </si>
  <si>
    <t>Signed:</t>
  </si>
  <si>
    <t>………………………………………………………………..</t>
  </si>
  <si>
    <t>Daniel Land</t>
  </si>
  <si>
    <t>Chairman</t>
  </si>
  <si>
    <t>Responsible Financial Officer</t>
  </si>
  <si>
    <t>Date:</t>
  </si>
  <si>
    <t>WORKINGS</t>
  </si>
  <si>
    <t>Summary of bank accounts:</t>
  </si>
  <si>
    <t>Brought</t>
  </si>
  <si>
    <t>Receipts</t>
  </si>
  <si>
    <t>Payments</t>
  </si>
  <si>
    <t>Carried</t>
  </si>
  <si>
    <t>forward</t>
  </si>
  <si>
    <t>Main account - reconciled</t>
  </si>
  <si>
    <t>Special projects account</t>
  </si>
  <si>
    <t>Per AGR brought forward</t>
  </si>
  <si>
    <t>Village Hall account excluded</t>
  </si>
  <si>
    <t>Revised cash funds</t>
  </si>
  <si>
    <t>Difference Analysis:</t>
  </si>
  <si>
    <t>Bank balance per statement</t>
  </si>
  <si>
    <t>Covid grant - received Mar 20, not emnetered in records</t>
  </si>
  <si>
    <t>Cheques apparently outstanding at 31st March 2020</t>
  </si>
  <si>
    <t>At 31st March 2020</t>
  </si>
  <si>
    <t>Savings account 31.3.20</t>
  </si>
  <si>
    <t>Special projects account 31.3.20</t>
  </si>
  <si>
    <t>AGAR balance declared at 31st March 2020</t>
  </si>
  <si>
    <t>Budget and Precept 2020/21</t>
  </si>
  <si>
    <t>Budget 2019/20</t>
  </si>
  <si>
    <t>Proposed Budget 2020/21</t>
  </si>
  <si>
    <t>Cummulative to April</t>
  </si>
  <si>
    <t>Balance to March 2021</t>
  </si>
  <si>
    <t>Cumulative to May</t>
  </si>
  <si>
    <t>Cummulative to June</t>
  </si>
  <si>
    <t>Cummulative to July</t>
  </si>
  <si>
    <t>Cummulative to August</t>
  </si>
  <si>
    <t>Total</t>
  </si>
  <si>
    <t>Per Expenditure Sheet</t>
  </si>
  <si>
    <t>Difference</t>
  </si>
  <si>
    <t>Transactions</t>
  </si>
  <si>
    <t xml:space="preserve">FASTER PAYMENTS RECEIPT REF.POST OFFICE RENT FROM UPPER DOVERC </t>
  </si>
  <si>
    <t>Hall hire charges Post office (monthly)</t>
  </si>
  <si>
    <t xml:space="preserve">PAYMENT BY CHEQUE WITH SERIAL NO 022024 </t>
  </si>
  <si>
    <t>staff</t>
  </si>
  <si>
    <t xml:space="preserve">DIRECT DEBIT PAYMENT TO BG BUSINESS REF 600984328230814000, MANDATE NO 0003 </t>
  </si>
  <si>
    <t>Electricity</t>
  </si>
  <si>
    <t xml:space="preserve">PAYMENT BY CHEQUE WITH SERIAL NO 022027 </t>
  </si>
  <si>
    <t>Staff</t>
  </si>
  <si>
    <t xml:space="preserve">PAYMENT BY CHEQUE WITH SERIAL NO 022025 </t>
  </si>
  <si>
    <t>calor gas</t>
  </si>
  <si>
    <t xml:space="preserve">PAYMENT BY CHEQUE WITH SERIAL NO 022023 </t>
  </si>
  <si>
    <t xml:space="preserve">PAYMENT BY CHEQUE WITH SERIAL NO 022026 </t>
  </si>
  <si>
    <t>Water  utilities</t>
  </si>
  <si>
    <t xml:space="preserve">CASH DEPOSIT AT PO RIVERSIDE AVENU 2020-04-30 </t>
  </si>
  <si>
    <t>hall hire</t>
  </si>
  <si>
    <t xml:space="preserve">CHEQUE DEPOSIT </t>
  </si>
  <si>
    <t xml:space="preserve">PAYMENT BY CHEQUE WITH SERIAL NO 022033 </t>
  </si>
  <si>
    <t xml:space="preserve">PAYMENT BY CHEQUE WITH SERIAL NO 022028 </t>
  </si>
  <si>
    <t xml:space="preserve">PAYMENT BY CHEQUE WITH SERIAL NO 022029 </t>
  </si>
  <si>
    <t>gas bay inspection</t>
  </si>
  <si>
    <t xml:space="preserve">PAYMENT BY CHEQUE WITH SERIAL NO 022030 </t>
  </si>
  <si>
    <t xml:space="preserve">PAYMENT BY CHEQUE WITH SERIAL NO 022031 </t>
  </si>
  <si>
    <t>affinity water</t>
  </si>
  <si>
    <t xml:space="preserve">PAYMENT BY CHEQUE WITH SERIAL NO 022036 </t>
  </si>
  <si>
    <t xml:space="preserve">PAYMENT BY CHEQUE WITH SERIAL NO 022035 </t>
  </si>
  <si>
    <t xml:space="preserve">PAYMENT BY CHEQUE WITH SERIAL NO 022032 </t>
  </si>
  <si>
    <t xml:space="preserve">PAYMENT BY CHEQUE WITH SERIAL NO 022037 </t>
  </si>
  <si>
    <t xml:space="preserve">PAYMENT BY CHEQUE WITH SERIAL NO 022038 </t>
  </si>
  <si>
    <t>Water rates</t>
  </si>
  <si>
    <t xml:space="preserve">PAYMENT BY CHEQUE WITH SERIAL NO 022034 </t>
  </si>
  <si>
    <t>RCCE renewal</t>
  </si>
  <si>
    <t xml:space="preserve">BANK GIRO CREDIT REF TENDRING D C, . </t>
  </si>
  <si>
    <t>TDC Covid grant</t>
  </si>
  <si>
    <t xml:space="preserve">PAYMENT BY CHEQUE WITH SERIAL NO 022039 </t>
  </si>
  <si>
    <t xml:space="preserve">PAYMENT BY CHEQUE WITH SERIAL NO 022040 </t>
  </si>
  <si>
    <t>Water</t>
  </si>
  <si>
    <t xml:space="preserve">PAYMENT BY CHEQUE WITH SERIAL NO 022041 </t>
  </si>
  <si>
    <t xml:space="preserve">PAYMENT BY CHEQUE WITH SERIAL NO 022042 </t>
  </si>
  <si>
    <t xml:space="preserve">PAYMENT BY CHEQUE WITH SERIAL NO 022043 </t>
  </si>
  <si>
    <t>Calor gas</t>
  </si>
  <si>
    <t xml:space="preserve">PAYMENT BY CHEQUE WITH SERIAL NO 022045 </t>
  </si>
  <si>
    <t xml:space="preserve">PAYMENT BY CHEQUE WITH SERIAL NO 022046 </t>
  </si>
  <si>
    <t xml:space="preserve">DIRECT DEBIT PAYMENT TO EDF ENERGY REF 671143240107, MANDATE NO 0004 </t>
  </si>
  <si>
    <t>energy</t>
  </si>
  <si>
    <t xml:space="preserve">PAYMENT BY CHEQUE WITH SERIAL NO 022047 </t>
  </si>
  <si>
    <t>Energy</t>
  </si>
  <si>
    <t xml:space="preserve">PAYMENT BY CHEQUE WITH SERIAL NO 022051 </t>
  </si>
  <si>
    <t>Chimney Sweep</t>
  </si>
  <si>
    <t xml:space="preserve">PAYMENT BY CHEQUE WITH SERIAL NO 022052 </t>
  </si>
  <si>
    <t xml:space="preserve">PAYMENT BY CHEQUE WITH SERIAL NO 022053 </t>
  </si>
  <si>
    <t xml:space="preserve">PAYMENT BY CHEQUE WITH SERIAL NO 022049 </t>
  </si>
  <si>
    <t>Calor Gas</t>
  </si>
  <si>
    <t xml:space="preserve">PAYMENT BY CHEQUE WITH SERIAL NO 022054 </t>
  </si>
  <si>
    <t xml:space="preserve">CASH PAID IN AT CLACTON </t>
  </si>
  <si>
    <t>Hall Hire charges</t>
  </si>
  <si>
    <t xml:space="preserve">PAYMENT BY CHEQUE WITH SERIAL NO 022055 </t>
  </si>
  <si>
    <t>Date</t>
  </si>
  <si>
    <t>Description</t>
  </si>
  <si>
    <t>Money in</t>
  </si>
  <si>
    <t>Money Out</t>
  </si>
  <si>
    <t>Balance</t>
  </si>
  <si>
    <t xml:space="preserve">XXXX XXXX XXXX 9404: </t>
  </si>
  <si>
    <t>01/03/2020 to 31/03/2021</t>
  </si>
  <si>
    <t>DATE</t>
  </si>
  <si>
    <t>DESCRIPTION</t>
  </si>
  <si>
    <t>Income</t>
  </si>
  <si>
    <t>Code</t>
  </si>
  <si>
    <t>Precept</t>
  </si>
  <si>
    <t>Support grant</t>
  </si>
  <si>
    <t>Burials</t>
  </si>
  <si>
    <t>Course refund</t>
  </si>
  <si>
    <t>VAT</t>
  </si>
  <si>
    <t>Covid grant</t>
  </si>
  <si>
    <t>Maint. Grant</t>
  </si>
  <si>
    <t>TDC</t>
  </si>
  <si>
    <t>Covid Response Fund (Mar 20)</t>
  </si>
  <si>
    <t>April</t>
  </si>
  <si>
    <t>May</t>
  </si>
  <si>
    <t>HMRC VAT</t>
  </si>
  <si>
    <t>VAT CLAIM</t>
  </si>
  <si>
    <t>June</t>
  </si>
  <si>
    <t>ECC payment</t>
  </si>
  <si>
    <t>Grounds maintenance</t>
  </si>
  <si>
    <t>July</t>
  </si>
  <si>
    <t xml:space="preserve">Burial </t>
  </si>
  <si>
    <t>Aug</t>
  </si>
  <si>
    <t>September</t>
  </si>
  <si>
    <t>Enscription</t>
  </si>
  <si>
    <t>October</t>
  </si>
  <si>
    <t>November</t>
  </si>
  <si>
    <t>(Nil)</t>
  </si>
  <si>
    <t>December</t>
  </si>
  <si>
    <t>January</t>
  </si>
  <si>
    <t>February</t>
  </si>
  <si>
    <t>March</t>
  </si>
  <si>
    <t>Deduct from</t>
  </si>
  <si>
    <t>Precept 22175 per TDC leaflet</t>
  </si>
  <si>
    <t>expenses</t>
  </si>
  <si>
    <t>Net</t>
  </si>
  <si>
    <t>Gross</t>
  </si>
  <si>
    <t>Cheque no</t>
  </si>
  <si>
    <t>Payroll costs</t>
  </si>
  <si>
    <t>Admin costs</t>
  </si>
  <si>
    <t>Village Maintenance</t>
  </si>
  <si>
    <t>Graveyard</t>
  </si>
  <si>
    <t>Expenses</t>
  </si>
  <si>
    <t>Electric/gas supply</t>
  </si>
  <si>
    <t>Elec repair</t>
  </si>
  <si>
    <t>Capital cost</t>
  </si>
  <si>
    <t>Fees &amp; subs</t>
  </si>
  <si>
    <t>Sundries</t>
  </si>
  <si>
    <t>Grant/donation</t>
  </si>
  <si>
    <t>S137</t>
  </si>
  <si>
    <t>A&amp;J Lighting</t>
  </si>
  <si>
    <t>E-on</t>
  </si>
  <si>
    <t>DD</t>
  </si>
  <si>
    <t>Great Oaktree Land Services</t>
  </si>
  <si>
    <t>ICO</t>
  </si>
  <si>
    <t xml:space="preserve">Clerks Salary </t>
  </si>
  <si>
    <t>Autela Payroll Services - 722625 o/s last year not cleared</t>
  </si>
  <si>
    <t>Oakley &amp; Ramsey Scouts 722551 o/s last year not cleared</t>
  </si>
  <si>
    <t>Total April</t>
  </si>
  <si>
    <t>Clerks Salary</t>
  </si>
  <si>
    <t>Great Oakley Community Care Initiative, payment to Clerk</t>
  </si>
  <si>
    <t>Great Oakley Community Care Initiative</t>
  </si>
  <si>
    <t>Clerks Salary (replaces 22627 o/s last year?)    269.02</t>
  </si>
  <si>
    <t>Total May</t>
  </si>
  <si>
    <t>Oakley and Ramsey Scouts</t>
  </si>
  <si>
    <t>Community Action Suffolk</t>
  </si>
  <si>
    <t>EALC / NALC</t>
  </si>
  <si>
    <t>Total June</t>
  </si>
  <si>
    <t>Autela Group Limited</t>
  </si>
  <si>
    <t>Clerks Salary (OLD CLERK)</t>
  </si>
  <si>
    <t>Expenses (OLD Clerk)</t>
  </si>
  <si>
    <t>Vine</t>
  </si>
  <si>
    <t>LocalIQ</t>
  </si>
  <si>
    <t>Expenses (Nick Daniels)</t>
  </si>
  <si>
    <t>Expenses (Mike Bush)</t>
  </si>
  <si>
    <t>Total July</t>
  </si>
  <si>
    <t>Calor</t>
  </si>
  <si>
    <t>Clerks Salary and expenses</t>
  </si>
  <si>
    <t>Lambert Smith Hampton</t>
  </si>
  <si>
    <t>Total August</t>
  </si>
  <si>
    <t>HMRC</t>
  </si>
  <si>
    <t>Autela Payroll</t>
  </si>
  <si>
    <t>Expenses (Chairman)</t>
  </si>
  <si>
    <t>Glasdons (Elipsa Bin)</t>
  </si>
  <si>
    <t>Total September</t>
  </si>
  <si>
    <t>Poppy Appeal</t>
  </si>
  <si>
    <t>Total October</t>
  </si>
  <si>
    <t>Great Oaktree Land Services (4 invoices and 20 extra owed)</t>
  </si>
  <si>
    <t>Fred Smith Christmas Trees</t>
  </si>
  <si>
    <t>Total November</t>
  </si>
  <si>
    <t>Nick Daniels Expenses (Christmas Tree Lights)</t>
  </si>
  <si>
    <t>OJP Home Improvements (Litter Bin)</t>
  </si>
  <si>
    <t>PKF Littlejohn (External Audit)</t>
  </si>
  <si>
    <t>Yvonne Bailey Expenses (Christmas Card)</t>
  </si>
  <si>
    <t>ParishCouncil.net (Website Hosting)</t>
  </si>
  <si>
    <t>Tendring District Council (New Litter Bin Emptying)</t>
  </si>
  <si>
    <t>BDS Contracts (Hedgecutting Stones Green)</t>
  </si>
  <si>
    <t>Total December</t>
  </si>
  <si>
    <t>Shelley Signs (Village Noticeboards)</t>
  </si>
  <si>
    <t>Yvone Bailey (Chairmans Expenses Zoom)</t>
  </si>
  <si>
    <t>January Total</t>
  </si>
  <si>
    <t>EALC Training Fees</t>
  </si>
  <si>
    <t>OJP Home Improvements (Notice Boards)</t>
  </si>
  <si>
    <t>February Total</t>
  </si>
  <si>
    <t>Autela Payroll Services</t>
  </si>
  <si>
    <t>Great Oaktree Services (Burial Ground)</t>
  </si>
  <si>
    <t>RCCE Renewal</t>
  </si>
  <si>
    <t>Chairman Expenses (Zoom)</t>
  </si>
  <si>
    <t>E-on (Another charge appeared on bill)</t>
  </si>
  <si>
    <t>March Total</t>
  </si>
  <si>
    <t>Grand Totals</t>
  </si>
  <si>
    <t>For accounts</t>
  </si>
  <si>
    <t xml:space="preserve">less course refund </t>
  </si>
  <si>
    <t>(see Main income)</t>
  </si>
  <si>
    <t>Village Hall Income &amp; Expenditure</t>
  </si>
  <si>
    <t xml:space="preserve">Income </t>
  </si>
  <si>
    <t>Rental</t>
  </si>
  <si>
    <t>Grants</t>
  </si>
  <si>
    <t>Other</t>
  </si>
  <si>
    <t>Expense</t>
  </si>
  <si>
    <t>Maint</t>
  </si>
  <si>
    <t>Subscription</t>
  </si>
  <si>
    <t>Hall</t>
  </si>
  <si>
    <t>Expenditure</t>
  </si>
  <si>
    <t>costs</t>
  </si>
  <si>
    <t>Gas</t>
  </si>
  <si>
    <t>Electric</t>
  </si>
  <si>
    <t>hire</t>
  </si>
  <si>
    <t>Apr</t>
  </si>
  <si>
    <t>BG</t>
  </si>
  <si>
    <t>Jun</t>
  </si>
  <si>
    <t>Gas bay inspection</t>
  </si>
  <si>
    <t>Affinity Water</t>
  </si>
  <si>
    <t>Jul</t>
  </si>
  <si>
    <t>RCCE subscription</t>
  </si>
  <si>
    <t>Sep</t>
  </si>
  <si>
    <t>Oct</t>
  </si>
  <si>
    <t>Nov</t>
  </si>
  <si>
    <t>EDF</t>
  </si>
  <si>
    <t>Dec</t>
  </si>
  <si>
    <t>Chimney sweep</t>
  </si>
  <si>
    <t>Jan</t>
  </si>
  <si>
    <t>Feb</t>
  </si>
  <si>
    <t>Mar</t>
  </si>
  <si>
    <t>ANNUAL TOTAL</t>
  </si>
  <si>
    <t>Bank balance b/f</t>
  </si>
  <si>
    <t>Bank balance c/f</t>
  </si>
  <si>
    <t>AGAR</t>
  </si>
  <si>
    <t>Year to 31st March 2022</t>
  </si>
  <si>
    <t>Box1</t>
  </si>
  <si>
    <t>2022</t>
  </si>
  <si>
    <t>2021</t>
  </si>
  <si>
    <t>Box2</t>
  </si>
  <si>
    <t>Section 106 monies</t>
  </si>
  <si>
    <t>Donations</t>
  </si>
  <si>
    <t>Box 3</t>
  </si>
  <si>
    <t>Box 4</t>
  </si>
  <si>
    <t>Graveyard maintenance</t>
  </si>
  <si>
    <t>Capital costs</t>
  </si>
  <si>
    <t>Box 6</t>
  </si>
  <si>
    <t>Box 7</t>
  </si>
  <si>
    <t>This should always equal box i84</t>
  </si>
  <si>
    <t>difference</t>
  </si>
  <si>
    <t>Error message</t>
  </si>
  <si>
    <t>Box 8</t>
  </si>
  <si>
    <t>As at 31st March 2022</t>
  </si>
  <si>
    <t>Balance at 31.3.22 - 5241.91 thus interest taken as .52 for 21/22</t>
  </si>
  <si>
    <t>Balance at 31.3.22 - 5602.32 thus interest taken as NIL for 21/22</t>
  </si>
  <si>
    <t>Total General Reserves brought forward</t>
  </si>
  <si>
    <t>Transfer from/(to) Earmarked Reserves - LED lighting</t>
  </si>
  <si>
    <t>Transfer (to) Earmarked Reserves - play equipment</t>
  </si>
  <si>
    <t>Total General Reserves carried forward</t>
  </si>
  <si>
    <t xml:space="preserve"> - brought forward</t>
  </si>
  <si>
    <t xml:space="preserve"> - surplus for the year</t>
  </si>
  <si>
    <t xml:space="preserve"> - carried forward</t>
  </si>
  <si>
    <t>LED lighting</t>
  </si>
  <si>
    <t xml:space="preserve"> - transfer from General Reserves</t>
  </si>
  <si>
    <t>Play equipment</t>
  </si>
  <si>
    <t>Total Earmarked Reserves carried forward</t>
  </si>
  <si>
    <t>…………………………………………………………..</t>
  </si>
  <si>
    <t>………………………………………………………</t>
  </si>
  <si>
    <t>……………………………………………………….</t>
  </si>
  <si>
    <t>Rent</t>
  </si>
  <si>
    <t>Devolution</t>
  </si>
  <si>
    <t>Burial</t>
  </si>
  <si>
    <t>ECC grass cutting</t>
  </si>
  <si>
    <t>Less VAT</t>
  </si>
  <si>
    <t>26620 precept per TDC reports</t>
  </si>
  <si>
    <t>Electric supply</t>
  </si>
  <si>
    <t>Fees / Subscriptions</t>
  </si>
  <si>
    <t>Clerks Pay</t>
  </si>
  <si>
    <t>Essex Cleaning Services</t>
  </si>
  <si>
    <t>Information Commissioner</t>
  </si>
  <si>
    <t>EALC</t>
  </si>
  <si>
    <t xml:space="preserve">A&amp;J Lighting
</t>
  </si>
  <si>
    <t>There was an E-ON entry here for 132.27 - never came out of bank</t>
  </si>
  <si>
    <t>Community Care</t>
  </si>
  <si>
    <t>NEST</t>
  </si>
  <si>
    <t>Clacton Business Services</t>
  </si>
  <si>
    <t>GA &amp; J Lighting</t>
  </si>
  <si>
    <t>VCS Websites</t>
  </si>
  <si>
    <t>Community Action Suffolk - Insurance</t>
  </si>
  <si>
    <t>Matt Coleman Photography</t>
  </si>
  <si>
    <t>Tendring Brass Band Donation</t>
  </si>
  <si>
    <t>Eon</t>
  </si>
  <si>
    <t>A &amp; J Lighting</t>
  </si>
  <si>
    <t>EP</t>
  </si>
  <si>
    <t>Tendring District Council</t>
  </si>
  <si>
    <t>C&amp;W Fencing</t>
  </si>
  <si>
    <t>Glasdon Elipsa Bin</t>
  </si>
  <si>
    <t>Seated Furniture x 2 benches</t>
  </si>
  <si>
    <t>Yvonne Bailey - padlock</t>
  </si>
  <si>
    <t>PKF LittleJohn</t>
  </si>
  <si>
    <t>Mike Bush - poppy wreath</t>
  </si>
  <si>
    <t>Ecoguard Pest Solutions</t>
  </si>
  <si>
    <t>OJP Homeimprovements</t>
  </si>
  <si>
    <t>Playquip Leisure</t>
  </si>
  <si>
    <t>Fred Smith Christmas Tree Paid to Cllr Danies</t>
  </si>
  <si>
    <t>E-ON</t>
  </si>
  <si>
    <t>Cindy Browne - Christmas Festival expenses</t>
  </si>
  <si>
    <t>AandJ</t>
  </si>
  <si>
    <t>Great Oakley Communty Hub Christmas Festival Expenses</t>
  </si>
  <si>
    <t>All Saints Church Christmas Festival Expenses</t>
  </si>
  <si>
    <t>Clerks Pay (January)</t>
  </si>
  <si>
    <t>Goldacre Contracting</t>
  </si>
  <si>
    <t>Clerks Pay (February)</t>
  </si>
  <si>
    <t>Little Clacton Parish Council</t>
  </si>
  <si>
    <t>Ecoguard - molekiller</t>
  </si>
  <si>
    <t>Npower</t>
  </si>
  <si>
    <t>Clerks Pay Feb</t>
  </si>
  <si>
    <t>Expenses - vice chair</t>
  </si>
  <si>
    <t>Gt Oaktree Land Services</t>
  </si>
  <si>
    <t>Mr Clear-it</t>
  </si>
  <si>
    <t>Expenses - chair</t>
  </si>
  <si>
    <t>NB Historically, Clerk's Salary cheques with associated HMRC &amp; pension payments were approved at the Meeting following the month to which they relate. This was amended in March 2020.</t>
  </si>
  <si>
    <t xml:space="preserve">Budget </t>
  </si>
  <si>
    <t>salary/admin</t>
  </si>
  <si>
    <t>Grass maint</t>
  </si>
  <si>
    <t>Mill green</t>
  </si>
  <si>
    <t>vill maint</t>
  </si>
  <si>
    <t>electric supply</t>
  </si>
  <si>
    <t>Capital</t>
  </si>
  <si>
    <t>Parish fields</t>
  </si>
  <si>
    <t>subs</t>
  </si>
  <si>
    <t>phone</t>
  </si>
  <si>
    <t>Grant</t>
  </si>
  <si>
    <t>Great Oakley Village Hall</t>
  </si>
  <si>
    <t>Book Donations</t>
  </si>
  <si>
    <t>Hall Fees</t>
  </si>
  <si>
    <t>6.4.21</t>
  </si>
  <si>
    <t>Post Office</t>
  </si>
  <si>
    <t>13.4.21</t>
  </si>
  <si>
    <t>20.5.21</t>
  </si>
  <si>
    <t>3.6.21</t>
  </si>
  <si>
    <t>05.07.21</t>
  </si>
  <si>
    <t>03.08.21</t>
  </si>
  <si>
    <t>03.09.21</t>
  </si>
  <si>
    <t>10.09.21</t>
  </si>
  <si>
    <t>Book Money</t>
  </si>
  <si>
    <t>27.09.21</t>
  </si>
  <si>
    <t>04.10.21</t>
  </si>
  <si>
    <t>01.11.21</t>
  </si>
  <si>
    <t>Hall Fees cash</t>
  </si>
  <si>
    <t>Hall Fees chq</t>
  </si>
  <si>
    <t>03.11.21</t>
  </si>
  <si>
    <t>03.12.21</t>
  </si>
  <si>
    <t>13.12.21</t>
  </si>
  <si>
    <t>16.12.21</t>
  </si>
  <si>
    <t>Grant TDC</t>
  </si>
  <si>
    <t>04.01.21</t>
  </si>
  <si>
    <t>21.01.22</t>
  </si>
  <si>
    <t>03.02.22</t>
  </si>
  <si>
    <t>02.03.22</t>
  </si>
  <si>
    <t>03.03.22</t>
  </si>
  <si>
    <t>Regular users are as follows.</t>
  </si>
  <si>
    <t>Post office twice weekly what they pay is not known by me.</t>
  </si>
  <si>
    <t>B Box, Crafting weekly pays £17/session </t>
  </si>
  <si>
    <t>WEA 2 sessions of 12 weeks pays £17/session </t>
  </si>
  <si>
    <t>Julie Box, Toddler club weekly pays £17/ session </t>
  </si>
  <si>
    <t>G Gorman, Yoga twice a week pays £17/session </t>
  </si>
  <si>
    <t>A Kirkham, Oakstones monthly pays £15/session </t>
  </si>
  <si>
    <t>Oakstones monthly committee meeting don’t pay as agreed with PC.</t>
  </si>
  <si>
    <t>Pat Farrington, Dog training twice a week pays £17/session </t>
  </si>
  <si>
    <t>A Kirkham, Art twice a month pays £17/session </t>
  </si>
  <si>
    <t>B Box, Line Dancing weekly pays £17/session </t>
  </si>
  <si>
    <t>J Hylton, Dance practice three times a month pays £17/session </t>
  </si>
  <si>
    <t>Occasional users.</t>
  </si>
  <si>
    <t>Cildrens disco parties pay £20/session </t>
  </si>
  <si>
    <t>Band practice-outsiders Pay £21/session </t>
  </si>
  <si>
    <t>Church occasional use don’t pay as agreed with PC</t>
  </si>
  <si>
    <t>Other occasional users, outsiders pay £21, Village users pay £17.</t>
  </si>
  <si>
    <t>Great Oakley Parish Council - Village Hall</t>
  </si>
  <si>
    <t>Royalties</t>
  </si>
  <si>
    <t>Hire</t>
  </si>
  <si>
    <t>Gas bay - service</t>
  </si>
  <si>
    <t>022056</t>
  </si>
  <si>
    <t>EDF - electric</t>
  </si>
  <si>
    <t>Julia - pay</t>
  </si>
  <si>
    <t>Julia Pay (May)</t>
  </si>
  <si>
    <t>Rural Council Essex - sub</t>
  </si>
  <si>
    <t>Yvonne Bailey - black bags</t>
  </si>
  <si>
    <t>Julia Pay (June)</t>
  </si>
  <si>
    <t>Julia Turner</t>
  </si>
  <si>
    <t>Caretaking expenses</t>
  </si>
  <si>
    <t>Castle Water</t>
  </si>
  <si>
    <t>VAX Hoover - paid to Cllr Bailey</t>
  </si>
  <si>
    <t>Hall Expenses cash</t>
  </si>
  <si>
    <t>M Smith Chimney Sweep</t>
  </si>
  <si>
    <t>E and J Fire Safety</t>
  </si>
  <si>
    <t>Total Refurb  - improvements to hall</t>
  </si>
  <si>
    <t xml:space="preserve">Wave </t>
  </si>
  <si>
    <t>Total January</t>
  </si>
  <si>
    <t xml:space="preserve">RCCE </t>
  </si>
  <si>
    <t>Gas Bay</t>
  </si>
  <si>
    <t>PPLPRS - licence</t>
  </si>
  <si>
    <t>Year to 31st March 2023</t>
  </si>
  <si>
    <t>2023</t>
  </si>
  <si>
    <t>TDC Grant - Queen's Jubilee</t>
  </si>
  <si>
    <t>Grant from Parish Council</t>
  </si>
  <si>
    <t>Grant to Village Hall</t>
  </si>
  <si>
    <t xml:space="preserve">Grants - other </t>
  </si>
  <si>
    <t>(DEFICIT) SURPLUS FOR THE YEAR</t>
  </si>
  <si>
    <t>This should always equal box i85</t>
  </si>
  <si>
    <t>As at 31st March 2023</t>
  </si>
  <si>
    <t>Transfer from (to) Earmarked Reserves - play equipment</t>
  </si>
  <si>
    <t xml:space="preserve"> - transfer to General Reserves</t>
  </si>
  <si>
    <t xml:space="preserve"> - transfer (to) from General Reserves</t>
  </si>
  <si>
    <t>22/23</t>
  </si>
  <si>
    <t>21/22</t>
  </si>
  <si>
    <t>Scheduling error</t>
  </si>
  <si>
    <t>TOTAL OTHER PAYMENTS per Box 6</t>
  </si>
  <si>
    <t>Great Oakley Village Hall  22/23</t>
  </si>
  <si>
    <t>4.4.22</t>
  </si>
  <si>
    <t>8.4.22</t>
  </si>
  <si>
    <t>Hall Fees Cash</t>
  </si>
  <si>
    <t>Hall Fees Cheque</t>
  </si>
  <si>
    <t>29.4.22</t>
  </si>
  <si>
    <t>3.5.22</t>
  </si>
  <si>
    <t>6.6.22</t>
  </si>
  <si>
    <t>16.6.22</t>
  </si>
  <si>
    <t>04.07.22</t>
  </si>
  <si>
    <t>03.08.22</t>
  </si>
  <si>
    <t>10.08.22</t>
  </si>
  <si>
    <t>Cash from books</t>
  </si>
  <si>
    <t>05.09.22</t>
  </si>
  <si>
    <t>20.09.22</t>
  </si>
  <si>
    <t>03.10.22</t>
  </si>
  <si>
    <t>31.10.22</t>
  </si>
  <si>
    <t>Yoga - direct into bank</t>
  </si>
  <si>
    <t>03.11.22</t>
  </si>
  <si>
    <t>07.11.22</t>
  </si>
  <si>
    <t>08.11.22</t>
  </si>
  <si>
    <t>01.12.22</t>
  </si>
  <si>
    <t>05.12.22</t>
  </si>
  <si>
    <t>03.01.23</t>
  </si>
  <si>
    <t>23.01.23</t>
  </si>
  <si>
    <t>30.01.23</t>
  </si>
  <si>
    <t>Transfer from Parish Council</t>
  </si>
  <si>
    <t>03.02.23</t>
  </si>
  <si>
    <t>07.02.23</t>
  </si>
  <si>
    <t>17.02.23</t>
  </si>
  <si>
    <t>22.02.23</t>
  </si>
  <si>
    <t>03.03.23</t>
  </si>
  <si>
    <t>08.03.23</t>
  </si>
  <si>
    <t>Energy Grant</t>
  </si>
  <si>
    <t>15.03.23</t>
  </si>
  <si>
    <t>22.03.23</t>
  </si>
  <si>
    <t>Great Oakley Parish Council - Village Hall  22/23</t>
  </si>
  <si>
    <t>Electric/BT</t>
  </si>
  <si>
    <t>Julia Pay</t>
  </si>
  <si>
    <t>Exps</t>
  </si>
  <si>
    <t>Abode Surveyors</t>
  </si>
  <si>
    <t xml:space="preserve">BT </t>
  </si>
  <si>
    <t>Cash expenses</t>
  </si>
  <si>
    <t>BT</t>
  </si>
  <si>
    <t>Cheque Cancelled Paul Day</t>
  </si>
  <si>
    <t>Kiersty Oakley</t>
  </si>
  <si>
    <t>Uk Engineering Solutions</t>
  </si>
  <si>
    <t>ME Marshman</t>
  </si>
  <si>
    <t xml:space="preserve">Paul Day - expenses </t>
  </si>
  <si>
    <t>Anglian Water/WAVE</t>
  </si>
  <si>
    <t>The lock specialist</t>
  </si>
  <si>
    <t>Cancelled cheque</t>
  </si>
  <si>
    <t>Paul Day</t>
  </si>
  <si>
    <t>Gasbay</t>
  </si>
  <si>
    <t>Ann Offord</t>
  </si>
  <si>
    <t xml:space="preserve">Calor Gas </t>
  </si>
  <si>
    <t>E&amp;J Fire and Security</t>
  </si>
  <si>
    <t>Lock Specialist</t>
  </si>
  <si>
    <t>SO</t>
  </si>
  <si>
    <t>Transfers</t>
  </si>
  <si>
    <t>7.4.22</t>
  </si>
  <si>
    <t>20.4.22</t>
  </si>
  <si>
    <t>12.05.22</t>
  </si>
  <si>
    <t>Jubilee Grant TDC</t>
  </si>
  <si>
    <t>20.07.22</t>
  </si>
  <si>
    <t>09.09.22</t>
  </si>
  <si>
    <t>15.09.22</t>
  </si>
  <si>
    <t>Bank transfer</t>
  </si>
  <si>
    <t>Balance b/f</t>
  </si>
  <si>
    <t>Thus interest</t>
  </si>
  <si>
    <t>26.09.22</t>
  </si>
  <si>
    <t xml:space="preserve">ECC grass cutting </t>
  </si>
  <si>
    <t>28.09.22</t>
  </si>
  <si>
    <t>06.10.22</t>
  </si>
  <si>
    <t>10.01.23</t>
  </si>
  <si>
    <t>23.02.23</t>
  </si>
  <si>
    <t>Section 106</t>
  </si>
  <si>
    <t>24.02.23</t>
  </si>
  <si>
    <t>Less transfers</t>
  </si>
  <si>
    <t>Great Oakley Parish Council  22/23</t>
  </si>
  <si>
    <t>Clerk</t>
  </si>
  <si>
    <t>722790/722799</t>
  </si>
  <si>
    <t>Pension</t>
  </si>
  <si>
    <t>Great Oaktree Land Services LTD</t>
  </si>
  <si>
    <t xml:space="preserve">A&amp;J 
</t>
  </si>
  <si>
    <t>Letchwood</t>
  </si>
  <si>
    <t>A&amp;J</t>
  </si>
  <si>
    <t>Cllr N Daniels</t>
  </si>
  <si>
    <t>Glasdons</t>
  </si>
  <si>
    <t>N-Power</t>
  </si>
  <si>
    <t>Clerk x BT bills</t>
  </si>
  <si>
    <t>Sandy Godfrey</t>
  </si>
  <si>
    <t>N-power</t>
  </si>
  <si>
    <t>RCCE Membership</t>
  </si>
  <si>
    <t>Cindy Browne - Jubilee</t>
  </si>
  <si>
    <t>Nick Daniels</t>
  </si>
  <si>
    <t>Total Refurb Solutions</t>
  </si>
  <si>
    <t>Julia Leaving present - Ann Offord</t>
  </si>
  <si>
    <t>TDALC</t>
  </si>
  <si>
    <t>Playdale</t>
  </si>
  <si>
    <t>Great Oakley Land Services</t>
  </si>
  <si>
    <t>Chris Dyson - Hedge cutting</t>
  </si>
  <si>
    <t>Donation to the Village Hall Management Committee</t>
  </si>
  <si>
    <t>Playdale - 2nd payment for play equipment</t>
  </si>
  <si>
    <t>TDC Bins</t>
  </si>
  <si>
    <t>CAS Insurance upgrade</t>
  </si>
  <si>
    <t>Playground Inspection Company</t>
  </si>
  <si>
    <t>Signs made easy</t>
  </si>
  <si>
    <t>Grant - Village Hall</t>
  </si>
  <si>
    <t>Grants - other</t>
  </si>
  <si>
    <t>Great Oakley Village Hall  23/24</t>
  </si>
  <si>
    <t>24.04.23</t>
  </si>
  <si>
    <t>Hall fees Cash</t>
  </si>
  <si>
    <t>Hall fees Cheque</t>
  </si>
  <si>
    <t>03.05.23</t>
  </si>
  <si>
    <t>Kenneth Wilcock</t>
  </si>
  <si>
    <t>Dog Training</t>
  </si>
  <si>
    <t>04.05.23</t>
  </si>
  <si>
    <t>TDC grant</t>
  </si>
  <si>
    <t>10.05.23</t>
  </si>
  <si>
    <t>17.05.23</t>
  </si>
  <si>
    <t>24.05.23</t>
  </si>
  <si>
    <t>31.05.23</t>
  </si>
  <si>
    <t>05.06.23</t>
  </si>
  <si>
    <t>06.06.23</t>
  </si>
  <si>
    <t>Yoga</t>
  </si>
  <si>
    <t>07.06.23</t>
  </si>
  <si>
    <t>PTA fee for Hall</t>
  </si>
  <si>
    <t>14.06.21</t>
  </si>
  <si>
    <t>21.06.23</t>
  </si>
  <si>
    <t>Toddlers</t>
  </si>
  <si>
    <t>22.06.23</t>
  </si>
  <si>
    <t>Donation reflections from the past</t>
  </si>
  <si>
    <t>26.06.23</t>
  </si>
  <si>
    <t>28.06.23</t>
  </si>
  <si>
    <t>29.06.23</t>
  </si>
  <si>
    <t>Reflection from the past</t>
  </si>
  <si>
    <t>03.07.23</t>
  </si>
  <si>
    <t>05.07.23</t>
  </si>
  <si>
    <t>12.07.23</t>
  </si>
  <si>
    <t>N Cole</t>
  </si>
  <si>
    <t>26.07.23</t>
  </si>
  <si>
    <t>02.08.23</t>
  </si>
  <si>
    <t>03.08.23</t>
  </si>
  <si>
    <t>09.08.23</t>
  </si>
  <si>
    <t>15.08.23</t>
  </si>
  <si>
    <t>16.08.23</t>
  </si>
  <si>
    <t>23.08.23</t>
  </si>
  <si>
    <t>Rachels Space</t>
  </si>
  <si>
    <t>Hall fees cash</t>
  </si>
  <si>
    <t>Hall fees cheque from PC</t>
  </si>
  <si>
    <t>29.08.23</t>
  </si>
  <si>
    <t>04.09.23</t>
  </si>
  <si>
    <t>06.09.23</t>
  </si>
  <si>
    <t>Donation from Hamford Farms</t>
  </si>
  <si>
    <t>08.09.23</t>
  </si>
  <si>
    <t>13.09.23</t>
  </si>
  <si>
    <t>20.09.23</t>
  </si>
  <si>
    <t>27.09.23</t>
  </si>
  <si>
    <t>02.10.23</t>
  </si>
  <si>
    <t>03.10.23</t>
  </si>
  <si>
    <t>04.10.23</t>
  </si>
  <si>
    <t>11.10.23</t>
  </si>
  <si>
    <t>12.10.23</t>
  </si>
  <si>
    <t>18.10.23</t>
  </si>
  <si>
    <t>25.10.23</t>
  </si>
  <si>
    <t>03.11.23</t>
  </si>
  <si>
    <t>13.11.23</t>
  </si>
  <si>
    <t>Hall fees cheques</t>
  </si>
  <si>
    <t>20.11.23</t>
  </si>
  <si>
    <t>Grant from PC</t>
  </si>
  <si>
    <t>29.11.23</t>
  </si>
  <si>
    <t>Megan James</t>
  </si>
  <si>
    <t>30.11.23</t>
  </si>
  <si>
    <t>04.12.23</t>
  </si>
  <si>
    <t>06.12.23</t>
  </si>
  <si>
    <t>07.12.23</t>
  </si>
  <si>
    <t>13.12.23</t>
  </si>
  <si>
    <t>18.12.23</t>
  </si>
  <si>
    <t>Private Hire - Party</t>
  </si>
  <si>
    <t>20.12.23</t>
  </si>
  <si>
    <t>22.12.23</t>
  </si>
  <si>
    <t>02.01.24</t>
  </si>
  <si>
    <t>03.01.24</t>
  </si>
  <si>
    <t>08.01.24</t>
  </si>
  <si>
    <t>15.01.24</t>
  </si>
  <si>
    <t>18.01.24</t>
  </si>
  <si>
    <t>TDC election hire</t>
  </si>
  <si>
    <t>23.01.24</t>
  </si>
  <si>
    <t>27.01.24</t>
  </si>
  <si>
    <t>Hall fees cheque</t>
  </si>
  <si>
    <t>28.01.24</t>
  </si>
  <si>
    <t>Meghan Vickery</t>
  </si>
  <si>
    <t>30.01.24</t>
  </si>
  <si>
    <t>01.02.24</t>
  </si>
  <si>
    <t>05.02.24</t>
  </si>
  <si>
    <t>06.02.24</t>
  </si>
  <si>
    <t>07.02.24</t>
  </si>
  <si>
    <t>13.02.24</t>
  </si>
  <si>
    <t>15.02.24</t>
  </si>
  <si>
    <t>TDC Grant - heating</t>
  </si>
  <si>
    <t>21.02.24</t>
  </si>
  <si>
    <t>Sue Nigh</t>
  </si>
  <si>
    <t>27.02.24</t>
  </si>
  <si>
    <t>28.02.24</t>
  </si>
  <si>
    <t>King LC</t>
  </si>
  <si>
    <t>29.02.24</t>
  </si>
  <si>
    <t>Hire fees cash</t>
  </si>
  <si>
    <t>04.03.24</t>
  </si>
  <si>
    <t>05.03.24</t>
  </si>
  <si>
    <t>12.03.24</t>
  </si>
  <si>
    <t>13.03.24</t>
  </si>
  <si>
    <t>14.03.24</t>
  </si>
  <si>
    <t>23.03.24</t>
  </si>
  <si>
    <t>24.03.24</t>
  </si>
  <si>
    <t>Great Oakley Parish Council - Village Hall  23/24</t>
  </si>
  <si>
    <t>Fees Subs</t>
  </si>
  <si>
    <t>Utilities - Gas</t>
  </si>
  <si>
    <t>Utilities - Electric</t>
  </si>
  <si>
    <t>Utilities - BT</t>
  </si>
  <si>
    <t>Utilities - Water</t>
  </si>
  <si>
    <t>Caretaker wages</t>
  </si>
  <si>
    <t>Caretaker expenses, cleaning materials etc</t>
  </si>
  <si>
    <t>RCCE annual Subscription</t>
  </si>
  <si>
    <t>Gas Bay - service</t>
  </si>
  <si>
    <t>Direct 365  - weelie bin</t>
  </si>
  <si>
    <t>Mike Bush Expenses</t>
  </si>
  <si>
    <t>Revamp Paving</t>
  </si>
  <si>
    <t>Caretaker</t>
  </si>
  <si>
    <t>Anglian Water - Sewerage</t>
  </si>
  <si>
    <t>ADR property Maintenance</t>
  </si>
  <si>
    <t>The Locksmith Specialist</t>
  </si>
  <si>
    <t>PPL/PRS</t>
  </si>
  <si>
    <t>Holland Roofing</t>
  </si>
  <si>
    <t>PMC landscapes</t>
  </si>
  <si>
    <t>Fenn Street Designs</t>
  </si>
  <si>
    <t>E and J Fire Testing</t>
  </si>
  <si>
    <t>Cllr Bush reimbursement expenses</t>
  </si>
  <si>
    <t>A Rossen - Property Maintenance</t>
  </si>
  <si>
    <t>Cleaning</t>
  </si>
  <si>
    <t>Defibrillator</t>
  </si>
  <si>
    <t>Expenses Cllr Bush</t>
  </si>
  <si>
    <t>Wave - Angian Water</t>
  </si>
  <si>
    <t>06.04.23</t>
  </si>
  <si>
    <t>Coronation Grant</t>
  </si>
  <si>
    <t>13.04.23</t>
  </si>
  <si>
    <t>25.04.23</t>
  </si>
  <si>
    <t>30.05.23</t>
  </si>
  <si>
    <t>ECC grass cutting grant</t>
  </si>
  <si>
    <t>05.10.23</t>
  </si>
  <si>
    <t>Grant ECC locality Fund</t>
  </si>
  <si>
    <t>09.02.24</t>
  </si>
  <si>
    <t>Precept per TDC reports:</t>
  </si>
  <si>
    <t>Great Oakley Parish Council  23/24</t>
  </si>
  <si>
    <t>EALC /NALC Subscription</t>
  </si>
  <si>
    <t>TDC Dog bins</t>
  </si>
  <si>
    <t>ICO Information Commissioners Office</t>
  </si>
  <si>
    <t>Playquip - repair in Play area</t>
  </si>
  <si>
    <t>TDALC Affiliation</t>
  </si>
  <si>
    <t>Great Oakley Community Hub</t>
  </si>
  <si>
    <t>Nick Daniels - speed signs</t>
  </si>
  <si>
    <t>CAS Insurance Renewal</t>
  </si>
  <si>
    <t>Sarah Harris - signs for recreation field</t>
  </si>
  <si>
    <t>Instant Image - 30mph signs</t>
  </si>
  <si>
    <t>TDC Playground annual inspection</t>
  </si>
  <si>
    <t>Rent for village Hall bookings</t>
  </si>
  <si>
    <t>Marmax Benches</t>
  </si>
  <si>
    <t>RCCE Subs</t>
  </si>
  <si>
    <t>Yvonne Bailey Expenses</t>
  </si>
  <si>
    <t>Signs Made Easy - recreation field</t>
  </si>
  <si>
    <t>Wreath for Remembrance Sunday</t>
  </si>
  <si>
    <t>Payment back to Village Hall - Grant for Bench</t>
  </si>
  <si>
    <t>Tendring District Council Elections</t>
  </si>
  <si>
    <t>Signs Made Easy - new post</t>
  </si>
  <si>
    <t>Glasdon - bin on field</t>
  </si>
  <si>
    <t>Goldacre Contracting - Stones Green Hedges</t>
  </si>
  <si>
    <t>722920/722923</t>
  </si>
  <si>
    <t>Cllr Daniels - Christmas Tree</t>
  </si>
  <si>
    <t>Cllr Bailey - Expenses for plants for VH</t>
  </si>
  <si>
    <t>Mr Clearit</t>
  </si>
  <si>
    <t>Great Oakley VH</t>
  </si>
  <si>
    <t>Cllr Bush Expenses</t>
  </si>
  <si>
    <t>Cllr Bailey - Expenses for plants for Easter Eggs</t>
  </si>
  <si>
    <t>Great Oakley Village Hall  24/25</t>
  </si>
  <si>
    <t>Great Oakley Parish Council - Village Hall  24/25</t>
  </si>
  <si>
    <t>Great Oakley Parish Council  24/25</t>
  </si>
  <si>
    <t>Bank reconciliation</t>
  </si>
  <si>
    <t>Balance brought forward 1st April</t>
  </si>
  <si>
    <t>Income (cumulative)</t>
  </si>
  <si>
    <t>Expenditure (cumulative)</t>
  </si>
  <si>
    <t>Balance carried forward (end of month)</t>
  </si>
  <si>
    <t>Per bank statement</t>
  </si>
  <si>
    <t>Less outstanding cheques</t>
  </si>
  <si>
    <t>Add outstanding banking</t>
  </si>
  <si>
    <t xml:space="preserve">Difference </t>
  </si>
  <si>
    <t>Dr</t>
  </si>
  <si>
    <t>Cr</t>
  </si>
  <si>
    <t>VAT on expenditure:</t>
  </si>
  <si>
    <t>Per cashbook</t>
  </si>
  <si>
    <t>Amounts received:</t>
  </si>
  <si>
    <t>Balance c/f - claim as submitted</t>
  </si>
  <si>
    <t>Balance c/f - claim errors per schedule</t>
  </si>
  <si>
    <t>NB - no claims made re Village Hall</t>
  </si>
  <si>
    <t>Balance b/f - claim as submitted</t>
  </si>
  <si>
    <t>Balance b/f - claim errors per schedule</t>
  </si>
  <si>
    <t>Per PC expenditure</t>
  </si>
  <si>
    <t>Per VH expenditure</t>
  </si>
  <si>
    <t>Balance c/f - claim as submitted 22</t>
  </si>
  <si>
    <t>Balance c/f - claim errors per schedule 21</t>
  </si>
  <si>
    <t>Balance c/f - claim errors per schedule below 22</t>
  </si>
  <si>
    <t>Claim errors 22:-</t>
  </si>
  <si>
    <t>TDC July 21 not claimed PC expenditure</t>
  </si>
  <si>
    <t>Gas underclaimed Aug 21 (23.31-22.82) VH expenditure</t>
  </si>
  <si>
    <t>VAX hoover Oct 21 not claimed VH expenditure</t>
  </si>
  <si>
    <t>Claimed re electricity supply Dec 21 - but payment not found</t>
  </si>
  <si>
    <t>AJ Lighting - one more paid than claimed - PC expenditure</t>
  </si>
  <si>
    <t>Claim errors 21:-</t>
  </si>
  <si>
    <t>Light Servicing</t>
  </si>
  <si>
    <t>Training</t>
  </si>
  <si>
    <t>Lighting Supply</t>
  </si>
  <si>
    <t>Balance c/f - claim as submitted 23</t>
  </si>
  <si>
    <t>Invoice Details</t>
  </si>
  <si>
    <t xml:space="preserve">On 1 April 2000 a three year time limit for claiming VAT refunds was introduced. From that date any VAT incurred on goods and services received more than three years after the month in which you received them cannot be refunded;  paragraph 12.3 of Notice 749 ( April 2002 version) refers.  </t>
  </si>
  <si>
    <t>Date of invoice</t>
  </si>
  <si>
    <t>Suppliers VAT Registration Number</t>
  </si>
  <si>
    <t>Brief Description of supply</t>
  </si>
  <si>
    <t>To whom addressed</t>
  </si>
  <si>
    <t>VAT paid</t>
  </si>
  <si>
    <t>23.03.23</t>
  </si>
  <si>
    <t>14.04.23</t>
  </si>
  <si>
    <t>12.03.23</t>
  </si>
  <si>
    <t>Payroll</t>
  </si>
  <si>
    <t>05.04.23</t>
  </si>
  <si>
    <t>559 0978 89</t>
  </si>
  <si>
    <t>Electricity supply</t>
  </si>
  <si>
    <t>01.03.23</t>
  </si>
  <si>
    <t>31.03.23</t>
  </si>
  <si>
    <t>28.04.23</t>
  </si>
  <si>
    <t>21.04.23</t>
  </si>
  <si>
    <t>Playquip</t>
  </si>
  <si>
    <t>27.04.23</t>
  </si>
  <si>
    <t>11.05.23</t>
  </si>
  <si>
    <t>01.04.23</t>
  </si>
  <si>
    <t>01.05.23</t>
  </si>
  <si>
    <t>RCCE</t>
  </si>
  <si>
    <t>18.04.23</t>
  </si>
  <si>
    <t>29.05.23</t>
  </si>
  <si>
    <t>09.06.23</t>
  </si>
  <si>
    <t>03.06.23</t>
  </si>
  <si>
    <t>06.07.23</t>
  </si>
  <si>
    <t>01.06.23</t>
  </si>
  <si>
    <t>21.07.23</t>
  </si>
  <si>
    <t>Instant Image</t>
  </si>
  <si>
    <t>31.07.23</t>
  </si>
  <si>
    <t>TDC Play Inspection</t>
  </si>
  <si>
    <t>01.07.23</t>
  </si>
  <si>
    <t>07.09.23</t>
  </si>
  <si>
    <t>12.09.23</t>
  </si>
  <si>
    <t>Marmax Recycled products</t>
  </si>
  <si>
    <t>Signs Made Easy</t>
  </si>
  <si>
    <t>05.09.23</t>
  </si>
  <si>
    <t>01.08.23</t>
  </si>
  <si>
    <t>23.09.23</t>
  </si>
  <si>
    <t>30.09.23</t>
  </si>
  <si>
    <t>PKF</t>
  </si>
  <si>
    <t>19.10.23</t>
  </si>
  <si>
    <t>01.09.23</t>
  </si>
  <si>
    <t>24.10.23</t>
  </si>
  <si>
    <t>03.12.23</t>
  </si>
  <si>
    <t>10.11.23</t>
  </si>
  <si>
    <t>Goldacre</t>
  </si>
  <si>
    <t>01.11.23</t>
  </si>
  <si>
    <t>30.10.23</t>
  </si>
  <si>
    <t>PMC</t>
  </si>
  <si>
    <t>01.10.23</t>
  </si>
  <si>
    <t>31.10.23</t>
  </si>
  <si>
    <t>01.12.23</t>
  </si>
  <si>
    <t>28.11.23</t>
  </si>
  <si>
    <t>E&amp;J Fire</t>
  </si>
  <si>
    <t>04.01.24</t>
  </si>
  <si>
    <t>01.01.24</t>
  </si>
  <si>
    <t>London Hearts Defib</t>
  </si>
  <si>
    <t>15.03.24</t>
  </si>
  <si>
    <t>I Daniel Land…………………………………………………………………………………………………………………………………………</t>
  </si>
  <si>
    <t>am claiming a refund of ………………………………………………………………………………………</t>
  </si>
  <si>
    <t xml:space="preserve">which is the VAT charged on goods and services bought for non-business activities. *The tax claimed includes VAT incurred for exempt business activities which can be reclaimed under paragraph 5.5 of Notice 749 ( April 2002). </t>
  </si>
  <si>
    <t>The body named above makes no taxable supplies and is not registered for VAT if requested I will produce tax invoices to support the claim.</t>
  </si>
  <si>
    <t>Signature……………………………………………………………………………………..</t>
  </si>
  <si>
    <t>Date……………………………………….</t>
  </si>
  <si>
    <t>* delete as appropriate</t>
  </si>
  <si>
    <t>Data protection Act 1998</t>
  </si>
  <si>
    <t>HM Revenue and Customs collects information in order to administer the taxes for which it is responsible (such as VAT, insurance premium tax, excise duties, air passenger duty, landfill tax) and for detecting and preventing crime.</t>
  </si>
  <si>
    <t>Where the law permits we may also get information about you from third parties or give information to them, for example in order to check its accuracy, prevent or detect crime or protect public funds in other ways. These third parties may include the police, other government departments and agencies.</t>
  </si>
  <si>
    <t>VAT 126</t>
  </si>
  <si>
    <t>Page 3</t>
  </si>
  <si>
    <t>Per cash</t>
  </si>
  <si>
    <t>Omitted in claim</t>
  </si>
  <si>
    <t>book</t>
  </si>
  <si>
    <t>Great Oaley Parish Council</t>
  </si>
  <si>
    <t>Grounds Maintenance</t>
  </si>
  <si>
    <t>Payroll Services</t>
  </si>
  <si>
    <t>Council services</t>
  </si>
  <si>
    <t>Legal</t>
  </si>
  <si>
    <t>HR</t>
  </si>
  <si>
    <t>Environmental Services</t>
  </si>
  <si>
    <t>Heating Services</t>
  </si>
  <si>
    <t>Seating / Bins</t>
  </si>
  <si>
    <t>Audit</t>
  </si>
  <si>
    <t>Design Services</t>
  </si>
  <si>
    <t>Agricultural Services</t>
  </si>
  <si>
    <t>Signage</t>
  </si>
  <si>
    <t>7.97</t>
  </si>
  <si>
    <t>176</t>
  </si>
  <si>
    <t>Affiliations</t>
  </si>
  <si>
    <t>13.10</t>
  </si>
  <si>
    <t>23.3.21</t>
  </si>
  <si>
    <t>Landscaping</t>
  </si>
  <si>
    <t>01.4.21</t>
  </si>
  <si>
    <t>Lighting Contractor</t>
  </si>
  <si>
    <t>04.05.21</t>
  </si>
  <si>
    <t>26.05.21</t>
  </si>
  <si>
    <t>01.05.21</t>
  </si>
  <si>
    <t>13.05.21</t>
  </si>
  <si>
    <t>Accounting</t>
  </si>
  <si>
    <t>08.06.21</t>
  </si>
  <si>
    <t>01.06.21</t>
  </si>
  <si>
    <t>02.06.21</t>
  </si>
  <si>
    <t>02.07.21</t>
  </si>
  <si>
    <t>22.06.21</t>
  </si>
  <si>
    <t>01.07.21</t>
  </si>
  <si>
    <t>15.07.21</t>
  </si>
  <si>
    <t>Fencing</t>
  </si>
  <si>
    <t>26.07.21</t>
  </si>
  <si>
    <t>01.08.21</t>
  </si>
  <si>
    <t>10.08.21</t>
  </si>
  <si>
    <t>Dust Bin</t>
  </si>
  <si>
    <t>05.08.21</t>
  </si>
  <si>
    <t>01.09.21</t>
  </si>
  <si>
    <t>13.09.21</t>
  </si>
  <si>
    <t>18.08.21</t>
  </si>
  <si>
    <t>Bench</t>
  </si>
  <si>
    <t>02.09.21</t>
  </si>
  <si>
    <t>21.09.21</t>
  </si>
  <si>
    <t>19.010.21</t>
  </si>
  <si>
    <t>14.10.21</t>
  </si>
  <si>
    <t>29.9.21</t>
  </si>
  <si>
    <t>Audit External</t>
  </si>
  <si>
    <t>02.10.21</t>
  </si>
  <si>
    <t>19.10.21</t>
  </si>
  <si>
    <t>31.10.21</t>
  </si>
  <si>
    <t>Pest Control</t>
  </si>
  <si>
    <t>26.10.21</t>
  </si>
  <si>
    <t>02.11.21</t>
  </si>
  <si>
    <t>01.12.21</t>
  </si>
  <si>
    <t>08.12.21</t>
  </si>
  <si>
    <t>23.11.21</t>
  </si>
  <si>
    <t>Play Equipment</t>
  </si>
  <si>
    <t>02.12.21</t>
  </si>
  <si>
    <t>10.12.21</t>
  </si>
  <si>
    <t>Fire testing</t>
  </si>
  <si>
    <t>Building Contractors</t>
  </si>
  <si>
    <t>01.01.22</t>
  </si>
  <si>
    <t>18.01.22</t>
  </si>
  <si>
    <t>01.02.22</t>
  </si>
  <si>
    <t>07.02.22</t>
  </si>
  <si>
    <t>31.1.22</t>
  </si>
  <si>
    <t>Ecoguard</t>
  </si>
  <si>
    <t>06.01.22</t>
  </si>
  <si>
    <t>08.02.22</t>
  </si>
  <si>
    <t>01.03.22</t>
  </si>
  <si>
    <t>15.03.22</t>
  </si>
  <si>
    <t>14.03.22</t>
  </si>
  <si>
    <t>PPLPRS</t>
  </si>
  <si>
    <t>11.04.22</t>
  </si>
  <si>
    <t>22.03.22</t>
  </si>
  <si>
    <t>05.04.22</t>
  </si>
  <si>
    <t>20.04.22</t>
  </si>
  <si>
    <t>21.04.22</t>
  </si>
  <si>
    <t>29.04.22</t>
  </si>
  <si>
    <t>13.05.22</t>
  </si>
  <si>
    <t>01.05.22</t>
  </si>
  <si>
    <t>07.05.22</t>
  </si>
  <si>
    <t>20.05.22</t>
  </si>
  <si>
    <t>01.06.22</t>
  </si>
  <si>
    <t>09.06.22</t>
  </si>
  <si>
    <t>11.06.22</t>
  </si>
  <si>
    <t>07.06.22</t>
  </si>
  <si>
    <t>24.06.22</t>
  </si>
  <si>
    <t>01.07.22</t>
  </si>
  <si>
    <t>05.07.22</t>
  </si>
  <si>
    <t>06.07.22</t>
  </si>
  <si>
    <t>15.08.22</t>
  </si>
  <si>
    <t>01.08.22</t>
  </si>
  <si>
    <t>12.07.22</t>
  </si>
  <si>
    <t>Total Refurb</t>
  </si>
  <si>
    <t>27.07.22</t>
  </si>
  <si>
    <t>31.08.22</t>
  </si>
  <si>
    <t>06.09.22</t>
  </si>
  <si>
    <t>12.09.22</t>
  </si>
  <si>
    <t>01.09.22</t>
  </si>
  <si>
    <t>29.09.22</t>
  </si>
  <si>
    <t>01.10.22</t>
  </si>
  <si>
    <t>27.09.22</t>
  </si>
  <si>
    <t>05.05.22</t>
  </si>
  <si>
    <t>05.10.22</t>
  </si>
  <si>
    <t>01.11.22</t>
  </si>
  <si>
    <t>18.10.22</t>
  </si>
  <si>
    <t>13.12.22</t>
  </si>
  <si>
    <t>19.12.22</t>
  </si>
  <si>
    <t>03.12.22</t>
  </si>
  <si>
    <t>25.11.22</t>
  </si>
  <si>
    <t>E&amp;J Fire security</t>
  </si>
  <si>
    <t>05.01.23</t>
  </si>
  <si>
    <t>01.01.23</t>
  </si>
  <si>
    <t>28.02.23</t>
  </si>
  <si>
    <t>Play inspection company</t>
  </si>
  <si>
    <t>15.12.22</t>
  </si>
  <si>
    <t>Gold Acre Contracting</t>
  </si>
  <si>
    <t>31.01.23</t>
  </si>
  <si>
    <t>01.02.23</t>
  </si>
  <si>
    <t>18.01.23</t>
  </si>
  <si>
    <t>09.03.23</t>
  </si>
  <si>
    <t>10.02.23</t>
  </si>
  <si>
    <t xml:space="preserve">Explanation of variances – pro forma </t>
  </si>
  <si>
    <t xml:space="preserve">Name of smaller authority: </t>
  </si>
  <si>
    <r>
      <rPr>
        <sz val="8"/>
        <color theme="1"/>
        <rFont val="Arial"/>
        <family val="2"/>
      </rPr>
      <t>County area (local councils and parish meetings only):</t>
    </r>
    <r>
      <rPr>
        <b/>
        <sz val="8"/>
        <color rgb="FF000000"/>
        <rFont val="Arial"/>
        <family val="2"/>
      </rPr>
      <t xml:space="preserve"> </t>
    </r>
  </si>
  <si>
    <r>
      <rPr>
        <b/>
        <sz val="10"/>
        <color rgb="FFFF0000"/>
        <rFont val="Arial"/>
        <family val="2"/>
      </rPr>
      <t xml:space="preserve">Insert figures from Section 2 of the AGAR in all </t>
    </r>
    <r>
      <rPr>
        <b/>
        <u/>
        <sz val="10"/>
        <color rgb="FF333399"/>
        <rFont val="Arial"/>
        <family val="2"/>
      </rPr>
      <t>Blue</t>
    </r>
    <r>
      <rPr>
        <b/>
        <sz val="10"/>
        <color rgb="FFFF0000"/>
        <rFont val="Arial"/>
        <family val="2"/>
      </rPr>
      <t xml:space="preserve"> highlighted boxes </t>
    </r>
  </si>
  <si>
    <r>
      <rPr>
        <b/>
        <sz val="10"/>
        <color theme="1"/>
        <rFont val="Arial"/>
        <family val="2"/>
      </rPr>
      <t xml:space="preserve">Next, please provide full explanations, including numerical values, for the following that will be flagged in the green boxes where relevant:
</t>
    </r>
    <r>
      <rPr>
        <sz val="10"/>
        <color rgb="FF000000"/>
        <rFont val="Arial"/>
        <family val="2"/>
      </rPr>
      <t xml:space="preserve">• variances of more than 15% between totals for individual boxes (except variances of less than £200); 
• a breakdown of approved reserves on the next tab if the total reserves (Box 7) figure is more than twice the annual precept/rates &amp; levies value (Box 2).
</t>
    </r>
  </si>
  <si>
    <t>2019/20</t>
  </si>
  <si>
    <t>2020/21</t>
  </si>
  <si>
    <t>Variance</t>
  </si>
  <si>
    <t>Explanation Required?</t>
  </si>
  <si>
    <r>
      <rPr>
        <sz val="11"/>
        <color theme="1"/>
        <rFont val="Arial"/>
        <family val="2"/>
      </rPr>
      <t xml:space="preserve">Automatic responses trigger below based on figures input, </t>
    </r>
    <r>
      <rPr>
        <b/>
        <sz val="11"/>
        <color rgb="FF000000"/>
        <rFont val="Arial"/>
        <family val="2"/>
      </rPr>
      <t>DO NOT OVERWRITE THESE BOXES</t>
    </r>
  </si>
  <si>
    <r>
      <rPr>
        <b/>
        <sz val="11"/>
        <color theme="1"/>
        <rFont val="Arial"/>
        <family val="2"/>
      </rPr>
      <t xml:space="preserve">Explanation from smaller authority </t>
    </r>
    <r>
      <rPr>
        <b/>
        <u/>
        <sz val="11"/>
        <color rgb="FF000000"/>
        <rFont val="Arial"/>
        <family val="2"/>
      </rPr>
      <t>(must include narrative and supporting figures)</t>
    </r>
  </si>
  <si>
    <t>%</t>
  </si>
  <si>
    <t>1 Balances Brought Forward</t>
  </si>
  <si>
    <t>2 Precept or Rates and Levies</t>
  </si>
  <si>
    <t>3 Total Other Receipts</t>
  </si>
  <si>
    <t>See note 1 below</t>
  </si>
  <si>
    <t>4 Staff Costs</t>
  </si>
  <si>
    <t>See note 2 below</t>
  </si>
  <si>
    <t>5 Loan Interest/Capital Repayment</t>
  </si>
  <si>
    <t>6 All Other Payments</t>
  </si>
  <si>
    <t>7 Balances Carried Forward</t>
  </si>
  <si>
    <t>8 Total Cash and Short Term Investments</t>
  </si>
  <si>
    <t>VARIANCE EXPLANATION NOT REQUIRED</t>
  </si>
  <si>
    <t>9 Total Fixed Assets plus Other Long Term Investments and Assets</t>
  </si>
  <si>
    <t>10 Total Borrowings</t>
  </si>
  <si>
    <t>Rounding errors of up to £2 are tolerable</t>
  </si>
  <si>
    <t>Variances of £200 or less are tolerable</t>
  </si>
  <si>
    <t>BOX 10 VARIANCE EXPLANATION NOT REQUIRED IF CHANGE CAN BE EXPLAINED BY BOX 5 (CAPITAL PLUS INTEREST PAYMENT)</t>
  </si>
  <si>
    <t>Note 1 - "Other  receipts" variance</t>
  </si>
  <si>
    <t>a)  Details of 2020 "other receipts" were not available to the current Clerk.</t>
  </si>
  <si>
    <t>b) 2021 includes brought forward balance of £2,955 for Village Hall account not previously incorporated with Parish Council accounts.</t>
  </si>
  <si>
    <t>c) 2021 includes Covid grants from TDC to Main Account £1,000, to Village Hall account £19,907.</t>
  </si>
  <si>
    <t>d) Village Hall other income not previously incorporated with Parish Council accounts comprises rental  income of £1,378.</t>
  </si>
  <si>
    <t>e) Other non-exceptional receipts for 2021 comprise Council Tax Support Grant £275, burials etc £2,275, ECC maintenance grant £530, VAT recovered £543, course refund £53, interest £23.</t>
  </si>
  <si>
    <t>Note 2 - "Staff costs" variance</t>
  </si>
  <si>
    <t>a) 2020 staff costs figure of £3,228 related to payments from the main account only.</t>
  </si>
  <si>
    <t>b) A change of Parish Clerk took place in 20-21, leading to amended hours and payment being relevant from the main account - total £4,952.</t>
  </si>
  <si>
    <t>c) 2021 staff costs figures include £2,446 in respect of Village Hall staff costs, not previously incorporated with Parish Council accounts.</t>
  </si>
  <si>
    <t>d) Total variance of £4,170 can thus be analysed as to £1,724 re main account, and £2,446 re Village Hall account.</t>
  </si>
  <si>
    <t>Explanation for ‘high’ reserves</t>
  </si>
  <si>
    <t>(Please complete the highlighted boxes.)</t>
  </si>
  <si>
    <t>Box 7 is more than twice Box 2 because the authority held the following breakdown of reserves at the year end:</t>
  </si>
  <si>
    <t>Earmarked reserves:</t>
  </si>
  <si>
    <t>Main account - Led lighting for the village</t>
  </si>
  <si>
    <t>Reserve 3</t>
  </si>
  <si>
    <t>Reserve 4</t>
  </si>
  <si>
    <t>Reserve 5</t>
  </si>
  <si>
    <t>Reserve 6</t>
  </si>
  <si>
    <t>Reserve 7</t>
  </si>
  <si>
    <t>General reserve</t>
  </si>
  <si>
    <t>Total reserves (must agree to Box 7)</t>
  </si>
  <si>
    <t>Explanations:</t>
  </si>
  <si>
    <t>General reserves will be used to offset  reductions in income and increases in expenditure brought about by the Covid-19 situation.</t>
  </si>
  <si>
    <t>Village Hall accounts were not incorporated with the Parish Council accounts in previous years.</t>
  </si>
  <si>
    <t>Significant works are planned to up grade the Village Hall from the reserves earmarked for this purpose.</t>
  </si>
  <si>
    <t>The Parish Council have embarked upon planning for a major upgrade of  the lighting in the Village, and have specifically</t>
  </si>
  <si>
    <t>set aside £20,000 for this purpose in the year.</t>
  </si>
  <si>
    <t>Year to 31st March 2024</t>
  </si>
  <si>
    <t>2024</t>
  </si>
  <si>
    <t>As at 31st March 2024</t>
  </si>
  <si>
    <t>TDC Grant -Coronation Grant (2023 -  Queen's Jubilee)</t>
  </si>
  <si>
    <t>Debtor b/f</t>
  </si>
  <si>
    <t xml:space="preserve"> - (deficit)  surplus for the year</t>
  </si>
  <si>
    <t>Surplus (deficit) for the year:</t>
  </si>
  <si>
    <t>PC VAT</t>
  </si>
  <si>
    <t>Total VAT 24</t>
  </si>
  <si>
    <t>Errors identified 22/23</t>
  </si>
  <si>
    <t>TDC not claimed PC expenditure</t>
  </si>
  <si>
    <t>Gas underclaimed  (23.31-22.82) VH expenditure</t>
  </si>
  <si>
    <t>VAX hoover  not claimed VH expenditure</t>
  </si>
  <si>
    <t>Claimed re electricity supply but payment not found</t>
  </si>
  <si>
    <t>Error message ?</t>
  </si>
  <si>
    <t>01.04.24</t>
  </si>
  <si>
    <t>02.04.24</t>
  </si>
  <si>
    <t>03.04.24</t>
  </si>
  <si>
    <t>Donation from PC</t>
  </si>
  <si>
    <t>05.04.24</t>
  </si>
  <si>
    <t>11.04.25</t>
  </si>
  <si>
    <t>15.04.24</t>
  </si>
  <si>
    <t>16.04.24</t>
  </si>
  <si>
    <t>22.04.24</t>
  </si>
  <si>
    <t>29.04.24</t>
  </si>
  <si>
    <t>Private Hire</t>
  </si>
  <si>
    <t>30.04.24</t>
  </si>
  <si>
    <t>02.05.24</t>
  </si>
  <si>
    <t>TDC hire</t>
  </si>
  <si>
    <t>06.05.24</t>
  </si>
  <si>
    <t>14.05.24</t>
  </si>
  <si>
    <t>Direct 365</t>
  </si>
  <si>
    <t>11.04.24</t>
  </si>
  <si>
    <t>24.04.24</t>
  </si>
  <si>
    <t>Cllr Bailey Plants</t>
  </si>
  <si>
    <t>EALC /NALC Subs</t>
  </si>
  <si>
    <t>Cleaning/wages cheque 23/24 not cleared</t>
  </si>
  <si>
    <t>Kenneth Wilcock private hire</t>
  </si>
  <si>
    <t>Alice King party</t>
  </si>
  <si>
    <t>Cllr Bailey  - Chimney Sheep</t>
  </si>
  <si>
    <t>Essex Cleaning Services - Washing of shelters and play equip</t>
  </si>
  <si>
    <t>Clacton Business Services - internal audit</t>
  </si>
  <si>
    <t>TDC Bin emptying</t>
  </si>
  <si>
    <t>21.05.24</t>
  </si>
  <si>
    <t>25.05.24</t>
  </si>
  <si>
    <t>Sheppard</t>
  </si>
  <si>
    <t>04.06.24</t>
  </si>
  <si>
    <t>06.06.24</t>
  </si>
  <si>
    <t>Donation for DEFIB</t>
  </si>
  <si>
    <t>10.06.24</t>
  </si>
  <si>
    <t>Cheque Hall Hire</t>
  </si>
  <si>
    <t>12.06.24</t>
  </si>
  <si>
    <t>13.06.24</t>
  </si>
  <si>
    <t>Attrell Interiors</t>
  </si>
  <si>
    <t>25.06.24</t>
  </si>
  <si>
    <t>Cleaner</t>
  </si>
  <si>
    <t>First Electrical</t>
  </si>
  <si>
    <t>Tendring Garden Services</t>
  </si>
  <si>
    <t>Daisy Comms</t>
  </si>
  <si>
    <t>CAS Insurance Renewal - cancelled</t>
  </si>
  <si>
    <t>Quality Air Con</t>
  </si>
  <si>
    <t>02.07.24</t>
  </si>
  <si>
    <t>05.07.24</t>
  </si>
  <si>
    <t>09.07.24</t>
  </si>
  <si>
    <t>TDALC Subs</t>
  </si>
  <si>
    <t>Fees / Subs</t>
  </si>
  <si>
    <t>01.08.24</t>
  </si>
  <si>
    <t>06.08.24</t>
  </si>
  <si>
    <t>20.08.24</t>
  </si>
  <si>
    <t>27.08.24</t>
  </si>
  <si>
    <t>Antrell Interiors</t>
  </si>
  <si>
    <t>02.9.24</t>
  </si>
  <si>
    <t>10.09.24</t>
  </si>
  <si>
    <t>Steph Hamblin</t>
  </si>
  <si>
    <t>12.09.24</t>
  </si>
  <si>
    <t>Toni Rust</t>
  </si>
  <si>
    <t>Old Caretaker wages</t>
  </si>
  <si>
    <t>ECOguard</t>
  </si>
  <si>
    <t>17.09.24</t>
  </si>
  <si>
    <t>Parish Clerk</t>
  </si>
  <si>
    <t>Great Oaktree Land Services, Grass Cutting</t>
  </si>
  <si>
    <t>PKF Little John</t>
  </si>
  <si>
    <t>Marmax Bench</t>
  </si>
  <si>
    <t>24.09.24</t>
  </si>
  <si>
    <t>28.09.24</t>
  </si>
  <si>
    <t>Tatum CM</t>
  </si>
  <si>
    <t>01.10.24</t>
  </si>
  <si>
    <t>02.10.24</t>
  </si>
  <si>
    <t>Daisy</t>
  </si>
  <si>
    <t>Re-payment of booking fee</t>
  </si>
  <si>
    <t>Wave</t>
  </si>
  <si>
    <t>03.10.24</t>
  </si>
  <si>
    <t>08.10.24</t>
  </si>
  <si>
    <t>13.10.24</t>
  </si>
  <si>
    <t>Mamma Duo</t>
  </si>
  <si>
    <t>25.10.24</t>
  </si>
  <si>
    <t>30.10.24</t>
  </si>
  <si>
    <t>04.11.24</t>
  </si>
  <si>
    <t>Farrington</t>
  </si>
  <si>
    <t>05.11.24</t>
  </si>
  <si>
    <t>Oliver Pratt - Bench</t>
  </si>
  <si>
    <t>12.11.24</t>
  </si>
  <si>
    <t>19.11.24</t>
  </si>
  <si>
    <t>21.11.24</t>
  </si>
  <si>
    <t>A Kirkham</t>
  </si>
  <si>
    <t>25.11.24</t>
  </si>
  <si>
    <t>26.11.24</t>
  </si>
  <si>
    <t>Carrie Taylor</t>
  </si>
  <si>
    <t>27.11.24</t>
  </si>
  <si>
    <t>28.11.24</t>
  </si>
  <si>
    <t>Mulford</t>
  </si>
  <si>
    <t>Claire Parker</t>
  </si>
  <si>
    <t>03.12.24</t>
  </si>
  <si>
    <t>04.12.24</t>
  </si>
  <si>
    <t>Mama Duo</t>
  </si>
  <si>
    <t>Caretaker inc trade bags</t>
  </si>
  <si>
    <t>Fred Smith Christmas Tree</t>
  </si>
  <si>
    <t>Vilage Hall Hire fees</t>
  </si>
  <si>
    <t>Cllr Browne - Wreath</t>
  </si>
  <si>
    <t>Hall booking renewal Fenn Street</t>
  </si>
  <si>
    <t>10.12.24</t>
  </si>
  <si>
    <t>16.12.24</t>
  </si>
  <si>
    <t>03.01.25</t>
  </si>
  <si>
    <t>07.01.25</t>
  </si>
  <si>
    <t>10.01.25</t>
  </si>
  <si>
    <t>11.01.25</t>
  </si>
  <si>
    <t>27.12.24</t>
  </si>
  <si>
    <t>ECC grant bench</t>
  </si>
  <si>
    <t>21.01.25</t>
  </si>
  <si>
    <t>22.01.25</t>
  </si>
  <si>
    <t>24.01.25</t>
  </si>
  <si>
    <t>C Taylor</t>
  </si>
  <si>
    <t>25.01.25</t>
  </si>
  <si>
    <t>28.01.25</t>
  </si>
  <si>
    <t>Mamma duo</t>
  </si>
  <si>
    <t>30.01.25</t>
  </si>
  <si>
    <t>Everflow</t>
  </si>
  <si>
    <t>06.01.25</t>
  </si>
  <si>
    <t>R Bar Memorials</t>
  </si>
  <si>
    <t>17.01.25</t>
  </si>
  <si>
    <t>16.01.25</t>
  </si>
  <si>
    <t>Duncan Memorials</t>
  </si>
  <si>
    <t>West and Co Burials</t>
  </si>
  <si>
    <t>03.02.25</t>
  </si>
  <si>
    <t>04.02.25</t>
  </si>
  <si>
    <t>10.02.25</t>
  </si>
  <si>
    <t>11.02.25</t>
  </si>
  <si>
    <t>19.02.25</t>
  </si>
  <si>
    <t>Angian Timber</t>
  </si>
  <si>
    <t>Grant to History Recorders</t>
  </si>
  <si>
    <t>Mr Clear It</t>
  </si>
  <si>
    <t>Hall Hire</t>
  </si>
  <si>
    <t>03.03.25</t>
  </si>
  <si>
    <t>04.03.25</t>
  </si>
  <si>
    <t>Trigg</t>
  </si>
  <si>
    <t>05.03.25</t>
  </si>
  <si>
    <t>06.03.25</t>
  </si>
  <si>
    <t>11.03.25</t>
  </si>
  <si>
    <t>18.03.25</t>
  </si>
  <si>
    <t>26.03.25</t>
  </si>
  <si>
    <t>30.03.25</t>
  </si>
  <si>
    <t>31.03.25</t>
  </si>
  <si>
    <t>Essex Association of Local Councils</t>
  </si>
  <si>
    <t>Clr Bush Expenses</t>
  </si>
  <si>
    <t>Year to 31st March 2025</t>
  </si>
  <si>
    <t>2025</t>
  </si>
  <si>
    <t>As at 31st March 2025</t>
  </si>
  <si>
    <t>Other frants</t>
  </si>
  <si>
    <t>Donation to Village Hall</t>
  </si>
  <si>
    <t>Great Oakley Village Hall  25/26</t>
  </si>
  <si>
    <t>Great Oakley Parish Council - Village Hall  25/26</t>
  </si>
  <si>
    <t>Fees and subscriptions</t>
  </si>
  <si>
    <t>04.04.25</t>
  </si>
  <si>
    <t>B Box</t>
  </si>
  <si>
    <t>22.04.25</t>
  </si>
  <si>
    <t>All Saints PTA</t>
  </si>
  <si>
    <t>23.04.25</t>
  </si>
  <si>
    <t>Louise Mulford</t>
  </si>
  <si>
    <t>30.04.25</t>
  </si>
  <si>
    <t>03.05.25</t>
  </si>
  <si>
    <t>EverFlow</t>
  </si>
  <si>
    <t>Cleaning Supplies</t>
  </si>
  <si>
    <t>10.04.25</t>
  </si>
  <si>
    <t>ICO Data Commissioners</t>
  </si>
  <si>
    <t>EALC.NALC Subs</t>
  </si>
  <si>
    <t>06.05.25</t>
  </si>
  <si>
    <t>ECC Grass Grant</t>
  </si>
  <si>
    <t>20.05.25</t>
  </si>
  <si>
    <t>03.06.25</t>
  </si>
  <si>
    <t>07.06.25</t>
  </si>
  <si>
    <t>11.06.25</t>
  </si>
  <si>
    <t>Cllr Bush expenses</t>
  </si>
  <si>
    <t>Caretaker (replacement cheque as lost 422173)</t>
  </si>
  <si>
    <t>23.05.25</t>
  </si>
  <si>
    <t>VAT return</t>
  </si>
  <si>
    <t>Buckland and Woodward</t>
  </si>
  <si>
    <t xml:space="preserve">PMC shed </t>
  </si>
  <si>
    <t xml:space="preserve">Insurance CAS </t>
  </si>
  <si>
    <t>Great Oakley Village Hall Hire</t>
  </si>
  <si>
    <t>25.06.25</t>
  </si>
  <si>
    <t>29.06.25</t>
  </si>
  <si>
    <t>15.07.25</t>
  </si>
  <si>
    <t>Cheque Parish Council hire</t>
  </si>
  <si>
    <t>06.08.25</t>
  </si>
  <si>
    <t>08.08.25</t>
  </si>
  <si>
    <t>Oakstones</t>
  </si>
  <si>
    <t>21.08.25</t>
  </si>
  <si>
    <t>C Bartlett</t>
  </si>
  <si>
    <t>Quality Air Conditioning</t>
  </si>
  <si>
    <t>Asbestos Gone / paid to Cllr Bush</t>
  </si>
  <si>
    <t>28.08.25</t>
  </si>
  <si>
    <t>30.08.25</t>
  </si>
  <si>
    <t>Appleby</t>
  </si>
  <si>
    <t>04.09.25</t>
  </si>
  <si>
    <t>Bartlett</t>
  </si>
  <si>
    <t>Mythic Beasts</t>
  </si>
  <si>
    <t>23.09.25</t>
  </si>
  <si>
    <t>25.09.25</t>
  </si>
  <si>
    <t>02.10.25</t>
  </si>
  <si>
    <t>07.10.25</t>
  </si>
  <si>
    <t>Kenneth Wilcox</t>
  </si>
  <si>
    <t>S Curd</t>
  </si>
  <si>
    <t>Moss Bros Roofing</t>
  </si>
  <si>
    <t>29.09.25</t>
  </si>
  <si>
    <t>09.10.25</t>
  </si>
  <si>
    <t>22.10.25</t>
  </si>
  <si>
    <t>01.11.25</t>
  </si>
  <si>
    <t>07.11.25</t>
  </si>
  <si>
    <t>23.10.25</t>
  </si>
  <si>
    <t>Lockdale</t>
  </si>
  <si>
    <t>10.11.25</t>
  </si>
  <si>
    <t>21.11.25</t>
  </si>
  <si>
    <t>Cllr Bush test new account</t>
  </si>
  <si>
    <t>24.11.25</t>
  </si>
  <si>
    <t>27.11.25</t>
  </si>
  <si>
    <t>PCS and Pieces win11</t>
  </si>
  <si>
    <t>17.11.25</t>
  </si>
  <si>
    <t>GOCI grant</t>
  </si>
  <si>
    <t>Cllr Bush New account test</t>
  </si>
  <si>
    <t>03.12.25</t>
  </si>
  <si>
    <t>08.12.25</t>
  </si>
  <si>
    <t>19.12.25</t>
  </si>
  <si>
    <t>Young AB</t>
  </si>
  <si>
    <t>02.01.26</t>
  </si>
  <si>
    <t>09.01.26</t>
  </si>
  <si>
    <t>Charges</t>
  </si>
  <si>
    <t>ED</t>
  </si>
  <si>
    <t>24.09.25</t>
  </si>
  <si>
    <t>BANK WELCOME DONATION</t>
  </si>
  <si>
    <t>Great Oaktree</t>
  </si>
  <si>
    <t>TDC Dog Bins</t>
  </si>
  <si>
    <t>Cllr Timmis Christmas Lights</t>
  </si>
  <si>
    <t>Cllr Browne - Christmas Tree</t>
  </si>
  <si>
    <t>22.01.26</t>
  </si>
  <si>
    <t>Sherwin</t>
  </si>
  <si>
    <t>26.01.26</t>
  </si>
  <si>
    <t>Goff</t>
  </si>
  <si>
    <t>03.02.26</t>
  </si>
  <si>
    <t>B1/2025/021882/REM</t>
  </si>
  <si>
    <t>ADR Property</t>
  </si>
  <si>
    <t>Chares</t>
  </si>
  <si>
    <t>02.02.26</t>
  </si>
  <si>
    <t>05.02.26</t>
  </si>
  <si>
    <t>16.02.26</t>
  </si>
  <si>
    <t>Oakley Toddler</t>
  </si>
  <si>
    <t>23.02.26</t>
  </si>
  <si>
    <t>F Trigg</t>
  </si>
  <si>
    <t>Lambert Smith Hampton Annual Lease Fee</t>
  </si>
  <si>
    <t>02.03.26</t>
  </si>
  <si>
    <t>Janey Nice</t>
  </si>
  <si>
    <t>2026</t>
  </si>
  <si>
    <t>Other grants</t>
  </si>
  <si>
    <t>Input VAT 25</t>
  </si>
  <si>
    <t>VH</t>
  </si>
  <si>
    <t>PC</t>
  </si>
  <si>
    <t>Claim received 24.4.24</t>
  </si>
  <si>
    <t>Balance at 31.3.25</t>
  </si>
  <si>
    <t>B/f 1.4.24</t>
  </si>
  <si>
    <t>Input VAT 26</t>
  </si>
  <si>
    <t>Claim received 23.5.25</t>
  </si>
  <si>
    <t xml:space="preserve">(Underclaimed re 25 - </t>
  </si>
  <si>
    <t>Balance at 31.3.26</t>
  </si>
  <si>
    <t>)</t>
  </si>
  <si>
    <t xml:space="preserve"> - (deficit)  for the year</t>
  </si>
  <si>
    <t>This should always equal box i92 - reserves per balance sheet</t>
  </si>
  <si>
    <t>Great Oakley Village Hall  26/27</t>
  </si>
  <si>
    <t>Great Oakley Parish Council - Village Hall  26/27</t>
  </si>
  <si>
    <t>Great Oakley Parish Council 26/27 INCOMER</t>
  </si>
  <si>
    <t>Great Oakley Parish Council EXPENDITURE 2025 - 26</t>
  </si>
  <si>
    <t>Great Oakley Parish Council EXPENDITURE 2026 - 27</t>
  </si>
  <si>
    <t>25.03.26</t>
  </si>
  <si>
    <t>28.03.26</t>
  </si>
  <si>
    <t>30.03.26</t>
  </si>
  <si>
    <t xml:space="preserve">Dog Training </t>
  </si>
  <si>
    <t>SURPLUS (DEFICIT) FOR THE YEAR</t>
  </si>
  <si>
    <t>Great Oakley Parish Council 25/26 INCOME</t>
  </si>
  <si>
    <t>ICO Data fee</t>
  </si>
  <si>
    <t>EALC/NALC Subs</t>
  </si>
  <si>
    <t>Cleaning Materials</t>
  </si>
  <si>
    <t>09.04.26</t>
  </si>
  <si>
    <t>TDC Precept</t>
  </si>
  <si>
    <t>EverFlow Water</t>
  </si>
  <si>
    <t>Daisy Broadband</t>
  </si>
  <si>
    <t>EDF energy</t>
  </si>
  <si>
    <t>08.04.26</t>
  </si>
  <si>
    <t>22.04.26</t>
  </si>
  <si>
    <t>Toddler Group</t>
  </si>
  <si>
    <t>Annual Insurance</t>
  </si>
  <si>
    <t>Kim Schooling Plantes reimbursement</t>
  </si>
  <si>
    <t>11.06.26</t>
  </si>
  <si>
    <t>ECC Grass Cutting</t>
  </si>
  <si>
    <t>05.05.26</t>
  </si>
  <si>
    <t>K Appleby</t>
  </si>
  <si>
    <t>07.05.26</t>
  </si>
  <si>
    <t>ECC election</t>
  </si>
  <si>
    <t>12.05.26</t>
  </si>
  <si>
    <t>Great Oakley PTA</t>
  </si>
  <si>
    <t>Hardens FS</t>
  </si>
  <si>
    <t>18.05.26</t>
  </si>
  <si>
    <t>C Scutt</t>
  </si>
  <si>
    <t>28.05.26</t>
  </si>
  <si>
    <t>TDALC Subscription</t>
  </si>
  <si>
    <t>TDC Bins Stones Green</t>
  </si>
  <si>
    <t>Grass and Green Works</t>
  </si>
  <si>
    <t>01.06.26</t>
  </si>
  <si>
    <t>29.06.26</t>
  </si>
  <si>
    <t>30.06.26</t>
  </si>
  <si>
    <t>Playquip Leisure Inspection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</si>
</sst>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8" formatCode="&quot;£&quot;#,##0.00;[Red]\-&quot;£&quot;#,##0.00"/>
    <numFmt numFmtId="164" formatCode="#,##0.00;\(#,##0.00\)"/>
    <numFmt numFmtId="165" formatCode="#,##0;\(#,##0\)"/>
    <numFmt numFmtId="166" formatCode="\-"/>
    <numFmt numFmtId="167" formatCode="#,##0.0000000000000"/>
    <numFmt numFmtId="168" formatCode="[$-809]General"/>
    <numFmt numFmtId="169" formatCode="&quot;£&quot;#,##0.00_);[Red]\(&quot;£&quot;#,##0.00\)"/>
    <numFmt numFmtId="170" formatCode="[$-409]dd\-mmm\-yy"/>
    <numFmt numFmtId="171" formatCode="0.0%"/>
    <numFmt numFmtId="172" formatCode="#,##0.0000"/>
    <numFmt numFmtId="173" formatCode="0.000000000000"/>
    <numFmt numFmtId="174" formatCode="#,##0.0"/>
    <numFmt numFmtId="175" formatCode="_(&quot;£&quot;* #,##0.00_);_(&quot;£&quot;* \(#,##0.00\);_(&quot;£&quot;* &quot;-&quot;??_);_(@_)"/>
  </numFmts>
  <fonts count="63">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u/>
      <sz val="11"/>
      <color theme="1"/>
      <name val="Calibri"/>
      <family val="2"/>
    </font>
    <font>
      <b/>
      <u/>
      <sz val="11"/>
      <color theme="1"/>
      <name val="Calibri"/>
      <family val="2"/>
    </font>
    <font>
      <b/>
      <sz val="11"/>
      <color theme="1"/>
      <name val="Calibri"/>
      <family val="2"/>
    </font>
    <font>
      <b/>
      <u/>
      <sz val="11"/>
      <color theme="1"/>
      <name val="Calibri"/>
      <family val="2"/>
    </font>
    <font>
      <b/>
      <u/>
      <sz val="11"/>
      <color theme="1"/>
      <name val="Calibri"/>
      <family val="2"/>
    </font>
    <font>
      <sz val="11"/>
      <color theme="1"/>
      <name val="Calibri"/>
      <family val="2"/>
      <scheme val="minor"/>
    </font>
    <font>
      <sz val="11"/>
      <color theme="1"/>
      <name val="Calibri"/>
      <family val="2"/>
    </font>
    <font>
      <i/>
      <sz val="11"/>
      <color theme="1"/>
      <name val="Calibri"/>
      <family val="2"/>
    </font>
    <font>
      <b/>
      <i/>
      <u/>
      <sz val="11"/>
      <color theme="1"/>
      <name val="Calibri"/>
      <family val="2"/>
    </font>
    <font>
      <b/>
      <sz val="20"/>
      <color rgb="FF000000"/>
      <name val="Arial"/>
      <family val="2"/>
    </font>
    <font>
      <sz val="11"/>
      <color rgb="FF000000"/>
      <name val="Calibri"/>
      <family val="2"/>
    </font>
    <font>
      <b/>
      <sz val="12"/>
      <color rgb="FF000000"/>
      <name val="Arial"/>
      <family val="2"/>
    </font>
    <font>
      <sz val="12"/>
      <color rgb="FF000000"/>
      <name val="Arial"/>
      <family val="2"/>
    </font>
    <font>
      <sz val="10"/>
      <color theme="1"/>
      <name val="Arial"/>
      <family val="2"/>
    </font>
    <font>
      <b/>
      <sz val="11"/>
      <color rgb="FFFF0000"/>
      <name val="Calibri"/>
      <family val="2"/>
    </font>
    <font>
      <b/>
      <sz val="12"/>
      <color theme="1"/>
      <name val="Calibri"/>
      <family val="2"/>
    </font>
    <font>
      <sz val="12"/>
      <color rgb="FF000000"/>
      <name val="Calibri"/>
      <family val="2"/>
    </font>
    <font>
      <b/>
      <sz val="14"/>
      <color rgb="FFFF0000"/>
      <name val="Calibri"/>
      <family val="2"/>
    </font>
    <font>
      <b/>
      <sz val="12"/>
      <color rgb="FF000000"/>
      <name val="Calibri"/>
      <family val="2"/>
    </font>
    <font>
      <b/>
      <sz val="10"/>
      <color theme="1"/>
      <name val="Arial"/>
      <family val="2"/>
    </font>
    <font>
      <sz val="12"/>
      <color theme="1"/>
      <name val="Calibri"/>
      <family val="2"/>
    </font>
    <font>
      <b/>
      <sz val="11"/>
      <color rgb="FF000000"/>
      <name val="Calibri"/>
      <family val="2"/>
    </font>
    <font>
      <b/>
      <sz val="14"/>
      <color theme="1"/>
      <name val="Calibri"/>
      <family val="2"/>
    </font>
    <font>
      <b/>
      <sz val="12"/>
      <color rgb="FFFF0000"/>
      <name val="Calibri"/>
      <family val="2"/>
    </font>
    <font>
      <sz val="12"/>
      <color rgb="FFFF0000"/>
      <name val="Calibri"/>
      <family val="2"/>
    </font>
    <font>
      <sz val="7"/>
      <color rgb="FF000000"/>
      <name val="Arial"/>
      <family val="2"/>
    </font>
    <font>
      <i/>
      <sz val="12"/>
      <color rgb="FF000000"/>
      <name val="Calibri"/>
      <family val="2"/>
    </font>
    <font>
      <b/>
      <sz val="10"/>
      <color rgb="FF000000"/>
      <name val="Calibri"/>
      <family val="2"/>
    </font>
    <font>
      <b/>
      <i/>
      <sz val="11"/>
      <color theme="1"/>
      <name val="Calibri"/>
      <family val="2"/>
    </font>
    <font>
      <sz val="10"/>
      <color theme="1"/>
      <name val="Calibri"/>
      <family val="2"/>
    </font>
    <font>
      <sz val="14"/>
      <color theme="1"/>
      <name val="Calibri"/>
      <family val="2"/>
    </font>
    <font>
      <sz val="11"/>
      <name val="Calibri"/>
      <family val="2"/>
    </font>
    <font>
      <sz val="8"/>
      <color theme="1"/>
      <name val="Calibri"/>
      <family val="2"/>
    </font>
    <font>
      <sz val="9"/>
      <color theme="1"/>
      <name val="Calibri"/>
      <family val="2"/>
    </font>
    <font>
      <b/>
      <sz val="14"/>
      <color theme="1"/>
      <name val="Arial"/>
      <family val="2"/>
    </font>
    <font>
      <b/>
      <sz val="12"/>
      <color theme="1"/>
      <name val="Arial"/>
      <family val="2"/>
    </font>
    <font>
      <sz val="11"/>
      <color theme="1"/>
      <name val="Arial"/>
      <family val="2"/>
    </font>
    <font>
      <sz val="8"/>
      <color theme="1"/>
      <name val="Arial"/>
      <family val="2"/>
    </font>
    <font>
      <b/>
      <sz val="10"/>
      <color rgb="FFFF0000"/>
      <name val="Arial"/>
      <family val="2"/>
    </font>
    <font>
      <sz val="10"/>
      <color theme="1"/>
      <name val="Noto Sans Symbols"/>
    </font>
    <font>
      <b/>
      <sz val="11"/>
      <color theme="1"/>
      <name val="Arial"/>
      <family val="2"/>
    </font>
    <font>
      <sz val="11"/>
      <color rgb="FFFF0000"/>
      <name val="Arial"/>
      <family val="2"/>
    </font>
    <font>
      <b/>
      <sz val="11"/>
      <color rgb="FFFF0000"/>
      <name val="Arial"/>
      <family val="2"/>
    </font>
    <font>
      <b/>
      <sz val="8"/>
      <color rgb="FF000000"/>
      <name val="Arial"/>
      <family val="2"/>
    </font>
    <font>
      <b/>
      <u/>
      <sz val="10"/>
      <color rgb="FF333399"/>
      <name val="Arial"/>
      <family val="2"/>
    </font>
    <font>
      <sz val="10"/>
      <color rgb="FF000000"/>
      <name val="Arial"/>
      <family val="2"/>
    </font>
    <font>
      <b/>
      <sz val="11"/>
      <color rgb="FF000000"/>
      <name val="Arial"/>
      <family val="2"/>
    </font>
    <font>
      <b/>
      <u/>
      <sz val="11"/>
      <color rgb="FF000000"/>
      <name val="Arial"/>
      <family val="2"/>
    </font>
    <font>
      <b/>
      <sz val="11"/>
      <color theme="1"/>
      <name val="Calibri"/>
      <family val="2"/>
      <scheme val="minor"/>
    </font>
    <font>
      <sz val="11"/>
      <color theme="1"/>
      <name val="Calibri"/>
      <family val="2"/>
    </font>
    <font>
      <sz val="10"/>
      <color theme="1"/>
      <name val="Arial"/>
      <family val="2"/>
    </font>
    <font>
      <sz val="10"/>
      <color theme="1"/>
      <name val="Calibri"/>
      <family val="2"/>
    </font>
    <font>
      <sz val="10"/>
      <color rgb="FF000000"/>
      <name val="Calibri"/>
      <family val="2"/>
    </font>
    <font>
      <b/>
      <sz val="10"/>
      <color rgb="FF000000"/>
      <name val="Calibri"/>
      <family val="2"/>
    </font>
    <font>
      <sz val="10"/>
      <color rgb="FFFF0000"/>
      <name val="Calibri"/>
      <family val="2"/>
    </font>
    <font>
      <b/>
      <sz val="10"/>
      <color theme="1"/>
      <name val="Calibri"/>
      <family val="2"/>
    </font>
    <font>
      <sz val="10"/>
      <color theme="1"/>
      <name val="Calibri"/>
      <family val="2"/>
      <scheme val="minor"/>
    </font>
  </fonts>
  <fills count="24">
    <fill>
      <patternFill patternType="none"/>
    </fill>
    <fill>
      <patternFill patternType="gray125"/>
    </fill>
    <fill>
      <patternFill patternType="solid">
        <fgColor rgb="FFC8C8C8"/>
        <bgColor rgb="FFC8C8C8"/>
      </patternFill>
    </fill>
    <fill>
      <patternFill patternType="solid">
        <fgColor rgb="FFFFFF00"/>
        <bgColor rgb="FFFFFF00"/>
      </patternFill>
    </fill>
    <fill>
      <patternFill patternType="solid">
        <fgColor rgb="FFC0C0C0"/>
        <bgColor rgb="FFC0C0C0"/>
      </patternFill>
    </fill>
    <fill>
      <patternFill patternType="solid">
        <fgColor rgb="FFA8D08D"/>
        <bgColor rgb="FFA8D08D"/>
      </patternFill>
    </fill>
    <fill>
      <patternFill patternType="solid">
        <fgColor rgb="FF92D050"/>
        <bgColor rgb="FF92D050"/>
      </patternFill>
    </fill>
    <fill>
      <patternFill patternType="solid">
        <fgColor rgb="FFFFD965"/>
        <bgColor rgb="FFFFD965"/>
      </patternFill>
    </fill>
    <fill>
      <patternFill patternType="solid">
        <fgColor rgb="FF00B0F0"/>
        <bgColor rgb="FF00B0F0"/>
      </patternFill>
    </fill>
    <fill>
      <patternFill patternType="solid">
        <fgColor rgb="FFFFC000"/>
        <bgColor rgb="FFFFC000"/>
      </patternFill>
    </fill>
    <fill>
      <patternFill patternType="solid">
        <fgColor rgb="FF00B050"/>
        <bgColor rgb="FF00B050"/>
      </patternFill>
    </fill>
    <fill>
      <patternFill patternType="solid">
        <fgColor rgb="FFF89CED"/>
        <bgColor rgb="FFF89CED"/>
      </patternFill>
    </fill>
    <fill>
      <patternFill patternType="solid">
        <fgColor rgb="FFB4C6E7"/>
        <bgColor rgb="FFB4C6E7"/>
      </patternFill>
    </fill>
    <fill>
      <patternFill patternType="solid">
        <fgColor rgb="FFF4B083"/>
        <bgColor rgb="FFF4B083"/>
      </patternFill>
    </fill>
    <fill>
      <patternFill patternType="solid">
        <fgColor rgb="FFDADADA"/>
        <bgColor rgb="FFDADADA"/>
      </patternFill>
    </fill>
    <fill>
      <patternFill patternType="solid">
        <fgColor rgb="FFDEEAF6"/>
        <bgColor rgb="FFDEEAF6"/>
      </patternFill>
    </fill>
    <fill>
      <patternFill patternType="solid">
        <fgColor rgb="FFF7CAAC"/>
        <bgColor rgb="FFF7CAAC"/>
      </patternFill>
    </fill>
    <fill>
      <patternFill patternType="solid">
        <fgColor rgb="FFD9E2F3"/>
        <bgColor rgb="FFD9E2F3"/>
      </patternFill>
    </fill>
    <fill>
      <patternFill patternType="solid">
        <fgColor rgb="FF66CCFF"/>
        <bgColor rgb="FF66CCFF"/>
      </patternFill>
    </fill>
    <fill>
      <patternFill patternType="solid">
        <fgColor rgb="FFFF66FF"/>
        <bgColor rgb="FFFF66FF"/>
      </patternFill>
    </fill>
    <fill>
      <patternFill patternType="solid">
        <fgColor rgb="FFFF0000"/>
        <bgColor rgb="FFFF0000"/>
      </patternFill>
    </fill>
    <fill>
      <patternFill patternType="solid">
        <fgColor theme="6" tint="0.59999389629810485"/>
        <bgColor indexed="64"/>
      </patternFill>
    </fill>
    <fill>
      <patternFill patternType="solid">
        <fgColor rgb="FFFFFF00"/>
        <bgColor indexed="64"/>
      </patternFill>
    </fill>
    <fill>
      <patternFill patternType="solid">
        <fgColor rgb="FFFF66CC"/>
        <bgColor indexed="64"/>
      </patternFill>
    </fill>
  </fills>
  <borders count="26">
    <border>
      <left/>
      <right/>
      <top/>
      <bottom/>
      <diagonal/>
    </border>
    <border>
      <left/>
      <right/>
      <top/>
      <bottom style="thin">
        <color rgb="FF000000"/>
      </bottom>
      <diagonal/>
    </border>
    <border>
      <left/>
      <right/>
      <top/>
      <bottom style="double">
        <color rgb="FF000000"/>
      </bottom>
      <diagonal/>
    </border>
    <border>
      <left/>
      <right/>
      <top style="thin">
        <color rgb="FF000000"/>
      </top>
      <bottom/>
      <diagonal/>
    </border>
    <border>
      <left/>
      <right/>
      <top style="thin">
        <color rgb="FF000000"/>
      </top>
      <bottom style="double">
        <color rgb="FF000000"/>
      </bottom>
      <diagonal/>
    </border>
    <border>
      <left/>
      <right/>
      <top/>
      <bottom/>
      <diagonal/>
    </border>
    <border>
      <left/>
      <right/>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bottom style="hair">
        <color rgb="FFC0C0C0"/>
      </bottom>
      <diagonal/>
    </border>
    <border>
      <left/>
      <right/>
      <top style="thin">
        <color rgb="FF000000"/>
      </top>
      <bottom style="thin">
        <color rgb="FF000000"/>
      </bottom>
      <diagonal/>
    </border>
    <border>
      <left/>
      <right/>
      <top/>
      <bottom style="double">
        <color rgb="FF000000"/>
      </bottom>
      <diagonal/>
    </border>
    <border>
      <left/>
      <right/>
      <top style="thin">
        <color rgb="FF000000"/>
      </top>
      <bottom/>
      <diagonal/>
    </border>
    <border>
      <left/>
      <right/>
      <top style="thin">
        <color rgb="FF000000"/>
      </top>
      <bottom style="double">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408">
    <xf numFmtId="0" fontId="0" fillId="0" borderId="0" xfId="0"/>
    <xf numFmtId="0" fontId="7" fillId="0" borderId="0" xfId="0" applyFont="1"/>
    <xf numFmtId="0" fontId="8" fillId="0" borderId="0" xfId="0" applyFont="1" applyAlignment="1">
      <alignment horizontal="center"/>
    </xf>
    <xf numFmtId="15" fontId="10" fillId="0" borderId="0" xfId="0" applyNumberFormat="1" applyFont="1" applyAlignment="1">
      <alignment horizontal="center"/>
    </xf>
    <xf numFmtId="0" fontId="8" fillId="0" borderId="0" xfId="0" applyFont="1"/>
    <xf numFmtId="0" fontId="11" fillId="0" borderId="0" xfId="0" applyFont="1"/>
    <xf numFmtId="164" fontId="12" fillId="0" borderId="0" xfId="0" applyNumberFormat="1" applyFont="1"/>
    <xf numFmtId="164" fontId="12" fillId="0" borderId="1" xfId="0" applyNumberFormat="1" applyFont="1" applyBorder="1"/>
    <xf numFmtId="4" fontId="8" fillId="0" borderId="0" xfId="0" applyNumberFormat="1" applyFont="1" applyAlignment="1">
      <alignment horizontal="center"/>
    </xf>
    <xf numFmtId="164" fontId="8" fillId="0" borderId="1" xfId="0" applyNumberFormat="1" applyFont="1" applyBorder="1"/>
    <xf numFmtId="164" fontId="8" fillId="0" borderId="2" xfId="0" applyNumberFormat="1" applyFont="1" applyBorder="1"/>
    <xf numFmtId="165" fontId="12" fillId="0" borderId="0" xfId="0" applyNumberFormat="1" applyFont="1"/>
    <xf numFmtId="164" fontId="12" fillId="0" borderId="0" xfId="0" applyNumberFormat="1" applyFont="1" applyAlignment="1">
      <alignment horizontal="right"/>
    </xf>
    <xf numFmtId="165" fontId="12" fillId="0" borderId="0" xfId="0" applyNumberFormat="1" applyFont="1" applyAlignment="1">
      <alignment horizontal="right"/>
    </xf>
    <xf numFmtId="0" fontId="12" fillId="0" borderId="0" xfId="0" applyFont="1"/>
    <xf numFmtId="165" fontId="12" fillId="0" borderId="3" xfId="0" applyNumberFormat="1" applyFont="1" applyBorder="1" applyAlignment="1">
      <alignment horizontal="right"/>
    </xf>
    <xf numFmtId="0" fontId="8" fillId="0" borderId="0" xfId="0" applyFont="1" applyAlignment="1">
      <alignment horizontal="right"/>
    </xf>
    <xf numFmtId="164" fontId="8" fillId="0" borderId="4" xfId="0" applyNumberFormat="1" applyFont="1" applyBorder="1"/>
    <xf numFmtId="166" fontId="12" fillId="0" borderId="0" xfId="0" applyNumberFormat="1" applyFont="1"/>
    <xf numFmtId="164" fontId="12" fillId="0" borderId="1" xfId="0" applyNumberFormat="1" applyFont="1" applyBorder="1" applyAlignment="1">
      <alignment horizontal="right"/>
    </xf>
    <xf numFmtId="4" fontId="12" fillId="0" borderId="0" xfId="0" applyNumberFormat="1" applyFont="1"/>
    <xf numFmtId="0" fontId="12" fillId="0" borderId="0" xfId="0" quotePrefix="1" applyFont="1"/>
    <xf numFmtId="167" fontId="12" fillId="0" borderId="0" xfId="0" applyNumberFormat="1" applyFont="1"/>
    <xf numFmtId="0" fontId="8" fillId="2" borderId="5" xfId="0" applyFont="1" applyFill="1" applyBorder="1"/>
    <xf numFmtId="0" fontId="12" fillId="2" borderId="5" xfId="0" applyFont="1" applyFill="1" applyBorder="1"/>
    <xf numFmtId="165" fontId="12" fillId="2" borderId="5" xfId="0" applyNumberFormat="1" applyFont="1" applyFill="1" applyBorder="1"/>
    <xf numFmtId="0" fontId="8" fillId="2" borderId="5" xfId="0" applyFont="1" applyFill="1" applyBorder="1" applyAlignment="1">
      <alignment horizontal="center"/>
    </xf>
    <xf numFmtId="164" fontId="12" fillId="2" borderId="5" xfId="0" applyNumberFormat="1" applyFont="1" applyFill="1" applyBorder="1"/>
    <xf numFmtId="164" fontId="12" fillId="2" borderId="6" xfId="0" applyNumberFormat="1" applyFont="1" applyFill="1" applyBorder="1"/>
    <xf numFmtId="164" fontId="12" fillId="2" borderId="7" xfId="0" applyNumberFormat="1" applyFont="1" applyFill="1" applyBorder="1"/>
    <xf numFmtId="4" fontId="8" fillId="3" borderId="7" xfId="0" applyNumberFormat="1" applyFont="1" applyFill="1" applyBorder="1"/>
    <xf numFmtId="0" fontId="12" fillId="0" borderId="0" xfId="0" applyFont="1" applyAlignment="1">
      <alignment horizontal="center"/>
    </xf>
    <xf numFmtId="0" fontId="14" fillId="0" borderId="0" xfId="0" applyFont="1"/>
    <xf numFmtId="165" fontId="8" fillId="0" borderId="0" xfId="0" applyNumberFormat="1" applyFont="1"/>
    <xf numFmtId="165" fontId="8" fillId="0" borderId="0" xfId="0" applyNumberFormat="1" applyFont="1" applyAlignment="1">
      <alignment horizontal="center"/>
    </xf>
    <xf numFmtId="168" fontId="15" fillId="0" borderId="0" xfId="0" applyNumberFormat="1" applyFont="1"/>
    <xf numFmtId="168" fontId="16" fillId="0" borderId="0" xfId="0" applyNumberFormat="1" applyFont="1"/>
    <xf numFmtId="168" fontId="16" fillId="0" borderId="0" xfId="0" applyNumberFormat="1" applyFont="1" applyAlignment="1">
      <alignment wrapText="1"/>
    </xf>
    <xf numFmtId="168" fontId="16" fillId="0" borderId="8" xfId="0" applyNumberFormat="1" applyFont="1" applyBorder="1"/>
    <xf numFmtId="168" fontId="17" fillId="0" borderId="8" xfId="0" applyNumberFormat="1" applyFont="1" applyBorder="1" applyAlignment="1">
      <alignment horizontal="center" wrapText="1"/>
    </xf>
    <xf numFmtId="168" fontId="16" fillId="0" borderId="9" xfId="0" applyNumberFormat="1" applyFont="1" applyBorder="1"/>
    <xf numFmtId="168" fontId="16" fillId="0" borderId="9" xfId="0" applyNumberFormat="1" applyFont="1" applyBorder="1" applyAlignment="1">
      <alignment horizontal="center" wrapText="1"/>
    </xf>
    <xf numFmtId="168" fontId="18" fillId="0" borderId="8" xfId="0" applyNumberFormat="1" applyFont="1" applyBorder="1"/>
    <xf numFmtId="0" fontId="12" fillId="0" borderId="8" xfId="0" applyFont="1" applyBorder="1"/>
    <xf numFmtId="168" fontId="18" fillId="0" borderId="10" xfId="0" applyNumberFormat="1" applyFont="1" applyBorder="1"/>
    <xf numFmtId="168" fontId="18" fillId="0" borderId="0" xfId="0" applyNumberFormat="1" applyFont="1"/>
    <xf numFmtId="0" fontId="12" fillId="0" borderId="0" xfId="0" applyFont="1" applyAlignment="1">
      <alignment wrapText="1"/>
    </xf>
    <xf numFmtId="0" fontId="12" fillId="0" borderId="0" xfId="0" applyFont="1" applyAlignment="1">
      <alignment vertical="center" wrapText="1"/>
    </xf>
    <xf numFmtId="14" fontId="19" fillId="0" borderId="0" xfId="0" applyNumberFormat="1" applyFont="1" applyAlignment="1">
      <alignment vertical="center" wrapText="1"/>
    </xf>
    <xf numFmtId="0" fontId="19" fillId="0" borderId="0" xfId="0" applyFont="1" applyAlignment="1">
      <alignment vertical="center" wrapText="1"/>
    </xf>
    <xf numFmtId="169" fontId="19" fillId="0" borderId="0" xfId="0" applyNumberFormat="1" applyFont="1" applyAlignment="1">
      <alignment horizontal="center" vertical="center" wrapText="1"/>
    </xf>
    <xf numFmtId="0" fontId="19" fillId="0" borderId="0" xfId="0" applyFont="1" applyAlignment="1">
      <alignment horizontal="center" vertical="center" wrapText="1"/>
    </xf>
    <xf numFmtId="0" fontId="19" fillId="0" borderId="0" xfId="0" applyFont="1" applyAlignment="1">
      <alignment horizontal="left" vertical="center" wrapText="1"/>
    </xf>
    <xf numFmtId="0" fontId="12" fillId="0" borderId="0" xfId="0" applyFont="1" applyAlignment="1">
      <alignment vertical="center"/>
    </xf>
    <xf numFmtId="14" fontId="19" fillId="0" borderId="1" xfId="0" applyNumberFormat="1" applyFont="1" applyBorder="1" applyAlignment="1">
      <alignment vertical="center" wrapText="1"/>
    </xf>
    <xf numFmtId="0" fontId="12" fillId="0" borderId="1" xfId="0" applyFont="1" applyBorder="1" applyAlignment="1">
      <alignment vertical="center" wrapText="1"/>
    </xf>
    <xf numFmtId="0" fontId="19" fillId="0" borderId="1" xfId="0" applyFont="1" applyBorder="1" applyAlignment="1">
      <alignment vertical="center" wrapText="1"/>
    </xf>
    <xf numFmtId="0" fontId="19" fillId="0" borderId="1" xfId="0" applyFont="1" applyBorder="1" applyAlignment="1">
      <alignment horizontal="center" vertical="center" wrapText="1"/>
    </xf>
    <xf numFmtId="169" fontId="19" fillId="0" borderId="1" xfId="0" applyNumberFormat="1" applyFont="1" applyBorder="1" applyAlignment="1">
      <alignment horizontal="center" vertical="center" wrapText="1"/>
    </xf>
    <xf numFmtId="0" fontId="19" fillId="0" borderId="1" xfId="0" applyFont="1" applyBorder="1" applyAlignment="1">
      <alignment horizontal="left" vertical="center" wrapText="1"/>
    </xf>
    <xf numFmtId="0" fontId="12" fillId="0" borderId="1" xfId="0" applyFont="1" applyBorder="1" applyAlignment="1">
      <alignment vertical="center"/>
    </xf>
    <xf numFmtId="14" fontId="19" fillId="0" borderId="11" xfId="0" applyNumberFormat="1" applyFont="1" applyBorder="1" applyAlignment="1">
      <alignment vertical="center" wrapText="1"/>
    </xf>
    <xf numFmtId="0" fontId="12" fillId="0" borderId="11" xfId="0" applyFont="1" applyBorder="1" applyAlignment="1">
      <alignment vertical="center" wrapText="1"/>
    </xf>
    <xf numFmtId="0" fontId="19" fillId="0" borderId="11" xfId="0" applyFont="1" applyBorder="1" applyAlignment="1">
      <alignment vertical="center" wrapText="1"/>
    </xf>
    <xf numFmtId="0" fontId="19" fillId="0" borderId="11" xfId="0" applyFont="1" applyBorder="1" applyAlignment="1">
      <alignment horizontal="center" vertical="center" wrapText="1"/>
    </xf>
    <xf numFmtId="169" fontId="19" fillId="0" borderId="11" xfId="0" applyNumberFormat="1" applyFont="1" applyBorder="1" applyAlignment="1">
      <alignment horizontal="center" vertical="center" wrapText="1"/>
    </xf>
    <xf numFmtId="0" fontId="19" fillId="0" borderId="11" xfId="0" applyFont="1" applyBorder="1" applyAlignment="1">
      <alignment horizontal="left" vertical="center" wrapText="1"/>
    </xf>
    <xf numFmtId="0" fontId="12" fillId="0" borderId="11" xfId="0" applyFont="1" applyBorder="1" applyAlignment="1">
      <alignment wrapText="1"/>
    </xf>
    <xf numFmtId="0" fontId="12" fillId="0" borderId="11" xfId="0" applyFont="1" applyBorder="1"/>
    <xf numFmtId="0" fontId="19" fillId="0" borderId="11" xfId="0" applyFont="1" applyBorder="1" applyAlignment="1">
      <alignment horizontal="left" vertical="center"/>
    </xf>
    <xf numFmtId="0" fontId="12" fillId="0" borderId="11" xfId="0" applyFont="1" applyBorder="1" applyAlignment="1">
      <alignment vertical="center"/>
    </xf>
    <xf numFmtId="0" fontId="12" fillId="0" borderId="1" xfId="0" applyFont="1" applyBorder="1" applyAlignment="1">
      <alignment wrapText="1"/>
    </xf>
    <xf numFmtId="0" fontId="20" fillId="0" borderId="0" xfId="0" applyFont="1"/>
    <xf numFmtId="0" fontId="12" fillId="0" borderId="0" xfId="0" applyFont="1" applyAlignment="1">
      <alignment horizontal="right"/>
    </xf>
    <xf numFmtId="0" fontId="21" fillId="0" borderId="0" xfId="0" applyFont="1"/>
    <xf numFmtId="0" fontId="21" fillId="0" borderId="0" xfId="0" applyFont="1" applyAlignment="1">
      <alignment horizontal="center"/>
    </xf>
    <xf numFmtId="0" fontId="12" fillId="0" borderId="0" xfId="0" applyFont="1" applyAlignment="1">
      <alignment horizontal="left" wrapText="1"/>
    </xf>
    <xf numFmtId="0" fontId="19" fillId="0" borderId="0" xfId="0" applyFont="1" applyAlignment="1">
      <alignment horizontal="left" wrapText="1"/>
    </xf>
    <xf numFmtId="169" fontId="12" fillId="4" borderId="5" xfId="0" applyNumberFormat="1" applyFont="1" applyFill="1" applyBorder="1" applyAlignment="1">
      <alignment horizontal="right" wrapText="1"/>
    </xf>
    <xf numFmtId="14" fontId="22" fillId="0" borderId="0" xfId="0" applyNumberFormat="1" applyFont="1" applyAlignment="1">
      <alignment vertical="center"/>
    </xf>
    <xf numFmtId="14" fontId="22" fillId="0" borderId="0" xfId="0" applyNumberFormat="1" applyFont="1" applyAlignment="1">
      <alignment vertical="center" wrapText="1"/>
    </xf>
    <xf numFmtId="0" fontId="22" fillId="0" borderId="0" xfId="0" applyFont="1" applyAlignment="1">
      <alignment vertical="center"/>
    </xf>
    <xf numFmtId="0" fontId="22" fillId="0" borderId="0" xfId="0" applyFont="1" applyAlignment="1">
      <alignment horizontal="left" vertical="top" wrapText="1"/>
    </xf>
    <xf numFmtId="0" fontId="22" fillId="0" borderId="0" xfId="0" applyFont="1" applyAlignment="1">
      <alignment horizontal="left" vertical="center" wrapText="1"/>
    </xf>
    <xf numFmtId="164" fontId="12" fillId="0" borderId="12" xfId="0" applyNumberFormat="1" applyFont="1" applyBorder="1" applyAlignment="1">
      <alignment horizontal="right"/>
    </xf>
    <xf numFmtId="2" fontId="12" fillId="5" borderId="5" xfId="0" applyNumberFormat="1" applyFont="1" applyFill="1" applyBorder="1"/>
    <xf numFmtId="164" fontId="8" fillId="0" borderId="0" xfId="0" applyNumberFormat="1" applyFont="1"/>
    <xf numFmtId="2" fontId="12" fillId="0" borderId="0" xfId="0" applyNumberFormat="1" applyFont="1"/>
    <xf numFmtId="0" fontId="23" fillId="0" borderId="0" xfId="0" applyFont="1"/>
    <xf numFmtId="0" fontId="8" fillId="0" borderId="0" xfId="0" applyFont="1" applyAlignment="1">
      <alignment horizontal="center" wrapText="1"/>
    </xf>
    <xf numFmtId="2" fontId="22" fillId="0" borderId="0" xfId="0" applyNumberFormat="1" applyFont="1" applyAlignment="1">
      <alignment horizontal="right" vertical="center"/>
    </xf>
    <xf numFmtId="0" fontId="24" fillId="0" borderId="0" xfId="0" applyFont="1" applyAlignment="1">
      <alignment horizontal="center" vertical="center"/>
    </xf>
    <xf numFmtId="0" fontId="24" fillId="0" borderId="0" xfId="0" applyFont="1" applyAlignment="1">
      <alignment horizontal="center"/>
    </xf>
    <xf numFmtId="170" fontId="12" fillId="0" borderId="0" xfId="0" applyNumberFormat="1" applyFont="1" applyAlignment="1">
      <alignment horizontal="center" wrapText="1"/>
    </xf>
    <xf numFmtId="0" fontId="12" fillId="0" borderId="0" xfId="0" applyFont="1" applyAlignment="1">
      <alignment horizontal="center" wrapText="1"/>
    </xf>
    <xf numFmtId="169" fontId="12" fillId="0" borderId="0" xfId="0" applyNumberFormat="1" applyFont="1" applyAlignment="1">
      <alignment horizontal="center" wrapText="1"/>
    </xf>
    <xf numFmtId="169" fontId="19" fillId="0" borderId="0" xfId="0" applyNumberFormat="1" applyFont="1" applyAlignment="1">
      <alignment horizontal="center" wrapText="1"/>
    </xf>
    <xf numFmtId="171" fontId="12" fillId="0" borderId="0" xfId="0" applyNumberFormat="1" applyFont="1" applyAlignment="1">
      <alignment horizontal="center" wrapText="1"/>
    </xf>
    <xf numFmtId="2" fontId="22" fillId="3" borderId="5" xfId="0" applyNumberFormat="1" applyFont="1" applyFill="1" applyBorder="1" applyAlignment="1">
      <alignment horizontal="right" vertical="center"/>
    </xf>
    <xf numFmtId="0" fontId="25" fillId="0" borderId="0" xfId="0" applyFont="1" applyAlignment="1">
      <alignment horizontal="center" wrapText="1"/>
    </xf>
    <xf numFmtId="2" fontId="26" fillId="0" borderId="0" xfId="0" applyNumberFormat="1" applyFont="1"/>
    <xf numFmtId="0" fontId="26" fillId="0" borderId="0" xfId="0" applyFont="1"/>
    <xf numFmtId="0" fontId="21" fillId="0" borderId="12" xfId="0" applyFont="1" applyBorder="1"/>
    <xf numFmtId="2" fontId="21" fillId="0" borderId="12" xfId="0" applyNumberFormat="1" applyFont="1" applyBorder="1"/>
    <xf numFmtId="2" fontId="8" fillId="0" borderId="0" xfId="0" applyNumberFormat="1" applyFont="1" applyAlignment="1">
      <alignment horizontal="center"/>
    </xf>
    <xf numFmtId="2" fontId="12" fillId="0" borderId="12" xfId="0" applyNumberFormat="1" applyFont="1" applyBorder="1"/>
    <xf numFmtId="2" fontId="22" fillId="6" borderId="5" xfId="0" applyNumberFormat="1" applyFont="1" applyFill="1" applyBorder="1" applyAlignment="1">
      <alignment horizontal="right" vertical="center"/>
    </xf>
    <xf numFmtId="0" fontId="21" fillId="0" borderId="0" xfId="0" applyFont="1" applyAlignment="1">
      <alignment horizontal="center" vertical="center"/>
    </xf>
    <xf numFmtId="4" fontId="24" fillId="0" borderId="12" xfId="0" applyNumberFormat="1" applyFont="1" applyBorder="1" applyAlignment="1">
      <alignment horizontal="right" vertical="center"/>
    </xf>
    <xf numFmtId="4" fontId="24" fillId="0" borderId="0" xfId="0" applyNumberFormat="1" applyFont="1" applyAlignment="1">
      <alignment horizontal="center" vertical="center"/>
    </xf>
    <xf numFmtId="4" fontId="22" fillId="0" borderId="12" xfId="0" applyNumberFormat="1" applyFont="1" applyBorder="1" applyAlignment="1">
      <alignment horizontal="right" vertical="center"/>
    </xf>
    <xf numFmtId="2" fontId="24" fillId="0" borderId="0" xfId="0" applyNumberFormat="1" applyFont="1" applyAlignment="1">
      <alignment horizontal="right" vertical="center"/>
    </xf>
    <xf numFmtId="2" fontId="22" fillId="7" borderId="5" xfId="0" applyNumberFormat="1" applyFont="1" applyFill="1" applyBorder="1" applyAlignment="1">
      <alignment horizontal="right" vertical="center"/>
    </xf>
    <xf numFmtId="0" fontId="22" fillId="0" borderId="0" xfId="0" applyFont="1" applyAlignment="1">
      <alignment horizontal="right" vertical="center"/>
    </xf>
    <xf numFmtId="0" fontId="24" fillId="0" borderId="12" xfId="0" applyFont="1" applyBorder="1" applyAlignment="1">
      <alignment vertical="center"/>
    </xf>
    <xf numFmtId="4" fontId="24" fillId="0" borderId="12" xfId="0" applyNumberFormat="1" applyFont="1" applyBorder="1" applyAlignment="1">
      <alignment vertical="center" wrapText="1"/>
    </xf>
    <xf numFmtId="4" fontId="24" fillId="0" borderId="0" xfId="0" applyNumberFormat="1" applyFont="1" applyAlignment="1">
      <alignment horizontal="center" vertical="center" wrapText="1"/>
    </xf>
    <xf numFmtId="4" fontId="22" fillId="0" borderId="0" xfId="0" applyNumberFormat="1" applyFont="1" applyAlignment="1">
      <alignment vertical="center" wrapText="1"/>
    </xf>
    <xf numFmtId="2" fontId="22" fillId="8" borderId="5" xfId="0" applyNumberFormat="1" applyFont="1" applyFill="1" applyBorder="1" applyAlignment="1">
      <alignment horizontal="right" vertical="center"/>
    </xf>
    <xf numFmtId="2" fontId="8" fillId="0" borderId="12" xfId="0" applyNumberFormat="1" applyFont="1" applyBorder="1"/>
    <xf numFmtId="4" fontId="22" fillId="0" borderId="12" xfId="0" applyNumberFormat="1" applyFont="1" applyBorder="1" applyAlignment="1">
      <alignment horizontal="right" vertical="center" wrapText="1"/>
    </xf>
    <xf numFmtId="0" fontId="27" fillId="0" borderId="12" xfId="0" applyFont="1" applyBorder="1" applyAlignment="1">
      <alignment vertical="center" wrapText="1"/>
    </xf>
    <xf numFmtId="4" fontId="16" fillId="0" borderId="12" xfId="0" applyNumberFormat="1" applyFont="1" applyBorder="1" applyAlignment="1">
      <alignment horizontal="right" vertical="center" wrapText="1"/>
    </xf>
    <xf numFmtId="4" fontId="27" fillId="0" borderId="0" xfId="0" applyNumberFormat="1" applyFont="1" applyAlignment="1">
      <alignment horizontal="center" vertical="center" wrapText="1"/>
    </xf>
    <xf numFmtId="4" fontId="22" fillId="0" borderId="0" xfId="0" applyNumberFormat="1" applyFont="1" applyAlignment="1">
      <alignment horizontal="right" vertical="center" wrapText="1"/>
    </xf>
    <xf numFmtId="4" fontId="12" fillId="0" borderId="12" xfId="0" applyNumberFormat="1" applyFont="1" applyBorder="1"/>
    <xf numFmtId="2" fontId="16" fillId="0" borderId="0" xfId="0" applyNumberFormat="1" applyFont="1" applyAlignment="1">
      <alignment horizontal="right" vertical="center"/>
    </xf>
    <xf numFmtId="172" fontId="12" fillId="0" borderId="12" xfId="0" applyNumberFormat="1" applyFont="1" applyBorder="1"/>
    <xf numFmtId="0" fontId="12" fillId="3" borderId="5" xfId="0" applyFont="1" applyFill="1" applyBorder="1"/>
    <xf numFmtId="4" fontId="11" fillId="0" borderId="0" xfId="0" applyNumberFormat="1" applyFont="1"/>
    <xf numFmtId="0" fontId="24" fillId="0" borderId="0" xfId="0" applyFont="1" applyAlignment="1">
      <alignment vertical="center"/>
    </xf>
    <xf numFmtId="172" fontId="12" fillId="0" borderId="0" xfId="0" applyNumberFormat="1" applyFont="1"/>
    <xf numFmtId="4" fontId="8" fillId="0" borderId="0" xfId="0" applyNumberFormat="1" applyFont="1"/>
    <xf numFmtId="4" fontId="8" fillId="9" borderId="5" xfId="0" applyNumberFormat="1" applyFont="1" applyFill="1" applyBorder="1"/>
    <xf numFmtId="4" fontId="8" fillId="10" borderId="5" xfId="0" applyNumberFormat="1" applyFont="1" applyFill="1" applyBorder="1"/>
    <xf numFmtId="4" fontId="8" fillId="8" borderId="5" xfId="0" applyNumberFormat="1" applyFont="1" applyFill="1" applyBorder="1"/>
    <xf numFmtId="4" fontId="8" fillId="5" borderId="5" xfId="0" applyNumberFormat="1" applyFont="1" applyFill="1" applyBorder="1"/>
    <xf numFmtId="4" fontId="8" fillId="11" borderId="5" xfId="0" applyNumberFormat="1" applyFont="1" applyFill="1" applyBorder="1"/>
    <xf numFmtId="4" fontId="8" fillId="12" borderId="5" xfId="0" applyNumberFormat="1" applyFont="1" applyFill="1" applyBorder="1"/>
    <xf numFmtId="4" fontId="8" fillId="13" borderId="5" xfId="0" applyNumberFormat="1" applyFont="1" applyFill="1" applyBorder="1"/>
    <xf numFmtId="2" fontId="12" fillId="9" borderId="5" xfId="0" applyNumberFormat="1" applyFont="1" applyFill="1" applyBorder="1"/>
    <xf numFmtId="2" fontId="12" fillId="10" borderId="5" xfId="0" applyNumberFormat="1" applyFont="1" applyFill="1" applyBorder="1"/>
    <xf numFmtId="2" fontId="12" fillId="11" borderId="5" xfId="0" applyNumberFormat="1" applyFont="1" applyFill="1" applyBorder="1"/>
    <xf numFmtId="2" fontId="12" fillId="8" borderId="5" xfId="0" applyNumberFormat="1" applyFont="1" applyFill="1" applyBorder="1"/>
    <xf numFmtId="2" fontId="12" fillId="12" borderId="5" xfId="0" applyNumberFormat="1" applyFont="1" applyFill="1" applyBorder="1"/>
    <xf numFmtId="2" fontId="12" fillId="13" borderId="5" xfId="0" applyNumberFormat="1" applyFont="1" applyFill="1" applyBorder="1"/>
    <xf numFmtId="2" fontId="8" fillId="5" borderId="5" xfId="0" applyNumberFormat="1" applyFont="1" applyFill="1" applyBorder="1"/>
    <xf numFmtId="0" fontId="12" fillId="0" borderId="12" xfId="0" applyFont="1" applyBorder="1"/>
    <xf numFmtId="173" fontId="12" fillId="0" borderId="0" xfId="0" applyNumberFormat="1" applyFont="1"/>
    <xf numFmtId="0" fontId="28" fillId="0" borderId="0" xfId="0" applyFont="1"/>
    <xf numFmtId="2" fontId="8" fillId="0" borderId="0" xfId="0" applyNumberFormat="1" applyFont="1"/>
    <xf numFmtId="0" fontId="28" fillId="7" borderId="5" xfId="0" applyFont="1" applyFill="1" applyBorder="1"/>
    <xf numFmtId="0" fontId="12" fillId="7" borderId="5" xfId="0" applyFont="1" applyFill="1" applyBorder="1"/>
    <xf numFmtId="2" fontId="8" fillId="7" borderId="5" xfId="0" applyNumberFormat="1" applyFont="1" applyFill="1" applyBorder="1"/>
    <xf numFmtId="0" fontId="8" fillId="7" borderId="5" xfId="0" applyFont="1" applyFill="1" applyBorder="1" applyAlignment="1">
      <alignment horizontal="center"/>
    </xf>
    <xf numFmtId="2" fontId="12" fillId="7" borderId="5" xfId="0" applyNumberFormat="1" applyFont="1" applyFill="1" applyBorder="1"/>
    <xf numFmtId="15" fontId="8" fillId="0" borderId="0" xfId="0" quotePrefix="1" applyNumberFormat="1" applyFont="1" applyAlignment="1">
      <alignment horizontal="center"/>
    </xf>
    <xf numFmtId="15" fontId="8" fillId="0" borderId="0" xfId="0" applyNumberFormat="1" applyFont="1" applyAlignment="1">
      <alignment horizontal="center"/>
    </xf>
    <xf numFmtId="15" fontId="8" fillId="14" borderId="5" xfId="0" quotePrefix="1" applyNumberFormat="1" applyFont="1" applyFill="1" applyBorder="1" applyAlignment="1">
      <alignment horizontal="center"/>
    </xf>
    <xf numFmtId="15" fontId="8" fillId="14" borderId="5" xfId="0" applyNumberFormat="1" applyFont="1" applyFill="1" applyBorder="1" applyAlignment="1">
      <alignment horizontal="center"/>
    </xf>
    <xf numFmtId="0" fontId="8" fillId="14" borderId="5" xfId="0" applyFont="1" applyFill="1" applyBorder="1" applyAlignment="1">
      <alignment horizontal="center"/>
    </xf>
    <xf numFmtId="0" fontId="12" fillId="14" borderId="5" xfId="0" applyFont="1" applyFill="1" applyBorder="1"/>
    <xf numFmtId="164" fontId="12" fillId="14" borderId="5" xfId="0" applyNumberFormat="1" applyFont="1" applyFill="1" applyBorder="1"/>
    <xf numFmtId="166" fontId="12" fillId="14" borderId="5" xfId="0" applyNumberFormat="1" applyFont="1" applyFill="1" applyBorder="1"/>
    <xf numFmtId="164" fontId="12" fillId="14" borderId="6" xfId="0" applyNumberFormat="1" applyFont="1" applyFill="1" applyBorder="1"/>
    <xf numFmtId="4" fontId="8" fillId="14" borderId="5" xfId="0" applyNumberFormat="1" applyFont="1" applyFill="1" applyBorder="1" applyAlignment="1">
      <alignment horizontal="center"/>
    </xf>
    <xf numFmtId="1" fontId="12" fillId="0" borderId="0" xfId="0" applyNumberFormat="1" applyFont="1"/>
    <xf numFmtId="164" fontId="8" fillId="14" borderId="6" xfId="0" applyNumberFormat="1" applyFont="1" applyFill="1" applyBorder="1"/>
    <xf numFmtId="164" fontId="8" fillId="14" borderId="13" xfId="0" applyNumberFormat="1" applyFont="1" applyFill="1" applyBorder="1"/>
    <xf numFmtId="4" fontId="12" fillId="3" borderId="5" xfId="0" applyNumberFormat="1" applyFont="1" applyFill="1" applyBorder="1"/>
    <xf numFmtId="0" fontId="8" fillId="3" borderId="5" xfId="0" applyFont="1" applyFill="1" applyBorder="1"/>
    <xf numFmtId="165" fontId="12" fillId="14" borderId="5" xfId="0" applyNumberFormat="1" applyFont="1" applyFill="1" applyBorder="1"/>
    <xf numFmtId="164" fontId="12" fillId="14" borderId="5" xfId="0" applyNumberFormat="1" applyFont="1" applyFill="1" applyBorder="1" applyAlignment="1">
      <alignment horizontal="right"/>
    </xf>
    <xf numFmtId="165" fontId="12" fillId="14" borderId="5" xfId="0" applyNumberFormat="1" applyFont="1" applyFill="1" applyBorder="1" applyAlignment="1">
      <alignment horizontal="right"/>
    </xf>
    <xf numFmtId="164" fontId="8" fillId="3" borderId="5" xfId="0" applyNumberFormat="1" applyFont="1" applyFill="1" applyBorder="1"/>
    <xf numFmtId="165" fontId="12" fillId="14" borderId="14" xfId="0" applyNumberFormat="1" applyFont="1" applyFill="1" applyBorder="1" applyAlignment="1">
      <alignment horizontal="right"/>
    </xf>
    <xf numFmtId="164" fontId="12" fillId="0" borderId="3" xfId="0" applyNumberFormat="1" applyFont="1" applyBorder="1"/>
    <xf numFmtId="0" fontId="8" fillId="14" borderId="5" xfId="0" applyFont="1" applyFill="1" applyBorder="1" applyAlignment="1">
      <alignment horizontal="right"/>
    </xf>
    <xf numFmtId="164" fontId="8" fillId="14" borderId="15" xfId="0" applyNumberFormat="1" applyFont="1" applyFill="1" applyBorder="1"/>
    <xf numFmtId="164" fontId="12" fillId="14" borderId="6" xfId="0" applyNumberFormat="1" applyFont="1" applyFill="1" applyBorder="1" applyAlignment="1">
      <alignment horizontal="right"/>
    </xf>
    <xf numFmtId="164" fontId="12" fillId="14" borderId="14" xfId="0" applyNumberFormat="1" applyFont="1" applyFill="1" applyBorder="1" applyAlignment="1">
      <alignment horizontal="right"/>
    </xf>
    <xf numFmtId="164" fontId="12" fillId="0" borderId="12" xfId="0" applyNumberFormat="1" applyFont="1" applyBorder="1"/>
    <xf numFmtId="164" fontId="12" fillId="14" borderId="7" xfId="0" applyNumberFormat="1" applyFont="1" applyFill="1" applyBorder="1" applyAlignment="1">
      <alignment horizontal="right"/>
    </xf>
    <xf numFmtId="166" fontId="12" fillId="0" borderId="12" xfId="0" applyNumberFormat="1" applyFont="1" applyBorder="1"/>
    <xf numFmtId="14" fontId="12" fillId="0" borderId="0" xfId="0" applyNumberFormat="1" applyFont="1"/>
    <xf numFmtId="164" fontId="8" fillId="0" borderId="0" xfId="0" applyNumberFormat="1" applyFont="1" applyAlignment="1">
      <alignment horizontal="right"/>
    </xf>
    <xf numFmtId="0" fontId="12" fillId="0" borderId="0" xfId="0" applyFont="1" applyAlignment="1">
      <alignment horizontal="left"/>
    </xf>
    <xf numFmtId="0" fontId="29" fillId="0" borderId="0" xfId="0" applyFont="1"/>
    <xf numFmtId="0" fontId="30" fillId="0" borderId="0" xfId="0" applyFont="1"/>
    <xf numFmtId="0" fontId="12" fillId="0" borderId="0" xfId="0" applyFont="1" applyAlignment="1">
      <alignment horizontal="left" vertical="top" wrapText="1"/>
    </xf>
    <xf numFmtId="2" fontId="22" fillId="15" borderId="5" xfId="0" applyNumberFormat="1" applyFont="1" applyFill="1" applyBorder="1" applyAlignment="1">
      <alignment horizontal="right" vertical="center"/>
    </xf>
    <xf numFmtId="2" fontId="24" fillId="15" borderId="5" xfId="0" applyNumberFormat="1" applyFont="1" applyFill="1" applyBorder="1" applyAlignment="1">
      <alignment horizontal="right" vertical="center"/>
    </xf>
    <xf numFmtId="2" fontId="24" fillId="3" borderId="5" xfId="0" applyNumberFormat="1" applyFont="1" applyFill="1" applyBorder="1" applyAlignment="1">
      <alignment horizontal="right" vertical="center"/>
    </xf>
    <xf numFmtId="2" fontId="27" fillId="3" borderId="5" xfId="0" applyNumberFormat="1" applyFont="1" applyFill="1" applyBorder="1" applyAlignment="1">
      <alignment horizontal="right" vertical="center"/>
    </xf>
    <xf numFmtId="2" fontId="27" fillId="0" borderId="0" xfId="0" applyNumberFormat="1" applyFont="1" applyAlignment="1">
      <alignment horizontal="right" vertical="center"/>
    </xf>
    <xf numFmtId="0" fontId="22" fillId="0" borderId="0" xfId="0" applyFont="1" applyAlignment="1">
      <alignment vertical="top" wrapText="1"/>
    </xf>
    <xf numFmtId="2" fontId="12" fillId="6" borderId="5" xfId="0" applyNumberFormat="1" applyFont="1" applyFill="1" applyBorder="1"/>
    <xf numFmtId="2" fontId="12" fillId="2" borderId="5" xfId="0" applyNumberFormat="1" applyFont="1" applyFill="1" applyBorder="1"/>
    <xf numFmtId="2" fontId="12" fillId="3" borderId="5" xfId="0" applyNumberFormat="1" applyFont="1" applyFill="1" applyBorder="1"/>
    <xf numFmtId="2" fontId="11" fillId="0" borderId="0" xfId="0" applyNumberFormat="1" applyFont="1"/>
    <xf numFmtId="2" fontId="12" fillId="0" borderId="1" xfId="0" applyNumberFormat="1" applyFont="1" applyBorder="1"/>
    <xf numFmtId="0" fontId="8" fillId="3" borderId="5" xfId="0" applyFont="1" applyFill="1" applyBorder="1" applyAlignment="1">
      <alignment horizontal="center"/>
    </xf>
    <xf numFmtId="0" fontId="31" fillId="0" borderId="0" xfId="0" applyFont="1" applyAlignment="1">
      <alignment vertical="center" wrapText="1"/>
    </xf>
    <xf numFmtId="0" fontId="24" fillId="0" borderId="0" xfId="0" quotePrefix="1" applyFont="1" applyAlignment="1">
      <alignment horizontal="center" vertical="center"/>
    </xf>
    <xf numFmtId="166" fontId="12" fillId="0" borderId="1" xfId="0" applyNumberFormat="1" applyFont="1" applyBorder="1"/>
    <xf numFmtId="166" fontId="12" fillId="14" borderId="7" xfId="0" applyNumberFormat="1" applyFont="1" applyFill="1" applyBorder="1"/>
    <xf numFmtId="2" fontId="22" fillId="16" borderId="5" xfId="0" applyNumberFormat="1" applyFont="1" applyFill="1" applyBorder="1" applyAlignment="1">
      <alignment horizontal="right" vertical="center"/>
    </xf>
    <xf numFmtId="2" fontId="32" fillId="0" borderId="0" xfId="0" applyNumberFormat="1" applyFont="1" applyAlignment="1">
      <alignment horizontal="right" vertical="center"/>
    </xf>
    <xf numFmtId="0" fontId="22" fillId="0" borderId="0" xfId="0" applyFont="1" applyAlignment="1">
      <alignment horizontal="center" vertical="center"/>
    </xf>
    <xf numFmtId="164" fontId="11" fillId="0" borderId="0" xfId="0" applyNumberFormat="1" applyFont="1"/>
    <xf numFmtId="4" fontId="12" fillId="11" borderId="7" xfId="0" applyNumberFormat="1" applyFont="1" applyFill="1" applyBorder="1"/>
    <xf numFmtId="2" fontId="22" fillId="10" borderId="5" xfId="0" applyNumberFormat="1" applyFont="1" applyFill="1" applyBorder="1" applyAlignment="1">
      <alignment horizontal="right" vertical="center"/>
    </xf>
    <xf numFmtId="0" fontId="33" fillId="0" borderId="0" xfId="0" applyFont="1" applyAlignment="1">
      <alignment horizontal="center" vertical="center"/>
    </xf>
    <xf numFmtId="2" fontId="26" fillId="11" borderId="5" xfId="0" applyNumberFormat="1" applyFont="1" applyFill="1" applyBorder="1"/>
    <xf numFmtId="4" fontId="12" fillId="11" borderId="5" xfId="0" applyNumberFormat="1" applyFont="1" applyFill="1" applyBorder="1"/>
    <xf numFmtId="17" fontId="8" fillId="0" borderId="0" xfId="0" applyNumberFormat="1" applyFont="1" applyAlignment="1">
      <alignment horizontal="center"/>
    </xf>
    <xf numFmtId="0" fontId="8" fillId="17" borderId="5" xfId="0" applyFont="1" applyFill="1" applyBorder="1"/>
    <xf numFmtId="0" fontId="12" fillId="17" borderId="5" xfId="0" applyFont="1" applyFill="1" applyBorder="1"/>
    <xf numFmtId="164" fontId="12" fillId="17" borderId="5" xfId="0" applyNumberFormat="1" applyFont="1" applyFill="1" applyBorder="1"/>
    <xf numFmtId="0" fontId="13" fillId="17" borderId="5" xfId="0" applyFont="1" applyFill="1" applyBorder="1"/>
    <xf numFmtId="164" fontId="12" fillId="17" borderId="7" xfId="0" applyNumberFormat="1" applyFont="1" applyFill="1" applyBorder="1"/>
    <xf numFmtId="4" fontId="13" fillId="17" borderId="5" xfId="0" applyNumberFormat="1" applyFont="1" applyFill="1" applyBorder="1"/>
    <xf numFmtId="2" fontId="13" fillId="17" borderId="5" xfId="0" applyNumberFormat="1" applyFont="1" applyFill="1" applyBorder="1"/>
    <xf numFmtId="4" fontId="12" fillId="17" borderId="5" xfId="0" applyNumberFormat="1" applyFont="1" applyFill="1" applyBorder="1"/>
    <xf numFmtId="2" fontId="12" fillId="17" borderId="5" xfId="0" applyNumberFormat="1" applyFont="1" applyFill="1" applyBorder="1"/>
    <xf numFmtId="2" fontId="8" fillId="17" borderId="5" xfId="0" applyNumberFormat="1" applyFont="1" applyFill="1" applyBorder="1"/>
    <xf numFmtId="2" fontId="24" fillId="17" borderId="5" xfId="0" applyNumberFormat="1" applyFont="1" applyFill="1" applyBorder="1" applyAlignment="1">
      <alignment horizontal="right" vertical="center"/>
    </xf>
    <xf numFmtId="2" fontId="8" fillId="3" borderId="5" xfId="0" applyNumberFormat="1" applyFont="1" applyFill="1" applyBorder="1"/>
    <xf numFmtId="2" fontId="22" fillId="17" borderId="5" xfId="0" applyNumberFormat="1" applyFont="1" applyFill="1" applyBorder="1" applyAlignment="1">
      <alignment horizontal="right" vertical="center"/>
    </xf>
    <xf numFmtId="0" fontId="8" fillId="9" borderId="5" xfId="0" applyFont="1" applyFill="1" applyBorder="1"/>
    <xf numFmtId="0" fontId="12" fillId="9" borderId="5" xfId="0" applyFont="1" applyFill="1" applyBorder="1"/>
    <xf numFmtId="174" fontId="12" fillId="0" borderId="0" xfId="0" applyNumberFormat="1" applyFont="1"/>
    <xf numFmtId="164" fontId="12" fillId="9" borderId="5" xfId="0" applyNumberFormat="1" applyFont="1" applyFill="1" applyBorder="1"/>
    <xf numFmtId="0" fontId="13" fillId="9" borderId="5" xfId="0" applyFont="1" applyFill="1" applyBorder="1"/>
    <xf numFmtId="164" fontId="12" fillId="9" borderId="7" xfId="0" applyNumberFormat="1" applyFont="1" applyFill="1" applyBorder="1"/>
    <xf numFmtId="4" fontId="13" fillId="9" borderId="5" xfId="0" applyNumberFormat="1" applyFont="1" applyFill="1" applyBorder="1"/>
    <xf numFmtId="2" fontId="13" fillId="9" borderId="5" xfId="0" applyNumberFormat="1" applyFont="1" applyFill="1" applyBorder="1"/>
    <xf numFmtId="4" fontId="12" fillId="9" borderId="5" xfId="0" applyNumberFormat="1" applyFont="1" applyFill="1" applyBorder="1"/>
    <xf numFmtId="169" fontId="11" fillId="0" borderId="0" xfId="0" applyNumberFormat="1" applyFont="1"/>
    <xf numFmtId="2" fontId="21" fillId="0" borderId="0" xfId="0" applyNumberFormat="1" applyFont="1"/>
    <xf numFmtId="4" fontId="8" fillId="0" borderId="12" xfId="0" applyNumberFormat="1" applyFont="1" applyBorder="1"/>
    <xf numFmtId="0" fontId="34" fillId="0" borderId="0" xfId="0" applyFont="1"/>
    <xf numFmtId="169" fontId="12" fillId="8" borderId="5" xfId="0" applyNumberFormat="1" applyFont="1" applyFill="1" applyBorder="1"/>
    <xf numFmtId="14" fontId="35" fillId="0" borderId="0" xfId="0" applyNumberFormat="1" applyFont="1" applyAlignment="1">
      <alignment horizontal="center"/>
    </xf>
    <xf numFmtId="0" fontId="35" fillId="0" borderId="0" xfId="0" applyFont="1" applyAlignment="1">
      <alignment horizontal="center"/>
    </xf>
    <xf numFmtId="14" fontId="12" fillId="0" borderId="0" xfId="0" applyNumberFormat="1" applyFont="1" applyAlignment="1">
      <alignment horizontal="center"/>
    </xf>
    <xf numFmtId="4" fontId="12" fillId="8" borderId="7" xfId="0" applyNumberFormat="1" applyFont="1" applyFill="1" applyBorder="1"/>
    <xf numFmtId="0" fontId="12" fillId="8" borderId="5" xfId="0" applyFont="1" applyFill="1" applyBorder="1"/>
    <xf numFmtId="0" fontId="35" fillId="0" borderId="8" xfId="0" applyFont="1" applyBorder="1" applyAlignment="1">
      <alignment horizontal="center"/>
    </xf>
    <xf numFmtId="0" fontId="35" fillId="0" borderId="8" xfId="0" applyFont="1" applyBorder="1" applyAlignment="1">
      <alignment horizontal="center" wrapText="1"/>
    </xf>
    <xf numFmtId="0" fontId="12" fillId="0" borderId="8" xfId="0" applyFont="1" applyBorder="1" applyAlignment="1">
      <alignment horizontal="center"/>
    </xf>
    <xf numFmtId="0" fontId="12" fillId="0" borderId="8" xfId="0" applyFont="1" applyBorder="1" applyAlignment="1">
      <alignment horizontal="center" wrapText="1"/>
    </xf>
    <xf numFmtId="8" fontId="36" fillId="0" borderId="8" xfId="0" applyNumberFormat="1" applyFont="1" applyBorder="1"/>
    <xf numFmtId="14" fontId="35" fillId="0" borderId="8" xfId="0" applyNumberFormat="1" applyFont="1" applyBorder="1" applyAlignment="1">
      <alignment horizontal="center"/>
    </xf>
    <xf numFmtId="0" fontId="38" fillId="0" borderId="8" xfId="0" applyFont="1" applyBorder="1" applyAlignment="1">
      <alignment horizontal="center" wrapText="1"/>
    </xf>
    <xf numFmtId="2" fontId="35" fillId="0" borderId="8" xfId="0" applyNumberFormat="1" applyFont="1" applyBorder="1" applyAlignment="1">
      <alignment horizontal="right"/>
    </xf>
    <xf numFmtId="2" fontId="35" fillId="7" borderId="8" xfId="0" applyNumberFormat="1" applyFont="1" applyFill="1" applyBorder="1" applyAlignment="1">
      <alignment horizontal="right"/>
    </xf>
    <xf numFmtId="14" fontId="12" fillId="0" borderId="8" xfId="0" applyNumberFormat="1" applyFont="1" applyBorder="1" applyAlignment="1">
      <alignment horizontal="center"/>
    </xf>
    <xf numFmtId="169" fontId="36" fillId="0" borderId="8" xfId="0" applyNumberFormat="1" applyFont="1" applyBorder="1"/>
    <xf numFmtId="169" fontId="36" fillId="8" borderId="8" xfId="0" applyNumberFormat="1" applyFont="1" applyFill="1" applyBorder="1"/>
    <xf numFmtId="169" fontId="36" fillId="0" borderId="0" xfId="0" applyNumberFormat="1" applyFont="1"/>
    <xf numFmtId="169" fontId="12" fillId="0" borderId="0" xfId="0" applyNumberFormat="1" applyFont="1"/>
    <xf numFmtId="0" fontId="38" fillId="0" borderId="8" xfId="0" applyFont="1" applyBorder="1" applyAlignment="1">
      <alignment wrapText="1"/>
    </xf>
    <xf numFmtId="14" fontId="12" fillId="0" borderId="8" xfId="0" applyNumberFormat="1" applyFont="1" applyBorder="1"/>
    <xf numFmtId="0" fontId="39" fillId="0" borderId="8" xfId="0" applyFont="1" applyBorder="1" applyAlignment="1">
      <alignment wrapText="1"/>
    </xf>
    <xf numFmtId="49" fontId="12" fillId="0" borderId="8" xfId="0" applyNumberFormat="1" applyFont="1" applyBorder="1"/>
    <xf numFmtId="0" fontId="12" fillId="0" borderId="8" xfId="0" applyFont="1" applyBorder="1" applyAlignment="1">
      <alignment horizontal="left"/>
    </xf>
    <xf numFmtId="0" fontId="41" fillId="0" borderId="0" xfId="0" applyFont="1" applyAlignment="1">
      <alignment vertical="top"/>
    </xf>
    <xf numFmtId="0" fontId="42" fillId="0" borderId="0" xfId="0" applyFont="1" applyAlignment="1">
      <alignment wrapText="1"/>
    </xf>
    <xf numFmtId="0" fontId="42" fillId="0" borderId="0" xfId="0" applyFont="1"/>
    <xf numFmtId="0" fontId="43" fillId="0" borderId="0" xfId="0" applyFont="1"/>
    <xf numFmtId="0" fontId="42" fillId="0" borderId="0" xfId="0" applyFont="1" applyAlignment="1">
      <alignment horizontal="left" vertical="center"/>
    </xf>
    <xf numFmtId="3" fontId="25" fillId="8" borderId="5" xfId="0" applyNumberFormat="1" applyFont="1" applyFill="1" applyBorder="1" applyAlignment="1">
      <alignment horizontal="center"/>
    </xf>
    <xf numFmtId="0" fontId="42" fillId="8" borderId="5" xfId="0" applyFont="1" applyFill="1" applyBorder="1"/>
    <xf numFmtId="0" fontId="44" fillId="0" borderId="0" xfId="0" applyFont="1"/>
    <xf numFmtId="0" fontId="45" fillId="0" borderId="0" xfId="0" applyFont="1" applyAlignment="1">
      <alignment horizontal="left" vertical="center"/>
    </xf>
    <xf numFmtId="0" fontId="42" fillId="0" borderId="0" xfId="0" applyFont="1" applyAlignment="1">
      <alignment horizontal="center"/>
    </xf>
    <xf numFmtId="0" fontId="46" fillId="0" borderId="0" xfId="0" applyFont="1"/>
    <xf numFmtId="0" fontId="46" fillId="0" borderId="0" xfId="0" applyFont="1" applyAlignment="1">
      <alignment horizontal="center"/>
    </xf>
    <xf numFmtId="0" fontId="46" fillId="0" borderId="0" xfId="0" applyFont="1" applyAlignment="1">
      <alignment horizontal="center" wrapText="1"/>
    </xf>
    <xf numFmtId="0" fontId="42" fillId="6" borderId="8" xfId="0" applyFont="1" applyFill="1" applyBorder="1" applyAlignment="1">
      <alignment wrapText="1"/>
    </xf>
    <xf numFmtId="0" fontId="46" fillId="0" borderId="8" xfId="0" applyFont="1" applyBorder="1" applyAlignment="1">
      <alignment wrapText="1"/>
    </xf>
    <xf numFmtId="3" fontId="25" fillId="18" borderId="22" xfId="0" applyNumberFormat="1" applyFont="1" applyFill="1" applyBorder="1" applyAlignment="1">
      <alignment horizontal="center"/>
    </xf>
    <xf numFmtId="3" fontId="42" fillId="0" borderId="0" xfId="0" applyNumberFormat="1" applyFont="1"/>
    <xf numFmtId="10" fontId="42" fillId="0" borderId="0" xfId="0" applyNumberFormat="1" applyFont="1"/>
    <xf numFmtId="0" fontId="42" fillId="0" borderId="8" xfId="0" applyFont="1" applyBorder="1" applyAlignment="1">
      <alignment wrapText="1"/>
    </xf>
    <xf numFmtId="0" fontId="42" fillId="0" borderId="0" xfId="0" applyFont="1" applyAlignment="1">
      <alignment vertical="center"/>
    </xf>
    <xf numFmtId="0" fontId="47" fillId="0" borderId="0" xfId="0" applyFont="1" applyAlignment="1">
      <alignment horizontal="center"/>
    </xf>
    <xf numFmtId="3" fontId="25" fillId="3" borderId="22" xfId="0" applyNumberFormat="1" applyFont="1" applyFill="1" applyBorder="1" applyAlignment="1">
      <alignment horizontal="center"/>
    </xf>
    <xf numFmtId="0" fontId="47" fillId="0" borderId="0" xfId="0" applyFont="1" applyAlignment="1">
      <alignment horizontal="center" wrapText="1"/>
    </xf>
    <xf numFmtId="0" fontId="46" fillId="19" borderId="8" xfId="0" applyFont="1" applyFill="1" applyBorder="1" applyAlignment="1">
      <alignment horizontal="left" wrapText="1"/>
    </xf>
    <xf numFmtId="0" fontId="42" fillId="20" borderId="8" xfId="0" applyFont="1" applyFill="1" applyBorder="1" applyAlignment="1">
      <alignment wrapText="1"/>
    </xf>
    <xf numFmtId="0" fontId="48" fillId="0" borderId="0" xfId="0" applyFont="1"/>
    <xf numFmtId="0" fontId="42" fillId="0" borderId="0" xfId="0" applyFont="1" applyAlignment="1">
      <alignment horizontal="left" vertical="top" wrapText="1"/>
    </xf>
    <xf numFmtId="165" fontId="8" fillId="0" borderId="12" xfId="0" applyNumberFormat="1" applyFont="1" applyBorder="1"/>
    <xf numFmtId="175" fontId="42" fillId="0" borderId="0" xfId="0" applyNumberFormat="1" applyFont="1"/>
    <xf numFmtId="166" fontId="12" fillId="21" borderId="1" xfId="0" applyNumberFormat="1" applyFont="1" applyFill="1" applyBorder="1"/>
    <xf numFmtId="166" fontId="12" fillId="0" borderId="5" xfId="0" applyNumberFormat="1" applyFont="1" applyBorder="1"/>
    <xf numFmtId="166" fontId="12" fillId="0" borderId="24" xfId="0" applyNumberFormat="1" applyFont="1" applyBorder="1"/>
    <xf numFmtId="2" fontId="0" fillId="0" borderId="0" xfId="0" applyNumberFormat="1"/>
    <xf numFmtId="164" fontId="12" fillId="0" borderId="24" xfId="0" applyNumberFormat="1" applyFont="1" applyBorder="1"/>
    <xf numFmtId="4" fontId="0" fillId="0" borderId="0" xfId="0" applyNumberFormat="1"/>
    <xf numFmtId="164" fontId="12" fillId="0" borderId="5" xfId="0" applyNumberFormat="1" applyFont="1" applyBorder="1"/>
    <xf numFmtId="0" fontId="12" fillId="0" borderId="5" xfId="0" applyFont="1" applyBorder="1"/>
    <xf numFmtId="0" fontId="56" fillId="0" borderId="0" xfId="0" applyFont="1" applyAlignment="1">
      <alignment horizontal="left" wrapText="1"/>
    </xf>
    <xf numFmtId="0" fontId="57" fillId="0" borderId="0" xfId="0" applyFont="1" applyAlignment="1">
      <alignment horizontal="left" wrapText="1"/>
    </xf>
    <xf numFmtId="2" fontId="58" fillId="0" borderId="0" xfId="0" applyNumberFormat="1" applyFont="1" applyAlignment="1">
      <alignment horizontal="right" vertical="center"/>
    </xf>
    <xf numFmtId="0" fontId="59" fillId="0" borderId="0" xfId="0" applyFont="1" applyAlignment="1">
      <alignment horizontal="center" vertical="center"/>
    </xf>
    <xf numFmtId="0" fontId="59" fillId="0" borderId="0" xfId="0" applyFont="1" applyAlignment="1">
      <alignment horizontal="center"/>
    </xf>
    <xf numFmtId="2" fontId="57" fillId="0" borderId="0" xfId="0" applyNumberFormat="1" applyFont="1"/>
    <xf numFmtId="0" fontId="57" fillId="0" borderId="0" xfId="0" applyFont="1"/>
    <xf numFmtId="0" fontId="60" fillId="0" borderId="0" xfId="0" applyFont="1"/>
    <xf numFmtId="0" fontId="61" fillId="0" borderId="12" xfId="0" applyFont="1" applyBorder="1"/>
    <xf numFmtId="2" fontId="61" fillId="0" borderId="12" xfId="0" applyNumberFormat="1" applyFont="1" applyBorder="1"/>
    <xf numFmtId="2" fontId="59" fillId="0" borderId="0" xfId="0" applyNumberFormat="1" applyFont="1" applyAlignment="1">
      <alignment horizontal="right" vertical="center"/>
    </xf>
    <xf numFmtId="0" fontId="61" fillId="0" borderId="0" xfId="0" applyFont="1" applyAlignment="1">
      <alignment horizontal="center" vertical="center"/>
    </xf>
    <xf numFmtId="4" fontId="59" fillId="0" borderId="12" xfId="0" applyNumberFormat="1" applyFont="1" applyBorder="1" applyAlignment="1">
      <alignment horizontal="right" vertical="center"/>
    </xf>
    <xf numFmtId="0" fontId="61" fillId="0" borderId="0" xfId="0" applyFont="1" applyAlignment="1">
      <alignment horizontal="center"/>
    </xf>
    <xf numFmtId="4" fontId="59" fillId="0" borderId="0" xfId="0" applyNumberFormat="1" applyFont="1" applyAlignment="1">
      <alignment horizontal="center" vertical="center"/>
    </xf>
    <xf numFmtId="0" fontId="62" fillId="0" borderId="0" xfId="0" applyFont="1"/>
    <xf numFmtId="0" fontId="57" fillId="0" borderId="0" xfId="0" applyFont="1" applyAlignment="1">
      <alignment horizontal="left" vertical="top" wrapText="1"/>
    </xf>
    <xf numFmtId="0" fontId="58" fillId="0" borderId="0" xfId="0" applyFont="1" applyAlignment="1">
      <alignment vertical="center"/>
    </xf>
    <xf numFmtId="0" fontId="58" fillId="0" borderId="0" xfId="0" applyFont="1" applyAlignment="1">
      <alignment horizontal="right" vertical="center"/>
    </xf>
    <xf numFmtId="0" fontId="59" fillId="0" borderId="12" xfId="0" applyFont="1" applyBorder="1" applyAlignment="1">
      <alignment vertical="center"/>
    </xf>
    <xf numFmtId="4" fontId="59" fillId="0" borderId="12" xfId="0" applyNumberFormat="1" applyFont="1" applyBorder="1" applyAlignment="1">
      <alignment vertical="center" wrapText="1"/>
    </xf>
    <xf numFmtId="4" fontId="58" fillId="0" borderId="0" xfId="0" applyNumberFormat="1" applyFont="1" applyAlignment="1">
      <alignment vertical="center" wrapText="1"/>
    </xf>
    <xf numFmtId="4" fontId="58" fillId="0" borderId="12" xfId="0" applyNumberFormat="1" applyFont="1" applyBorder="1" applyAlignment="1">
      <alignment horizontal="right" vertical="center" wrapText="1"/>
    </xf>
    <xf numFmtId="0" fontId="59" fillId="0" borderId="12" xfId="0" applyFont="1" applyBorder="1" applyAlignment="1">
      <alignment vertical="center" wrapText="1"/>
    </xf>
    <xf numFmtId="4" fontId="58" fillId="0" borderId="0" xfId="0" applyNumberFormat="1" applyFont="1" applyAlignment="1">
      <alignment horizontal="right" vertical="center" wrapText="1"/>
    </xf>
    <xf numFmtId="4" fontId="57" fillId="0" borderId="12" xfId="0" applyNumberFormat="1" applyFont="1" applyBorder="1"/>
    <xf numFmtId="2" fontId="57" fillId="0" borderId="12" xfId="0" applyNumberFormat="1" applyFont="1" applyBorder="1"/>
    <xf numFmtId="4" fontId="57" fillId="0" borderId="0" xfId="0" applyNumberFormat="1" applyFont="1"/>
    <xf numFmtId="2" fontId="61" fillId="0" borderId="0" xfId="0" applyNumberFormat="1" applyFont="1" applyAlignment="1">
      <alignment horizontal="center"/>
    </xf>
    <xf numFmtId="0" fontId="57" fillId="0" borderId="0" xfId="0" applyFont="1" applyAlignment="1">
      <alignment horizontal="center"/>
    </xf>
    <xf numFmtId="0" fontId="55" fillId="0" borderId="5" xfId="0" applyFont="1" applyBorder="1"/>
    <xf numFmtId="2" fontId="54" fillId="0" borderId="0" xfId="0" applyNumberFormat="1" applyFont="1"/>
    <xf numFmtId="0" fontId="35" fillId="0" borderId="0" xfId="0" applyFont="1" applyAlignment="1">
      <alignment horizontal="left" wrapText="1"/>
    </xf>
    <xf numFmtId="0" fontId="35" fillId="0" borderId="0" xfId="0" applyFont="1"/>
    <xf numFmtId="4" fontId="33" fillId="0" borderId="0" xfId="0" applyNumberFormat="1" applyFont="1" applyAlignment="1">
      <alignment horizontal="center" vertical="center"/>
    </xf>
    <xf numFmtId="0" fontId="35" fillId="0" borderId="0" xfId="0" applyFont="1" applyAlignment="1">
      <alignment horizontal="left" vertical="top" wrapText="1"/>
    </xf>
    <xf numFmtId="0" fontId="62" fillId="0" borderId="0" xfId="0" applyFont="1" applyAlignment="1">
      <alignment vertical="center"/>
    </xf>
    <xf numFmtId="2" fontId="5" fillId="0" borderId="0" xfId="0" applyNumberFormat="1" applyFont="1"/>
    <xf numFmtId="164" fontId="8" fillId="0" borderId="25" xfId="0" applyNumberFormat="1" applyFont="1" applyBorder="1"/>
    <xf numFmtId="2" fontId="8" fillId="0" borderId="25" xfId="0" applyNumberFormat="1" applyFont="1" applyBorder="1"/>
    <xf numFmtId="2" fontId="26" fillId="22" borderId="0" xfId="0" applyNumberFormat="1" applyFont="1" applyFill="1"/>
    <xf numFmtId="0" fontId="61" fillId="22" borderId="0" xfId="0" applyFont="1" applyFill="1" applyAlignment="1">
      <alignment horizontal="center"/>
    </xf>
    <xf numFmtId="0" fontId="59" fillId="22" borderId="0" xfId="0" applyFont="1" applyFill="1" applyAlignment="1">
      <alignment horizontal="center" vertical="center"/>
    </xf>
    <xf numFmtId="2" fontId="12" fillId="22" borderId="0" xfId="0" applyNumberFormat="1" applyFont="1" applyFill="1"/>
    <xf numFmtId="164" fontId="12" fillId="22" borderId="0" xfId="0" applyNumberFormat="1" applyFont="1" applyFill="1"/>
    <xf numFmtId="0" fontId="4" fillId="0" borderId="0" xfId="0" applyFont="1"/>
    <xf numFmtId="167" fontId="0" fillId="0" borderId="0" xfId="0" applyNumberFormat="1"/>
    <xf numFmtId="14" fontId="22" fillId="22" borderId="0" xfId="0" applyNumberFormat="1" applyFont="1" applyFill="1" applyAlignment="1">
      <alignment vertical="center"/>
    </xf>
    <xf numFmtId="0" fontId="0" fillId="22" borderId="0" xfId="0" applyFill="1"/>
    <xf numFmtId="164" fontId="12" fillId="22" borderId="0" xfId="0" applyNumberFormat="1" applyFont="1" applyFill="1" applyAlignment="1">
      <alignment horizontal="right"/>
    </xf>
    <xf numFmtId="0" fontId="12" fillId="22" borderId="0" xfId="0" applyFont="1" applyFill="1" applyAlignment="1">
      <alignment horizontal="center"/>
    </xf>
    <xf numFmtId="0" fontId="35" fillId="22" borderId="0" xfId="0" applyFont="1" applyFill="1"/>
    <xf numFmtId="2" fontId="57" fillId="22" borderId="0" xfId="0" applyNumberFormat="1" applyFont="1" applyFill="1"/>
    <xf numFmtId="2" fontId="58" fillId="22" borderId="0" xfId="0" applyNumberFormat="1" applyFont="1" applyFill="1" applyAlignment="1">
      <alignment horizontal="right" vertical="center"/>
    </xf>
    <xf numFmtId="170" fontId="12" fillId="22" borderId="0" xfId="0" applyNumberFormat="1" applyFont="1" applyFill="1" applyAlignment="1">
      <alignment horizontal="center" wrapText="1"/>
    </xf>
    <xf numFmtId="0" fontId="12" fillId="22" borderId="0" xfId="0" applyFont="1" applyFill="1" applyAlignment="1">
      <alignment horizontal="center" wrapText="1"/>
    </xf>
    <xf numFmtId="0" fontId="19" fillId="22" borderId="0" xfId="0" applyFont="1" applyFill="1" applyAlignment="1">
      <alignment horizontal="left" wrapText="1"/>
    </xf>
    <xf numFmtId="169" fontId="12" fillId="22" borderId="0" xfId="0" applyNumberFormat="1" applyFont="1" applyFill="1" applyAlignment="1">
      <alignment horizontal="center" wrapText="1"/>
    </xf>
    <xf numFmtId="169" fontId="19" fillId="22" borderId="0" xfId="0" applyNumberFormat="1" applyFont="1" applyFill="1" applyAlignment="1">
      <alignment horizontal="center" wrapText="1"/>
    </xf>
    <xf numFmtId="171" fontId="12" fillId="22" borderId="0" xfId="0" applyNumberFormat="1" applyFont="1" applyFill="1" applyAlignment="1">
      <alignment horizontal="center" wrapText="1"/>
    </xf>
    <xf numFmtId="164" fontId="12" fillId="14" borderId="24" xfId="0" applyNumberFormat="1" applyFont="1" applyFill="1" applyBorder="1"/>
    <xf numFmtId="0" fontId="3" fillId="0" borderId="0" xfId="0" applyFont="1"/>
    <xf numFmtId="0" fontId="2" fillId="0" borderId="0" xfId="0" applyFont="1"/>
    <xf numFmtId="2" fontId="35" fillId="0" borderId="0" xfId="0" applyNumberFormat="1" applyFont="1"/>
    <xf numFmtId="166" fontId="12" fillId="21" borderId="0" xfId="0" applyNumberFormat="1" applyFont="1" applyFill="1"/>
    <xf numFmtId="164" fontId="12" fillId="21" borderId="0" xfId="0" applyNumberFormat="1" applyFont="1" applyFill="1"/>
    <xf numFmtId="0" fontId="0" fillId="21" borderId="0" xfId="0" applyFill="1"/>
    <xf numFmtId="0" fontId="1" fillId="0" borderId="0" xfId="0" applyFont="1"/>
    <xf numFmtId="164" fontId="0" fillId="0" borderId="0" xfId="0" applyNumberFormat="1"/>
    <xf numFmtId="0" fontId="59" fillId="23" borderId="0" xfId="0" applyFont="1" applyFill="1" applyAlignment="1">
      <alignment horizontal="center" vertical="center"/>
    </xf>
    <xf numFmtId="2" fontId="12" fillId="23" borderId="0" xfId="0" applyNumberFormat="1" applyFont="1" applyFill="1"/>
    <xf numFmtId="0" fontId="0" fillId="23" borderId="0" xfId="0" applyFill="1"/>
    <xf numFmtId="4" fontId="0" fillId="0" borderId="24" xfId="0" applyNumberFormat="1" applyBorder="1"/>
    <xf numFmtId="4" fontId="54" fillId="23" borderId="0" xfId="0" applyNumberFormat="1" applyFont="1" applyFill="1"/>
    <xf numFmtId="4" fontId="54" fillId="0" borderId="0" xfId="0" applyNumberFormat="1" applyFont="1"/>
    <xf numFmtId="0" fontId="12" fillId="0" borderId="5" xfId="0" applyFont="1" applyBorder="1" applyAlignment="1">
      <alignment horizontal="left" wrapText="1"/>
    </xf>
    <xf numFmtId="2" fontId="12" fillId="0" borderId="5" xfId="0" applyNumberFormat="1" applyFont="1" applyBorder="1"/>
    <xf numFmtId="0" fontId="8" fillId="0" borderId="5" xfId="0" applyFont="1" applyBorder="1" applyAlignment="1">
      <alignment horizontal="center"/>
    </xf>
    <xf numFmtId="0" fontId="0" fillId="0" borderId="5" xfId="0" applyBorder="1"/>
    <xf numFmtId="4" fontId="12" fillId="0" borderId="5" xfId="0" applyNumberFormat="1" applyFont="1" applyBorder="1"/>
    <xf numFmtId="0" fontId="8" fillId="0" borderId="5" xfId="0" applyFont="1" applyBorder="1"/>
    <xf numFmtId="0" fontId="31" fillId="0" borderId="5" xfId="0" applyFont="1" applyBorder="1" applyAlignment="1">
      <alignment vertical="center" wrapText="1"/>
    </xf>
    <xf numFmtId="0" fontId="6" fillId="0" borderId="0" xfId="0" applyFont="1" applyAlignment="1">
      <alignment horizontal="center"/>
    </xf>
    <xf numFmtId="0" fontId="0" fillId="0" borderId="0" xfId="0"/>
    <xf numFmtId="15" fontId="10" fillId="0" borderId="0" xfId="0" applyNumberFormat="1" applyFont="1" applyAlignment="1">
      <alignment horizontal="center"/>
    </xf>
    <xf numFmtId="0" fontId="12" fillId="0" borderId="0" xfId="0" applyFont="1" applyAlignment="1">
      <alignment horizontal="center"/>
    </xf>
    <xf numFmtId="15" fontId="9" fillId="0" borderId="0" xfId="0" quotePrefix="1" applyNumberFormat="1" applyFont="1" applyAlignment="1">
      <alignment horizontal="center"/>
    </xf>
    <xf numFmtId="0" fontId="13" fillId="0" borderId="0" xfId="0" applyFont="1" applyAlignment="1">
      <alignment horizontal="center"/>
    </xf>
    <xf numFmtId="15" fontId="6" fillId="0" borderId="0" xfId="0" quotePrefix="1" applyNumberFormat="1" applyFont="1" applyAlignment="1">
      <alignment horizontal="center"/>
    </xf>
    <xf numFmtId="0" fontId="12" fillId="0" borderId="18" xfId="0" applyFont="1" applyBorder="1" applyAlignment="1">
      <alignment horizontal="left" wrapText="1"/>
    </xf>
    <xf numFmtId="0" fontId="37" fillId="0" borderId="19" xfId="0" applyFont="1" applyBorder="1"/>
    <xf numFmtId="0" fontId="12" fillId="0" borderId="20" xfId="0" applyFont="1" applyBorder="1" applyAlignment="1">
      <alignment horizontal="left" wrapText="1"/>
    </xf>
    <xf numFmtId="0" fontId="37" fillId="0" borderId="1" xfId="0" applyFont="1" applyBorder="1"/>
    <xf numFmtId="0" fontId="37" fillId="0" borderId="21" xfId="0" applyFont="1" applyBorder="1"/>
    <xf numFmtId="0" fontId="12" fillId="0" borderId="0" xfId="0" applyFont="1" applyAlignment="1">
      <alignment horizontal="left" wrapText="1"/>
    </xf>
    <xf numFmtId="0" fontId="12" fillId="0" borderId="16" xfId="0" applyFont="1" applyBorder="1" applyAlignment="1">
      <alignment horizontal="center"/>
    </xf>
    <xf numFmtId="0" fontId="37" fillId="0" borderId="3" xfId="0" applyFont="1" applyBorder="1"/>
    <xf numFmtId="0" fontId="37" fillId="0" borderId="17" xfId="0" applyFont="1" applyBorder="1"/>
    <xf numFmtId="0" fontId="42" fillId="0" borderId="0" xfId="0" applyFont="1" applyAlignment="1">
      <alignment vertical="center"/>
    </xf>
    <xf numFmtId="0" fontId="40" fillId="0" borderId="0" xfId="0" applyFont="1" applyAlignment="1">
      <alignment horizontal="left" vertical="center"/>
    </xf>
    <xf numFmtId="0" fontId="25" fillId="0" borderId="0" xfId="0" applyFont="1" applyAlignment="1">
      <alignment horizontal="left" vertical="center" wrapText="1"/>
    </xf>
    <xf numFmtId="0" fontId="42" fillId="0" borderId="0" xfId="0" applyFont="1" applyAlignment="1">
      <alignment horizontal="left" vertical="center"/>
    </xf>
    <xf numFmtId="0" fontId="42" fillId="0" borderId="0" xfId="0" applyFont="1" applyAlignment="1">
      <alignment horizontal="left" vertical="center" wrapText="1"/>
    </xf>
    <xf numFmtId="0" fontId="37" fillId="0" borderId="23" xfId="0" applyFont="1" applyBorder="1"/>
  </cellXfs>
  <cellStyles count="1">
    <cellStyle name="Normal" xfId="0" builtinId="0"/>
  </cellStyles>
  <dxfs count="0"/>
  <tableStyles count="0" defaultTableStyle="TableStyleMedium2" defaultPivotStyle="PivotStyleLight16"/>
  <colors>
    <mruColors>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comments3.xml.rels><?xml version="1.0" encoding="UTF-8" standalone="yes"?>
<Relationships xmlns="http://schemas.openxmlformats.org/package/2006/relationships"><Relationship Id="rId1" Type="http://customschemas.google.com/relationships/workbookmetadata" Target="commentsmeta2"/></Relationships>
</file>

<file path=xl/_rels/comments4.xml.rels><?xml version="1.0" encoding="UTF-8" standalone="yes"?>
<Relationships xmlns="http://schemas.openxmlformats.org/package/2006/relationships"><Relationship Id="rId1" Type="http://customschemas.google.com/relationships/workbookmetadata" Target="commentsmeta3"/></Relationships>
</file>

<file path=xl/_rels/comments5.xml.rels><?xml version="1.0" encoding="UTF-8" standalone="yes"?>
<Relationships xmlns="http://schemas.openxmlformats.org/package/2006/relationships"><Relationship Id="rId1" Type="http://customschemas.google.com/relationships/workbookmetadata" Target="commentsmeta4"/></Relationships>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customschemas.google.com/relationships/workbookmetadata" Target="metadata"/><Relationship Id="rId8" Type="http://schemas.openxmlformats.org/officeDocument/2006/relationships/worksheet" Target="worksheets/sheet8.xml"/><Relationship Id="rId51"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7.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8.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39.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40.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5.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BDD6EE"/>
    <pageSetUpPr fitToPage="1"/>
  </sheetPr>
  <dimension ref="A1:N1000"/>
  <sheetViews>
    <sheetView workbookViewId="0">
      <selection activeCell="A115" sqref="A115"/>
    </sheetView>
  </sheetViews>
  <sheetFormatPr defaultColWidth="14.453125" defaultRowHeight="15" customHeight="1"/>
  <cols>
    <col min="1" max="1" width="3" customWidth="1"/>
    <col min="2" max="2" width="12.08984375" customWidth="1"/>
    <col min="3" max="3" width="10" customWidth="1"/>
    <col min="4" max="4" width="8.6328125" customWidth="1"/>
    <col min="5" max="5" width="9.54296875" customWidth="1"/>
    <col min="6" max="6" width="11.90625" customWidth="1"/>
    <col min="7" max="7" width="9.54296875" customWidth="1"/>
    <col min="8" max="8" width="10.6328125" customWidth="1"/>
    <col min="9" max="9" width="13.54296875" customWidth="1"/>
    <col min="10" max="10" width="11.36328125" customWidth="1"/>
    <col min="11" max="11" width="9.90625" customWidth="1"/>
    <col min="12" max="12" width="8.6328125" customWidth="1"/>
    <col min="13" max="13" width="12.54296875" customWidth="1"/>
    <col min="14" max="26" width="8.6328125" customWidth="1"/>
  </cols>
  <sheetData>
    <row r="1" spans="1:12" ht="14.25" customHeight="1">
      <c r="A1" s="386" t="s">
        <v>0</v>
      </c>
      <c r="B1" s="387"/>
      <c r="C1" s="387"/>
      <c r="D1" s="387"/>
      <c r="E1" s="387"/>
      <c r="F1" s="387"/>
      <c r="G1" s="387"/>
      <c r="H1" s="387"/>
      <c r="I1" s="387"/>
      <c r="J1" s="387"/>
    </row>
    <row r="2" spans="1:12" ht="14.25" customHeight="1">
      <c r="A2" s="1"/>
      <c r="B2" s="1"/>
      <c r="I2" s="2"/>
      <c r="J2" s="2"/>
    </row>
    <row r="3" spans="1:12" ht="14.25" customHeight="1">
      <c r="A3" s="386" t="s">
        <v>1</v>
      </c>
      <c r="B3" s="387"/>
      <c r="C3" s="387"/>
      <c r="D3" s="387"/>
      <c r="E3" s="387"/>
      <c r="F3" s="387"/>
      <c r="G3" s="387"/>
      <c r="H3" s="387"/>
      <c r="I3" s="387"/>
      <c r="J3" s="387"/>
    </row>
    <row r="4" spans="1:12" ht="14.25" customHeight="1">
      <c r="A4" s="1"/>
      <c r="B4" s="1"/>
      <c r="I4" s="2"/>
      <c r="J4" s="2"/>
    </row>
    <row r="5" spans="1:12" ht="14.25" customHeight="1">
      <c r="A5" s="390" t="s">
        <v>2</v>
      </c>
      <c r="B5" s="387"/>
      <c r="C5" s="387"/>
      <c r="D5" s="387"/>
      <c r="E5" s="387"/>
      <c r="F5" s="387"/>
      <c r="G5" s="387"/>
      <c r="H5" s="387"/>
      <c r="I5" s="387"/>
      <c r="J5" s="387"/>
    </row>
    <row r="6" spans="1:12" ht="14.25" customHeight="1">
      <c r="A6" s="3"/>
      <c r="B6" s="3"/>
      <c r="C6" s="3"/>
      <c r="D6" s="3"/>
      <c r="E6" s="3"/>
      <c r="F6" s="3"/>
      <c r="G6" s="3"/>
      <c r="H6" s="3"/>
      <c r="I6" s="3"/>
      <c r="J6" s="3"/>
    </row>
    <row r="7" spans="1:12" ht="14.25" customHeight="1">
      <c r="G7" s="2" t="s">
        <v>3</v>
      </c>
      <c r="H7" s="2" t="s">
        <v>3</v>
      </c>
      <c r="I7" s="2" t="s">
        <v>3</v>
      </c>
      <c r="J7" s="2"/>
    </row>
    <row r="8" spans="1:12" ht="14.25" customHeight="1">
      <c r="A8" s="4" t="s">
        <v>4</v>
      </c>
      <c r="I8" s="2"/>
      <c r="J8" s="2"/>
    </row>
    <row r="9" spans="1:12" ht="14.25" customHeight="1">
      <c r="A9" s="5" t="s">
        <v>5</v>
      </c>
      <c r="I9" s="2"/>
      <c r="J9" s="2"/>
    </row>
    <row r="10" spans="1:12" ht="14.25" customHeight="1">
      <c r="B10" s="5" t="s">
        <v>6</v>
      </c>
      <c r="G10" s="6">
        <f>+'PC Income 20-21'!F19</f>
        <v>22175</v>
      </c>
      <c r="H10" s="6"/>
      <c r="I10" s="2"/>
      <c r="J10" s="2"/>
      <c r="L10" s="5" t="s">
        <v>7</v>
      </c>
    </row>
    <row r="11" spans="1:12" ht="14.25" customHeight="1">
      <c r="B11" s="5" t="s">
        <v>8</v>
      </c>
      <c r="G11" s="6">
        <f>+'PC Income 20-21'!G19</f>
        <v>275</v>
      </c>
      <c r="H11" s="6"/>
      <c r="I11" s="2"/>
      <c r="J11" s="2"/>
      <c r="L11" s="5" t="s">
        <v>7</v>
      </c>
    </row>
    <row r="12" spans="1:12" ht="14.25" customHeight="1">
      <c r="B12" s="5" t="s">
        <v>9</v>
      </c>
      <c r="G12" s="6">
        <f>+'PC Income 20-21'!K19</f>
        <v>1000</v>
      </c>
      <c r="H12" s="6"/>
      <c r="I12" s="2"/>
      <c r="J12" s="2"/>
    </row>
    <row r="13" spans="1:12" ht="14.25" customHeight="1">
      <c r="B13" s="5" t="s">
        <v>10</v>
      </c>
      <c r="G13" s="6">
        <f>+'PC Income 20-21'!H19</f>
        <v>2275</v>
      </c>
      <c r="H13" s="6"/>
      <c r="I13" s="2"/>
      <c r="J13" s="2"/>
      <c r="L13" s="5" t="s">
        <v>7</v>
      </c>
    </row>
    <row r="14" spans="1:12" ht="14.25" customHeight="1">
      <c r="B14" s="5" t="s">
        <v>11</v>
      </c>
      <c r="G14" s="6">
        <f>+'PC Income 20-21'!L19</f>
        <v>529.79999999999995</v>
      </c>
      <c r="H14" s="6"/>
      <c r="I14" s="2"/>
      <c r="J14" s="2"/>
    </row>
    <row r="15" spans="1:12" ht="14.25" customHeight="1">
      <c r="B15" s="5" t="s">
        <v>12</v>
      </c>
      <c r="G15" s="7">
        <v>23.08</v>
      </c>
      <c r="H15" s="6">
        <f>SUM(G10:G15)</f>
        <v>26277.88</v>
      </c>
      <c r="I15" s="2"/>
      <c r="J15" s="2"/>
    </row>
    <row r="16" spans="1:12" ht="14.25" customHeight="1">
      <c r="A16" s="5" t="s">
        <v>13</v>
      </c>
      <c r="I16" s="2"/>
      <c r="J16" s="2"/>
    </row>
    <row r="17" spans="1:10" ht="14.25" customHeight="1">
      <c r="B17" s="5" t="s">
        <v>14</v>
      </c>
      <c r="G17" s="6">
        <f>+'VH I &amp; E 20-21'!F88</f>
        <v>19907.43</v>
      </c>
      <c r="H17" s="6"/>
      <c r="I17" s="2"/>
      <c r="J17" s="2"/>
    </row>
    <row r="18" spans="1:10" ht="14.25" customHeight="1">
      <c r="B18" s="5" t="s">
        <v>15</v>
      </c>
      <c r="G18" s="7">
        <f>+'VH I &amp; E 20-21'!E88</f>
        <v>1377.97</v>
      </c>
      <c r="H18" s="6"/>
      <c r="I18" s="2"/>
      <c r="J18" s="2"/>
    </row>
    <row r="19" spans="1:10" ht="14.25" customHeight="1">
      <c r="G19" s="6"/>
      <c r="H19" s="7">
        <f>SUM(G17:G18)</f>
        <v>21285.4</v>
      </c>
      <c r="I19" s="2"/>
      <c r="J19" s="2"/>
    </row>
    <row r="20" spans="1:10" ht="14.25" customHeight="1">
      <c r="B20" s="5" t="s">
        <v>16</v>
      </c>
      <c r="I20" s="8">
        <f>+H15+H19</f>
        <v>47563.28</v>
      </c>
      <c r="J20" s="2"/>
    </row>
    <row r="21" spans="1:10" ht="8.25" customHeight="1">
      <c r="I21" s="8"/>
      <c r="J21" s="2"/>
    </row>
    <row r="22" spans="1:10" ht="14.25" customHeight="1">
      <c r="A22" s="4" t="s">
        <v>17</v>
      </c>
      <c r="I22" s="2"/>
      <c r="J22" s="2"/>
    </row>
    <row r="23" spans="1:10" ht="14.25" customHeight="1">
      <c r="A23" s="5" t="s">
        <v>5</v>
      </c>
      <c r="I23" s="2"/>
      <c r="J23" s="2"/>
    </row>
    <row r="24" spans="1:10" ht="14.25" customHeight="1">
      <c r="B24" s="5" t="s">
        <v>18</v>
      </c>
      <c r="G24" s="6">
        <f>+'PC expenditure 20-21'!B175</f>
        <v>4952.2500000000009</v>
      </c>
      <c r="H24" s="6"/>
      <c r="I24" s="6"/>
      <c r="J24" s="2"/>
    </row>
    <row r="25" spans="1:10" ht="14.25" customHeight="1">
      <c r="B25" s="5" t="s">
        <v>19</v>
      </c>
      <c r="G25" s="6">
        <f>+'PC expenditure 20-21'!B176</f>
        <v>4691.62</v>
      </c>
      <c r="H25" s="6"/>
      <c r="I25" s="6"/>
      <c r="J25" s="2"/>
    </row>
    <row r="26" spans="1:10" ht="14.25" customHeight="1">
      <c r="B26" s="5" t="s">
        <v>20</v>
      </c>
      <c r="G26" s="6">
        <f>+'PC expenditure 20-21'!B177</f>
        <v>2042.8799999999999</v>
      </c>
      <c r="H26" s="6"/>
      <c r="I26" s="6"/>
      <c r="J26" s="2"/>
    </row>
    <row r="27" spans="1:10" ht="14.25" customHeight="1">
      <c r="B27" s="5" t="s">
        <v>21</v>
      </c>
      <c r="G27" s="6">
        <f>+'PC expenditure 20-21'!B178</f>
        <v>12407.809999999998</v>
      </c>
      <c r="H27" s="6"/>
      <c r="I27" s="6"/>
      <c r="J27" s="2"/>
    </row>
    <row r="28" spans="1:10" ht="14.25" customHeight="1">
      <c r="B28" s="5" t="s">
        <v>22</v>
      </c>
      <c r="G28" s="6">
        <f>+'PC expenditure 20-21'!B179</f>
        <v>655.06999999999994</v>
      </c>
      <c r="H28" s="6"/>
      <c r="I28" s="6"/>
      <c r="J28" s="2"/>
    </row>
    <row r="29" spans="1:10" ht="14.25" customHeight="1">
      <c r="B29" s="5" t="s">
        <v>23</v>
      </c>
      <c r="G29" s="6">
        <f>+'PC expenditure 20-21'!B180</f>
        <v>825</v>
      </c>
      <c r="H29" s="6"/>
      <c r="I29" s="6"/>
      <c r="J29" s="2"/>
    </row>
    <row r="30" spans="1:10" ht="14.25" customHeight="1">
      <c r="B30" s="5" t="s">
        <v>24</v>
      </c>
      <c r="G30" s="7">
        <f>+'PC expenditure 20-21'!F181</f>
        <v>742.83</v>
      </c>
      <c r="H30" s="6"/>
      <c r="I30" s="6"/>
      <c r="J30" s="2"/>
    </row>
    <row r="31" spans="1:10" ht="14.25" customHeight="1">
      <c r="G31" s="6"/>
      <c r="H31" s="6">
        <f>SUM(G24:G30)</f>
        <v>26317.46</v>
      </c>
      <c r="I31" s="6"/>
      <c r="J31" s="2"/>
    </row>
    <row r="32" spans="1:10" ht="14.25" customHeight="1">
      <c r="A32" s="5" t="s">
        <v>13</v>
      </c>
      <c r="G32" s="6"/>
      <c r="H32" s="6"/>
      <c r="I32" s="6"/>
      <c r="J32" s="2"/>
    </row>
    <row r="33" spans="1:10" ht="14.25" customHeight="1">
      <c r="B33" s="5" t="s">
        <v>18</v>
      </c>
      <c r="G33" s="6">
        <f>+'VH I &amp; E 20-21'!L88</f>
        <v>2445.3000000000002</v>
      </c>
      <c r="H33" s="6"/>
      <c r="I33" s="6"/>
      <c r="J33" s="2"/>
    </row>
    <row r="34" spans="1:10" ht="14.25" customHeight="1">
      <c r="B34" s="5" t="s">
        <v>20</v>
      </c>
      <c r="G34" s="6">
        <f>+'VH I &amp; E 20-21'!N88+'VH I &amp; E 20-21'!O88+'VH I &amp; E 20-21'!P88</f>
        <v>1771.63</v>
      </c>
      <c r="H34" s="6"/>
      <c r="I34" s="6"/>
      <c r="J34" s="2"/>
    </row>
    <row r="35" spans="1:10" ht="14.25" customHeight="1">
      <c r="B35" s="5" t="s">
        <v>25</v>
      </c>
      <c r="G35" s="6">
        <f>+'VH I &amp; E 20-21'!M88</f>
        <v>198</v>
      </c>
      <c r="H35" s="6"/>
      <c r="I35" s="6"/>
      <c r="J35" s="2"/>
    </row>
    <row r="36" spans="1:10" ht="14.25" customHeight="1">
      <c r="B36" s="5" t="s">
        <v>26</v>
      </c>
      <c r="G36" s="6">
        <f>+'VH I &amp; E 20-21'!R88</f>
        <v>73.650000000000006</v>
      </c>
      <c r="H36" s="6"/>
      <c r="I36" s="6"/>
      <c r="J36" s="2"/>
    </row>
    <row r="37" spans="1:10" ht="14.25" customHeight="1">
      <c r="B37" s="5" t="s">
        <v>22</v>
      </c>
      <c r="G37" s="7">
        <f>+'VH I &amp; E 20-21'!Q88</f>
        <v>72</v>
      </c>
      <c r="H37" s="6"/>
      <c r="I37" s="6"/>
      <c r="J37" s="2"/>
    </row>
    <row r="38" spans="1:10" ht="14.25" customHeight="1">
      <c r="G38" s="6"/>
      <c r="H38" s="7">
        <f>SUM(G33:G37)</f>
        <v>4560.58</v>
      </c>
      <c r="I38" s="6"/>
      <c r="J38" s="2"/>
    </row>
    <row r="39" spans="1:10" ht="14.25" customHeight="1">
      <c r="B39" s="5" t="s">
        <v>27</v>
      </c>
      <c r="G39" s="6"/>
      <c r="H39" s="6"/>
      <c r="I39" s="9">
        <f>+H31+H38</f>
        <v>30878.04</v>
      </c>
      <c r="J39" s="2"/>
    </row>
    <row r="40" spans="1:10" ht="9" customHeight="1">
      <c r="G40" s="6"/>
      <c r="H40" s="6"/>
      <c r="I40" s="6"/>
      <c r="J40" s="2"/>
    </row>
    <row r="41" spans="1:10" ht="14.25" customHeight="1">
      <c r="A41" s="4" t="s">
        <v>28</v>
      </c>
      <c r="G41" s="6"/>
      <c r="H41" s="6"/>
      <c r="I41" s="10">
        <f>+I20-I39</f>
        <v>16685.239999999998</v>
      </c>
      <c r="J41" s="2"/>
    </row>
    <row r="42" spans="1:10" ht="14.25" customHeight="1">
      <c r="G42" s="6"/>
      <c r="H42" s="6"/>
      <c r="I42" s="6"/>
      <c r="J42" s="2"/>
    </row>
    <row r="43" spans="1:10" ht="14.25" customHeight="1">
      <c r="I43" s="2"/>
      <c r="J43" s="2"/>
    </row>
    <row r="44" spans="1:10" ht="14.25" customHeight="1">
      <c r="I44" s="2"/>
      <c r="J44" s="2"/>
    </row>
    <row r="45" spans="1:10" ht="14.25" customHeight="1">
      <c r="A45" s="386" t="str">
        <f>+A1</f>
        <v>Great Oakley Parish Council</v>
      </c>
      <c r="B45" s="387"/>
      <c r="C45" s="387"/>
      <c r="D45" s="387"/>
      <c r="E45" s="387"/>
      <c r="F45" s="387"/>
      <c r="G45" s="387"/>
      <c r="H45" s="387"/>
      <c r="I45" s="387"/>
      <c r="J45" s="387"/>
    </row>
    <row r="46" spans="1:10" ht="14.25" customHeight="1">
      <c r="A46" s="1"/>
      <c r="B46" s="1"/>
      <c r="I46" s="2"/>
      <c r="J46" s="2"/>
    </row>
    <row r="47" spans="1:10" ht="14.25" customHeight="1">
      <c r="A47" s="386" t="s">
        <v>29</v>
      </c>
      <c r="B47" s="387"/>
      <c r="C47" s="387"/>
      <c r="D47" s="387"/>
      <c r="E47" s="387"/>
      <c r="F47" s="387"/>
      <c r="G47" s="387"/>
      <c r="H47" s="387"/>
      <c r="I47" s="387"/>
      <c r="J47" s="387"/>
    </row>
    <row r="48" spans="1:10" ht="14.25" customHeight="1">
      <c r="A48" s="1"/>
      <c r="B48" s="1"/>
      <c r="I48" s="2"/>
      <c r="J48" s="2"/>
    </row>
    <row r="49" spans="1:14" ht="14.25" customHeight="1">
      <c r="A49" s="390" t="s">
        <v>30</v>
      </c>
      <c r="B49" s="387"/>
      <c r="C49" s="387"/>
      <c r="D49" s="387"/>
      <c r="E49" s="387"/>
      <c r="F49" s="387"/>
      <c r="G49" s="387"/>
      <c r="H49" s="387"/>
      <c r="I49" s="387"/>
      <c r="J49" s="387"/>
    </row>
    <row r="50" spans="1:14" ht="14.25" customHeight="1">
      <c r="I50" s="2"/>
      <c r="J50" s="2"/>
    </row>
    <row r="51" spans="1:14" ht="14.25" customHeight="1">
      <c r="H51" s="2">
        <v>2021</v>
      </c>
      <c r="I51" s="2">
        <f>+H51</f>
        <v>2021</v>
      </c>
      <c r="J51" s="2"/>
    </row>
    <row r="52" spans="1:14" ht="14.25" customHeight="1">
      <c r="H52" s="2" t="s">
        <v>3</v>
      </c>
      <c r="I52" s="2" t="s">
        <v>3</v>
      </c>
      <c r="J52" s="2"/>
    </row>
    <row r="53" spans="1:14" ht="14.25" customHeight="1">
      <c r="H53" s="2"/>
      <c r="I53" s="2"/>
      <c r="J53" s="2"/>
    </row>
    <row r="54" spans="1:14" ht="14.25" customHeight="1">
      <c r="A54" s="4" t="s">
        <v>31</v>
      </c>
      <c r="H54" s="2"/>
      <c r="I54" s="11"/>
      <c r="J54" s="2"/>
    </row>
    <row r="55" spans="1:14" ht="14.25" customHeight="1">
      <c r="A55" s="5" t="s">
        <v>32</v>
      </c>
      <c r="H55" s="2"/>
      <c r="I55" s="12">
        <f>+'VAT21'!E14+'VAT21'!E15</f>
        <v>3031.61</v>
      </c>
      <c r="J55" s="2"/>
      <c r="M55" s="5" t="s">
        <v>7</v>
      </c>
    </row>
    <row r="56" spans="1:14" ht="14.25" customHeight="1">
      <c r="A56" s="5" t="s">
        <v>33</v>
      </c>
      <c r="H56" s="13"/>
      <c r="I56" s="11"/>
      <c r="J56" s="2"/>
      <c r="L56" s="14"/>
      <c r="M56" s="5" t="s">
        <v>7</v>
      </c>
      <c r="N56" s="14"/>
    </row>
    <row r="57" spans="1:14" ht="14.25" customHeight="1">
      <c r="B57" s="5" t="s">
        <v>34</v>
      </c>
      <c r="H57" s="12">
        <f>+H104</f>
        <v>37793.960000000006</v>
      </c>
      <c r="I57" s="11"/>
      <c r="L57" s="14"/>
      <c r="N57" s="14"/>
    </row>
    <row r="58" spans="1:14" ht="14.25" customHeight="1">
      <c r="B58" s="5" t="s">
        <v>35</v>
      </c>
      <c r="H58" s="12">
        <f>+H108</f>
        <v>19679.800000000003</v>
      </c>
      <c r="I58" s="11"/>
      <c r="L58" s="14"/>
      <c r="N58" s="14"/>
    </row>
    <row r="59" spans="1:14" ht="14.25" customHeight="1">
      <c r="B59" s="5" t="s">
        <v>36</v>
      </c>
      <c r="H59" s="12">
        <f t="shared" ref="H59:H60" si="0">+H105</f>
        <v>5241.3900000000003</v>
      </c>
      <c r="I59" s="11"/>
      <c r="L59" s="14"/>
      <c r="N59" s="14"/>
    </row>
    <row r="60" spans="1:14" ht="14.25" customHeight="1">
      <c r="B60" s="5" t="s">
        <v>37</v>
      </c>
      <c r="H60" s="12">
        <f t="shared" si="0"/>
        <v>5602.32</v>
      </c>
      <c r="I60" s="11"/>
      <c r="L60" s="14"/>
      <c r="N60" s="14"/>
    </row>
    <row r="61" spans="1:14" ht="14.25" customHeight="1">
      <c r="H61" s="15"/>
      <c r="I61" s="7">
        <f>SUM(H57:H60)</f>
        <v>68317.47</v>
      </c>
      <c r="J61" s="2"/>
      <c r="M61" s="5" t="s">
        <v>7</v>
      </c>
    </row>
    <row r="62" spans="1:14" ht="14.25" customHeight="1">
      <c r="H62" s="13"/>
      <c r="I62" s="6">
        <f>+I61+I55</f>
        <v>71349.08</v>
      </c>
    </row>
    <row r="63" spans="1:14" ht="14.25" customHeight="1">
      <c r="A63" s="4" t="s">
        <v>38</v>
      </c>
      <c r="H63" s="16"/>
      <c r="I63" s="11"/>
      <c r="J63" s="2"/>
      <c r="M63" s="5" t="s">
        <v>7</v>
      </c>
    </row>
    <row r="64" spans="1:14" ht="14.25" customHeight="1">
      <c r="A64" s="5" t="s">
        <v>39</v>
      </c>
      <c r="H64" s="13"/>
      <c r="I64" s="7">
        <v>0</v>
      </c>
      <c r="J64" s="2"/>
      <c r="L64" s="14"/>
      <c r="M64" s="5" t="s">
        <v>7</v>
      </c>
    </row>
    <row r="65" spans="1:11" ht="14.25" customHeight="1">
      <c r="A65" s="4" t="s">
        <v>40</v>
      </c>
      <c r="H65" s="13"/>
      <c r="I65" s="6">
        <f>+I62-I64</f>
        <v>71349.08</v>
      </c>
      <c r="J65" s="2"/>
    </row>
    <row r="66" spans="1:11" ht="14.25" customHeight="1">
      <c r="A66" s="4"/>
      <c r="H66" s="2"/>
      <c r="I66" s="11"/>
      <c r="J66" s="2"/>
    </row>
    <row r="67" spans="1:11" ht="14.25" customHeight="1">
      <c r="A67" s="4" t="s">
        <v>41</v>
      </c>
      <c r="H67" s="2"/>
      <c r="I67" s="17">
        <f>+I65</f>
        <v>71349.08</v>
      </c>
      <c r="J67" s="2"/>
    </row>
    <row r="68" spans="1:11" ht="14.25" customHeight="1">
      <c r="H68" s="2"/>
      <c r="I68" s="11"/>
      <c r="J68" s="2"/>
    </row>
    <row r="69" spans="1:11" ht="14.25" customHeight="1">
      <c r="A69" s="4" t="s">
        <v>42</v>
      </c>
      <c r="H69" s="2"/>
      <c r="I69" s="11"/>
      <c r="J69" s="2"/>
    </row>
    <row r="70" spans="1:11" ht="14.25" customHeight="1">
      <c r="A70" s="4" t="s">
        <v>43</v>
      </c>
      <c r="H70" s="2"/>
      <c r="I70" s="18"/>
      <c r="J70" s="2"/>
    </row>
    <row r="71" spans="1:11" ht="14.25" customHeight="1">
      <c r="A71" s="4"/>
      <c r="B71" s="5" t="s">
        <v>44</v>
      </c>
      <c r="H71" s="2"/>
      <c r="I71" s="6">
        <f>+G121</f>
        <v>51166.31</v>
      </c>
      <c r="J71" s="2"/>
    </row>
    <row r="72" spans="1:11" ht="14.25" customHeight="1">
      <c r="B72" s="5" t="s">
        <v>45</v>
      </c>
      <c r="H72" s="2"/>
      <c r="I72" s="7">
        <f>+'PC Income 20-21'!J5</f>
        <v>542.54999999999995</v>
      </c>
      <c r="J72" s="2"/>
    </row>
    <row r="73" spans="1:11" ht="14.25" customHeight="1">
      <c r="H73" s="12"/>
      <c r="I73" s="12">
        <f>SUM(I71:I72)</f>
        <v>51708.86</v>
      </c>
    </row>
    <row r="74" spans="1:11" ht="14.25" customHeight="1">
      <c r="B74" s="5" t="s">
        <v>46</v>
      </c>
      <c r="E74" s="5" t="s">
        <v>34</v>
      </c>
      <c r="I74" s="19">
        <f>+'PC Income 20-21'!D19-'PC expenditure 20-21'!D170+'PC expenditure 20-21'!C170+G15-'PC Income 20-21'!J19</f>
        <v>-39.579999999997369</v>
      </c>
    </row>
    <row r="75" spans="1:11" ht="14.25" customHeight="1">
      <c r="H75" s="12"/>
      <c r="I75" s="12">
        <f>+I73+I74</f>
        <v>51669.280000000006</v>
      </c>
      <c r="K75" s="20"/>
    </row>
    <row r="76" spans="1:11" ht="14.25" customHeight="1">
      <c r="B76" s="5" t="s">
        <v>47</v>
      </c>
      <c r="H76" s="12"/>
      <c r="I76" s="19">
        <v>-20000</v>
      </c>
      <c r="K76" s="20"/>
    </row>
    <row r="77" spans="1:11" ht="14.25" customHeight="1">
      <c r="B77" s="5" t="s">
        <v>48</v>
      </c>
      <c r="H77" s="12"/>
      <c r="I77" s="12">
        <f>+I75+I76</f>
        <v>31669.280000000006</v>
      </c>
      <c r="K77" s="6"/>
    </row>
    <row r="78" spans="1:11" ht="7.5" customHeight="1">
      <c r="H78" s="12"/>
      <c r="I78" s="12"/>
    </row>
    <row r="79" spans="1:11" ht="14.25" customHeight="1">
      <c r="A79" s="4" t="s">
        <v>49</v>
      </c>
      <c r="H79" s="12"/>
      <c r="I79" s="12"/>
    </row>
    <row r="80" spans="1:11" ht="14.25" customHeight="1">
      <c r="A80" s="4"/>
      <c r="B80" s="5" t="s">
        <v>50</v>
      </c>
      <c r="C80" s="5" t="s">
        <v>51</v>
      </c>
      <c r="H80" s="12">
        <v>2954.98</v>
      </c>
      <c r="I80" s="12"/>
    </row>
    <row r="81" spans="1:10" ht="14.25" customHeight="1">
      <c r="A81" s="4"/>
      <c r="C81" s="5" t="s">
        <v>52</v>
      </c>
      <c r="H81" s="19">
        <f>+'VH I &amp; E 20-21'!C88-'VH I &amp; E 20-21'!J88</f>
        <v>16724.82</v>
      </c>
      <c r="I81" s="12"/>
    </row>
    <row r="82" spans="1:10" ht="14.25" customHeight="1">
      <c r="A82" s="4"/>
      <c r="C82" s="5" t="s">
        <v>53</v>
      </c>
      <c r="H82" s="12">
        <f>+H80+H81</f>
        <v>19679.8</v>
      </c>
      <c r="I82" s="12"/>
    </row>
    <row r="83" spans="1:10" ht="14.25" customHeight="1">
      <c r="A83" s="4"/>
      <c r="B83" s="5" t="s">
        <v>34</v>
      </c>
      <c r="C83" s="21" t="s">
        <v>54</v>
      </c>
      <c r="H83" s="19">
        <v>20000</v>
      </c>
      <c r="I83" s="12"/>
    </row>
    <row r="84" spans="1:10" ht="14.25" customHeight="1">
      <c r="A84" s="4"/>
      <c r="B84" s="5" t="s">
        <v>55</v>
      </c>
      <c r="H84" s="12"/>
      <c r="I84" s="12">
        <f>+H82+H83</f>
        <v>39679.800000000003</v>
      </c>
    </row>
    <row r="85" spans="1:10" ht="14.25" customHeight="1">
      <c r="A85" s="4"/>
      <c r="H85" s="12"/>
      <c r="I85" s="12"/>
    </row>
    <row r="86" spans="1:10" ht="14.25" customHeight="1">
      <c r="A86" s="4" t="s">
        <v>56</v>
      </c>
      <c r="H86" s="12"/>
      <c r="I86" s="17">
        <f>+I77+I84</f>
        <v>71349.080000000016</v>
      </c>
      <c r="J86" s="22"/>
    </row>
    <row r="87" spans="1:10" ht="14.25" customHeight="1">
      <c r="H87" s="12"/>
      <c r="I87" s="12"/>
      <c r="J87" s="11"/>
    </row>
    <row r="88" spans="1:10" ht="14.25" customHeight="1">
      <c r="I88" s="11"/>
      <c r="J88" s="11"/>
    </row>
    <row r="89" spans="1:10" ht="14.25" customHeight="1">
      <c r="A89" s="5" t="s">
        <v>57</v>
      </c>
      <c r="I89" s="11"/>
      <c r="J89" s="11"/>
    </row>
    <row r="90" spans="1:10" ht="14.25" customHeight="1">
      <c r="B90" s="5" t="s">
        <v>58</v>
      </c>
      <c r="H90" s="5" t="s">
        <v>58</v>
      </c>
      <c r="I90" s="11"/>
      <c r="J90" s="11"/>
    </row>
    <row r="91" spans="1:10" ht="14.25" customHeight="1">
      <c r="H91" s="5" t="s">
        <v>59</v>
      </c>
      <c r="I91" s="11"/>
      <c r="J91" s="11"/>
    </row>
    <row r="92" spans="1:10" ht="14.25" customHeight="1">
      <c r="B92" s="5" t="s">
        <v>60</v>
      </c>
      <c r="H92" s="5" t="s">
        <v>61</v>
      </c>
      <c r="I92" s="11"/>
      <c r="J92" s="11"/>
    </row>
    <row r="93" spans="1:10" ht="14.25" customHeight="1">
      <c r="I93" s="11"/>
      <c r="J93" s="11"/>
    </row>
    <row r="94" spans="1:10" ht="14.25" customHeight="1">
      <c r="A94" s="5" t="s">
        <v>62</v>
      </c>
      <c r="I94" s="11"/>
      <c r="J94" s="11"/>
    </row>
    <row r="95" spans="1:10" ht="14.25" customHeight="1">
      <c r="B95" s="5" t="s">
        <v>58</v>
      </c>
      <c r="H95" s="5" t="s">
        <v>58</v>
      </c>
      <c r="I95" s="11"/>
      <c r="J95" s="11"/>
    </row>
    <row r="96" spans="1:10" ht="14.25" customHeight="1">
      <c r="I96" s="11"/>
      <c r="J96" s="11"/>
    </row>
    <row r="97" spans="1:11" ht="14.25" customHeight="1">
      <c r="I97" s="11"/>
      <c r="J97" s="11"/>
    </row>
    <row r="98" spans="1:11" ht="14.25" customHeight="1">
      <c r="A98" s="23" t="s">
        <v>63</v>
      </c>
      <c r="B98" s="24"/>
      <c r="C98" s="24"/>
      <c r="D98" s="24"/>
      <c r="E98" s="24"/>
      <c r="F98" s="24"/>
      <c r="G98" s="24"/>
      <c r="H98" s="24"/>
      <c r="I98" s="25"/>
      <c r="J98" s="25"/>
      <c r="K98" s="24"/>
    </row>
    <row r="99" spans="1:11" ht="14.25" customHeight="1">
      <c r="A99" s="24"/>
      <c r="B99" s="24"/>
      <c r="C99" s="24"/>
      <c r="D99" s="24"/>
      <c r="E99" s="24"/>
      <c r="F99" s="24"/>
      <c r="G99" s="24"/>
      <c r="H99" s="24"/>
      <c r="I99" s="25"/>
      <c r="J99" s="25"/>
      <c r="K99" s="24"/>
    </row>
    <row r="100" spans="1:11" ht="14.25" customHeight="1">
      <c r="A100" s="23" t="s">
        <v>64</v>
      </c>
      <c r="B100" s="24"/>
      <c r="C100" s="24"/>
      <c r="D100" s="24"/>
      <c r="E100" s="24"/>
      <c r="F100" s="24"/>
      <c r="G100" s="24"/>
      <c r="H100" s="24"/>
      <c r="I100" s="25"/>
      <c r="J100" s="25"/>
      <c r="K100" s="24"/>
    </row>
    <row r="101" spans="1:11" ht="14.25" customHeight="1">
      <c r="A101" s="24"/>
      <c r="B101" s="24"/>
      <c r="C101" s="24"/>
      <c r="D101" s="24"/>
      <c r="E101" s="26" t="s">
        <v>65</v>
      </c>
      <c r="F101" s="26" t="s">
        <v>66</v>
      </c>
      <c r="G101" s="26" t="s">
        <v>67</v>
      </c>
      <c r="H101" s="26" t="s">
        <v>68</v>
      </c>
      <c r="I101" s="25"/>
      <c r="J101" s="25"/>
      <c r="K101" s="24"/>
    </row>
    <row r="102" spans="1:11" ht="14.25" customHeight="1">
      <c r="A102" s="24"/>
      <c r="B102" s="24"/>
      <c r="C102" s="24"/>
      <c r="D102" s="24"/>
      <c r="E102" s="26" t="s">
        <v>69</v>
      </c>
      <c r="F102" s="26"/>
      <c r="G102" s="26"/>
      <c r="H102" s="26" t="s">
        <v>69</v>
      </c>
      <c r="I102" s="25"/>
      <c r="J102" s="25"/>
      <c r="K102" s="24"/>
    </row>
    <row r="103" spans="1:11" ht="14.25" customHeight="1">
      <c r="A103" s="24"/>
      <c r="B103" s="24"/>
      <c r="C103" s="24"/>
      <c r="D103" s="24"/>
      <c r="E103" s="26" t="s">
        <v>3</v>
      </c>
      <c r="F103" s="26" t="s">
        <v>3</v>
      </c>
      <c r="G103" s="26" t="s">
        <v>3</v>
      </c>
      <c r="H103" s="26" t="s">
        <v>3</v>
      </c>
      <c r="I103" s="25"/>
      <c r="J103" s="25"/>
      <c r="K103" s="24"/>
    </row>
    <row r="104" spans="1:11" ht="14.25" customHeight="1">
      <c r="A104" s="24"/>
      <c r="B104" s="24" t="s">
        <v>70</v>
      </c>
      <c r="C104" s="24"/>
      <c r="D104" s="24"/>
      <c r="E104" s="27">
        <f>+'Bank reconciliation '!R7</f>
        <v>40345.680000000008</v>
      </c>
      <c r="F104" s="27">
        <f>+'PC Income 20-21'!D19</f>
        <v>26849.85</v>
      </c>
      <c r="G104" s="27">
        <f>+'PC expenditure 20-21'!D170</f>
        <v>29401.569999999996</v>
      </c>
      <c r="H104" s="27">
        <f t="shared" ref="H104:H106" si="1">+E104+F104-G104</f>
        <v>37793.960000000006</v>
      </c>
      <c r="I104" s="25"/>
      <c r="J104" s="25"/>
      <c r="K104" s="24"/>
    </row>
    <row r="105" spans="1:11" ht="14.25" customHeight="1">
      <c r="A105" s="24"/>
      <c r="B105" s="24" t="s">
        <v>36</v>
      </c>
      <c r="C105" s="24"/>
      <c r="D105" s="24"/>
      <c r="E105" s="27">
        <v>5218.3100000000004</v>
      </c>
      <c r="F105" s="27">
        <v>23.08</v>
      </c>
      <c r="G105" s="27"/>
      <c r="H105" s="27">
        <f t="shared" si="1"/>
        <v>5241.3900000000003</v>
      </c>
      <c r="I105" s="25"/>
      <c r="J105" s="25"/>
      <c r="K105" s="24"/>
    </row>
    <row r="106" spans="1:11" ht="14.25" customHeight="1">
      <c r="A106" s="24"/>
      <c r="B106" s="24" t="s">
        <v>71</v>
      </c>
      <c r="C106" s="24"/>
      <c r="D106" s="24"/>
      <c r="E106" s="28">
        <v>5602.32</v>
      </c>
      <c r="F106" s="28"/>
      <c r="G106" s="28"/>
      <c r="H106" s="28">
        <f t="shared" si="1"/>
        <v>5602.32</v>
      </c>
      <c r="I106" s="25"/>
      <c r="J106" s="25"/>
      <c r="K106" s="24"/>
    </row>
    <row r="107" spans="1:11" ht="14.25" customHeight="1">
      <c r="A107" s="24"/>
      <c r="B107" s="24" t="s">
        <v>72</v>
      </c>
      <c r="C107" s="24"/>
      <c r="D107" s="24"/>
      <c r="E107" s="27">
        <f t="shared" ref="E107:H107" si="2">SUM(E104:E106)</f>
        <v>51166.310000000005</v>
      </c>
      <c r="F107" s="27">
        <f t="shared" si="2"/>
        <v>26872.93</v>
      </c>
      <c r="G107" s="27">
        <f t="shared" si="2"/>
        <v>29401.569999999996</v>
      </c>
      <c r="H107" s="27">
        <f t="shared" si="2"/>
        <v>48637.670000000006</v>
      </c>
      <c r="I107" s="27"/>
      <c r="J107" s="27"/>
      <c r="K107" s="24"/>
    </row>
    <row r="108" spans="1:11" ht="14.25" customHeight="1">
      <c r="A108" s="24"/>
      <c r="B108" s="24" t="s">
        <v>73</v>
      </c>
      <c r="C108" s="24"/>
      <c r="D108" s="24"/>
      <c r="E108" s="27">
        <f>+'Bank reconciliation '!Q48</f>
        <v>2954.98</v>
      </c>
      <c r="F108" s="27">
        <f>+'VH I &amp; E 20-21'!C88</f>
        <v>21285.4</v>
      </c>
      <c r="G108" s="27">
        <f>+'VH I &amp; E 20-21'!J88</f>
        <v>4560.58</v>
      </c>
      <c r="H108" s="27">
        <f>+E108+F108-G108</f>
        <v>19679.800000000003</v>
      </c>
      <c r="I108" s="25"/>
      <c r="J108" s="25"/>
      <c r="K108" s="24"/>
    </row>
    <row r="109" spans="1:11" ht="14.25" customHeight="1">
      <c r="A109" s="24"/>
      <c r="B109" s="24" t="s">
        <v>74</v>
      </c>
      <c r="C109" s="24"/>
      <c r="D109" s="24"/>
      <c r="E109" s="29">
        <f t="shared" ref="E109:H109" si="3">+E107+E108</f>
        <v>54121.290000000008</v>
      </c>
      <c r="F109" s="29">
        <f t="shared" si="3"/>
        <v>48158.33</v>
      </c>
      <c r="G109" s="29">
        <f t="shared" si="3"/>
        <v>33962.149999999994</v>
      </c>
      <c r="H109" s="29">
        <f t="shared" si="3"/>
        <v>68317.47</v>
      </c>
      <c r="I109" s="25"/>
      <c r="J109" s="25"/>
      <c r="K109" s="24"/>
    </row>
    <row r="110" spans="1:11" ht="14.25" customHeight="1">
      <c r="A110" s="24"/>
      <c r="B110" s="24"/>
      <c r="C110" s="24"/>
      <c r="D110" s="24"/>
      <c r="E110" s="24"/>
      <c r="F110" s="24"/>
      <c r="G110" s="24"/>
      <c r="H110" s="24"/>
      <c r="I110" s="25"/>
      <c r="J110" s="25"/>
      <c r="K110" s="24"/>
    </row>
    <row r="111" spans="1:11" ht="14.25" customHeight="1">
      <c r="A111" s="24"/>
      <c r="B111" s="24"/>
      <c r="C111" s="24"/>
      <c r="D111" s="24"/>
      <c r="E111" s="24"/>
      <c r="F111" s="24"/>
      <c r="G111" s="24"/>
      <c r="H111" s="24"/>
      <c r="I111" s="25"/>
      <c r="J111" s="25"/>
      <c r="K111" s="24"/>
    </row>
    <row r="112" spans="1:11" ht="14.25" customHeight="1">
      <c r="A112" s="23" t="s">
        <v>75</v>
      </c>
      <c r="B112" s="24"/>
      <c r="C112" s="24"/>
      <c r="D112" s="24"/>
      <c r="E112" s="24"/>
      <c r="F112" s="24"/>
      <c r="G112" s="24"/>
      <c r="H112" s="24"/>
      <c r="I112" s="25"/>
      <c r="J112" s="25"/>
      <c r="K112" s="24"/>
    </row>
    <row r="113" spans="1:11" ht="14.25" customHeight="1">
      <c r="A113" s="24" t="s">
        <v>5</v>
      </c>
      <c r="B113" s="24"/>
      <c r="C113" s="24"/>
      <c r="D113" s="24"/>
      <c r="E113" s="24"/>
      <c r="F113" s="24"/>
      <c r="G113" s="24"/>
      <c r="H113" s="24"/>
      <c r="I113" s="25"/>
      <c r="J113" s="25"/>
      <c r="K113" s="24"/>
    </row>
    <row r="114" spans="1:11" ht="14.25" customHeight="1">
      <c r="A114" s="24" t="s">
        <v>76</v>
      </c>
      <c r="B114" s="24"/>
      <c r="C114" s="24"/>
      <c r="D114" s="24"/>
      <c r="E114" s="24"/>
      <c r="F114" s="24"/>
      <c r="G114" s="27">
        <v>43027.41</v>
      </c>
      <c r="H114" s="24"/>
      <c r="I114" s="25"/>
      <c r="J114" s="25"/>
      <c r="K114" s="24"/>
    </row>
    <row r="115" spans="1:11" ht="14.25" customHeight="1">
      <c r="A115" s="24" t="s">
        <v>77</v>
      </c>
      <c r="B115" s="24"/>
      <c r="C115" s="24"/>
      <c r="D115" s="24"/>
      <c r="E115" s="24"/>
      <c r="F115" s="24"/>
      <c r="G115" s="27">
        <v>-1000</v>
      </c>
      <c r="H115" s="24"/>
      <c r="I115" s="25"/>
      <c r="J115" s="25"/>
      <c r="K115" s="24"/>
    </row>
    <row r="116" spans="1:11" ht="14.25" customHeight="1">
      <c r="A116" s="24" t="s">
        <v>78</v>
      </c>
      <c r="B116" s="24"/>
      <c r="C116" s="24"/>
      <c r="D116" s="24"/>
      <c r="E116" s="24"/>
      <c r="F116" s="24"/>
      <c r="G116" s="28">
        <f>+'Bank reconciliation '!R7-42027.41</f>
        <v>-1681.7299999999959</v>
      </c>
      <c r="H116" s="24"/>
      <c r="I116" s="25"/>
      <c r="J116" s="25"/>
      <c r="K116" s="24"/>
    </row>
    <row r="117" spans="1:11" ht="14.25" customHeight="1">
      <c r="A117" s="24" t="s">
        <v>79</v>
      </c>
      <c r="B117" s="24"/>
      <c r="C117" s="24"/>
      <c r="D117" s="24"/>
      <c r="E117" s="24"/>
      <c r="F117" s="24"/>
      <c r="G117" s="27">
        <f>SUM(G114:G116)</f>
        <v>40345.680000000008</v>
      </c>
      <c r="H117" s="24"/>
      <c r="I117" s="25"/>
      <c r="J117" s="25"/>
      <c r="K117" s="24"/>
    </row>
    <row r="118" spans="1:11" ht="14.25" customHeight="1">
      <c r="A118" s="24" t="s">
        <v>80</v>
      </c>
      <c r="B118" s="24"/>
      <c r="C118" s="24"/>
      <c r="D118" s="24"/>
      <c r="E118" s="24"/>
      <c r="F118" s="24"/>
      <c r="G118" s="27">
        <f t="shared" ref="G118:G119" si="4">+E105</f>
        <v>5218.3100000000004</v>
      </c>
      <c r="H118" s="24"/>
      <c r="I118" s="25"/>
      <c r="J118" s="25"/>
      <c r="K118" s="24"/>
    </row>
    <row r="119" spans="1:11" ht="14.25" customHeight="1">
      <c r="A119" s="24" t="s">
        <v>81</v>
      </c>
      <c r="B119" s="24"/>
      <c r="C119" s="24"/>
      <c r="D119" s="24"/>
      <c r="E119" s="24"/>
      <c r="F119" s="24"/>
      <c r="G119" s="28">
        <f t="shared" si="4"/>
        <v>5602.32</v>
      </c>
      <c r="H119" s="24"/>
      <c r="I119" s="25"/>
      <c r="J119" s="25"/>
      <c r="K119" s="24"/>
    </row>
    <row r="120" spans="1:11" ht="14.25" customHeight="1">
      <c r="A120" s="24"/>
      <c r="B120" s="24"/>
      <c r="C120" s="24"/>
      <c r="D120" s="24"/>
      <c r="E120" s="24"/>
      <c r="F120" s="24"/>
      <c r="G120" s="27">
        <f>SUM(G117:G119)</f>
        <v>51166.310000000005</v>
      </c>
      <c r="H120" s="24"/>
      <c r="I120" s="25"/>
      <c r="J120" s="25"/>
      <c r="K120" s="24"/>
    </row>
    <row r="121" spans="1:11" ht="14.25" customHeight="1">
      <c r="A121" s="24" t="s">
        <v>82</v>
      </c>
      <c r="B121" s="24"/>
      <c r="C121" s="24"/>
      <c r="D121" s="24"/>
      <c r="E121" s="24"/>
      <c r="F121" s="24"/>
      <c r="G121" s="28">
        <v>51166.31</v>
      </c>
      <c r="H121" s="24"/>
      <c r="I121" s="25"/>
      <c r="J121" s="25"/>
      <c r="K121" s="24"/>
    </row>
    <row r="122" spans="1:11" ht="14.25" customHeight="1">
      <c r="A122" s="24"/>
      <c r="B122" s="24"/>
      <c r="C122" s="24"/>
      <c r="D122" s="24"/>
      <c r="E122" s="24"/>
      <c r="F122" s="24"/>
      <c r="G122" s="30">
        <f>+G120-G121</f>
        <v>0</v>
      </c>
      <c r="H122" s="24"/>
      <c r="I122" s="25"/>
      <c r="J122" s="25"/>
      <c r="K122" s="24"/>
    </row>
    <row r="123" spans="1:11" ht="14.25" customHeight="1">
      <c r="I123" s="11"/>
      <c r="J123" s="11"/>
    </row>
    <row r="124" spans="1:11" ht="14.25" customHeight="1">
      <c r="I124" s="11"/>
      <c r="J124" s="11"/>
    </row>
    <row r="125" spans="1:11" ht="14.25" customHeight="1">
      <c r="I125" s="11"/>
      <c r="J125" s="11"/>
    </row>
    <row r="126" spans="1:11" ht="14.25" customHeight="1">
      <c r="I126" s="11"/>
      <c r="J126" s="11"/>
    </row>
    <row r="127" spans="1:11" ht="14.25" customHeight="1">
      <c r="I127" s="11"/>
      <c r="J127" s="11"/>
    </row>
    <row r="128" spans="1:11" ht="14.25" customHeight="1">
      <c r="A128" s="391"/>
      <c r="B128" s="387"/>
      <c r="C128" s="387"/>
      <c r="D128" s="387"/>
      <c r="E128" s="387"/>
      <c r="F128" s="387"/>
      <c r="G128" s="387"/>
      <c r="H128" s="387"/>
      <c r="I128" s="387"/>
      <c r="J128" s="387"/>
    </row>
    <row r="129" spans="1:10" ht="14.25" customHeight="1">
      <c r="I129" s="2"/>
      <c r="J129" s="2"/>
    </row>
    <row r="130" spans="1:10" ht="14.25" customHeight="1">
      <c r="A130" s="389"/>
      <c r="B130" s="387"/>
      <c r="C130" s="387"/>
      <c r="D130" s="387"/>
      <c r="E130" s="387"/>
      <c r="F130" s="387"/>
      <c r="G130" s="387"/>
      <c r="H130" s="387"/>
      <c r="I130" s="387"/>
      <c r="J130" s="387"/>
    </row>
    <row r="131" spans="1:10" ht="14.25" customHeight="1">
      <c r="I131" s="11"/>
      <c r="J131" s="11"/>
    </row>
    <row r="132" spans="1:10" ht="14.25" customHeight="1">
      <c r="I132" s="11"/>
      <c r="J132" s="11"/>
    </row>
    <row r="133" spans="1:10" ht="14.25" customHeight="1">
      <c r="I133" s="11"/>
      <c r="J133" s="11"/>
    </row>
    <row r="134" spans="1:10" ht="14.25" customHeight="1">
      <c r="I134" s="11"/>
      <c r="J134" s="11"/>
    </row>
    <row r="135" spans="1:10" ht="14.25" customHeight="1">
      <c r="I135" s="11"/>
      <c r="J135" s="11"/>
    </row>
    <row r="136" spans="1:10" ht="14.25" customHeight="1">
      <c r="I136" s="11"/>
      <c r="J136" s="11"/>
    </row>
    <row r="137" spans="1:10" ht="14.25" customHeight="1">
      <c r="I137" s="11"/>
      <c r="J137" s="11"/>
    </row>
    <row r="138" spans="1:10" ht="14.25" customHeight="1">
      <c r="I138" s="11"/>
      <c r="J138" s="11"/>
    </row>
    <row r="139" spans="1:10" ht="14.25" customHeight="1">
      <c r="I139" s="11"/>
      <c r="J139" s="11"/>
    </row>
    <row r="140" spans="1:10" ht="14.25" customHeight="1">
      <c r="A140" s="386"/>
      <c r="B140" s="387"/>
      <c r="C140" s="387"/>
      <c r="D140" s="387"/>
      <c r="E140" s="387"/>
      <c r="F140" s="387"/>
      <c r="G140" s="387"/>
      <c r="H140" s="387"/>
      <c r="I140" s="387"/>
      <c r="J140" s="387"/>
    </row>
    <row r="141" spans="1:10" ht="14.25" customHeight="1">
      <c r="A141" s="1"/>
      <c r="B141" s="1"/>
      <c r="I141" s="2"/>
      <c r="J141" s="2"/>
    </row>
    <row r="142" spans="1:10" ht="14.25" customHeight="1">
      <c r="A142" s="386"/>
      <c r="B142" s="387"/>
      <c r="C142" s="387"/>
      <c r="D142" s="387"/>
      <c r="E142" s="387"/>
      <c r="F142" s="387"/>
      <c r="G142" s="387"/>
      <c r="H142" s="387"/>
      <c r="I142" s="387"/>
      <c r="J142" s="387"/>
    </row>
    <row r="143" spans="1:10" ht="14.25" customHeight="1">
      <c r="A143" s="1"/>
      <c r="B143" s="1"/>
      <c r="I143" s="2"/>
      <c r="J143" s="2"/>
    </row>
    <row r="144" spans="1:10" ht="14.25" customHeight="1">
      <c r="A144" s="388"/>
      <c r="B144" s="387"/>
      <c r="C144" s="387"/>
      <c r="D144" s="387"/>
      <c r="E144" s="387"/>
      <c r="F144" s="387"/>
      <c r="G144" s="387"/>
      <c r="H144" s="387"/>
      <c r="I144" s="387"/>
      <c r="J144" s="387"/>
    </row>
    <row r="145" spans="1:10" ht="14.25" customHeight="1">
      <c r="I145" s="11"/>
      <c r="J145" s="11"/>
    </row>
    <row r="146" spans="1:10" ht="14.25" customHeight="1">
      <c r="I146" s="11"/>
      <c r="J146" s="11"/>
    </row>
    <row r="147" spans="1:10" ht="14.25" customHeight="1">
      <c r="A147" s="4"/>
      <c r="I147" s="11"/>
      <c r="J147" s="11"/>
    </row>
    <row r="148" spans="1:10" ht="14.25" customHeight="1">
      <c r="G148" s="2"/>
      <c r="I148" s="2"/>
      <c r="J148" s="2"/>
    </row>
    <row r="149" spans="1:10" ht="14.25" customHeight="1">
      <c r="G149" s="2"/>
      <c r="I149" s="2"/>
      <c r="J149" s="2"/>
    </row>
    <row r="150" spans="1:10" ht="14.25" customHeight="1">
      <c r="J150" s="18"/>
    </row>
    <row r="151" spans="1:10" ht="14.25" customHeight="1">
      <c r="I151" s="11"/>
      <c r="J151" s="11"/>
    </row>
    <row r="152" spans="1:10" ht="14.25" customHeight="1">
      <c r="I152" s="11"/>
      <c r="J152" s="11"/>
    </row>
    <row r="153" spans="1:10" ht="14.25" customHeight="1">
      <c r="A153" s="4"/>
      <c r="I153" s="11"/>
      <c r="J153" s="11"/>
    </row>
    <row r="154" spans="1:10" ht="14.25" customHeight="1">
      <c r="I154" s="11"/>
      <c r="J154" s="11"/>
    </row>
    <row r="155" spans="1:10" ht="14.25" customHeight="1">
      <c r="I155" s="11"/>
      <c r="J155" s="11"/>
    </row>
    <row r="156" spans="1:10" ht="14.25" customHeight="1">
      <c r="I156" s="11"/>
      <c r="J156" s="11"/>
    </row>
    <row r="157" spans="1:10" ht="14.25" customHeight="1">
      <c r="I157" s="11"/>
      <c r="J157" s="11"/>
    </row>
    <row r="158" spans="1:10" ht="14.25" customHeight="1">
      <c r="A158" s="4"/>
      <c r="I158" s="11"/>
      <c r="J158" s="11"/>
    </row>
    <row r="159" spans="1:10" ht="14.25" customHeight="1">
      <c r="I159" s="11"/>
      <c r="J159" s="11"/>
    </row>
    <row r="160" spans="1:10" ht="14.25" customHeight="1">
      <c r="I160" s="11"/>
      <c r="J160" s="11"/>
    </row>
    <row r="161" spans="1:10" ht="14.25" customHeight="1">
      <c r="I161" s="11"/>
      <c r="J161" s="11"/>
    </row>
    <row r="162" spans="1:10" ht="14.25" customHeight="1">
      <c r="G162" s="2"/>
      <c r="I162" s="2"/>
      <c r="J162" s="2"/>
    </row>
    <row r="163" spans="1:10" ht="14.25" customHeight="1">
      <c r="G163" s="2"/>
      <c r="I163" s="2"/>
      <c r="J163" s="2"/>
    </row>
    <row r="164" spans="1:10" ht="14.25" customHeight="1">
      <c r="I164" s="11"/>
      <c r="J164" s="11"/>
    </row>
    <row r="165" spans="1:10" ht="14.25" customHeight="1">
      <c r="I165" s="11"/>
      <c r="J165" s="11"/>
    </row>
    <row r="166" spans="1:10" ht="14.25" customHeight="1">
      <c r="A166" s="4"/>
      <c r="I166" s="11"/>
      <c r="J166" s="11"/>
    </row>
    <row r="167" spans="1:10" ht="14.25" customHeight="1">
      <c r="I167" s="11"/>
      <c r="J167" s="11"/>
    </row>
    <row r="168" spans="1:10" ht="14.25" customHeight="1">
      <c r="I168" s="11"/>
      <c r="J168" s="11"/>
    </row>
    <row r="169" spans="1:10" ht="14.25" customHeight="1">
      <c r="I169" s="11"/>
      <c r="J169" s="11"/>
    </row>
    <row r="170" spans="1:10" ht="14.25" customHeight="1">
      <c r="I170" s="11"/>
      <c r="J170" s="11"/>
    </row>
    <row r="171" spans="1:10" ht="14.25" customHeight="1">
      <c r="G171" s="2"/>
      <c r="I171" s="2"/>
      <c r="J171" s="2"/>
    </row>
    <row r="172" spans="1:10" ht="14.25" customHeight="1">
      <c r="G172" s="2"/>
      <c r="I172" s="2"/>
      <c r="J172" s="2"/>
    </row>
    <row r="173" spans="1:10" ht="14.25" customHeight="1">
      <c r="G173" s="11"/>
      <c r="I173" s="11"/>
      <c r="J173" s="11"/>
    </row>
    <row r="174" spans="1:10" ht="14.25" customHeight="1">
      <c r="I174" s="11"/>
      <c r="J174" s="11"/>
    </row>
    <row r="175" spans="1:10" ht="14.25" customHeight="1">
      <c r="I175" s="11"/>
      <c r="J175" s="11"/>
    </row>
    <row r="176" spans="1:10" ht="14.25" customHeight="1">
      <c r="I176" s="11"/>
      <c r="J176" s="11"/>
    </row>
    <row r="177" spans="7:10" ht="14.25" customHeight="1">
      <c r="G177" s="11"/>
      <c r="I177" s="11"/>
      <c r="J177" s="11"/>
    </row>
    <row r="178" spans="7:10" ht="14.25" customHeight="1">
      <c r="G178" s="11"/>
      <c r="I178" s="11"/>
      <c r="J178" s="11"/>
    </row>
    <row r="179" spans="7:10" ht="14.25" customHeight="1">
      <c r="I179" s="11"/>
      <c r="J179" s="11"/>
    </row>
    <row r="180" spans="7:10" ht="14.25" customHeight="1">
      <c r="I180" s="11"/>
      <c r="J180" s="11"/>
    </row>
    <row r="181" spans="7:10" ht="14.25" customHeight="1">
      <c r="I181" s="11"/>
      <c r="J181" s="11"/>
    </row>
    <row r="182" spans="7:10" ht="14.25" customHeight="1">
      <c r="I182" s="11"/>
      <c r="J182" s="11"/>
    </row>
    <row r="183" spans="7:10" ht="14.25" customHeight="1">
      <c r="I183" s="11"/>
      <c r="J183" s="11"/>
    </row>
    <row r="184" spans="7:10" ht="14.25" customHeight="1">
      <c r="I184" s="11"/>
      <c r="J184" s="11"/>
    </row>
    <row r="185" spans="7:10" ht="14.25" customHeight="1">
      <c r="I185" s="11"/>
      <c r="J185" s="11"/>
    </row>
    <row r="186" spans="7:10" ht="14.25" customHeight="1">
      <c r="I186" s="11"/>
      <c r="J186" s="11"/>
    </row>
    <row r="187" spans="7:10" ht="14.25" customHeight="1">
      <c r="I187" s="11"/>
      <c r="J187" s="11"/>
    </row>
    <row r="188" spans="7:10" ht="14.25" customHeight="1">
      <c r="I188" s="11"/>
      <c r="J188" s="11"/>
    </row>
    <row r="189" spans="7:10" ht="14.25" customHeight="1">
      <c r="I189" s="11"/>
      <c r="J189" s="11"/>
    </row>
    <row r="190" spans="7:10" ht="14.25" customHeight="1">
      <c r="I190" s="11"/>
      <c r="J190" s="11"/>
    </row>
    <row r="191" spans="7:10" ht="14.25" customHeight="1">
      <c r="I191" s="11"/>
      <c r="J191" s="11"/>
    </row>
    <row r="192" spans="7:10" ht="14.25" customHeight="1">
      <c r="I192" s="11"/>
      <c r="J192" s="11"/>
    </row>
    <row r="193" spans="1:10" ht="14.25" customHeight="1">
      <c r="I193" s="11"/>
      <c r="J193" s="11"/>
    </row>
    <row r="194" spans="1:10" ht="14.25" customHeight="1">
      <c r="I194" s="11"/>
      <c r="J194" s="11"/>
    </row>
    <row r="195" spans="1:10" ht="14.25" customHeight="1">
      <c r="I195" s="11"/>
      <c r="J195" s="11"/>
    </row>
    <row r="196" spans="1:10" ht="14.25" customHeight="1">
      <c r="I196" s="11"/>
      <c r="J196" s="11"/>
    </row>
    <row r="197" spans="1:10" ht="14.25" customHeight="1">
      <c r="I197" s="11"/>
      <c r="J197" s="11"/>
    </row>
    <row r="198" spans="1:10" ht="14.25" customHeight="1">
      <c r="A198" s="389"/>
      <c r="B198" s="387"/>
      <c r="C198" s="387"/>
      <c r="D198" s="387"/>
      <c r="E198" s="387"/>
      <c r="F198" s="387"/>
      <c r="G198" s="387"/>
      <c r="H198" s="387"/>
      <c r="I198" s="387"/>
      <c r="J198" s="387"/>
    </row>
    <row r="199" spans="1:10" ht="14.25" customHeight="1">
      <c r="I199" s="11"/>
      <c r="J199" s="11"/>
    </row>
    <row r="200" spans="1:10" ht="14.25" customHeight="1">
      <c r="A200" s="386"/>
      <c r="B200" s="387"/>
      <c r="C200" s="387"/>
      <c r="D200" s="387"/>
      <c r="E200" s="387"/>
      <c r="F200" s="387"/>
      <c r="G200" s="387"/>
      <c r="H200" s="387"/>
      <c r="I200" s="387"/>
      <c r="J200" s="387"/>
    </row>
    <row r="201" spans="1:10" ht="14.25" customHeight="1">
      <c r="A201" s="1"/>
      <c r="B201" s="1"/>
      <c r="I201" s="2"/>
      <c r="J201" s="2"/>
    </row>
    <row r="202" spans="1:10" ht="14.25" customHeight="1">
      <c r="A202" s="386"/>
      <c r="B202" s="387"/>
      <c r="C202" s="387"/>
      <c r="D202" s="387"/>
      <c r="E202" s="387"/>
      <c r="F202" s="387"/>
      <c r="G202" s="387"/>
      <c r="H202" s="387"/>
      <c r="I202" s="387"/>
      <c r="J202" s="387"/>
    </row>
    <row r="203" spans="1:10" ht="14.25" customHeight="1">
      <c r="I203" s="11"/>
      <c r="J203" s="11"/>
    </row>
    <row r="204" spans="1:10" ht="14.25" customHeight="1">
      <c r="A204" s="388"/>
      <c r="B204" s="387"/>
      <c r="C204" s="387"/>
      <c r="D204" s="387"/>
      <c r="E204" s="387"/>
      <c r="F204" s="387"/>
      <c r="G204" s="387"/>
      <c r="H204" s="387"/>
      <c r="I204" s="387"/>
      <c r="J204" s="387"/>
    </row>
    <row r="205" spans="1:10" ht="14.25" customHeight="1">
      <c r="I205" s="11"/>
      <c r="J205" s="11"/>
    </row>
    <row r="206" spans="1:10" ht="14.25" customHeight="1">
      <c r="A206" s="4"/>
      <c r="I206" s="11"/>
      <c r="J206" s="11"/>
    </row>
    <row r="207" spans="1:10" ht="14.25" customHeight="1">
      <c r="I207" s="11"/>
      <c r="J207" s="11"/>
    </row>
    <row r="208" spans="1:10" ht="14.25" customHeight="1">
      <c r="I208" s="11"/>
      <c r="J208" s="11"/>
    </row>
    <row r="209" spans="1:10" ht="14.25" customHeight="1">
      <c r="I209" s="11"/>
      <c r="J209" s="11"/>
    </row>
    <row r="210" spans="1:10" ht="14.25" customHeight="1">
      <c r="A210" s="32"/>
      <c r="I210" s="11"/>
      <c r="J210" s="11"/>
    </row>
    <row r="211" spans="1:10" ht="14.25" customHeight="1">
      <c r="A211" s="4"/>
      <c r="D211" s="4"/>
      <c r="G211" s="4"/>
      <c r="I211" s="33"/>
      <c r="J211" s="33"/>
    </row>
    <row r="212" spans="1:10" ht="14.25" customHeight="1">
      <c r="G212" s="2"/>
      <c r="I212" s="11"/>
      <c r="J212" s="11"/>
    </row>
    <row r="213" spans="1:10" ht="14.25" customHeight="1">
      <c r="G213" s="11"/>
      <c r="I213" s="11"/>
      <c r="J213" s="11"/>
    </row>
    <row r="214" spans="1:10" ht="14.25" customHeight="1">
      <c r="I214" s="11"/>
      <c r="J214" s="11"/>
    </row>
    <row r="215" spans="1:10" ht="14.25" customHeight="1">
      <c r="A215" s="32"/>
      <c r="I215" s="11"/>
      <c r="J215" s="11"/>
    </row>
    <row r="216" spans="1:10" ht="14.25" customHeight="1">
      <c r="I216" s="11"/>
      <c r="J216" s="11"/>
    </row>
    <row r="217" spans="1:10" ht="14.25" customHeight="1">
      <c r="I217" s="11"/>
      <c r="J217" s="11"/>
    </row>
    <row r="218" spans="1:10" ht="14.25" customHeight="1">
      <c r="I218" s="11"/>
      <c r="J218" s="11"/>
    </row>
    <row r="219" spans="1:10" ht="14.25" customHeight="1">
      <c r="A219" s="4"/>
      <c r="I219" s="11"/>
      <c r="J219" s="11"/>
    </row>
    <row r="220" spans="1:10" ht="14.25" customHeight="1">
      <c r="I220" s="11"/>
      <c r="J220" s="11"/>
    </row>
    <row r="221" spans="1:10" ht="14.25" customHeight="1">
      <c r="I221" s="11"/>
      <c r="J221" s="11"/>
    </row>
    <row r="222" spans="1:10" ht="14.25" customHeight="1">
      <c r="I222" s="11"/>
      <c r="J222" s="11"/>
    </row>
    <row r="223" spans="1:10" ht="14.25" customHeight="1">
      <c r="I223" s="11"/>
      <c r="J223" s="11"/>
    </row>
    <row r="224" spans="1:10" ht="14.25" customHeight="1">
      <c r="I224" s="11"/>
      <c r="J224" s="11"/>
    </row>
    <row r="225" spans="9:10" ht="14.25" customHeight="1">
      <c r="I225" s="11"/>
      <c r="J225" s="11"/>
    </row>
    <row r="226" spans="9:10" ht="14.25" customHeight="1">
      <c r="I226" s="11"/>
      <c r="J226" s="11"/>
    </row>
    <row r="227" spans="9:10" ht="14.25" customHeight="1">
      <c r="I227" s="11"/>
      <c r="J227" s="11"/>
    </row>
    <row r="228" spans="9:10" ht="14.25" customHeight="1">
      <c r="I228" s="11"/>
      <c r="J228" s="11"/>
    </row>
    <row r="229" spans="9:10" ht="14.25" customHeight="1">
      <c r="I229" s="11"/>
      <c r="J229" s="11"/>
    </row>
    <row r="230" spans="9:10" ht="14.25" customHeight="1">
      <c r="I230" s="11"/>
      <c r="J230" s="11"/>
    </row>
    <row r="231" spans="9:10" ht="14.25" customHeight="1">
      <c r="I231" s="11"/>
      <c r="J231" s="11"/>
    </row>
    <row r="232" spans="9:10" ht="14.25" customHeight="1">
      <c r="I232" s="11"/>
      <c r="J232" s="11"/>
    </row>
    <row r="233" spans="9:10" ht="14.25" customHeight="1">
      <c r="I233" s="11"/>
      <c r="J233" s="11"/>
    </row>
    <row r="234" spans="9:10" ht="14.25" customHeight="1">
      <c r="I234" s="11"/>
      <c r="J234" s="11"/>
    </row>
    <row r="235" spans="9:10" ht="14.25" customHeight="1">
      <c r="I235" s="11"/>
      <c r="J235" s="11"/>
    </row>
    <row r="236" spans="9:10" ht="14.25" customHeight="1">
      <c r="I236" s="11"/>
      <c r="J236" s="11"/>
    </row>
    <row r="237" spans="9:10" ht="14.25" customHeight="1">
      <c r="I237" s="11"/>
      <c r="J237" s="11"/>
    </row>
    <row r="238" spans="9:10" ht="14.25" customHeight="1">
      <c r="I238" s="11"/>
      <c r="J238" s="11"/>
    </row>
    <row r="239" spans="9:10" ht="14.25" customHeight="1">
      <c r="I239" s="11"/>
      <c r="J239" s="11"/>
    </row>
    <row r="240" spans="9:10" ht="14.25" customHeight="1">
      <c r="I240" s="11"/>
      <c r="J240" s="11"/>
    </row>
    <row r="241" spans="1:10" ht="14.25" customHeight="1">
      <c r="I241" s="11"/>
      <c r="J241" s="11"/>
    </row>
    <row r="242" spans="1:10" ht="14.25" customHeight="1">
      <c r="I242" s="11"/>
      <c r="J242" s="11"/>
    </row>
    <row r="243" spans="1:10" ht="14.25" customHeight="1">
      <c r="I243" s="11"/>
      <c r="J243" s="11"/>
    </row>
    <row r="244" spans="1:10" ht="14.25" customHeight="1">
      <c r="I244" s="11"/>
      <c r="J244" s="11"/>
    </row>
    <row r="245" spans="1:10" ht="14.25" customHeight="1">
      <c r="I245" s="11"/>
      <c r="J245" s="11"/>
    </row>
    <row r="246" spans="1:10" ht="14.25" customHeight="1">
      <c r="I246" s="11"/>
      <c r="J246" s="11"/>
    </row>
    <row r="247" spans="1:10" ht="14.25" customHeight="1">
      <c r="I247" s="11"/>
      <c r="J247" s="11"/>
    </row>
    <row r="248" spans="1:10" ht="14.25" customHeight="1">
      <c r="I248" s="11"/>
      <c r="J248" s="11"/>
    </row>
    <row r="249" spans="1:10" ht="14.25" customHeight="1">
      <c r="I249" s="11"/>
      <c r="J249" s="11"/>
    </row>
    <row r="250" spans="1:10" ht="14.25" customHeight="1">
      <c r="I250" s="11"/>
      <c r="J250" s="11"/>
    </row>
    <row r="251" spans="1:10" ht="14.25" customHeight="1">
      <c r="I251" s="11"/>
      <c r="J251" s="11"/>
    </row>
    <row r="252" spans="1:10" ht="14.25" customHeight="1">
      <c r="I252" s="11"/>
      <c r="J252" s="11"/>
    </row>
    <row r="253" spans="1:10" ht="14.25" customHeight="1">
      <c r="I253" s="11"/>
      <c r="J253" s="11"/>
    </row>
    <row r="254" spans="1:10" ht="14.25" customHeight="1">
      <c r="I254" s="11"/>
      <c r="J254" s="11"/>
    </row>
    <row r="255" spans="1:10" ht="14.25" customHeight="1">
      <c r="I255" s="11"/>
      <c r="J255" s="11"/>
    </row>
    <row r="256" spans="1:10" ht="14.25" customHeight="1">
      <c r="A256" s="391"/>
      <c r="B256" s="387"/>
      <c r="C256" s="387"/>
      <c r="D256" s="387"/>
      <c r="E256" s="387"/>
      <c r="F256" s="387"/>
      <c r="G256" s="387"/>
      <c r="H256" s="387"/>
      <c r="I256" s="387"/>
      <c r="J256" s="387"/>
    </row>
    <row r="257" spans="1:10" ht="14.25" customHeight="1">
      <c r="A257" s="389"/>
      <c r="B257" s="387"/>
      <c r="C257" s="387"/>
      <c r="D257" s="387"/>
      <c r="E257" s="387"/>
      <c r="F257" s="387"/>
      <c r="G257" s="387"/>
      <c r="H257" s="387"/>
      <c r="I257" s="387"/>
      <c r="J257" s="387"/>
    </row>
    <row r="258" spans="1:10" ht="14.25" customHeight="1">
      <c r="I258" s="11"/>
      <c r="J258" s="11"/>
    </row>
    <row r="259" spans="1:10" ht="14.25" customHeight="1">
      <c r="A259" s="386"/>
      <c r="B259" s="387"/>
      <c r="C259" s="387"/>
      <c r="D259" s="387"/>
      <c r="E259" s="387"/>
      <c r="F259" s="387"/>
      <c r="G259" s="387"/>
      <c r="H259" s="387"/>
      <c r="I259" s="387"/>
      <c r="J259" s="387"/>
    </row>
    <row r="260" spans="1:10" ht="14.25" customHeight="1">
      <c r="A260" s="1"/>
      <c r="B260" s="1"/>
      <c r="I260" s="2"/>
      <c r="J260" s="2"/>
    </row>
    <row r="261" spans="1:10" ht="14.25" customHeight="1">
      <c r="A261" s="386"/>
      <c r="B261" s="387"/>
      <c r="C261" s="387"/>
      <c r="D261" s="387"/>
      <c r="E261" s="387"/>
      <c r="F261" s="387"/>
      <c r="G261" s="387"/>
      <c r="H261" s="387"/>
      <c r="I261" s="387"/>
      <c r="J261" s="387"/>
    </row>
    <row r="262" spans="1:10" ht="14.25" customHeight="1">
      <c r="I262" s="11"/>
      <c r="J262" s="11"/>
    </row>
    <row r="263" spans="1:10" ht="14.25" customHeight="1">
      <c r="A263" s="388"/>
      <c r="B263" s="387"/>
      <c r="C263" s="387"/>
      <c r="D263" s="387"/>
      <c r="E263" s="387"/>
      <c r="F263" s="387"/>
      <c r="G263" s="387"/>
      <c r="H263" s="387"/>
      <c r="I263" s="387"/>
      <c r="J263" s="387"/>
    </row>
    <row r="264" spans="1:10" ht="14.25" customHeight="1">
      <c r="I264" s="2"/>
      <c r="J264" s="2"/>
    </row>
    <row r="265" spans="1:10" ht="14.25" customHeight="1">
      <c r="I265" s="11"/>
      <c r="J265" s="11"/>
    </row>
    <row r="266" spans="1:10" ht="14.25" customHeight="1">
      <c r="A266" s="4"/>
      <c r="G266" s="2"/>
      <c r="I266" s="2"/>
      <c r="J266" s="2"/>
    </row>
    <row r="267" spans="1:10" ht="14.25" customHeight="1">
      <c r="G267" s="2"/>
      <c r="I267" s="2"/>
      <c r="J267" s="2"/>
    </row>
    <row r="268" spans="1:10" ht="14.25" customHeight="1">
      <c r="G268" s="34"/>
      <c r="I268" s="34"/>
      <c r="J268" s="34"/>
    </row>
    <row r="269" spans="1:10" ht="14.25" customHeight="1">
      <c r="I269" s="11"/>
      <c r="J269" s="11"/>
    </row>
    <row r="270" spans="1:10" ht="14.25" customHeight="1">
      <c r="I270" s="11"/>
      <c r="J270" s="11"/>
    </row>
    <row r="271" spans="1:10" ht="14.25" customHeight="1">
      <c r="A271" s="1"/>
      <c r="I271" s="11"/>
      <c r="J271" s="11"/>
    </row>
    <row r="272" spans="1:10" ht="14.25" customHeight="1">
      <c r="G272" s="18"/>
      <c r="I272" s="18"/>
      <c r="J272" s="18"/>
    </row>
    <row r="273" spans="1:10" ht="14.25" customHeight="1">
      <c r="G273" s="11"/>
      <c r="I273" s="11"/>
      <c r="J273" s="11"/>
    </row>
    <row r="274" spans="1:10" ht="14.25" customHeight="1">
      <c r="G274" s="11"/>
      <c r="I274" s="11"/>
      <c r="J274" s="11"/>
    </row>
    <row r="275" spans="1:10" ht="14.25" customHeight="1">
      <c r="G275" s="11"/>
      <c r="I275" s="11"/>
      <c r="J275" s="11"/>
    </row>
    <row r="276" spans="1:10" ht="14.25" customHeight="1">
      <c r="G276" s="11"/>
      <c r="I276" s="11"/>
      <c r="J276" s="11"/>
    </row>
    <row r="277" spans="1:10" ht="14.25" customHeight="1">
      <c r="G277" s="11"/>
      <c r="I277" s="11"/>
      <c r="J277" s="11"/>
    </row>
    <row r="278" spans="1:10" ht="14.25" customHeight="1">
      <c r="G278" s="11"/>
      <c r="I278" s="11"/>
      <c r="J278" s="11"/>
    </row>
    <row r="279" spans="1:10" ht="14.25" customHeight="1">
      <c r="A279" s="1"/>
      <c r="G279" s="11"/>
      <c r="I279" s="11"/>
      <c r="J279" s="11"/>
    </row>
    <row r="280" spans="1:10" ht="14.25" customHeight="1">
      <c r="G280" s="11"/>
      <c r="I280" s="11"/>
      <c r="J280" s="11"/>
    </row>
    <row r="281" spans="1:10" ht="14.25" customHeight="1">
      <c r="G281" s="11"/>
      <c r="I281" s="11"/>
      <c r="J281" s="11"/>
    </row>
    <row r="282" spans="1:10" ht="14.25" customHeight="1">
      <c r="G282" s="11"/>
      <c r="I282" s="11"/>
      <c r="J282" s="11"/>
    </row>
    <row r="283" spans="1:10" ht="14.25" customHeight="1">
      <c r="G283" s="11"/>
      <c r="I283" s="11"/>
      <c r="J283" s="11"/>
    </row>
    <row r="284" spans="1:10" ht="14.25" customHeight="1">
      <c r="G284" s="11"/>
      <c r="I284" s="11"/>
      <c r="J284" s="11"/>
    </row>
    <row r="285" spans="1:10" ht="14.25" customHeight="1">
      <c r="G285" s="11"/>
      <c r="I285" s="11"/>
      <c r="J285" s="11"/>
    </row>
    <row r="286" spans="1:10" ht="14.25" customHeight="1">
      <c r="A286" s="1"/>
      <c r="G286" s="11"/>
      <c r="I286" s="11"/>
      <c r="J286" s="11"/>
    </row>
    <row r="287" spans="1:10" ht="14.25" customHeight="1">
      <c r="G287" s="11"/>
      <c r="I287" s="11"/>
      <c r="J287" s="11"/>
    </row>
    <row r="288" spans="1:10" ht="14.25" customHeight="1">
      <c r="G288" s="11"/>
      <c r="I288" s="11"/>
      <c r="J288" s="11"/>
    </row>
    <row r="289" spans="1:10" ht="14.25" customHeight="1">
      <c r="G289" s="11"/>
      <c r="I289" s="11"/>
      <c r="J289" s="11"/>
    </row>
    <row r="290" spans="1:10" ht="14.25" customHeight="1">
      <c r="G290" s="11"/>
      <c r="I290" s="11"/>
      <c r="J290" s="11"/>
    </row>
    <row r="291" spans="1:10" ht="14.25" customHeight="1">
      <c r="G291" s="11"/>
      <c r="I291" s="11"/>
      <c r="J291" s="11"/>
    </row>
    <row r="292" spans="1:10" ht="14.25" customHeight="1">
      <c r="G292" s="11"/>
      <c r="I292" s="11"/>
      <c r="J292" s="11"/>
    </row>
    <row r="293" spans="1:10" ht="14.25" customHeight="1">
      <c r="G293" s="11"/>
      <c r="I293" s="11"/>
      <c r="J293" s="11"/>
    </row>
    <row r="294" spans="1:10" ht="14.25" customHeight="1">
      <c r="G294" s="11"/>
      <c r="I294" s="11"/>
      <c r="J294" s="11"/>
    </row>
    <row r="295" spans="1:10" ht="14.25" customHeight="1">
      <c r="G295" s="11"/>
      <c r="I295" s="11"/>
      <c r="J295" s="11"/>
    </row>
    <row r="296" spans="1:10" ht="14.25" customHeight="1">
      <c r="G296" s="11"/>
      <c r="I296" s="11"/>
      <c r="J296" s="11"/>
    </row>
    <row r="297" spans="1:10" ht="14.25" customHeight="1">
      <c r="G297" s="11"/>
      <c r="I297" s="11"/>
      <c r="J297" s="11"/>
    </row>
    <row r="298" spans="1:10" ht="14.25" customHeight="1">
      <c r="A298" s="1"/>
      <c r="G298" s="11"/>
      <c r="I298" s="11"/>
      <c r="J298" s="11"/>
    </row>
    <row r="299" spans="1:10" ht="14.25" customHeight="1">
      <c r="G299" s="11"/>
      <c r="I299" s="11"/>
      <c r="J299" s="11"/>
    </row>
    <row r="300" spans="1:10" ht="14.25" customHeight="1">
      <c r="G300" s="11"/>
      <c r="I300" s="11"/>
      <c r="J300" s="11"/>
    </row>
    <row r="301" spans="1:10" ht="14.25" customHeight="1">
      <c r="G301" s="11"/>
      <c r="I301" s="11"/>
      <c r="J301" s="11"/>
    </row>
    <row r="302" spans="1:10" ht="14.25" customHeight="1">
      <c r="G302" s="11"/>
      <c r="I302" s="11"/>
      <c r="J302" s="11"/>
    </row>
    <row r="303" spans="1:10" ht="14.25" customHeight="1">
      <c r="G303" s="11"/>
      <c r="I303" s="11"/>
      <c r="J303" s="11"/>
    </row>
    <row r="304" spans="1:10" ht="14.25" customHeight="1">
      <c r="G304" s="11"/>
      <c r="I304" s="11"/>
      <c r="J304" s="11"/>
    </row>
    <row r="305" spans="1:10" ht="14.25" customHeight="1">
      <c r="I305" s="11"/>
      <c r="J305" s="11"/>
    </row>
    <row r="306" spans="1:10" ht="14.25" customHeight="1">
      <c r="I306" s="11"/>
      <c r="J306" s="11"/>
    </row>
    <row r="307" spans="1:10" ht="14.25" customHeight="1">
      <c r="I307" s="11"/>
      <c r="J307" s="11"/>
    </row>
    <row r="308" spans="1:10" ht="14.25" customHeight="1">
      <c r="I308" s="11"/>
      <c r="J308" s="11"/>
    </row>
    <row r="309" spans="1:10" ht="14.25" customHeight="1">
      <c r="I309" s="11"/>
      <c r="J309" s="11"/>
    </row>
    <row r="310" spans="1:10" ht="14.25" customHeight="1">
      <c r="I310" s="11"/>
      <c r="J310" s="11"/>
    </row>
    <row r="311" spans="1:10" ht="14.25" customHeight="1">
      <c r="I311" s="11"/>
      <c r="J311" s="11"/>
    </row>
    <row r="312" spans="1:10" ht="14.25" customHeight="1">
      <c r="I312" s="11"/>
      <c r="J312" s="11"/>
    </row>
    <row r="313" spans="1:10" ht="14.25" customHeight="1">
      <c r="I313" s="11"/>
      <c r="J313" s="11"/>
    </row>
    <row r="314" spans="1:10" ht="14.25" customHeight="1">
      <c r="I314" s="11"/>
      <c r="J314" s="11"/>
    </row>
    <row r="315" spans="1:10" ht="14.25" customHeight="1">
      <c r="I315" s="11"/>
      <c r="J315" s="11"/>
    </row>
    <row r="316" spans="1:10" ht="14.25" customHeight="1">
      <c r="I316" s="11"/>
      <c r="J316" s="11"/>
    </row>
    <row r="317" spans="1:10" ht="14.25" customHeight="1">
      <c r="I317" s="11"/>
      <c r="J317" s="11"/>
    </row>
    <row r="318" spans="1:10" ht="14.25" customHeight="1">
      <c r="A318" s="389"/>
      <c r="B318" s="387"/>
      <c r="C318" s="387"/>
      <c r="D318" s="387"/>
      <c r="E318" s="387"/>
      <c r="F318" s="387"/>
      <c r="G318" s="387"/>
      <c r="H318" s="387"/>
      <c r="I318" s="387"/>
      <c r="J318" s="387"/>
    </row>
    <row r="319" spans="1:10" ht="14.25" customHeight="1">
      <c r="I319" s="11"/>
      <c r="J319" s="11"/>
    </row>
    <row r="320" spans="1:10" ht="14.25" customHeight="1">
      <c r="I320" s="11"/>
      <c r="J320" s="11"/>
    </row>
    <row r="321" spans="1:10" ht="14.25" customHeight="1">
      <c r="A321" s="386"/>
      <c r="B321" s="387"/>
      <c r="C321" s="387"/>
      <c r="D321" s="387"/>
      <c r="E321" s="387"/>
      <c r="F321" s="387"/>
      <c r="G321" s="387"/>
      <c r="H321" s="387"/>
      <c r="I321" s="387"/>
      <c r="J321" s="387"/>
    </row>
    <row r="322" spans="1:10" ht="14.25" customHeight="1">
      <c r="A322" s="1"/>
      <c r="B322" s="1"/>
      <c r="I322" s="2"/>
      <c r="J322" s="2"/>
    </row>
    <row r="323" spans="1:10" ht="14.25" customHeight="1">
      <c r="I323" s="2"/>
      <c r="J323" s="2"/>
    </row>
    <row r="324" spans="1:10" ht="14.25" customHeight="1">
      <c r="I324" s="2"/>
      <c r="J324" s="2"/>
    </row>
    <row r="325" spans="1:10" ht="14.25" customHeight="1">
      <c r="I325" s="2"/>
      <c r="J325" s="2"/>
    </row>
    <row r="326" spans="1:10" ht="14.25" customHeight="1">
      <c r="I326" s="2"/>
      <c r="J326" s="2"/>
    </row>
    <row r="327" spans="1:10" ht="14.25" customHeight="1">
      <c r="I327" s="2"/>
      <c r="J327" s="2"/>
    </row>
    <row r="328" spans="1:10" ht="14.25" customHeight="1">
      <c r="I328" s="2"/>
      <c r="J328" s="2"/>
    </row>
    <row r="329" spans="1:10" ht="14.25" customHeight="1">
      <c r="I329" s="2"/>
      <c r="J329" s="2"/>
    </row>
    <row r="330" spans="1:10" ht="14.25" customHeight="1">
      <c r="I330" s="2"/>
      <c r="J330" s="2"/>
    </row>
    <row r="331" spans="1:10" ht="14.25" customHeight="1">
      <c r="I331" s="2"/>
      <c r="J331" s="2"/>
    </row>
    <row r="332" spans="1:10" ht="14.25" customHeight="1">
      <c r="I332" s="2"/>
      <c r="J332" s="2"/>
    </row>
    <row r="333" spans="1:10" ht="14.25" customHeight="1">
      <c r="I333" s="2"/>
      <c r="J333" s="2"/>
    </row>
    <row r="334" spans="1:10" ht="14.25" customHeight="1">
      <c r="I334" s="2"/>
      <c r="J334" s="2"/>
    </row>
    <row r="335" spans="1:10" ht="14.25" customHeight="1">
      <c r="I335" s="2"/>
      <c r="J335" s="2"/>
    </row>
    <row r="336" spans="1:10" ht="14.25" customHeight="1">
      <c r="I336" s="2"/>
      <c r="J336" s="2"/>
    </row>
    <row r="337" spans="9:10" ht="14.25" customHeight="1">
      <c r="I337" s="2"/>
      <c r="J337" s="2"/>
    </row>
    <row r="338" spans="9:10" ht="14.25" customHeight="1">
      <c r="I338" s="2"/>
      <c r="J338" s="2"/>
    </row>
    <row r="339" spans="9:10" ht="14.25" customHeight="1">
      <c r="I339" s="2"/>
      <c r="J339" s="2"/>
    </row>
    <row r="340" spans="9:10" ht="14.25" customHeight="1">
      <c r="I340" s="2"/>
      <c r="J340" s="2"/>
    </row>
    <row r="341" spans="9:10" ht="14.25" customHeight="1">
      <c r="I341" s="2"/>
      <c r="J341" s="2"/>
    </row>
    <row r="342" spans="9:10" ht="14.25" customHeight="1">
      <c r="I342" s="2"/>
      <c r="J342" s="2"/>
    </row>
    <row r="343" spans="9:10" ht="14.25" customHeight="1">
      <c r="I343" s="2"/>
      <c r="J343" s="2"/>
    </row>
    <row r="344" spans="9:10" ht="14.25" customHeight="1">
      <c r="I344" s="2"/>
      <c r="J344" s="2"/>
    </row>
    <row r="345" spans="9:10" ht="14.25" customHeight="1">
      <c r="I345" s="2"/>
      <c r="J345" s="2"/>
    </row>
    <row r="346" spans="9:10" ht="14.25" customHeight="1">
      <c r="I346" s="2"/>
      <c r="J346" s="2"/>
    </row>
    <row r="347" spans="9:10" ht="14.25" customHeight="1">
      <c r="I347" s="2"/>
      <c r="J347" s="2"/>
    </row>
    <row r="348" spans="9:10" ht="14.25" customHeight="1">
      <c r="I348" s="2"/>
      <c r="J348" s="2"/>
    </row>
    <row r="349" spans="9:10" ht="14.25" customHeight="1">
      <c r="I349" s="2"/>
      <c r="J349" s="2"/>
    </row>
    <row r="350" spans="9:10" ht="14.25" customHeight="1">
      <c r="I350" s="2"/>
      <c r="J350" s="2"/>
    </row>
    <row r="351" spans="9:10" ht="14.25" customHeight="1">
      <c r="I351" s="2"/>
      <c r="J351" s="2"/>
    </row>
    <row r="352" spans="9:10" ht="14.25" customHeight="1">
      <c r="I352" s="2"/>
      <c r="J352" s="2"/>
    </row>
    <row r="353" spans="9:10" ht="14.25" customHeight="1">
      <c r="I353" s="2"/>
      <c r="J353" s="2"/>
    </row>
    <row r="354" spans="9:10" ht="14.25" customHeight="1">
      <c r="I354" s="2"/>
      <c r="J354" s="2"/>
    </row>
    <row r="355" spans="9:10" ht="14.25" customHeight="1">
      <c r="I355" s="2"/>
      <c r="J355" s="2"/>
    </row>
    <row r="356" spans="9:10" ht="14.25" customHeight="1">
      <c r="I356" s="2"/>
      <c r="J356" s="2"/>
    </row>
    <row r="357" spans="9:10" ht="14.25" customHeight="1">
      <c r="I357" s="2"/>
      <c r="J357" s="2"/>
    </row>
    <row r="358" spans="9:10" ht="14.25" customHeight="1">
      <c r="I358" s="2"/>
      <c r="J358" s="2"/>
    </row>
    <row r="359" spans="9:10" ht="14.25" customHeight="1">
      <c r="I359" s="2"/>
      <c r="J359" s="2"/>
    </row>
    <row r="360" spans="9:10" ht="14.25" customHeight="1">
      <c r="I360" s="2"/>
      <c r="J360" s="2"/>
    </row>
    <row r="361" spans="9:10" ht="14.25" customHeight="1">
      <c r="I361" s="2"/>
      <c r="J361" s="2"/>
    </row>
    <row r="362" spans="9:10" ht="14.25" customHeight="1">
      <c r="I362" s="2"/>
      <c r="J362" s="2"/>
    </row>
    <row r="363" spans="9:10" ht="14.25" customHeight="1">
      <c r="I363" s="2"/>
      <c r="J363" s="2"/>
    </row>
    <row r="364" spans="9:10" ht="14.25" customHeight="1">
      <c r="I364" s="2"/>
      <c r="J364" s="2"/>
    </row>
    <row r="365" spans="9:10" ht="14.25" customHeight="1">
      <c r="I365" s="2"/>
      <c r="J365" s="2"/>
    </row>
    <row r="366" spans="9:10" ht="14.25" customHeight="1">
      <c r="I366" s="2"/>
      <c r="J366" s="2"/>
    </row>
    <row r="367" spans="9:10" ht="14.25" customHeight="1">
      <c r="I367" s="2"/>
      <c r="J367" s="2"/>
    </row>
    <row r="368" spans="9:10" ht="14.25" customHeight="1">
      <c r="I368" s="2"/>
      <c r="J368" s="2"/>
    </row>
    <row r="369" spans="9:10" ht="14.25" customHeight="1">
      <c r="I369" s="2"/>
      <c r="J369" s="2"/>
    </row>
    <row r="370" spans="9:10" ht="14.25" customHeight="1">
      <c r="I370" s="2"/>
      <c r="J370" s="2"/>
    </row>
    <row r="371" spans="9:10" ht="14.25" customHeight="1">
      <c r="I371" s="2"/>
      <c r="J371" s="2"/>
    </row>
    <row r="372" spans="9:10" ht="14.25" customHeight="1">
      <c r="I372" s="2"/>
      <c r="J372" s="2"/>
    </row>
    <row r="373" spans="9:10" ht="14.25" customHeight="1">
      <c r="I373" s="2"/>
      <c r="J373" s="2"/>
    </row>
    <row r="374" spans="9:10" ht="14.25" customHeight="1">
      <c r="I374" s="2"/>
      <c r="J374" s="2"/>
    </row>
    <row r="375" spans="9:10" ht="14.25" customHeight="1">
      <c r="I375" s="2"/>
      <c r="J375" s="2"/>
    </row>
    <row r="376" spans="9:10" ht="14.25" customHeight="1">
      <c r="I376" s="2"/>
      <c r="J376" s="2"/>
    </row>
    <row r="377" spans="9:10" ht="14.25" customHeight="1">
      <c r="I377" s="2"/>
      <c r="J377" s="2"/>
    </row>
    <row r="378" spans="9:10" ht="14.25" customHeight="1">
      <c r="I378" s="2"/>
      <c r="J378" s="2"/>
    </row>
    <row r="379" spans="9:10" ht="14.25" customHeight="1">
      <c r="I379" s="2"/>
      <c r="J379" s="2"/>
    </row>
    <row r="380" spans="9:10" ht="14.25" customHeight="1">
      <c r="I380" s="2"/>
      <c r="J380" s="2"/>
    </row>
    <row r="381" spans="9:10" ht="14.25" customHeight="1">
      <c r="I381" s="2"/>
      <c r="J381" s="2"/>
    </row>
    <row r="382" spans="9:10" ht="14.25" customHeight="1">
      <c r="I382" s="2"/>
      <c r="J382" s="2"/>
    </row>
    <row r="383" spans="9:10" ht="14.25" customHeight="1">
      <c r="I383" s="2"/>
      <c r="J383" s="2"/>
    </row>
    <row r="384" spans="9:10" ht="14.25" customHeight="1">
      <c r="I384" s="2"/>
      <c r="J384" s="2"/>
    </row>
    <row r="385" spans="9:10" ht="14.25" customHeight="1">
      <c r="I385" s="2"/>
      <c r="J385" s="2"/>
    </row>
    <row r="386" spans="9:10" ht="14.25" customHeight="1">
      <c r="I386" s="2"/>
      <c r="J386" s="2"/>
    </row>
    <row r="387" spans="9:10" ht="14.25" customHeight="1">
      <c r="I387" s="2"/>
      <c r="J387" s="2"/>
    </row>
    <row r="388" spans="9:10" ht="14.25" customHeight="1">
      <c r="I388" s="2"/>
      <c r="J388" s="2"/>
    </row>
    <row r="389" spans="9:10" ht="14.25" customHeight="1">
      <c r="I389" s="2"/>
      <c r="J389" s="2"/>
    </row>
    <row r="390" spans="9:10" ht="14.25" customHeight="1">
      <c r="I390" s="2"/>
      <c r="J390" s="2"/>
    </row>
    <row r="391" spans="9:10" ht="14.25" customHeight="1">
      <c r="I391" s="2"/>
      <c r="J391" s="2"/>
    </row>
    <row r="392" spans="9:10" ht="14.25" customHeight="1">
      <c r="I392" s="2"/>
      <c r="J392" s="2"/>
    </row>
    <row r="393" spans="9:10" ht="14.25" customHeight="1">
      <c r="I393" s="2"/>
      <c r="J393" s="2"/>
    </row>
    <row r="394" spans="9:10" ht="14.25" customHeight="1">
      <c r="I394" s="2"/>
      <c r="J394" s="2"/>
    </row>
    <row r="395" spans="9:10" ht="14.25" customHeight="1">
      <c r="I395" s="2"/>
      <c r="J395" s="2"/>
    </row>
    <row r="396" spans="9:10" ht="14.25" customHeight="1">
      <c r="I396" s="2"/>
      <c r="J396" s="2"/>
    </row>
    <row r="397" spans="9:10" ht="14.25" customHeight="1">
      <c r="I397" s="2"/>
      <c r="J397" s="2"/>
    </row>
    <row r="398" spans="9:10" ht="14.25" customHeight="1">
      <c r="I398" s="2"/>
      <c r="J398" s="2"/>
    </row>
    <row r="399" spans="9:10" ht="14.25" customHeight="1">
      <c r="I399" s="2"/>
      <c r="J399" s="2"/>
    </row>
    <row r="400" spans="9:10" ht="14.25" customHeight="1">
      <c r="I400" s="2"/>
      <c r="J400" s="2"/>
    </row>
    <row r="401" spans="9:10" ht="14.25" customHeight="1">
      <c r="I401" s="2"/>
      <c r="J401" s="2"/>
    </row>
    <row r="402" spans="9:10" ht="14.25" customHeight="1">
      <c r="I402" s="2"/>
      <c r="J402" s="2"/>
    </row>
    <row r="403" spans="9:10" ht="14.25" customHeight="1">
      <c r="I403" s="2"/>
      <c r="J403" s="2"/>
    </row>
    <row r="404" spans="9:10" ht="14.25" customHeight="1">
      <c r="I404" s="2"/>
      <c r="J404" s="2"/>
    </row>
    <row r="405" spans="9:10" ht="14.25" customHeight="1">
      <c r="I405" s="2"/>
      <c r="J405" s="2"/>
    </row>
    <row r="406" spans="9:10" ht="14.25" customHeight="1">
      <c r="I406" s="2"/>
      <c r="J406" s="2"/>
    </row>
    <row r="407" spans="9:10" ht="14.25" customHeight="1">
      <c r="I407" s="2"/>
      <c r="J407" s="2"/>
    </row>
    <row r="408" spans="9:10" ht="14.25" customHeight="1">
      <c r="I408" s="2"/>
      <c r="J408" s="2"/>
    </row>
    <row r="409" spans="9:10" ht="14.25" customHeight="1">
      <c r="I409" s="2"/>
      <c r="J409" s="2"/>
    </row>
    <row r="410" spans="9:10" ht="14.25" customHeight="1">
      <c r="I410" s="2"/>
      <c r="J410" s="2"/>
    </row>
    <row r="411" spans="9:10" ht="14.25" customHeight="1">
      <c r="I411" s="2"/>
      <c r="J411" s="2"/>
    </row>
    <row r="412" spans="9:10" ht="14.25" customHeight="1">
      <c r="I412" s="2"/>
      <c r="J412" s="2"/>
    </row>
    <row r="413" spans="9:10" ht="14.25" customHeight="1">
      <c r="I413" s="2"/>
      <c r="J413" s="2"/>
    </row>
    <row r="414" spans="9:10" ht="14.25" customHeight="1">
      <c r="I414" s="2"/>
      <c r="J414" s="2"/>
    </row>
    <row r="415" spans="9:10" ht="14.25" customHeight="1">
      <c r="I415" s="2"/>
      <c r="J415" s="2"/>
    </row>
    <row r="416" spans="9:10" ht="14.25" customHeight="1">
      <c r="I416" s="2"/>
      <c r="J416" s="2"/>
    </row>
    <row r="417" spans="9:10" ht="14.25" customHeight="1">
      <c r="I417" s="2"/>
      <c r="J417" s="2"/>
    </row>
    <row r="418" spans="9:10" ht="14.25" customHeight="1">
      <c r="I418" s="2"/>
      <c r="J418" s="2"/>
    </row>
    <row r="419" spans="9:10" ht="14.25" customHeight="1">
      <c r="I419" s="2"/>
      <c r="J419" s="2"/>
    </row>
    <row r="420" spans="9:10" ht="14.25" customHeight="1">
      <c r="I420" s="2"/>
      <c r="J420" s="2"/>
    </row>
    <row r="421" spans="9:10" ht="14.25" customHeight="1">
      <c r="I421" s="2"/>
      <c r="J421" s="2"/>
    </row>
    <row r="422" spans="9:10" ht="14.25" customHeight="1">
      <c r="I422" s="2"/>
      <c r="J422" s="2"/>
    </row>
    <row r="423" spans="9:10" ht="14.25" customHeight="1">
      <c r="I423" s="2"/>
      <c r="J423" s="2"/>
    </row>
    <row r="424" spans="9:10" ht="14.25" customHeight="1">
      <c r="I424" s="2"/>
      <c r="J424" s="2"/>
    </row>
    <row r="425" spans="9:10" ht="14.25" customHeight="1">
      <c r="I425" s="2"/>
      <c r="J425" s="2"/>
    </row>
    <row r="426" spans="9:10" ht="14.25" customHeight="1">
      <c r="I426" s="2"/>
      <c r="J426" s="2"/>
    </row>
    <row r="427" spans="9:10" ht="14.25" customHeight="1">
      <c r="I427" s="2"/>
      <c r="J427" s="2"/>
    </row>
    <row r="428" spans="9:10" ht="14.25" customHeight="1">
      <c r="I428" s="2"/>
      <c r="J428" s="2"/>
    </row>
    <row r="429" spans="9:10" ht="14.25" customHeight="1">
      <c r="I429" s="2"/>
      <c r="J429" s="2"/>
    </row>
    <row r="430" spans="9:10" ht="14.25" customHeight="1">
      <c r="I430" s="2"/>
      <c r="J430" s="2"/>
    </row>
    <row r="431" spans="9:10" ht="14.25" customHeight="1">
      <c r="I431" s="2"/>
      <c r="J431" s="2"/>
    </row>
    <row r="432" spans="9:10" ht="14.25" customHeight="1">
      <c r="I432" s="2"/>
      <c r="J432" s="2"/>
    </row>
    <row r="433" spans="9:10" ht="14.25" customHeight="1">
      <c r="I433" s="2"/>
      <c r="J433" s="2"/>
    </row>
    <row r="434" spans="9:10" ht="14.25" customHeight="1">
      <c r="I434" s="2"/>
      <c r="J434" s="2"/>
    </row>
    <row r="435" spans="9:10" ht="14.25" customHeight="1">
      <c r="I435" s="2"/>
      <c r="J435" s="2"/>
    </row>
    <row r="436" spans="9:10" ht="14.25" customHeight="1">
      <c r="I436" s="2"/>
      <c r="J436" s="2"/>
    </row>
    <row r="437" spans="9:10" ht="14.25" customHeight="1">
      <c r="I437" s="2"/>
      <c r="J437" s="2"/>
    </row>
    <row r="438" spans="9:10" ht="14.25" customHeight="1">
      <c r="I438" s="2"/>
      <c r="J438" s="2"/>
    </row>
    <row r="439" spans="9:10" ht="14.25" customHeight="1">
      <c r="I439" s="2"/>
      <c r="J439" s="2"/>
    </row>
    <row r="440" spans="9:10" ht="14.25" customHeight="1">
      <c r="I440" s="2"/>
      <c r="J440" s="2"/>
    </row>
    <row r="441" spans="9:10" ht="14.25" customHeight="1">
      <c r="I441" s="2"/>
      <c r="J441" s="2"/>
    </row>
    <row r="442" spans="9:10" ht="14.25" customHeight="1">
      <c r="I442" s="2"/>
      <c r="J442" s="2"/>
    </row>
    <row r="443" spans="9:10" ht="14.25" customHeight="1">
      <c r="I443" s="2"/>
      <c r="J443" s="2"/>
    </row>
    <row r="444" spans="9:10" ht="14.25" customHeight="1">
      <c r="I444" s="2"/>
      <c r="J444" s="2"/>
    </row>
    <row r="445" spans="9:10" ht="14.25" customHeight="1">
      <c r="I445" s="2"/>
      <c r="J445" s="2"/>
    </row>
    <row r="446" spans="9:10" ht="14.25" customHeight="1">
      <c r="I446" s="2"/>
      <c r="J446" s="2"/>
    </row>
    <row r="447" spans="9:10" ht="14.25" customHeight="1">
      <c r="I447" s="2"/>
      <c r="J447" s="2"/>
    </row>
    <row r="448" spans="9:10" ht="14.25" customHeight="1">
      <c r="I448" s="2"/>
      <c r="J448" s="2"/>
    </row>
    <row r="449" spans="9:10" ht="14.25" customHeight="1">
      <c r="I449" s="2"/>
      <c r="J449" s="2"/>
    </row>
    <row r="450" spans="9:10" ht="14.25" customHeight="1">
      <c r="I450" s="2"/>
      <c r="J450" s="2"/>
    </row>
    <row r="451" spans="9:10" ht="14.25" customHeight="1">
      <c r="I451" s="2"/>
      <c r="J451" s="2"/>
    </row>
    <row r="452" spans="9:10" ht="14.25" customHeight="1">
      <c r="I452" s="2"/>
      <c r="J452" s="2"/>
    </row>
    <row r="453" spans="9:10" ht="14.25" customHeight="1">
      <c r="I453" s="2"/>
      <c r="J453" s="2"/>
    </row>
    <row r="454" spans="9:10" ht="14.25" customHeight="1">
      <c r="I454" s="2"/>
      <c r="J454" s="2"/>
    </row>
    <row r="455" spans="9:10" ht="14.25" customHeight="1">
      <c r="I455" s="2"/>
      <c r="J455" s="2"/>
    </row>
    <row r="456" spans="9:10" ht="14.25" customHeight="1">
      <c r="I456" s="2"/>
      <c r="J456" s="2"/>
    </row>
    <row r="457" spans="9:10" ht="14.25" customHeight="1">
      <c r="I457" s="2"/>
      <c r="J457" s="2"/>
    </row>
    <row r="458" spans="9:10" ht="14.25" customHeight="1">
      <c r="I458" s="2"/>
      <c r="J458" s="2"/>
    </row>
    <row r="459" spans="9:10" ht="14.25" customHeight="1">
      <c r="I459" s="2"/>
      <c r="J459" s="2"/>
    </row>
    <row r="460" spans="9:10" ht="14.25" customHeight="1">
      <c r="I460" s="2"/>
      <c r="J460" s="2"/>
    </row>
    <row r="461" spans="9:10" ht="14.25" customHeight="1">
      <c r="I461" s="2"/>
      <c r="J461" s="2"/>
    </row>
    <row r="462" spans="9:10" ht="14.25" customHeight="1">
      <c r="I462" s="2"/>
      <c r="J462" s="2"/>
    </row>
    <row r="463" spans="9:10" ht="14.25" customHeight="1">
      <c r="I463" s="2"/>
      <c r="J463" s="2"/>
    </row>
    <row r="464" spans="9:10" ht="14.25" customHeight="1">
      <c r="I464" s="2"/>
      <c r="J464" s="2"/>
    </row>
    <row r="465" spans="9:10" ht="14.25" customHeight="1">
      <c r="I465" s="2"/>
      <c r="J465" s="2"/>
    </row>
    <row r="466" spans="9:10" ht="14.25" customHeight="1">
      <c r="I466" s="2"/>
      <c r="J466" s="2"/>
    </row>
    <row r="467" spans="9:10" ht="14.25" customHeight="1">
      <c r="I467" s="2"/>
      <c r="J467" s="2"/>
    </row>
    <row r="468" spans="9:10" ht="14.25" customHeight="1">
      <c r="I468" s="2"/>
      <c r="J468" s="2"/>
    </row>
    <row r="469" spans="9:10" ht="14.25" customHeight="1">
      <c r="I469" s="2"/>
      <c r="J469" s="2"/>
    </row>
    <row r="470" spans="9:10" ht="14.25" customHeight="1">
      <c r="I470" s="2"/>
      <c r="J470" s="2"/>
    </row>
    <row r="471" spans="9:10" ht="14.25" customHeight="1">
      <c r="I471" s="2"/>
      <c r="J471" s="2"/>
    </row>
    <row r="472" spans="9:10" ht="14.25" customHeight="1">
      <c r="I472" s="2"/>
      <c r="J472" s="2"/>
    </row>
    <row r="473" spans="9:10" ht="14.25" customHeight="1">
      <c r="I473" s="2"/>
      <c r="J473" s="2"/>
    </row>
    <row r="474" spans="9:10" ht="14.25" customHeight="1">
      <c r="I474" s="2"/>
      <c r="J474" s="2"/>
    </row>
    <row r="475" spans="9:10" ht="14.25" customHeight="1">
      <c r="I475" s="2"/>
      <c r="J475" s="2"/>
    </row>
    <row r="476" spans="9:10" ht="14.25" customHeight="1">
      <c r="I476" s="2"/>
      <c r="J476" s="2"/>
    </row>
    <row r="477" spans="9:10" ht="14.25" customHeight="1">
      <c r="I477" s="2"/>
      <c r="J477" s="2"/>
    </row>
    <row r="478" spans="9:10" ht="14.25" customHeight="1">
      <c r="I478" s="2"/>
      <c r="J478" s="2"/>
    </row>
    <row r="479" spans="9:10" ht="14.25" customHeight="1">
      <c r="I479" s="2"/>
      <c r="J479" s="2"/>
    </row>
    <row r="480" spans="9:10" ht="14.25" customHeight="1">
      <c r="I480" s="2"/>
      <c r="J480" s="2"/>
    </row>
    <row r="481" spans="9:10" ht="14.25" customHeight="1">
      <c r="I481" s="2"/>
      <c r="J481" s="2"/>
    </row>
    <row r="482" spans="9:10" ht="14.25" customHeight="1">
      <c r="I482" s="2"/>
      <c r="J482" s="2"/>
    </row>
    <row r="483" spans="9:10" ht="14.25" customHeight="1">
      <c r="I483" s="2"/>
      <c r="J483" s="2"/>
    </row>
    <row r="484" spans="9:10" ht="14.25" customHeight="1">
      <c r="I484" s="2"/>
      <c r="J484" s="2"/>
    </row>
    <row r="485" spans="9:10" ht="14.25" customHeight="1">
      <c r="I485" s="2"/>
      <c r="J485" s="2"/>
    </row>
    <row r="486" spans="9:10" ht="14.25" customHeight="1">
      <c r="I486" s="2"/>
      <c r="J486" s="2"/>
    </row>
    <row r="487" spans="9:10" ht="14.25" customHeight="1">
      <c r="I487" s="2"/>
      <c r="J487" s="2"/>
    </row>
    <row r="488" spans="9:10" ht="14.25" customHeight="1">
      <c r="I488" s="2"/>
      <c r="J488" s="2"/>
    </row>
    <row r="489" spans="9:10" ht="14.25" customHeight="1">
      <c r="I489" s="2"/>
      <c r="J489" s="2"/>
    </row>
    <row r="490" spans="9:10" ht="14.25" customHeight="1">
      <c r="I490" s="2"/>
      <c r="J490" s="2"/>
    </row>
    <row r="491" spans="9:10" ht="14.25" customHeight="1">
      <c r="I491" s="2"/>
      <c r="J491" s="2"/>
    </row>
    <row r="492" spans="9:10" ht="14.25" customHeight="1">
      <c r="I492" s="2"/>
      <c r="J492" s="2"/>
    </row>
    <row r="493" spans="9:10" ht="14.25" customHeight="1">
      <c r="I493" s="2"/>
      <c r="J493" s="2"/>
    </row>
    <row r="494" spans="9:10" ht="14.25" customHeight="1">
      <c r="I494" s="2"/>
      <c r="J494" s="2"/>
    </row>
    <row r="495" spans="9:10" ht="14.25" customHeight="1">
      <c r="I495" s="2"/>
      <c r="J495" s="2"/>
    </row>
    <row r="496" spans="9:10" ht="14.25" customHeight="1">
      <c r="I496" s="2"/>
      <c r="J496" s="2"/>
    </row>
    <row r="497" spans="9:10" ht="14.25" customHeight="1">
      <c r="I497" s="2"/>
      <c r="J497" s="2"/>
    </row>
    <row r="498" spans="9:10" ht="14.25" customHeight="1">
      <c r="I498" s="2"/>
      <c r="J498" s="2"/>
    </row>
    <row r="499" spans="9:10" ht="14.25" customHeight="1">
      <c r="I499" s="2"/>
      <c r="J499" s="2"/>
    </row>
    <row r="500" spans="9:10" ht="14.25" customHeight="1">
      <c r="I500" s="2"/>
      <c r="J500" s="2"/>
    </row>
    <row r="501" spans="9:10" ht="14.25" customHeight="1">
      <c r="I501" s="2"/>
      <c r="J501" s="2"/>
    </row>
    <row r="502" spans="9:10" ht="14.25" customHeight="1">
      <c r="I502" s="2"/>
      <c r="J502" s="2"/>
    </row>
    <row r="503" spans="9:10" ht="14.25" customHeight="1">
      <c r="I503" s="2"/>
      <c r="J503" s="2"/>
    </row>
    <row r="504" spans="9:10" ht="14.25" customHeight="1">
      <c r="I504" s="2"/>
      <c r="J504" s="2"/>
    </row>
    <row r="505" spans="9:10" ht="14.25" customHeight="1">
      <c r="I505" s="2"/>
      <c r="J505" s="2"/>
    </row>
    <row r="506" spans="9:10" ht="14.25" customHeight="1">
      <c r="I506" s="2"/>
      <c r="J506" s="2"/>
    </row>
    <row r="507" spans="9:10" ht="14.25" customHeight="1">
      <c r="I507" s="2"/>
      <c r="J507" s="2"/>
    </row>
    <row r="508" spans="9:10" ht="14.25" customHeight="1">
      <c r="I508" s="2"/>
      <c r="J508" s="2"/>
    </row>
    <row r="509" spans="9:10" ht="14.25" customHeight="1">
      <c r="I509" s="2"/>
      <c r="J509" s="2"/>
    </row>
    <row r="510" spans="9:10" ht="14.25" customHeight="1">
      <c r="I510" s="2"/>
      <c r="J510" s="2"/>
    </row>
    <row r="511" spans="9:10" ht="14.25" customHeight="1">
      <c r="I511" s="2"/>
      <c r="J511" s="2"/>
    </row>
    <row r="512" spans="9:10" ht="14.25" customHeight="1">
      <c r="I512" s="2"/>
      <c r="J512" s="2"/>
    </row>
    <row r="513" spans="9:10" ht="14.25" customHeight="1">
      <c r="I513" s="2"/>
      <c r="J513" s="2"/>
    </row>
    <row r="514" spans="9:10" ht="14.25" customHeight="1">
      <c r="I514" s="2"/>
      <c r="J514" s="2"/>
    </row>
    <row r="515" spans="9:10" ht="14.25" customHeight="1">
      <c r="I515" s="2"/>
      <c r="J515" s="2"/>
    </row>
    <row r="516" spans="9:10" ht="14.25" customHeight="1">
      <c r="I516" s="2"/>
      <c r="J516" s="2"/>
    </row>
    <row r="517" spans="9:10" ht="14.25" customHeight="1">
      <c r="I517" s="2"/>
      <c r="J517" s="2"/>
    </row>
    <row r="518" spans="9:10" ht="14.25" customHeight="1">
      <c r="I518" s="2"/>
      <c r="J518" s="2"/>
    </row>
    <row r="519" spans="9:10" ht="14.25" customHeight="1">
      <c r="I519" s="2"/>
      <c r="J519" s="2"/>
    </row>
    <row r="520" spans="9:10" ht="14.25" customHeight="1">
      <c r="I520" s="2"/>
      <c r="J520" s="2"/>
    </row>
    <row r="521" spans="9:10" ht="14.25" customHeight="1">
      <c r="I521" s="2"/>
      <c r="J521" s="2"/>
    </row>
    <row r="522" spans="9:10" ht="14.25" customHeight="1">
      <c r="I522" s="2"/>
      <c r="J522" s="2"/>
    </row>
    <row r="523" spans="9:10" ht="14.25" customHeight="1">
      <c r="I523" s="2"/>
      <c r="J523" s="2"/>
    </row>
    <row r="524" spans="9:10" ht="14.25" customHeight="1">
      <c r="I524" s="2"/>
      <c r="J524" s="2"/>
    </row>
    <row r="525" spans="9:10" ht="14.25" customHeight="1">
      <c r="I525" s="2"/>
      <c r="J525" s="2"/>
    </row>
    <row r="526" spans="9:10" ht="14.25" customHeight="1">
      <c r="I526" s="2"/>
      <c r="J526" s="2"/>
    </row>
    <row r="527" spans="9:10" ht="14.25" customHeight="1">
      <c r="I527" s="2"/>
      <c r="J527" s="2"/>
    </row>
    <row r="528" spans="9:10" ht="14.25" customHeight="1">
      <c r="I528" s="2"/>
      <c r="J528" s="2"/>
    </row>
    <row r="529" spans="9:10" ht="14.25" customHeight="1">
      <c r="I529" s="2"/>
      <c r="J529" s="2"/>
    </row>
    <row r="530" spans="9:10" ht="14.25" customHeight="1">
      <c r="I530" s="2"/>
      <c r="J530" s="2"/>
    </row>
    <row r="531" spans="9:10" ht="14.25" customHeight="1">
      <c r="I531" s="2"/>
      <c r="J531" s="2"/>
    </row>
    <row r="532" spans="9:10" ht="14.25" customHeight="1">
      <c r="I532" s="2"/>
      <c r="J532" s="2"/>
    </row>
    <row r="533" spans="9:10" ht="14.25" customHeight="1">
      <c r="I533" s="2"/>
      <c r="J533" s="2"/>
    </row>
    <row r="534" spans="9:10" ht="14.25" customHeight="1">
      <c r="I534" s="2"/>
      <c r="J534" s="2"/>
    </row>
    <row r="535" spans="9:10" ht="14.25" customHeight="1">
      <c r="I535" s="2"/>
      <c r="J535" s="2"/>
    </row>
    <row r="536" spans="9:10" ht="14.25" customHeight="1">
      <c r="I536" s="2"/>
      <c r="J536" s="2"/>
    </row>
    <row r="537" spans="9:10" ht="14.25" customHeight="1">
      <c r="I537" s="2"/>
      <c r="J537" s="2"/>
    </row>
    <row r="538" spans="9:10" ht="14.25" customHeight="1">
      <c r="I538" s="2"/>
      <c r="J538" s="2"/>
    </row>
    <row r="539" spans="9:10" ht="14.25" customHeight="1">
      <c r="I539" s="2"/>
      <c r="J539" s="2"/>
    </row>
    <row r="540" spans="9:10" ht="14.25" customHeight="1">
      <c r="I540" s="2"/>
      <c r="J540" s="2"/>
    </row>
    <row r="541" spans="9:10" ht="14.25" customHeight="1">
      <c r="I541" s="2"/>
      <c r="J541" s="2"/>
    </row>
    <row r="542" spans="9:10" ht="14.25" customHeight="1">
      <c r="I542" s="2"/>
      <c r="J542" s="2"/>
    </row>
    <row r="543" spans="9:10" ht="14.25" customHeight="1">
      <c r="I543" s="2"/>
      <c r="J543" s="2"/>
    </row>
    <row r="544" spans="9:10" ht="14.25" customHeight="1">
      <c r="I544" s="2"/>
      <c r="J544" s="2"/>
    </row>
    <row r="545" spans="9:10" ht="14.25" customHeight="1">
      <c r="I545" s="2"/>
      <c r="J545" s="2"/>
    </row>
    <row r="546" spans="9:10" ht="14.25" customHeight="1">
      <c r="I546" s="2"/>
      <c r="J546" s="2"/>
    </row>
    <row r="547" spans="9:10" ht="14.25" customHeight="1">
      <c r="I547" s="2"/>
      <c r="J547" s="2"/>
    </row>
    <row r="548" spans="9:10" ht="14.25" customHeight="1">
      <c r="I548" s="2"/>
      <c r="J548" s="2"/>
    </row>
    <row r="549" spans="9:10" ht="14.25" customHeight="1">
      <c r="I549" s="2"/>
      <c r="J549" s="2"/>
    </row>
    <row r="550" spans="9:10" ht="14.25" customHeight="1">
      <c r="I550" s="2"/>
      <c r="J550" s="2"/>
    </row>
    <row r="551" spans="9:10" ht="14.25" customHeight="1">
      <c r="I551" s="2"/>
      <c r="J551" s="2"/>
    </row>
    <row r="552" spans="9:10" ht="14.25" customHeight="1">
      <c r="I552" s="2"/>
      <c r="J552" s="2"/>
    </row>
    <row r="553" spans="9:10" ht="14.25" customHeight="1">
      <c r="I553" s="2"/>
      <c r="J553" s="2"/>
    </row>
    <row r="554" spans="9:10" ht="14.25" customHeight="1">
      <c r="I554" s="2"/>
      <c r="J554" s="2"/>
    </row>
    <row r="555" spans="9:10" ht="14.25" customHeight="1">
      <c r="I555" s="2"/>
      <c r="J555" s="2"/>
    </row>
    <row r="556" spans="9:10" ht="14.25" customHeight="1">
      <c r="I556" s="2"/>
      <c r="J556" s="2"/>
    </row>
    <row r="557" spans="9:10" ht="14.25" customHeight="1">
      <c r="I557" s="2"/>
      <c r="J557" s="2"/>
    </row>
    <row r="558" spans="9:10" ht="14.25" customHeight="1">
      <c r="I558" s="2"/>
      <c r="J558" s="2"/>
    </row>
    <row r="559" spans="9:10" ht="14.25" customHeight="1">
      <c r="I559" s="2"/>
      <c r="J559" s="2"/>
    </row>
    <row r="560" spans="9:10" ht="14.25" customHeight="1">
      <c r="I560" s="2"/>
      <c r="J560" s="2"/>
    </row>
    <row r="561" spans="9:10" ht="14.25" customHeight="1">
      <c r="I561" s="2"/>
      <c r="J561" s="2"/>
    </row>
    <row r="562" spans="9:10" ht="14.25" customHeight="1">
      <c r="I562" s="2"/>
      <c r="J562" s="2"/>
    </row>
    <row r="563" spans="9:10" ht="14.25" customHeight="1">
      <c r="I563" s="2"/>
      <c r="J563" s="2"/>
    </row>
    <row r="564" spans="9:10" ht="14.25" customHeight="1">
      <c r="I564" s="2"/>
      <c r="J564" s="2"/>
    </row>
    <row r="565" spans="9:10" ht="14.25" customHeight="1">
      <c r="I565" s="2"/>
      <c r="J565" s="2"/>
    </row>
    <row r="566" spans="9:10" ht="14.25" customHeight="1">
      <c r="I566" s="2"/>
      <c r="J566" s="2"/>
    </row>
    <row r="567" spans="9:10" ht="14.25" customHeight="1">
      <c r="I567" s="2"/>
      <c r="J567" s="2"/>
    </row>
    <row r="568" spans="9:10" ht="14.25" customHeight="1">
      <c r="I568" s="2"/>
      <c r="J568" s="2"/>
    </row>
    <row r="569" spans="9:10" ht="14.25" customHeight="1">
      <c r="I569" s="2"/>
      <c r="J569" s="2"/>
    </row>
    <row r="570" spans="9:10" ht="14.25" customHeight="1">
      <c r="I570" s="2"/>
      <c r="J570" s="2"/>
    </row>
    <row r="571" spans="9:10" ht="14.25" customHeight="1">
      <c r="I571" s="2"/>
      <c r="J571" s="2"/>
    </row>
    <row r="572" spans="9:10" ht="14.25" customHeight="1">
      <c r="I572" s="2"/>
      <c r="J572" s="2"/>
    </row>
    <row r="573" spans="9:10" ht="14.25" customHeight="1">
      <c r="I573" s="2"/>
      <c r="J573" s="2"/>
    </row>
    <row r="574" spans="9:10" ht="14.25" customHeight="1">
      <c r="I574" s="2"/>
      <c r="J574" s="2"/>
    </row>
    <row r="575" spans="9:10" ht="14.25" customHeight="1">
      <c r="I575" s="2"/>
      <c r="J575" s="2"/>
    </row>
    <row r="576" spans="9:10" ht="14.25" customHeight="1">
      <c r="I576" s="2"/>
      <c r="J576" s="2"/>
    </row>
    <row r="577" spans="9:10" ht="14.25" customHeight="1">
      <c r="I577" s="2"/>
      <c r="J577" s="2"/>
    </row>
    <row r="578" spans="9:10" ht="14.25" customHeight="1">
      <c r="I578" s="2"/>
      <c r="J578" s="2"/>
    </row>
    <row r="579" spans="9:10" ht="14.25" customHeight="1">
      <c r="I579" s="2"/>
      <c r="J579" s="2"/>
    </row>
    <row r="580" spans="9:10" ht="14.25" customHeight="1">
      <c r="I580" s="2"/>
      <c r="J580" s="2"/>
    </row>
    <row r="581" spans="9:10" ht="14.25" customHeight="1">
      <c r="I581" s="2"/>
      <c r="J581" s="2"/>
    </row>
    <row r="582" spans="9:10" ht="14.25" customHeight="1">
      <c r="I582" s="2"/>
      <c r="J582" s="2"/>
    </row>
    <row r="583" spans="9:10" ht="14.25" customHeight="1">
      <c r="I583" s="2"/>
      <c r="J583" s="2"/>
    </row>
    <row r="584" spans="9:10" ht="14.25" customHeight="1">
      <c r="I584" s="2"/>
      <c r="J584" s="2"/>
    </row>
    <row r="585" spans="9:10" ht="14.25" customHeight="1">
      <c r="I585" s="2"/>
      <c r="J585" s="2"/>
    </row>
    <row r="586" spans="9:10" ht="14.25" customHeight="1">
      <c r="I586" s="2"/>
      <c r="J586" s="2"/>
    </row>
    <row r="587" spans="9:10" ht="14.25" customHeight="1">
      <c r="I587" s="2"/>
      <c r="J587" s="2"/>
    </row>
    <row r="588" spans="9:10" ht="14.25" customHeight="1">
      <c r="I588" s="2"/>
      <c r="J588" s="2"/>
    </row>
    <row r="589" spans="9:10" ht="14.25" customHeight="1">
      <c r="I589" s="2"/>
      <c r="J589" s="2"/>
    </row>
    <row r="590" spans="9:10" ht="14.25" customHeight="1">
      <c r="I590" s="2"/>
      <c r="J590" s="2"/>
    </row>
    <row r="591" spans="9:10" ht="14.25" customHeight="1">
      <c r="I591" s="2"/>
      <c r="J591" s="2"/>
    </row>
    <row r="592" spans="9:10" ht="14.25" customHeight="1">
      <c r="I592" s="2"/>
      <c r="J592" s="2"/>
    </row>
    <row r="593" spans="9:10" ht="14.25" customHeight="1">
      <c r="I593" s="2"/>
      <c r="J593" s="2"/>
    </row>
    <row r="594" spans="9:10" ht="14.25" customHeight="1">
      <c r="I594" s="2"/>
      <c r="J594" s="2"/>
    </row>
    <row r="595" spans="9:10" ht="14.25" customHeight="1">
      <c r="I595" s="2"/>
      <c r="J595" s="2"/>
    </row>
    <row r="596" spans="9:10" ht="14.25" customHeight="1">
      <c r="I596" s="2"/>
      <c r="J596" s="2"/>
    </row>
    <row r="597" spans="9:10" ht="14.25" customHeight="1">
      <c r="I597" s="2"/>
      <c r="J597" s="2"/>
    </row>
    <row r="598" spans="9:10" ht="14.25" customHeight="1">
      <c r="I598" s="2"/>
      <c r="J598" s="2"/>
    </row>
    <row r="599" spans="9:10" ht="14.25" customHeight="1">
      <c r="I599" s="2"/>
      <c r="J599" s="2"/>
    </row>
    <row r="600" spans="9:10" ht="14.25" customHeight="1">
      <c r="I600" s="2"/>
      <c r="J600" s="2"/>
    </row>
    <row r="601" spans="9:10" ht="14.25" customHeight="1">
      <c r="I601" s="2"/>
      <c r="J601" s="2"/>
    </row>
    <row r="602" spans="9:10" ht="14.25" customHeight="1">
      <c r="I602" s="2"/>
      <c r="J602" s="2"/>
    </row>
    <row r="603" spans="9:10" ht="14.25" customHeight="1">
      <c r="I603" s="2"/>
      <c r="J603" s="2"/>
    </row>
    <row r="604" spans="9:10" ht="14.25" customHeight="1">
      <c r="I604" s="2"/>
      <c r="J604" s="2"/>
    </row>
    <row r="605" spans="9:10" ht="14.25" customHeight="1">
      <c r="I605" s="2"/>
      <c r="J605" s="2"/>
    </row>
    <row r="606" spans="9:10" ht="14.25" customHeight="1">
      <c r="I606" s="2"/>
      <c r="J606" s="2"/>
    </row>
    <row r="607" spans="9:10" ht="14.25" customHeight="1">
      <c r="I607" s="2"/>
      <c r="J607" s="2"/>
    </row>
    <row r="608" spans="9:10" ht="14.25" customHeight="1">
      <c r="I608" s="2"/>
      <c r="J608" s="2"/>
    </row>
    <row r="609" spans="9:10" ht="14.25" customHeight="1">
      <c r="I609" s="2"/>
      <c r="J609" s="2"/>
    </row>
    <row r="610" spans="9:10" ht="14.25" customHeight="1">
      <c r="I610" s="2"/>
      <c r="J610" s="2"/>
    </row>
    <row r="611" spans="9:10" ht="14.25" customHeight="1">
      <c r="I611" s="2"/>
      <c r="J611" s="2"/>
    </row>
    <row r="612" spans="9:10" ht="14.25" customHeight="1">
      <c r="I612" s="2"/>
      <c r="J612" s="2"/>
    </row>
    <row r="613" spans="9:10" ht="14.25" customHeight="1">
      <c r="I613" s="2"/>
      <c r="J613" s="2"/>
    </row>
    <row r="614" spans="9:10" ht="14.25" customHeight="1">
      <c r="I614" s="2"/>
      <c r="J614" s="2"/>
    </row>
    <row r="615" spans="9:10" ht="14.25" customHeight="1">
      <c r="I615" s="2"/>
      <c r="J615" s="2"/>
    </row>
    <row r="616" spans="9:10" ht="14.25" customHeight="1">
      <c r="I616" s="2"/>
      <c r="J616" s="2"/>
    </row>
    <row r="617" spans="9:10" ht="14.25" customHeight="1">
      <c r="I617" s="2"/>
      <c r="J617" s="2"/>
    </row>
    <row r="618" spans="9:10" ht="14.25" customHeight="1">
      <c r="I618" s="2"/>
      <c r="J618" s="2"/>
    </row>
    <row r="619" spans="9:10" ht="14.25" customHeight="1">
      <c r="I619" s="2"/>
      <c r="J619" s="2"/>
    </row>
    <row r="620" spans="9:10" ht="14.25" customHeight="1">
      <c r="I620" s="2"/>
      <c r="J620" s="2"/>
    </row>
    <row r="621" spans="9:10" ht="14.25" customHeight="1">
      <c r="I621" s="2"/>
      <c r="J621" s="2"/>
    </row>
    <row r="622" spans="9:10" ht="14.25" customHeight="1">
      <c r="I622" s="2"/>
      <c r="J622" s="2"/>
    </row>
    <row r="623" spans="9:10" ht="14.25" customHeight="1">
      <c r="I623" s="2"/>
      <c r="J623" s="2"/>
    </row>
    <row r="624" spans="9:10" ht="14.25" customHeight="1">
      <c r="I624" s="2"/>
      <c r="J624" s="2"/>
    </row>
    <row r="625" spans="9:10" ht="14.25" customHeight="1">
      <c r="I625" s="2"/>
      <c r="J625" s="2"/>
    </row>
    <row r="626" spans="9:10" ht="14.25" customHeight="1">
      <c r="I626" s="2"/>
      <c r="J626" s="2"/>
    </row>
    <row r="627" spans="9:10" ht="14.25" customHeight="1">
      <c r="I627" s="2"/>
      <c r="J627" s="2"/>
    </row>
    <row r="628" spans="9:10" ht="14.25" customHeight="1">
      <c r="I628" s="2"/>
      <c r="J628" s="2"/>
    </row>
    <row r="629" spans="9:10" ht="14.25" customHeight="1">
      <c r="I629" s="2"/>
      <c r="J629" s="2"/>
    </row>
    <row r="630" spans="9:10" ht="14.25" customHeight="1">
      <c r="I630" s="2"/>
      <c r="J630" s="2"/>
    </row>
    <row r="631" spans="9:10" ht="14.25" customHeight="1">
      <c r="I631" s="2"/>
      <c r="J631" s="2"/>
    </row>
    <row r="632" spans="9:10" ht="14.25" customHeight="1">
      <c r="I632" s="2"/>
      <c r="J632" s="2"/>
    </row>
    <row r="633" spans="9:10" ht="14.25" customHeight="1">
      <c r="I633" s="2"/>
      <c r="J633" s="2"/>
    </row>
    <row r="634" spans="9:10" ht="14.25" customHeight="1">
      <c r="I634" s="2"/>
      <c r="J634" s="2"/>
    </row>
    <row r="635" spans="9:10" ht="14.25" customHeight="1">
      <c r="I635" s="2"/>
      <c r="J635" s="2"/>
    </row>
    <row r="636" spans="9:10" ht="14.25" customHeight="1">
      <c r="I636" s="2"/>
      <c r="J636" s="2"/>
    </row>
    <row r="637" spans="9:10" ht="14.25" customHeight="1">
      <c r="I637" s="2"/>
      <c r="J637" s="2"/>
    </row>
    <row r="638" spans="9:10" ht="14.25" customHeight="1">
      <c r="I638" s="2"/>
      <c r="J638" s="2"/>
    </row>
    <row r="639" spans="9:10" ht="14.25" customHeight="1">
      <c r="I639" s="2"/>
      <c r="J639" s="2"/>
    </row>
    <row r="640" spans="9:10" ht="14.25" customHeight="1">
      <c r="I640" s="2"/>
      <c r="J640" s="2"/>
    </row>
    <row r="641" spans="9:10" ht="14.25" customHeight="1">
      <c r="I641" s="2"/>
      <c r="J641" s="2"/>
    </row>
    <row r="642" spans="9:10" ht="14.25" customHeight="1">
      <c r="I642" s="2"/>
      <c r="J642" s="2"/>
    </row>
    <row r="643" spans="9:10" ht="14.25" customHeight="1">
      <c r="I643" s="2"/>
      <c r="J643" s="2"/>
    </row>
    <row r="644" spans="9:10" ht="14.25" customHeight="1">
      <c r="I644" s="2"/>
      <c r="J644" s="2"/>
    </row>
    <row r="645" spans="9:10" ht="14.25" customHeight="1">
      <c r="I645" s="2"/>
      <c r="J645" s="2"/>
    </row>
    <row r="646" spans="9:10" ht="14.25" customHeight="1">
      <c r="I646" s="2"/>
      <c r="J646" s="2"/>
    </row>
    <row r="647" spans="9:10" ht="14.25" customHeight="1">
      <c r="I647" s="2"/>
      <c r="J647" s="2"/>
    </row>
    <row r="648" spans="9:10" ht="14.25" customHeight="1">
      <c r="I648" s="2"/>
      <c r="J648" s="2"/>
    </row>
    <row r="649" spans="9:10" ht="14.25" customHeight="1">
      <c r="I649" s="2"/>
      <c r="J649" s="2"/>
    </row>
    <row r="650" spans="9:10" ht="14.25" customHeight="1">
      <c r="I650" s="2"/>
      <c r="J650" s="2"/>
    </row>
    <row r="651" spans="9:10" ht="14.25" customHeight="1">
      <c r="I651" s="2"/>
      <c r="J651" s="2"/>
    </row>
    <row r="652" spans="9:10" ht="14.25" customHeight="1">
      <c r="I652" s="2"/>
      <c r="J652" s="2"/>
    </row>
    <row r="653" spans="9:10" ht="14.25" customHeight="1">
      <c r="I653" s="2"/>
      <c r="J653" s="2"/>
    </row>
    <row r="654" spans="9:10" ht="14.25" customHeight="1">
      <c r="I654" s="2"/>
      <c r="J654" s="2"/>
    </row>
    <row r="655" spans="9:10" ht="14.25" customHeight="1">
      <c r="I655" s="2"/>
      <c r="J655" s="2"/>
    </row>
    <row r="656" spans="9:10" ht="14.25" customHeight="1">
      <c r="I656" s="2"/>
      <c r="J656" s="2"/>
    </row>
    <row r="657" spans="9:10" ht="14.25" customHeight="1">
      <c r="I657" s="2"/>
      <c r="J657" s="2"/>
    </row>
    <row r="658" spans="9:10" ht="14.25" customHeight="1">
      <c r="I658" s="2"/>
      <c r="J658" s="2"/>
    </row>
    <row r="659" spans="9:10" ht="14.25" customHeight="1">
      <c r="I659" s="2"/>
      <c r="J659" s="2"/>
    </row>
    <row r="660" spans="9:10" ht="14.25" customHeight="1">
      <c r="I660" s="2"/>
      <c r="J660" s="2"/>
    </row>
    <row r="661" spans="9:10" ht="14.25" customHeight="1">
      <c r="I661" s="2"/>
      <c r="J661" s="2"/>
    </row>
    <row r="662" spans="9:10" ht="14.25" customHeight="1">
      <c r="I662" s="2"/>
      <c r="J662" s="2"/>
    </row>
    <row r="663" spans="9:10" ht="14.25" customHeight="1">
      <c r="I663" s="2"/>
      <c r="J663" s="2"/>
    </row>
    <row r="664" spans="9:10" ht="14.25" customHeight="1">
      <c r="I664" s="2"/>
      <c r="J664" s="2"/>
    </row>
    <row r="665" spans="9:10" ht="14.25" customHeight="1">
      <c r="I665" s="2"/>
      <c r="J665" s="2"/>
    </row>
    <row r="666" spans="9:10" ht="14.25" customHeight="1">
      <c r="I666" s="2"/>
      <c r="J666" s="2"/>
    </row>
    <row r="667" spans="9:10" ht="14.25" customHeight="1">
      <c r="I667" s="2"/>
      <c r="J667" s="2"/>
    </row>
    <row r="668" spans="9:10" ht="14.25" customHeight="1">
      <c r="I668" s="2"/>
      <c r="J668" s="2"/>
    </row>
    <row r="669" spans="9:10" ht="14.25" customHeight="1">
      <c r="I669" s="2"/>
      <c r="J669" s="2"/>
    </row>
    <row r="670" spans="9:10" ht="14.25" customHeight="1">
      <c r="I670" s="2"/>
      <c r="J670" s="2"/>
    </row>
    <row r="671" spans="9:10" ht="14.25" customHeight="1">
      <c r="I671" s="2"/>
      <c r="J671" s="2"/>
    </row>
    <row r="672" spans="9:10" ht="14.25" customHeight="1">
      <c r="I672" s="2"/>
      <c r="J672" s="2"/>
    </row>
    <row r="673" spans="9:10" ht="14.25" customHeight="1">
      <c r="I673" s="2"/>
      <c r="J673" s="2"/>
    </row>
    <row r="674" spans="9:10" ht="14.25" customHeight="1">
      <c r="I674" s="2"/>
      <c r="J674" s="2"/>
    </row>
    <row r="675" spans="9:10" ht="14.25" customHeight="1">
      <c r="I675" s="2"/>
      <c r="J675" s="2"/>
    </row>
    <row r="676" spans="9:10" ht="14.25" customHeight="1">
      <c r="I676" s="2"/>
      <c r="J676" s="2"/>
    </row>
    <row r="677" spans="9:10" ht="14.25" customHeight="1">
      <c r="I677" s="2"/>
      <c r="J677" s="2"/>
    </row>
    <row r="678" spans="9:10" ht="14.25" customHeight="1">
      <c r="I678" s="2"/>
      <c r="J678" s="2"/>
    </row>
    <row r="679" spans="9:10" ht="14.25" customHeight="1">
      <c r="I679" s="2"/>
      <c r="J679" s="2"/>
    </row>
    <row r="680" spans="9:10" ht="14.25" customHeight="1">
      <c r="I680" s="2"/>
      <c r="J680" s="2"/>
    </row>
    <row r="681" spans="9:10" ht="14.25" customHeight="1">
      <c r="I681" s="2"/>
      <c r="J681" s="2"/>
    </row>
    <row r="682" spans="9:10" ht="14.25" customHeight="1">
      <c r="I682" s="2"/>
      <c r="J682" s="2"/>
    </row>
    <row r="683" spans="9:10" ht="14.25" customHeight="1">
      <c r="I683" s="2"/>
      <c r="J683" s="2"/>
    </row>
    <row r="684" spans="9:10" ht="14.25" customHeight="1">
      <c r="I684" s="2"/>
      <c r="J684" s="2"/>
    </row>
    <row r="685" spans="9:10" ht="14.25" customHeight="1">
      <c r="I685" s="2"/>
      <c r="J685" s="2"/>
    </row>
    <row r="686" spans="9:10" ht="14.25" customHeight="1">
      <c r="I686" s="2"/>
      <c r="J686" s="2"/>
    </row>
    <row r="687" spans="9:10" ht="14.25" customHeight="1">
      <c r="I687" s="2"/>
      <c r="J687" s="2"/>
    </row>
    <row r="688" spans="9:10" ht="14.25" customHeight="1">
      <c r="I688" s="2"/>
      <c r="J688" s="2"/>
    </row>
    <row r="689" spans="9:10" ht="14.25" customHeight="1">
      <c r="I689" s="2"/>
      <c r="J689" s="2"/>
    </row>
    <row r="690" spans="9:10" ht="14.25" customHeight="1">
      <c r="I690" s="2"/>
      <c r="J690" s="2"/>
    </row>
    <row r="691" spans="9:10" ht="14.25" customHeight="1">
      <c r="I691" s="2"/>
      <c r="J691" s="2"/>
    </row>
    <row r="692" spans="9:10" ht="14.25" customHeight="1">
      <c r="I692" s="2"/>
      <c r="J692" s="2"/>
    </row>
    <row r="693" spans="9:10" ht="14.25" customHeight="1">
      <c r="I693" s="2"/>
      <c r="J693" s="2"/>
    </row>
    <row r="694" spans="9:10" ht="14.25" customHeight="1">
      <c r="I694" s="2"/>
      <c r="J694" s="2"/>
    </row>
    <row r="695" spans="9:10" ht="14.25" customHeight="1">
      <c r="I695" s="2"/>
      <c r="J695" s="2"/>
    </row>
    <row r="696" spans="9:10" ht="14.25" customHeight="1">
      <c r="I696" s="2"/>
      <c r="J696" s="2"/>
    </row>
    <row r="697" spans="9:10" ht="14.25" customHeight="1">
      <c r="I697" s="2"/>
      <c r="J697" s="2"/>
    </row>
    <row r="698" spans="9:10" ht="14.25" customHeight="1">
      <c r="I698" s="2"/>
      <c r="J698" s="2"/>
    </row>
    <row r="699" spans="9:10" ht="14.25" customHeight="1">
      <c r="I699" s="2"/>
      <c r="J699" s="2"/>
    </row>
    <row r="700" spans="9:10" ht="14.25" customHeight="1">
      <c r="I700" s="2"/>
      <c r="J700" s="2"/>
    </row>
    <row r="701" spans="9:10" ht="14.25" customHeight="1">
      <c r="I701" s="2"/>
      <c r="J701" s="2"/>
    </row>
    <row r="702" spans="9:10" ht="14.25" customHeight="1">
      <c r="I702" s="2"/>
      <c r="J702" s="2"/>
    </row>
    <row r="703" spans="9:10" ht="14.25" customHeight="1">
      <c r="I703" s="2"/>
      <c r="J703" s="2"/>
    </row>
    <row r="704" spans="9:10" ht="14.25" customHeight="1">
      <c r="I704" s="2"/>
      <c r="J704" s="2"/>
    </row>
    <row r="705" spans="9:10" ht="14.25" customHeight="1">
      <c r="I705" s="2"/>
      <c r="J705" s="2"/>
    </row>
    <row r="706" spans="9:10" ht="14.25" customHeight="1">
      <c r="I706" s="2"/>
      <c r="J706" s="2"/>
    </row>
    <row r="707" spans="9:10" ht="14.25" customHeight="1">
      <c r="I707" s="2"/>
      <c r="J707" s="2"/>
    </row>
    <row r="708" spans="9:10" ht="14.25" customHeight="1">
      <c r="I708" s="2"/>
      <c r="J708" s="2"/>
    </row>
    <row r="709" spans="9:10" ht="14.25" customHeight="1">
      <c r="I709" s="2"/>
      <c r="J709" s="2"/>
    </row>
    <row r="710" spans="9:10" ht="14.25" customHeight="1">
      <c r="I710" s="2"/>
      <c r="J710" s="2"/>
    </row>
    <row r="711" spans="9:10" ht="14.25" customHeight="1">
      <c r="I711" s="2"/>
      <c r="J711" s="2"/>
    </row>
    <row r="712" spans="9:10" ht="14.25" customHeight="1">
      <c r="I712" s="2"/>
      <c r="J712" s="2"/>
    </row>
    <row r="713" spans="9:10" ht="14.25" customHeight="1">
      <c r="I713" s="2"/>
      <c r="J713" s="2"/>
    </row>
    <row r="714" spans="9:10" ht="14.25" customHeight="1">
      <c r="I714" s="2"/>
      <c r="J714" s="2"/>
    </row>
    <row r="715" spans="9:10" ht="14.25" customHeight="1">
      <c r="I715" s="2"/>
      <c r="J715" s="2"/>
    </row>
    <row r="716" spans="9:10" ht="14.25" customHeight="1">
      <c r="I716" s="2"/>
      <c r="J716" s="2"/>
    </row>
    <row r="717" spans="9:10" ht="14.25" customHeight="1">
      <c r="I717" s="2"/>
      <c r="J717" s="2"/>
    </row>
    <row r="718" spans="9:10" ht="14.25" customHeight="1">
      <c r="I718" s="2"/>
      <c r="J718" s="2"/>
    </row>
    <row r="719" spans="9:10" ht="14.25" customHeight="1">
      <c r="I719" s="2"/>
      <c r="J719" s="2"/>
    </row>
    <row r="720" spans="9:10" ht="14.25" customHeight="1">
      <c r="I720" s="2"/>
      <c r="J720" s="2"/>
    </row>
    <row r="721" spans="9:10" ht="14.25" customHeight="1">
      <c r="I721" s="2"/>
      <c r="J721" s="2"/>
    </row>
    <row r="722" spans="9:10" ht="14.25" customHeight="1">
      <c r="I722" s="2"/>
      <c r="J722" s="2"/>
    </row>
    <row r="723" spans="9:10" ht="14.25" customHeight="1">
      <c r="I723" s="2"/>
      <c r="J723" s="2"/>
    </row>
    <row r="724" spans="9:10" ht="14.25" customHeight="1">
      <c r="I724" s="2"/>
      <c r="J724" s="2"/>
    </row>
    <row r="725" spans="9:10" ht="14.25" customHeight="1">
      <c r="I725" s="2"/>
      <c r="J725" s="2"/>
    </row>
    <row r="726" spans="9:10" ht="14.25" customHeight="1">
      <c r="I726" s="2"/>
      <c r="J726" s="2"/>
    </row>
    <row r="727" spans="9:10" ht="14.25" customHeight="1">
      <c r="I727" s="2"/>
      <c r="J727" s="2"/>
    </row>
    <row r="728" spans="9:10" ht="14.25" customHeight="1">
      <c r="I728" s="2"/>
      <c r="J728" s="2"/>
    </row>
    <row r="729" spans="9:10" ht="14.25" customHeight="1">
      <c r="I729" s="2"/>
      <c r="J729" s="2"/>
    </row>
    <row r="730" spans="9:10" ht="14.25" customHeight="1">
      <c r="I730" s="2"/>
      <c r="J730" s="2"/>
    </row>
    <row r="731" spans="9:10" ht="14.25" customHeight="1">
      <c r="I731" s="2"/>
      <c r="J731" s="2"/>
    </row>
    <row r="732" spans="9:10" ht="14.25" customHeight="1">
      <c r="I732" s="2"/>
      <c r="J732" s="2"/>
    </row>
    <row r="733" spans="9:10" ht="14.25" customHeight="1">
      <c r="I733" s="2"/>
      <c r="J733" s="2"/>
    </row>
    <row r="734" spans="9:10" ht="14.25" customHeight="1">
      <c r="I734" s="2"/>
      <c r="J734" s="2"/>
    </row>
    <row r="735" spans="9:10" ht="14.25" customHeight="1">
      <c r="I735" s="2"/>
      <c r="J735" s="2"/>
    </row>
    <row r="736" spans="9:10" ht="14.25" customHeight="1">
      <c r="I736" s="2"/>
      <c r="J736" s="2"/>
    </row>
    <row r="737" spans="9:10" ht="14.25" customHeight="1">
      <c r="I737" s="2"/>
      <c r="J737" s="2"/>
    </row>
    <row r="738" spans="9:10" ht="14.25" customHeight="1">
      <c r="I738" s="2"/>
      <c r="J738" s="2"/>
    </row>
    <row r="739" spans="9:10" ht="14.25" customHeight="1">
      <c r="I739" s="2"/>
      <c r="J739" s="2"/>
    </row>
    <row r="740" spans="9:10" ht="14.25" customHeight="1">
      <c r="I740" s="2"/>
      <c r="J740" s="2"/>
    </row>
    <row r="741" spans="9:10" ht="14.25" customHeight="1">
      <c r="I741" s="2"/>
      <c r="J741" s="2"/>
    </row>
    <row r="742" spans="9:10" ht="14.25" customHeight="1">
      <c r="I742" s="2"/>
      <c r="J742" s="2"/>
    </row>
    <row r="743" spans="9:10" ht="14.25" customHeight="1">
      <c r="I743" s="2"/>
      <c r="J743" s="2"/>
    </row>
    <row r="744" spans="9:10" ht="14.25" customHeight="1">
      <c r="I744" s="2"/>
      <c r="J744" s="2"/>
    </row>
    <row r="745" spans="9:10" ht="14.25" customHeight="1">
      <c r="I745" s="2"/>
      <c r="J745" s="2"/>
    </row>
    <row r="746" spans="9:10" ht="14.25" customHeight="1">
      <c r="I746" s="2"/>
      <c r="J746" s="2"/>
    </row>
    <row r="747" spans="9:10" ht="14.25" customHeight="1">
      <c r="I747" s="2"/>
      <c r="J747" s="2"/>
    </row>
    <row r="748" spans="9:10" ht="14.25" customHeight="1">
      <c r="I748" s="2"/>
      <c r="J748" s="2"/>
    </row>
    <row r="749" spans="9:10" ht="14.25" customHeight="1">
      <c r="I749" s="2"/>
      <c r="J749" s="2"/>
    </row>
    <row r="750" spans="9:10" ht="14.25" customHeight="1">
      <c r="I750" s="2"/>
      <c r="J750" s="2"/>
    </row>
    <row r="751" spans="9:10" ht="14.25" customHeight="1">
      <c r="I751" s="2"/>
      <c r="J751" s="2"/>
    </row>
    <row r="752" spans="9:10" ht="14.25" customHeight="1">
      <c r="I752" s="2"/>
      <c r="J752" s="2"/>
    </row>
    <row r="753" spans="9:10" ht="14.25" customHeight="1">
      <c r="I753" s="2"/>
      <c r="J753" s="2"/>
    </row>
    <row r="754" spans="9:10" ht="14.25" customHeight="1">
      <c r="I754" s="2"/>
      <c r="J754" s="2"/>
    </row>
    <row r="755" spans="9:10" ht="14.25" customHeight="1">
      <c r="I755" s="2"/>
      <c r="J755" s="2"/>
    </row>
    <row r="756" spans="9:10" ht="14.25" customHeight="1">
      <c r="I756" s="2"/>
      <c r="J756" s="2"/>
    </row>
    <row r="757" spans="9:10" ht="14.25" customHeight="1">
      <c r="I757" s="2"/>
      <c r="J757" s="2"/>
    </row>
    <row r="758" spans="9:10" ht="14.25" customHeight="1">
      <c r="I758" s="2"/>
      <c r="J758" s="2"/>
    </row>
    <row r="759" spans="9:10" ht="14.25" customHeight="1">
      <c r="I759" s="2"/>
      <c r="J759" s="2"/>
    </row>
    <row r="760" spans="9:10" ht="14.25" customHeight="1">
      <c r="I760" s="2"/>
      <c r="J760" s="2"/>
    </row>
    <row r="761" spans="9:10" ht="14.25" customHeight="1">
      <c r="I761" s="2"/>
      <c r="J761" s="2"/>
    </row>
    <row r="762" spans="9:10" ht="14.25" customHeight="1">
      <c r="I762" s="2"/>
      <c r="J762" s="2"/>
    </row>
    <row r="763" spans="9:10" ht="14.25" customHeight="1">
      <c r="I763" s="2"/>
      <c r="J763" s="2"/>
    </row>
    <row r="764" spans="9:10" ht="14.25" customHeight="1">
      <c r="I764" s="2"/>
      <c r="J764" s="2"/>
    </row>
    <row r="765" spans="9:10" ht="14.25" customHeight="1">
      <c r="I765" s="2"/>
      <c r="J765" s="2"/>
    </row>
    <row r="766" spans="9:10" ht="14.25" customHeight="1">
      <c r="I766" s="2"/>
      <c r="J766" s="2"/>
    </row>
    <row r="767" spans="9:10" ht="14.25" customHeight="1">
      <c r="I767" s="2"/>
      <c r="J767" s="2"/>
    </row>
    <row r="768" spans="9:10" ht="14.25" customHeight="1">
      <c r="I768" s="2"/>
      <c r="J768" s="2"/>
    </row>
    <row r="769" spans="9:10" ht="14.25" customHeight="1">
      <c r="I769" s="2"/>
      <c r="J769" s="2"/>
    </row>
    <row r="770" spans="9:10" ht="14.25" customHeight="1">
      <c r="I770" s="2"/>
      <c r="J770" s="2"/>
    </row>
    <row r="771" spans="9:10" ht="14.25" customHeight="1">
      <c r="I771" s="2"/>
      <c r="J771" s="2"/>
    </row>
    <row r="772" spans="9:10" ht="14.25" customHeight="1">
      <c r="I772" s="2"/>
      <c r="J772" s="2"/>
    </row>
    <row r="773" spans="9:10" ht="14.25" customHeight="1">
      <c r="I773" s="2"/>
      <c r="J773" s="2"/>
    </row>
    <row r="774" spans="9:10" ht="14.25" customHeight="1">
      <c r="I774" s="2"/>
      <c r="J774" s="2"/>
    </row>
    <row r="775" spans="9:10" ht="14.25" customHeight="1">
      <c r="I775" s="2"/>
      <c r="J775" s="2"/>
    </row>
    <row r="776" spans="9:10" ht="14.25" customHeight="1">
      <c r="I776" s="2"/>
      <c r="J776" s="2"/>
    </row>
    <row r="777" spans="9:10" ht="14.25" customHeight="1">
      <c r="I777" s="2"/>
      <c r="J777" s="2"/>
    </row>
    <row r="778" spans="9:10" ht="14.25" customHeight="1">
      <c r="I778" s="2"/>
      <c r="J778" s="2"/>
    </row>
    <row r="779" spans="9:10" ht="14.25" customHeight="1">
      <c r="I779" s="2"/>
      <c r="J779" s="2"/>
    </row>
    <row r="780" spans="9:10" ht="14.25" customHeight="1">
      <c r="I780" s="2"/>
      <c r="J780" s="2"/>
    </row>
    <row r="781" spans="9:10" ht="14.25" customHeight="1">
      <c r="I781" s="2"/>
      <c r="J781" s="2"/>
    </row>
    <row r="782" spans="9:10" ht="14.25" customHeight="1">
      <c r="I782" s="2"/>
      <c r="J782" s="2"/>
    </row>
    <row r="783" spans="9:10" ht="14.25" customHeight="1">
      <c r="I783" s="2"/>
      <c r="J783" s="2"/>
    </row>
    <row r="784" spans="9:10" ht="14.25" customHeight="1">
      <c r="I784" s="2"/>
      <c r="J784" s="2"/>
    </row>
    <row r="785" spans="9:10" ht="14.25" customHeight="1">
      <c r="I785" s="2"/>
      <c r="J785" s="2"/>
    </row>
    <row r="786" spans="9:10" ht="14.25" customHeight="1">
      <c r="I786" s="2"/>
      <c r="J786" s="2"/>
    </row>
    <row r="787" spans="9:10" ht="14.25" customHeight="1">
      <c r="I787" s="2"/>
      <c r="J787" s="2"/>
    </row>
    <row r="788" spans="9:10" ht="14.25" customHeight="1">
      <c r="I788" s="2"/>
      <c r="J788" s="2"/>
    </row>
    <row r="789" spans="9:10" ht="14.25" customHeight="1">
      <c r="I789" s="2"/>
      <c r="J789" s="2"/>
    </row>
    <row r="790" spans="9:10" ht="14.25" customHeight="1">
      <c r="I790" s="2"/>
      <c r="J790" s="2"/>
    </row>
    <row r="791" spans="9:10" ht="14.25" customHeight="1">
      <c r="I791" s="2"/>
      <c r="J791" s="2"/>
    </row>
    <row r="792" spans="9:10" ht="14.25" customHeight="1">
      <c r="I792" s="2"/>
      <c r="J792" s="2"/>
    </row>
    <row r="793" spans="9:10" ht="14.25" customHeight="1">
      <c r="I793" s="2"/>
      <c r="J793" s="2"/>
    </row>
    <row r="794" spans="9:10" ht="14.25" customHeight="1">
      <c r="I794" s="2"/>
      <c r="J794" s="2"/>
    </row>
    <row r="795" spans="9:10" ht="14.25" customHeight="1">
      <c r="I795" s="2"/>
      <c r="J795" s="2"/>
    </row>
    <row r="796" spans="9:10" ht="14.25" customHeight="1">
      <c r="I796" s="2"/>
      <c r="J796" s="2"/>
    </row>
    <row r="797" spans="9:10" ht="14.25" customHeight="1">
      <c r="I797" s="2"/>
      <c r="J797" s="2"/>
    </row>
    <row r="798" spans="9:10" ht="14.25" customHeight="1">
      <c r="I798" s="2"/>
      <c r="J798" s="2"/>
    </row>
    <row r="799" spans="9:10" ht="14.25" customHeight="1">
      <c r="I799" s="2"/>
      <c r="J799" s="2"/>
    </row>
    <row r="800" spans="9:10" ht="14.25" customHeight="1">
      <c r="I800" s="2"/>
      <c r="J800" s="2"/>
    </row>
    <row r="801" spans="9:10" ht="14.25" customHeight="1">
      <c r="I801" s="2"/>
      <c r="J801" s="2"/>
    </row>
    <row r="802" spans="9:10" ht="14.25" customHeight="1">
      <c r="I802" s="2"/>
      <c r="J802" s="2"/>
    </row>
    <row r="803" spans="9:10" ht="14.25" customHeight="1">
      <c r="I803" s="2"/>
      <c r="J803" s="2"/>
    </row>
    <row r="804" spans="9:10" ht="14.25" customHeight="1">
      <c r="I804" s="2"/>
      <c r="J804" s="2"/>
    </row>
    <row r="805" spans="9:10" ht="14.25" customHeight="1">
      <c r="I805" s="2"/>
      <c r="J805" s="2"/>
    </row>
    <row r="806" spans="9:10" ht="14.25" customHeight="1">
      <c r="I806" s="2"/>
      <c r="J806" s="2"/>
    </row>
    <row r="807" spans="9:10" ht="14.25" customHeight="1">
      <c r="I807" s="2"/>
      <c r="J807" s="2"/>
    </row>
    <row r="808" spans="9:10" ht="14.25" customHeight="1">
      <c r="I808" s="2"/>
      <c r="J808" s="2"/>
    </row>
    <row r="809" spans="9:10" ht="14.25" customHeight="1">
      <c r="I809" s="2"/>
      <c r="J809" s="2"/>
    </row>
    <row r="810" spans="9:10" ht="14.25" customHeight="1">
      <c r="I810" s="2"/>
      <c r="J810" s="2"/>
    </row>
    <row r="811" spans="9:10" ht="14.25" customHeight="1">
      <c r="I811" s="2"/>
      <c r="J811" s="2"/>
    </row>
    <row r="812" spans="9:10" ht="14.25" customHeight="1">
      <c r="I812" s="2"/>
      <c r="J812" s="2"/>
    </row>
    <row r="813" spans="9:10" ht="14.25" customHeight="1">
      <c r="I813" s="2"/>
      <c r="J813" s="2"/>
    </row>
    <row r="814" spans="9:10" ht="14.25" customHeight="1">
      <c r="I814" s="2"/>
      <c r="J814" s="2"/>
    </row>
    <row r="815" spans="9:10" ht="14.25" customHeight="1">
      <c r="I815" s="2"/>
      <c r="J815" s="2"/>
    </row>
    <row r="816" spans="9:10" ht="14.25" customHeight="1">
      <c r="I816" s="2"/>
      <c r="J816" s="2"/>
    </row>
    <row r="817" spans="9:10" ht="14.25" customHeight="1">
      <c r="I817" s="2"/>
      <c r="J817" s="2"/>
    </row>
    <row r="818" spans="9:10" ht="14.25" customHeight="1">
      <c r="I818" s="2"/>
      <c r="J818" s="2"/>
    </row>
    <row r="819" spans="9:10" ht="14.25" customHeight="1">
      <c r="I819" s="2"/>
      <c r="J819" s="2"/>
    </row>
    <row r="820" spans="9:10" ht="14.25" customHeight="1">
      <c r="I820" s="2"/>
      <c r="J820" s="2"/>
    </row>
    <row r="821" spans="9:10" ht="14.25" customHeight="1">
      <c r="I821" s="2"/>
      <c r="J821" s="2"/>
    </row>
    <row r="822" spans="9:10" ht="14.25" customHeight="1">
      <c r="I822" s="2"/>
      <c r="J822" s="2"/>
    </row>
    <row r="823" spans="9:10" ht="14.25" customHeight="1">
      <c r="I823" s="2"/>
      <c r="J823" s="2"/>
    </row>
    <row r="824" spans="9:10" ht="14.25" customHeight="1">
      <c r="I824" s="2"/>
      <c r="J824" s="2"/>
    </row>
    <row r="825" spans="9:10" ht="14.25" customHeight="1">
      <c r="I825" s="2"/>
      <c r="J825" s="2"/>
    </row>
    <row r="826" spans="9:10" ht="14.25" customHeight="1">
      <c r="I826" s="2"/>
      <c r="J826" s="2"/>
    </row>
    <row r="827" spans="9:10" ht="14.25" customHeight="1">
      <c r="I827" s="2"/>
      <c r="J827" s="2"/>
    </row>
    <row r="828" spans="9:10" ht="14.25" customHeight="1">
      <c r="I828" s="2"/>
      <c r="J828" s="2"/>
    </row>
    <row r="829" spans="9:10" ht="14.25" customHeight="1">
      <c r="I829" s="2"/>
      <c r="J829" s="2"/>
    </row>
    <row r="830" spans="9:10" ht="14.25" customHeight="1">
      <c r="I830" s="2"/>
      <c r="J830" s="2"/>
    </row>
    <row r="831" spans="9:10" ht="14.25" customHeight="1">
      <c r="I831" s="2"/>
      <c r="J831" s="2"/>
    </row>
    <row r="832" spans="9:10" ht="14.25" customHeight="1">
      <c r="I832" s="2"/>
      <c r="J832" s="2"/>
    </row>
    <row r="833" spans="9:10" ht="14.25" customHeight="1">
      <c r="I833" s="2"/>
      <c r="J833" s="2"/>
    </row>
    <row r="834" spans="9:10" ht="14.25" customHeight="1">
      <c r="I834" s="2"/>
      <c r="J834" s="2"/>
    </row>
    <row r="835" spans="9:10" ht="14.25" customHeight="1">
      <c r="I835" s="2"/>
      <c r="J835" s="2"/>
    </row>
    <row r="836" spans="9:10" ht="14.25" customHeight="1">
      <c r="I836" s="2"/>
      <c r="J836" s="2"/>
    </row>
    <row r="837" spans="9:10" ht="14.25" customHeight="1">
      <c r="I837" s="2"/>
      <c r="J837" s="2"/>
    </row>
    <row r="838" spans="9:10" ht="14.25" customHeight="1">
      <c r="I838" s="2"/>
      <c r="J838" s="2"/>
    </row>
    <row r="839" spans="9:10" ht="14.25" customHeight="1">
      <c r="I839" s="2"/>
      <c r="J839" s="2"/>
    </row>
    <row r="840" spans="9:10" ht="14.25" customHeight="1">
      <c r="I840" s="2"/>
      <c r="J840" s="2"/>
    </row>
    <row r="841" spans="9:10" ht="14.25" customHeight="1">
      <c r="I841" s="2"/>
      <c r="J841" s="2"/>
    </row>
    <row r="842" spans="9:10" ht="14.25" customHeight="1">
      <c r="I842" s="2"/>
      <c r="J842" s="2"/>
    </row>
    <row r="843" spans="9:10" ht="14.25" customHeight="1">
      <c r="I843" s="2"/>
      <c r="J843" s="2"/>
    </row>
    <row r="844" spans="9:10" ht="14.25" customHeight="1">
      <c r="I844" s="2"/>
      <c r="J844" s="2"/>
    </row>
    <row r="845" spans="9:10" ht="14.25" customHeight="1">
      <c r="I845" s="2"/>
      <c r="J845" s="2"/>
    </row>
    <row r="846" spans="9:10" ht="14.25" customHeight="1">
      <c r="I846" s="2"/>
      <c r="J846" s="2"/>
    </row>
    <row r="847" spans="9:10" ht="14.25" customHeight="1">
      <c r="I847" s="2"/>
      <c r="J847" s="2"/>
    </row>
    <row r="848" spans="9:10" ht="14.25" customHeight="1">
      <c r="I848" s="2"/>
      <c r="J848" s="2"/>
    </row>
    <row r="849" spans="9:10" ht="14.25" customHeight="1">
      <c r="I849" s="2"/>
      <c r="J849" s="2"/>
    </row>
    <row r="850" spans="9:10" ht="14.25" customHeight="1">
      <c r="I850" s="2"/>
      <c r="J850" s="2"/>
    </row>
    <row r="851" spans="9:10" ht="14.25" customHeight="1">
      <c r="I851" s="2"/>
      <c r="J851" s="2"/>
    </row>
    <row r="852" spans="9:10" ht="14.25" customHeight="1">
      <c r="I852" s="2"/>
      <c r="J852" s="2"/>
    </row>
    <row r="853" spans="9:10" ht="14.25" customHeight="1">
      <c r="I853" s="2"/>
      <c r="J853" s="2"/>
    </row>
    <row r="854" spans="9:10" ht="14.25" customHeight="1">
      <c r="I854" s="2"/>
      <c r="J854" s="2"/>
    </row>
    <row r="855" spans="9:10" ht="14.25" customHeight="1">
      <c r="I855" s="2"/>
      <c r="J855" s="2"/>
    </row>
    <row r="856" spans="9:10" ht="14.25" customHeight="1">
      <c r="I856" s="2"/>
      <c r="J856" s="2"/>
    </row>
    <row r="857" spans="9:10" ht="14.25" customHeight="1">
      <c r="I857" s="2"/>
      <c r="J857" s="2"/>
    </row>
    <row r="858" spans="9:10" ht="14.25" customHeight="1">
      <c r="I858" s="2"/>
      <c r="J858" s="2"/>
    </row>
    <row r="859" spans="9:10" ht="14.25" customHeight="1">
      <c r="I859" s="2"/>
      <c r="J859" s="2"/>
    </row>
    <row r="860" spans="9:10" ht="14.25" customHeight="1">
      <c r="I860" s="2"/>
      <c r="J860" s="2"/>
    </row>
    <row r="861" spans="9:10" ht="14.25" customHeight="1">
      <c r="I861" s="2"/>
      <c r="J861" s="2"/>
    </row>
    <row r="862" spans="9:10" ht="14.25" customHeight="1">
      <c r="I862" s="2"/>
      <c r="J862" s="2"/>
    </row>
    <row r="863" spans="9:10" ht="14.25" customHeight="1">
      <c r="I863" s="2"/>
      <c r="J863" s="2"/>
    </row>
    <row r="864" spans="9:10" ht="14.25" customHeight="1">
      <c r="I864" s="2"/>
      <c r="J864" s="2"/>
    </row>
    <row r="865" spans="9:10" ht="14.25" customHeight="1">
      <c r="I865" s="2"/>
      <c r="J865" s="2"/>
    </row>
    <row r="866" spans="9:10" ht="14.25" customHeight="1">
      <c r="I866" s="2"/>
      <c r="J866" s="2"/>
    </row>
    <row r="867" spans="9:10" ht="14.25" customHeight="1">
      <c r="I867" s="2"/>
      <c r="J867" s="2"/>
    </row>
    <row r="868" spans="9:10" ht="14.25" customHeight="1">
      <c r="I868" s="2"/>
      <c r="J868" s="2"/>
    </row>
    <row r="869" spans="9:10" ht="14.25" customHeight="1">
      <c r="I869" s="2"/>
      <c r="J869" s="2"/>
    </row>
    <row r="870" spans="9:10" ht="14.25" customHeight="1">
      <c r="I870" s="2"/>
      <c r="J870" s="2"/>
    </row>
    <row r="871" spans="9:10" ht="14.25" customHeight="1">
      <c r="I871" s="2"/>
      <c r="J871" s="2"/>
    </row>
    <row r="872" spans="9:10" ht="14.25" customHeight="1">
      <c r="I872" s="2"/>
      <c r="J872" s="2"/>
    </row>
    <row r="873" spans="9:10" ht="14.25" customHeight="1">
      <c r="I873" s="2"/>
      <c r="J873" s="2"/>
    </row>
    <row r="874" spans="9:10" ht="14.25" customHeight="1">
      <c r="I874" s="2"/>
      <c r="J874" s="2"/>
    </row>
    <row r="875" spans="9:10" ht="14.25" customHeight="1">
      <c r="I875" s="2"/>
      <c r="J875" s="2"/>
    </row>
    <row r="876" spans="9:10" ht="14.25" customHeight="1">
      <c r="I876" s="2"/>
      <c r="J876" s="2"/>
    </row>
    <row r="877" spans="9:10" ht="14.25" customHeight="1">
      <c r="I877" s="2"/>
      <c r="J877" s="2"/>
    </row>
    <row r="878" spans="9:10" ht="14.25" customHeight="1">
      <c r="I878" s="2"/>
      <c r="J878" s="2"/>
    </row>
    <row r="879" spans="9:10" ht="14.25" customHeight="1">
      <c r="I879" s="2"/>
      <c r="J879" s="2"/>
    </row>
    <row r="880" spans="9:10" ht="14.25" customHeight="1">
      <c r="I880" s="2"/>
      <c r="J880" s="2"/>
    </row>
    <row r="881" spans="9:10" ht="14.25" customHeight="1">
      <c r="I881" s="2"/>
      <c r="J881" s="2"/>
    </row>
    <row r="882" spans="9:10" ht="14.25" customHeight="1">
      <c r="I882" s="2"/>
      <c r="J882" s="2"/>
    </row>
    <row r="883" spans="9:10" ht="14.25" customHeight="1">
      <c r="I883" s="2"/>
      <c r="J883" s="2"/>
    </row>
    <row r="884" spans="9:10" ht="14.25" customHeight="1">
      <c r="I884" s="2"/>
      <c r="J884" s="2"/>
    </row>
    <row r="885" spans="9:10" ht="14.25" customHeight="1">
      <c r="I885" s="2"/>
      <c r="J885" s="2"/>
    </row>
    <row r="886" spans="9:10" ht="14.25" customHeight="1">
      <c r="I886" s="2"/>
      <c r="J886" s="2"/>
    </row>
    <row r="887" spans="9:10" ht="14.25" customHeight="1">
      <c r="I887" s="2"/>
      <c r="J887" s="2"/>
    </row>
    <row r="888" spans="9:10" ht="14.25" customHeight="1">
      <c r="I888" s="2"/>
      <c r="J888" s="2"/>
    </row>
    <row r="889" spans="9:10" ht="14.25" customHeight="1">
      <c r="I889" s="2"/>
      <c r="J889" s="2"/>
    </row>
    <row r="890" spans="9:10" ht="14.25" customHeight="1">
      <c r="I890" s="2"/>
      <c r="J890" s="2"/>
    </row>
    <row r="891" spans="9:10" ht="14.25" customHeight="1">
      <c r="I891" s="2"/>
      <c r="J891" s="2"/>
    </row>
    <row r="892" spans="9:10" ht="14.25" customHeight="1">
      <c r="I892" s="2"/>
      <c r="J892" s="2"/>
    </row>
    <row r="893" spans="9:10" ht="14.25" customHeight="1">
      <c r="I893" s="2"/>
      <c r="J893" s="2"/>
    </row>
    <row r="894" spans="9:10" ht="14.25" customHeight="1">
      <c r="I894" s="2"/>
      <c r="J894" s="2"/>
    </row>
    <row r="895" spans="9:10" ht="14.25" customHeight="1">
      <c r="I895" s="2"/>
      <c r="J895" s="2"/>
    </row>
    <row r="896" spans="9:10" ht="14.25" customHeight="1">
      <c r="I896" s="2"/>
      <c r="J896" s="2"/>
    </row>
    <row r="897" spans="9:10" ht="14.25" customHeight="1">
      <c r="I897" s="2"/>
      <c r="J897" s="2"/>
    </row>
    <row r="898" spans="9:10" ht="14.25" customHeight="1">
      <c r="I898" s="2"/>
      <c r="J898" s="2"/>
    </row>
    <row r="899" spans="9:10" ht="14.25" customHeight="1">
      <c r="I899" s="2"/>
      <c r="J899" s="2"/>
    </row>
    <row r="900" spans="9:10" ht="14.25" customHeight="1">
      <c r="I900" s="2"/>
      <c r="J900" s="2"/>
    </row>
    <row r="901" spans="9:10" ht="14.25" customHeight="1">
      <c r="I901" s="2"/>
      <c r="J901" s="2"/>
    </row>
    <row r="902" spans="9:10" ht="14.25" customHeight="1">
      <c r="I902" s="2"/>
      <c r="J902" s="2"/>
    </row>
    <row r="903" spans="9:10" ht="14.25" customHeight="1">
      <c r="I903" s="2"/>
      <c r="J903" s="2"/>
    </row>
    <row r="904" spans="9:10" ht="14.25" customHeight="1">
      <c r="I904" s="2"/>
      <c r="J904" s="2"/>
    </row>
    <row r="905" spans="9:10" ht="14.25" customHeight="1">
      <c r="I905" s="2"/>
      <c r="J905" s="2"/>
    </row>
    <row r="906" spans="9:10" ht="14.25" customHeight="1">
      <c r="I906" s="2"/>
      <c r="J906" s="2"/>
    </row>
    <row r="907" spans="9:10" ht="14.25" customHeight="1">
      <c r="I907" s="2"/>
      <c r="J907" s="2"/>
    </row>
    <row r="908" spans="9:10" ht="14.25" customHeight="1">
      <c r="I908" s="2"/>
      <c r="J908" s="2"/>
    </row>
    <row r="909" spans="9:10" ht="14.25" customHeight="1">
      <c r="I909" s="2"/>
      <c r="J909" s="2"/>
    </row>
    <row r="910" spans="9:10" ht="14.25" customHeight="1">
      <c r="I910" s="2"/>
      <c r="J910" s="2"/>
    </row>
    <row r="911" spans="9:10" ht="14.25" customHeight="1">
      <c r="I911" s="2"/>
      <c r="J911" s="2"/>
    </row>
    <row r="912" spans="9:10" ht="14.25" customHeight="1">
      <c r="I912" s="2"/>
      <c r="J912" s="2"/>
    </row>
    <row r="913" spans="9:10" ht="14.25" customHeight="1">
      <c r="I913" s="2"/>
      <c r="J913" s="2"/>
    </row>
    <row r="914" spans="9:10" ht="14.25" customHeight="1">
      <c r="I914" s="2"/>
      <c r="J914" s="2"/>
    </row>
    <row r="915" spans="9:10" ht="14.25" customHeight="1">
      <c r="I915" s="2"/>
      <c r="J915" s="2"/>
    </row>
    <row r="916" spans="9:10" ht="14.25" customHeight="1">
      <c r="I916" s="2"/>
      <c r="J916" s="2"/>
    </row>
    <row r="917" spans="9:10" ht="14.25" customHeight="1">
      <c r="I917" s="2"/>
      <c r="J917" s="2"/>
    </row>
    <row r="918" spans="9:10" ht="14.25" customHeight="1">
      <c r="I918" s="2"/>
      <c r="J918" s="2"/>
    </row>
    <row r="919" spans="9:10" ht="14.25" customHeight="1">
      <c r="I919" s="2"/>
      <c r="J919" s="2"/>
    </row>
    <row r="920" spans="9:10" ht="14.25" customHeight="1">
      <c r="I920" s="2"/>
      <c r="J920" s="2"/>
    </row>
    <row r="921" spans="9:10" ht="14.25" customHeight="1">
      <c r="I921" s="2"/>
      <c r="J921" s="2"/>
    </row>
    <row r="922" spans="9:10" ht="14.25" customHeight="1">
      <c r="I922" s="2"/>
      <c r="J922" s="2"/>
    </row>
    <row r="923" spans="9:10" ht="14.25" customHeight="1">
      <c r="I923" s="2"/>
      <c r="J923" s="2"/>
    </row>
    <row r="924" spans="9:10" ht="14.25" customHeight="1">
      <c r="I924" s="2"/>
      <c r="J924" s="2"/>
    </row>
    <row r="925" spans="9:10" ht="14.25" customHeight="1">
      <c r="I925" s="2"/>
      <c r="J925" s="2"/>
    </row>
    <row r="926" spans="9:10" ht="14.25" customHeight="1">
      <c r="I926" s="2"/>
      <c r="J926" s="2"/>
    </row>
    <row r="927" spans="9:10" ht="14.25" customHeight="1">
      <c r="I927" s="2"/>
      <c r="J927" s="2"/>
    </row>
    <row r="928" spans="9:10" ht="14.25" customHeight="1">
      <c r="I928" s="2"/>
      <c r="J928" s="2"/>
    </row>
    <row r="929" spans="9:10" ht="14.25" customHeight="1">
      <c r="I929" s="2"/>
      <c r="J929" s="2"/>
    </row>
    <row r="930" spans="9:10" ht="14.25" customHeight="1">
      <c r="I930" s="2"/>
      <c r="J930" s="2"/>
    </row>
    <row r="931" spans="9:10" ht="14.25" customHeight="1">
      <c r="I931" s="2"/>
      <c r="J931" s="2"/>
    </row>
    <row r="932" spans="9:10" ht="14.25" customHeight="1">
      <c r="I932" s="2"/>
      <c r="J932" s="2"/>
    </row>
    <row r="933" spans="9:10" ht="14.25" customHeight="1">
      <c r="I933" s="2"/>
      <c r="J933" s="2"/>
    </row>
    <row r="934" spans="9:10" ht="14.25" customHeight="1">
      <c r="I934" s="2"/>
      <c r="J934" s="2"/>
    </row>
    <row r="935" spans="9:10" ht="14.25" customHeight="1">
      <c r="I935" s="2"/>
      <c r="J935" s="2"/>
    </row>
    <row r="936" spans="9:10" ht="14.25" customHeight="1">
      <c r="I936" s="2"/>
      <c r="J936" s="2"/>
    </row>
    <row r="937" spans="9:10" ht="14.25" customHeight="1">
      <c r="I937" s="2"/>
      <c r="J937" s="2"/>
    </row>
    <row r="938" spans="9:10" ht="14.25" customHeight="1">
      <c r="I938" s="2"/>
      <c r="J938" s="2"/>
    </row>
    <row r="939" spans="9:10" ht="14.25" customHeight="1">
      <c r="I939" s="2"/>
      <c r="J939" s="2"/>
    </row>
    <row r="940" spans="9:10" ht="14.25" customHeight="1">
      <c r="I940" s="2"/>
      <c r="J940" s="2"/>
    </row>
    <row r="941" spans="9:10" ht="14.25" customHeight="1">
      <c r="I941" s="2"/>
      <c r="J941" s="2"/>
    </row>
    <row r="942" spans="9:10" ht="14.25" customHeight="1">
      <c r="I942" s="2"/>
      <c r="J942" s="2"/>
    </row>
    <row r="943" spans="9:10" ht="14.25" customHeight="1">
      <c r="I943" s="2"/>
      <c r="J943" s="2"/>
    </row>
    <row r="944" spans="9:10" ht="14.25" customHeight="1">
      <c r="I944" s="2"/>
      <c r="J944" s="2"/>
    </row>
    <row r="945" spans="9:10" ht="14.25" customHeight="1">
      <c r="I945" s="2"/>
      <c r="J945" s="2"/>
    </row>
    <row r="946" spans="9:10" ht="14.25" customHeight="1">
      <c r="I946" s="2"/>
      <c r="J946" s="2"/>
    </row>
    <row r="947" spans="9:10" ht="14.25" customHeight="1">
      <c r="I947" s="2"/>
      <c r="J947" s="2"/>
    </row>
    <row r="948" spans="9:10" ht="14.25" customHeight="1">
      <c r="I948" s="2"/>
      <c r="J948" s="2"/>
    </row>
    <row r="949" spans="9:10" ht="14.25" customHeight="1">
      <c r="I949" s="2"/>
      <c r="J949" s="2"/>
    </row>
    <row r="950" spans="9:10" ht="14.25" customHeight="1">
      <c r="I950" s="2"/>
      <c r="J950" s="2"/>
    </row>
    <row r="951" spans="9:10" ht="14.25" customHeight="1">
      <c r="I951" s="2"/>
      <c r="J951" s="2"/>
    </row>
    <row r="952" spans="9:10" ht="14.25" customHeight="1">
      <c r="I952" s="2"/>
      <c r="J952" s="2"/>
    </row>
    <row r="953" spans="9:10" ht="14.25" customHeight="1">
      <c r="I953" s="2"/>
      <c r="J953" s="2"/>
    </row>
    <row r="954" spans="9:10" ht="14.25" customHeight="1">
      <c r="I954" s="2"/>
      <c r="J954" s="2"/>
    </row>
    <row r="955" spans="9:10" ht="14.25" customHeight="1">
      <c r="I955" s="2"/>
      <c r="J955" s="2"/>
    </row>
    <row r="956" spans="9:10" ht="14.25" customHeight="1">
      <c r="I956" s="2"/>
      <c r="J956" s="2"/>
    </row>
    <row r="957" spans="9:10" ht="14.25" customHeight="1">
      <c r="I957" s="2"/>
      <c r="J957" s="2"/>
    </row>
    <row r="958" spans="9:10" ht="14.25" customHeight="1">
      <c r="I958" s="2"/>
      <c r="J958" s="2"/>
    </row>
    <row r="959" spans="9:10" ht="14.25" customHeight="1">
      <c r="I959" s="2"/>
      <c r="J959" s="2"/>
    </row>
    <row r="960" spans="9:10" ht="14.25" customHeight="1">
      <c r="I960" s="2"/>
      <c r="J960" s="2"/>
    </row>
    <row r="961" spans="9:10" ht="14.25" customHeight="1">
      <c r="I961" s="2"/>
      <c r="J961" s="2"/>
    </row>
    <row r="962" spans="9:10" ht="14.25" customHeight="1">
      <c r="I962" s="2"/>
      <c r="J962" s="2"/>
    </row>
    <row r="963" spans="9:10" ht="14.25" customHeight="1">
      <c r="I963" s="2"/>
      <c r="J963" s="2"/>
    </row>
    <row r="964" spans="9:10" ht="14.25" customHeight="1">
      <c r="I964" s="2"/>
      <c r="J964" s="2"/>
    </row>
    <row r="965" spans="9:10" ht="14.25" customHeight="1">
      <c r="I965" s="2"/>
      <c r="J965" s="2"/>
    </row>
    <row r="966" spans="9:10" ht="14.25" customHeight="1">
      <c r="I966" s="2"/>
      <c r="J966" s="2"/>
    </row>
    <row r="967" spans="9:10" ht="14.25" customHeight="1">
      <c r="I967" s="2"/>
      <c r="J967" s="2"/>
    </row>
    <row r="968" spans="9:10" ht="14.25" customHeight="1">
      <c r="I968" s="2"/>
      <c r="J968" s="2"/>
    </row>
    <row r="969" spans="9:10" ht="14.25" customHeight="1">
      <c r="I969" s="2"/>
      <c r="J969" s="2"/>
    </row>
    <row r="970" spans="9:10" ht="14.25" customHeight="1">
      <c r="I970" s="2"/>
      <c r="J970" s="2"/>
    </row>
    <row r="971" spans="9:10" ht="14.25" customHeight="1">
      <c r="I971" s="2"/>
      <c r="J971" s="2"/>
    </row>
    <row r="972" spans="9:10" ht="14.25" customHeight="1">
      <c r="I972" s="2"/>
      <c r="J972" s="2"/>
    </row>
    <row r="973" spans="9:10" ht="14.25" customHeight="1">
      <c r="I973" s="2"/>
      <c r="J973" s="2"/>
    </row>
    <row r="974" spans="9:10" ht="14.25" customHeight="1">
      <c r="I974" s="2"/>
      <c r="J974" s="2"/>
    </row>
    <row r="975" spans="9:10" ht="14.25" customHeight="1">
      <c r="I975" s="2"/>
      <c r="J975" s="2"/>
    </row>
    <row r="976" spans="9:10" ht="14.25" customHeight="1">
      <c r="I976" s="2"/>
      <c r="J976" s="2"/>
    </row>
    <row r="977" spans="9:10" ht="14.25" customHeight="1">
      <c r="I977" s="2"/>
      <c r="J977" s="2"/>
    </row>
    <row r="978" spans="9:10" ht="14.25" customHeight="1">
      <c r="I978" s="2"/>
      <c r="J978" s="2"/>
    </row>
    <row r="979" spans="9:10" ht="14.25" customHeight="1">
      <c r="I979" s="2"/>
      <c r="J979" s="2"/>
    </row>
    <row r="980" spans="9:10" ht="14.25" customHeight="1">
      <c r="I980" s="2"/>
      <c r="J980" s="2"/>
    </row>
    <row r="981" spans="9:10" ht="14.25" customHeight="1">
      <c r="I981" s="2"/>
      <c r="J981" s="2"/>
    </row>
    <row r="982" spans="9:10" ht="14.25" customHeight="1">
      <c r="I982" s="2"/>
      <c r="J982" s="2"/>
    </row>
    <row r="983" spans="9:10" ht="14.25" customHeight="1">
      <c r="I983" s="2"/>
      <c r="J983" s="2"/>
    </row>
    <row r="984" spans="9:10" ht="14.25" customHeight="1">
      <c r="I984" s="2"/>
      <c r="J984" s="2"/>
    </row>
    <row r="985" spans="9:10" ht="14.25" customHeight="1">
      <c r="I985" s="2"/>
      <c r="J985" s="2"/>
    </row>
    <row r="986" spans="9:10" ht="14.25" customHeight="1">
      <c r="I986" s="2"/>
      <c r="J986" s="2"/>
    </row>
    <row r="987" spans="9:10" ht="14.25" customHeight="1">
      <c r="I987" s="2"/>
      <c r="J987" s="2"/>
    </row>
    <row r="988" spans="9:10" ht="14.25" customHeight="1">
      <c r="I988" s="2"/>
      <c r="J988" s="2"/>
    </row>
    <row r="989" spans="9:10" ht="14.25" customHeight="1">
      <c r="I989" s="2"/>
      <c r="J989" s="2"/>
    </row>
    <row r="990" spans="9:10" ht="14.25" customHeight="1">
      <c r="I990" s="2"/>
      <c r="J990" s="2"/>
    </row>
    <row r="991" spans="9:10" ht="14.25" customHeight="1">
      <c r="I991" s="2"/>
      <c r="J991" s="2"/>
    </row>
    <row r="992" spans="9:10" ht="14.25" customHeight="1">
      <c r="I992" s="2"/>
      <c r="J992" s="2"/>
    </row>
    <row r="993" spans="9:10" ht="14.25" customHeight="1">
      <c r="I993" s="2"/>
      <c r="J993" s="2"/>
    </row>
    <row r="994" spans="9:10" ht="14.25" customHeight="1">
      <c r="I994" s="2"/>
      <c r="J994" s="2"/>
    </row>
    <row r="995" spans="9:10" ht="14.25" customHeight="1">
      <c r="I995" s="2"/>
      <c r="J995" s="2"/>
    </row>
    <row r="996" spans="9:10" ht="14.25" customHeight="1">
      <c r="I996" s="2"/>
      <c r="J996" s="2"/>
    </row>
    <row r="997" spans="9:10" ht="14.25" customHeight="1">
      <c r="I997" s="2"/>
      <c r="J997" s="2"/>
    </row>
    <row r="998" spans="9:10" ht="14.25" customHeight="1">
      <c r="I998" s="2"/>
      <c r="J998" s="2"/>
    </row>
    <row r="999" spans="9:10" ht="14.25" customHeight="1">
      <c r="I999" s="2"/>
      <c r="J999" s="2"/>
    </row>
    <row r="1000" spans="9:10" ht="14.25" customHeight="1">
      <c r="I1000" s="2"/>
      <c r="J1000" s="2"/>
    </row>
  </sheetData>
  <mergeCells count="22">
    <mergeCell ref="A1:J1"/>
    <mergeCell ref="A3:J3"/>
    <mergeCell ref="A5:J5"/>
    <mergeCell ref="A45:J45"/>
    <mergeCell ref="A47:J47"/>
    <mergeCell ref="A49:J49"/>
    <mergeCell ref="A128:J128"/>
    <mergeCell ref="A204:J204"/>
    <mergeCell ref="A256:J256"/>
    <mergeCell ref="A257:J257"/>
    <mergeCell ref="A130:J130"/>
    <mergeCell ref="A140:J140"/>
    <mergeCell ref="A142:J142"/>
    <mergeCell ref="A144:J144"/>
    <mergeCell ref="A198:J198"/>
    <mergeCell ref="A200:J200"/>
    <mergeCell ref="A202:J202"/>
    <mergeCell ref="A259:J259"/>
    <mergeCell ref="A261:J261"/>
    <mergeCell ref="A263:J263"/>
    <mergeCell ref="A318:J318"/>
    <mergeCell ref="A321:J321"/>
  </mergeCells>
  <pageMargins left="0.70866141732283472" right="0.70866141732283472" top="0.74803149606299213" bottom="0.74803149606299213" header="0" footer="0"/>
  <pageSetup paperSize="9" fitToHeight="0"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sheetPr>
  <dimension ref="A1:M1000"/>
  <sheetViews>
    <sheetView workbookViewId="0">
      <selection activeCell="A115" sqref="A115"/>
    </sheetView>
  </sheetViews>
  <sheetFormatPr defaultColWidth="14.453125" defaultRowHeight="15" customHeight="1"/>
  <cols>
    <col min="1" max="2" width="17.36328125" customWidth="1"/>
    <col min="3" max="3" width="27.453125" customWidth="1"/>
    <col min="4" max="4" width="13.453125" customWidth="1"/>
    <col min="5" max="5" width="8.6328125" customWidth="1"/>
    <col min="6" max="7" width="13" customWidth="1"/>
    <col min="8" max="8" width="14.36328125" customWidth="1"/>
    <col min="9" max="12" width="13" customWidth="1"/>
    <col min="13" max="26" width="8.6328125" customWidth="1"/>
  </cols>
  <sheetData>
    <row r="1" spans="1:13" ht="14.25" customHeight="1">
      <c r="A1" s="72" t="s">
        <v>405</v>
      </c>
      <c r="D1" s="73"/>
      <c r="E1" s="4"/>
      <c r="F1" s="2">
        <v>1</v>
      </c>
      <c r="G1" s="2">
        <v>2</v>
      </c>
      <c r="H1" s="2">
        <v>3</v>
      </c>
      <c r="I1" s="2">
        <v>4</v>
      </c>
      <c r="J1" s="2">
        <v>5</v>
      </c>
      <c r="K1" s="2">
        <v>6</v>
      </c>
      <c r="L1" s="2">
        <v>7</v>
      </c>
      <c r="M1" s="2">
        <v>8</v>
      </c>
    </row>
    <row r="2" spans="1:13" ht="14.25" customHeight="1">
      <c r="A2" s="74" t="s">
        <v>159</v>
      </c>
      <c r="B2" s="74"/>
      <c r="C2" s="74" t="s">
        <v>160</v>
      </c>
      <c r="D2" s="75" t="s">
        <v>161</v>
      </c>
      <c r="E2" s="2" t="s">
        <v>162</v>
      </c>
      <c r="F2" s="2" t="s">
        <v>163</v>
      </c>
      <c r="G2" s="2" t="s">
        <v>164</v>
      </c>
      <c r="H2" s="2" t="s">
        <v>406</v>
      </c>
      <c r="I2" s="2" t="s">
        <v>341</v>
      </c>
      <c r="J2" s="2" t="s">
        <v>167</v>
      </c>
      <c r="K2" s="2" t="s">
        <v>407</v>
      </c>
      <c r="L2" s="2" t="s">
        <v>343</v>
      </c>
      <c r="M2" s="2" t="s">
        <v>404</v>
      </c>
    </row>
    <row r="3" spans="1:13" ht="14.25" customHeight="1">
      <c r="A3" s="184" t="s">
        <v>408</v>
      </c>
      <c r="B3" s="76"/>
      <c r="C3" s="77" t="s">
        <v>409</v>
      </c>
      <c r="D3" s="12">
        <v>50</v>
      </c>
      <c r="E3" s="2">
        <v>4</v>
      </c>
      <c r="F3" s="6">
        <f t="shared" ref="F3:M3" si="0">IF($E3=F$1,+$D3,0)</f>
        <v>0</v>
      </c>
      <c r="G3" s="6">
        <f t="shared" si="0"/>
        <v>0</v>
      </c>
      <c r="H3" s="6">
        <f t="shared" si="0"/>
        <v>0</v>
      </c>
      <c r="I3" s="6">
        <f t="shared" si="0"/>
        <v>50</v>
      </c>
      <c r="J3" s="6">
        <f t="shared" si="0"/>
        <v>0</v>
      </c>
      <c r="K3" s="6">
        <f t="shared" si="0"/>
        <v>0</v>
      </c>
      <c r="L3" s="6">
        <f t="shared" si="0"/>
        <v>0</v>
      </c>
      <c r="M3" s="6">
        <f t="shared" si="0"/>
        <v>0</v>
      </c>
    </row>
    <row r="4" spans="1:13" ht="14.25" customHeight="1">
      <c r="A4" s="184" t="s">
        <v>410</v>
      </c>
      <c r="B4" s="76"/>
      <c r="C4" s="76" t="s">
        <v>128</v>
      </c>
      <c r="D4" s="12">
        <v>8000</v>
      </c>
      <c r="E4" s="2">
        <v>8</v>
      </c>
      <c r="F4" s="6">
        <f t="shared" ref="F4:M4" si="1">IF($E4=F$1,+$D4,0)</f>
        <v>0</v>
      </c>
      <c r="G4" s="6">
        <f t="shared" si="1"/>
        <v>0</v>
      </c>
      <c r="H4" s="6">
        <f t="shared" si="1"/>
        <v>0</v>
      </c>
      <c r="I4" s="6">
        <f t="shared" si="1"/>
        <v>0</v>
      </c>
      <c r="J4" s="6">
        <f t="shared" si="1"/>
        <v>0</v>
      </c>
      <c r="K4" s="6">
        <f t="shared" si="1"/>
        <v>0</v>
      </c>
      <c r="L4" s="6">
        <f t="shared" si="1"/>
        <v>0</v>
      </c>
      <c r="M4" s="6">
        <f t="shared" si="1"/>
        <v>8000</v>
      </c>
    </row>
    <row r="5" spans="1:13" ht="14.25" customHeight="1">
      <c r="A5" s="184" t="s">
        <v>411</v>
      </c>
      <c r="B5" s="77"/>
      <c r="C5" s="76" t="s">
        <v>128</v>
      </c>
      <c r="D5" s="12">
        <v>250</v>
      </c>
      <c r="E5" s="2">
        <v>8</v>
      </c>
      <c r="F5" s="6">
        <f t="shared" ref="F5:M5" si="2">IF($E5=F$1,+$D5,0)</f>
        <v>0</v>
      </c>
      <c r="G5" s="6">
        <f t="shared" si="2"/>
        <v>0</v>
      </c>
      <c r="H5" s="6">
        <f t="shared" si="2"/>
        <v>0</v>
      </c>
      <c r="I5" s="6">
        <f t="shared" si="2"/>
        <v>0</v>
      </c>
      <c r="J5" s="6">
        <f t="shared" si="2"/>
        <v>0</v>
      </c>
      <c r="K5" s="6">
        <f t="shared" si="2"/>
        <v>0</v>
      </c>
      <c r="L5" s="6">
        <f t="shared" si="2"/>
        <v>0</v>
      </c>
      <c r="M5" s="6">
        <f t="shared" si="2"/>
        <v>250</v>
      </c>
    </row>
    <row r="6" spans="1:13" ht="14.25" customHeight="1">
      <c r="A6" s="79" t="s">
        <v>412</v>
      </c>
      <c r="B6" s="79"/>
      <c r="C6" s="77" t="s">
        <v>409</v>
      </c>
      <c r="D6" s="12">
        <v>50</v>
      </c>
      <c r="E6" s="2">
        <v>4</v>
      </c>
      <c r="F6" s="6">
        <f t="shared" ref="F6:M6" si="3">IF($E6=F$1,+$D6,0)</f>
        <v>0</v>
      </c>
      <c r="G6" s="6">
        <f t="shared" si="3"/>
        <v>0</v>
      </c>
      <c r="H6" s="6">
        <f t="shared" si="3"/>
        <v>0</v>
      </c>
      <c r="I6" s="6">
        <f t="shared" si="3"/>
        <v>50</v>
      </c>
      <c r="J6" s="6">
        <f t="shared" si="3"/>
        <v>0</v>
      </c>
      <c r="K6" s="6">
        <f t="shared" si="3"/>
        <v>0</v>
      </c>
      <c r="L6" s="6">
        <f t="shared" si="3"/>
        <v>0</v>
      </c>
      <c r="M6" s="6">
        <f t="shared" si="3"/>
        <v>0</v>
      </c>
    </row>
    <row r="7" spans="1:13" ht="14.25" customHeight="1">
      <c r="A7" s="79" t="s">
        <v>413</v>
      </c>
      <c r="B7" s="184"/>
      <c r="C7" s="5" t="s">
        <v>409</v>
      </c>
      <c r="D7" s="12">
        <v>50</v>
      </c>
      <c r="E7" s="2">
        <v>4</v>
      </c>
      <c r="F7" s="6">
        <f t="shared" ref="F7:M7" si="4">IF($E7=F$1,+$D7,0)</f>
        <v>0</v>
      </c>
      <c r="G7" s="6">
        <f t="shared" si="4"/>
        <v>0</v>
      </c>
      <c r="H7" s="6">
        <f t="shared" si="4"/>
        <v>0</v>
      </c>
      <c r="I7" s="6">
        <f t="shared" si="4"/>
        <v>50</v>
      </c>
      <c r="J7" s="6">
        <f t="shared" si="4"/>
        <v>0</v>
      </c>
      <c r="K7" s="6">
        <f t="shared" si="4"/>
        <v>0</v>
      </c>
      <c r="L7" s="6">
        <f t="shared" si="4"/>
        <v>0</v>
      </c>
      <c r="M7" s="6">
        <f t="shared" si="4"/>
        <v>0</v>
      </c>
    </row>
    <row r="8" spans="1:13" ht="14.25" customHeight="1">
      <c r="A8" s="80" t="s">
        <v>414</v>
      </c>
      <c r="B8" s="80"/>
      <c r="C8" s="5" t="s">
        <v>409</v>
      </c>
      <c r="D8" s="12">
        <v>50</v>
      </c>
      <c r="E8" s="2">
        <v>4</v>
      </c>
      <c r="F8" s="6">
        <f t="shared" ref="F8:M8" si="5">IF($E8=F$1,+$D8,0)</f>
        <v>0</v>
      </c>
      <c r="G8" s="6">
        <f t="shared" si="5"/>
        <v>0</v>
      </c>
      <c r="H8" s="6">
        <f t="shared" si="5"/>
        <v>0</v>
      </c>
      <c r="I8" s="6">
        <f t="shared" si="5"/>
        <v>50</v>
      </c>
      <c r="J8" s="6">
        <f t="shared" si="5"/>
        <v>0</v>
      </c>
      <c r="K8" s="6">
        <f t="shared" si="5"/>
        <v>0</v>
      </c>
      <c r="L8" s="6">
        <f t="shared" si="5"/>
        <v>0</v>
      </c>
      <c r="M8" s="6">
        <f t="shared" si="5"/>
        <v>0</v>
      </c>
    </row>
    <row r="9" spans="1:13" ht="14.25" customHeight="1">
      <c r="A9" s="80" t="s">
        <v>415</v>
      </c>
      <c r="B9" s="80"/>
      <c r="C9" s="5" t="s">
        <v>409</v>
      </c>
      <c r="D9" s="12">
        <v>50</v>
      </c>
      <c r="E9" s="2">
        <v>4</v>
      </c>
      <c r="F9" s="6">
        <f t="shared" ref="F9:M9" si="6">IF($E9=F$1,+$D9,0)</f>
        <v>0</v>
      </c>
      <c r="G9" s="6">
        <f t="shared" si="6"/>
        <v>0</v>
      </c>
      <c r="H9" s="6">
        <f t="shared" si="6"/>
        <v>0</v>
      </c>
      <c r="I9" s="6">
        <f t="shared" si="6"/>
        <v>50</v>
      </c>
      <c r="J9" s="6">
        <f t="shared" si="6"/>
        <v>0</v>
      </c>
      <c r="K9" s="6">
        <f t="shared" si="6"/>
        <v>0</v>
      </c>
      <c r="L9" s="6">
        <f t="shared" si="6"/>
        <v>0</v>
      </c>
      <c r="M9" s="6">
        <f t="shared" si="6"/>
        <v>0</v>
      </c>
    </row>
    <row r="10" spans="1:13" ht="14.25" customHeight="1">
      <c r="A10" s="80" t="s">
        <v>416</v>
      </c>
      <c r="B10" s="80"/>
      <c r="C10" s="83" t="s">
        <v>407</v>
      </c>
      <c r="D10" s="12">
        <v>85</v>
      </c>
      <c r="E10" s="2">
        <v>6</v>
      </c>
      <c r="F10" s="6">
        <f t="shared" ref="F10:M10" si="7">IF($E10=F$1,+$D10,0)</f>
        <v>0</v>
      </c>
      <c r="G10" s="6">
        <f t="shared" si="7"/>
        <v>0</v>
      </c>
      <c r="H10" s="6">
        <f t="shared" si="7"/>
        <v>0</v>
      </c>
      <c r="I10" s="6">
        <f t="shared" si="7"/>
        <v>0</v>
      </c>
      <c r="J10" s="6">
        <f t="shared" si="7"/>
        <v>0</v>
      </c>
      <c r="K10" s="6">
        <f t="shared" si="7"/>
        <v>85</v>
      </c>
      <c r="L10" s="6">
        <f t="shared" si="7"/>
        <v>0</v>
      </c>
      <c r="M10" s="6">
        <f t="shared" si="7"/>
        <v>0</v>
      </c>
    </row>
    <row r="11" spans="1:13" ht="14.25" customHeight="1">
      <c r="A11" s="80" t="s">
        <v>416</v>
      </c>
      <c r="B11" s="80"/>
      <c r="C11" s="83" t="s">
        <v>407</v>
      </c>
      <c r="D11" s="12">
        <v>69.44</v>
      </c>
      <c r="E11" s="2">
        <v>6</v>
      </c>
      <c r="F11" s="6">
        <f t="shared" ref="F11:M11" si="8">IF($E11=F$1,+$D11,0)</f>
        <v>0</v>
      </c>
      <c r="G11" s="6">
        <f t="shared" si="8"/>
        <v>0</v>
      </c>
      <c r="H11" s="6">
        <f t="shared" si="8"/>
        <v>0</v>
      </c>
      <c r="I11" s="6">
        <f t="shared" si="8"/>
        <v>0</v>
      </c>
      <c r="J11" s="6">
        <f t="shared" si="8"/>
        <v>0</v>
      </c>
      <c r="K11" s="6">
        <f t="shared" si="8"/>
        <v>69.44</v>
      </c>
      <c r="L11" s="6">
        <f t="shared" si="8"/>
        <v>0</v>
      </c>
      <c r="M11" s="6">
        <f t="shared" si="8"/>
        <v>0</v>
      </c>
    </row>
    <row r="12" spans="1:13" ht="14.25" customHeight="1">
      <c r="A12" s="80" t="s">
        <v>416</v>
      </c>
      <c r="B12" s="80"/>
      <c r="C12" s="5" t="s">
        <v>417</v>
      </c>
      <c r="D12" s="12">
        <v>23.87</v>
      </c>
      <c r="E12" s="2">
        <v>3</v>
      </c>
      <c r="F12" s="6">
        <f t="shared" ref="F12:M12" si="9">IF($E12=F$1,+$D12,0)</f>
        <v>0</v>
      </c>
      <c r="G12" s="6">
        <f t="shared" si="9"/>
        <v>0</v>
      </c>
      <c r="H12" s="6">
        <f t="shared" si="9"/>
        <v>23.87</v>
      </c>
      <c r="I12" s="6">
        <f t="shared" si="9"/>
        <v>0</v>
      </c>
      <c r="J12" s="6">
        <f t="shared" si="9"/>
        <v>0</v>
      </c>
      <c r="K12" s="6">
        <f t="shared" si="9"/>
        <v>0</v>
      </c>
      <c r="L12" s="6">
        <f t="shared" si="9"/>
        <v>0</v>
      </c>
      <c r="M12" s="6">
        <f t="shared" si="9"/>
        <v>0</v>
      </c>
    </row>
    <row r="13" spans="1:13" ht="14.25" customHeight="1">
      <c r="A13" s="80" t="s">
        <v>418</v>
      </c>
      <c r="B13" s="80"/>
      <c r="C13" s="5" t="s">
        <v>407</v>
      </c>
      <c r="D13" s="12">
        <f>205.89+53.56</f>
        <v>259.45</v>
      </c>
      <c r="E13" s="2">
        <v>6</v>
      </c>
      <c r="F13" s="6">
        <f t="shared" ref="F13:M13" si="10">IF($E13=F$1,+$D13,0)</f>
        <v>0</v>
      </c>
      <c r="G13" s="6">
        <f t="shared" si="10"/>
        <v>0</v>
      </c>
      <c r="H13" s="6">
        <f t="shared" si="10"/>
        <v>0</v>
      </c>
      <c r="I13" s="6">
        <f t="shared" si="10"/>
        <v>0</v>
      </c>
      <c r="J13" s="6">
        <f t="shared" si="10"/>
        <v>0</v>
      </c>
      <c r="K13" s="6">
        <f t="shared" si="10"/>
        <v>259.45</v>
      </c>
      <c r="L13" s="6">
        <f t="shared" si="10"/>
        <v>0</v>
      </c>
      <c r="M13" s="6">
        <f t="shared" si="10"/>
        <v>0</v>
      </c>
    </row>
    <row r="14" spans="1:13" ht="14.25" customHeight="1">
      <c r="A14" s="80" t="s">
        <v>418</v>
      </c>
      <c r="B14" s="80"/>
      <c r="C14" s="5" t="s">
        <v>407</v>
      </c>
      <c r="D14" s="12">
        <v>170</v>
      </c>
      <c r="E14" s="2">
        <v>6</v>
      </c>
      <c r="F14" s="6">
        <f t="shared" ref="F14:M14" si="11">IF($E14=F$1,+$D14,0)</f>
        <v>0</v>
      </c>
      <c r="G14" s="6">
        <f t="shared" si="11"/>
        <v>0</v>
      </c>
      <c r="H14" s="6">
        <f t="shared" si="11"/>
        <v>0</v>
      </c>
      <c r="I14" s="6">
        <f t="shared" si="11"/>
        <v>0</v>
      </c>
      <c r="J14" s="6">
        <f t="shared" si="11"/>
        <v>0</v>
      </c>
      <c r="K14" s="6">
        <f t="shared" si="11"/>
        <v>170</v>
      </c>
      <c r="L14" s="6">
        <f t="shared" si="11"/>
        <v>0</v>
      </c>
      <c r="M14" s="6">
        <f t="shared" si="11"/>
        <v>0</v>
      </c>
    </row>
    <row r="15" spans="1:13" ht="14.25" customHeight="1">
      <c r="A15" s="80" t="s">
        <v>419</v>
      </c>
      <c r="B15" s="80"/>
      <c r="C15" s="5" t="s">
        <v>409</v>
      </c>
      <c r="D15" s="12">
        <v>50</v>
      </c>
      <c r="E15" s="2">
        <v>4</v>
      </c>
      <c r="F15" s="6">
        <f t="shared" ref="F15:M15" si="12">IF($E15=F$1,+$D15,0)</f>
        <v>0</v>
      </c>
      <c r="G15" s="6">
        <f t="shared" si="12"/>
        <v>0</v>
      </c>
      <c r="H15" s="6">
        <f t="shared" si="12"/>
        <v>0</v>
      </c>
      <c r="I15" s="6">
        <f t="shared" si="12"/>
        <v>50</v>
      </c>
      <c r="J15" s="6">
        <f t="shared" si="12"/>
        <v>0</v>
      </c>
      <c r="K15" s="6">
        <f t="shared" si="12"/>
        <v>0</v>
      </c>
      <c r="L15" s="6">
        <f t="shared" si="12"/>
        <v>0</v>
      </c>
      <c r="M15" s="6">
        <f t="shared" si="12"/>
        <v>0</v>
      </c>
    </row>
    <row r="16" spans="1:13" ht="14.25" customHeight="1">
      <c r="A16" s="80" t="s">
        <v>420</v>
      </c>
      <c r="B16" s="80"/>
      <c r="C16" s="5" t="s">
        <v>421</v>
      </c>
      <c r="D16" s="12">
        <f>185.99+18.01</f>
        <v>204</v>
      </c>
      <c r="E16" s="2">
        <v>6</v>
      </c>
      <c r="F16" s="6">
        <f t="shared" ref="F16:M16" si="13">IF($E16=F$1,+$D16,0)</f>
        <v>0</v>
      </c>
      <c r="G16" s="6">
        <f t="shared" si="13"/>
        <v>0</v>
      </c>
      <c r="H16" s="6">
        <f t="shared" si="13"/>
        <v>0</v>
      </c>
      <c r="I16" s="6">
        <f t="shared" si="13"/>
        <v>0</v>
      </c>
      <c r="J16" s="6">
        <f t="shared" si="13"/>
        <v>0</v>
      </c>
      <c r="K16" s="6">
        <f t="shared" si="13"/>
        <v>204</v>
      </c>
      <c r="L16" s="6">
        <f t="shared" si="13"/>
        <v>0</v>
      </c>
      <c r="M16" s="6">
        <f t="shared" si="13"/>
        <v>0</v>
      </c>
    </row>
    <row r="17" spans="1:13" ht="14.25" customHeight="1">
      <c r="A17" s="80" t="s">
        <v>420</v>
      </c>
      <c r="B17" s="80"/>
      <c r="C17" s="5" t="s">
        <v>422</v>
      </c>
      <c r="D17" s="12">
        <v>136</v>
      </c>
      <c r="E17" s="2">
        <v>6</v>
      </c>
      <c r="F17" s="6">
        <f t="shared" ref="F17:M17" si="14">IF($E17=F$1,+$D17,0)</f>
        <v>0</v>
      </c>
      <c r="G17" s="6">
        <f t="shared" si="14"/>
        <v>0</v>
      </c>
      <c r="H17" s="6">
        <f t="shared" si="14"/>
        <v>0</v>
      </c>
      <c r="I17" s="6">
        <f t="shared" si="14"/>
        <v>0</v>
      </c>
      <c r="J17" s="6">
        <f t="shared" si="14"/>
        <v>0</v>
      </c>
      <c r="K17" s="6">
        <f t="shared" si="14"/>
        <v>136</v>
      </c>
      <c r="L17" s="6">
        <f t="shared" si="14"/>
        <v>0</v>
      </c>
      <c r="M17" s="6">
        <f t="shared" si="14"/>
        <v>0</v>
      </c>
    </row>
    <row r="18" spans="1:13" ht="14.25" customHeight="1">
      <c r="A18" s="80" t="s">
        <v>423</v>
      </c>
      <c r="B18" s="80"/>
      <c r="C18" s="5" t="s">
        <v>409</v>
      </c>
      <c r="D18" s="12">
        <v>50</v>
      </c>
      <c r="E18" s="2">
        <v>4</v>
      </c>
      <c r="F18" s="6">
        <f t="shared" ref="F18:M18" si="15">IF($E18=F$1,+$D18,0)</f>
        <v>0</v>
      </c>
      <c r="G18" s="6">
        <f t="shared" si="15"/>
        <v>0</v>
      </c>
      <c r="H18" s="6">
        <f t="shared" si="15"/>
        <v>0</v>
      </c>
      <c r="I18" s="6">
        <f t="shared" si="15"/>
        <v>50</v>
      </c>
      <c r="J18" s="6">
        <f t="shared" si="15"/>
        <v>0</v>
      </c>
      <c r="K18" s="6">
        <f t="shared" si="15"/>
        <v>0</v>
      </c>
      <c r="L18" s="6">
        <f t="shared" si="15"/>
        <v>0</v>
      </c>
      <c r="M18" s="6">
        <f t="shared" si="15"/>
        <v>0</v>
      </c>
    </row>
    <row r="19" spans="1:13" ht="14.25" customHeight="1">
      <c r="A19" s="80" t="s">
        <v>424</v>
      </c>
      <c r="B19" s="80"/>
      <c r="C19" s="5" t="s">
        <v>409</v>
      </c>
      <c r="D19" s="12">
        <v>50</v>
      </c>
      <c r="E19" s="2">
        <v>4</v>
      </c>
      <c r="F19" s="6">
        <f t="shared" ref="F19:M19" si="16">IF($E19=F$1,+$D19,0)</f>
        <v>0</v>
      </c>
      <c r="G19" s="6">
        <f t="shared" si="16"/>
        <v>0</v>
      </c>
      <c r="H19" s="6">
        <f t="shared" si="16"/>
        <v>0</v>
      </c>
      <c r="I19" s="6">
        <f t="shared" si="16"/>
        <v>50</v>
      </c>
      <c r="J19" s="6">
        <f t="shared" si="16"/>
        <v>0</v>
      </c>
      <c r="K19" s="6">
        <f t="shared" si="16"/>
        <v>0</v>
      </c>
      <c r="L19" s="6">
        <f t="shared" si="16"/>
        <v>0</v>
      </c>
      <c r="M19" s="6">
        <f t="shared" si="16"/>
        <v>0</v>
      </c>
    </row>
    <row r="20" spans="1:13" ht="14.25" customHeight="1">
      <c r="A20" s="80" t="s">
        <v>425</v>
      </c>
      <c r="B20" s="80"/>
      <c r="C20" s="5" t="s">
        <v>417</v>
      </c>
      <c r="D20" s="12">
        <v>8.8000000000000007</v>
      </c>
      <c r="E20" s="2">
        <v>3</v>
      </c>
      <c r="F20" s="6">
        <f t="shared" ref="F20:M20" si="17">IF($E20=F$1,+$D20,0)</f>
        <v>0</v>
      </c>
      <c r="G20" s="6">
        <f t="shared" si="17"/>
        <v>0</v>
      </c>
      <c r="H20" s="6">
        <f t="shared" si="17"/>
        <v>8.8000000000000007</v>
      </c>
      <c r="I20" s="6">
        <f t="shared" si="17"/>
        <v>0</v>
      </c>
      <c r="J20" s="6">
        <f t="shared" si="17"/>
        <v>0</v>
      </c>
      <c r="K20" s="6">
        <f t="shared" si="17"/>
        <v>0</v>
      </c>
      <c r="L20" s="6">
        <f t="shared" si="17"/>
        <v>0</v>
      </c>
      <c r="M20" s="6">
        <f t="shared" si="17"/>
        <v>0</v>
      </c>
    </row>
    <row r="21" spans="1:13" ht="14.25" customHeight="1">
      <c r="A21" s="80" t="s">
        <v>425</v>
      </c>
      <c r="B21" s="80"/>
      <c r="C21" s="5" t="s">
        <v>421</v>
      </c>
      <c r="D21" s="6">
        <v>105</v>
      </c>
      <c r="E21" s="2">
        <v>6</v>
      </c>
      <c r="F21" s="6">
        <f t="shared" ref="F21:M21" si="18">IF($E21=F$1,+$D21,0)</f>
        <v>0</v>
      </c>
      <c r="G21" s="6">
        <f t="shared" si="18"/>
        <v>0</v>
      </c>
      <c r="H21" s="6">
        <f t="shared" si="18"/>
        <v>0</v>
      </c>
      <c r="I21" s="6">
        <f t="shared" si="18"/>
        <v>0</v>
      </c>
      <c r="J21" s="6">
        <f t="shared" si="18"/>
        <v>0</v>
      </c>
      <c r="K21" s="6">
        <f t="shared" si="18"/>
        <v>105</v>
      </c>
      <c r="L21" s="6">
        <f t="shared" si="18"/>
        <v>0</v>
      </c>
      <c r="M21" s="6">
        <f t="shared" si="18"/>
        <v>0</v>
      </c>
    </row>
    <row r="22" spans="1:13" ht="14.25" customHeight="1">
      <c r="A22" s="80" t="s">
        <v>425</v>
      </c>
      <c r="B22" s="80"/>
      <c r="C22" s="5" t="s">
        <v>422</v>
      </c>
      <c r="D22" s="6">
        <v>221</v>
      </c>
      <c r="E22" s="2">
        <v>6</v>
      </c>
      <c r="F22" s="6">
        <f t="shared" ref="F22:M22" si="19">IF($E22=F$1,+$D22,0)</f>
        <v>0</v>
      </c>
      <c r="G22" s="6">
        <f t="shared" si="19"/>
        <v>0</v>
      </c>
      <c r="H22" s="6">
        <f t="shared" si="19"/>
        <v>0</v>
      </c>
      <c r="I22" s="6">
        <f t="shared" si="19"/>
        <v>0</v>
      </c>
      <c r="J22" s="6">
        <f t="shared" si="19"/>
        <v>0</v>
      </c>
      <c r="K22" s="6">
        <f t="shared" si="19"/>
        <v>221</v>
      </c>
      <c r="L22" s="6">
        <f t="shared" si="19"/>
        <v>0</v>
      </c>
      <c r="M22" s="6">
        <f t="shared" si="19"/>
        <v>0</v>
      </c>
    </row>
    <row r="23" spans="1:13" ht="14.25" customHeight="1">
      <c r="A23" s="80" t="s">
        <v>426</v>
      </c>
      <c r="B23" s="80"/>
      <c r="C23" s="5" t="s">
        <v>427</v>
      </c>
      <c r="D23" s="6">
        <v>500</v>
      </c>
      <c r="E23" s="2">
        <v>8</v>
      </c>
      <c r="F23" s="6">
        <f t="shared" ref="F23:M23" si="20">IF($E23=F$1,+$D23,0)</f>
        <v>0</v>
      </c>
      <c r="G23" s="6">
        <f t="shared" si="20"/>
        <v>0</v>
      </c>
      <c r="H23" s="6">
        <f t="shared" si="20"/>
        <v>0</v>
      </c>
      <c r="I23" s="6">
        <f t="shared" si="20"/>
        <v>0</v>
      </c>
      <c r="J23" s="6">
        <f t="shared" si="20"/>
        <v>0</v>
      </c>
      <c r="K23" s="6">
        <f t="shared" si="20"/>
        <v>0</v>
      </c>
      <c r="L23" s="6">
        <f t="shared" si="20"/>
        <v>0</v>
      </c>
      <c r="M23" s="6">
        <f t="shared" si="20"/>
        <v>500</v>
      </c>
    </row>
    <row r="24" spans="1:13" ht="14.25" customHeight="1">
      <c r="A24" s="80" t="s">
        <v>428</v>
      </c>
      <c r="B24" s="80"/>
      <c r="C24" s="5" t="s">
        <v>409</v>
      </c>
      <c r="D24" s="6">
        <v>50</v>
      </c>
      <c r="E24" s="2">
        <v>4</v>
      </c>
      <c r="F24" s="6">
        <f t="shared" ref="F24:M24" si="21">IF($E24=F$1,+$D24,0)</f>
        <v>0</v>
      </c>
      <c r="G24" s="6">
        <f t="shared" si="21"/>
        <v>0</v>
      </c>
      <c r="H24" s="6">
        <f t="shared" si="21"/>
        <v>0</v>
      </c>
      <c r="I24" s="6">
        <f t="shared" si="21"/>
        <v>50</v>
      </c>
      <c r="J24" s="6">
        <f t="shared" si="21"/>
        <v>0</v>
      </c>
      <c r="K24" s="6">
        <f t="shared" si="21"/>
        <v>0</v>
      </c>
      <c r="L24" s="6">
        <f t="shared" si="21"/>
        <v>0</v>
      </c>
      <c r="M24" s="6">
        <f t="shared" si="21"/>
        <v>0</v>
      </c>
    </row>
    <row r="25" spans="1:13" ht="14.25" customHeight="1">
      <c r="A25" s="80" t="s">
        <v>429</v>
      </c>
      <c r="C25" s="5" t="s">
        <v>417</v>
      </c>
      <c r="D25" s="6">
        <v>7.4</v>
      </c>
      <c r="E25" s="2">
        <v>3</v>
      </c>
      <c r="F25" s="6">
        <f t="shared" ref="F25:M25" si="22">IF($E25=F$1,+$D25,0)</f>
        <v>0</v>
      </c>
      <c r="G25" s="6">
        <f t="shared" si="22"/>
        <v>0</v>
      </c>
      <c r="H25" s="6">
        <f t="shared" si="22"/>
        <v>7.4</v>
      </c>
      <c r="I25" s="6">
        <f t="shared" si="22"/>
        <v>0</v>
      </c>
      <c r="J25" s="6">
        <f t="shared" si="22"/>
        <v>0</v>
      </c>
      <c r="K25" s="6">
        <f t="shared" si="22"/>
        <v>0</v>
      </c>
      <c r="L25" s="6">
        <f t="shared" si="22"/>
        <v>0</v>
      </c>
      <c r="M25" s="6">
        <f t="shared" si="22"/>
        <v>0</v>
      </c>
    </row>
    <row r="26" spans="1:13" ht="14.25" customHeight="1">
      <c r="A26" s="80" t="s">
        <v>429</v>
      </c>
      <c r="C26" s="5" t="s">
        <v>421</v>
      </c>
      <c r="D26" s="6">
        <v>242</v>
      </c>
      <c r="E26" s="2">
        <v>6</v>
      </c>
      <c r="F26" s="6">
        <f t="shared" ref="F26:M26" si="23">IF($E26=F$1,+$D26,0)</f>
        <v>0</v>
      </c>
      <c r="G26" s="6">
        <f t="shared" si="23"/>
        <v>0</v>
      </c>
      <c r="H26" s="6">
        <f t="shared" si="23"/>
        <v>0</v>
      </c>
      <c r="I26" s="6">
        <f t="shared" si="23"/>
        <v>0</v>
      </c>
      <c r="J26" s="6">
        <f t="shared" si="23"/>
        <v>0</v>
      </c>
      <c r="K26" s="6">
        <f t="shared" si="23"/>
        <v>242</v>
      </c>
      <c r="L26" s="6">
        <f t="shared" si="23"/>
        <v>0</v>
      </c>
      <c r="M26" s="6">
        <f t="shared" si="23"/>
        <v>0</v>
      </c>
    </row>
    <row r="27" spans="1:13" ht="14.25" customHeight="1">
      <c r="A27" s="80" t="s">
        <v>429</v>
      </c>
      <c r="C27" s="5" t="s">
        <v>422</v>
      </c>
      <c r="D27" s="6">
        <v>119</v>
      </c>
      <c r="E27" s="2">
        <v>6</v>
      </c>
      <c r="F27" s="6">
        <f t="shared" ref="F27:M27" si="24">IF($E27=F$1,+$D27,0)</f>
        <v>0</v>
      </c>
      <c r="G27" s="6">
        <f t="shared" si="24"/>
        <v>0</v>
      </c>
      <c r="H27" s="6">
        <f t="shared" si="24"/>
        <v>0</v>
      </c>
      <c r="I27" s="6">
        <f t="shared" si="24"/>
        <v>0</v>
      </c>
      <c r="J27" s="6">
        <f t="shared" si="24"/>
        <v>0</v>
      </c>
      <c r="K27" s="6">
        <f t="shared" si="24"/>
        <v>119</v>
      </c>
      <c r="L27" s="6">
        <f t="shared" si="24"/>
        <v>0</v>
      </c>
      <c r="M27" s="6">
        <f t="shared" si="24"/>
        <v>0</v>
      </c>
    </row>
    <row r="28" spans="1:13" ht="14.25" customHeight="1">
      <c r="A28" s="80" t="s">
        <v>430</v>
      </c>
      <c r="C28" s="5" t="s">
        <v>409</v>
      </c>
      <c r="D28" s="6">
        <v>50</v>
      </c>
      <c r="E28" s="2">
        <v>4</v>
      </c>
      <c r="F28" s="6">
        <f t="shared" ref="F28:M28" si="25">IF($E28=F$1,+$D28,0)</f>
        <v>0</v>
      </c>
      <c r="G28" s="6">
        <f t="shared" si="25"/>
        <v>0</v>
      </c>
      <c r="H28" s="6">
        <f t="shared" si="25"/>
        <v>0</v>
      </c>
      <c r="I28" s="6">
        <f t="shared" si="25"/>
        <v>50</v>
      </c>
      <c r="J28" s="6">
        <f t="shared" si="25"/>
        <v>0</v>
      </c>
      <c r="K28" s="6">
        <f t="shared" si="25"/>
        <v>0</v>
      </c>
      <c r="L28" s="6">
        <f t="shared" si="25"/>
        <v>0</v>
      </c>
      <c r="M28" s="6">
        <f t="shared" si="25"/>
        <v>0</v>
      </c>
    </row>
    <row r="29" spans="1:13" ht="14.25" customHeight="1">
      <c r="A29" s="80" t="s">
        <v>430</v>
      </c>
      <c r="C29" s="5" t="s">
        <v>422</v>
      </c>
      <c r="D29" s="87">
        <v>102</v>
      </c>
      <c r="E29" s="2">
        <v>6</v>
      </c>
      <c r="F29" s="6">
        <f t="shared" ref="F29:M29" si="26">IF($E29=F$1,+$D29,0)</f>
        <v>0</v>
      </c>
      <c r="G29" s="6">
        <f t="shared" si="26"/>
        <v>0</v>
      </c>
      <c r="H29" s="6">
        <f t="shared" si="26"/>
        <v>0</v>
      </c>
      <c r="I29" s="6">
        <f t="shared" si="26"/>
        <v>0</v>
      </c>
      <c r="J29" s="6">
        <f t="shared" si="26"/>
        <v>0</v>
      </c>
      <c r="K29" s="6">
        <f t="shared" si="26"/>
        <v>102</v>
      </c>
      <c r="L29" s="6">
        <f t="shared" si="26"/>
        <v>0</v>
      </c>
      <c r="M29" s="6">
        <f t="shared" si="26"/>
        <v>0</v>
      </c>
    </row>
    <row r="30" spans="1:13" ht="14.25" customHeight="1">
      <c r="A30" s="80" t="s">
        <v>430</v>
      </c>
      <c r="C30" s="5" t="s">
        <v>421</v>
      </c>
      <c r="D30" s="87">
        <v>63.54</v>
      </c>
      <c r="E30" s="2">
        <v>6</v>
      </c>
      <c r="F30" s="6">
        <f t="shared" ref="F30:M30" si="27">IF($E30=F$1,+$D30,0)</f>
        <v>0</v>
      </c>
      <c r="G30" s="6">
        <f t="shared" si="27"/>
        <v>0</v>
      </c>
      <c r="H30" s="6">
        <f t="shared" si="27"/>
        <v>0</v>
      </c>
      <c r="I30" s="6">
        <f t="shared" si="27"/>
        <v>0</v>
      </c>
      <c r="J30" s="6">
        <f t="shared" si="27"/>
        <v>0</v>
      </c>
      <c r="K30" s="6">
        <f t="shared" si="27"/>
        <v>63.54</v>
      </c>
      <c r="L30" s="6">
        <f t="shared" si="27"/>
        <v>0</v>
      </c>
      <c r="M30" s="6">
        <f t="shared" si="27"/>
        <v>0</v>
      </c>
    </row>
    <row r="31" spans="1:13" ht="14.25" customHeight="1">
      <c r="A31" s="80" t="s">
        <v>431</v>
      </c>
      <c r="C31" s="5" t="s">
        <v>421</v>
      </c>
      <c r="D31" s="87">
        <v>72</v>
      </c>
      <c r="E31" s="2">
        <v>6</v>
      </c>
      <c r="F31" s="6">
        <f t="shared" ref="F31:M31" si="28">IF($E31=F$1,+$D31,0)</f>
        <v>0</v>
      </c>
      <c r="G31" s="6">
        <f t="shared" si="28"/>
        <v>0</v>
      </c>
      <c r="H31" s="6">
        <f t="shared" si="28"/>
        <v>0</v>
      </c>
      <c r="I31" s="6">
        <f t="shared" si="28"/>
        <v>0</v>
      </c>
      <c r="J31" s="6">
        <f t="shared" si="28"/>
        <v>0</v>
      </c>
      <c r="K31" s="6">
        <f t="shared" si="28"/>
        <v>72</v>
      </c>
      <c r="L31" s="6">
        <f t="shared" si="28"/>
        <v>0</v>
      </c>
      <c r="M31" s="6">
        <f t="shared" si="28"/>
        <v>0</v>
      </c>
    </row>
    <row r="32" spans="1:13" ht="14.25" customHeight="1">
      <c r="A32" s="80" t="s">
        <v>431</v>
      </c>
      <c r="C32" s="5" t="s">
        <v>422</v>
      </c>
      <c r="D32" s="87">
        <v>102</v>
      </c>
      <c r="E32" s="2">
        <v>6</v>
      </c>
      <c r="F32" s="6">
        <f t="shared" ref="F32:M32" si="29">IF($E32=F$1,+$D32,0)</f>
        <v>0</v>
      </c>
      <c r="G32" s="6">
        <f t="shared" si="29"/>
        <v>0</v>
      </c>
      <c r="H32" s="6">
        <f t="shared" si="29"/>
        <v>0</v>
      </c>
      <c r="I32" s="6">
        <f t="shared" si="29"/>
        <v>0</v>
      </c>
      <c r="J32" s="6">
        <f t="shared" si="29"/>
        <v>0</v>
      </c>
      <c r="K32" s="6">
        <f t="shared" si="29"/>
        <v>102</v>
      </c>
      <c r="L32" s="6">
        <f t="shared" si="29"/>
        <v>0</v>
      </c>
      <c r="M32" s="6">
        <f t="shared" si="29"/>
        <v>0</v>
      </c>
    </row>
    <row r="33" spans="1:13" ht="14.25" customHeight="1">
      <c r="A33" s="80" t="s">
        <v>432</v>
      </c>
      <c r="C33" s="5" t="s">
        <v>409</v>
      </c>
      <c r="D33" s="6">
        <v>50</v>
      </c>
      <c r="E33" s="2">
        <v>4</v>
      </c>
      <c r="F33" s="6">
        <f t="shared" ref="F33:M33" si="30">IF($E33=F$1,+$D33,0)</f>
        <v>0</v>
      </c>
      <c r="G33" s="6">
        <f t="shared" si="30"/>
        <v>0</v>
      </c>
      <c r="H33" s="6">
        <f t="shared" si="30"/>
        <v>0</v>
      </c>
      <c r="I33" s="6">
        <f t="shared" si="30"/>
        <v>50</v>
      </c>
      <c r="J33" s="6">
        <f t="shared" si="30"/>
        <v>0</v>
      </c>
      <c r="K33" s="6">
        <f t="shared" si="30"/>
        <v>0</v>
      </c>
      <c r="L33" s="6">
        <f t="shared" si="30"/>
        <v>0</v>
      </c>
      <c r="M33" s="6">
        <f t="shared" si="30"/>
        <v>0</v>
      </c>
    </row>
    <row r="34" spans="1:13" ht="14.25" customHeight="1">
      <c r="A34" s="80"/>
      <c r="D34" s="87"/>
      <c r="E34" s="2"/>
      <c r="F34" s="6"/>
      <c r="G34" s="6"/>
      <c r="H34" s="6"/>
      <c r="I34" s="6"/>
      <c r="J34" s="6"/>
      <c r="K34" s="6"/>
      <c r="L34" s="6"/>
      <c r="M34" s="6"/>
    </row>
    <row r="35" spans="1:13" ht="14.25" customHeight="1">
      <c r="D35" s="125">
        <f>SUM(D3:D33)</f>
        <v>11290.500000000002</v>
      </c>
      <c r="E35" s="2"/>
      <c r="F35" s="125">
        <f t="shared" ref="F35:M35" si="31">SUM(F3:F33)</f>
        <v>0</v>
      </c>
      <c r="G35" s="125">
        <f t="shared" si="31"/>
        <v>0</v>
      </c>
      <c r="H35" s="125">
        <f t="shared" si="31"/>
        <v>40.07</v>
      </c>
      <c r="I35" s="125">
        <f t="shared" si="31"/>
        <v>550</v>
      </c>
      <c r="J35" s="125">
        <f t="shared" si="31"/>
        <v>0</v>
      </c>
      <c r="K35" s="125">
        <f t="shared" si="31"/>
        <v>1950.4299999999998</v>
      </c>
      <c r="L35" s="125">
        <f t="shared" si="31"/>
        <v>0</v>
      </c>
      <c r="M35" s="125">
        <f t="shared" si="31"/>
        <v>8750</v>
      </c>
    </row>
    <row r="36" spans="1:13" ht="14.25" customHeight="1">
      <c r="E36" s="4"/>
    </row>
    <row r="37" spans="1:13" ht="14.25" customHeight="1">
      <c r="D37" s="20">
        <f>D35-D4</f>
        <v>3290.5000000000018</v>
      </c>
      <c r="E37" s="4"/>
    </row>
    <row r="38" spans="1:13" ht="14.25" customHeight="1">
      <c r="A38" s="202" t="s">
        <v>433</v>
      </c>
      <c r="E38" s="4"/>
    </row>
    <row r="39" spans="1:13" ht="14.25" customHeight="1">
      <c r="A39" s="202" t="s">
        <v>434</v>
      </c>
      <c r="E39" s="4"/>
    </row>
    <row r="40" spans="1:13" ht="14.25" customHeight="1">
      <c r="A40" s="202" t="s">
        <v>435</v>
      </c>
      <c r="E40" s="4"/>
    </row>
    <row r="41" spans="1:13" ht="14.25" customHeight="1">
      <c r="A41" s="202" t="s">
        <v>436</v>
      </c>
      <c r="E41" s="4"/>
    </row>
    <row r="42" spans="1:13" ht="14.25" customHeight="1">
      <c r="A42" s="202" t="s">
        <v>437</v>
      </c>
      <c r="E42" s="4"/>
    </row>
    <row r="43" spans="1:13" ht="14.25" customHeight="1">
      <c r="A43" s="202" t="s">
        <v>438</v>
      </c>
      <c r="E43" s="4"/>
    </row>
    <row r="44" spans="1:13" ht="14.25" customHeight="1">
      <c r="A44" s="202" t="s">
        <v>439</v>
      </c>
      <c r="E44" s="4"/>
    </row>
    <row r="45" spans="1:13" ht="14.25" customHeight="1">
      <c r="A45" s="202" t="s">
        <v>440</v>
      </c>
      <c r="E45" s="4"/>
    </row>
    <row r="46" spans="1:13" ht="14.25" customHeight="1">
      <c r="A46" s="202" t="s">
        <v>441</v>
      </c>
      <c r="E46" s="4"/>
    </row>
    <row r="47" spans="1:13" ht="14.25" customHeight="1">
      <c r="A47" s="202" t="s">
        <v>442</v>
      </c>
      <c r="E47" s="4"/>
    </row>
    <row r="48" spans="1:13" ht="14.25" customHeight="1">
      <c r="A48" s="202" t="s">
        <v>443</v>
      </c>
      <c r="E48" s="4"/>
    </row>
    <row r="49" spans="1:5" ht="14.25" customHeight="1">
      <c r="A49" s="202" t="s">
        <v>444</v>
      </c>
      <c r="E49" s="4"/>
    </row>
    <row r="50" spans="1:5" ht="14.25" customHeight="1">
      <c r="A50" s="202" t="s">
        <v>445</v>
      </c>
      <c r="E50" s="4"/>
    </row>
    <row r="51" spans="1:5" ht="14.25" customHeight="1">
      <c r="A51" s="202" t="s">
        <v>446</v>
      </c>
      <c r="E51" s="4"/>
    </row>
    <row r="52" spans="1:5" ht="14.25" customHeight="1">
      <c r="A52" s="202" t="s">
        <v>447</v>
      </c>
      <c r="E52" s="4"/>
    </row>
    <row r="53" spans="1:5" ht="14.25" customHeight="1">
      <c r="A53" s="202" t="s">
        <v>448</v>
      </c>
      <c r="E53" s="4"/>
    </row>
    <row r="54" spans="1:5" ht="14.25" customHeight="1">
      <c r="A54" s="202" t="s">
        <v>449</v>
      </c>
      <c r="E54" s="4"/>
    </row>
    <row r="55" spans="1:5" ht="14.25" customHeight="1">
      <c r="E55" s="4"/>
    </row>
    <row r="56" spans="1:5" ht="14.25" customHeight="1">
      <c r="E56" s="4"/>
    </row>
    <row r="57" spans="1:5" ht="14.25" customHeight="1">
      <c r="E57" s="4"/>
    </row>
    <row r="58" spans="1:5" ht="14.25" customHeight="1">
      <c r="E58" s="4"/>
    </row>
    <row r="59" spans="1:5" ht="14.25" customHeight="1">
      <c r="E59" s="4"/>
    </row>
    <row r="60" spans="1:5" ht="14.25" customHeight="1">
      <c r="E60" s="4"/>
    </row>
    <row r="61" spans="1:5" ht="14.25" customHeight="1">
      <c r="E61" s="4"/>
    </row>
    <row r="62" spans="1:5" ht="14.25" customHeight="1">
      <c r="E62" s="4"/>
    </row>
    <row r="63" spans="1:5" ht="14.25" customHeight="1">
      <c r="E63" s="4"/>
    </row>
    <row r="64" spans="1:5" ht="14.25" customHeight="1">
      <c r="E64" s="4"/>
    </row>
    <row r="65" spans="5:5" ht="14.25" customHeight="1">
      <c r="E65" s="4"/>
    </row>
    <row r="66" spans="5:5" ht="14.25" customHeight="1">
      <c r="E66" s="4"/>
    </row>
    <row r="67" spans="5:5" ht="14.25" customHeight="1">
      <c r="E67" s="4"/>
    </row>
    <row r="68" spans="5:5" ht="14.25" customHeight="1">
      <c r="E68" s="4"/>
    </row>
    <row r="69" spans="5:5" ht="14.25" customHeight="1">
      <c r="E69" s="4"/>
    </row>
    <row r="70" spans="5:5" ht="14.25" customHeight="1">
      <c r="E70" s="4"/>
    </row>
    <row r="71" spans="5:5" ht="14.25" customHeight="1">
      <c r="E71" s="4"/>
    </row>
    <row r="72" spans="5:5" ht="14.25" customHeight="1">
      <c r="E72" s="4"/>
    </row>
    <row r="73" spans="5:5" ht="14.25" customHeight="1">
      <c r="E73" s="4"/>
    </row>
    <row r="74" spans="5:5" ht="14.25" customHeight="1">
      <c r="E74" s="4"/>
    </row>
    <row r="75" spans="5:5" ht="14.25" customHeight="1">
      <c r="E75" s="4"/>
    </row>
    <row r="76" spans="5:5" ht="14.25" customHeight="1">
      <c r="E76" s="4"/>
    </row>
    <row r="77" spans="5:5" ht="14.25" customHeight="1">
      <c r="E77" s="4"/>
    </row>
    <row r="78" spans="5:5" ht="14.25" customHeight="1">
      <c r="E78" s="4"/>
    </row>
    <row r="79" spans="5:5" ht="14.25" customHeight="1">
      <c r="E79" s="4"/>
    </row>
    <row r="80" spans="5:5" ht="14.25" customHeight="1">
      <c r="E80" s="4"/>
    </row>
    <row r="81" spans="5:5" ht="14.25" customHeight="1">
      <c r="E81" s="4"/>
    </row>
    <row r="82" spans="5:5" ht="14.25" customHeight="1">
      <c r="E82" s="4"/>
    </row>
    <row r="83" spans="5:5" ht="14.25" customHeight="1">
      <c r="E83" s="4"/>
    </row>
    <row r="84" spans="5:5" ht="14.25" customHeight="1">
      <c r="E84" s="4"/>
    </row>
    <row r="85" spans="5:5" ht="14.25" customHeight="1">
      <c r="E85" s="4"/>
    </row>
    <row r="86" spans="5:5" ht="14.25" customHeight="1">
      <c r="E86" s="4"/>
    </row>
    <row r="87" spans="5:5" ht="14.25" customHeight="1">
      <c r="E87" s="4"/>
    </row>
    <row r="88" spans="5:5" ht="14.25" customHeight="1">
      <c r="E88" s="4"/>
    </row>
    <row r="89" spans="5:5" ht="14.25" customHeight="1">
      <c r="E89" s="4"/>
    </row>
    <row r="90" spans="5:5" ht="14.25" customHeight="1">
      <c r="E90" s="4"/>
    </row>
    <row r="91" spans="5:5" ht="14.25" customHeight="1">
      <c r="E91" s="4"/>
    </row>
    <row r="92" spans="5:5" ht="14.25" customHeight="1">
      <c r="E92" s="4"/>
    </row>
    <row r="93" spans="5:5" ht="14.25" customHeight="1">
      <c r="E93" s="4"/>
    </row>
    <row r="94" spans="5:5" ht="14.25" customHeight="1">
      <c r="E94" s="4"/>
    </row>
    <row r="95" spans="5:5" ht="14.25" customHeight="1">
      <c r="E95" s="4"/>
    </row>
    <row r="96" spans="5:5" ht="14.25" customHeight="1">
      <c r="E96" s="4"/>
    </row>
    <row r="97" spans="5:5" ht="14.25" customHeight="1">
      <c r="E97" s="4"/>
    </row>
    <row r="98" spans="5:5" ht="14.25" customHeight="1">
      <c r="E98" s="4"/>
    </row>
    <row r="99" spans="5:5" ht="14.25" customHeight="1">
      <c r="E99" s="4"/>
    </row>
    <row r="100" spans="5:5" ht="14.25" customHeight="1">
      <c r="E100" s="4"/>
    </row>
    <row r="101" spans="5:5" ht="14.25" customHeight="1">
      <c r="E101" s="4"/>
    </row>
    <row r="102" spans="5:5" ht="14.25" customHeight="1">
      <c r="E102" s="4"/>
    </row>
    <row r="103" spans="5:5" ht="14.25" customHeight="1">
      <c r="E103" s="4"/>
    </row>
    <row r="104" spans="5:5" ht="14.25" customHeight="1">
      <c r="E104" s="4"/>
    </row>
    <row r="105" spans="5:5" ht="14.25" customHeight="1">
      <c r="E105" s="4"/>
    </row>
    <row r="106" spans="5:5" ht="14.25" customHeight="1">
      <c r="E106" s="4"/>
    </row>
    <row r="107" spans="5:5" ht="14.25" customHeight="1">
      <c r="E107" s="4"/>
    </row>
    <row r="108" spans="5:5" ht="14.25" customHeight="1">
      <c r="E108" s="4"/>
    </row>
    <row r="109" spans="5:5" ht="14.25" customHeight="1">
      <c r="E109" s="4"/>
    </row>
    <row r="110" spans="5:5" ht="14.25" customHeight="1">
      <c r="E110" s="4"/>
    </row>
    <row r="111" spans="5:5" ht="14.25" customHeight="1">
      <c r="E111" s="4"/>
    </row>
    <row r="112" spans="5:5" ht="14.25" customHeight="1">
      <c r="E112" s="4"/>
    </row>
    <row r="113" spans="5:5" ht="14.25" customHeight="1">
      <c r="E113" s="4"/>
    </row>
    <row r="114" spans="5:5" ht="14.25" customHeight="1">
      <c r="E114" s="4"/>
    </row>
    <row r="115" spans="5:5" ht="14.25" customHeight="1">
      <c r="E115" s="4"/>
    </row>
    <row r="116" spans="5:5" ht="14.25" customHeight="1">
      <c r="E116" s="4"/>
    </row>
    <row r="117" spans="5:5" ht="14.25" customHeight="1">
      <c r="E117" s="4"/>
    </row>
    <row r="118" spans="5:5" ht="14.25" customHeight="1">
      <c r="E118" s="4"/>
    </row>
    <row r="119" spans="5:5" ht="14.25" customHeight="1">
      <c r="E119" s="4"/>
    </row>
    <row r="120" spans="5:5" ht="14.25" customHeight="1">
      <c r="E120" s="4"/>
    </row>
    <row r="121" spans="5:5" ht="14.25" customHeight="1">
      <c r="E121" s="4"/>
    </row>
    <row r="122" spans="5:5" ht="14.25" customHeight="1">
      <c r="E122" s="4"/>
    </row>
    <row r="123" spans="5:5" ht="14.25" customHeight="1">
      <c r="E123" s="4"/>
    </row>
    <row r="124" spans="5:5" ht="14.25" customHeight="1">
      <c r="E124" s="4"/>
    </row>
    <row r="125" spans="5:5" ht="14.25" customHeight="1">
      <c r="E125" s="4"/>
    </row>
    <row r="126" spans="5:5" ht="14.25" customHeight="1">
      <c r="E126" s="4"/>
    </row>
    <row r="127" spans="5:5" ht="14.25" customHeight="1">
      <c r="E127" s="4"/>
    </row>
    <row r="128" spans="5:5" ht="14.25" customHeight="1">
      <c r="E128" s="4"/>
    </row>
    <row r="129" spans="5:5" ht="14.25" customHeight="1">
      <c r="E129" s="4"/>
    </row>
    <row r="130" spans="5:5" ht="14.25" customHeight="1">
      <c r="E130" s="4"/>
    </row>
    <row r="131" spans="5:5" ht="14.25" customHeight="1">
      <c r="E131" s="4"/>
    </row>
    <row r="132" spans="5:5" ht="14.25" customHeight="1">
      <c r="E132" s="4"/>
    </row>
    <row r="133" spans="5:5" ht="14.25" customHeight="1">
      <c r="E133" s="4"/>
    </row>
    <row r="134" spans="5:5" ht="14.25" customHeight="1">
      <c r="E134" s="4"/>
    </row>
    <row r="135" spans="5:5" ht="14.25" customHeight="1">
      <c r="E135" s="4"/>
    </row>
    <row r="136" spans="5:5" ht="14.25" customHeight="1">
      <c r="E136" s="4"/>
    </row>
    <row r="137" spans="5:5" ht="14.25" customHeight="1">
      <c r="E137" s="4"/>
    </row>
    <row r="138" spans="5:5" ht="14.25" customHeight="1">
      <c r="E138" s="4"/>
    </row>
    <row r="139" spans="5:5" ht="14.25" customHeight="1">
      <c r="E139" s="4"/>
    </row>
    <row r="140" spans="5:5" ht="14.25" customHeight="1">
      <c r="E140" s="4"/>
    </row>
    <row r="141" spans="5:5" ht="14.25" customHeight="1">
      <c r="E141" s="4"/>
    </row>
    <row r="142" spans="5:5" ht="14.25" customHeight="1">
      <c r="E142" s="4"/>
    </row>
    <row r="143" spans="5:5" ht="14.25" customHeight="1">
      <c r="E143" s="4"/>
    </row>
    <row r="144" spans="5:5" ht="14.25" customHeight="1">
      <c r="E144" s="4"/>
    </row>
    <row r="145" spans="5:5" ht="14.25" customHeight="1">
      <c r="E145" s="4"/>
    </row>
    <row r="146" spans="5:5" ht="14.25" customHeight="1">
      <c r="E146" s="4"/>
    </row>
    <row r="147" spans="5:5" ht="14.25" customHeight="1">
      <c r="E147" s="4"/>
    </row>
    <row r="148" spans="5:5" ht="14.25" customHeight="1">
      <c r="E148" s="4"/>
    </row>
    <row r="149" spans="5:5" ht="14.25" customHeight="1">
      <c r="E149" s="4"/>
    </row>
    <row r="150" spans="5:5" ht="14.25" customHeight="1">
      <c r="E150" s="4"/>
    </row>
    <row r="151" spans="5:5" ht="14.25" customHeight="1">
      <c r="E151" s="4"/>
    </row>
    <row r="152" spans="5:5" ht="14.25" customHeight="1">
      <c r="E152" s="4"/>
    </row>
    <row r="153" spans="5:5" ht="14.25" customHeight="1">
      <c r="E153" s="4"/>
    </row>
    <row r="154" spans="5:5" ht="14.25" customHeight="1">
      <c r="E154" s="4"/>
    </row>
    <row r="155" spans="5:5" ht="14.25" customHeight="1">
      <c r="E155" s="4"/>
    </row>
    <row r="156" spans="5:5" ht="14.25" customHeight="1">
      <c r="E156" s="4"/>
    </row>
    <row r="157" spans="5:5" ht="14.25" customHeight="1">
      <c r="E157" s="4"/>
    </row>
    <row r="158" spans="5:5" ht="14.25" customHeight="1">
      <c r="E158" s="4"/>
    </row>
    <row r="159" spans="5:5" ht="14.25" customHeight="1">
      <c r="E159" s="4"/>
    </row>
    <row r="160" spans="5:5" ht="14.25" customHeight="1">
      <c r="E160" s="4"/>
    </row>
    <row r="161" spans="5:5" ht="14.25" customHeight="1">
      <c r="E161" s="4"/>
    </row>
    <row r="162" spans="5:5" ht="14.25" customHeight="1">
      <c r="E162" s="4"/>
    </row>
    <row r="163" spans="5:5" ht="14.25" customHeight="1">
      <c r="E163" s="4"/>
    </row>
    <row r="164" spans="5:5" ht="14.25" customHeight="1">
      <c r="E164" s="4"/>
    </row>
    <row r="165" spans="5:5" ht="14.25" customHeight="1">
      <c r="E165" s="4"/>
    </row>
    <row r="166" spans="5:5" ht="14.25" customHeight="1">
      <c r="E166" s="4"/>
    </row>
    <row r="167" spans="5:5" ht="14.25" customHeight="1">
      <c r="E167" s="4"/>
    </row>
    <row r="168" spans="5:5" ht="14.25" customHeight="1">
      <c r="E168" s="4"/>
    </row>
    <row r="169" spans="5:5" ht="14.25" customHeight="1">
      <c r="E169" s="4"/>
    </row>
    <row r="170" spans="5:5" ht="14.25" customHeight="1">
      <c r="E170" s="4"/>
    </row>
    <row r="171" spans="5:5" ht="14.25" customHeight="1">
      <c r="E171" s="4"/>
    </row>
    <row r="172" spans="5:5" ht="14.25" customHeight="1">
      <c r="E172" s="4"/>
    </row>
    <row r="173" spans="5:5" ht="14.25" customHeight="1">
      <c r="E173" s="4"/>
    </row>
    <row r="174" spans="5:5" ht="14.25" customHeight="1">
      <c r="E174" s="4"/>
    </row>
    <row r="175" spans="5:5" ht="14.25" customHeight="1">
      <c r="E175" s="4"/>
    </row>
    <row r="176" spans="5:5" ht="14.25" customHeight="1">
      <c r="E176" s="4"/>
    </row>
    <row r="177" spans="5:5" ht="14.25" customHeight="1">
      <c r="E177" s="4"/>
    </row>
    <row r="178" spans="5:5" ht="14.25" customHeight="1">
      <c r="E178" s="4"/>
    </row>
    <row r="179" spans="5:5" ht="14.25" customHeight="1">
      <c r="E179" s="4"/>
    </row>
    <row r="180" spans="5:5" ht="14.25" customHeight="1">
      <c r="E180" s="4"/>
    </row>
    <row r="181" spans="5:5" ht="14.25" customHeight="1">
      <c r="E181" s="4"/>
    </row>
    <row r="182" spans="5:5" ht="14.25" customHeight="1">
      <c r="E182" s="4"/>
    </row>
    <row r="183" spans="5:5" ht="14.25" customHeight="1">
      <c r="E183" s="4"/>
    </row>
    <row r="184" spans="5:5" ht="14.25" customHeight="1">
      <c r="E184" s="4"/>
    </row>
    <row r="185" spans="5:5" ht="14.25" customHeight="1">
      <c r="E185" s="4"/>
    </row>
    <row r="186" spans="5:5" ht="14.25" customHeight="1">
      <c r="E186" s="4"/>
    </row>
    <row r="187" spans="5:5" ht="14.25" customHeight="1">
      <c r="E187" s="4"/>
    </row>
    <row r="188" spans="5:5" ht="14.25" customHeight="1">
      <c r="E188" s="4"/>
    </row>
    <row r="189" spans="5:5" ht="14.25" customHeight="1">
      <c r="E189" s="4"/>
    </row>
    <row r="190" spans="5:5" ht="14.25" customHeight="1">
      <c r="E190" s="4"/>
    </row>
    <row r="191" spans="5:5" ht="14.25" customHeight="1">
      <c r="E191" s="4"/>
    </row>
    <row r="192" spans="5:5" ht="14.25" customHeight="1">
      <c r="E192" s="4"/>
    </row>
    <row r="193" spans="5:5" ht="14.25" customHeight="1">
      <c r="E193" s="4"/>
    </row>
    <row r="194" spans="5:5" ht="14.25" customHeight="1">
      <c r="E194" s="4"/>
    </row>
    <row r="195" spans="5:5" ht="14.25" customHeight="1">
      <c r="E195" s="4"/>
    </row>
    <row r="196" spans="5:5" ht="14.25" customHeight="1">
      <c r="E196" s="4"/>
    </row>
    <row r="197" spans="5:5" ht="14.25" customHeight="1">
      <c r="E197" s="4"/>
    </row>
    <row r="198" spans="5:5" ht="14.25" customHeight="1">
      <c r="E198" s="4"/>
    </row>
    <row r="199" spans="5:5" ht="14.25" customHeight="1">
      <c r="E199" s="4"/>
    </row>
    <row r="200" spans="5:5" ht="14.25" customHeight="1">
      <c r="E200" s="4"/>
    </row>
    <row r="201" spans="5:5" ht="14.25" customHeight="1">
      <c r="E201" s="4"/>
    </row>
    <row r="202" spans="5:5" ht="14.25" customHeight="1">
      <c r="E202" s="4"/>
    </row>
    <row r="203" spans="5:5" ht="14.25" customHeight="1">
      <c r="E203" s="4"/>
    </row>
    <row r="204" spans="5:5" ht="14.25" customHeight="1">
      <c r="E204" s="4"/>
    </row>
    <row r="205" spans="5:5" ht="14.25" customHeight="1">
      <c r="E205" s="4"/>
    </row>
    <row r="206" spans="5:5" ht="14.25" customHeight="1">
      <c r="E206" s="4"/>
    </row>
    <row r="207" spans="5:5" ht="14.25" customHeight="1">
      <c r="E207" s="4"/>
    </row>
    <row r="208" spans="5:5" ht="14.25" customHeight="1">
      <c r="E208" s="4"/>
    </row>
    <row r="209" spans="5:5" ht="14.25" customHeight="1">
      <c r="E209" s="4"/>
    </row>
    <row r="210" spans="5:5" ht="14.25" customHeight="1">
      <c r="E210" s="4"/>
    </row>
    <row r="211" spans="5:5" ht="14.25" customHeight="1">
      <c r="E211" s="4"/>
    </row>
    <row r="212" spans="5:5" ht="14.25" customHeight="1">
      <c r="E212" s="4"/>
    </row>
    <row r="213" spans="5:5" ht="14.25" customHeight="1">
      <c r="E213" s="4"/>
    </row>
    <row r="214" spans="5:5" ht="14.25" customHeight="1">
      <c r="E214" s="4"/>
    </row>
    <row r="215" spans="5:5" ht="14.25" customHeight="1">
      <c r="E215" s="4"/>
    </row>
    <row r="216" spans="5:5" ht="14.25" customHeight="1">
      <c r="E216" s="4"/>
    </row>
    <row r="217" spans="5:5" ht="14.25" customHeight="1">
      <c r="E217" s="4"/>
    </row>
    <row r="218" spans="5:5" ht="14.25" customHeight="1">
      <c r="E218" s="4"/>
    </row>
    <row r="219" spans="5:5" ht="14.25" customHeight="1">
      <c r="E219" s="4"/>
    </row>
    <row r="220" spans="5:5" ht="14.25" customHeight="1">
      <c r="E220" s="4"/>
    </row>
    <row r="221" spans="5:5" ht="14.25" customHeight="1">
      <c r="E221" s="4"/>
    </row>
    <row r="222" spans="5:5" ht="14.25" customHeight="1">
      <c r="E222" s="4"/>
    </row>
    <row r="223" spans="5:5" ht="14.25" customHeight="1">
      <c r="E223" s="4"/>
    </row>
    <row r="224" spans="5:5" ht="14.25" customHeight="1">
      <c r="E224" s="4"/>
    </row>
    <row r="225" spans="5:5" ht="14.25" customHeight="1">
      <c r="E225" s="4"/>
    </row>
    <row r="226" spans="5:5" ht="14.25" customHeight="1">
      <c r="E226" s="4"/>
    </row>
    <row r="227" spans="5:5" ht="14.25" customHeight="1">
      <c r="E227" s="4"/>
    </row>
    <row r="228" spans="5:5" ht="14.25" customHeight="1">
      <c r="E228" s="4"/>
    </row>
    <row r="229" spans="5:5" ht="14.25" customHeight="1">
      <c r="E229" s="4"/>
    </row>
    <row r="230" spans="5:5" ht="14.25" customHeight="1">
      <c r="E230" s="4"/>
    </row>
    <row r="231" spans="5:5" ht="14.25" customHeight="1">
      <c r="E231" s="4"/>
    </row>
    <row r="232" spans="5:5" ht="14.25" customHeight="1">
      <c r="E232" s="4"/>
    </row>
    <row r="233" spans="5:5" ht="14.25" customHeight="1">
      <c r="E233" s="4"/>
    </row>
    <row r="234" spans="5:5" ht="14.25" customHeight="1">
      <c r="E234" s="4"/>
    </row>
    <row r="235" spans="5:5" ht="14.25" customHeight="1">
      <c r="E235" s="4"/>
    </row>
    <row r="236" spans="5:5" ht="14.25" customHeight="1">
      <c r="E236" s="4"/>
    </row>
    <row r="237" spans="5:5" ht="14.25" customHeight="1">
      <c r="E237" s="4"/>
    </row>
    <row r="238" spans="5:5" ht="14.25" customHeight="1">
      <c r="E238" s="4"/>
    </row>
    <row r="239" spans="5:5" ht="14.25" customHeight="1">
      <c r="E239" s="4"/>
    </row>
    <row r="240" spans="5:5" ht="14.25" customHeight="1">
      <c r="E240" s="4"/>
    </row>
    <row r="241" spans="5:5" ht="14.25" customHeight="1">
      <c r="E241" s="4"/>
    </row>
    <row r="242" spans="5:5" ht="14.25" customHeight="1">
      <c r="E242" s="4"/>
    </row>
    <row r="243" spans="5:5" ht="14.25" customHeight="1">
      <c r="E243" s="4"/>
    </row>
    <row r="244" spans="5:5" ht="14.25" customHeight="1">
      <c r="E244" s="4"/>
    </row>
    <row r="245" spans="5:5" ht="14.25" customHeight="1">
      <c r="E245" s="4"/>
    </row>
    <row r="246" spans="5:5" ht="14.25" customHeight="1">
      <c r="E246" s="4"/>
    </row>
    <row r="247" spans="5:5" ht="14.25" customHeight="1">
      <c r="E247" s="4"/>
    </row>
    <row r="248" spans="5:5" ht="14.25" customHeight="1">
      <c r="E248" s="4"/>
    </row>
    <row r="249" spans="5:5" ht="14.25" customHeight="1">
      <c r="E249" s="4"/>
    </row>
    <row r="250" spans="5:5" ht="14.25" customHeight="1">
      <c r="E250" s="4"/>
    </row>
    <row r="251" spans="5:5" ht="14.25" customHeight="1">
      <c r="E251" s="4"/>
    </row>
    <row r="252" spans="5:5" ht="14.25" customHeight="1">
      <c r="E252" s="4"/>
    </row>
    <row r="253" spans="5:5" ht="14.25" customHeight="1">
      <c r="E253" s="4"/>
    </row>
    <row r="254" spans="5:5" ht="14.25" customHeight="1">
      <c r="E254" s="4"/>
    </row>
    <row r="255" spans="5:5" ht="14.25" customHeight="1">
      <c r="E255" s="4"/>
    </row>
    <row r="256" spans="5:5" ht="14.25" customHeight="1">
      <c r="E256" s="4"/>
    </row>
    <row r="257" spans="5:5" ht="14.25" customHeight="1">
      <c r="E257" s="4"/>
    </row>
    <row r="258" spans="5:5" ht="14.25" customHeight="1">
      <c r="E258" s="4"/>
    </row>
    <row r="259" spans="5:5" ht="14.25" customHeight="1">
      <c r="E259" s="4"/>
    </row>
    <row r="260" spans="5:5" ht="14.25" customHeight="1">
      <c r="E260" s="4"/>
    </row>
    <row r="261" spans="5:5" ht="14.25" customHeight="1">
      <c r="E261" s="4"/>
    </row>
    <row r="262" spans="5:5" ht="14.25" customHeight="1">
      <c r="E262" s="4"/>
    </row>
    <row r="263" spans="5:5" ht="14.25" customHeight="1">
      <c r="E263" s="4"/>
    </row>
    <row r="264" spans="5:5" ht="14.25" customHeight="1">
      <c r="E264" s="4"/>
    </row>
    <row r="265" spans="5:5" ht="14.25" customHeight="1">
      <c r="E265" s="4"/>
    </row>
    <row r="266" spans="5:5" ht="14.25" customHeight="1">
      <c r="E266" s="4"/>
    </row>
    <row r="267" spans="5:5" ht="14.25" customHeight="1">
      <c r="E267" s="4"/>
    </row>
    <row r="268" spans="5:5" ht="14.25" customHeight="1">
      <c r="E268" s="4"/>
    </row>
    <row r="269" spans="5:5" ht="14.25" customHeight="1">
      <c r="E269" s="4"/>
    </row>
    <row r="270" spans="5:5" ht="14.25" customHeight="1">
      <c r="E270" s="4"/>
    </row>
    <row r="271" spans="5:5" ht="14.25" customHeight="1">
      <c r="E271" s="4"/>
    </row>
    <row r="272" spans="5:5" ht="14.25" customHeight="1">
      <c r="E272" s="4"/>
    </row>
    <row r="273" spans="5:5" ht="14.25" customHeight="1">
      <c r="E273" s="4"/>
    </row>
    <row r="274" spans="5:5" ht="14.25" customHeight="1">
      <c r="E274" s="4"/>
    </row>
    <row r="275" spans="5:5" ht="14.25" customHeight="1">
      <c r="E275" s="4"/>
    </row>
    <row r="276" spans="5:5" ht="14.25" customHeight="1">
      <c r="E276" s="4"/>
    </row>
    <row r="277" spans="5:5" ht="14.25" customHeight="1">
      <c r="E277" s="4"/>
    </row>
    <row r="278" spans="5:5" ht="14.25" customHeight="1">
      <c r="E278" s="4"/>
    </row>
    <row r="279" spans="5:5" ht="14.25" customHeight="1">
      <c r="E279" s="4"/>
    </row>
    <row r="280" spans="5:5" ht="14.25" customHeight="1">
      <c r="E280" s="4"/>
    </row>
    <row r="281" spans="5:5" ht="14.25" customHeight="1">
      <c r="E281" s="4"/>
    </row>
    <row r="282" spans="5:5" ht="14.25" customHeight="1">
      <c r="E282" s="4"/>
    </row>
    <row r="283" spans="5:5" ht="14.25" customHeight="1">
      <c r="E283" s="4"/>
    </row>
    <row r="284" spans="5:5" ht="14.25" customHeight="1">
      <c r="E284" s="4"/>
    </row>
    <row r="285" spans="5:5" ht="14.25" customHeight="1">
      <c r="E285" s="4"/>
    </row>
    <row r="286" spans="5:5" ht="14.25" customHeight="1">
      <c r="E286" s="4"/>
    </row>
    <row r="287" spans="5:5" ht="14.25" customHeight="1">
      <c r="E287" s="4"/>
    </row>
    <row r="288" spans="5:5" ht="14.25" customHeight="1">
      <c r="E288" s="4"/>
    </row>
    <row r="289" spans="5:5" ht="14.25" customHeight="1">
      <c r="E289" s="4"/>
    </row>
    <row r="290" spans="5:5" ht="14.25" customHeight="1">
      <c r="E290" s="4"/>
    </row>
    <row r="291" spans="5:5" ht="14.25" customHeight="1">
      <c r="E291" s="4"/>
    </row>
    <row r="292" spans="5:5" ht="14.25" customHeight="1">
      <c r="E292" s="4"/>
    </row>
    <row r="293" spans="5:5" ht="14.25" customHeight="1">
      <c r="E293" s="4"/>
    </row>
    <row r="294" spans="5:5" ht="14.25" customHeight="1">
      <c r="E294" s="4"/>
    </row>
    <row r="295" spans="5:5" ht="14.25" customHeight="1">
      <c r="E295" s="4"/>
    </row>
    <row r="296" spans="5:5" ht="14.25" customHeight="1">
      <c r="E296" s="4"/>
    </row>
    <row r="297" spans="5:5" ht="14.25" customHeight="1">
      <c r="E297" s="4"/>
    </row>
    <row r="298" spans="5:5" ht="14.25" customHeight="1">
      <c r="E298" s="4"/>
    </row>
    <row r="299" spans="5:5" ht="14.25" customHeight="1">
      <c r="E299" s="4"/>
    </row>
    <row r="300" spans="5:5" ht="14.25" customHeight="1">
      <c r="E300" s="4"/>
    </row>
    <row r="301" spans="5:5" ht="14.25" customHeight="1">
      <c r="E301" s="4"/>
    </row>
    <row r="302" spans="5:5" ht="14.25" customHeight="1">
      <c r="E302" s="4"/>
    </row>
    <row r="303" spans="5:5" ht="14.25" customHeight="1">
      <c r="E303" s="4"/>
    </row>
    <row r="304" spans="5:5" ht="14.25" customHeight="1">
      <c r="E304" s="4"/>
    </row>
    <row r="305" spans="5:5" ht="14.25" customHeight="1">
      <c r="E305" s="4"/>
    </row>
    <row r="306" spans="5:5" ht="14.25" customHeight="1">
      <c r="E306" s="4"/>
    </row>
    <row r="307" spans="5:5" ht="14.25" customHeight="1">
      <c r="E307" s="4"/>
    </row>
    <row r="308" spans="5:5" ht="14.25" customHeight="1">
      <c r="E308" s="4"/>
    </row>
    <row r="309" spans="5:5" ht="14.25" customHeight="1">
      <c r="E309" s="4"/>
    </row>
    <row r="310" spans="5:5" ht="14.25" customHeight="1">
      <c r="E310" s="4"/>
    </row>
    <row r="311" spans="5:5" ht="14.25" customHeight="1">
      <c r="E311" s="4"/>
    </row>
    <row r="312" spans="5:5" ht="14.25" customHeight="1">
      <c r="E312" s="4"/>
    </row>
    <row r="313" spans="5:5" ht="14.25" customHeight="1">
      <c r="E313" s="4"/>
    </row>
    <row r="314" spans="5:5" ht="14.25" customHeight="1">
      <c r="E314" s="4"/>
    </row>
    <row r="315" spans="5:5" ht="14.25" customHeight="1">
      <c r="E315" s="4"/>
    </row>
    <row r="316" spans="5:5" ht="14.25" customHeight="1">
      <c r="E316" s="4"/>
    </row>
    <row r="317" spans="5:5" ht="14.25" customHeight="1">
      <c r="E317" s="4"/>
    </row>
    <row r="318" spans="5:5" ht="14.25" customHeight="1">
      <c r="E318" s="4"/>
    </row>
    <row r="319" spans="5:5" ht="14.25" customHeight="1">
      <c r="E319" s="4"/>
    </row>
    <row r="320" spans="5:5" ht="14.25" customHeight="1">
      <c r="E320" s="4"/>
    </row>
    <row r="321" spans="5:5" ht="14.25" customHeight="1">
      <c r="E321" s="4"/>
    </row>
    <row r="322" spans="5:5" ht="14.25" customHeight="1">
      <c r="E322" s="4"/>
    </row>
    <row r="323" spans="5:5" ht="14.25" customHeight="1">
      <c r="E323" s="4"/>
    </row>
    <row r="324" spans="5:5" ht="14.25" customHeight="1">
      <c r="E324" s="4"/>
    </row>
    <row r="325" spans="5:5" ht="14.25" customHeight="1">
      <c r="E325" s="4"/>
    </row>
    <row r="326" spans="5:5" ht="14.25" customHeight="1">
      <c r="E326" s="4"/>
    </row>
    <row r="327" spans="5:5" ht="14.25" customHeight="1">
      <c r="E327" s="4"/>
    </row>
    <row r="328" spans="5:5" ht="14.25" customHeight="1">
      <c r="E328" s="4"/>
    </row>
    <row r="329" spans="5:5" ht="14.25" customHeight="1">
      <c r="E329" s="4"/>
    </row>
    <row r="330" spans="5:5" ht="14.25" customHeight="1">
      <c r="E330" s="4"/>
    </row>
    <row r="331" spans="5:5" ht="14.25" customHeight="1">
      <c r="E331" s="4"/>
    </row>
    <row r="332" spans="5:5" ht="14.25" customHeight="1">
      <c r="E332" s="4"/>
    </row>
    <row r="333" spans="5:5" ht="14.25" customHeight="1">
      <c r="E333" s="4"/>
    </row>
    <row r="334" spans="5:5" ht="14.25" customHeight="1">
      <c r="E334" s="4"/>
    </row>
    <row r="335" spans="5:5" ht="14.25" customHeight="1">
      <c r="E335" s="4"/>
    </row>
    <row r="336" spans="5:5" ht="14.25" customHeight="1">
      <c r="E336" s="4"/>
    </row>
    <row r="337" spans="5:5" ht="14.25" customHeight="1">
      <c r="E337" s="4"/>
    </row>
    <row r="338" spans="5:5" ht="14.25" customHeight="1">
      <c r="E338" s="4"/>
    </row>
    <row r="339" spans="5:5" ht="14.25" customHeight="1">
      <c r="E339" s="4"/>
    </row>
    <row r="340" spans="5:5" ht="14.25" customHeight="1">
      <c r="E340" s="4"/>
    </row>
    <row r="341" spans="5:5" ht="14.25" customHeight="1">
      <c r="E341" s="4"/>
    </row>
    <row r="342" spans="5:5" ht="14.25" customHeight="1">
      <c r="E342" s="4"/>
    </row>
    <row r="343" spans="5:5" ht="14.25" customHeight="1">
      <c r="E343" s="4"/>
    </row>
    <row r="344" spans="5:5" ht="14.25" customHeight="1">
      <c r="E344" s="4"/>
    </row>
    <row r="345" spans="5:5" ht="14.25" customHeight="1">
      <c r="E345" s="4"/>
    </row>
    <row r="346" spans="5:5" ht="14.25" customHeight="1">
      <c r="E346" s="4"/>
    </row>
    <row r="347" spans="5:5" ht="14.25" customHeight="1">
      <c r="E347" s="4"/>
    </row>
    <row r="348" spans="5:5" ht="14.25" customHeight="1">
      <c r="E348" s="4"/>
    </row>
    <row r="349" spans="5:5" ht="14.25" customHeight="1">
      <c r="E349" s="4"/>
    </row>
    <row r="350" spans="5:5" ht="14.25" customHeight="1">
      <c r="E350" s="4"/>
    </row>
    <row r="351" spans="5:5" ht="14.25" customHeight="1">
      <c r="E351" s="4"/>
    </row>
    <row r="352" spans="5:5" ht="14.25" customHeight="1">
      <c r="E352" s="4"/>
    </row>
    <row r="353" spans="5:5" ht="14.25" customHeight="1">
      <c r="E353" s="4"/>
    </row>
    <row r="354" spans="5:5" ht="14.25" customHeight="1">
      <c r="E354" s="4"/>
    </row>
    <row r="355" spans="5:5" ht="14.25" customHeight="1">
      <c r="E355" s="4"/>
    </row>
    <row r="356" spans="5:5" ht="14.25" customHeight="1">
      <c r="E356" s="4"/>
    </row>
    <row r="357" spans="5:5" ht="14.25" customHeight="1">
      <c r="E357" s="4"/>
    </row>
    <row r="358" spans="5:5" ht="14.25" customHeight="1">
      <c r="E358" s="4"/>
    </row>
    <row r="359" spans="5:5" ht="14.25" customHeight="1">
      <c r="E359" s="4"/>
    </row>
    <row r="360" spans="5:5" ht="14.25" customHeight="1">
      <c r="E360" s="4"/>
    </row>
    <row r="361" spans="5:5" ht="14.25" customHeight="1">
      <c r="E361" s="4"/>
    </row>
    <row r="362" spans="5:5" ht="14.25" customHeight="1">
      <c r="E362" s="4"/>
    </row>
    <row r="363" spans="5:5" ht="14.25" customHeight="1">
      <c r="E363" s="4"/>
    </row>
    <row r="364" spans="5:5" ht="14.25" customHeight="1">
      <c r="E364" s="4"/>
    </row>
    <row r="365" spans="5:5" ht="14.25" customHeight="1">
      <c r="E365" s="4"/>
    </row>
    <row r="366" spans="5:5" ht="14.25" customHeight="1">
      <c r="E366" s="4"/>
    </row>
    <row r="367" spans="5:5" ht="14.25" customHeight="1">
      <c r="E367" s="4"/>
    </row>
    <row r="368" spans="5:5" ht="14.25" customHeight="1">
      <c r="E368" s="4"/>
    </row>
    <row r="369" spans="5:5" ht="14.25" customHeight="1">
      <c r="E369" s="4"/>
    </row>
    <row r="370" spans="5:5" ht="14.25" customHeight="1">
      <c r="E370" s="4"/>
    </row>
    <row r="371" spans="5:5" ht="14.25" customHeight="1">
      <c r="E371" s="4"/>
    </row>
    <row r="372" spans="5:5" ht="14.25" customHeight="1">
      <c r="E372" s="4"/>
    </row>
    <row r="373" spans="5:5" ht="14.25" customHeight="1">
      <c r="E373" s="4"/>
    </row>
    <row r="374" spans="5:5" ht="14.25" customHeight="1">
      <c r="E374" s="4"/>
    </row>
    <row r="375" spans="5:5" ht="14.25" customHeight="1">
      <c r="E375" s="4"/>
    </row>
    <row r="376" spans="5:5" ht="14.25" customHeight="1">
      <c r="E376" s="4"/>
    </row>
    <row r="377" spans="5:5" ht="14.25" customHeight="1">
      <c r="E377" s="4"/>
    </row>
    <row r="378" spans="5:5" ht="14.25" customHeight="1">
      <c r="E378" s="4"/>
    </row>
    <row r="379" spans="5:5" ht="14.25" customHeight="1">
      <c r="E379" s="4"/>
    </row>
    <row r="380" spans="5:5" ht="14.25" customHeight="1">
      <c r="E380" s="4"/>
    </row>
    <row r="381" spans="5:5" ht="14.25" customHeight="1">
      <c r="E381" s="4"/>
    </row>
    <row r="382" spans="5:5" ht="14.25" customHeight="1">
      <c r="E382" s="4"/>
    </row>
    <row r="383" spans="5:5" ht="14.25" customHeight="1">
      <c r="E383" s="4"/>
    </row>
    <row r="384" spans="5:5" ht="14.25" customHeight="1">
      <c r="E384" s="4"/>
    </row>
    <row r="385" spans="5:5" ht="14.25" customHeight="1">
      <c r="E385" s="4"/>
    </row>
    <row r="386" spans="5:5" ht="14.25" customHeight="1">
      <c r="E386" s="4"/>
    </row>
    <row r="387" spans="5:5" ht="14.25" customHeight="1">
      <c r="E387" s="4"/>
    </row>
    <row r="388" spans="5:5" ht="14.25" customHeight="1">
      <c r="E388" s="4"/>
    </row>
    <row r="389" spans="5:5" ht="14.25" customHeight="1">
      <c r="E389" s="4"/>
    </row>
    <row r="390" spans="5:5" ht="14.25" customHeight="1">
      <c r="E390" s="4"/>
    </row>
    <row r="391" spans="5:5" ht="14.25" customHeight="1">
      <c r="E391" s="4"/>
    </row>
    <row r="392" spans="5:5" ht="14.25" customHeight="1">
      <c r="E392" s="4"/>
    </row>
    <row r="393" spans="5:5" ht="14.25" customHeight="1">
      <c r="E393" s="4"/>
    </row>
    <row r="394" spans="5:5" ht="14.25" customHeight="1">
      <c r="E394" s="4"/>
    </row>
    <row r="395" spans="5:5" ht="14.25" customHeight="1">
      <c r="E395" s="4"/>
    </row>
    <row r="396" spans="5:5" ht="14.25" customHeight="1">
      <c r="E396" s="4"/>
    </row>
    <row r="397" spans="5:5" ht="14.25" customHeight="1">
      <c r="E397" s="4"/>
    </row>
    <row r="398" spans="5:5" ht="14.25" customHeight="1">
      <c r="E398" s="4"/>
    </row>
    <row r="399" spans="5:5" ht="14.25" customHeight="1">
      <c r="E399" s="4"/>
    </row>
    <row r="400" spans="5:5" ht="14.25" customHeight="1">
      <c r="E400" s="4"/>
    </row>
    <row r="401" spans="5:5" ht="14.25" customHeight="1">
      <c r="E401" s="4"/>
    </row>
    <row r="402" spans="5:5" ht="14.25" customHeight="1">
      <c r="E402" s="4"/>
    </row>
    <row r="403" spans="5:5" ht="14.25" customHeight="1">
      <c r="E403" s="4"/>
    </row>
    <row r="404" spans="5:5" ht="14.25" customHeight="1">
      <c r="E404" s="4"/>
    </row>
    <row r="405" spans="5:5" ht="14.25" customHeight="1">
      <c r="E405" s="4"/>
    </row>
    <row r="406" spans="5:5" ht="14.25" customHeight="1">
      <c r="E406" s="4"/>
    </row>
    <row r="407" spans="5:5" ht="14.25" customHeight="1">
      <c r="E407" s="4"/>
    </row>
    <row r="408" spans="5:5" ht="14.25" customHeight="1">
      <c r="E408" s="4"/>
    </row>
    <row r="409" spans="5:5" ht="14.25" customHeight="1">
      <c r="E409" s="4"/>
    </row>
    <row r="410" spans="5:5" ht="14.25" customHeight="1">
      <c r="E410" s="4"/>
    </row>
    <row r="411" spans="5:5" ht="14.25" customHeight="1">
      <c r="E411" s="4"/>
    </row>
    <row r="412" spans="5:5" ht="14.25" customHeight="1">
      <c r="E412" s="4"/>
    </row>
    <row r="413" spans="5:5" ht="14.25" customHeight="1">
      <c r="E413" s="4"/>
    </row>
    <row r="414" spans="5:5" ht="14.25" customHeight="1">
      <c r="E414" s="4"/>
    </row>
    <row r="415" spans="5:5" ht="14.25" customHeight="1">
      <c r="E415" s="4"/>
    </row>
    <row r="416" spans="5:5" ht="14.25" customHeight="1">
      <c r="E416" s="4"/>
    </row>
    <row r="417" spans="5:5" ht="14.25" customHeight="1">
      <c r="E417" s="4"/>
    </row>
    <row r="418" spans="5:5" ht="14.25" customHeight="1">
      <c r="E418" s="4"/>
    </row>
    <row r="419" spans="5:5" ht="14.25" customHeight="1">
      <c r="E419" s="4"/>
    </row>
    <row r="420" spans="5:5" ht="14.25" customHeight="1">
      <c r="E420" s="4"/>
    </row>
    <row r="421" spans="5:5" ht="14.25" customHeight="1">
      <c r="E421" s="4"/>
    </row>
    <row r="422" spans="5:5" ht="14.25" customHeight="1">
      <c r="E422" s="4"/>
    </row>
    <row r="423" spans="5:5" ht="14.25" customHeight="1">
      <c r="E423" s="4"/>
    </row>
    <row r="424" spans="5:5" ht="14.25" customHeight="1">
      <c r="E424" s="4"/>
    </row>
    <row r="425" spans="5:5" ht="14.25" customHeight="1">
      <c r="E425" s="4"/>
    </row>
    <row r="426" spans="5:5" ht="14.25" customHeight="1">
      <c r="E426" s="4"/>
    </row>
    <row r="427" spans="5:5" ht="14.25" customHeight="1">
      <c r="E427" s="4"/>
    </row>
    <row r="428" spans="5:5" ht="14.25" customHeight="1">
      <c r="E428" s="4"/>
    </row>
    <row r="429" spans="5:5" ht="14.25" customHeight="1">
      <c r="E429" s="4"/>
    </row>
    <row r="430" spans="5:5" ht="14.25" customHeight="1">
      <c r="E430" s="4"/>
    </row>
    <row r="431" spans="5:5" ht="14.25" customHeight="1">
      <c r="E431" s="4"/>
    </row>
    <row r="432" spans="5:5" ht="14.25" customHeight="1">
      <c r="E432" s="4"/>
    </row>
    <row r="433" spans="5:5" ht="14.25" customHeight="1">
      <c r="E433" s="4"/>
    </row>
    <row r="434" spans="5:5" ht="14.25" customHeight="1">
      <c r="E434" s="4"/>
    </row>
    <row r="435" spans="5:5" ht="14.25" customHeight="1">
      <c r="E435" s="4"/>
    </row>
    <row r="436" spans="5:5" ht="14.25" customHeight="1">
      <c r="E436" s="4"/>
    </row>
    <row r="437" spans="5:5" ht="14.25" customHeight="1">
      <c r="E437" s="4"/>
    </row>
    <row r="438" spans="5:5" ht="14.25" customHeight="1">
      <c r="E438" s="4"/>
    </row>
    <row r="439" spans="5:5" ht="14.25" customHeight="1">
      <c r="E439" s="4"/>
    </row>
    <row r="440" spans="5:5" ht="14.25" customHeight="1">
      <c r="E440" s="4"/>
    </row>
    <row r="441" spans="5:5" ht="14.25" customHeight="1">
      <c r="E441" s="4"/>
    </row>
    <row r="442" spans="5:5" ht="14.25" customHeight="1">
      <c r="E442" s="4"/>
    </row>
    <row r="443" spans="5:5" ht="14.25" customHeight="1">
      <c r="E443" s="4"/>
    </row>
    <row r="444" spans="5:5" ht="14.25" customHeight="1">
      <c r="E444" s="4"/>
    </row>
    <row r="445" spans="5:5" ht="14.25" customHeight="1">
      <c r="E445" s="4"/>
    </row>
    <row r="446" spans="5:5" ht="14.25" customHeight="1">
      <c r="E446" s="4"/>
    </row>
    <row r="447" spans="5:5" ht="14.25" customHeight="1">
      <c r="E447" s="4"/>
    </row>
    <row r="448" spans="5:5" ht="14.25" customHeight="1">
      <c r="E448" s="4"/>
    </row>
    <row r="449" spans="5:5" ht="14.25" customHeight="1">
      <c r="E449" s="4"/>
    </row>
    <row r="450" spans="5:5" ht="14.25" customHeight="1">
      <c r="E450" s="4"/>
    </row>
    <row r="451" spans="5:5" ht="14.25" customHeight="1">
      <c r="E451" s="4"/>
    </row>
    <row r="452" spans="5:5" ht="14.25" customHeight="1">
      <c r="E452" s="4"/>
    </row>
    <row r="453" spans="5:5" ht="14.25" customHeight="1">
      <c r="E453" s="4"/>
    </row>
    <row r="454" spans="5:5" ht="14.25" customHeight="1">
      <c r="E454" s="4"/>
    </row>
    <row r="455" spans="5:5" ht="14.25" customHeight="1">
      <c r="E455" s="4"/>
    </row>
    <row r="456" spans="5:5" ht="14.25" customHeight="1">
      <c r="E456" s="4"/>
    </row>
    <row r="457" spans="5:5" ht="14.25" customHeight="1">
      <c r="E457" s="4"/>
    </row>
    <row r="458" spans="5:5" ht="14.25" customHeight="1">
      <c r="E458" s="4"/>
    </row>
    <row r="459" spans="5:5" ht="14.25" customHeight="1">
      <c r="E459" s="4"/>
    </row>
    <row r="460" spans="5:5" ht="14.25" customHeight="1">
      <c r="E460" s="4"/>
    </row>
    <row r="461" spans="5:5" ht="14.25" customHeight="1">
      <c r="E461" s="4"/>
    </row>
    <row r="462" spans="5:5" ht="14.25" customHeight="1">
      <c r="E462" s="4"/>
    </row>
    <row r="463" spans="5:5" ht="14.25" customHeight="1">
      <c r="E463" s="4"/>
    </row>
    <row r="464" spans="5:5" ht="14.25" customHeight="1">
      <c r="E464" s="4"/>
    </row>
    <row r="465" spans="5:5" ht="14.25" customHeight="1">
      <c r="E465" s="4"/>
    </row>
    <row r="466" spans="5:5" ht="14.25" customHeight="1">
      <c r="E466" s="4"/>
    </row>
    <row r="467" spans="5:5" ht="14.25" customHeight="1">
      <c r="E467" s="4"/>
    </row>
    <row r="468" spans="5:5" ht="14.25" customHeight="1">
      <c r="E468" s="4"/>
    </row>
    <row r="469" spans="5:5" ht="14.25" customHeight="1">
      <c r="E469" s="4"/>
    </row>
    <row r="470" spans="5:5" ht="14.25" customHeight="1">
      <c r="E470" s="4"/>
    </row>
    <row r="471" spans="5:5" ht="14.25" customHeight="1">
      <c r="E471" s="4"/>
    </row>
    <row r="472" spans="5:5" ht="14.25" customHeight="1">
      <c r="E472" s="4"/>
    </row>
    <row r="473" spans="5:5" ht="14.25" customHeight="1">
      <c r="E473" s="4"/>
    </row>
    <row r="474" spans="5:5" ht="14.25" customHeight="1">
      <c r="E474" s="4"/>
    </row>
    <row r="475" spans="5:5" ht="14.25" customHeight="1">
      <c r="E475" s="4"/>
    </row>
    <row r="476" spans="5:5" ht="14.25" customHeight="1">
      <c r="E476" s="4"/>
    </row>
    <row r="477" spans="5:5" ht="14.25" customHeight="1">
      <c r="E477" s="4"/>
    </row>
    <row r="478" spans="5:5" ht="14.25" customHeight="1">
      <c r="E478" s="4"/>
    </row>
    <row r="479" spans="5:5" ht="14.25" customHeight="1">
      <c r="E479" s="4"/>
    </row>
    <row r="480" spans="5:5" ht="14.25" customHeight="1">
      <c r="E480" s="4"/>
    </row>
    <row r="481" spans="5:5" ht="14.25" customHeight="1">
      <c r="E481" s="4"/>
    </row>
    <row r="482" spans="5:5" ht="14.25" customHeight="1">
      <c r="E482" s="4"/>
    </row>
    <row r="483" spans="5:5" ht="14.25" customHeight="1">
      <c r="E483" s="4"/>
    </row>
    <row r="484" spans="5:5" ht="14.25" customHeight="1">
      <c r="E484" s="4"/>
    </row>
    <row r="485" spans="5:5" ht="14.25" customHeight="1">
      <c r="E485" s="4"/>
    </row>
    <row r="486" spans="5:5" ht="14.25" customHeight="1">
      <c r="E486" s="4"/>
    </row>
    <row r="487" spans="5:5" ht="14.25" customHeight="1">
      <c r="E487" s="4"/>
    </row>
    <row r="488" spans="5:5" ht="14.25" customHeight="1">
      <c r="E488" s="4"/>
    </row>
    <row r="489" spans="5:5" ht="14.25" customHeight="1">
      <c r="E489" s="4"/>
    </row>
    <row r="490" spans="5:5" ht="14.25" customHeight="1">
      <c r="E490" s="4"/>
    </row>
    <row r="491" spans="5:5" ht="14.25" customHeight="1">
      <c r="E491" s="4"/>
    </row>
    <row r="492" spans="5:5" ht="14.25" customHeight="1">
      <c r="E492" s="4"/>
    </row>
    <row r="493" spans="5:5" ht="14.25" customHeight="1">
      <c r="E493" s="4"/>
    </row>
    <row r="494" spans="5:5" ht="14.25" customHeight="1">
      <c r="E494" s="4"/>
    </row>
    <row r="495" spans="5:5" ht="14.25" customHeight="1">
      <c r="E495" s="4"/>
    </row>
    <row r="496" spans="5:5" ht="14.25" customHeight="1">
      <c r="E496" s="4"/>
    </row>
    <row r="497" spans="5:5" ht="14.25" customHeight="1">
      <c r="E497" s="4"/>
    </row>
    <row r="498" spans="5:5" ht="14.25" customHeight="1">
      <c r="E498" s="4"/>
    </row>
    <row r="499" spans="5:5" ht="14.25" customHeight="1">
      <c r="E499" s="4"/>
    </row>
    <row r="500" spans="5:5" ht="14.25" customHeight="1">
      <c r="E500" s="4"/>
    </row>
    <row r="501" spans="5:5" ht="14.25" customHeight="1">
      <c r="E501" s="4"/>
    </row>
    <row r="502" spans="5:5" ht="14.25" customHeight="1">
      <c r="E502" s="4"/>
    </row>
    <row r="503" spans="5:5" ht="14.25" customHeight="1">
      <c r="E503" s="4"/>
    </row>
    <row r="504" spans="5:5" ht="14.25" customHeight="1">
      <c r="E504" s="4"/>
    </row>
    <row r="505" spans="5:5" ht="14.25" customHeight="1">
      <c r="E505" s="4"/>
    </row>
    <row r="506" spans="5:5" ht="14.25" customHeight="1">
      <c r="E506" s="4"/>
    </row>
    <row r="507" spans="5:5" ht="14.25" customHeight="1">
      <c r="E507" s="4"/>
    </row>
    <row r="508" spans="5:5" ht="14.25" customHeight="1">
      <c r="E508" s="4"/>
    </row>
    <row r="509" spans="5:5" ht="14.25" customHeight="1">
      <c r="E509" s="4"/>
    </row>
    <row r="510" spans="5:5" ht="14.25" customHeight="1">
      <c r="E510" s="4"/>
    </row>
    <row r="511" spans="5:5" ht="14.25" customHeight="1">
      <c r="E511" s="4"/>
    </row>
    <row r="512" spans="5:5" ht="14.25" customHeight="1">
      <c r="E512" s="4"/>
    </row>
    <row r="513" spans="5:5" ht="14.25" customHeight="1">
      <c r="E513" s="4"/>
    </row>
    <row r="514" spans="5:5" ht="14.25" customHeight="1">
      <c r="E514" s="4"/>
    </row>
    <row r="515" spans="5:5" ht="14.25" customHeight="1">
      <c r="E515" s="4"/>
    </row>
    <row r="516" spans="5:5" ht="14.25" customHeight="1">
      <c r="E516" s="4"/>
    </row>
    <row r="517" spans="5:5" ht="14.25" customHeight="1">
      <c r="E517" s="4"/>
    </row>
    <row r="518" spans="5:5" ht="14.25" customHeight="1">
      <c r="E518" s="4"/>
    </row>
    <row r="519" spans="5:5" ht="14.25" customHeight="1">
      <c r="E519" s="4"/>
    </row>
    <row r="520" spans="5:5" ht="14.25" customHeight="1">
      <c r="E520" s="4"/>
    </row>
    <row r="521" spans="5:5" ht="14.25" customHeight="1">
      <c r="E521" s="4"/>
    </row>
    <row r="522" spans="5:5" ht="14.25" customHeight="1">
      <c r="E522" s="4"/>
    </row>
    <row r="523" spans="5:5" ht="14.25" customHeight="1">
      <c r="E523" s="4"/>
    </row>
    <row r="524" spans="5:5" ht="14.25" customHeight="1">
      <c r="E524" s="4"/>
    </row>
    <row r="525" spans="5:5" ht="14.25" customHeight="1">
      <c r="E525" s="4"/>
    </row>
    <row r="526" spans="5:5" ht="14.25" customHeight="1">
      <c r="E526" s="4"/>
    </row>
    <row r="527" spans="5:5" ht="14.25" customHeight="1">
      <c r="E527" s="4"/>
    </row>
    <row r="528" spans="5:5" ht="14.25" customHeight="1">
      <c r="E528" s="4"/>
    </row>
    <row r="529" spans="5:5" ht="14.25" customHeight="1">
      <c r="E529" s="4"/>
    </row>
    <row r="530" spans="5:5" ht="14.25" customHeight="1">
      <c r="E530" s="4"/>
    </row>
    <row r="531" spans="5:5" ht="14.25" customHeight="1">
      <c r="E531" s="4"/>
    </row>
    <row r="532" spans="5:5" ht="14.25" customHeight="1">
      <c r="E532" s="4"/>
    </row>
    <row r="533" spans="5:5" ht="14.25" customHeight="1">
      <c r="E533" s="4"/>
    </row>
    <row r="534" spans="5:5" ht="14.25" customHeight="1">
      <c r="E534" s="4"/>
    </row>
    <row r="535" spans="5:5" ht="14.25" customHeight="1">
      <c r="E535" s="4"/>
    </row>
    <row r="536" spans="5:5" ht="14.25" customHeight="1">
      <c r="E536" s="4"/>
    </row>
    <row r="537" spans="5:5" ht="14.25" customHeight="1">
      <c r="E537" s="4"/>
    </row>
    <row r="538" spans="5:5" ht="14.25" customHeight="1">
      <c r="E538" s="4"/>
    </row>
    <row r="539" spans="5:5" ht="14.25" customHeight="1">
      <c r="E539" s="4"/>
    </row>
    <row r="540" spans="5:5" ht="14.25" customHeight="1">
      <c r="E540" s="4"/>
    </row>
    <row r="541" spans="5:5" ht="14.25" customHeight="1">
      <c r="E541" s="4"/>
    </row>
    <row r="542" spans="5:5" ht="14.25" customHeight="1">
      <c r="E542" s="4"/>
    </row>
    <row r="543" spans="5:5" ht="14.25" customHeight="1">
      <c r="E543" s="4"/>
    </row>
    <row r="544" spans="5:5" ht="14.25" customHeight="1">
      <c r="E544" s="4"/>
    </row>
    <row r="545" spans="5:5" ht="14.25" customHeight="1">
      <c r="E545" s="4"/>
    </row>
    <row r="546" spans="5:5" ht="14.25" customHeight="1">
      <c r="E546" s="4"/>
    </row>
    <row r="547" spans="5:5" ht="14.25" customHeight="1">
      <c r="E547" s="4"/>
    </row>
    <row r="548" spans="5:5" ht="14.25" customHeight="1">
      <c r="E548" s="4"/>
    </row>
    <row r="549" spans="5:5" ht="14.25" customHeight="1">
      <c r="E549" s="4"/>
    </row>
    <row r="550" spans="5:5" ht="14.25" customHeight="1">
      <c r="E550" s="4"/>
    </row>
    <row r="551" spans="5:5" ht="14.25" customHeight="1">
      <c r="E551" s="4"/>
    </row>
    <row r="552" spans="5:5" ht="14.25" customHeight="1">
      <c r="E552" s="4"/>
    </row>
    <row r="553" spans="5:5" ht="14.25" customHeight="1">
      <c r="E553" s="4"/>
    </row>
    <row r="554" spans="5:5" ht="14.25" customHeight="1">
      <c r="E554" s="4"/>
    </row>
    <row r="555" spans="5:5" ht="14.25" customHeight="1">
      <c r="E555" s="4"/>
    </row>
    <row r="556" spans="5:5" ht="14.25" customHeight="1">
      <c r="E556" s="4"/>
    </row>
    <row r="557" spans="5:5" ht="14.25" customHeight="1">
      <c r="E557" s="4"/>
    </row>
    <row r="558" spans="5:5" ht="14.25" customHeight="1">
      <c r="E558" s="4"/>
    </row>
    <row r="559" spans="5:5" ht="14.25" customHeight="1">
      <c r="E559" s="4"/>
    </row>
    <row r="560" spans="5:5" ht="14.25" customHeight="1">
      <c r="E560" s="4"/>
    </row>
    <row r="561" spans="5:5" ht="14.25" customHeight="1">
      <c r="E561" s="4"/>
    </row>
    <row r="562" spans="5:5" ht="14.25" customHeight="1">
      <c r="E562" s="4"/>
    </row>
    <row r="563" spans="5:5" ht="14.25" customHeight="1">
      <c r="E563" s="4"/>
    </row>
    <row r="564" spans="5:5" ht="14.25" customHeight="1">
      <c r="E564" s="4"/>
    </row>
    <row r="565" spans="5:5" ht="14.25" customHeight="1">
      <c r="E565" s="4"/>
    </row>
    <row r="566" spans="5:5" ht="14.25" customHeight="1">
      <c r="E566" s="4"/>
    </row>
    <row r="567" spans="5:5" ht="14.25" customHeight="1">
      <c r="E567" s="4"/>
    </row>
    <row r="568" spans="5:5" ht="14.25" customHeight="1">
      <c r="E568" s="4"/>
    </row>
    <row r="569" spans="5:5" ht="14.25" customHeight="1">
      <c r="E569" s="4"/>
    </row>
    <row r="570" spans="5:5" ht="14.25" customHeight="1">
      <c r="E570" s="4"/>
    </row>
    <row r="571" spans="5:5" ht="14.25" customHeight="1">
      <c r="E571" s="4"/>
    </row>
    <row r="572" spans="5:5" ht="14.25" customHeight="1">
      <c r="E572" s="4"/>
    </row>
    <row r="573" spans="5:5" ht="14.25" customHeight="1">
      <c r="E573" s="4"/>
    </row>
    <row r="574" spans="5:5" ht="14.25" customHeight="1">
      <c r="E574" s="4"/>
    </row>
    <row r="575" spans="5:5" ht="14.25" customHeight="1">
      <c r="E575" s="4"/>
    </row>
    <row r="576" spans="5:5" ht="14.25" customHeight="1">
      <c r="E576" s="4"/>
    </row>
    <row r="577" spans="5:5" ht="14.25" customHeight="1">
      <c r="E577" s="4"/>
    </row>
    <row r="578" spans="5:5" ht="14.25" customHeight="1">
      <c r="E578" s="4"/>
    </row>
    <row r="579" spans="5:5" ht="14.25" customHeight="1">
      <c r="E579" s="4"/>
    </row>
    <row r="580" spans="5:5" ht="14.25" customHeight="1">
      <c r="E580" s="4"/>
    </row>
    <row r="581" spans="5:5" ht="14.25" customHeight="1">
      <c r="E581" s="4"/>
    </row>
    <row r="582" spans="5:5" ht="14.25" customHeight="1">
      <c r="E582" s="4"/>
    </row>
    <row r="583" spans="5:5" ht="14.25" customHeight="1">
      <c r="E583" s="4"/>
    </row>
    <row r="584" spans="5:5" ht="14.25" customHeight="1">
      <c r="E584" s="4"/>
    </row>
    <row r="585" spans="5:5" ht="14.25" customHeight="1">
      <c r="E585" s="4"/>
    </row>
    <row r="586" spans="5:5" ht="14.25" customHeight="1">
      <c r="E586" s="4"/>
    </row>
    <row r="587" spans="5:5" ht="14.25" customHeight="1">
      <c r="E587" s="4"/>
    </row>
    <row r="588" spans="5:5" ht="14.25" customHeight="1">
      <c r="E588" s="4"/>
    </row>
    <row r="589" spans="5:5" ht="14.25" customHeight="1">
      <c r="E589" s="4"/>
    </row>
    <row r="590" spans="5:5" ht="14.25" customHeight="1">
      <c r="E590" s="4"/>
    </row>
    <row r="591" spans="5:5" ht="14.25" customHeight="1">
      <c r="E591" s="4"/>
    </row>
    <row r="592" spans="5:5" ht="14.25" customHeight="1">
      <c r="E592" s="4"/>
    </row>
    <row r="593" spans="5:5" ht="14.25" customHeight="1">
      <c r="E593" s="4"/>
    </row>
    <row r="594" spans="5:5" ht="14.25" customHeight="1">
      <c r="E594" s="4"/>
    </row>
    <row r="595" spans="5:5" ht="14.25" customHeight="1">
      <c r="E595" s="4"/>
    </row>
    <row r="596" spans="5:5" ht="14.25" customHeight="1">
      <c r="E596" s="4"/>
    </row>
    <row r="597" spans="5:5" ht="14.25" customHeight="1">
      <c r="E597" s="4"/>
    </row>
    <row r="598" spans="5:5" ht="14.25" customHeight="1">
      <c r="E598" s="4"/>
    </row>
    <row r="599" spans="5:5" ht="14.25" customHeight="1">
      <c r="E599" s="4"/>
    </row>
    <row r="600" spans="5:5" ht="14.25" customHeight="1">
      <c r="E600" s="4"/>
    </row>
    <row r="601" spans="5:5" ht="14.25" customHeight="1">
      <c r="E601" s="4"/>
    </row>
    <row r="602" spans="5:5" ht="14.25" customHeight="1">
      <c r="E602" s="4"/>
    </row>
    <row r="603" spans="5:5" ht="14.25" customHeight="1">
      <c r="E603" s="4"/>
    </row>
    <row r="604" spans="5:5" ht="14.25" customHeight="1">
      <c r="E604" s="4"/>
    </row>
    <row r="605" spans="5:5" ht="14.25" customHeight="1">
      <c r="E605" s="4"/>
    </row>
    <row r="606" spans="5:5" ht="14.25" customHeight="1">
      <c r="E606" s="4"/>
    </row>
    <row r="607" spans="5:5" ht="14.25" customHeight="1">
      <c r="E607" s="4"/>
    </row>
    <row r="608" spans="5:5" ht="14.25" customHeight="1">
      <c r="E608" s="4"/>
    </row>
    <row r="609" spans="5:5" ht="14.25" customHeight="1">
      <c r="E609" s="4"/>
    </row>
    <row r="610" spans="5:5" ht="14.25" customHeight="1">
      <c r="E610" s="4"/>
    </row>
    <row r="611" spans="5:5" ht="14.25" customHeight="1">
      <c r="E611" s="4"/>
    </row>
    <row r="612" spans="5:5" ht="14.25" customHeight="1">
      <c r="E612" s="4"/>
    </row>
    <row r="613" spans="5:5" ht="14.25" customHeight="1">
      <c r="E613" s="4"/>
    </row>
    <row r="614" spans="5:5" ht="14.25" customHeight="1">
      <c r="E614" s="4"/>
    </row>
    <row r="615" spans="5:5" ht="14.25" customHeight="1">
      <c r="E615" s="4"/>
    </row>
    <row r="616" spans="5:5" ht="14.25" customHeight="1">
      <c r="E616" s="4"/>
    </row>
    <row r="617" spans="5:5" ht="14.25" customHeight="1">
      <c r="E617" s="4"/>
    </row>
    <row r="618" spans="5:5" ht="14.25" customHeight="1">
      <c r="E618" s="4"/>
    </row>
    <row r="619" spans="5:5" ht="14.25" customHeight="1">
      <c r="E619" s="4"/>
    </row>
    <row r="620" spans="5:5" ht="14.25" customHeight="1">
      <c r="E620" s="4"/>
    </row>
    <row r="621" spans="5:5" ht="14.25" customHeight="1">
      <c r="E621" s="4"/>
    </row>
    <row r="622" spans="5:5" ht="14.25" customHeight="1">
      <c r="E622" s="4"/>
    </row>
    <row r="623" spans="5:5" ht="14.25" customHeight="1">
      <c r="E623" s="4"/>
    </row>
    <row r="624" spans="5:5" ht="14.25" customHeight="1">
      <c r="E624" s="4"/>
    </row>
    <row r="625" spans="5:5" ht="14.25" customHeight="1">
      <c r="E625" s="4"/>
    </row>
    <row r="626" spans="5:5" ht="14.25" customHeight="1">
      <c r="E626" s="4"/>
    </row>
    <row r="627" spans="5:5" ht="14.25" customHeight="1">
      <c r="E627" s="4"/>
    </row>
    <row r="628" spans="5:5" ht="14.25" customHeight="1">
      <c r="E628" s="4"/>
    </row>
    <row r="629" spans="5:5" ht="14.25" customHeight="1">
      <c r="E629" s="4"/>
    </row>
    <row r="630" spans="5:5" ht="14.25" customHeight="1">
      <c r="E630" s="4"/>
    </row>
    <row r="631" spans="5:5" ht="14.25" customHeight="1">
      <c r="E631" s="4"/>
    </row>
    <row r="632" spans="5:5" ht="14.25" customHeight="1">
      <c r="E632" s="4"/>
    </row>
    <row r="633" spans="5:5" ht="14.25" customHeight="1">
      <c r="E633" s="4"/>
    </row>
    <row r="634" spans="5:5" ht="14.25" customHeight="1">
      <c r="E634" s="4"/>
    </row>
    <row r="635" spans="5:5" ht="14.25" customHeight="1">
      <c r="E635" s="4"/>
    </row>
    <row r="636" spans="5:5" ht="14.25" customHeight="1">
      <c r="E636" s="4"/>
    </row>
    <row r="637" spans="5:5" ht="14.25" customHeight="1">
      <c r="E637" s="4"/>
    </row>
    <row r="638" spans="5:5" ht="14.25" customHeight="1">
      <c r="E638" s="4"/>
    </row>
    <row r="639" spans="5:5" ht="14.25" customHeight="1">
      <c r="E639" s="4"/>
    </row>
    <row r="640" spans="5:5" ht="14.25" customHeight="1">
      <c r="E640" s="4"/>
    </row>
    <row r="641" spans="5:5" ht="14.25" customHeight="1">
      <c r="E641" s="4"/>
    </row>
    <row r="642" spans="5:5" ht="14.25" customHeight="1">
      <c r="E642" s="4"/>
    </row>
    <row r="643" spans="5:5" ht="14.25" customHeight="1">
      <c r="E643" s="4"/>
    </row>
    <row r="644" spans="5:5" ht="14.25" customHeight="1">
      <c r="E644" s="4"/>
    </row>
    <row r="645" spans="5:5" ht="14.25" customHeight="1">
      <c r="E645" s="4"/>
    </row>
    <row r="646" spans="5:5" ht="14.25" customHeight="1">
      <c r="E646" s="4"/>
    </row>
    <row r="647" spans="5:5" ht="14.25" customHeight="1">
      <c r="E647" s="4"/>
    </row>
    <row r="648" spans="5:5" ht="14.25" customHeight="1">
      <c r="E648" s="4"/>
    </row>
    <row r="649" spans="5:5" ht="14.25" customHeight="1">
      <c r="E649" s="4"/>
    </row>
    <row r="650" spans="5:5" ht="14.25" customHeight="1">
      <c r="E650" s="4"/>
    </row>
    <row r="651" spans="5:5" ht="14.25" customHeight="1">
      <c r="E651" s="4"/>
    </row>
    <row r="652" spans="5:5" ht="14.25" customHeight="1">
      <c r="E652" s="4"/>
    </row>
    <row r="653" spans="5:5" ht="14.25" customHeight="1">
      <c r="E653" s="4"/>
    </row>
    <row r="654" spans="5:5" ht="14.25" customHeight="1">
      <c r="E654" s="4"/>
    </row>
    <row r="655" spans="5:5" ht="14.25" customHeight="1">
      <c r="E655" s="4"/>
    </row>
    <row r="656" spans="5:5" ht="14.25" customHeight="1">
      <c r="E656" s="4"/>
    </row>
    <row r="657" spans="5:5" ht="14.25" customHeight="1">
      <c r="E657" s="4"/>
    </row>
    <row r="658" spans="5:5" ht="14.25" customHeight="1">
      <c r="E658" s="4"/>
    </row>
    <row r="659" spans="5:5" ht="14.25" customHeight="1">
      <c r="E659" s="4"/>
    </row>
    <row r="660" spans="5:5" ht="14.25" customHeight="1">
      <c r="E660" s="4"/>
    </row>
    <row r="661" spans="5:5" ht="14.25" customHeight="1">
      <c r="E661" s="4"/>
    </row>
    <row r="662" spans="5:5" ht="14.25" customHeight="1">
      <c r="E662" s="4"/>
    </row>
    <row r="663" spans="5:5" ht="14.25" customHeight="1">
      <c r="E663" s="4"/>
    </row>
    <row r="664" spans="5:5" ht="14.25" customHeight="1">
      <c r="E664" s="4"/>
    </row>
    <row r="665" spans="5:5" ht="14.25" customHeight="1">
      <c r="E665" s="4"/>
    </row>
    <row r="666" spans="5:5" ht="14.25" customHeight="1">
      <c r="E666" s="4"/>
    </row>
    <row r="667" spans="5:5" ht="14.25" customHeight="1">
      <c r="E667" s="4"/>
    </row>
    <row r="668" spans="5:5" ht="14.25" customHeight="1">
      <c r="E668" s="4"/>
    </row>
    <row r="669" spans="5:5" ht="14.25" customHeight="1">
      <c r="E669" s="4"/>
    </row>
    <row r="670" spans="5:5" ht="14.25" customHeight="1">
      <c r="E670" s="4"/>
    </row>
    <row r="671" spans="5:5" ht="14.25" customHeight="1">
      <c r="E671" s="4"/>
    </row>
    <row r="672" spans="5:5" ht="14.25" customHeight="1">
      <c r="E672" s="4"/>
    </row>
    <row r="673" spans="5:5" ht="14.25" customHeight="1">
      <c r="E673" s="4"/>
    </row>
    <row r="674" spans="5:5" ht="14.25" customHeight="1">
      <c r="E674" s="4"/>
    </row>
    <row r="675" spans="5:5" ht="14.25" customHeight="1">
      <c r="E675" s="4"/>
    </row>
    <row r="676" spans="5:5" ht="14.25" customHeight="1">
      <c r="E676" s="4"/>
    </row>
    <row r="677" spans="5:5" ht="14.25" customHeight="1">
      <c r="E677" s="4"/>
    </row>
    <row r="678" spans="5:5" ht="14.25" customHeight="1">
      <c r="E678" s="4"/>
    </row>
    <row r="679" spans="5:5" ht="14.25" customHeight="1">
      <c r="E679" s="4"/>
    </row>
    <row r="680" spans="5:5" ht="14.25" customHeight="1">
      <c r="E680" s="4"/>
    </row>
    <row r="681" spans="5:5" ht="14.25" customHeight="1">
      <c r="E681" s="4"/>
    </row>
    <row r="682" spans="5:5" ht="14.25" customHeight="1">
      <c r="E682" s="4"/>
    </row>
    <row r="683" spans="5:5" ht="14.25" customHeight="1">
      <c r="E683" s="4"/>
    </row>
    <row r="684" spans="5:5" ht="14.25" customHeight="1">
      <c r="E684" s="4"/>
    </row>
    <row r="685" spans="5:5" ht="14.25" customHeight="1">
      <c r="E685" s="4"/>
    </row>
    <row r="686" spans="5:5" ht="14.25" customHeight="1">
      <c r="E686" s="4"/>
    </row>
    <row r="687" spans="5:5" ht="14.25" customHeight="1">
      <c r="E687" s="4"/>
    </row>
    <row r="688" spans="5:5" ht="14.25" customHeight="1">
      <c r="E688" s="4"/>
    </row>
    <row r="689" spans="5:5" ht="14.25" customHeight="1">
      <c r="E689" s="4"/>
    </row>
    <row r="690" spans="5:5" ht="14.25" customHeight="1">
      <c r="E690" s="4"/>
    </row>
    <row r="691" spans="5:5" ht="14.25" customHeight="1">
      <c r="E691" s="4"/>
    </row>
    <row r="692" spans="5:5" ht="14.25" customHeight="1">
      <c r="E692" s="4"/>
    </row>
    <row r="693" spans="5:5" ht="14.25" customHeight="1">
      <c r="E693" s="4"/>
    </row>
    <row r="694" spans="5:5" ht="14.25" customHeight="1">
      <c r="E694" s="4"/>
    </row>
    <row r="695" spans="5:5" ht="14.25" customHeight="1">
      <c r="E695" s="4"/>
    </row>
    <row r="696" spans="5:5" ht="14.25" customHeight="1">
      <c r="E696" s="4"/>
    </row>
    <row r="697" spans="5:5" ht="14.25" customHeight="1">
      <c r="E697" s="4"/>
    </row>
    <row r="698" spans="5:5" ht="14.25" customHeight="1">
      <c r="E698" s="4"/>
    </row>
    <row r="699" spans="5:5" ht="14.25" customHeight="1">
      <c r="E699" s="4"/>
    </row>
    <row r="700" spans="5:5" ht="14.25" customHeight="1">
      <c r="E700" s="4"/>
    </row>
    <row r="701" spans="5:5" ht="14.25" customHeight="1">
      <c r="E701" s="4"/>
    </row>
    <row r="702" spans="5:5" ht="14.25" customHeight="1">
      <c r="E702" s="4"/>
    </row>
    <row r="703" spans="5:5" ht="14.25" customHeight="1">
      <c r="E703" s="4"/>
    </row>
    <row r="704" spans="5:5" ht="14.25" customHeight="1">
      <c r="E704" s="4"/>
    </row>
    <row r="705" spans="5:5" ht="14.25" customHeight="1">
      <c r="E705" s="4"/>
    </row>
    <row r="706" spans="5:5" ht="14.25" customHeight="1">
      <c r="E706" s="4"/>
    </row>
    <row r="707" spans="5:5" ht="14.25" customHeight="1">
      <c r="E707" s="4"/>
    </row>
    <row r="708" spans="5:5" ht="14.25" customHeight="1">
      <c r="E708" s="4"/>
    </row>
    <row r="709" spans="5:5" ht="14.25" customHeight="1">
      <c r="E709" s="4"/>
    </row>
    <row r="710" spans="5:5" ht="14.25" customHeight="1">
      <c r="E710" s="4"/>
    </row>
    <row r="711" spans="5:5" ht="14.25" customHeight="1">
      <c r="E711" s="4"/>
    </row>
    <row r="712" spans="5:5" ht="14.25" customHeight="1">
      <c r="E712" s="4"/>
    </row>
    <row r="713" spans="5:5" ht="14.25" customHeight="1">
      <c r="E713" s="4"/>
    </row>
    <row r="714" spans="5:5" ht="14.25" customHeight="1">
      <c r="E714" s="4"/>
    </row>
    <row r="715" spans="5:5" ht="14.25" customHeight="1">
      <c r="E715" s="4"/>
    </row>
    <row r="716" spans="5:5" ht="14.25" customHeight="1">
      <c r="E716" s="4"/>
    </row>
    <row r="717" spans="5:5" ht="14.25" customHeight="1">
      <c r="E717" s="4"/>
    </row>
    <row r="718" spans="5:5" ht="14.25" customHeight="1">
      <c r="E718" s="4"/>
    </row>
    <row r="719" spans="5:5" ht="14.25" customHeight="1">
      <c r="E719" s="4"/>
    </row>
    <row r="720" spans="5:5" ht="14.25" customHeight="1">
      <c r="E720" s="4"/>
    </row>
    <row r="721" spans="5:5" ht="14.25" customHeight="1">
      <c r="E721" s="4"/>
    </row>
    <row r="722" spans="5:5" ht="14.25" customHeight="1">
      <c r="E722" s="4"/>
    </row>
    <row r="723" spans="5:5" ht="14.25" customHeight="1">
      <c r="E723" s="4"/>
    </row>
    <row r="724" spans="5:5" ht="14.25" customHeight="1">
      <c r="E724" s="4"/>
    </row>
    <row r="725" spans="5:5" ht="14.25" customHeight="1">
      <c r="E725" s="4"/>
    </row>
    <row r="726" spans="5:5" ht="14.25" customHeight="1">
      <c r="E726" s="4"/>
    </row>
    <row r="727" spans="5:5" ht="14.25" customHeight="1">
      <c r="E727" s="4"/>
    </row>
    <row r="728" spans="5:5" ht="14.25" customHeight="1">
      <c r="E728" s="4"/>
    </row>
    <row r="729" spans="5:5" ht="14.25" customHeight="1">
      <c r="E729" s="4"/>
    </row>
    <row r="730" spans="5:5" ht="14.25" customHeight="1">
      <c r="E730" s="4"/>
    </row>
    <row r="731" spans="5:5" ht="14.25" customHeight="1">
      <c r="E731" s="4"/>
    </row>
    <row r="732" spans="5:5" ht="14.25" customHeight="1">
      <c r="E732" s="4"/>
    </row>
    <row r="733" spans="5:5" ht="14.25" customHeight="1">
      <c r="E733" s="4"/>
    </row>
    <row r="734" spans="5:5" ht="14.25" customHeight="1">
      <c r="E734" s="4"/>
    </row>
    <row r="735" spans="5:5" ht="14.25" customHeight="1">
      <c r="E735" s="4"/>
    </row>
    <row r="736" spans="5:5" ht="14.25" customHeight="1">
      <c r="E736" s="4"/>
    </row>
    <row r="737" spans="5:5" ht="14.25" customHeight="1">
      <c r="E737" s="4"/>
    </row>
    <row r="738" spans="5:5" ht="14.25" customHeight="1">
      <c r="E738" s="4"/>
    </row>
    <row r="739" spans="5:5" ht="14.25" customHeight="1">
      <c r="E739" s="4"/>
    </row>
    <row r="740" spans="5:5" ht="14.25" customHeight="1">
      <c r="E740" s="4"/>
    </row>
    <row r="741" spans="5:5" ht="14.25" customHeight="1">
      <c r="E741" s="4"/>
    </row>
    <row r="742" spans="5:5" ht="14.25" customHeight="1">
      <c r="E742" s="4"/>
    </row>
    <row r="743" spans="5:5" ht="14.25" customHeight="1">
      <c r="E743" s="4"/>
    </row>
    <row r="744" spans="5:5" ht="14.25" customHeight="1">
      <c r="E744" s="4"/>
    </row>
    <row r="745" spans="5:5" ht="14.25" customHeight="1">
      <c r="E745" s="4"/>
    </row>
    <row r="746" spans="5:5" ht="14.25" customHeight="1">
      <c r="E746" s="4"/>
    </row>
    <row r="747" spans="5:5" ht="14.25" customHeight="1">
      <c r="E747" s="4"/>
    </row>
    <row r="748" spans="5:5" ht="14.25" customHeight="1">
      <c r="E748" s="4"/>
    </row>
    <row r="749" spans="5:5" ht="14.25" customHeight="1">
      <c r="E749" s="4"/>
    </row>
    <row r="750" spans="5:5" ht="14.25" customHeight="1">
      <c r="E750" s="4"/>
    </row>
    <row r="751" spans="5:5" ht="14.25" customHeight="1">
      <c r="E751" s="4"/>
    </row>
    <row r="752" spans="5:5" ht="14.25" customHeight="1">
      <c r="E752" s="4"/>
    </row>
    <row r="753" spans="5:5" ht="14.25" customHeight="1">
      <c r="E753" s="4"/>
    </row>
    <row r="754" spans="5:5" ht="14.25" customHeight="1">
      <c r="E754" s="4"/>
    </row>
    <row r="755" spans="5:5" ht="14.25" customHeight="1">
      <c r="E755" s="4"/>
    </row>
    <row r="756" spans="5:5" ht="14.25" customHeight="1">
      <c r="E756" s="4"/>
    </row>
    <row r="757" spans="5:5" ht="14.25" customHeight="1">
      <c r="E757" s="4"/>
    </row>
    <row r="758" spans="5:5" ht="14.25" customHeight="1">
      <c r="E758" s="4"/>
    </row>
    <row r="759" spans="5:5" ht="14.25" customHeight="1">
      <c r="E759" s="4"/>
    </row>
    <row r="760" spans="5:5" ht="14.25" customHeight="1">
      <c r="E760" s="4"/>
    </row>
    <row r="761" spans="5:5" ht="14.25" customHeight="1">
      <c r="E761" s="4"/>
    </row>
    <row r="762" spans="5:5" ht="14.25" customHeight="1">
      <c r="E762" s="4"/>
    </row>
    <row r="763" spans="5:5" ht="14.25" customHeight="1">
      <c r="E763" s="4"/>
    </row>
    <row r="764" spans="5:5" ht="14.25" customHeight="1">
      <c r="E764" s="4"/>
    </row>
    <row r="765" spans="5:5" ht="14.25" customHeight="1">
      <c r="E765" s="4"/>
    </row>
    <row r="766" spans="5:5" ht="14.25" customHeight="1">
      <c r="E766" s="4"/>
    </row>
    <row r="767" spans="5:5" ht="14.25" customHeight="1">
      <c r="E767" s="4"/>
    </row>
    <row r="768" spans="5:5" ht="14.25" customHeight="1">
      <c r="E768" s="4"/>
    </row>
    <row r="769" spans="5:5" ht="14.25" customHeight="1">
      <c r="E769" s="4"/>
    </row>
    <row r="770" spans="5:5" ht="14.25" customHeight="1">
      <c r="E770" s="4"/>
    </row>
    <row r="771" spans="5:5" ht="14.25" customHeight="1">
      <c r="E771" s="4"/>
    </row>
    <row r="772" spans="5:5" ht="14.25" customHeight="1">
      <c r="E772" s="4"/>
    </row>
    <row r="773" spans="5:5" ht="14.25" customHeight="1">
      <c r="E773" s="4"/>
    </row>
    <row r="774" spans="5:5" ht="14.25" customHeight="1">
      <c r="E774" s="4"/>
    </row>
    <row r="775" spans="5:5" ht="14.25" customHeight="1">
      <c r="E775" s="4"/>
    </row>
    <row r="776" spans="5:5" ht="14.25" customHeight="1">
      <c r="E776" s="4"/>
    </row>
    <row r="777" spans="5:5" ht="14.25" customHeight="1">
      <c r="E777" s="4"/>
    </row>
    <row r="778" spans="5:5" ht="14.25" customHeight="1">
      <c r="E778" s="4"/>
    </row>
    <row r="779" spans="5:5" ht="14.25" customHeight="1">
      <c r="E779" s="4"/>
    </row>
    <row r="780" spans="5:5" ht="14.25" customHeight="1">
      <c r="E780" s="4"/>
    </row>
    <row r="781" spans="5:5" ht="14.25" customHeight="1">
      <c r="E781" s="4"/>
    </row>
    <row r="782" spans="5:5" ht="14.25" customHeight="1">
      <c r="E782" s="4"/>
    </row>
    <row r="783" spans="5:5" ht="14.25" customHeight="1">
      <c r="E783" s="4"/>
    </row>
    <row r="784" spans="5:5" ht="14.25" customHeight="1">
      <c r="E784" s="4"/>
    </row>
    <row r="785" spans="5:5" ht="14.25" customHeight="1">
      <c r="E785" s="4"/>
    </row>
    <row r="786" spans="5:5" ht="14.25" customHeight="1">
      <c r="E786" s="4"/>
    </row>
    <row r="787" spans="5:5" ht="14.25" customHeight="1">
      <c r="E787" s="4"/>
    </row>
    <row r="788" spans="5:5" ht="14.25" customHeight="1">
      <c r="E788" s="4"/>
    </row>
    <row r="789" spans="5:5" ht="14.25" customHeight="1">
      <c r="E789" s="4"/>
    </row>
    <row r="790" spans="5:5" ht="14.25" customHeight="1">
      <c r="E790" s="4"/>
    </row>
    <row r="791" spans="5:5" ht="14.25" customHeight="1">
      <c r="E791" s="4"/>
    </row>
    <row r="792" spans="5:5" ht="14.25" customHeight="1">
      <c r="E792" s="4"/>
    </row>
    <row r="793" spans="5:5" ht="14.25" customHeight="1">
      <c r="E793" s="4"/>
    </row>
    <row r="794" spans="5:5" ht="14.25" customHeight="1">
      <c r="E794" s="4"/>
    </row>
    <row r="795" spans="5:5" ht="14.25" customHeight="1">
      <c r="E795" s="4"/>
    </row>
    <row r="796" spans="5:5" ht="14.25" customHeight="1">
      <c r="E796" s="4"/>
    </row>
    <row r="797" spans="5:5" ht="14.25" customHeight="1">
      <c r="E797" s="4"/>
    </row>
    <row r="798" spans="5:5" ht="14.25" customHeight="1">
      <c r="E798" s="4"/>
    </row>
    <row r="799" spans="5:5" ht="14.25" customHeight="1">
      <c r="E799" s="4"/>
    </row>
    <row r="800" spans="5:5" ht="14.25" customHeight="1">
      <c r="E800" s="4"/>
    </row>
    <row r="801" spans="5:5" ht="14.25" customHeight="1">
      <c r="E801" s="4"/>
    </row>
    <row r="802" spans="5:5" ht="14.25" customHeight="1">
      <c r="E802" s="4"/>
    </row>
    <row r="803" spans="5:5" ht="14.25" customHeight="1">
      <c r="E803" s="4"/>
    </row>
    <row r="804" spans="5:5" ht="14.25" customHeight="1">
      <c r="E804" s="4"/>
    </row>
    <row r="805" spans="5:5" ht="14.25" customHeight="1">
      <c r="E805" s="4"/>
    </row>
    <row r="806" spans="5:5" ht="14.25" customHeight="1">
      <c r="E806" s="4"/>
    </row>
    <row r="807" spans="5:5" ht="14.25" customHeight="1">
      <c r="E807" s="4"/>
    </row>
    <row r="808" spans="5:5" ht="14.25" customHeight="1">
      <c r="E808" s="4"/>
    </row>
    <row r="809" spans="5:5" ht="14.25" customHeight="1">
      <c r="E809" s="4"/>
    </row>
    <row r="810" spans="5:5" ht="14.25" customHeight="1">
      <c r="E810" s="4"/>
    </row>
    <row r="811" spans="5:5" ht="14.25" customHeight="1">
      <c r="E811" s="4"/>
    </row>
    <row r="812" spans="5:5" ht="14.25" customHeight="1">
      <c r="E812" s="4"/>
    </row>
    <row r="813" spans="5:5" ht="14.25" customHeight="1">
      <c r="E813" s="4"/>
    </row>
    <row r="814" spans="5:5" ht="14.25" customHeight="1">
      <c r="E814" s="4"/>
    </row>
    <row r="815" spans="5:5" ht="14.25" customHeight="1">
      <c r="E815" s="4"/>
    </row>
    <row r="816" spans="5:5" ht="14.25" customHeight="1">
      <c r="E816" s="4"/>
    </row>
    <row r="817" spans="5:5" ht="14.25" customHeight="1">
      <c r="E817" s="4"/>
    </row>
    <row r="818" spans="5:5" ht="14.25" customHeight="1">
      <c r="E818" s="4"/>
    </row>
    <row r="819" spans="5:5" ht="14.25" customHeight="1">
      <c r="E819" s="4"/>
    </row>
    <row r="820" spans="5:5" ht="14.25" customHeight="1">
      <c r="E820" s="4"/>
    </row>
    <row r="821" spans="5:5" ht="14.25" customHeight="1">
      <c r="E821" s="4"/>
    </row>
    <row r="822" spans="5:5" ht="14.25" customHeight="1">
      <c r="E822" s="4"/>
    </row>
    <row r="823" spans="5:5" ht="14.25" customHeight="1">
      <c r="E823" s="4"/>
    </row>
    <row r="824" spans="5:5" ht="14.25" customHeight="1">
      <c r="E824" s="4"/>
    </row>
    <row r="825" spans="5:5" ht="14.25" customHeight="1">
      <c r="E825" s="4"/>
    </row>
    <row r="826" spans="5:5" ht="14.25" customHeight="1">
      <c r="E826" s="4"/>
    </row>
    <row r="827" spans="5:5" ht="14.25" customHeight="1">
      <c r="E827" s="4"/>
    </row>
    <row r="828" spans="5:5" ht="14.25" customHeight="1">
      <c r="E828" s="4"/>
    </row>
    <row r="829" spans="5:5" ht="14.25" customHeight="1">
      <c r="E829" s="4"/>
    </row>
    <row r="830" spans="5:5" ht="14.25" customHeight="1">
      <c r="E830" s="4"/>
    </row>
    <row r="831" spans="5:5" ht="14.25" customHeight="1">
      <c r="E831" s="4"/>
    </row>
    <row r="832" spans="5:5" ht="14.25" customHeight="1">
      <c r="E832" s="4"/>
    </row>
    <row r="833" spans="5:5" ht="14.25" customHeight="1">
      <c r="E833" s="4"/>
    </row>
    <row r="834" spans="5:5" ht="14.25" customHeight="1">
      <c r="E834" s="4"/>
    </row>
    <row r="835" spans="5:5" ht="14.25" customHeight="1">
      <c r="E835" s="4"/>
    </row>
    <row r="836" spans="5:5" ht="14.25" customHeight="1">
      <c r="E836" s="4"/>
    </row>
    <row r="837" spans="5:5" ht="14.25" customHeight="1">
      <c r="E837" s="4"/>
    </row>
    <row r="838" spans="5:5" ht="14.25" customHeight="1">
      <c r="E838" s="4"/>
    </row>
    <row r="839" spans="5:5" ht="14.25" customHeight="1">
      <c r="E839" s="4"/>
    </row>
    <row r="840" spans="5:5" ht="14.25" customHeight="1">
      <c r="E840" s="4"/>
    </row>
    <row r="841" spans="5:5" ht="14.25" customHeight="1">
      <c r="E841" s="4"/>
    </row>
    <row r="842" spans="5:5" ht="14.25" customHeight="1">
      <c r="E842" s="4"/>
    </row>
    <row r="843" spans="5:5" ht="14.25" customHeight="1">
      <c r="E843" s="4"/>
    </row>
    <row r="844" spans="5:5" ht="14.25" customHeight="1">
      <c r="E844" s="4"/>
    </row>
    <row r="845" spans="5:5" ht="14.25" customHeight="1">
      <c r="E845" s="4"/>
    </row>
    <row r="846" spans="5:5" ht="14.25" customHeight="1">
      <c r="E846" s="4"/>
    </row>
    <row r="847" spans="5:5" ht="14.25" customHeight="1">
      <c r="E847" s="4"/>
    </row>
    <row r="848" spans="5:5" ht="14.25" customHeight="1">
      <c r="E848" s="4"/>
    </row>
    <row r="849" spans="5:5" ht="14.25" customHeight="1">
      <c r="E849" s="4"/>
    </row>
    <row r="850" spans="5:5" ht="14.25" customHeight="1">
      <c r="E850" s="4"/>
    </row>
    <row r="851" spans="5:5" ht="14.25" customHeight="1">
      <c r="E851" s="4"/>
    </row>
    <row r="852" spans="5:5" ht="14.25" customHeight="1">
      <c r="E852" s="4"/>
    </row>
    <row r="853" spans="5:5" ht="14.25" customHeight="1">
      <c r="E853" s="4"/>
    </row>
    <row r="854" spans="5:5" ht="14.25" customHeight="1">
      <c r="E854" s="4"/>
    </row>
    <row r="855" spans="5:5" ht="14.25" customHeight="1">
      <c r="E855" s="4"/>
    </row>
    <row r="856" spans="5:5" ht="14.25" customHeight="1">
      <c r="E856" s="4"/>
    </row>
    <row r="857" spans="5:5" ht="14.25" customHeight="1">
      <c r="E857" s="4"/>
    </row>
    <row r="858" spans="5:5" ht="14.25" customHeight="1">
      <c r="E858" s="4"/>
    </row>
    <row r="859" spans="5:5" ht="14.25" customHeight="1">
      <c r="E859" s="4"/>
    </row>
    <row r="860" spans="5:5" ht="14.25" customHeight="1">
      <c r="E860" s="4"/>
    </row>
    <row r="861" spans="5:5" ht="14.25" customHeight="1">
      <c r="E861" s="4"/>
    </row>
    <row r="862" spans="5:5" ht="14.25" customHeight="1">
      <c r="E862" s="4"/>
    </row>
    <row r="863" spans="5:5" ht="14.25" customHeight="1">
      <c r="E863" s="4"/>
    </row>
    <row r="864" spans="5:5" ht="14.25" customHeight="1">
      <c r="E864" s="4"/>
    </row>
    <row r="865" spans="5:5" ht="14.25" customHeight="1">
      <c r="E865" s="4"/>
    </row>
    <row r="866" spans="5:5" ht="14.25" customHeight="1">
      <c r="E866" s="4"/>
    </row>
    <row r="867" spans="5:5" ht="14.25" customHeight="1">
      <c r="E867" s="4"/>
    </row>
    <row r="868" spans="5:5" ht="14.25" customHeight="1">
      <c r="E868" s="4"/>
    </row>
    <row r="869" spans="5:5" ht="14.25" customHeight="1">
      <c r="E869" s="4"/>
    </row>
    <row r="870" spans="5:5" ht="14.25" customHeight="1">
      <c r="E870" s="4"/>
    </row>
    <row r="871" spans="5:5" ht="14.25" customHeight="1">
      <c r="E871" s="4"/>
    </row>
    <row r="872" spans="5:5" ht="14.25" customHeight="1">
      <c r="E872" s="4"/>
    </row>
    <row r="873" spans="5:5" ht="14.25" customHeight="1">
      <c r="E873" s="4"/>
    </row>
    <row r="874" spans="5:5" ht="14.25" customHeight="1">
      <c r="E874" s="4"/>
    </row>
    <row r="875" spans="5:5" ht="14.25" customHeight="1">
      <c r="E875" s="4"/>
    </row>
    <row r="876" spans="5:5" ht="14.25" customHeight="1">
      <c r="E876" s="4"/>
    </row>
    <row r="877" spans="5:5" ht="14.25" customHeight="1">
      <c r="E877" s="4"/>
    </row>
    <row r="878" spans="5:5" ht="14.25" customHeight="1">
      <c r="E878" s="4"/>
    </row>
    <row r="879" spans="5:5" ht="14.25" customHeight="1">
      <c r="E879" s="4"/>
    </row>
    <row r="880" spans="5:5" ht="14.25" customHeight="1">
      <c r="E880" s="4"/>
    </row>
    <row r="881" spans="5:5" ht="14.25" customHeight="1">
      <c r="E881" s="4"/>
    </row>
    <row r="882" spans="5:5" ht="14.25" customHeight="1">
      <c r="E882" s="4"/>
    </row>
    <row r="883" spans="5:5" ht="14.25" customHeight="1">
      <c r="E883" s="4"/>
    </row>
    <row r="884" spans="5:5" ht="14.25" customHeight="1">
      <c r="E884" s="4"/>
    </row>
    <row r="885" spans="5:5" ht="14.25" customHeight="1">
      <c r="E885" s="4"/>
    </row>
    <row r="886" spans="5:5" ht="14.25" customHeight="1">
      <c r="E886" s="4"/>
    </row>
    <row r="887" spans="5:5" ht="14.25" customHeight="1">
      <c r="E887" s="4"/>
    </row>
    <row r="888" spans="5:5" ht="14.25" customHeight="1">
      <c r="E888" s="4"/>
    </row>
    <row r="889" spans="5:5" ht="14.25" customHeight="1">
      <c r="E889" s="4"/>
    </row>
    <row r="890" spans="5:5" ht="14.25" customHeight="1">
      <c r="E890" s="4"/>
    </row>
    <row r="891" spans="5:5" ht="14.25" customHeight="1">
      <c r="E891" s="4"/>
    </row>
    <row r="892" spans="5:5" ht="14.25" customHeight="1">
      <c r="E892" s="4"/>
    </row>
    <row r="893" spans="5:5" ht="14.25" customHeight="1">
      <c r="E893" s="4"/>
    </row>
    <row r="894" spans="5:5" ht="14.25" customHeight="1">
      <c r="E894" s="4"/>
    </row>
    <row r="895" spans="5:5" ht="14.25" customHeight="1">
      <c r="E895" s="4"/>
    </row>
    <row r="896" spans="5:5" ht="14.25" customHeight="1">
      <c r="E896" s="4"/>
    </row>
    <row r="897" spans="5:5" ht="14.25" customHeight="1">
      <c r="E897" s="4"/>
    </row>
    <row r="898" spans="5:5" ht="14.25" customHeight="1">
      <c r="E898" s="4"/>
    </row>
    <row r="899" spans="5:5" ht="14.25" customHeight="1">
      <c r="E899" s="4"/>
    </row>
    <row r="900" spans="5:5" ht="14.25" customHeight="1">
      <c r="E900" s="4"/>
    </row>
    <row r="901" spans="5:5" ht="14.25" customHeight="1">
      <c r="E901" s="4"/>
    </row>
    <row r="902" spans="5:5" ht="14.25" customHeight="1">
      <c r="E902" s="4"/>
    </row>
    <row r="903" spans="5:5" ht="14.25" customHeight="1">
      <c r="E903" s="4"/>
    </row>
    <row r="904" spans="5:5" ht="14.25" customHeight="1">
      <c r="E904" s="4"/>
    </row>
    <row r="905" spans="5:5" ht="14.25" customHeight="1">
      <c r="E905" s="4"/>
    </row>
    <row r="906" spans="5:5" ht="14.25" customHeight="1">
      <c r="E906" s="4"/>
    </row>
    <row r="907" spans="5:5" ht="14.25" customHeight="1">
      <c r="E907" s="4"/>
    </row>
    <row r="908" spans="5:5" ht="14.25" customHeight="1">
      <c r="E908" s="4"/>
    </row>
    <row r="909" spans="5:5" ht="14.25" customHeight="1">
      <c r="E909" s="4"/>
    </row>
    <row r="910" spans="5:5" ht="14.25" customHeight="1">
      <c r="E910" s="4"/>
    </row>
    <row r="911" spans="5:5" ht="14.25" customHeight="1">
      <c r="E911" s="4"/>
    </row>
    <row r="912" spans="5:5" ht="14.25" customHeight="1">
      <c r="E912" s="4"/>
    </row>
    <row r="913" spans="5:5" ht="14.25" customHeight="1">
      <c r="E913" s="4"/>
    </row>
    <row r="914" spans="5:5" ht="14.25" customHeight="1">
      <c r="E914" s="4"/>
    </row>
    <row r="915" spans="5:5" ht="14.25" customHeight="1">
      <c r="E915" s="4"/>
    </row>
    <row r="916" spans="5:5" ht="14.25" customHeight="1">
      <c r="E916" s="4"/>
    </row>
    <row r="917" spans="5:5" ht="14.25" customHeight="1">
      <c r="E917" s="4"/>
    </row>
    <row r="918" spans="5:5" ht="14.25" customHeight="1">
      <c r="E918" s="4"/>
    </row>
    <row r="919" spans="5:5" ht="14.25" customHeight="1">
      <c r="E919" s="4"/>
    </row>
    <row r="920" spans="5:5" ht="14.25" customHeight="1">
      <c r="E920" s="4"/>
    </row>
    <row r="921" spans="5:5" ht="14.25" customHeight="1">
      <c r="E921" s="4"/>
    </row>
    <row r="922" spans="5:5" ht="14.25" customHeight="1">
      <c r="E922" s="4"/>
    </row>
    <row r="923" spans="5:5" ht="14.25" customHeight="1">
      <c r="E923" s="4"/>
    </row>
    <row r="924" spans="5:5" ht="14.25" customHeight="1">
      <c r="E924" s="4"/>
    </row>
    <row r="925" spans="5:5" ht="14.25" customHeight="1">
      <c r="E925" s="4"/>
    </row>
    <row r="926" spans="5:5" ht="14.25" customHeight="1">
      <c r="E926" s="4"/>
    </row>
    <row r="927" spans="5:5" ht="14.25" customHeight="1">
      <c r="E927" s="4"/>
    </row>
    <row r="928" spans="5:5" ht="14.25" customHeight="1">
      <c r="E928" s="4"/>
    </row>
    <row r="929" spans="5:5" ht="14.25" customHeight="1">
      <c r="E929" s="4"/>
    </row>
    <row r="930" spans="5:5" ht="14.25" customHeight="1">
      <c r="E930" s="4"/>
    </row>
    <row r="931" spans="5:5" ht="14.25" customHeight="1">
      <c r="E931" s="4"/>
    </row>
    <row r="932" spans="5:5" ht="14.25" customHeight="1">
      <c r="E932" s="4"/>
    </row>
    <row r="933" spans="5:5" ht="14.25" customHeight="1">
      <c r="E933" s="4"/>
    </row>
    <row r="934" spans="5:5" ht="14.25" customHeight="1">
      <c r="E934" s="4"/>
    </row>
    <row r="935" spans="5:5" ht="14.25" customHeight="1">
      <c r="E935" s="4"/>
    </row>
    <row r="936" spans="5:5" ht="14.25" customHeight="1">
      <c r="E936" s="4"/>
    </row>
    <row r="937" spans="5:5" ht="14.25" customHeight="1">
      <c r="E937" s="4"/>
    </row>
    <row r="938" spans="5:5" ht="14.25" customHeight="1">
      <c r="E938" s="4"/>
    </row>
    <row r="939" spans="5:5" ht="14.25" customHeight="1">
      <c r="E939" s="4"/>
    </row>
    <row r="940" spans="5:5" ht="14.25" customHeight="1">
      <c r="E940" s="4"/>
    </row>
    <row r="941" spans="5:5" ht="14.25" customHeight="1">
      <c r="E941" s="4"/>
    </row>
    <row r="942" spans="5:5" ht="14.25" customHeight="1">
      <c r="E942" s="4"/>
    </row>
    <row r="943" spans="5:5" ht="14.25" customHeight="1">
      <c r="E943" s="4"/>
    </row>
    <row r="944" spans="5:5" ht="14.25" customHeight="1">
      <c r="E944" s="4"/>
    </row>
    <row r="945" spans="5:5" ht="14.25" customHeight="1">
      <c r="E945" s="4"/>
    </row>
    <row r="946" spans="5:5" ht="14.25" customHeight="1">
      <c r="E946" s="4"/>
    </row>
    <row r="947" spans="5:5" ht="14.25" customHeight="1">
      <c r="E947" s="4"/>
    </row>
    <row r="948" spans="5:5" ht="14.25" customHeight="1">
      <c r="E948" s="4"/>
    </row>
    <row r="949" spans="5:5" ht="14.25" customHeight="1">
      <c r="E949" s="4"/>
    </row>
    <row r="950" spans="5:5" ht="14.25" customHeight="1">
      <c r="E950" s="4"/>
    </row>
    <row r="951" spans="5:5" ht="14.25" customHeight="1">
      <c r="E951" s="4"/>
    </row>
    <row r="952" spans="5:5" ht="14.25" customHeight="1">
      <c r="E952" s="4"/>
    </row>
    <row r="953" spans="5:5" ht="14.25" customHeight="1">
      <c r="E953" s="4"/>
    </row>
    <row r="954" spans="5:5" ht="14.25" customHeight="1">
      <c r="E954" s="4"/>
    </row>
    <row r="955" spans="5:5" ht="14.25" customHeight="1">
      <c r="E955" s="4"/>
    </row>
    <row r="956" spans="5:5" ht="14.25" customHeight="1">
      <c r="E956" s="4"/>
    </row>
    <row r="957" spans="5:5" ht="14.25" customHeight="1">
      <c r="E957" s="4"/>
    </row>
    <row r="958" spans="5:5" ht="14.25" customHeight="1">
      <c r="E958" s="4"/>
    </row>
    <row r="959" spans="5:5" ht="14.25" customHeight="1">
      <c r="E959" s="4"/>
    </row>
    <row r="960" spans="5:5" ht="14.25" customHeight="1">
      <c r="E960" s="4"/>
    </row>
    <row r="961" spans="5:5" ht="14.25" customHeight="1">
      <c r="E961" s="4"/>
    </row>
    <row r="962" spans="5:5" ht="14.25" customHeight="1">
      <c r="E962" s="4"/>
    </row>
    <row r="963" spans="5:5" ht="14.25" customHeight="1">
      <c r="E963" s="4"/>
    </row>
    <row r="964" spans="5:5" ht="14.25" customHeight="1">
      <c r="E964" s="4"/>
    </row>
    <row r="965" spans="5:5" ht="14.25" customHeight="1">
      <c r="E965" s="4"/>
    </row>
    <row r="966" spans="5:5" ht="14.25" customHeight="1">
      <c r="E966" s="4"/>
    </row>
    <row r="967" spans="5:5" ht="14.25" customHeight="1">
      <c r="E967" s="4"/>
    </row>
    <row r="968" spans="5:5" ht="14.25" customHeight="1">
      <c r="E968" s="4"/>
    </row>
    <row r="969" spans="5:5" ht="14.25" customHeight="1">
      <c r="E969" s="4"/>
    </row>
    <row r="970" spans="5:5" ht="14.25" customHeight="1">
      <c r="E970" s="4"/>
    </row>
    <row r="971" spans="5:5" ht="14.25" customHeight="1">
      <c r="E971" s="4"/>
    </row>
    <row r="972" spans="5:5" ht="14.25" customHeight="1">
      <c r="E972" s="4"/>
    </row>
    <row r="973" spans="5:5" ht="14.25" customHeight="1">
      <c r="E973" s="4"/>
    </row>
    <row r="974" spans="5:5" ht="14.25" customHeight="1">
      <c r="E974" s="4"/>
    </row>
    <row r="975" spans="5:5" ht="14.25" customHeight="1">
      <c r="E975" s="4"/>
    </row>
    <row r="976" spans="5:5" ht="14.25" customHeight="1">
      <c r="E976" s="4"/>
    </row>
    <row r="977" spans="5:5" ht="14.25" customHeight="1">
      <c r="E977" s="4"/>
    </row>
    <row r="978" spans="5:5" ht="14.25" customHeight="1">
      <c r="E978" s="4"/>
    </row>
    <row r="979" spans="5:5" ht="14.25" customHeight="1">
      <c r="E979" s="4"/>
    </row>
    <row r="980" spans="5:5" ht="14.25" customHeight="1">
      <c r="E980" s="4"/>
    </row>
    <row r="981" spans="5:5" ht="14.25" customHeight="1">
      <c r="E981" s="4"/>
    </row>
    <row r="982" spans="5:5" ht="14.25" customHeight="1">
      <c r="E982" s="4"/>
    </row>
    <row r="983" spans="5:5" ht="14.25" customHeight="1">
      <c r="E983" s="4"/>
    </row>
    <row r="984" spans="5:5" ht="14.25" customHeight="1">
      <c r="E984" s="4"/>
    </row>
    <row r="985" spans="5:5" ht="14.25" customHeight="1">
      <c r="E985" s="4"/>
    </row>
    <row r="986" spans="5:5" ht="14.25" customHeight="1">
      <c r="E986" s="4"/>
    </row>
    <row r="987" spans="5:5" ht="14.25" customHeight="1">
      <c r="E987" s="4"/>
    </row>
    <row r="988" spans="5:5" ht="14.25" customHeight="1">
      <c r="E988" s="4"/>
    </row>
    <row r="989" spans="5:5" ht="14.25" customHeight="1">
      <c r="E989" s="4"/>
    </row>
    <row r="990" spans="5:5" ht="14.25" customHeight="1">
      <c r="E990" s="4"/>
    </row>
    <row r="991" spans="5:5" ht="14.25" customHeight="1">
      <c r="E991" s="4"/>
    </row>
    <row r="992" spans="5:5" ht="14.25" customHeight="1">
      <c r="E992" s="4"/>
    </row>
    <row r="993" spans="5:5" ht="14.25" customHeight="1">
      <c r="E993" s="4"/>
    </row>
    <row r="994" spans="5:5" ht="14.25" customHeight="1">
      <c r="E994" s="4"/>
    </row>
    <row r="995" spans="5:5" ht="14.25" customHeight="1">
      <c r="E995" s="4"/>
    </row>
    <row r="996" spans="5:5" ht="14.25" customHeight="1">
      <c r="E996" s="4"/>
    </row>
    <row r="997" spans="5:5" ht="14.25" customHeight="1">
      <c r="E997" s="4"/>
    </row>
    <row r="998" spans="5:5" ht="14.25" customHeight="1">
      <c r="E998" s="4"/>
    </row>
    <row r="999" spans="5:5" ht="14.25" customHeight="1">
      <c r="E999" s="4"/>
    </row>
    <row r="1000" spans="5:5" ht="14.25" customHeight="1">
      <c r="E1000" s="4"/>
    </row>
  </sheetData>
  <pageMargins left="0.7" right="0.7" top="0.75" bottom="0.75" header="0" footer="0"/>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sheetPr>
  <dimension ref="A1:AH1000"/>
  <sheetViews>
    <sheetView workbookViewId="0">
      <pane ySplit="3" topLeftCell="A4" activePane="bottomLeft" state="frozen"/>
      <selection activeCell="A115" sqref="A115"/>
      <selection pane="bottomLeft" activeCell="A115" sqref="A115"/>
    </sheetView>
  </sheetViews>
  <sheetFormatPr defaultColWidth="14.453125" defaultRowHeight="15" customHeight="1"/>
  <cols>
    <col min="1" max="1" width="56.90625" customWidth="1"/>
    <col min="2" max="2" width="13.08984375" customWidth="1"/>
    <col min="3" max="3" width="12.54296875" customWidth="1"/>
    <col min="4" max="4" width="12.6328125" customWidth="1"/>
    <col min="5" max="5" width="16.54296875" customWidth="1"/>
    <col min="6" max="6" width="10.453125" customWidth="1"/>
    <col min="7" max="7" width="9.90625" customWidth="1"/>
    <col min="8" max="8" width="10.6328125" customWidth="1"/>
    <col min="9" max="9" width="11.36328125" customWidth="1"/>
    <col min="10" max="10" width="10.453125" customWidth="1"/>
    <col min="11" max="11" width="11.54296875" customWidth="1"/>
    <col min="12" max="12" width="12.54296875" customWidth="1"/>
    <col min="13" max="13" width="8.6328125" customWidth="1"/>
    <col min="14" max="14" width="10.453125" customWidth="1"/>
    <col min="15" max="15" width="9.54296875" customWidth="1"/>
    <col min="16" max="16" width="8.6328125" customWidth="1"/>
    <col min="17" max="18" width="10.54296875" customWidth="1"/>
    <col min="19" max="19" width="8.6328125" customWidth="1"/>
    <col min="20" max="20" width="12.90625" customWidth="1"/>
    <col min="21" max="22" width="8.6328125" customWidth="1"/>
    <col min="23" max="23" width="34.453125" customWidth="1"/>
    <col min="24" max="24" width="19.54296875" customWidth="1"/>
    <col min="25" max="34" width="8.6328125" customWidth="1"/>
  </cols>
  <sheetData>
    <row r="1" spans="1:34" ht="14.25" customHeight="1">
      <c r="A1" s="88" t="s">
        <v>450</v>
      </c>
      <c r="E1" s="2"/>
      <c r="F1" s="2"/>
      <c r="G1" s="2">
        <v>1</v>
      </c>
      <c r="H1" s="2">
        <v>2</v>
      </c>
      <c r="I1" s="2">
        <v>3</v>
      </c>
      <c r="J1" s="2">
        <v>4</v>
      </c>
      <c r="K1" s="2">
        <v>5</v>
      </c>
      <c r="L1" s="2">
        <v>6</v>
      </c>
      <c r="M1" s="2">
        <v>7</v>
      </c>
      <c r="N1" s="2">
        <v>8</v>
      </c>
      <c r="O1" s="2">
        <v>9</v>
      </c>
      <c r="P1" s="2">
        <v>10</v>
      </c>
    </row>
    <row r="2" spans="1:34" ht="14.25" customHeight="1">
      <c r="A2" s="2"/>
      <c r="B2" s="2" t="s">
        <v>194</v>
      </c>
      <c r="C2" s="2" t="s">
        <v>167</v>
      </c>
      <c r="D2" s="2" t="s">
        <v>195</v>
      </c>
      <c r="E2" s="2" t="s">
        <v>196</v>
      </c>
      <c r="F2" s="2" t="s">
        <v>162</v>
      </c>
      <c r="G2" s="2" t="s">
        <v>103</v>
      </c>
      <c r="H2" s="2" t="s">
        <v>279</v>
      </c>
      <c r="I2" s="2" t="s">
        <v>20</v>
      </c>
      <c r="J2" s="2" t="s">
        <v>20</v>
      </c>
      <c r="K2" s="2" t="s">
        <v>20</v>
      </c>
      <c r="L2" s="2" t="s">
        <v>280</v>
      </c>
      <c r="M2" s="2" t="s">
        <v>281</v>
      </c>
      <c r="N2" s="89" t="s">
        <v>451</v>
      </c>
      <c r="O2" s="89"/>
      <c r="P2" s="89"/>
      <c r="Q2" s="2" t="s">
        <v>92</v>
      </c>
      <c r="R2" s="2"/>
      <c r="S2" s="2"/>
      <c r="T2" s="2"/>
      <c r="U2" s="2"/>
      <c r="V2" s="2"/>
      <c r="W2" s="2"/>
      <c r="X2" s="2"/>
      <c r="Y2" s="2"/>
      <c r="Z2" s="2"/>
      <c r="AA2" s="2"/>
      <c r="AB2" s="2"/>
      <c r="AC2" s="2"/>
      <c r="AD2" s="2"/>
      <c r="AE2" s="2"/>
      <c r="AF2" s="2"/>
      <c r="AG2" s="2"/>
      <c r="AH2" s="2"/>
    </row>
    <row r="3" spans="1:34" ht="14.25" customHeight="1">
      <c r="A3" s="76"/>
      <c r="B3" s="90"/>
      <c r="C3" s="90"/>
      <c r="D3" s="90"/>
      <c r="E3" s="91"/>
      <c r="F3" s="92"/>
      <c r="G3" s="2" t="s">
        <v>283</v>
      </c>
      <c r="I3" s="2" t="s">
        <v>131</v>
      </c>
      <c r="J3" s="2" t="s">
        <v>284</v>
      </c>
      <c r="K3" s="2" t="s">
        <v>285</v>
      </c>
      <c r="M3" s="2" t="s">
        <v>452</v>
      </c>
      <c r="N3" s="87"/>
      <c r="O3" s="87"/>
      <c r="P3" s="87"/>
      <c r="Q3" s="87"/>
      <c r="S3" s="199">
        <f t="shared" ref="S3:S39" si="0">+B3+C3-D3</f>
        <v>0</v>
      </c>
      <c r="T3" s="93"/>
      <c r="U3" s="94"/>
      <c r="V3" s="94"/>
      <c r="W3" s="76"/>
      <c r="X3" s="76"/>
      <c r="Y3" s="95"/>
      <c r="Z3" s="96"/>
      <c r="AA3" s="95"/>
      <c r="AB3" s="95"/>
      <c r="AC3" s="95"/>
      <c r="AD3" s="95"/>
      <c r="AE3" s="95"/>
      <c r="AF3" s="95"/>
      <c r="AG3" s="97"/>
      <c r="AH3" s="95"/>
    </row>
    <row r="4" spans="1:34" ht="14.25" customHeight="1">
      <c r="A4" s="77" t="s">
        <v>453</v>
      </c>
      <c r="B4" s="90">
        <v>170</v>
      </c>
      <c r="C4" s="90"/>
      <c r="D4" s="90">
        <v>170</v>
      </c>
      <c r="E4" s="203" t="s">
        <v>454</v>
      </c>
      <c r="F4" s="91">
        <v>4</v>
      </c>
      <c r="G4" s="87">
        <f t="shared" ref="G4:P4" si="1">IF($F4=G$1,+$B4,0)</f>
        <v>0</v>
      </c>
      <c r="H4" s="87">
        <f t="shared" si="1"/>
        <v>0</v>
      </c>
      <c r="I4" s="87">
        <f t="shared" si="1"/>
        <v>0</v>
      </c>
      <c r="J4" s="87">
        <f t="shared" si="1"/>
        <v>170</v>
      </c>
      <c r="K4" s="87">
        <f t="shared" si="1"/>
        <v>0</v>
      </c>
      <c r="L4" s="87">
        <f t="shared" si="1"/>
        <v>0</v>
      </c>
      <c r="M4" s="87">
        <f t="shared" si="1"/>
        <v>0</v>
      </c>
      <c r="N4" s="87">
        <f t="shared" si="1"/>
        <v>0</v>
      </c>
      <c r="O4" s="87">
        <f t="shared" si="1"/>
        <v>0</v>
      </c>
      <c r="P4" s="87">
        <f t="shared" si="1"/>
        <v>0</v>
      </c>
      <c r="Q4" s="87">
        <f t="shared" ref="Q4:Q11" si="2">SUM(G4:O4)</f>
        <v>170</v>
      </c>
      <c r="S4" s="199">
        <f t="shared" si="0"/>
        <v>0</v>
      </c>
      <c r="T4" s="93"/>
      <c r="U4" s="94"/>
      <c r="V4" s="99"/>
      <c r="W4" s="77"/>
      <c r="X4" s="76"/>
      <c r="Y4" s="95"/>
      <c r="Z4" s="96"/>
      <c r="AA4" s="95"/>
      <c r="AB4" s="95"/>
      <c r="AC4" s="95"/>
      <c r="AD4" s="95"/>
      <c r="AE4" s="95"/>
      <c r="AF4" s="95"/>
      <c r="AG4" s="97"/>
      <c r="AH4" s="95"/>
    </row>
    <row r="5" spans="1:34" ht="14.25" customHeight="1">
      <c r="A5" s="76" t="s">
        <v>455</v>
      </c>
      <c r="B5" s="90">
        <v>35</v>
      </c>
      <c r="C5" s="90"/>
      <c r="D5" s="90">
        <v>35</v>
      </c>
      <c r="E5" s="91" t="s">
        <v>365</v>
      </c>
      <c r="F5" s="91">
        <v>5</v>
      </c>
      <c r="G5" s="87">
        <f t="shared" ref="G5:P5" si="3">IF($F5=G$1,+$B5,0)</f>
        <v>0</v>
      </c>
      <c r="H5" s="87">
        <f t="shared" si="3"/>
        <v>0</v>
      </c>
      <c r="I5" s="87">
        <f t="shared" si="3"/>
        <v>0</v>
      </c>
      <c r="J5" s="87">
        <f t="shared" si="3"/>
        <v>0</v>
      </c>
      <c r="K5" s="87">
        <f t="shared" si="3"/>
        <v>35</v>
      </c>
      <c r="L5" s="87">
        <f t="shared" si="3"/>
        <v>0</v>
      </c>
      <c r="M5" s="87">
        <f t="shared" si="3"/>
        <v>0</v>
      </c>
      <c r="N5" s="87">
        <f t="shared" si="3"/>
        <v>0</v>
      </c>
      <c r="O5" s="87">
        <f t="shared" si="3"/>
        <v>0</v>
      </c>
      <c r="P5" s="87">
        <f t="shared" si="3"/>
        <v>0</v>
      </c>
      <c r="Q5" s="87">
        <f t="shared" si="2"/>
        <v>35</v>
      </c>
      <c r="S5" s="199">
        <f t="shared" si="0"/>
        <v>0</v>
      </c>
      <c r="T5" s="93"/>
      <c r="U5" s="94"/>
      <c r="V5" s="94"/>
      <c r="W5" s="76"/>
      <c r="X5" s="76"/>
      <c r="Y5" s="95"/>
      <c r="Z5" s="96"/>
      <c r="AA5" s="95"/>
      <c r="AB5" s="95"/>
      <c r="AC5" s="95"/>
      <c r="AD5" s="95"/>
      <c r="AE5" s="95"/>
      <c r="AF5" s="95"/>
      <c r="AG5" s="97"/>
      <c r="AH5" s="95"/>
    </row>
    <row r="6" spans="1:34" ht="14.25" customHeight="1">
      <c r="A6" s="76" t="s">
        <v>456</v>
      </c>
      <c r="B6" s="90">
        <v>193.07</v>
      </c>
      <c r="C6" s="90"/>
      <c r="D6" s="90">
        <v>193.07</v>
      </c>
      <c r="E6" s="91">
        <v>22055</v>
      </c>
      <c r="F6" s="91">
        <v>1</v>
      </c>
      <c r="G6" s="87">
        <f t="shared" ref="G6:P6" si="4">IF($F6=G$1,+$B6,0)</f>
        <v>193.07</v>
      </c>
      <c r="H6" s="87">
        <f t="shared" si="4"/>
        <v>0</v>
      </c>
      <c r="I6" s="87">
        <f t="shared" si="4"/>
        <v>0</v>
      </c>
      <c r="J6" s="87">
        <f t="shared" si="4"/>
        <v>0</v>
      </c>
      <c r="K6" s="87">
        <f t="shared" si="4"/>
        <v>0</v>
      </c>
      <c r="L6" s="87">
        <f t="shared" si="4"/>
        <v>0</v>
      </c>
      <c r="M6" s="87">
        <f t="shared" si="4"/>
        <v>0</v>
      </c>
      <c r="N6" s="87">
        <f t="shared" si="4"/>
        <v>0</v>
      </c>
      <c r="O6" s="87">
        <f t="shared" si="4"/>
        <v>0</v>
      </c>
      <c r="P6" s="87">
        <f t="shared" si="4"/>
        <v>0</v>
      </c>
      <c r="Q6" s="87">
        <f t="shared" si="2"/>
        <v>193.07</v>
      </c>
      <c r="S6" s="199">
        <f t="shared" si="0"/>
        <v>0</v>
      </c>
      <c r="T6" s="93"/>
      <c r="U6" s="94"/>
      <c r="V6" s="94"/>
      <c r="W6" s="76"/>
      <c r="X6" s="76"/>
      <c r="Y6" s="95"/>
      <c r="Z6" s="96"/>
      <c r="AA6" s="95"/>
      <c r="AB6" s="95"/>
      <c r="AC6" s="95"/>
      <c r="AD6" s="95"/>
      <c r="AE6" s="95"/>
      <c r="AF6" s="95"/>
      <c r="AG6" s="97"/>
      <c r="AH6" s="95"/>
    </row>
    <row r="7" spans="1:34" ht="14.25" customHeight="1">
      <c r="A7" s="76"/>
      <c r="B7" s="90"/>
      <c r="C7" s="90"/>
      <c r="D7" s="90"/>
      <c r="E7" s="91"/>
      <c r="F7" s="91"/>
      <c r="G7" s="87">
        <f t="shared" ref="G7:P7" si="5">IF($F7=G$1,+$B7,0)</f>
        <v>0</v>
      </c>
      <c r="H7" s="87">
        <f t="shared" si="5"/>
        <v>0</v>
      </c>
      <c r="I7" s="87">
        <f t="shared" si="5"/>
        <v>0</v>
      </c>
      <c r="J7" s="87">
        <f t="shared" si="5"/>
        <v>0</v>
      </c>
      <c r="K7" s="87">
        <f t="shared" si="5"/>
        <v>0</v>
      </c>
      <c r="L7" s="87">
        <f t="shared" si="5"/>
        <v>0</v>
      </c>
      <c r="M7" s="87">
        <f t="shared" si="5"/>
        <v>0</v>
      </c>
      <c r="N7" s="87">
        <f t="shared" si="5"/>
        <v>0</v>
      </c>
      <c r="O7" s="87">
        <f t="shared" si="5"/>
        <v>0</v>
      </c>
      <c r="P7" s="87">
        <f t="shared" si="5"/>
        <v>0</v>
      </c>
      <c r="Q7" s="87">
        <f t="shared" si="2"/>
        <v>0</v>
      </c>
      <c r="S7" s="199">
        <f t="shared" si="0"/>
        <v>0</v>
      </c>
      <c r="T7" s="93"/>
      <c r="U7" s="94"/>
      <c r="V7" s="94"/>
      <c r="W7" s="76"/>
      <c r="X7" s="76"/>
      <c r="Y7" s="95"/>
      <c r="Z7" s="96"/>
      <c r="AA7" s="95"/>
      <c r="AB7" s="95"/>
      <c r="AC7" s="95"/>
      <c r="AD7" s="95"/>
      <c r="AE7" s="95"/>
      <c r="AF7" s="95"/>
      <c r="AG7" s="97"/>
      <c r="AH7" s="95"/>
    </row>
    <row r="8" spans="1:34" ht="14.25" customHeight="1">
      <c r="A8" s="77"/>
      <c r="B8" s="100"/>
      <c r="C8" s="100"/>
      <c r="D8" s="90"/>
      <c r="E8" s="91"/>
      <c r="F8" s="91"/>
      <c r="G8" s="87">
        <f t="shared" ref="G8:P8" si="6">IF($F8=G$1,+$B8,0)</f>
        <v>0</v>
      </c>
      <c r="H8" s="87">
        <f t="shared" si="6"/>
        <v>0</v>
      </c>
      <c r="I8" s="87">
        <f t="shared" si="6"/>
        <v>0</v>
      </c>
      <c r="J8" s="87">
        <f t="shared" si="6"/>
        <v>0</v>
      </c>
      <c r="K8" s="87">
        <f t="shared" si="6"/>
        <v>0</v>
      </c>
      <c r="L8" s="87">
        <f t="shared" si="6"/>
        <v>0</v>
      </c>
      <c r="M8" s="87">
        <f t="shared" si="6"/>
        <v>0</v>
      </c>
      <c r="N8" s="87">
        <f t="shared" si="6"/>
        <v>0</v>
      </c>
      <c r="O8" s="87">
        <f t="shared" si="6"/>
        <v>0</v>
      </c>
      <c r="P8" s="87">
        <f t="shared" si="6"/>
        <v>0</v>
      </c>
      <c r="Q8" s="87">
        <f t="shared" si="2"/>
        <v>0</v>
      </c>
      <c r="S8" s="199">
        <f t="shared" si="0"/>
        <v>0</v>
      </c>
      <c r="T8" s="93"/>
      <c r="U8" s="94"/>
      <c r="V8" s="94"/>
      <c r="W8" s="77"/>
      <c r="X8" s="76"/>
      <c r="Y8" s="95"/>
      <c r="Z8" s="96"/>
      <c r="AA8" s="95"/>
      <c r="AB8" s="95"/>
      <c r="AC8" s="95"/>
      <c r="AD8" s="95"/>
      <c r="AE8" s="95"/>
      <c r="AF8" s="95"/>
      <c r="AG8" s="97"/>
      <c r="AH8" s="95"/>
    </row>
    <row r="9" spans="1:34" ht="14.25" customHeight="1">
      <c r="A9" s="101"/>
      <c r="B9" s="100"/>
      <c r="C9" s="100"/>
      <c r="D9" s="90">
        <f t="shared" ref="D9:D11" si="7">SUM(B9:C9)</f>
        <v>0</v>
      </c>
      <c r="E9" s="91"/>
      <c r="F9" s="91"/>
      <c r="G9" s="87">
        <f t="shared" ref="G9:P9" si="8">IF($F9=G$1,+$B9,0)</f>
        <v>0</v>
      </c>
      <c r="H9" s="87">
        <f t="shared" si="8"/>
        <v>0</v>
      </c>
      <c r="I9" s="87">
        <f t="shared" si="8"/>
        <v>0</v>
      </c>
      <c r="J9" s="87">
        <f t="shared" si="8"/>
        <v>0</v>
      </c>
      <c r="K9" s="87">
        <f t="shared" si="8"/>
        <v>0</v>
      </c>
      <c r="L9" s="87">
        <f t="shared" si="8"/>
        <v>0</v>
      </c>
      <c r="M9" s="87">
        <f t="shared" si="8"/>
        <v>0</v>
      </c>
      <c r="N9" s="87">
        <f t="shared" si="8"/>
        <v>0</v>
      </c>
      <c r="O9" s="87">
        <f t="shared" si="8"/>
        <v>0</v>
      </c>
      <c r="P9" s="87">
        <f t="shared" si="8"/>
        <v>0</v>
      </c>
      <c r="Q9" s="87">
        <f t="shared" si="2"/>
        <v>0</v>
      </c>
      <c r="S9" s="199">
        <f t="shared" si="0"/>
        <v>0</v>
      </c>
      <c r="T9" s="93"/>
      <c r="U9" s="94"/>
      <c r="V9" s="94"/>
      <c r="W9" s="77"/>
      <c r="X9" s="77"/>
      <c r="Y9" s="95"/>
      <c r="Z9" s="96"/>
      <c r="AA9" s="95"/>
      <c r="AB9" s="95"/>
      <c r="AC9" s="95"/>
      <c r="AD9" s="95"/>
      <c r="AE9" s="95"/>
      <c r="AF9" s="95"/>
      <c r="AG9" s="97"/>
      <c r="AH9" s="95"/>
    </row>
    <row r="10" spans="1:34" ht="14.25" customHeight="1">
      <c r="A10" s="101"/>
      <c r="B10" s="100"/>
      <c r="C10" s="100"/>
      <c r="D10" s="90">
        <f t="shared" si="7"/>
        <v>0</v>
      </c>
      <c r="E10" s="91"/>
      <c r="F10" s="91"/>
      <c r="G10" s="87">
        <f t="shared" ref="G10:P10" si="9">IF($F10=G$1,+$B10,0)</f>
        <v>0</v>
      </c>
      <c r="H10" s="87">
        <f t="shared" si="9"/>
        <v>0</v>
      </c>
      <c r="I10" s="87">
        <f t="shared" si="9"/>
        <v>0</v>
      </c>
      <c r="J10" s="87">
        <f t="shared" si="9"/>
        <v>0</v>
      </c>
      <c r="K10" s="87">
        <f t="shared" si="9"/>
        <v>0</v>
      </c>
      <c r="L10" s="87">
        <f t="shared" si="9"/>
        <v>0</v>
      </c>
      <c r="M10" s="87">
        <f t="shared" si="9"/>
        <v>0</v>
      </c>
      <c r="N10" s="87">
        <f t="shared" si="9"/>
        <v>0</v>
      </c>
      <c r="O10" s="87">
        <f t="shared" si="9"/>
        <v>0</v>
      </c>
      <c r="P10" s="87">
        <f t="shared" si="9"/>
        <v>0</v>
      </c>
      <c r="Q10" s="87">
        <f t="shared" si="2"/>
        <v>0</v>
      </c>
      <c r="S10" s="199">
        <f t="shared" si="0"/>
        <v>0</v>
      </c>
      <c r="T10" s="93"/>
      <c r="U10" s="94"/>
      <c r="V10" s="94"/>
      <c r="W10" s="77"/>
      <c r="X10" s="77"/>
      <c r="Y10" s="95"/>
      <c r="Z10" s="96"/>
      <c r="AA10" s="95"/>
      <c r="AB10" s="95"/>
      <c r="AC10" s="95"/>
      <c r="AD10" s="95"/>
      <c r="AE10" s="95"/>
      <c r="AF10" s="95"/>
      <c r="AG10" s="97"/>
      <c r="AH10" s="95"/>
    </row>
    <row r="11" spans="1:34" ht="14.25" customHeight="1">
      <c r="A11" s="101"/>
      <c r="B11" s="100"/>
      <c r="C11" s="90"/>
      <c r="D11" s="90">
        <f t="shared" si="7"/>
        <v>0</v>
      </c>
      <c r="E11" s="91"/>
      <c r="F11" s="91"/>
      <c r="G11" s="87">
        <f t="shared" ref="G11:P11" si="10">IF($F11=G$1,+$B11,0)</f>
        <v>0</v>
      </c>
      <c r="H11" s="87">
        <f t="shared" si="10"/>
        <v>0</v>
      </c>
      <c r="I11" s="87">
        <f t="shared" si="10"/>
        <v>0</v>
      </c>
      <c r="J11" s="87">
        <f t="shared" si="10"/>
        <v>0</v>
      </c>
      <c r="K11" s="87">
        <f t="shared" si="10"/>
        <v>0</v>
      </c>
      <c r="L11" s="87">
        <f t="shared" si="10"/>
        <v>0</v>
      </c>
      <c r="M11" s="87">
        <f t="shared" si="10"/>
        <v>0</v>
      </c>
      <c r="N11" s="87">
        <f t="shared" si="10"/>
        <v>0</v>
      </c>
      <c r="O11" s="87">
        <f t="shared" si="10"/>
        <v>0</v>
      </c>
      <c r="P11" s="87">
        <f t="shared" si="10"/>
        <v>0</v>
      </c>
      <c r="Q11" s="87">
        <f t="shared" si="2"/>
        <v>0</v>
      </c>
      <c r="S11" s="199">
        <f t="shared" si="0"/>
        <v>0</v>
      </c>
      <c r="T11" s="93"/>
      <c r="U11" s="94"/>
      <c r="V11" s="94"/>
      <c r="W11" s="76"/>
      <c r="X11" s="76"/>
      <c r="Y11" s="95"/>
      <c r="Z11" s="96"/>
      <c r="AA11" s="95"/>
      <c r="AB11" s="95"/>
      <c r="AC11" s="95"/>
      <c r="AD11" s="95"/>
      <c r="AE11" s="95"/>
      <c r="AF11" s="95"/>
      <c r="AG11" s="97"/>
      <c r="AH11" s="95"/>
    </row>
    <row r="12" spans="1:34" ht="14.25" customHeight="1">
      <c r="A12" s="102" t="s">
        <v>217</v>
      </c>
      <c r="B12" s="103">
        <f t="shared" ref="B12:D12" si="11">SUM(B3:B11)</f>
        <v>398.07</v>
      </c>
      <c r="C12" s="103">
        <f t="shared" si="11"/>
        <v>0</v>
      </c>
      <c r="D12" s="103">
        <f t="shared" si="11"/>
        <v>398.07</v>
      </c>
      <c r="E12" s="91"/>
      <c r="F12" s="104"/>
      <c r="G12" s="105">
        <f t="shared" ref="G12:Q12" si="12">SUM(G3:G11)</f>
        <v>193.07</v>
      </c>
      <c r="H12" s="105">
        <f t="shared" si="12"/>
        <v>0</v>
      </c>
      <c r="I12" s="105">
        <f t="shared" si="12"/>
        <v>0</v>
      </c>
      <c r="J12" s="105">
        <f t="shared" si="12"/>
        <v>170</v>
      </c>
      <c r="K12" s="105">
        <f t="shared" si="12"/>
        <v>35</v>
      </c>
      <c r="L12" s="105">
        <f t="shared" si="12"/>
        <v>0</v>
      </c>
      <c r="M12" s="105">
        <f t="shared" si="12"/>
        <v>0</v>
      </c>
      <c r="N12" s="105">
        <f t="shared" si="12"/>
        <v>0</v>
      </c>
      <c r="O12" s="105">
        <f t="shared" si="12"/>
        <v>0</v>
      </c>
      <c r="P12" s="105">
        <f t="shared" si="12"/>
        <v>0</v>
      </c>
      <c r="Q12" s="105">
        <f t="shared" si="12"/>
        <v>398.07</v>
      </c>
      <c r="S12" s="199">
        <f t="shared" si="0"/>
        <v>0</v>
      </c>
      <c r="T12" s="93"/>
      <c r="U12" s="94"/>
      <c r="V12" s="94"/>
      <c r="W12" s="76"/>
      <c r="X12" s="76"/>
      <c r="Y12" s="95"/>
      <c r="Z12" s="96"/>
      <c r="AA12" s="95"/>
      <c r="AB12" s="95"/>
      <c r="AC12" s="95"/>
      <c r="AD12" s="95"/>
      <c r="AE12" s="95"/>
      <c r="AF12" s="95"/>
      <c r="AG12" s="97"/>
      <c r="AH12" s="95"/>
    </row>
    <row r="13" spans="1:34" ht="14.25" customHeight="1">
      <c r="A13" s="76" t="s">
        <v>457</v>
      </c>
      <c r="B13" s="90">
        <v>193.07</v>
      </c>
      <c r="C13" s="90"/>
      <c r="D13" s="90">
        <v>193.07</v>
      </c>
      <c r="E13" s="91">
        <v>22059</v>
      </c>
      <c r="F13" s="91">
        <v>1</v>
      </c>
      <c r="G13" s="87">
        <f t="shared" ref="G13:P13" si="13">IF($F13=G$1,+$B13,0)</f>
        <v>193.07</v>
      </c>
      <c r="H13" s="87">
        <f t="shared" si="13"/>
        <v>0</v>
      </c>
      <c r="I13" s="87">
        <f t="shared" si="13"/>
        <v>0</v>
      </c>
      <c r="J13" s="87">
        <f t="shared" si="13"/>
        <v>0</v>
      </c>
      <c r="K13" s="87">
        <f t="shared" si="13"/>
        <v>0</v>
      </c>
      <c r="L13" s="87">
        <f t="shared" si="13"/>
        <v>0</v>
      </c>
      <c r="M13" s="87">
        <f t="shared" si="13"/>
        <v>0</v>
      </c>
      <c r="N13" s="87">
        <f t="shared" si="13"/>
        <v>0</v>
      </c>
      <c r="O13" s="87">
        <f t="shared" si="13"/>
        <v>0</v>
      </c>
      <c r="P13" s="87">
        <f t="shared" si="13"/>
        <v>0</v>
      </c>
      <c r="Q13" s="87">
        <f t="shared" ref="Q13:Q23" si="14">SUM(G13:O13)</f>
        <v>193.07</v>
      </c>
      <c r="S13" s="199">
        <f t="shared" si="0"/>
        <v>0</v>
      </c>
      <c r="T13" s="93"/>
      <c r="U13" s="94"/>
      <c r="V13" s="94"/>
      <c r="W13" s="77"/>
      <c r="X13" s="77"/>
      <c r="Y13" s="95"/>
      <c r="Z13" s="96"/>
      <c r="AA13" s="95"/>
      <c r="AB13" s="95"/>
      <c r="AC13" s="95"/>
      <c r="AD13" s="95"/>
      <c r="AE13" s="95"/>
      <c r="AF13" s="95"/>
      <c r="AG13" s="97"/>
      <c r="AH13" s="95"/>
    </row>
    <row r="14" spans="1:34" ht="14.25" customHeight="1">
      <c r="A14" s="76" t="s">
        <v>458</v>
      </c>
      <c r="B14" s="90">
        <v>66</v>
      </c>
      <c r="C14" s="90"/>
      <c r="D14" s="90">
        <v>66</v>
      </c>
      <c r="E14" s="91">
        <v>22057</v>
      </c>
      <c r="F14" s="91">
        <v>6</v>
      </c>
      <c r="G14" s="87">
        <f t="shared" ref="G14:P14" si="15">IF($F14=G$1,+$B14,0)</f>
        <v>0</v>
      </c>
      <c r="H14" s="87">
        <f t="shared" si="15"/>
        <v>0</v>
      </c>
      <c r="I14" s="87">
        <f t="shared" si="15"/>
        <v>0</v>
      </c>
      <c r="J14" s="87">
        <f t="shared" si="15"/>
        <v>0</v>
      </c>
      <c r="K14" s="87">
        <f t="shared" si="15"/>
        <v>0</v>
      </c>
      <c r="L14" s="87">
        <f t="shared" si="15"/>
        <v>66</v>
      </c>
      <c r="M14" s="87">
        <f t="shared" si="15"/>
        <v>0</v>
      </c>
      <c r="N14" s="87">
        <f t="shared" si="15"/>
        <v>0</v>
      </c>
      <c r="O14" s="87">
        <f t="shared" si="15"/>
        <v>0</v>
      </c>
      <c r="P14" s="87">
        <f t="shared" si="15"/>
        <v>0</v>
      </c>
      <c r="Q14" s="87">
        <f t="shared" si="14"/>
        <v>66</v>
      </c>
      <c r="S14" s="199">
        <f t="shared" si="0"/>
        <v>0</v>
      </c>
      <c r="T14" s="93"/>
      <c r="U14" s="94"/>
      <c r="V14" s="94"/>
      <c r="W14" s="77"/>
      <c r="X14" s="77"/>
      <c r="Y14" s="95"/>
      <c r="Z14" s="96"/>
      <c r="AA14" s="95"/>
      <c r="AB14" s="95"/>
      <c r="AC14" s="95"/>
      <c r="AD14" s="95"/>
      <c r="AE14" s="95"/>
      <c r="AF14" s="95"/>
      <c r="AG14" s="97"/>
      <c r="AH14" s="95"/>
    </row>
    <row r="15" spans="1:34" ht="14.25" customHeight="1">
      <c r="A15" s="77" t="s">
        <v>459</v>
      </c>
      <c r="B15" s="100">
        <v>120</v>
      </c>
      <c r="C15" s="100"/>
      <c r="D15" s="90">
        <v>120</v>
      </c>
      <c r="E15" s="91">
        <v>22058</v>
      </c>
      <c r="F15" s="91">
        <v>2</v>
      </c>
      <c r="G15" s="87">
        <f t="shared" ref="G15:P15" si="16">IF($F15=G$1,+$B15,0)</f>
        <v>0</v>
      </c>
      <c r="H15" s="87">
        <f t="shared" si="16"/>
        <v>120</v>
      </c>
      <c r="I15" s="87">
        <f t="shared" si="16"/>
        <v>0</v>
      </c>
      <c r="J15" s="87">
        <f t="shared" si="16"/>
        <v>0</v>
      </c>
      <c r="K15" s="87">
        <f t="shared" si="16"/>
        <v>0</v>
      </c>
      <c r="L15" s="87">
        <f t="shared" si="16"/>
        <v>0</v>
      </c>
      <c r="M15" s="87">
        <f t="shared" si="16"/>
        <v>0</v>
      </c>
      <c r="N15" s="87">
        <f t="shared" si="16"/>
        <v>0</v>
      </c>
      <c r="O15" s="87">
        <f t="shared" si="16"/>
        <v>0</v>
      </c>
      <c r="P15" s="87">
        <f t="shared" si="16"/>
        <v>0</v>
      </c>
      <c r="Q15" s="87">
        <f t="shared" si="14"/>
        <v>120</v>
      </c>
      <c r="S15" s="199">
        <f t="shared" si="0"/>
        <v>0</v>
      </c>
      <c r="T15" s="93"/>
      <c r="U15" s="94"/>
      <c r="V15" s="99"/>
      <c r="W15" s="77"/>
      <c r="X15" s="76"/>
      <c r="Y15" s="95"/>
      <c r="Z15" s="96"/>
      <c r="AA15" s="95"/>
      <c r="AB15" s="95"/>
      <c r="AC15" s="95"/>
      <c r="AD15" s="95"/>
      <c r="AE15" s="95"/>
      <c r="AF15" s="95"/>
      <c r="AG15" s="97"/>
      <c r="AH15" s="95"/>
    </row>
    <row r="16" spans="1:34" ht="14.25" customHeight="1">
      <c r="A16" s="76" t="s">
        <v>147</v>
      </c>
      <c r="B16" s="100">
        <v>10.3</v>
      </c>
      <c r="C16" s="100"/>
      <c r="D16" s="90">
        <v>10.3</v>
      </c>
      <c r="E16" s="91">
        <v>22060</v>
      </c>
      <c r="F16" s="91">
        <v>4</v>
      </c>
      <c r="G16" s="87">
        <f t="shared" ref="G16:P16" si="17">IF($F16=G$1,+$B16,0)</f>
        <v>0</v>
      </c>
      <c r="H16" s="87">
        <f t="shared" si="17"/>
        <v>0</v>
      </c>
      <c r="I16" s="87">
        <f t="shared" si="17"/>
        <v>0</v>
      </c>
      <c r="J16" s="87">
        <f t="shared" si="17"/>
        <v>10.3</v>
      </c>
      <c r="K16" s="87">
        <f t="shared" si="17"/>
        <v>0</v>
      </c>
      <c r="L16" s="87">
        <f t="shared" si="17"/>
        <v>0</v>
      </c>
      <c r="M16" s="87">
        <f t="shared" si="17"/>
        <v>0</v>
      </c>
      <c r="N16" s="87">
        <f t="shared" si="17"/>
        <v>0</v>
      </c>
      <c r="O16" s="87">
        <f t="shared" si="17"/>
        <v>0</v>
      </c>
      <c r="P16" s="87">
        <f t="shared" si="17"/>
        <v>0</v>
      </c>
      <c r="Q16" s="87">
        <f t="shared" si="14"/>
        <v>10.3</v>
      </c>
      <c r="S16" s="199">
        <f t="shared" si="0"/>
        <v>0</v>
      </c>
      <c r="T16" s="93"/>
      <c r="U16" s="94"/>
      <c r="V16" s="94"/>
      <c r="W16" s="77"/>
      <c r="X16" s="77"/>
      <c r="Y16" s="95"/>
      <c r="Z16" s="96"/>
      <c r="AA16" s="95"/>
      <c r="AB16" s="95"/>
      <c r="AC16" s="95"/>
      <c r="AD16" s="95"/>
      <c r="AE16" s="95"/>
      <c r="AF16" s="95"/>
      <c r="AG16" s="97"/>
      <c r="AH16" s="95"/>
    </row>
    <row r="17" spans="1:34" ht="14.25" customHeight="1">
      <c r="A17" s="101" t="s">
        <v>297</v>
      </c>
      <c r="B17" s="100">
        <v>35</v>
      </c>
      <c r="C17" s="100"/>
      <c r="D17" s="90">
        <v>35</v>
      </c>
      <c r="E17" s="91" t="s">
        <v>365</v>
      </c>
      <c r="F17" s="91">
        <v>5</v>
      </c>
      <c r="G17" s="87">
        <f t="shared" ref="G17:P17" si="18">IF($F17=G$1,+$B17,0)</f>
        <v>0</v>
      </c>
      <c r="H17" s="87">
        <f t="shared" si="18"/>
        <v>0</v>
      </c>
      <c r="I17" s="87">
        <f t="shared" si="18"/>
        <v>0</v>
      </c>
      <c r="J17" s="87">
        <f t="shared" si="18"/>
        <v>0</v>
      </c>
      <c r="K17" s="87">
        <f t="shared" si="18"/>
        <v>35</v>
      </c>
      <c r="L17" s="87">
        <f t="shared" si="18"/>
        <v>0</v>
      </c>
      <c r="M17" s="87">
        <f t="shared" si="18"/>
        <v>0</v>
      </c>
      <c r="N17" s="87">
        <f t="shared" si="18"/>
        <v>0</v>
      </c>
      <c r="O17" s="87">
        <f t="shared" si="18"/>
        <v>0</v>
      </c>
      <c r="P17" s="87">
        <f t="shared" si="18"/>
        <v>0</v>
      </c>
      <c r="Q17" s="87">
        <f t="shared" si="14"/>
        <v>35</v>
      </c>
      <c r="S17" s="199">
        <f t="shared" si="0"/>
        <v>0</v>
      </c>
      <c r="T17" s="93"/>
      <c r="U17" s="94"/>
      <c r="V17" s="94"/>
      <c r="W17" s="76"/>
      <c r="X17" s="76"/>
      <c r="Y17" s="95"/>
      <c r="Z17" s="96"/>
      <c r="AA17" s="95"/>
      <c r="AB17" s="95"/>
      <c r="AC17" s="95"/>
      <c r="AD17" s="95"/>
      <c r="AE17" s="95"/>
      <c r="AF17" s="95"/>
      <c r="AG17" s="97"/>
      <c r="AH17" s="95"/>
    </row>
    <row r="18" spans="1:34" ht="14.25" customHeight="1">
      <c r="A18" s="77"/>
      <c r="B18" s="100"/>
      <c r="C18" s="100"/>
      <c r="D18" s="90">
        <f t="shared" ref="D18:D23" si="19">SUM(B18:C18)</f>
        <v>0</v>
      </c>
      <c r="E18" s="91"/>
      <c r="F18" s="91"/>
      <c r="G18" s="87">
        <f t="shared" ref="G18:P18" si="20">IF($F18=G$1,+$B18,0)</f>
        <v>0</v>
      </c>
      <c r="H18" s="87">
        <f t="shared" si="20"/>
        <v>0</v>
      </c>
      <c r="I18" s="87">
        <f t="shared" si="20"/>
        <v>0</v>
      </c>
      <c r="J18" s="87">
        <f t="shared" si="20"/>
        <v>0</v>
      </c>
      <c r="K18" s="87">
        <f t="shared" si="20"/>
        <v>0</v>
      </c>
      <c r="L18" s="87">
        <f t="shared" si="20"/>
        <v>0</v>
      </c>
      <c r="M18" s="87">
        <f t="shared" si="20"/>
        <v>0</v>
      </c>
      <c r="N18" s="87">
        <f t="shared" si="20"/>
        <v>0</v>
      </c>
      <c r="O18" s="87">
        <f t="shared" si="20"/>
        <v>0</v>
      </c>
      <c r="P18" s="87">
        <f t="shared" si="20"/>
        <v>0</v>
      </c>
      <c r="Q18" s="87">
        <f t="shared" si="14"/>
        <v>0</v>
      </c>
      <c r="S18" s="199">
        <f t="shared" si="0"/>
        <v>0</v>
      </c>
      <c r="T18" s="93"/>
      <c r="U18" s="94"/>
      <c r="V18" s="94"/>
      <c r="W18" s="76"/>
      <c r="X18" s="76"/>
      <c r="Y18" s="95"/>
      <c r="Z18" s="96"/>
      <c r="AA18" s="95"/>
      <c r="AB18" s="95"/>
      <c r="AC18" s="95"/>
      <c r="AD18" s="95"/>
      <c r="AE18" s="95"/>
      <c r="AF18" s="95"/>
      <c r="AG18" s="97"/>
      <c r="AH18" s="95"/>
    </row>
    <row r="19" spans="1:34" ht="14.25" customHeight="1">
      <c r="A19" s="101"/>
      <c r="B19" s="100"/>
      <c r="C19" s="100"/>
      <c r="D19" s="90">
        <f t="shared" si="19"/>
        <v>0</v>
      </c>
      <c r="E19" s="91"/>
      <c r="F19" s="91"/>
      <c r="G19" s="87">
        <f t="shared" ref="G19:P19" si="21">IF($F19=G$1,+$B19,0)</f>
        <v>0</v>
      </c>
      <c r="H19" s="87">
        <f t="shared" si="21"/>
        <v>0</v>
      </c>
      <c r="I19" s="87">
        <f t="shared" si="21"/>
        <v>0</v>
      </c>
      <c r="J19" s="87">
        <f t="shared" si="21"/>
        <v>0</v>
      </c>
      <c r="K19" s="87">
        <f t="shared" si="21"/>
        <v>0</v>
      </c>
      <c r="L19" s="87">
        <f t="shared" si="21"/>
        <v>0</v>
      </c>
      <c r="M19" s="87">
        <f t="shared" si="21"/>
        <v>0</v>
      </c>
      <c r="N19" s="87">
        <f t="shared" si="21"/>
        <v>0</v>
      </c>
      <c r="O19" s="87">
        <f t="shared" si="21"/>
        <v>0</v>
      </c>
      <c r="P19" s="87">
        <f t="shared" si="21"/>
        <v>0</v>
      </c>
      <c r="Q19" s="87">
        <f t="shared" si="14"/>
        <v>0</v>
      </c>
      <c r="S19" s="199">
        <f t="shared" si="0"/>
        <v>0</v>
      </c>
      <c r="T19" s="93"/>
      <c r="U19" s="94"/>
      <c r="V19" s="94"/>
      <c r="W19" s="76"/>
      <c r="X19" s="76"/>
      <c r="Y19" s="95"/>
      <c r="Z19" s="96"/>
      <c r="AA19" s="95"/>
      <c r="AB19" s="95"/>
      <c r="AC19" s="95"/>
      <c r="AD19" s="95"/>
      <c r="AE19" s="95"/>
      <c r="AF19" s="95"/>
      <c r="AG19" s="97"/>
      <c r="AH19" s="95"/>
    </row>
    <row r="20" spans="1:34" ht="14.25" customHeight="1">
      <c r="A20" s="77"/>
      <c r="B20" s="100"/>
      <c r="C20" s="100"/>
      <c r="D20" s="90">
        <f t="shared" si="19"/>
        <v>0</v>
      </c>
      <c r="E20" s="91"/>
      <c r="F20" s="91"/>
      <c r="G20" s="87">
        <f t="shared" ref="G20:P20" si="22">IF($F20=G$1,+$B20,0)</f>
        <v>0</v>
      </c>
      <c r="H20" s="87">
        <f t="shared" si="22"/>
        <v>0</v>
      </c>
      <c r="I20" s="87">
        <f t="shared" si="22"/>
        <v>0</v>
      </c>
      <c r="J20" s="87">
        <f t="shared" si="22"/>
        <v>0</v>
      </c>
      <c r="K20" s="87">
        <f t="shared" si="22"/>
        <v>0</v>
      </c>
      <c r="L20" s="87">
        <f t="shared" si="22"/>
        <v>0</v>
      </c>
      <c r="M20" s="87">
        <f t="shared" si="22"/>
        <v>0</v>
      </c>
      <c r="N20" s="87">
        <f t="shared" si="22"/>
        <v>0</v>
      </c>
      <c r="O20" s="87">
        <f t="shared" si="22"/>
        <v>0</v>
      </c>
      <c r="P20" s="87">
        <f t="shared" si="22"/>
        <v>0</v>
      </c>
      <c r="Q20" s="87">
        <f t="shared" si="14"/>
        <v>0</v>
      </c>
      <c r="S20" s="199">
        <f t="shared" si="0"/>
        <v>0</v>
      </c>
      <c r="T20" s="93"/>
      <c r="U20" s="94"/>
      <c r="V20" s="94"/>
      <c r="W20" s="76"/>
      <c r="X20" s="76"/>
      <c r="Y20" s="95"/>
      <c r="Z20" s="96"/>
      <c r="AA20" s="95"/>
      <c r="AB20" s="95"/>
      <c r="AC20" s="95"/>
      <c r="AD20" s="95"/>
      <c r="AE20" s="95"/>
      <c r="AF20" s="95"/>
      <c r="AG20" s="97"/>
      <c r="AH20" s="95"/>
    </row>
    <row r="21" spans="1:34" ht="14.25" customHeight="1">
      <c r="A21" s="101"/>
      <c r="B21" s="100"/>
      <c r="C21" s="90"/>
      <c r="D21" s="90">
        <f t="shared" si="19"/>
        <v>0</v>
      </c>
      <c r="E21" s="91"/>
      <c r="F21" s="91"/>
      <c r="G21" s="87">
        <f t="shared" ref="G21:P21" si="23">IF($F21=G$1,+$B21,0)</f>
        <v>0</v>
      </c>
      <c r="H21" s="87">
        <f t="shared" si="23"/>
        <v>0</v>
      </c>
      <c r="I21" s="87">
        <f t="shared" si="23"/>
        <v>0</v>
      </c>
      <c r="J21" s="87">
        <f t="shared" si="23"/>
        <v>0</v>
      </c>
      <c r="K21" s="87">
        <f t="shared" si="23"/>
        <v>0</v>
      </c>
      <c r="L21" s="87">
        <f t="shared" si="23"/>
        <v>0</v>
      </c>
      <c r="M21" s="87">
        <f t="shared" si="23"/>
        <v>0</v>
      </c>
      <c r="N21" s="87">
        <f t="shared" si="23"/>
        <v>0</v>
      </c>
      <c r="O21" s="87">
        <f t="shared" si="23"/>
        <v>0</v>
      </c>
      <c r="P21" s="87">
        <f t="shared" si="23"/>
        <v>0</v>
      </c>
      <c r="Q21" s="87">
        <f t="shared" si="14"/>
        <v>0</v>
      </c>
      <c r="S21" s="199">
        <f t="shared" si="0"/>
        <v>0</v>
      </c>
      <c r="T21" s="93"/>
      <c r="U21" s="94"/>
      <c r="V21" s="94"/>
      <c r="W21" s="77"/>
      <c r="X21" s="77"/>
      <c r="Y21" s="95"/>
      <c r="Z21" s="96"/>
      <c r="AA21" s="95"/>
      <c r="AB21" s="95"/>
      <c r="AC21" s="95"/>
      <c r="AD21" s="95"/>
      <c r="AE21" s="95"/>
      <c r="AF21" s="95"/>
      <c r="AG21" s="97"/>
      <c r="AH21" s="95"/>
    </row>
    <row r="22" spans="1:34" ht="14.25" customHeight="1">
      <c r="A22" s="101"/>
      <c r="B22" s="100"/>
      <c r="C22" s="90"/>
      <c r="D22" s="90">
        <f t="shared" si="19"/>
        <v>0</v>
      </c>
      <c r="E22" s="91"/>
      <c r="F22" s="91"/>
      <c r="G22" s="87">
        <f t="shared" ref="G22:P22" si="24">IF($F22=G$1,+$B22,0)</f>
        <v>0</v>
      </c>
      <c r="H22" s="87">
        <f t="shared" si="24"/>
        <v>0</v>
      </c>
      <c r="I22" s="87">
        <f t="shared" si="24"/>
        <v>0</v>
      </c>
      <c r="J22" s="87">
        <f t="shared" si="24"/>
        <v>0</v>
      </c>
      <c r="K22" s="87">
        <f t="shared" si="24"/>
        <v>0</v>
      </c>
      <c r="L22" s="87">
        <f t="shared" si="24"/>
        <v>0</v>
      </c>
      <c r="M22" s="87">
        <f t="shared" si="24"/>
        <v>0</v>
      </c>
      <c r="N22" s="87">
        <f t="shared" si="24"/>
        <v>0</v>
      </c>
      <c r="O22" s="87">
        <f t="shared" si="24"/>
        <v>0</v>
      </c>
      <c r="P22" s="87">
        <f t="shared" si="24"/>
        <v>0</v>
      </c>
      <c r="Q22" s="87">
        <f t="shared" si="14"/>
        <v>0</v>
      </c>
      <c r="S22" s="199">
        <f t="shared" si="0"/>
        <v>0</v>
      </c>
      <c r="T22" s="93"/>
      <c r="U22" s="94"/>
      <c r="V22" s="94"/>
      <c r="W22" s="77"/>
      <c r="X22" s="76"/>
      <c r="Y22" s="95"/>
      <c r="Z22" s="96"/>
      <c r="AA22" s="95"/>
      <c r="AB22" s="95"/>
      <c r="AC22" s="95"/>
      <c r="AD22" s="95"/>
      <c r="AE22" s="95"/>
      <c r="AF22" s="95"/>
      <c r="AG22" s="97"/>
      <c r="AH22" s="95"/>
    </row>
    <row r="23" spans="1:34" ht="14.25" customHeight="1">
      <c r="A23" s="101"/>
      <c r="B23" s="100"/>
      <c r="C23" s="90"/>
      <c r="D23" s="90">
        <f t="shared" si="19"/>
        <v>0</v>
      </c>
      <c r="E23" s="91"/>
      <c r="F23" s="107"/>
      <c r="G23" s="87">
        <f t="shared" ref="G23:P23" si="25">IF($F23=G$1,+$B23,0)</f>
        <v>0</v>
      </c>
      <c r="H23" s="87">
        <f t="shared" si="25"/>
        <v>0</v>
      </c>
      <c r="I23" s="87">
        <f t="shared" si="25"/>
        <v>0</v>
      </c>
      <c r="J23" s="87">
        <f t="shared" si="25"/>
        <v>0</v>
      </c>
      <c r="K23" s="87">
        <f t="shared" si="25"/>
        <v>0</v>
      </c>
      <c r="L23" s="87">
        <f t="shared" si="25"/>
        <v>0</v>
      </c>
      <c r="M23" s="87">
        <f t="shared" si="25"/>
        <v>0</v>
      </c>
      <c r="N23" s="87">
        <f t="shared" si="25"/>
        <v>0</v>
      </c>
      <c r="O23" s="87">
        <f t="shared" si="25"/>
        <v>0</v>
      </c>
      <c r="P23" s="87">
        <f t="shared" si="25"/>
        <v>0</v>
      </c>
      <c r="Q23" s="87">
        <f t="shared" si="14"/>
        <v>0</v>
      </c>
      <c r="S23" s="199">
        <f t="shared" si="0"/>
        <v>0</v>
      </c>
      <c r="T23" s="93"/>
      <c r="U23" s="94"/>
      <c r="V23" s="94"/>
      <c r="W23" s="77"/>
      <c r="X23" s="77"/>
      <c r="Y23" s="95"/>
      <c r="Z23" s="96"/>
      <c r="AA23" s="95"/>
      <c r="AB23" s="95"/>
      <c r="AC23" s="95"/>
      <c r="AD23" s="95"/>
      <c r="AE23" s="95"/>
      <c r="AF23" s="95"/>
      <c r="AG23" s="97"/>
      <c r="AH23" s="95"/>
    </row>
    <row r="24" spans="1:34" ht="14.25" customHeight="1">
      <c r="A24" s="102" t="s">
        <v>222</v>
      </c>
      <c r="B24" s="108">
        <f t="shared" ref="B24:D24" si="26">SUM(B13:B23)</f>
        <v>424.37</v>
      </c>
      <c r="C24" s="108">
        <f t="shared" si="26"/>
        <v>0</v>
      </c>
      <c r="D24" s="108">
        <f t="shared" si="26"/>
        <v>424.37</v>
      </c>
      <c r="E24" s="2"/>
      <c r="F24" s="109"/>
      <c r="G24" s="110">
        <f t="shared" ref="G24:Q24" si="27">SUM(G13:G23)</f>
        <v>193.07</v>
      </c>
      <c r="H24" s="110">
        <f t="shared" si="27"/>
        <v>120</v>
      </c>
      <c r="I24" s="110">
        <f t="shared" si="27"/>
        <v>0</v>
      </c>
      <c r="J24" s="110">
        <f t="shared" si="27"/>
        <v>10.3</v>
      </c>
      <c r="K24" s="110">
        <f t="shared" si="27"/>
        <v>35</v>
      </c>
      <c r="L24" s="110">
        <f t="shared" si="27"/>
        <v>66</v>
      </c>
      <c r="M24" s="110">
        <f t="shared" si="27"/>
        <v>0</v>
      </c>
      <c r="N24" s="110">
        <f t="shared" si="27"/>
        <v>0</v>
      </c>
      <c r="O24" s="110">
        <f t="shared" si="27"/>
        <v>0</v>
      </c>
      <c r="P24" s="110">
        <f t="shared" si="27"/>
        <v>0</v>
      </c>
      <c r="Q24" s="110">
        <f t="shared" si="27"/>
        <v>424.37</v>
      </c>
      <c r="S24" s="129">
        <f t="shared" si="0"/>
        <v>0</v>
      </c>
      <c r="T24" s="93"/>
      <c r="U24" s="94"/>
      <c r="V24" s="94"/>
      <c r="W24" s="77"/>
      <c r="X24" s="77"/>
      <c r="Y24" s="95"/>
      <c r="Z24" s="96"/>
      <c r="AA24" s="95"/>
      <c r="AB24" s="95"/>
      <c r="AC24" s="95"/>
      <c r="AD24" s="95"/>
      <c r="AE24" s="95"/>
      <c r="AF24" s="95"/>
      <c r="AG24" s="97"/>
      <c r="AH24" s="95"/>
    </row>
    <row r="25" spans="1:34" ht="14.25" customHeight="1">
      <c r="A25" s="76" t="s">
        <v>460</v>
      </c>
      <c r="B25" s="5">
        <v>193.07</v>
      </c>
      <c r="D25" s="90">
        <f>SUM(B25:C25)</f>
        <v>193.07</v>
      </c>
      <c r="E25" s="91">
        <v>22061</v>
      </c>
      <c r="F25" s="91">
        <v>1</v>
      </c>
      <c r="G25" s="87">
        <f t="shared" ref="G25:P25" si="28">IF($F25=G$1,+$B25,0)</f>
        <v>193.07</v>
      </c>
      <c r="H25" s="87">
        <f t="shared" si="28"/>
        <v>0</v>
      </c>
      <c r="I25" s="87">
        <f t="shared" si="28"/>
        <v>0</v>
      </c>
      <c r="J25" s="87">
        <f t="shared" si="28"/>
        <v>0</v>
      </c>
      <c r="K25" s="87">
        <f t="shared" si="28"/>
        <v>0</v>
      </c>
      <c r="L25" s="87">
        <f t="shared" si="28"/>
        <v>0</v>
      </c>
      <c r="M25" s="87">
        <f t="shared" si="28"/>
        <v>0</v>
      </c>
      <c r="N25" s="87">
        <f t="shared" si="28"/>
        <v>0</v>
      </c>
      <c r="O25" s="87">
        <f t="shared" si="28"/>
        <v>0</v>
      </c>
      <c r="P25" s="87">
        <f t="shared" si="28"/>
        <v>0</v>
      </c>
      <c r="Q25" s="87">
        <f t="shared" ref="Q25:Q38" si="29">SUM(G25:O25)</f>
        <v>193.07</v>
      </c>
      <c r="S25" s="199">
        <f t="shared" si="0"/>
        <v>0</v>
      </c>
      <c r="T25" s="93"/>
      <c r="U25" s="94"/>
      <c r="V25" s="99"/>
      <c r="W25" s="77"/>
      <c r="X25" s="76"/>
      <c r="Y25" s="95"/>
      <c r="Z25" s="96"/>
      <c r="AA25" s="95"/>
      <c r="AB25" s="95"/>
      <c r="AC25" s="95"/>
      <c r="AD25" s="95"/>
      <c r="AE25" s="95"/>
      <c r="AF25" s="95"/>
      <c r="AG25" s="97"/>
      <c r="AH25" s="95"/>
    </row>
    <row r="26" spans="1:34" ht="14.25" customHeight="1">
      <c r="A26" s="101" t="s">
        <v>297</v>
      </c>
      <c r="B26" s="100">
        <v>35</v>
      </c>
      <c r="C26" s="100"/>
      <c r="D26" s="90">
        <v>35</v>
      </c>
      <c r="E26" s="91" t="s">
        <v>365</v>
      </c>
      <c r="F26" s="91">
        <v>5</v>
      </c>
      <c r="G26" s="87">
        <f t="shared" ref="G26:P26" si="30">IF($F26=G$1,+$B26,0)</f>
        <v>0</v>
      </c>
      <c r="H26" s="87">
        <f t="shared" si="30"/>
        <v>0</v>
      </c>
      <c r="I26" s="87">
        <f t="shared" si="30"/>
        <v>0</v>
      </c>
      <c r="J26" s="87">
        <f t="shared" si="30"/>
        <v>0</v>
      </c>
      <c r="K26" s="87">
        <f t="shared" si="30"/>
        <v>35</v>
      </c>
      <c r="L26" s="87">
        <f t="shared" si="30"/>
        <v>0</v>
      </c>
      <c r="M26" s="87">
        <f t="shared" si="30"/>
        <v>0</v>
      </c>
      <c r="N26" s="87">
        <f t="shared" si="30"/>
        <v>0</v>
      </c>
      <c r="O26" s="87">
        <f t="shared" si="30"/>
        <v>0</v>
      </c>
      <c r="P26" s="87">
        <f t="shared" si="30"/>
        <v>0</v>
      </c>
      <c r="Q26" s="100">
        <f t="shared" si="29"/>
        <v>35</v>
      </c>
      <c r="S26" s="199">
        <f t="shared" si="0"/>
        <v>0</v>
      </c>
      <c r="T26" s="93"/>
      <c r="U26" s="94"/>
      <c r="V26" s="94"/>
      <c r="W26" s="77"/>
      <c r="X26" s="77"/>
      <c r="Y26" s="95"/>
      <c r="Z26" s="96"/>
      <c r="AA26" s="95"/>
      <c r="AB26" s="95"/>
      <c r="AC26" s="95"/>
      <c r="AD26" s="95"/>
      <c r="AE26" s="95"/>
      <c r="AF26" s="95"/>
      <c r="AG26" s="97"/>
      <c r="AH26" s="95"/>
    </row>
    <row r="27" spans="1:34" ht="14.25" customHeight="1">
      <c r="A27" s="76"/>
      <c r="B27" s="90"/>
      <c r="C27" s="90"/>
      <c r="D27" s="90">
        <f t="shared" ref="D27:D38" si="31">SUM(B27:C27)</f>
        <v>0</v>
      </c>
      <c r="E27" s="91"/>
      <c r="F27" s="91"/>
      <c r="G27" s="87">
        <f t="shared" ref="G27:P27" si="32">IF($F27=G$1,+$B27,0)</f>
        <v>0</v>
      </c>
      <c r="H27" s="87">
        <f t="shared" si="32"/>
        <v>0</v>
      </c>
      <c r="I27" s="87">
        <f t="shared" si="32"/>
        <v>0</v>
      </c>
      <c r="J27" s="87">
        <f t="shared" si="32"/>
        <v>0</v>
      </c>
      <c r="K27" s="87">
        <f t="shared" si="32"/>
        <v>0</v>
      </c>
      <c r="L27" s="87">
        <f t="shared" si="32"/>
        <v>0</v>
      </c>
      <c r="M27" s="87">
        <f t="shared" si="32"/>
        <v>0</v>
      </c>
      <c r="N27" s="87">
        <f t="shared" si="32"/>
        <v>0</v>
      </c>
      <c r="O27" s="87">
        <f t="shared" si="32"/>
        <v>0</v>
      </c>
      <c r="P27" s="87">
        <f t="shared" si="32"/>
        <v>0</v>
      </c>
      <c r="Q27" s="100">
        <f t="shared" si="29"/>
        <v>0</v>
      </c>
      <c r="S27" s="199">
        <f t="shared" si="0"/>
        <v>0</v>
      </c>
      <c r="T27" s="93"/>
      <c r="U27" s="94"/>
      <c r="V27" s="94"/>
      <c r="W27" s="77"/>
      <c r="X27" s="77"/>
      <c r="Y27" s="95"/>
      <c r="Z27" s="96"/>
      <c r="AA27" s="95"/>
      <c r="AB27" s="95"/>
      <c r="AC27" s="95"/>
      <c r="AD27" s="95"/>
      <c r="AE27" s="95"/>
      <c r="AF27" s="95"/>
      <c r="AG27" s="97"/>
      <c r="AH27" s="95"/>
    </row>
    <row r="28" spans="1:34" ht="14.25" customHeight="1">
      <c r="A28" s="76"/>
      <c r="B28" s="90"/>
      <c r="C28" s="90"/>
      <c r="D28" s="90">
        <f t="shared" si="31"/>
        <v>0</v>
      </c>
      <c r="E28" s="91"/>
      <c r="F28" s="91"/>
      <c r="G28" s="87">
        <f t="shared" ref="G28:P28" si="33">IF($F28=G$1,+$B28,0)</f>
        <v>0</v>
      </c>
      <c r="H28" s="87">
        <f t="shared" si="33"/>
        <v>0</v>
      </c>
      <c r="I28" s="87">
        <f t="shared" si="33"/>
        <v>0</v>
      </c>
      <c r="J28" s="87">
        <f t="shared" si="33"/>
        <v>0</v>
      </c>
      <c r="K28" s="87">
        <f t="shared" si="33"/>
        <v>0</v>
      </c>
      <c r="L28" s="87">
        <f t="shared" si="33"/>
        <v>0</v>
      </c>
      <c r="M28" s="87">
        <f t="shared" si="33"/>
        <v>0</v>
      </c>
      <c r="N28" s="87">
        <f t="shared" si="33"/>
        <v>0</v>
      </c>
      <c r="O28" s="87">
        <f t="shared" si="33"/>
        <v>0</v>
      </c>
      <c r="P28" s="87">
        <f t="shared" si="33"/>
        <v>0</v>
      </c>
      <c r="Q28" s="100">
        <f t="shared" si="29"/>
        <v>0</v>
      </c>
      <c r="S28" s="199">
        <f t="shared" si="0"/>
        <v>0</v>
      </c>
      <c r="T28" s="93"/>
      <c r="U28" s="94"/>
      <c r="V28" s="94"/>
      <c r="W28" s="76"/>
      <c r="X28" s="76"/>
      <c r="Y28" s="95"/>
      <c r="Z28" s="96"/>
      <c r="AA28" s="95"/>
      <c r="AB28" s="95"/>
      <c r="AC28" s="95"/>
      <c r="AD28" s="95"/>
      <c r="AE28" s="95"/>
      <c r="AF28" s="95"/>
      <c r="AG28" s="97"/>
      <c r="AH28" s="95"/>
    </row>
    <row r="29" spans="1:34" ht="14.25" customHeight="1">
      <c r="A29" s="76"/>
      <c r="B29" s="90"/>
      <c r="C29" s="90"/>
      <c r="D29" s="90">
        <f t="shared" si="31"/>
        <v>0</v>
      </c>
      <c r="E29" s="91"/>
      <c r="F29" s="91"/>
      <c r="G29" s="87">
        <f t="shared" ref="G29:P29" si="34">IF($F29=G$1,+$B29,0)</f>
        <v>0</v>
      </c>
      <c r="H29" s="87">
        <f t="shared" si="34"/>
        <v>0</v>
      </c>
      <c r="I29" s="87">
        <f t="shared" si="34"/>
        <v>0</v>
      </c>
      <c r="J29" s="87">
        <f t="shared" si="34"/>
        <v>0</v>
      </c>
      <c r="K29" s="87">
        <f t="shared" si="34"/>
        <v>0</v>
      </c>
      <c r="L29" s="87">
        <f t="shared" si="34"/>
        <v>0</v>
      </c>
      <c r="M29" s="87">
        <f t="shared" si="34"/>
        <v>0</v>
      </c>
      <c r="N29" s="87">
        <f t="shared" si="34"/>
        <v>0</v>
      </c>
      <c r="O29" s="87">
        <f t="shared" si="34"/>
        <v>0</v>
      </c>
      <c r="P29" s="87">
        <f t="shared" si="34"/>
        <v>0</v>
      </c>
      <c r="Q29" s="100">
        <f t="shared" si="29"/>
        <v>0</v>
      </c>
      <c r="S29" s="199">
        <f t="shared" si="0"/>
        <v>0</v>
      </c>
      <c r="T29" s="93"/>
      <c r="U29" s="94"/>
      <c r="V29" s="94"/>
      <c r="W29" s="76"/>
      <c r="X29" s="76"/>
      <c r="Y29" s="95"/>
      <c r="Z29" s="96"/>
      <c r="AA29" s="95"/>
      <c r="AB29" s="95"/>
      <c r="AC29" s="95"/>
      <c r="AD29" s="95"/>
      <c r="AE29" s="95"/>
      <c r="AF29" s="95"/>
      <c r="AG29" s="97"/>
      <c r="AH29" s="95"/>
    </row>
    <row r="30" spans="1:34" ht="14.25" customHeight="1">
      <c r="A30" s="76"/>
      <c r="B30" s="90"/>
      <c r="C30" s="90"/>
      <c r="D30" s="90">
        <f t="shared" si="31"/>
        <v>0</v>
      </c>
      <c r="E30" s="91"/>
      <c r="F30" s="91"/>
      <c r="G30" s="87">
        <f t="shared" ref="G30:P30" si="35">IF($F30=G$1,+$B30,0)</f>
        <v>0</v>
      </c>
      <c r="H30" s="87">
        <f t="shared" si="35"/>
        <v>0</v>
      </c>
      <c r="I30" s="87">
        <f t="shared" si="35"/>
        <v>0</v>
      </c>
      <c r="J30" s="87">
        <f t="shared" si="35"/>
        <v>0</v>
      </c>
      <c r="K30" s="87">
        <f t="shared" si="35"/>
        <v>0</v>
      </c>
      <c r="L30" s="87">
        <f t="shared" si="35"/>
        <v>0</v>
      </c>
      <c r="M30" s="87">
        <f t="shared" si="35"/>
        <v>0</v>
      </c>
      <c r="N30" s="87">
        <f t="shared" si="35"/>
        <v>0</v>
      </c>
      <c r="O30" s="87">
        <f t="shared" si="35"/>
        <v>0</v>
      </c>
      <c r="P30" s="87">
        <f t="shared" si="35"/>
        <v>0</v>
      </c>
      <c r="Q30" s="100">
        <f t="shared" si="29"/>
        <v>0</v>
      </c>
      <c r="S30" s="199">
        <f t="shared" si="0"/>
        <v>0</v>
      </c>
      <c r="T30" s="93"/>
      <c r="U30" s="94"/>
      <c r="V30" s="94"/>
      <c r="W30" s="76"/>
      <c r="X30" s="76"/>
      <c r="Y30" s="95"/>
      <c r="Z30" s="96"/>
      <c r="AA30" s="95"/>
      <c r="AB30" s="95"/>
      <c r="AC30" s="95"/>
      <c r="AD30" s="95"/>
      <c r="AE30" s="95"/>
      <c r="AF30" s="95"/>
      <c r="AG30" s="97"/>
      <c r="AH30" s="95"/>
    </row>
    <row r="31" spans="1:34" ht="14.25" customHeight="1">
      <c r="A31" s="76"/>
      <c r="B31" s="90"/>
      <c r="C31" s="90"/>
      <c r="D31" s="90">
        <f t="shared" si="31"/>
        <v>0</v>
      </c>
      <c r="E31" s="91"/>
      <c r="F31" s="91"/>
      <c r="G31" s="87">
        <f t="shared" ref="G31:P31" si="36">IF($F31=G$1,+$B31,0)</f>
        <v>0</v>
      </c>
      <c r="H31" s="87">
        <f t="shared" si="36"/>
        <v>0</v>
      </c>
      <c r="I31" s="87">
        <f t="shared" si="36"/>
        <v>0</v>
      </c>
      <c r="J31" s="87">
        <f t="shared" si="36"/>
        <v>0</v>
      </c>
      <c r="K31" s="87">
        <f t="shared" si="36"/>
        <v>0</v>
      </c>
      <c r="L31" s="87">
        <f t="shared" si="36"/>
        <v>0</v>
      </c>
      <c r="M31" s="87">
        <f t="shared" si="36"/>
        <v>0</v>
      </c>
      <c r="N31" s="87">
        <f t="shared" si="36"/>
        <v>0</v>
      </c>
      <c r="O31" s="87">
        <f t="shared" si="36"/>
        <v>0</v>
      </c>
      <c r="P31" s="87">
        <f t="shared" si="36"/>
        <v>0</v>
      </c>
      <c r="Q31" s="100">
        <f t="shared" si="29"/>
        <v>0</v>
      </c>
      <c r="S31" s="199">
        <f t="shared" si="0"/>
        <v>0</v>
      </c>
      <c r="T31" s="93"/>
      <c r="U31" s="94"/>
      <c r="V31" s="99"/>
      <c r="W31" s="77"/>
      <c r="X31" s="76"/>
      <c r="Y31" s="96"/>
      <c r="Z31" s="95"/>
      <c r="AA31" s="95"/>
      <c r="AB31" s="95"/>
      <c r="AC31" s="95"/>
      <c r="AD31" s="95"/>
      <c r="AE31" s="95"/>
      <c r="AF31" s="95"/>
      <c r="AG31" s="97"/>
      <c r="AH31" s="95"/>
    </row>
    <row r="32" spans="1:34" ht="14.25" customHeight="1">
      <c r="A32" s="76"/>
      <c r="B32" s="90"/>
      <c r="C32" s="90"/>
      <c r="D32" s="90">
        <f t="shared" si="31"/>
        <v>0</v>
      </c>
      <c r="E32" s="91"/>
      <c r="F32" s="91"/>
      <c r="G32" s="87">
        <f t="shared" ref="G32:P32" si="37">IF($F32=G$1,+$B32,0)</f>
        <v>0</v>
      </c>
      <c r="H32" s="87">
        <f t="shared" si="37"/>
        <v>0</v>
      </c>
      <c r="I32" s="87">
        <f t="shared" si="37"/>
        <v>0</v>
      </c>
      <c r="J32" s="87">
        <f t="shared" si="37"/>
        <v>0</v>
      </c>
      <c r="K32" s="87">
        <f t="shared" si="37"/>
        <v>0</v>
      </c>
      <c r="L32" s="87">
        <f t="shared" si="37"/>
        <v>0</v>
      </c>
      <c r="M32" s="87">
        <f t="shared" si="37"/>
        <v>0</v>
      </c>
      <c r="N32" s="87">
        <f t="shared" si="37"/>
        <v>0</v>
      </c>
      <c r="O32" s="87">
        <f t="shared" si="37"/>
        <v>0</v>
      </c>
      <c r="P32" s="87">
        <f t="shared" si="37"/>
        <v>0</v>
      </c>
      <c r="Q32" s="100">
        <f t="shared" si="29"/>
        <v>0</v>
      </c>
      <c r="S32" s="199">
        <f t="shared" si="0"/>
        <v>0</v>
      </c>
    </row>
    <row r="33" spans="1:19" ht="14.25" customHeight="1">
      <c r="A33" s="76"/>
      <c r="B33" s="90"/>
      <c r="C33" s="90"/>
      <c r="D33" s="90">
        <f t="shared" si="31"/>
        <v>0</v>
      </c>
      <c r="E33" s="91"/>
      <c r="F33" s="91"/>
      <c r="G33" s="87">
        <f t="shared" ref="G33:P33" si="38">IF($F33=G$1,+$B33,0)</f>
        <v>0</v>
      </c>
      <c r="H33" s="87">
        <f t="shared" si="38"/>
        <v>0</v>
      </c>
      <c r="I33" s="87">
        <f t="shared" si="38"/>
        <v>0</v>
      </c>
      <c r="J33" s="87">
        <f t="shared" si="38"/>
        <v>0</v>
      </c>
      <c r="K33" s="87">
        <f t="shared" si="38"/>
        <v>0</v>
      </c>
      <c r="L33" s="87">
        <f t="shared" si="38"/>
        <v>0</v>
      </c>
      <c r="M33" s="87">
        <f t="shared" si="38"/>
        <v>0</v>
      </c>
      <c r="N33" s="87">
        <f t="shared" si="38"/>
        <v>0</v>
      </c>
      <c r="O33" s="87">
        <f t="shared" si="38"/>
        <v>0</v>
      </c>
      <c r="P33" s="87">
        <f t="shared" si="38"/>
        <v>0</v>
      </c>
      <c r="Q33" s="100">
        <f t="shared" si="29"/>
        <v>0</v>
      </c>
      <c r="S33" s="199">
        <f t="shared" si="0"/>
        <v>0</v>
      </c>
    </row>
    <row r="34" spans="1:19" ht="14.25" customHeight="1">
      <c r="A34" s="101"/>
      <c r="B34" s="90"/>
      <c r="C34" s="90"/>
      <c r="D34" s="90">
        <f t="shared" si="31"/>
        <v>0</v>
      </c>
      <c r="E34" s="91"/>
      <c r="F34" s="91"/>
      <c r="G34" s="87">
        <f t="shared" ref="G34:P34" si="39">IF($F34=G$1,+$B34,0)</f>
        <v>0</v>
      </c>
      <c r="H34" s="87">
        <f t="shared" si="39"/>
        <v>0</v>
      </c>
      <c r="I34" s="87">
        <f t="shared" si="39"/>
        <v>0</v>
      </c>
      <c r="J34" s="87">
        <f t="shared" si="39"/>
        <v>0</v>
      </c>
      <c r="K34" s="87">
        <f t="shared" si="39"/>
        <v>0</v>
      </c>
      <c r="L34" s="87">
        <f t="shared" si="39"/>
        <v>0</v>
      </c>
      <c r="M34" s="87">
        <f t="shared" si="39"/>
        <v>0</v>
      </c>
      <c r="N34" s="87">
        <f t="shared" si="39"/>
        <v>0</v>
      </c>
      <c r="O34" s="87">
        <f t="shared" si="39"/>
        <v>0</v>
      </c>
      <c r="P34" s="87">
        <f t="shared" si="39"/>
        <v>0</v>
      </c>
      <c r="Q34" s="100">
        <f t="shared" si="29"/>
        <v>0</v>
      </c>
      <c r="S34" s="199">
        <f t="shared" si="0"/>
        <v>0</v>
      </c>
    </row>
    <row r="35" spans="1:19" ht="14.25" customHeight="1">
      <c r="A35" s="101"/>
      <c r="B35" s="90"/>
      <c r="C35" s="90"/>
      <c r="D35" s="90">
        <f t="shared" si="31"/>
        <v>0</v>
      </c>
      <c r="E35" s="91"/>
      <c r="F35" s="91"/>
      <c r="G35" s="87">
        <f t="shared" ref="G35:P35" si="40">IF($F35=G$1,+$B35,0)</f>
        <v>0</v>
      </c>
      <c r="H35" s="87">
        <f t="shared" si="40"/>
        <v>0</v>
      </c>
      <c r="I35" s="87">
        <f t="shared" si="40"/>
        <v>0</v>
      </c>
      <c r="J35" s="87">
        <f t="shared" si="40"/>
        <v>0</v>
      </c>
      <c r="K35" s="87">
        <f t="shared" si="40"/>
        <v>0</v>
      </c>
      <c r="L35" s="87">
        <f t="shared" si="40"/>
        <v>0</v>
      </c>
      <c r="M35" s="87">
        <f t="shared" si="40"/>
        <v>0</v>
      </c>
      <c r="N35" s="87">
        <f t="shared" si="40"/>
        <v>0</v>
      </c>
      <c r="O35" s="87">
        <f t="shared" si="40"/>
        <v>0</v>
      </c>
      <c r="P35" s="87">
        <f t="shared" si="40"/>
        <v>0</v>
      </c>
      <c r="Q35" s="100">
        <f t="shared" si="29"/>
        <v>0</v>
      </c>
      <c r="S35" s="199">
        <f t="shared" si="0"/>
        <v>0</v>
      </c>
    </row>
    <row r="36" spans="1:19" ht="14.25" customHeight="1">
      <c r="A36" s="101"/>
      <c r="B36" s="90"/>
      <c r="C36" s="90"/>
      <c r="D36" s="111">
        <f t="shared" si="31"/>
        <v>0</v>
      </c>
      <c r="E36" s="91"/>
      <c r="F36" s="91"/>
      <c r="G36" s="87">
        <f t="shared" ref="G36:P36" si="41">IF($F36=G$1,+$B36,0)</f>
        <v>0</v>
      </c>
      <c r="H36" s="87">
        <f t="shared" si="41"/>
        <v>0</v>
      </c>
      <c r="I36" s="87">
        <f t="shared" si="41"/>
        <v>0</v>
      </c>
      <c r="J36" s="87">
        <f t="shared" si="41"/>
        <v>0</v>
      </c>
      <c r="K36" s="87">
        <f t="shared" si="41"/>
        <v>0</v>
      </c>
      <c r="L36" s="87">
        <f t="shared" si="41"/>
        <v>0</v>
      </c>
      <c r="M36" s="87">
        <f t="shared" si="41"/>
        <v>0</v>
      </c>
      <c r="N36" s="87">
        <f t="shared" si="41"/>
        <v>0</v>
      </c>
      <c r="O36" s="87">
        <f t="shared" si="41"/>
        <v>0</v>
      </c>
      <c r="P36" s="87">
        <f t="shared" si="41"/>
        <v>0</v>
      </c>
      <c r="Q36" s="100">
        <f t="shared" si="29"/>
        <v>0</v>
      </c>
      <c r="S36" s="199">
        <f t="shared" si="0"/>
        <v>0</v>
      </c>
    </row>
    <row r="37" spans="1:19" ht="14.25" customHeight="1">
      <c r="A37" s="81"/>
      <c r="B37" s="100"/>
      <c r="C37" s="90"/>
      <c r="D37" s="90">
        <f t="shared" si="31"/>
        <v>0</v>
      </c>
      <c r="E37" s="91"/>
      <c r="F37" s="91"/>
      <c r="G37" s="87">
        <f t="shared" ref="G37:P37" si="42">IF($F37=G$1,+$B37,0)</f>
        <v>0</v>
      </c>
      <c r="H37" s="87">
        <f t="shared" si="42"/>
        <v>0</v>
      </c>
      <c r="I37" s="87">
        <f t="shared" si="42"/>
        <v>0</v>
      </c>
      <c r="J37" s="87">
        <f t="shared" si="42"/>
        <v>0</v>
      </c>
      <c r="K37" s="87">
        <f t="shared" si="42"/>
        <v>0</v>
      </c>
      <c r="L37" s="87">
        <f t="shared" si="42"/>
        <v>0</v>
      </c>
      <c r="M37" s="87">
        <f t="shared" si="42"/>
        <v>0</v>
      </c>
      <c r="N37" s="87">
        <f t="shared" si="42"/>
        <v>0</v>
      </c>
      <c r="O37" s="87">
        <f t="shared" si="42"/>
        <v>0</v>
      </c>
      <c r="P37" s="87">
        <f t="shared" si="42"/>
        <v>0</v>
      </c>
      <c r="Q37" s="100">
        <f t="shared" si="29"/>
        <v>0</v>
      </c>
      <c r="S37" s="199">
        <f t="shared" si="0"/>
        <v>0</v>
      </c>
    </row>
    <row r="38" spans="1:19" ht="14.25" customHeight="1">
      <c r="A38" s="81"/>
      <c r="B38" s="100"/>
      <c r="C38" s="90"/>
      <c r="D38" s="90">
        <f t="shared" si="31"/>
        <v>0</v>
      </c>
      <c r="E38" s="109"/>
      <c r="F38" s="2"/>
      <c r="G38" s="87">
        <f t="shared" ref="G38:P38" si="43">IF($F38=G$1,+$B38,0)</f>
        <v>0</v>
      </c>
      <c r="H38" s="87">
        <f t="shared" si="43"/>
        <v>0</v>
      </c>
      <c r="I38" s="87">
        <f t="shared" si="43"/>
        <v>0</v>
      </c>
      <c r="J38" s="87">
        <f t="shared" si="43"/>
        <v>0</v>
      </c>
      <c r="K38" s="87">
        <f t="shared" si="43"/>
        <v>0</v>
      </c>
      <c r="L38" s="87">
        <f t="shared" si="43"/>
        <v>0</v>
      </c>
      <c r="M38" s="87">
        <f t="shared" si="43"/>
        <v>0</v>
      </c>
      <c r="N38" s="87">
        <f t="shared" si="43"/>
        <v>0</v>
      </c>
      <c r="O38" s="87">
        <f t="shared" si="43"/>
        <v>0</v>
      </c>
      <c r="P38" s="87">
        <f t="shared" si="43"/>
        <v>0</v>
      </c>
      <c r="Q38" s="100">
        <f t="shared" si="29"/>
        <v>0</v>
      </c>
      <c r="S38" s="199">
        <f t="shared" si="0"/>
        <v>0</v>
      </c>
    </row>
    <row r="39" spans="1:19" ht="14.25" customHeight="1">
      <c r="A39" s="102" t="s">
        <v>226</v>
      </c>
      <c r="B39" s="108">
        <f t="shared" ref="B39:D39" si="44">SUM(B25:B38)</f>
        <v>228.07</v>
      </c>
      <c r="C39" s="108">
        <f t="shared" si="44"/>
        <v>0</v>
      </c>
      <c r="D39" s="108">
        <f t="shared" si="44"/>
        <v>228.07</v>
      </c>
      <c r="E39" s="109"/>
      <c r="F39" s="2"/>
      <c r="G39" s="110">
        <f t="shared" ref="G39:Q39" si="45">SUM(G25:G38)</f>
        <v>193.07</v>
      </c>
      <c r="H39" s="110">
        <f t="shared" si="45"/>
        <v>0</v>
      </c>
      <c r="I39" s="110">
        <f t="shared" si="45"/>
        <v>0</v>
      </c>
      <c r="J39" s="110">
        <f t="shared" si="45"/>
        <v>0</v>
      </c>
      <c r="K39" s="110">
        <f t="shared" si="45"/>
        <v>35</v>
      </c>
      <c r="L39" s="110">
        <f t="shared" si="45"/>
        <v>0</v>
      </c>
      <c r="M39" s="110">
        <f t="shared" si="45"/>
        <v>0</v>
      </c>
      <c r="N39" s="110">
        <f t="shared" si="45"/>
        <v>0</v>
      </c>
      <c r="O39" s="110">
        <f t="shared" si="45"/>
        <v>0</v>
      </c>
      <c r="P39" s="110">
        <f t="shared" si="45"/>
        <v>0</v>
      </c>
      <c r="Q39" s="110">
        <f t="shared" si="45"/>
        <v>228.07</v>
      </c>
      <c r="S39" s="129">
        <f t="shared" si="0"/>
        <v>0</v>
      </c>
    </row>
    <row r="40" spans="1:19" ht="14.25" customHeight="1">
      <c r="A40" s="76" t="s">
        <v>460</v>
      </c>
      <c r="B40" s="5">
        <v>193.05</v>
      </c>
      <c r="D40" s="90">
        <f>SUM(B40:C40)</f>
        <v>193.05</v>
      </c>
      <c r="E40" s="2">
        <v>22062</v>
      </c>
      <c r="F40" s="91">
        <v>1</v>
      </c>
      <c r="G40" s="87">
        <f t="shared" ref="G40:P40" si="46">IF($F40=G$1,+$B40,0)</f>
        <v>193.05</v>
      </c>
      <c r="H40" s="87">
        <f t="shared" si="46"/>
        <v>0</v>
      </c>
      <c r="I40" s="87">
        <f t="shared" si="46"/>
        <v>0</v>
      </c>
      <c r="J40" s="87">
        <f t="shared" si="46"/>
        <v>0</v>
      </c>
      <c r="K40" s="87">
        <f t="shared" si="46"/>
        <v>0</v>
      </c>
      <c r="L40" s="87">
        <f t="shared" si="46"/>
        <v>0</v>
      </c>
      <c r="M40" s="87">
        <f t="shared" si="46"/>
        <v>0</v>
      </c>
      <c r="N40" s="87">
        <f t="shared" si="46"/>
        <v>0</v>
      </c>
      <c r="O40" s="87">
        <f t="shared" si="46"/>
        <v>0</v>
      </c>
      <c r="P40" s="87">
        <f t="shared" si="46"/>
        <v>0</v>
      </c>
      <c r="Q40" s="100">
        <f t="shared" ref="Q40:Q55" si="47">SUM(G40:O40)</f>
        <v>193.05</v>
      </c>
      <c r="S40" s="199">
        <f t="shared" ref="S40:S51" si="48">+B41+C41-D41</f>
        <v>0</v>
      </c>
    </row>
    <row r="41" spans="1:19" ht="14.25" customHeight="1">
      <c r="A41" s="101" t="s">
        <v>297</v>
      </c>
      <c r="B41" s="100">
        <v>35</v>
      </c>
      <c r="C41" s="100"/>
      <c r="D41" s="90">
        <v>35</v>
      </c>
      <c r="E41" s="91" t="s">
        <v>365</v>
      </c>
      <c r="F41" s="91">
        <v>5</v>
      </c>
      <c r="G41" s="87">
        <f t="shared" ref="G41:P41" si="49">IF($F41=G$1,+$B41,0)</f>
        <v>0</v>
      </c>
      <c r="H41" s="87">
        <f t="shared" si="49"/>
        <v>0</v>
      </c>
      <c r="I41" s="87">
        <f t="shared" si="49"/>
        <v>0</v>
      </c>
      <c r="J41" s="87">
        <f t="shared" si="49"/>
        <v>0</v>
      </c>
      <c r="K41" s="87">
        <f t="shared" si="49"/>
        <v>35</v>
      </c>
      <c r="L41" s="87">
        <f t="shared" si="49"/>
        <v>0</v>
      </c>
      <c r="M41" s="87">
        <f t="shared" si="49"/>
        <v>0</v>
      </c>
      <c r="N41" s="87">
        <f t="shared" si="49"/>
        <v>0</v>
      </c>
      <c r="O41" s="87">
        <f t="shared" si="49"/>
        <v>0</v>
      </c>
      <c r="P41" s="87">
        <f t="shared" si="49"/>
        <v>0</v>
      </c>
      <c r="Q41" s="100">
        <f t="shared" si="47"/>
        <v>35</v>
      </c>
      <c r="S41" s="199">
        <f t="shared" si="48"/>
        <v>0</v>
      </c>
    </row>
    <row r="42" spans="1:19" ht="14.25" customHeight="1">
      <c r="A42" s="76"/>
      <c r="B42" s="100"/>
      <c r="C42" s="100"/>
      <c r="D42" s="90">
        <f t="shared" ref="D42:D55" si="50">SUM(B42:C42)</f>
        <v>0</v>
      </c>
      <c r="E42" s="91"/>
      <c r="F42" s="91"/>
      <c r="G42" s="87">
        <f t="shared" ref="G42:P42" si="51">IF($F42=G$1,+$B42,0)</f>
        <v>0</v>
      </c>
      <c r="H42" s="87">
        <f t="shared" si="51"/>
        <v>0</v>
      </c>
      <c r="I42" s="87">
        <f t="shared" si="51"/>
        <v>0</v>
      </c>
      <c r="J42" s="87">
        <f t="shared" si="51"/>
        <v>0</v>
      </c>
      <c r="K42" s="87">
        <f t="shared" si="51"/>
        <v>0</v>
      </c>
      <c r="L42" s="87">
        <f t="shared" si="51"/>
        <v>0</v>
      </c>
      <c r="M42" s="87">
        <f t="shared" si="51"/>
        <v>0</v>
      </c>
      <c r="N42" s="87">
        <f t="shared" si="51"/>
        <v>0</v>
      </c>
      <c r="O42" s="87">
        <f t="shared" si="51"/>
        <v>0</v>
      </c>
      <c r="P42" s="87">
        <f t="shared" si="51"/>
        <v>0</v>
      </c>
      <c r="Q42" s="100">
        <f t="shared" si="47"/>
        <v>0</v>
      </c>
      <c r="S42" s="199">
        <f t="shared" si="48"/>
        <v>0</v>
      </c>
    </row>
    <row r="43" spans="1:19" ht="14.25" customHeight="1">
      <c r="A43" s="76"/>
      <c r="B43" s="90"/>
      <c r="C43" s="90"/>
      <c r="D43" s="90">
        <f t="shared" si="50"/>
        <v>0</v>
      </c>
      <c r="E43" s="91"/>
      <c r="F43" s="91"/>
      <c r="G43" s="87">
        <f t="shared" ref="G43:P43" si="52">IF($F43=G$1,+$B43,0)</f>
        <v>0</v>
      </c>
      <c r="H43" s="87">
        <f t="shared" si="52"/>
        <v>0</v>
      </c>
      <c r="I43" s="87">
        <f t="shared" si="52"/>
        <v>0</v>
      </c>
      <c r="J43" s="87">
        <f t="shared" si="52"/>
        <v>0</v>
      </c>
      <c r="K43" s="87">
        <f t="shared" si="52"/>
        <v>0</v>
      </c>
      <c r="L43" s="87">
        <f t="shared" si="52"/>
        <v>0</v>
      </c>
      <c r="M43" s="87">
        <f t="shared" si="52"/>
        <v>0</v>
      </c>
      <c r="N43" s="87">
        <f t="shared" si="52"/>
        <v>0</v>
      </c>
      <c r="O43" s="87">
        <f t="shared" si="52"/>
        <v>0</v>
      </c>
      <c r="P43" s="87">
        <f t="shared" si="52"/>
        <v>0</v>
      </c>
      <c r="Q43" s="100">
        <f t="shared" si="47"/>
        <v>0</v>
      </c>
      <c r="S43" s="199">
        <f t="shared" si="48"/>
        <v>0</v>
      </c>
    </row>
    <row r="44" spans="1:19" ht="14.25" customHeight="1">
      <c r="A44" s="76"/>
      <c r="B44" s="90"/>
      <c r="C44" s="90"/>
      <c r="D44" s="90">
        <f t="shared" si="50"/>
        <v>0</v>
      </c>
      <c r="E44" s="91"/>
      <c r="F44" s="91"/>
      <c r="G44" s="87">
        <f t="shared" ref="G44:P44" si="53">IF($F44=G$1,+$B44,0)</f>
        <v>0</v>
      </c>
      <c r="H44" s="87">
        <f t="shared" si="53"/>
        <v>0</v>
      </c>
      <c r="I44" s="87">
        <f t="shared" si="53"/>
        <v>0</v>
      </c>
      <c r="J44" s="87">
        <f t="shared" si="53"/>
        <v>0</v>
      </c>
      <c r="K44" s="87">
        <f t="shared" si="53"/>
        <v>0</v>
      </c>
      <c r="L44" s="87">
        <f t="shared" si="53"/>
        <v>0</v>
      </c>
      <c r="M44" s="87">
        <f t="shared" si="53"/>
        <v>0</v>
      </c>
      <c r="N44" s="87">
        <f t="shared" si="53"/>
        <v>0</v>
      </c>
      <c r="O44" s="87">
        <f t="shared" si="53"/>
        <v>0</v>
      </c>
      <c r="P44" s="87">
        <f t="shared" si="53"/>
        <v>0</v>
      </c>
      <c r="Q44" s="100">
        <f t="shared" si="47"/>
        <v>0</v>
      </c>
      <c r="S44" s="199">
        <f t="shared" si="48"/>
        <v>0</v>
      </c>
    </row>
    <row r="45" spans="1:19" ht="14.25" customHeight="1">
      <c r="A45" s="76"/>
      <c r="B45" s="90"/>
      <c r="C45" s="90"/>
      <c r="D45" s="90">
        <f t="shared" si="50"/>
        <v>0</v>
      </c>
      <c r="E45" s="91"/>
      <c r="F45" s="91"/>
      <c r="G45" s="87">
        <f t="shared" ref="G45:P45" si="54">IF($F45=G$1,+$B45,0)</f>
        <v>0</v>
      </c>
      <c r="H45" s="87">
        <f t="shared" si="54"/>
        <v>0</v>
      </c>
      <c r="I45" s="87">
        <f t="shared" si="54"/>
        <v>0</v>
      </c>
      <c r="J45" s="87">
        <f t="shared" si="54"/>
        <v>0</v>
      </c>
      <c r="K45" s="87">
        <f t="shared" si="54"/>
        <v>0</v>
      </c>
      <c r="L45" s="87">
        <f t="shared" si="54"/>
        <v>0</v>
      </c>
      <c r="M45" s="87">
        <f t="shared" si="54"/>
        <v>0</v>
      </c>
      <c r="N45" s="87">
        <f t="shared" si="54"/>
        <v>0</v>
      </c>
      <c r="O45" s="87">
        <f t="shared" si="54"/>
        <v>0</v>
      </c>
      <c r="P45" s="87">
        <f t="shared" si="54"/>
        <v>0</v>
      </c>
      <c r="Q45" s="100">
        <f t="shared" si="47"/>
        <v>0</v>
      </c>
      <c r="S45" s="199">
        <f t="shared" si="48"/>
        <v>0</v>
      </c>
    </row>
    <row r="46" spans="1:19" ht="14.25" customHeight="1">
      <c r="A46" s="76"/>
      <c r="B46" s="90"/>
      <c r="C46" s="90"/>
      <c r="D46" s="90">
        <f t="shared" si="50"/>
        <v>0</v>
      </c>
      <c r="E46" s="91"/>
      <c r="F46" s="91"/>
      <c r="G46" s="87">
        <f t="shared" ref="G46:P46" si="55">IF($F46=G$1,+$B46,0)</f>
        <v>0</v>
      </c>
      <c r="H46" s="87">
        <f t="shared" si="55"/>
        <v>0</v>
      </c>
      <c r="I46" s="87">
        <f t="shared" si="55"/>
        <v>0</v>
      </c>
      <c r="J46" s="87">
        <f t="shared" si="55"/>
        <v>0</v>
      </c>
      <c r="K46" s="87">
        <f t="shared" si="55"/>
        <v>0</v>
      </c>
      <c r="L46" s="87">
        <f t="shared" si="55"/>
        <v>0</v>
      </c>
      <c r="M46" s="87">
        <f t="shared" si="55"/>
        <v>0</v>
      </c>
      <c r="N46" s="87">
        <f t="shared" si="55"/>
        <v>0</v>
      </c>
      <c r="O46" s="87">
        <f t="shared" si="55"/>
        <v>0</v>
      </c>
      <c r="P46" s="87">
        <f t="shared" si="55"/>
        <v>0</v>
      </c>
      <c r="Q46" s="100">
        <f t="shared" si="47"/>
        <v>0</v>
      </c>
      <c r="S46" s="199">
        <f t="shared" si="48"/>
        <v>0</v>
      </c>
    </row>
    <row r="47" spans="1:19" ht="14.25" customHeight="1">
      <c r="A47" s="76"/>
      <c r="B47" s="90"/>
      <c r="C47" s="90"/>
      <c r="D47" s="90">
        <f t="shared" si="50"/>
        <v>0</v>
      </c>
      <c r="E47" s="91"/>
      <c r="F47" s="91"/>
      <c r="G47" s="87">
        <f t="shared" ref="G47:P47" si="56">IF($F47=G$1,+$B47,0)</f>
        <v>0</v>
      </c>
      <c r="H47" s="87">
        <f t="shared" si="56"/>
        <v>0</v>
      </c>
      <c r="I47" s="87">
        <f t="shared" si="56"/>
        <v>0</v>
      </c>
      <c r="J47" s="87">
        <f t="shared" si="56"/>
        <v>0</v>
      </c>
      <c r="K47" s="87">
        <f t="shared" si="56"/>
        <v>0</v>
      </c>
      <c r="L47" s="87">
        <f t="shared" si="56"/>
        <v>0</v>
      </c>
      <c r="M47" s="87">
        <f t="shared" si="56"/>
        <v>0</v>
      </c>
      <c r="N47" s="87">
        <f t="shared" si="56"/>
        <v>0</v>
      </c>
      <c r="O47" s="87">
        <f t="shared" si="56"/>
        <v>0</v>
      </c>
      <c r="P47" s="87">
        <f t="shared" si="56"/>
        <v>0</v>
      </c>
      <c r="Q47" s="100">
        <f t="shared" si="47"/>
        <v>0</v>
      </c>
      <c r="S47" s="199">
        <f t="shared" si="48"/>
        <v>0</v>
      </c>
    </row>
    <row r="48" spans="1:19" ht="14.25" customHeight="1">
      <c r="A48" s="76"/>
      <c r="B48" s="90"/>
      <c r="C48" s="90"/>
      <c r="D48" s="90">
        <f t="shared" si="50"/>
        <v>0</v>
      </c>
      <c r="E48" s="91"/>
      <c r="F48" s="91"/>
      <c r="G48" s="87">
        <f t="shared" ref="G48:P48" si="57">IF($F48=G$1,+$B48,0)</f>
        <v>0</v>
      </c>
      <c r="H48" s="87">
        <f t="shared" si="57"/>
        <v>0</v>
      </c>
      <c r="I48" s="87">
        <f t="shared" si="57"/>
        <v>0</v>
      </c>
      <c r="J48" s="87">
        <f t="shared" si="57"/>
        <v>0</v>
      </c>
      <c r="K48" s="87">
        <f t="shared" si="57"/>
        <v>0</v>
      </c>
      <c r="L48" s="87">
        <f t="shared" si="57"/>
        <v>0</v>
      </c>
      <c r="M48" s="87">
        <f t="shared" si="57"/>
        <v>0</v>
      </c>
      <c r="N48" s="87">
        <f t="shared" si="57"/>
        <v>0</v>
      </c>
      <c r="O48" s="87">
        <f t="shared" si="57"/>
        <v>0</v>
      </c>
      <c r="P48" s="87">
        <f t="shared" si="57"/>
        <v>0</v>
      </c>
      <c r="Q48" s="100">
        <f t="shared" si="47"/>
        <v>0</v>
      </c>
      <c r="S48" s="199">
        <f t="shared" si="48"/>
        <v>0</v>
      </c>
    </row>
    <row r="49" spans="1:19" ht="14.25" customHeight="1">
      <c r="A49" s="76"/>
      <c r="B49" s="90"/>
      <c r="C49" s="90"/>
      <c r="D49" s="90">
        <f t="shared" si="50"/>
        <v>0</v>
      </c>
      <c r="E49" s="91"/>
      <c r="F49" s="91"/>
      <c r="G49" s="87">
        <f t="shared" ref="G49:P49" si="58">IF($F49=G$1,+$B49,0)</f>
        <v>0</v>
      </c>
      <c r="H49" s="87">
        <f t="shared" si="58"/>
        <v>0</v>
      </c>
      <c r="I49" s="87">
        <f t="shared" si="58"/>
        <v>0</v>
      </c>
      <c r="J49" s="87">
        <f t="shared" si="58"/>
        <v>0</v>
      </c>
      <c r="K49" s="87">
        <f t="shared" si="58"/>
        <v>0</v>
      </c>
      <c r="L49" s="87">
        <f t="shared" si="58"/>
        <v>0</v>
      </c>
      <c r="M49" s="87">
        <f t="shared" si="58"/>
        <v>0</v>
      </c>
      <c r="N49" s="87">
        <f t="shared" si="58"/>
        <v>0</v>
      </c>
      <c r="O49" s="87">
        <f t="shared" si="58"/>
        <v>0</v>
      </c>
      <c r="P49" s="87">
        <f t="shared" si="58"/>
        <v>0</v>
      </c>
      <c r="Q49" s="100">
        <f t="shared" si="47"/>
        <v>0</v>
      </c>
      <c r="S49" s="199">
        <f t="shared" si="48"/>
        <v>0</v>
      </c>
    </row>
    <row r="50" spans="1:19" ht="14.25" customHeight="1">
      <c r="A50" s="76"/>
      <c r="B50" s="90"/>
      <c r="C50" s="90"/>
      <c r="D50" s="90">
        <f t="shared" si="50"/>
        <v>0</v>
      </c>
      <c r="E50" s="91"/>
      <c r="F50" s="91"/>
      <c r="G50" s="87">
        <f t="shared" ref="G50:P50" si="59">IF($F50=G$1,+$B50,0)</f>
        <v>0</v>
      </c>
      <c r="H50" s="87">
        <f t="shared" si="59"/>
        <v>0</v>
      </c>
      <c r="I50" s="87">
        <f t="shared" si="59"/>
        <v>0</v>
      </c>
      <c r="J50" s="87">
        <f t="shared" si="59"/>
        <v>0</v>
      </c>
      <c r="K50" s="87">
        <f t="shared" si="59"/>
        <v>0</v>
      </c>
      <c r="L50" s="87">
        <f t="shared" si="59"/>
        <v>0</v>
      </c>
      <c r="M50" s="87">
        <f t="shared" si="59"/>
        <v>0</v>
      </c>
      <c r="N50" s="87">
        <f t="shared" si="59"/>
        <v>0</v>
      </c>
      <c r="O50" s="87">
        <f t="shared" si="59"/>
        <v>0</v>
      </c>
      <c r="P50" s="87">
        <f t="shared" si="59"/>
        <v>0</v>
      </c>
      <c r="Q50" s="100">
        <f t="shared" si="47"/>
        <v>0</v>
      </c>
      <c r="S50" s="199">
        <f t="shared" si="48"/>
        <v>0</v>
      </c>
    </row>
    <row r="51" spans="1:19" ht="14.25" customHeight="1">
      <c r="A51" s="76"/>
      <c r="B51" s="100"/>
      <c r="C51" s="100"/>
      <c r="D51" s="90">
        <f t="shared" si="50"/>
        <v>0</v>
      </c>
      <c r="E51" s="91"/>
      <c r="F51" s="91"/>
      <c r="G51" s="87">
        <f t="shared" ref="G51:P51" si="60">IF($F51=G$1,+$B51,0)</f>
        <v>0</v>
      </c>
      <c r="H51" s="87">
        <f t="shared" si="60"/>
        <v>0</v>
      </c>
      <c r="I51" s="87">
        <f t="shared" si="60"/>
        <v>0</v>
      </c>
      <c r="J51" s="87">
        <f t="shared" si="60"/>
        <v>0</v>
      </c>
      <c r="K51" s="87">
        <f t="shared" si="60"/>
        <v>0</v>
      </c>
      <c r="L51" s="87">
        <f t="shared" si="60"/>
        <v>0</v>
      </c>
      <c r="M51" s="87">
        <f t="shared" si="60"/>
        <v>0</v>
      </c>
      <c r="N51" s="87">
        <f t="shared" si="60"/>
        <v>0</v>
      </c>
      <c r="O51" s="87">
        <f t="shared" si="60"/>
        <v>0</v>
      </c>
      <c r="P51" s="87">
        <f t="shared" si="60"/>
        <v>0</v>
      </c>
      <c r="Q51" s="100">
        <f t="shared" si="47"/>
        <v>0</v>
      </c>
      <c r="S51" s="199">
        <f t="shared" si="48"/>
        <v>0</v>
      </c>
    </row>
    <row r="52" spans="1:19" ht="14.25" customHeight="1">
      <c r="A52" s="81"/>
      <c r="C52" s="90"/>
      <c r="D52" s="90">
        <f t="shared" si="50"/>
        <v>0</v>
      </c>
      <c r="E52" s="91"/>
      <c r="F52" s="91"/>
      <c r="G52" s="87">
        <f t="shared" ref="G52:P52" si="61">IF($F52=G$1,+$B52,0)</f>
        <v>0</v>
      </c>
      <c r="H52" s="87">
        <f t="shared" si="61"/>
        <v>0</v>
      </c>
      <c r="I52" s="87">
        <f t="shared" si="61"/>
        <v>0</v>
      </c>
      <c r="J52" s="87">
        <f t="shared" si="61"/>
        <v>0</v>
      </c>
      <c r="K52" s="87">
        <f t="shared" si="61"/>
        <v>0</v>
      </c>
      <c r="L52" s="87">
        <f t="shared" si="61"/>
        <v>0</v>
      </c>
      <c r="M52" s="87">
        <f t="shared" si="61"/>
        <v>0</v>
      </c>
      <c r="N52" s="87">
        <f t="shared" si="61"/>
        <v>0</v>
      </c>
      <c r="O52" s="87">
        <f t="shared" si="61"/>
        <v>0</v>
      </c>
      <c r="P52" s="87">
        <f t="shared" si="61"/>
        <v>0</v>
      </c>
      <c r="Q52" s="100">
        <f t="shared" si="47"/>
        <v>0</v>
      </c>
    </row>
    <row r="53" spans="1:19" ht="14.25" customHeight="1">
      <c r="C53" s="113"/>
      <c r="D53" s="90">
        <f t="shared" si="50"/>
        <v>0</v>
      </c>
      <c r="E53" s="91"/>
      <c r="F53" s="91"/>
      <c r="G53" s="87">
        <f t="shared" ref="G53:P53" si="62">IF($F53=G$1,+$B53,0)</f>
        <v>0</v>
      </c>
      <c r="H53" s="87">
        <f t="shared" si="62"/>
        <v>0</v>
      </c>
      <c r="I53" s="87">
        <f t="shared" si="62"/>
        <v>0</v>
      </c>
      <c r="J53" s="87">
        <f t="shared" si="62"/>
        <v>0</v>
      </c>
      <c r="K53" s="87">
        <f t="shared" si="62"/>
        <v>0</v>
      </c>
      <c r="L53" s="87">
        <f t="shared" si="62"/>
        <v>0</v>
      </c>
      <c r="M53" s="87">
        <f t="shared" si="62"/>
        <v>0</v>
      </c>
      <c r="N53" s="87">
        <f t="shared" si="62"/>
        <v>0</v>
      </c>
      <c r="O53" s="87">
        <f t="shared" si="62"/>
        <v>0</v>
      </c>
      <c r="P53" s="87">
        <f t="shared" si="62"/>
        <v>0</v>
      </c>
      <c r="Q53" s="100">
        <f t="shared" si="47"/>
        <v>0</v>
      </c>
      <c r="S53" s="199">
        <f t="shared" ref="S53:S58" si="63">+B53+C53-D53</f>
        <v>0</v>
      </c>
    </row>
    <row r="54" spans="1:19" ht="14.25" customHeight="1">
      <c r="A54" s="81"/>
      <c r="C54" s="90"/>
      <c r="D54" s="90">
        <f t="shared" si="50"/>
        <v>0</v>
      </c>
      <c r="E54" s="91"/>
      <c r="F54" s="91"/>
      <c r="G54" s="87">
        <f t="shared" ref="G54:P54" si="64">IF($F54=G$1,+$B54,0)</f>
        <v>0</v>
      </c>
      <c r="H54" s="87">
        <f t="shared" si="64"/>
        <v>0</v>
      </c>
      <c r="I54" s="87">
        <f t="shared" si="64"/>
        <v>0</v>
      </c>
      <c r="J54" s="87">
        <f t="shared" si="64"/>
        <v>0</v>
      </c>
      <c r="K54" s="87">
        <f t="shared" si="64"/>
        <v>0</v>
      </c>
      <c r="L54" s="87">
        <f t="shared" si="64"/>
        <v>0</v>
      </c>
      <c r="M54" s="87">
        <f t="shared" si="64"/>
        <v>0</v>
      </c>
      <c r="N54" s="87">
        <f t="shared" si="64"/>
        <v>0</v>
      </c>
      <c r="O54" s="87">
        <f t="shared" si="64"/>
        <v>0</v>
      </c>
      <c r="P54" s="87">
        <f t="shared" si="64"/>
        <v>0</v>
      </c>
      <c r="Q54" s="100">
        <f t="shared" si="47"/>
        <v>0</v>
      </c>
      <c r="S54" s="199">
        <f t="shared" si="63"/>
        <v>0</v>
      </c>
    </row>
    <row r="55" spans="1:19" ht="14.25" customHeight="1">
      <c r="A55" s="81"/>
      <c r="C55" s="113"/>
      <c r="D55" s="90">
        <f t="shared" si="50"/>
        <v>0</v>
      </c>
      <c r="E55" s="91"/>
      <c r="F55" s="91"/>
      <c r="G55" s="87">
        <f t="shared" ref="G55:P55" si="65">IF($F55=G$1,+$B55,0)</f>
        <v>0</v>
      </c>
      <c r="H55" s="87">
        <f t="shared" si="65"/>
        <v>0</v>
      </c>
      <c r="I55" s="87">
        <f t="shared" si="65"/>
        <v>0</v>
      </c>
      <c r="J55" s="87">
        <f t="shared" si="65"/>
        <v>0</v>
      </c>
      <c r="K55" s="87">
        <f t="shared" si="65"/>
        <v>0</v>
      </c>
      <c r="L55" s="87">
        <f t="shared" si="65"/>
        <v>0</v>
      </c>
      <c r="M55" s="87">
        <f t="shared" si="65"/>
        <v>0</v>
      </c>
      <c r="N55" s="87">
        <f t="shared" si="65"/>
        <v>0</v>
      </c>
      <c r="O55" s="87">
        <f t="shared" si="65"/>
        <v>0</v>
      </c>
      <c r="P55" s="87">
        <f t="shared" si="65"/>
        <v>0</v>
      </c>
      <c r="Q55" s="100">
        <f t="shared" si="47"/>
        <v>0</v>
      </c>
      <c r="S55" s="199">
        <f t="shared" si="63"/>
        <v>0</v>
      </c>
    </row>
    <row r="56" spans="1:19" ht="14.25" customHeight="1">
      <c r="A56" s="114" t="s">
        <v>234</v>
      </c>
      <c r="B56" s="115">
        <f t="shared" ref="B56:D56" si="66">SUM(B40:B55)</f>
        <v>228.05</v>
      </c>
      <c r="C56" s="115">
        <f t="shared" si="66"/>
        <v>0</v>
      </c>
      <c r="D56" s="115">
        <f t="shared" si="66"/>
        <v>228.05</v>
      </c>
      <c r="E56" s="2"/>
      <c r="F56" s="91"/>
      <c r="G56" s="105">
        <f t="shared" ref="G56:Q56" si="67">SUM(G40:G55)</f>
        <v>193.05</v>
      </c>
      <c r="H56" s="105">
        <f t="shared" si="67"/>
        <v>0</v>
      </c>
      <c r="I56" s="105">
        <f t="shared" si="67"/>
        <v>0</v>
      </c>
      <c r="J56" s="105">
        <f t="shared" si="67"/>
        <v>0</v>
      </c>
      <c r="K56" s="105">
        <f t="shared" si="67"/>
        <v>35</v>
      </c>
      <c r="L56" s="105">
        <f t="shared" si="67"/>
        <v>0</v>
      </c>
      <c r="M56" s="105">
        <f t="shared" si="67"/>
        <v>0</v>
      </c>
      <c r="N56" s="105">
        <f t="shared" si="67"/>
        <v>0</v>
      </c>
      <c r="O56" s="105">
        <f t="shared" si="67"/>
        <v>0</v>
      </c>
      <c r="P56" s="105">
        <f t="shared" si="67"/>
        <v>0</v>
      </c>
      <c r="Q56" s="105">
        <f t="shared" si="67"/>
        <v>228.05</v>
      </c>
      <c r="S56" s="129">
        <f t="shared" si="63"/>
        <v>0</v>
      </c>
    </row>
    <row r="57" spans="1:19" ht="14.25" customHeight="1">
      <c r="A57" s="77" t="s">
        <v>461</v>
      </c>
      <c r="B57" s="90">
        <v>193.05</v>
      </c>
      <c r="C57" s="117"/>
      <c r="D57" s="90">
        <f t="shared" ref="D57:D67" si="68">SUM(B57:C57)</f>
        <v>193.05</v>
      </c>
      <c r="E57" s="91">
        <v>22064</v>
      </c>
      <c r="F57" s="91">
        <v>1</v>
      </c>
      <c r="G57" s="87">
        <f t="shared" ref="G57:P57" si="69">IF($F57=G$1,+$B57,0)</f>
        <v>193.05</v>
      </c>
      <c r="H57" s="87">
        <f t="shared" si="69"/>
        <v>0</v>
      </c>
      <c r="I57" s="87">
        <f t="shared" si="69"/>
        <v>0</v>
      </c>
      <c r="J57" s="87">
        <f t="shared" si="69"/>
        <v>0</v>
      </c>
      <c r="K57" s="87">
        <f t="shared" si="69"/>
        <v>0</v>
      </c>
      <c r="L57" s="87">
        <f t="shared" si="69"/>
        <v>0</v>
      </c>
      <c r="M57" s="87">
        <f t="shared" si="69"/>
        <v>0</v>
      </c>
      <c r="N57" s="87">
        <f t="shared" si="69"/>
        <v>0</v>
      </c>
      <c r="O57" s="87">
        <f t="shared" si="69"/>
        <v>0</v>
      </c>
      <c r="P57" s="87">
        <f t="shared" si="69"/>
        <v>0</v>
      </c>
      <c r="Q57" s="100">
        <f t="shared" ref="Q57:Q67" si="70">SUM(G57:O57)</f>
        <v>193.05</v>
      </c>
      <c r="S57" s="199">
        <f t="shared" si="63"/>
        <v>0</v>
      </c>
    </row>
    <row r="58" spans="1:19" ht="14.25" customHeight="1">
      <c r="A58" s="101" t="s">
        <v>297</v>
      </c>
      <c r="B58" s="90">
        <v>35</v>
      </c>
      <c r="C58" s="90"/>
      <c r="D58" s="90">
        <f t="shared" si="68"/>
        <v>35</v>
      </c>
      <c r="E58" s="91" t="s">
        <v>365</v>
      </c>
      <c r="F58" s="91">
        <v>3</v>
      </c>
      <c r="G58" s="87">
        <f t="shared" ref="G58:P58" si="71">IF($F58=G$1,+$B58,0)</f>
        <v>0</v>
      </c>
      <c r="H58" s="87">
        <f t="shared" si="71"/>
        <v>0</v>
      </c>
      <c r="I58" s="87">
        <f t="shared" si="71"/>
        <v>35</v>
      </c>
      <c r="J58" s="87">
        <f t="shared" si="71"/>
        <v>0</v>
      </c>
      <c r="K58" s="87">
        <f t="shared" si="71"/>
        <v>0</v>
      </c>
      <c r="L58" s="87">
        <f t="shared" si="71"/>
        <v>0</v>
      </c>
      <c r="M58" s="87">
        <f t="shared" si="71"/>
        <v>0</v>
      </c>
      <c r="N58" s="87">
        <f t="shared" si="71"/>
        <v>0</v>
      </c>
      <c r="O58" s="87">
        <f t="shared" si="71"/>
        <v>0</v>
      </c>
      <c r="P58" s="87">
        <f t="shared" si="71"/>
        <v>0</v>
      </c>
      <c r="Q58" s="100">
        <f t="shared" si="70"/>
        <v>35</v>
      </c>
      <c r="S58" s="199">
        <f t="shared" si="63"/>
        <v>0</v>
      </c>
    </row>
    <row r="59" spans="1:19" ht="14.25" customHeight="1">
      <c r="A59" s="76" t="s">
        <v>147</v>
      </c>
      <c r="B59" s="100">
        <v>466.2</v>
      </c>
      <c r="C59" s="90">
        <v>23.31</v>
      </c>
      <c r="D59" s="90">
        <f t="shared" si="68"/>
        <v>489.51</v>
      </c>
      <c r="E59" s="91">
        <v>22065</v>
      </c>
      <c r="F59" s="91">
        <v>4</v>
      </c>
      <c r="G59" s="87">
        <f t="shared" ref="G59:P59" si="72">IF($F59=G$1,+$B59,0)</f>
        <v>0</v>
      </c>
      <c r="H59" s="87">
        <f t="shared" si="72"/>
        <v>0</v>
      </c>
      <c r="I59" s="87">
        <f t="shared" si="72"/>
        <v>0</v>
      </c>
      <c r="J59" s="87">
        <f t="shared" si="72"/>
        <v>466.2</v>
      </c>
      <c r="K59" s="87">
        <f t="shared" si="72"/>
        <v>0</v>
      </c>
      <c r="L59" s="87">
        <f t="shared" si="72"/>
        <v>0</v>
      </c>
      <c r="M59" s="87">
        <f t="shared" si="72"/>
        <v>0</v>
      </c>
      <c r="N59" s="87">
        <f t="shared" si="72"/>
        <v>0</v>
      </c>
      <c r="O59" s="87">
        <f t="shared" si="72"/>
        <v>0</v>
      </c>
      <c r="P59" s="87">
        <f t="shared" si="72"/>
        <v>0</v>
      </c>
      <c r="Q59" s="100">
        <f t="shared" si="70"/>
        <v>466.2</v>
      </c>
    </row>
    <row r="60" spans="1:19" ht="14.25" customHeight="1">
      <c r="A60" s="76"/>
      <c r="B60" s="100"/>
      <c r="C60" s="90"/>
      <c r="D60" s="90">
        <f t="shared" si="68"/>
        <v>0</v>
      </c>
      <c r="E60" s="91"/>
      <c r="F60" s="91"/>
      <c r="G60" s="87">
        <f t="shared" ref="G60:P60" si="73">IF($F60=G$1,+$B60,0)</f>
        <v>0</v>
      </c>
      <c r="H60" s="87">
        <f t="shared" si="73"/>
        <v>0</v>
      </c>
      <c r="I60" s="87">
        <f t="shared" si="73"/>
        <v>0</v>
      </c>
      <c r="J60" s="87">
        <f t="shared" si="73"/>
        <v>0</v>
      </c>
      <c r="K60" s="87">
        <f t="shared" si="73"/>
        <v>0</v>
      </c>
      <c r="L60" s="87">
        <f t="shared" si="73"/>
        <v>0</v>
      </c>
      <c r="M60" s="87">
        <f t="shared" si="73"/>
        <v>0</v>
      </c>
      <c r="N60" s="87">
        <f t="shared" si="73"/>
        <v>0</v>
      </c>
      <c r="O60" s="87">
        <f t="shared" si="73"/>
        <v>0</v>
      </c>
      <c r="P60" s="87">
        <f t="shared" si="73"/>
        <v>0</v>
      </c>
      <c r="Q60" s="100">
        <f t="shared" si="70"/>
        <v>0</v>
      </c>
      <c r="S60" s="199">
        <f>+B61+C61-D61</f>
        <v>0</v>
      </c>
    </row>
    <row r="61" spans="1:19" ht="14.25" customHeight="1">
      <c r="A61" s="76"/>
      <c r="B61" s="90"/>
      <c r="C61" s="90"/>
      <c r="D61" s="90">
        <f t="shared" si="68"/>
        <v>0</v>
      </c>
      <c r="E61" s="91"/>
      <c r="F61" s="91"/>
      <c r="G61" s="87">
        <f t="shared" ref="G61:P61" si="74">IF($F61=G$1,+$B61,0)</f>
        <v>0</v>
      </c>
      <c r="H61" s="87">
        <f t="shared" si="74"/>
        <v>0</v>
      </c>
      <c r="I61" s="87">
        <f t="shared" si="74"/>
        <v>0</v>
      </c>
      <c r="J61" s="87">
        <f t="shared" si="74"/>
        <v>0</v>
      </c>
      <c r="K61" s="87">
        <f t="shared" si="74"/>
        <v>0</v>
      </c>
      <c r="L61" s="87">
        <f t="shared" si="74"/>
        <v>0</v>
      </c>
      <c r="M61" s="87">
        <f t="shared" si="74"/>
        <v>0</v>
      </c>
      <c r="N61" s="87">
        <f t="shared" si="74"/>
        <v>0</v>
      </c>
      <c r="O61" s="87">
        <f t="shared" si="74"/>
        <v>0</v>
      </c>
      <c r="P61" s="87">
        <f t="shared" si="74"/>
        <v>0</v>
      </c>
      <c r="Q61" s="100">
        <f t="shared" si="70"/>
        <v>0</v>
      </c>
    </row>
    <row r="62" spans="1:19" ht="14.25" customHeight="1">
      <c r="A62" s="76"/>
      <c r="B62" s="100"/>
      <c r="C62" s="90"/>
      <c r="D62" s="90">
        <f t="shared" si="68"/>
        <v>0</v>
      </c>
      <c r="E62" s="91"/>
      <c r="F62" s="91"/>
      <c r="G62" s="87">
        <f t="shared" ref="G62:P62" si="75">IF($F62=G$1,+$B62,0)</f>
        <v>0</v>
      </c>
      <c r="H62" s="87">
        <f t="shared" si="75"/>
        <v>0</v>
      </c>
      <c r="I62" s="87">
        <f t="shared" si="75"/>
        <v>0</v>
      </c>
      <c r="J62" s="87">
        <f t="shared" si="75"/>
        <v>0</v>
      </c>
      <c r="K62" s="87">
        <f t="shared" si="75"/>
        <v>0</v>
      </c>
      <c r="L62" s="87">
        <f t="shared" si="75"/>
        <v>0</v>
      </c>
      <c r="M62" s="87">
        <f t="shared" si="75"/>
        <v>0</v>
      </c>
      <c r="N62" s="87">
        <f t="shared" si="75"/>
        <v>0</v>
      </c>
      <c r="O62" s="87">
        <f t="shared" si="75"/>
        <v>0</v>
      </c>
      <c r="P62" s="87">
        <f t="shared" si="75"/>
        <v>0</v>
      </c>
      <c r="Q62" s="100">
        <f t="shared" si="70"/>
        <v>0</v>
      </c>
      <c r="S62" s="199">
        <f t="shared" ref="S62:S84" si="76">+B62+C62-D62</f>
        <v>0</v>
      </c>
    </row>
    <row r="63" spans="1:19" ht="14.25" customHeight="1">
      <c r="A63" s="77"/>
      <c r="B63" s="90"/>
      <c r="C63" s="90"/>
      <c r="D63" s="90">
        <f t="shared" si="68"/>
        <v>0</v>
      </c>
      <c r="E63" s="91"/>
      <c r="F63" s="91"/>
      <c r="G63" s="87">
        <f t="shared" ref="G63:P63" si="77">IF($F63=G$1,+$B63,0)</f>
        <v>0</v>
      </c>
      <c r="H63" s="87">
        <f t="shared" si="77"/>
        <v>0</v>
      </c>
      <c r="I63" s="87">
        <f t="shared" si="77"/>
        <v>0</v>
      </c>
      <c r="J63" s="87">
        <f t="shared" si="77"/>
        <v>0</v>
      </c>
      <c r="K63" s="87">
        <f t="shared" si="77"/>
        <v>0</v>
      </c>
      <c r="L63" s="87">
        <f t="shared" si="77"/>
        <v>0</v>
      </c>
      <c r="M63" s="87">
        <f t="shared" si="77"/>
        <v>0</v>
      </c>
      <c r="N63" s="87">
        <f t="shared" si="77"/>
        <v>0</v>
      </c>
      <c r="O63" s="87">
        <f t="shared" si="77"/>
        <v>0</v>
      </c>
      <c r="P63" s="87">
        <f t="shared" si="77"/>
        <v>0</v>
      </c>
      <c r="Q63" s="100">
        <f t="shared" si="70"/>
        <v>0</v>
      </c>
      <c r="S63" s="199">
        <f t="shared" si="76"/>
        <v>0</v>
      </c>
    </row>
    <row r="64" spans="1:19" ht="14.25" customHeight="1">
      <c r="B64" s="90"/>
      <c r="C64" s="90"/>
      <c r="D64" s="90">
        <f t="shared" si="68"/>
        <v>0</v>
      </c>
      <c r="E64" s="91"/>
      <c r="F64" s="91"/>
      <c r="G64" s="87">
        <f t="shared" ref="G64:P64" si="78">IF($F64=G$1,+$B64,0)</f>
        <v>0</v>
      </c>
      <c r="H64" s="87">
        <f t="shared" si="78"/>
        <v>0</v>
      </c>
      <c r="I64" s="87">
        <f t="shared" si="78"/>
        <v>0</v>
      </c>
      <c r="J64" s="87">
        <f t="shared" si="78"/>
        <v>0</v>
      </c>
      <c r="K64" s="87">
        <f t="shared" si="78"/>
        <v>0</v>
      </c>
      <c r="L64" s="87">
        <f t="shared" si="78"/>
        <v>0</v>
      </c>
      <c r="M64" s="87">
        <f t="shared" si="78"/>
        <v>0</v>
      </c>
      <c r="N64" s="87">
        <f t="shared" si="78"/>
        <v>0</v>
      </c>
      <c r="O64" s="87">
        <f t="shared" si="78"/>
        <v>0</v>
      </c>
      <c r="P64" s="87">
        <f t="shared" si="78"/>
        <v>0</v>
      </c>
      <c r="Q64" s="100">
        <f t="shared" si="70"/>
        <v>0</v>
      </c>
      <c r="S64" s="199">
        <f t="shared" si="76"/>
        <v>0</v>
      </c>
    </row>
    <row r="65" spans="1:19" ht="14.25" customHeight="1">
      <c r="A65" s="81"/>
      <c r="B65" s="90"/>
      <c r="C65" s="90"/>
      <c r="D65" s="90">
        <f t="shared" si="68"/>
        <v>0</v>
      </c>
      <c r="E65" s="91"/>
      <c r="F65" s="91"/>
      <c r="G65" s="87">
        <f t="shared" ref="G65:P65" si="79">IF($F65=G$1,+$B65,0)</f>
        <v>0</v>
      </c>
      <c r="H65" s="87">
        <f t="shared" si="79"/>
        <v>0</v>
      </c>
      <c r="I65" s="87">
        <f t="shared" si="79"/>
        <v>0</v>
      </c>
      <c r="J65" s="87">
        <f t="shared" si="79"/>
        <v>0</v>
      </c>
      <c r="K65" s="87">
        <f t="shared" si="79"/>
        <v>0</v>
      </c>
      <c r="L65" s="87">
        <f t="shared" si="79"/>
        <v>0</v>
      </c>
      <c r="M65" s="87">
        <f t="shared" si="79"/>
        <v>0</v>
      </c>
      <c r="N65" s="87">
        <f t="shared" si="79"/>
        <v>0</v>
      </c>
      <c r="O65" s="87">
        <f t="shared" si="79"/>
        <v>0</v>
      </c>
      <c r="P65" s="87">
        <f t="shared" si="79"/>
        <v>0</v>
      </c>
      <c r="Q65" s="100">
        <f t="shared" si="70"/>
        <v>0</v>
      </c>
      <c r="S65" s="199">
        <f t="shared" si="76"/>
        <v>0</v>
      </c>
    </row>
    <row r="66" spans="1:19" ht="14.25" customHeight="1">
      <c r="A66" s="81"/>
      <c r="B66" s="90"/>
      <c r="C66" s="90"/>
      <c r="D66" s="90">
        <f t="shared" si="68"/>
        <v>0</v>
      </c>
      <c r="E66" s="91"/>
      <c r="F66" s="91"/>
      <c r="G66" s="87">
        <f t="shared" ref="G66:P66" si="80">IF($F66=G$1,+$B66,0)</f>
        <v>0</v>
      </c>
      <c r="H66" s="87">
        <f t="shared" si="80"/>
        <v>0</v>
      </c>
      <c r="I66" s="87">
        <f t="shared" si="80"/>
        <v>0</v>
      </c>
      <c r="J66" s="87">
        <f t="shared" si="80"/>
        <v>0</v>
      </c>
      <c r="K66" s="87">
        <f t="shared" si="80"/>
        <v>0</v>
      </c>
      <c r="L66" s="87">
        <f t="shared" si="80"/>
        <v>0</v>
      </c>
      <c r="M66" s="87">
        <f t="shared" si="80"/>
        <v>0</v>
      </c>
      <c r="N66" s="87">
        <f t="shared" si="80"/>
        <v>0</v>
      </c>
      <c r="O66" s="87">
        <f t="shared" si="80"/>
        <v>0</v>
      </c>
      <c r="P66" s="87">
        <f t="shared" si="80"/>
        <v>0</v>
      </c>
      <c r="Q66" s="100">
        <f t="shared" si="70"/>
        <v>0</v>
      </c>
      <c r="S66" s="199">
        <f t="shared" si="76"/>
        <v>0</v>
      </c>
    </row>
    <row r="67" spans="1:19" ht="14.25" customHeight="1">
      <c r="A67" s="81"/>
      <c r="B67" s="100"/>
      <c r="C67" s="90"/>
      <c r="D67" s="90">
        <f t="shared" si="68"/>
        <v>0</v>
      </c>
      <c r="E67" s="91"/>
      <c r="F67" s="91"/>
      <c r="G67" s="87">
        <f t="shared" ref="G67:P67" si="81">IF($F67=G$1,+$B67,0)</f>
        <v>0</v>
      </c>
      <c r="H67" s="87">
        <f t="shared" si="81"/>
        <v>0</v>
      </c>
      <c r="I67" s="87">
        <f t="shared" si="81"/>
        <v>0</v>
      </c>
      <c r="J67" s="87">
        <f t="shared" si="81"/>
        <v>0</v>
      </c>
      <c r="K67" s="87">
        <f t="shared" si="81"/>
        <v>0</v>
      </c>
      <c r="L67" s="87">
        <f t="shared" si="81"/>
        <v>0</v>
      </c>
      <c r="M67" s="87">
        <f t="shared" si="81"/>
        <v>0</v>
      </c>
      <c r="N67" s="87">
        <f t="shared" si="81"/>
        <v>0</v>
      </c>
      <c r="O67" s="87">
        <f t="shared" si="81"/>
        <v>0</v>
      </c>
      <c r="P67" s="87">
        <f t="shared" si="81"/>
        <v>0</v>
      </c>
      <c r="Q67" s="100">
        <f t="shared" si="70"/>
        <v>0</v>
      </c>
      <c r="S67" s="199">
        <f t="shared" si="76"/>
        <v>0</v>
      </c>
    </row>
    <row r="68" spans="1:19" ht="16.5" customHeight="1">
      <c r="A68" s="114" t="s">
        <v>238</v>
      </c>
      <c r="B68" s="119">
        <f t="shared" ref="B68:D68" si="82">SUM(B57:B67)</f>
        <v>694.25</v>
      </c>
      <c r="C68" s="119">
        <f t="shared" si="82"/>
        <v>23.31</v>
      </c>
      <c r="D68" s="119">
        <f t="shared" si="82"/>
        <v>717.56</v>
      </c>
      <c r="E68" s="2"/>
      <c r="F68" s="2"/>
      <c r="G68" s="119">
        <f t="shared" ref="G68:Q68" si="83">SUM(G57:G67)</f>
        <v>193.05</v>
      </c>
      <c r="H68" s="119">
        <f t="shared" si="83"/>
        <v>0</v>
      </c>
      <c r="I68" s="119">
        <f t="shared" si="83"/>
        <v>35</v>
      </c>
      <c r="J68" s="119">
        <f t="shared" si="83"/>
        <v>466.2</v>
      </c>
      <c r="K68" s="119">
        <f t="shared" si="83"/>
        <v>0</v>
      </c>
      <c r="L68" s="119">
        <f t="shared" si="83"/>
        <v>0</v>
      </c>
      <c r="M68" s="119">
        <f t="shared" si="83"/>
        <v>0</v>
      </c>
      <c r="N68" s="119">
        <f t="shared" si="83"/>
        <v>0</v>
      </c>
      <c r="O68" s="119">
        <f t="shared" si="83"/>
        <v>0</v>
      </c>
      <c r="P68" s="119">
        <f t="shared" si="83"/>
        <v>0</v>
      </c>
      <c r="Q68" s="119">
        <f t="shared" si="83"/>
        <v>694.25</v>
      </c>
      <c r="S68" s="199">
        <f t="shared" si="76"/>
        <v>0</v>
      </c>
    </row>
    <row r="69" spans="1:19" ht="14.25" customHeight="1">
      <c r="A69" s="76" t="s">
        <v>462</v>
      </c>
      <c r="B69" s="100">
        <v>53.56</v>
      </c>
      <c r="C69" s="90"/>
      <c r="D69" s="90">
        <f t="shared" ref="D69:D83" si="84">SUM(B69:C69)</f>
        <v>53.56</v>
      </c>
      <c r="E69" s="2"/>
      <c r="F69" s="2">
        <v>2</v>
      </c>
      <c r="G69" s="87">
        <f t="shared" ref="G69:P69" si="85">IF($F69=G$1,+$B69,0)</f>
        <v>0</v>
      </c>
      <c r="H69" s="87">
        <f t="shared" si="85"/>
        <v>53.56</v>
      </c>
      <c r="I69" s="87">
        <f t="shared" si="85"/>
        <v>0</v>
      </c>
      <c r="J69" s="87">
        <f t="shared" si="85"/>
        <v>0</v>
      </c>
      <c r="K69" s="87">
        <f t="shared" si="85"/>
        <v>0</v>
      </c>
      <c r="L69" s="87">
        <f t="shared" si="85"/>
        <v>0</v>
      </c>
      <c r="M69" s="87">
        <f t="shared" si="85"/>
        <v>0</v>
      </c>
      <c r="N69" s="87">
        <f t="shared" si="85"/>
        <v>0</v>
      </c>
      <c r="O69" s="87">
        <f t="shared" si="85"/>
        <v>0</v>
      </c>
      <c r="P69" s="87">
        <f t="shared" si="85"/>
        <v>0</v>
      </c>
      <c r="Q69" s="100">
        <f t="shared" ref="Q69:Q83" si="86">SUM(G69:O69)</f>
        <v>53.56</v>
      </c>
      <c r="S69" s="199">
        <f t="shared" si="76"/>
        <v>0</v>
      </c>
    </row>
    <row r="70" spans="1:19" ht="14.25" customHeight="1">
      <c r="A70" s="77" t="s">
        <v>461</v>
      </c>
      <c r="B70" s="90">
        <v>193.05</v>
      </c>
      <c r="C70" s="90"/>
      <c r="D70" s="90">
        <f t="shared" si="84"/>
        <v>193.05</v>
      </c>
      <c r="E70" s="91">
        <v>22066</v>
      </c>
      <c r="F70" s="91">
        <v>1</v>
      </c>
      <c r="G70" s="87">
        <f t="shared" ref="G70:P70" si="87">IF($F70=G$1,+$B70,0)</f>
        <v>193.05</v>
      </c>
      <c r="H70" s="87">
        <f t="shared" si="87"/>
        <v>0</v>
      </c>
      <c r="I70" s="87">
        <f t="shared" si="87"/>
        <v>0</v>
      </c>
      <c r="J70" s="87">
        <f t="shared" si="87"/>
        <v>0</v>
      </c>
      <c r="K70" s="87">
        <f t="shared" si="87"/>
        <v>0</v>
      </c>
      <c r="L70" s="87">
        <f t="shared" si="87"/>
        <v>0</v>
      </c>
      <c r="M70" s="87">
        <f t="shared" si="87"/>
        <v>0</v>
      </c>
      <c r="N70" s="87">
        <f t="shared" si="87"/>
        <v>0</v>
      </c>
      <c r="O70" s="87">
        <f t="shared" si="87"/>
        <v>0</v>
      </c>
      <c r="P70" s="87">
        <f t="shared" si="87"/>
        <v>0</v>
      </c>
      <c r="Q70" s="100">
        <f t="shared" si="86"/>
        <v>193.05</v>
      </c>
      <c r="S70" s="199">
        <f t="shared" si="76"/>
        <v>0</v>
      </c>
    </row>
    <row r="71" spans="1:19" ht="14.25" customHeight="1">
      <c r="A71" s="101" t="s">
        <v>297</v>
      </c>
      <c r="B71" s="90">
        <v>35</v>
      </c>
      <c r="C71" s="90"/>
      <c r="D71" s="90">
        <f t="shared" si="84"/>
        <v>35</v>
      </c>
      <c r="E71" s="91" t="s">
        <v>365</v>
      </c>
      <c r="F71" s="91">
        <v>3</v>
      </c>
      <c r="G71" s="87">
        <f t="shared" ref="G71:P71" si="88">IF($F71=G$1,+$B71,0)</f>
        <v>0</v>
      </c>
      <c r="H71" s="87">
        <f t="shared" si="88"/>
        <v>0</v>
      </c>
      <c r="I71" s="87">
        <f t="shared" si="88"/>
        <v>35</v>
      </c>
      <c r="J71" s="87">
        <f t="shared" si="88"/>
        <v>0</v>
      </c>
      <c r="K71" s="87">
        <f t="shared" si="88"/>
        <v>0</v>
      </c>
      <c r="L71" s="87">
        <f t="shared" si="88"/>
        <v>0</v>
      </c>
      <c r="M71" s="87">
        <f t="shared" si="88"/>
        <v>0</v>
      </c>
      <c r="N71" s="87">
        <f t="shared" si="88"/>
        <v>0</v>
      </c>
      <c r="O71" s="87">
        <f t="shared" si="88"/>
        <v>0</v>
      </c>
      <c r="P71" s="87">
        <f t="shared" si="88"/>
        <v>0</v>
      </c>
      <c r="Q71" s="100">
        <f t="shared" si="86"/>
        <v>35</v>
      </c>
      <c r="S71" s="199">
        <f t="shared" si="76"/>
        <v>0</v>
      </c>
    </row>
    <row r="72" spans="1:19" ht="14.25" customHeight="1">
      <c r="A72" s="76" t="s">
        <v>463</v>
      </c>
      <c r="B72" s="90">
        <v>29.24</v>
      </c>
      <c r="C72" s="90"/>
      <c r="D72" s="90">
        <f t="shared" si="84"/>
        <v>29.24</v>
      </c>
      <c r="E72" s="91" t="s">
        <v>365</v>
      </c>
      <c r="F72" s="91">
        <v>3</v>
      </c>
      <c r="G72" s="87">
        <f t="shared" ref="G72:P72" si="89">IF($F72=G$1,+$B72,0)</f>
        <v>0</v>
      </c>
      <c r="H72" s="87">
        <f t="shared" si="89"/>
        <v>0</v>
      </c>
      <c r="I72" s="87">
        <f t="shared" si="89"/>
        <v>29.24</v>
      </c>
      <c r="J72" s="87">
        <f t="shared" si="89"/>
        <v>0</v>
      </c>
      <c r="K72" s="87">
        <f t="shared" si="89"/>
        <v>0</v>
      </c>
      <c r="L72" s="87">
        <f t="shared" si="89"/>
        <v>0</v>
      </c>
      <c r="M72" s="87">
        <f t="shared" si="89"/>
        <v>0</v>
      </c>
      <c r="N72" s="87">
        <f t="shared" si="89"/>
        <v>0</v>
      </c>
      <c r="O72" s="87">
        <f t="shared" si="89"/>
        <v>0</v>
      </c>
      <c r="P72" s="87">
        <f t="shared" si="89"/>
        <v>0</v>
      </c>
      <c r="Q72" s="100">
        <f t="shared" si="86"/>
        <v>29.24</v>
      </c>
      <c r="S72" s="199">
        <f t="shared" si="76"/>
        <v>0</v>
      </c>
    </row>
    <row r="73" spans="1:19" ht="15" customHeight="1">
      <c r="A73" s="81"/>
      <c r="B73" s="90"/>
      <c r="C73" s="90"/>
      <c r="D73" s="90">
        <f t="shared" si="84"/>
        <v>0</v>
      </c>
      <c r="E73" s="91"/>
      <c r="F73" s="91"/>
      <c r="G73" s="87">
        <f t="shared" ref="G73:P73" si="90">IF($F73=G$1,+$B73,0)</f>
        <v>0</v>
      </c>
      <c r="H73" s="87">
        <f t="shared" si="90"/>
        <v>0</v>
      </c>
      <c r="I73" s="87">
        <f t="shared" si="90"/>
        <v>0</v>
      </c>
      <c r="J73" s="87">
        <f t="shared" si="90"/>
        <v>0</v>
      </c>
      <c r="K73" s="87">
        <f t="shared" si="90"/>
        <v>0</v>
      </c>
      <c r="L73" s="87">
        <f t="shared" si="90"/>
        <v>0</v>
      </c>
      <c r="M73" s="87">
        <f t="shared" si="90"/>
        <v>0</v>
      </c>
      <c r="N73" s="87">
        <f t="shared" si="90"/>
        <v>0</v>
      </c>
      <c r="O73" s="87">
        <f t="shared" si="90"/>
        <v>0</v>
      </c>
      <c r="P73" s="87">
        <f t="shared" si="90"/>
        <v>0</v>
      </c>
      <c r="Q73" s="100">
        <f t="shared" si="86"/>
        <v>0</v>
      </c>
      <c r="S73" s="199">
        <f t="shared" si="76"/>
        <v>0</v>
      </c>
    </row>
    <row r="74" spans="1:19" ht="14.25" customHeight="1">
      <c r="A74" s="81"/>
      <c r="B74" s="90"/>
      <c r="C74" s="90"/>
      <c r="D74" s="90">
        <f t="shared" si="84"/>
        <v>0</v>
      </c>
      <c r="E74" s="91"/>
      <c r="F74" s="91"/>
      <c r="G74" s="87">
        <f t="shared" ref="G74:P74" si="91">IF($F74=G$1,+$B74,0)</f>
        <v>0</v>
      </c>
      <c r="H74" s="87">
        <f t="shared" si="91"/>
        <v>0</v>
      </c>
      <c r="I74" s="87">
        <f t="shared" si="91"/>
        <v>0</v>
      </c>
      <c r="J74" s="87">
        <f t="shared" si="91"/>
        <v>0</v>
      </c>
      <c r="K74" s="87">
        <f t="shared" si="91"/>
        <v>0</v>
      </c>
      <c r="L74" s="87">
        <f t="shared" si="91"/>
        <v>0</v>
      </c>
      <c r="M74" s="87">
        <f t="shared" si="91"/>
        <v>0</v>
      </c>
      <c r="N74" s="87">
        <f t="shared" si="91"/>
        <v>0</v>
      </c>
      <c r="O74" s="87">
        <f t="shared" si="91"/>
        <v>0</v>
      </c>
      <c r="P74" s="87">
        <f t="shared" si="91"/>
        <v>0</v>
      </c>
      <c r="Q74" s="100">
        <f t="shared" si="86"/>
        <v>0</v>
      </c>
      <c r="S74" s="199">
        <f t="shared" si="76"/>
        <v>0</v>
      </c>
    </row>
    <row r="75" spans="1:19" ht="14.25" customHeight="1">
      <c r="A75" s="81"/>
      <c r="B75" s="90"/>
      <c r="C75" s="90"/>
      <c r="D75" s="90">
        <f t="shared" si="84"/>
        <v>0</v>
      </c>
      <c r="E75" s="91"/>
      <c r="F75" s="91"/>
      <c r="G75" s="87">
        <f t="shared" ref="G75:P75" si="92">IF($F75=G$1,+$B75,0)</f>
        <v>0</v>
      </c>
      <c r="H75" s="87">
        <f t="shared" si="92"/>
        <v>0</v>
      </c>
      <c r="I75" s="87">
        <f t="shared" si="92"/>
        <v>0</v>
      </c>
      <c r="J75" s="87">
        <f t="shared" si="92"/>
        <v>0</v>
      </c>
      <c r="K75" s="87">
        <f t="shared" si="92"/>
        <v>0</v>
      </c>
      <c r="L75" s="87">
        <f t="shared" si="92"/>
        <v>0</v>
      </c>
      <c r="M75" s="87">
        <f t="shared" si="92"/>
        <v>0</v>
      </c>
      <c r="N75" s="87">
        <f t="shared" si="92"/>
        <v>0</v>
      </c>
      <c r="O75" s="87">
        <f t="shared" si="92"/>
        <v>0</v>
      </c>
      <c r="P75" s="87">
        <f t="shared" si="92"/>
        <v>0</v>
      </c>
      <c r="Q75" s="100">
        <f t="shared" si="86"/>
        <v>0</v>
      </c>
      <c r="S75" s="199">
        <f t="shared" si="76"/>
        <v>0</v>
      </c>
    </row>
    <row r="76" spans="1:19" ht="14.25" customHeight="1">
      <c r="A76" s="81"/>
      <c r="B76" s="90"/>
      <c r="C76" s="90"/>
      <c r="D76" s="90">
        <f t="shared" si="84"/>
        <v>0</v>
      </c>
      <c r="E76" s="91"/>
      <c r="F76" s="91"/>
      <c r="G76" s="87">
        <f t="shared" ref="G76:P76" si="93">IF($F76=G$1,+$B76,0)</f>
        <v>0</v>
      </c>
      <c r="H76" s="87">
        <f t="shared" si="93"/>
        <v>0</v>
      </c>
      <c r="I76" s="87">
        <f t="shared" si="93"/>
        <v>0</v>
      </c>
      <c r="J76" s="87">
        <f t="shared" si="93"/>
        <v>0</v>
      </c>
      <c r="K76" s="87">
        <f t="shared" si="93"/>
        <v>0</v>
      </c>
      <c r="L76" s="87">
        <f t="shared" si="93"/>
        <v>0</v>
      </c>
      <c r="M76" s="87">
        <f t="shared" si="93"/>
        <v>0</v>
      </c>
      <c r="N76" s="87">
        <f t="shared" si="93"/>
        <v>0</v>
      </c>
      <c r="O76" s="87">
        <f t="shared" si="93"/>
        <v>0</v>
      </c>
      <c r="P76" s="87">
        <f t="shared" si="93"/>
        <v>0</v>
      </c>
      <c r="Q76" s="100">
        <f t="shared" si="86"/>
        <v>0</v>
      </c>
      <c r="S76" s="199">
        <f t="shared" si="76"/>
        <v>0</v>
      </c>
    </row>
    <row r="77" spans="1:19" ht="14.25" customHeight="1">
      <c r="A77" s="81"/>
      <c r="B77" s="87"/>
      <c r="C77" s="87"/>
      <c r="D77" s="90">
        <f t="shared" si="84"/>
        <v>0</v>
      </c>
      <c r="E77" s="91"/>
      <c r="F77" s="91"/>
      <c r="G77" s="87">
        <f t="shared" ref="G77:P77" si="94">IF($F77=G$1,+$B77,0)</f>
        <v>0</v>
      </c>
      <c r="H77" s="87">
        <f t="shared" si="94"/>
        <v>0</v>
      </c>
      <c r="I77" s="87">
        <f t="shared" si="94"/>
        <v>0</v>
      </c>
      <c r="J77" s="87">
        <f t="shared" si="94"/>
        <v>0</v>
      </c>
      <c r="K77" s="87">
        <f t="shared" si="94"/>
        <v>0</v>
      </c>
      <c r="L77" s="87">
        <f t="shared" si="94"/>
        <v>0</v>
      </c>
      <c r="M77" s="87">
        <f t="shared" si="94"/>
        <v>0</v>
      </c>
      <c r="N77" s="87">
        <f t="shared" si="94"/>
        <v>0</v>
      </c>
      <c r="O77" s="87">
        <f t="shared" si="94"/>
        <v>0</v>
      </c>
      <c r="P77" s="87">
        <f t="shared" si="94"/>
        <v>0</v>
      </c>
      <c r="Q77" s="100">
        <f t="shared" si="86"/>
        <v>0</v>
      </c>
      <c r="S77" s="199">
        <f t="shared" si="76"/>
        <v>0</v>
      </c>
    </row>
    <row r="78" spans="1:19" ht="14.25" customHeight="1">
      <c r="A78" s="81"/>
      <c r="B78" s="87"/>
      <c r="C78" s="87"/>
      <c r="D78" s="90">
        <f t="shared" si="84"/>
        <v>0</v>
      </c>
      <c r="E78" s="2"/>
      <c r="F78" s="2"/>
      <c r="G78" s="87">
        <f t="shared" ref="G78:P78" si="95">IF($F78=G$1,+$B78,0)</f>
        <v>0</v>
      </c>
      <c r="H78" s="87">
        <f t="shared" si="95"/>
        <v>0</v>
      </c>
      <c r="I78" s="87">
        <f t="shared" si="95"/>
        <v>0</v>
      </c>
      <c r="J78" s="87">
        <f t="shared" si="95"/>
        <v>0</v>
      </c>
      <c r="K78" s="87">
        <f t="shared" si="95"/>
        <v>0</v>
      </c>
      <c r="L78" s="87">
        <f t="shared" si="95"/>
        <v>0</v>
      </c>
      <c r="M78" s="87">
        <f t="shared" si="95"/>
        <v>0</v>
      </c>
      <c r="N78" s="87">
        <f t="shared" si="95"/>
        <v>0</v>
      </c>
      <c r="O78" s="87">
        <f t="shared" si="95"/>
        <v>0</v>
      </c>
      <c r="P78" s="87">
        <f t="shared" si="95"/>
        <v>0</v>
      </c>
      <c r="Q78" s="100">
        <f t="shared" si="86"/>
        <v>0</v>
      </c>
      <c r="S78" s="199">
        <f t="shared" si="76"/>
        <v>0</v>
      </c>
    </row>
    <row r="79" spans="1:19" ht="14.25" customHeight="1">
      <c r="B79" s="87"/>
      <c r="C79" s="87"/>
      <c r="D79" s="90">
        <f t="shared" si="84"/>
        <v>0</v>
      </c>
      <c r="E79" s="2"/>
      <c r="F79" s="2"/>
      <c r="G79" s="87">
        <f t="shared" ref="G79:P79" si="96">IF($F79=G$1,+$B79,0)</f>
        <v>0</v>
      </c>
      <c r="H79" s="87">
        <f t="shared" si="96"/>
        <v>0</v>
      </c>
      <c r="I79" s="87">
        <f t="shared" si="96"/>
        <v>0</v>
      </c>
      <c r="J79" s="87">
        <f t="shared" si="96"/>
        <v>0</v>
      </c>
      <c r="K79" s="87">
        <f t="shared" si="96"/>
        <v>0</v>
      </c>
      <c r="L79" s="87">
        <f t="shared" si="96"/>
        <v>0</v>
      </c>
      <c r="M79" s="87">
        <f t="shared" si="96"/>
        <v>0</v>
      </c>
      <c r="N79" s="87">
        <f t="shared" si="96"/>
        <v>0</v>
      </c>
      <c r="O79" s="87">
        <f t="shared" si="96"/>
        <v>0</v>
      </c>
      <c r="P79" s="87">
        <f t="shared" si="96"/>
        <v>0</v>
      </c>
      <c r="Q79" s="100">
        <f t="shared" si="86"/>
        <v>0</v>
      </c>
      <c r="S79" s="199">
        <f t="shared" si="76"/>
        <v>0</v>
      </c>
    </row>
    <row r="80" spans="1:19" ht="14.25" customHeight="1">
      <c r="B80" s="87"/>
      <c r="C80" s="87"/>
      <c r="D80" s="90">
        <f t="shared" si="84"/>
        <v>0</v>
      </c>
      <c r="E80" s="2"/>
      <c r="F80" s="2"/>
      <c r="G80" s="87">
        <f t="shared" ref="G80:P80" si="97">IF($F80=G$1,+$B80,0)</f>
        <v>0</v>
      </c>
      <c r="H80" s="87">
        <f t="shared" si="97"/>
        <v>0</v>
      </c>
      <c r="I80" s="87">
        <f t="shared" si="97"/>
        <v>0</v>
      </c>
      <c r="J80" s="87">
        <f t="shared" si="97"/>
        <v>0</v>
      </c>
      <c r="K80" s="87">
        <f t="shared" si="97"/>
        <v>0</v>
      </c>
      <c r="L80" s="87">
        <f t="shared" si="97"/>
        <v>0</v>
      </c>
      <c r="M80" s="87">
        <f t="shared" si="97"/>
        <v>0</v>
      </c>
      <c r="N80" s="87">
        <f t="shared" si="97"/>
        <v>0</v>
      </c>
      <c r="O80" s="87">
        <f t="shared" si="97"/>
        <v>0</v>
      </c>
      <c r="P80" s="87">
        <f t="shared" si="97"/>
        <v>0</v>
      </c>
      <c r="Q80" s="100">
        <f t="shared" si="86"/>
        <v>0</v>
      </c>
      <c r="S80" s="199">
        <f t="shared" si="76"/>
        <v>0</v>
      </c>
    </row>
    <row r="81" spans="1:19" ht="14.25" customHeight="1">
      <c r="B81" s="87"/>
      <c r="C81" s="87"/>
      <c r="D81" s="90">
        <f t="shared" si="84"/>
        <v>0</v>
      </c>
      <c r="E81" s="2"/>
      <c r="F81" s="2"/>
      <c r="G81" s="87">
        <f t="shared" ref="G81:P81" si="98">IF($F81=G$1,+$B81,0)</f>
        <v>0</v>
      </c>
      <c r="H81" s="87">
        <f t="shared" si="98"/>
        <v>0</v>
      </c>
      <c r="I81" s="87">
        <f t="shared" si="98"/>
        <v>0</v>
      </c>
      <c r="J81" s="87">
        <f t="shared" si="98"/>
        <v>0</v>
      </c>
      <c r="K81" s="87">
        <f t="shared" si="98"/>
        <v>0</v>
      </c>
      <c r="L81" s="87">
        <f t="shared" si="98"/>
        <v>0</v>
      </c>
      <c r="M81" s="87">
        <f t="shared" si="98"/>
        <v>0</v>
      </c>
      <c r="N81" s="87">
        <f t="shared" si="98"/>
        <v>0</v>
      </c>
      <c r="O81" s="87">
        <f t="shared" si="98"/>
        <v>0</v>
      </c>
      <c r="P81" s="87">
        <f t="shared" si="98"/>
        <v>0</v>
      </c>
      <c r="Q81" s="100">
        <f t="shared" si="86"/>
        <v>0</v>
      </c>
      <c r="S81" s="199">
        <f t="shared" si="76"/>
        <v>0</v>
      </c>
    </row>
    <row r="82" spans="1:19" ht="14.25" customHeight="1">
      <c r="A82" s="81"/>
      <c r="B82" s="90"/>
      <c r="C82" s="90"/>
      <c r="D82" s="90">
        <f t="shared" si="84"/>
        <v>0</v>
      </c>
      <c r="E82" s="2"/>
      <c r="F82" s="2"/>
      <c r="G82" s="87">
        <f t="shared" ref="G82:P82" si="99">IF($F82=G$1,+$B82,0)</f>
        <v>0</v>
      </c>
      <c r="H82" s="87">
        <f t="shared" si="99"/>
        <v>0</v>
      </c>
      <c r="I82" s="87">
        <f t="shared" si="99"/>
        <v>0</v>
      </c>
      <c r="J82" s="87">
        <f t="shared" si="99"/>
        <v>0</v>
      </c>
      <c r="K82" s="87">
        <f t="shared" si="99"/>
        <v>0</v>
      </c>
      <c r="L82" s="87">
        <f t="shared" si="99"/>
        <v>0</v>
      </c>
      <c r="M82" s="87">
        <f t="shared" si="99"/>
        <v>0</v>
      </c>
      <c r="N82" s="87">
        <f t="shared" si="99"/>
        <v>0</v>
      </c>
      <c r="O82" s="87">
        <f t="shared" si="99"/>
        <v>0</v>
      </c>
      <c r="P82" s="87">
        <f t="shared" si="99"/>
        <v>0</v>
      </c>
      <c r="Q82" s="100">
        <f t="shared" si="86"/>
        <v>0</v>
      </c>
      <c r="S82" s="199">
        <f t="shared" si="76"/>
        <v>0</v>
      </c>
    </row>
    <row r="83" spans="1:19" ht="14.25" customHeight="1">
      <c r="A83" s="81"/>
      <c r="B83" s="100"/>
      <c r="C83" s="90"/>
      <c r="D83" s="90">
        <f t="shared" si="84"/>
        <v>0</v>
      </c>
      <c r="E83" s="91"/>
      <c r="F83" s="91"/>
      <c r="G83" s="87">
        <f t="shared" ref="G83:P83" si="100">IF($F83=G$1,+$B83,0)</f>
        <v>0</v>
      </c>
      <c r="H83" s="87">
        <f t="shared" si="100"/>
        <v>0</v>
      </c>
      <c r="I83" s="87">
        <f t="shared" si="100"/>
        <v>0</v>
      </c>
      <c r="J83" s="87">
        <f t="shared" si="100"/>
        <v>0</v>
      </c>
      <c r="K83" s="87">
        <f t="shared" si="100"/>
        <v>0</v>
      </c>
      <c r="L83" s="87">
        <f t="shared" si="100"/>
        <v>0</v>
      </c>
      <c r="M83" s="87">
        <f t="shared" si="100"/>
        <v>0</v>
      </c>
      <c r="N83" s="87">
        <f t="shared" si="100"/>
        <v>0</v>
      </c>
      <c r="O83" s="87">
        <f t="shared" si="100"/>
        <v>0</v>
      </c>
      <c r="P83" s="87">
        <f t="shared" si="100"/>
        <v>0</v>
      </c>
      <c r="Q83" s="100">
        <f t="shared" si="86"/>
        <v>0</v>
      </c>
      <c r="S83" s="199">
        <f t="shared" si="76"/>
        <v>0</v>
      </c>
    </row>
    <row r="84" spans="1:19" ht="14.25" customHeight="1">
      <c r="A84" s="114" t="s">
        <v>243</v>
      </c>
      <c r="B84" s="120">
        <f t="shared" ref="B84:D84" si="101">SUM(B69:B83)</f>
        <v>310.85000000000002</v>
      </c>
      <c r="C84" s="120">
        <f t="shared" si="101"/>
        <v>0</v>
      </c>
      <c r="D84" s="120">
        <f t="shared" si="101"/>
        <v>310.85000000000002</v>
      </c>
      <c r="E84" s="2"/>
      <c r="F84" s="91"/>
      <c r="G84" s="105">
        <f t="shared" ref="G84:Q84" si="102">SUM(G69:G83)</f>
        <v>193.05</v>
      </c>
      <c r="H84" s="105">
        <f t="shared" si="102"/>
        <v>53.56</v>
      </c>
      <c r="I84" s="105">
        <f t="shared" si="102"/>
        <v>64.239999999999995</v>
      </c>
      <c r="J84" s="105">
        <f t="shared" si="102"/>
        <v>0</v>
      </c>
      <c r="K84" s="105">
        <f t="shared" si="102"/>
        <v>0</v>
      </c>
      <c r="L84" s="105">
        <f t="shared" si="102"/>
        <v>0</v>
      </c>
      <c r="M84" s="105">
        <f t="shared" si="102"/>
        <v>0</v>
      </c>
      <c r="N84" s="105">
        <f t="shared" si="102"/>
        <v>0</v>
      </c>
      <c r="O84" s="105">
        <f t="shared" si="102"/>
        <v>0</v>
      </c>
      <c r="P84" s="105">
        <f t="shared" si="102"/>
        <v>0</v>
      </c>
      <c r="Q84" s="105">
        <f t="shared" si="102"/>
        <v>310.85000000000002</v>
      </c>
      <c r="S84" s="129">
        <f t="shared" si="76"/>
        <v>0</v>
      </c>
    </row>
    <row r="85" spans="1:19" ht="14.25" customHeight="1">
      <c r="A85" s="76"/>
      <c r="C85" s="113"/>
      <c r="D85" s="90"/>
      <c r="E85" s="116"/>
      <c r="F85" s="116"/>
      <c r="G85" s="87">
        <f t="shared" ref="G85:P85" si="103">IF($F85=G$1,+$B85,0)</f>
        <v>0</v>
      </c>
      <c r="H85" s="87">
        <f t="shared" si="103"/>
        <v>0</v>
      </c>
      <c r="I85" s="87">
        <f t="shared" si="103"/>
        <v>0</v>
      </c>
      <c r="J85" s="87">
        <f t="shared" si="103"/>
        <v>0</v>
      </c>
      <c r="K85" s="87">
        <f t="shared" si="103"/>
        <v>0</v>
      </c>
      <c r="L85" s="87">
        <f t="shared" si="103"/>
        <v>0</v>
      </c>
      <c r="M85" s="87">
        <f t="shared" si="103"/>
        <v>0</v>
      </c>
      <c r="N85" s="87">
        <f t="shared" si="103"/>
        <v>0</v>
      </c>
      <c r="O85" s="87">
        <f t="shared" si="103"/>
        <v>0</v>
      </c>
      <c r="P85" s="87">
        <f t="shared" si="103"/>
        <v>0</v>
      </c>
      <c r="Q85" s="100">
        <f t="shared" ref="Q85:Q100" si="104">SUM(G85:O85)</f>
        <v>0</v>
      </c>
    </row>
    <row r="86" spans="1:19" ht="14.25" customHeight="1">
      <c r="A86" s="77" t="s">
        <v>461</v>
      </c>
      <c r="B86" s="113">
        <v>193.05</v>
      </c>
      <c r="C86" s="90"/>
      <c r="D86" s="111">
        <f t="shared" ref="D86:D100" si="105">SUM(B86:C86)</f>
        <v>193.05</v>
      </c>
      <c r="E86" s="91">
        <v>22067</v>
      </c>
      <c r="F86" s="91">
        <v>1</v>
      </c>
      <c r="G86" s="87">
        <f t="shared" ref="G86:P86" si="106">IF($F86=G$1,+$B86,0)</f>
        <v>193.05</v>
      </c>
      <c r="H86" s="87">
        <f t="shared" si="106"/>
        <v>0</v>
      </c>
      <c r="I86" s="87">
        <f t="shared" si="106"/>
        <v>0</v>
      </c>
      <c r="J86" s="87">
        <f t="shared" si="106"/>
        <v>0</v>
      </c>
      <c r="K86" s="87">
        <f t="shared" si="106"/>
        <v>0</v>
      </c>
      <c r="L86" s="87">
        <f t="shared" si="106"/>
        <v>0</v>
      </c>
      <c r="M86" s="87">
        <f t="shared" si="106"/>
        <v>0</v>
      </c>
      <c r="N86" s="87">
        <f t="shared" si="106"/>
        <v>0</v>
      </c>
      <c r="O86" s="87">
        <f t="shared" si="106"/>
        <v>0</v>
      </c>
      <c r="P86" s="87">
        <f t="shared" si="106"/>
        <v>0</v>
      </c>
      <c r="Q86" s="100">
        <f t="shared" si="104"/>
        <v>193.05</v>
      </c>
    </row>
    <row r="87" spans="1:19" ht="14.25" customHeight="1">
      <c r="A87" s="101" t="s">
        <v>297</v>
      </c>
      <c r="B87" s="90">
        <v>35</v>
      </c>
      <c r="C87" s="90"/>
      <c r="D87" s="111">
        <f t="shared" si="105"/>
        <v>35</v>
      </c>
      <c r="E87" s="91" t="s">
        <v>365</v>
      </c>
      <c r="F87" s="91">
        <v>3</v>
      </c>
      <c r="G87" s="87">
        <f t="shared" ref="G87:P87" si="107">IF($F87=G$1,+$B87,0)</f>
        <v>0</v>
      </c>
      <c r="H87" s="87">
        <f t="shared" si="107"/>
        <v>0</v>
      </c>
      <c r="I87" s="87">
        <f t="shared" si="107"/>
        <v>35</v>
      </c>
      <c r="J87" s="87">
        <f t="shared" si="107"/>
        <v>0</v>
      </c>
      <c r="K87" s="87">
        <f t="shared" si="107"/>
        <v>0</v>
      </c>
      <c r="L87" s="87">
        <f t="shared" si="107"/>
        <v>0</v>
      </c>
      <c r="M87" s="87">
        <f t="shared" si="107"/>
        <v>0</v>
      </c>
      <c r="N87" s="87">
        <f t="shared" si="107"/>
        <v>0</v>
      </c>
      <c r="O87" s="87">
        <f t="shared" si="107"/>
        <v>0</v>
      </c>
      <c r="P87" s="87">
        <f t="shared" si="107"/>
        <v>0</v>
      </c>
      <c r="Q87" s="100">
        <f t="shared" si="104"/>
        <v>35</v>
      </c>
      <c r="S87" s="199">
        <f t="shared" ref="S87:S107" si="108">+B87+C87-D87</f>
        <v>0</v>
      </c>
    </row>
    <row r="88" spans="1:19" ht="14.25" customHeight="1">
      <c r="A88" s="81" t="s">
        <v>235</v>
      </c>
      <c r="B88" s="90">
        <v>9.81</v>
      </c>
      <c r="C88" s="90">
        <v>0.49</v>
      </c>
      <c r="D88" s="90">
        <f t="shared" si="105"/>
        <v>10.3</v>
      </c>
      <c r="E88" s="91">
        <v>22068</v>
      </c>
      <c r="F88" s="91">
        <v>3</v>
      </c>
      <c r="G88" s="87">
        <f t="shared" ref="G88:P88" si="109">IF($F88=G$1,+$B88,0)</f>
        <v>0</v>
      </c>
      <c r="H88" s="87">
        <f t="shared" si="109"/>
        <v>0</v>
      </c>
      <c r="I88" s="87">
        <f t="shared" si="109"/>
        <v>9.81</v>
      </c>
      <c r="J88" s="87">
        <f t="shared" si="109"/>
        <v>0</v>
      </c>
      <c r="K88" s="87">
        <f t="shared" si="109"/>
        <v>0</v>
      </c>
      <c r="L88" s="87">
        <f t="shared" si="109"/>
        <v>0</v>
      </c>
      <c r="M88" s="87">
        <f t="shared" si="109"/>
        <v>0</v>
      </c>
      <c r="N88" s="87">
        <f t="shared" si="109"/>
        <v>0</v>
      </c>
      <c r="O88" s="87">
        <f t="shared" si="109"/>
        <v>0</v>
      </c>
      <c r="P88" s="87">
        <f t="shared" si="109"/>
        <v>0</v>
      </c>
      <c r="Q88" s="100">
        <f t="shared" si="104"/>
        <v>9.81</v>
      </c>
      <c r="S88" s="199">
        <f t="shared" si="108"/>
        <v>0</v>
      </c>
    </row>
    <row r="89" spans="1:19" ht="14.25" customHeight="1">
      <c r="A89" s="81" t="s">
        <v>464</v>
      </c>
      <c r="B89" s="90">
        <v>208.32</v>
      </c>
      <c r="C89" s="90">
        <v>41.67</v>
      </c>
      <c r="D89" s="90">
        <f t="shared" si="105"/>
        <v>249.99</v>
      </c>
      <c r="E89" s="91">
        <v>22069</v>
      </c>
      <c r="F89" s="91">
        <v>2</v>
      </c>
      <c r="G89" s="87">
        <f t="shared" ref="G89:P89" si="110">IF($F89=G$1,+$B89,0)</f>
        <v>0</v>
      </c>
      <c r="H89" s="87">
        <f t="shared" si="110"/>
        <v>208.32</v>
      </c>
      <c r="I89" s="87">
        <f t="shared" si="110"/>
        <v>0</v>
      </c>
      <c r="J89" s="87">
        <f t="shared" si="110"/>
        <v>0</v>
      </c>
      <c r="K89" s="87">
        <f t="shared" si="110"/>
        <v>0</v>
      </c>
      <c r="L89" s="87">
        <f t="shared" si="110"/>
        <v>0</v>
      </c>
      <c r="M89" s="87">
        <f t="shared" si="110"/>
        <v>0</v>
      </c>
      <c r="N89" s="87">
        <f t="shared" si="110"/>
        <v>0</v>
      </c>
      <c r="O89" s="87">
        <f t="shared" si="110"/>
        <v>0</v>
      </c>
      <c r="P89" s="87">
        <f t="shared" si="110"/>
        <v>0</v>
      </c>
      <c r="Q89" s="100">
        <f t="shared" si="104"/>
        <v>208.32</v>
      </c>
      <c r="S89" s="199">
        <f t="shared" si="108"/>
        <v>0</v>
      </c>
    </row>
    <row r="90" spans="1:19" ht="14.25" customHeight="1">
      <c r="A90" s="81"/>
      <c r="B90" s="90"/>
      <c r="C90" s="90"/>
      <c r="D90" s="111">
        <f t="shared" si="105"/>
        <v>0</v>
      </c>
      <c r="E90" s="91"/>
      <c r="F90" s="91"/>
      <c r="G90" s="87">
        <f t="shared" ref="G90:P90" si="111">IF($F90=G$1,+$B90,0)</f>
        <v>0</v>
      </c>
      <c r="H90" s="87">
        <f t="shared" si="111"/>
        <v>0</v>
      </c>
      <c r="I90" s="87">
        <f t="shared" si="111"/>
        <v>0</v>
      </c>
      <c r="J90" s="87">
        <f t="shared" si="111"/>
        <v>0</v>
      </c>
      <c r="K90" s="87">
        <f t="shared" si="111"/>
        <v>0</v>
      </c>
      <c r="L90" s="87">
        <f t="shared" si="111"/>
        <v>0</v>
      </c>
      <c r="M90" s="87">
        <f t="shared" si="111"/>
        <v>0</v>
      </c>
      <c r="N90" s="87">
        <f t="shared" si="111"/>
        <v>0</v>
      </c>
      <c r="O90" s="87">
        <f t="shared" si="111"/>
        <v>0</v>
      </c>
      <c r="P90" s="87">
        <f t="shared" si="111"/>
        <v>0</v>
      </c>
      <c r="Q90" s="100">
        <f t="shared" si="104"/>
        <v>0</v>
      </c>
      <c r="S90" s="199">
        <f t="shared" si="108"/>
        <v>0</v>
      </c>
    </row>
    <row r="91" spans="1:19" ht="14.25" customHeight="1">
      <c r="A91" s="81"/>
      <c r="B91" s="90"/>
      <c r="C91" s="90"/>
      <c r="D91" s="90">
        <f t="shared" si="105"/>
        <v>0</v>
      </c>
      <c r="E91" s="91"/>
      <c r="F91" s="91"/>
      <c r="G91" s="87">
        <f t="shared" ref="G91:P91" si="112">IF($F91=G$1,+$B91,0)</f>
        <v>0</v>
      </c>
      <c r="H91" s="87">
        <f t="shared" si="112"/>
        <v>0</v>
      </c>
      <c r="I91" s="87">
        <f t="shared" si="112"/>
        <v>0</v>
      </c>
      <c r="J91" s="87">
        <f t="shared" si="112"/>
        <v>0</v>
      </c>
      <c r="K91" s="87">
        <f t="shared" si="112"/>
        <v>0</v>
      </c>
      <c r="L91" s="87">
        <f t="shared" si="112"/>
        <v>0</v>
      </c>
      <c r="M91" s="87">
        <f t="shared" si="112"/>
        <v>0</v>
      </c>
      <c r="N91" s="87">
        <f t="shared" si="112"/>
        <v>0</v>
      </c>
      <c r="O91" s="87">
        <f t="shared" si="112"/>
        <v>0</v>
      </c>
      <c r="P91" s="87">
        <f t="shared" si="112"/>
        <v>0</v>
      </c>
      <c r="Q91" s="100">
        <f t="shared" si="104"/>
        <v>0</v>
      </c>
      <c r="S91" s="199">
        <f t="shared" si="108"/>
        <v>0</v>
      </c>
    </row>
    <row r="92" spans="1:19" ht="14.25" customHeight="1">
      <c r="A92" s="81"/>
      <c r="B92" s="90"/>
      <c r="C92" s="90"/>
      <c r="D92" s="90">
        <f t="shared" si="105"/>
        <v>0</v>
      </c>
      <c r="E92" s="91"/>
      <c r="F92" s="91"/>
      <c r="G92" s="87">
        <f t="shared" ref="G92:P92" si="113">IF($F92=G$1,+$B92,0)</f>
        <v>0</v>
      </c>
      <c r="H92" s="87">
        <f t="shared" si="113"/>
        <v>0</v>
      </c>
      <c r="I92" s="87">
        <f t="shared" si="113"/>
        <v>0</v>
      </c>
      <c r="J92" s="87">
        <f t="shared" si="113"/>
        <v>0</v>
      </c>
      <c r="K92" s="87">
        <f t="shared" si="113"/>
        <v>0</v>
      </c>
      <c r="L92" s="87">
        <f t="shared" si="113"/>
        <v>0</v>
      </c>
      <c r="M92" s="87">
        <f t="shared" si="113"/>
        <v>0</v>
      </c>
      <c r="N92" s="87">
        <f t="shared" si="113"/>
        <v>0</v>
      </c>
      <c r="O92" s="87">
        <f t="shared" si="113"/>
        <v>0</v>
      </c>
      <c r="P92" s="87">
        <f t="shared" si="113"/>
        <v>0</v>
      </c>
      <c r="Q92" s="100">
        <f t="shared" si="104"/>
        <v>0</v>
      </c>
      <c r="S92" s="199">
        <f t="shared" si="108"/>
        <v>0</v>
      </c>
    </row>
    <row r="93" spans="1:19" ht="14.25" customHeight="1">
      <c r="A93" s="81"/>
      <c r="B93" s="90"/>
      <c r="C93" s="90"/>
      <c r="D93" s="90">
        <f t="shared" si="105"/>
        <v>0</v>
      </c>
      <c r="E93" s="91"/>
      <c r="F93" s="91"/>
      <c r="G93" s="87">
        <f t="shared" ref="G93:P93" si="114">IF($F93=G$1,+$B93,0)</f>
        <v>0</v>
      </c>
      <c r="H93" s="87">
        <f t="shared" si="114"/>
        <v>0</v>
      </c>
      <c r="I93" s="87">
        <f t="shared" si="114"/>
        <v>0</v>
      </c>
      <c r="J93" s="87">
        <f t="shared" si="114"/>
        <v>0</v>
      </c>
      <c r="K93" s="87">
        <f t="shared" si="114"/>
        <v>0</v>
      </c>
      <c r="L93" s="87">
        <f t="shared" si="114"/>
        <v>0</v>
      </c>
      <c r="M93" s="87">
        <f t="shared" si="114"/>
        <v>0</v>
      </c>
      <c r="N93" s="87">
        <f t="shared" si="114"/>
        <v>0</v>
      </c>
      <c r="O93" s="87">
        <f t="shared" si="114"/>
        <v>0</v>
      </c>
      <c r="P93" s="87">
        <f t="shared" si="114"/>
        <v>0</v>
      </c>
      <c r="Q93" s="100">
        <f t="shared" si="104"/>
        <v>0</v>
      </c>
      <c r="S93" s="199">
        <f t="shared" si="108"/>
        <v>0</v>
      </c>
    </row>
    <row r="94" spans="1:19" ht="14.25" customHeight="1">
      <c r="A94" s="81"/>
      <c r="B94" s="90"/>
      <c r="C94" s="90"/>
      <c r="D94" s="90">
        <f t="shared" si="105"/>
        <v>0</v>
      </c>
      <c r="E94" s="91"/>
      <c r="F94" s="91"/>
      <c r="G94" s="87">
        <f t="shared" ref="G94:P94" si="115">IF($F94=G$1,+$B94,0)</f>
        <v>0</v>
      </c>
      <c r="H94" s="87">
        <f t="shared" si="115"/>
        <v>0</v>
      </c>
      <c r="I94" s="87">
        <f t="shared" si="115"/>
        <v>0</v>
      </c>
      <c r="J94" s="87">
        <f t="shared" si="115"/>
        <v>0</v>
      </c>
      <c r="K94" s="87">
        <f t="shared" si="115"/>
        <v>0</v>
      </c>
      <c r="L94" s="87">
        <f t="shared" si="115"/>
        <v>0</v>
      </c>
      <c r="M94" s="87">
        <f t="shared" si="115"/>
        <v>0</v>
      </c>
      <c r="N94" s="87">
        <f t="shared" si="115"/>
        <v>0</v>
      </c>
      <c r="O94" s="87">
        <f t="shared" si="115"/>
        <v>0</v>
      </c>
      <c r="P94" s="87">
        <f t="shared" si="115"/>
        <v>0</v>
      </c>
      <c r="Q94" s="100">
        <f t="shared" si="104"/>
        <v>0</v>
      </c>
      <c r="S94" s="199">
        <f t="shared" si="108"/>
        <v>0</v>
      </c>
    </row>
    <row r="95" spans="1:19" ht="14.25" customHeight="1">
      <c r="A95" s="81"/>
      <c r="B95" s="90"/>
      <c r="C95" s="90"/>
      <c r="D95" s="90">
        <f t="shared" si="105"/>
        <v>0</v>
      </c>
      <c r="E95" s="91"/>
      <c r="F95" s="91"/>
      <c r="G95" s="87">
        <f t="shared" ref="G95:P95" si="116">IF($F95=G$1,+$B95,0)</f>
        <v>0</v>
      </c>
      <c r="H95" s="87">
        <f t="shared" si="116"/>
        <v>0</v>
      </c>
      <c r="I95" s="87">
        <f t="shared" si="116"/>
        <v>0</v>
      </c>
      <c r="J95" s="87">
        <f t="shared" si="116"/>
        <v>0</v>
      </c>
      <c r="K95" s="87">
        <f t="shared" si="116"/>
        <v>0</v>
      </c>
      <c r="L95" s="87">
        <f t="shared" si="116"/>
        <v>0</v>
      </c>
      <c r="M95" s="87">
        <f t="shared" si="116"/>
        <v>0</v>
      </c>
      <c r="N95" s="87">
        <f t="shared" si="116"/>
        <v>0</v>
      </c>
      <c r="O95" s="87">
        <f t="shared" si="116"/>
        <v>0</v>
      </c>
      <c r="P95" s="87">
        <f t="shared" si="116"/>
        <v>0</v>
      </c>
      <c r="Q95" s="100">
        <f t="shared" si="104"/>
        <v>0</v>
      </c>
      <c r="S95" s="199">
        <f t="shared" si="108"/>
        <v>0</v>
      </c>
    </row>
    <row r="96" spans="1:19" ht="14.25" customHeight="1">
      <c r="A96" s="81"/>
      <c r="B96" s="90"/>
      <c r="C96" s="90"/>
      <c r="D96" s="90">
        <f t="shared" si="105"/>
        <v>0</v>
      </c>
      <c r="E96" s="91"/>
      <c r="F96" s="91"/>
      <c r="G96" s="87">
        <f t="shared" ref="G96:P96" si="117">IF($F96=G$1,+$B96,0)</f>
        <v>0</v>
      </c>
      <c r="H96" s="87">
        <f t="shared" si="117"/>
        <v>0</v>
      </c>
      <c r="I96" s="87">
        <f t="shared" si="117"/>
        <v>0</v>
      </c>
      <c r="J96" s="87">
        <f t="shared" si="117"/>
        <v>0</v>
      </c>
      <c r="K96" s="87">
        <f t="shared" si="117"/>
        <v>0</v>
      </c>
      <c r="L96" s="87">
        <f t="shared" si="117"/>
        <v>0</v>
      </c>
      <c r="M96" s="87">
        <f t="shared" si="117"/>
        <v>0</v>
      </c>
      <c r="N96" s="87">
        <f t="shared" si="117"/>
        <v>0</v>
      </c>
      <c r="O96" s="87">
        <f t="shared" si="117"/>
        <v>0</v>
      </c>
      <c r="P96" s="87">
        <f t="shared" si="117"/>
        <v>0</v>
      </c>
      <c r="Q96" s="100">
        <f t="shared" si="104"/>
        <v>0</v>
      </c>
      <c r="S96" s="199">
        <f t="shared" si="108"/>
        <v>0</v>
      </c>
    </row>
    <row r="97" spans="1:19" ht="14.25" customHeight="1">
      <c r="B97" s="90"/>
      <c r="C97" s="90"/>
      <c r="D97" s="90">
        <f t="shared" si="105"/>
        <v>0</v>
      </c>
      <c r="E97" s="91"/>
      <c r="F97" s="91"/>
      <c r="G97" s="87">
        <f t="shared" ref="G97:P97" si="118">IF($F97=G$1,+$B97,0)</f>
        <v>0</v>
      </c>
      <c r="H97" s="87">
        <f t="shared" si="118"/>
        <v>0</v>
      </c>
      <c r="I97" s="87">
        <f t="shared" si="118"/>
        <v>0</v>
      </c>
      <c r="J97" s="87">
        <f t="shared" si="118"/>
        <v>0</v>
      </c>
      <c r="K97" s="87">
        <f t="shared" si="118"/>
        <v>0</v>
      </c>
      <c r="L97" s="87">
        <f t="shared" si="118"/>
        <v>0</v>
      </c>
      <c r="M97" s="87">
        <f t="shared" si="118"/>
        <v>0</v>
      </c>
      <c r="N97" s="87">
        <f t="shared" si="118"/>
        <v>0</v>
      </c>
      <c r="O97" s="87">
        <f t="shared" si="118"/>
        <v>0</v>
      </c>
      <c r="P97" s="87">
        <f t="shared" si="118"/>
        <v>0</v>
      </c>
      <c r="Q97" s="100">
        <f t="shared" si="104"/>
        <v>0</v>
      </c>
      <c r="S97" s="199">
        <f t="shared" si="108"/>
        <v>0</v>
      </c>
    </row>
    <row r="98" spans="1:19" ht="14.25" customHeight="1">
      <c r="A98" s="81"/>
      <c r="B98" s="90"/>
      <c r="C98" s="90"/>
      <c r="D98" s="90">
        <f t="shared" si="105"/>
        <v>0</v>
      </c>
      <c r="E98" s="91"/>
      <c r="F98" s="91"/>
      <c r="G98" s="87">
        <f t="shared" ref="G98:P98" si="119">IF($F98=G$1,+$B98,0)</f>
        <v>0</v>
      </c>
      <c r="H98" s="87">
        <f t="shared" si="119"/>
        <v>0</v>
      </c>
      <c r="I98" s="87">
        <f t="shared" si="119"/>
        <v>0</v>
      </c>
      <c r="J98" s="87">
        <f t="shared" si="119"/>
        <v>0</v>
      </c>
      <c r="K98" s="87">
        <f t="shared" si="119"/>
        <v>0</v>
      </c>
      <c r="L98" s="87">
        <f t="shared" si="119"/>
        <v>0</v>
      </c>
      <c r="M98" s="87">
        <f t="shared" si="119"/>
        <v>0</v>
      </c>
      <c r="N98" s="87">
        <f t="shared" si="119"/>
        <v>0</v>
      </c>
      <c r="O98" s="87">
        <f t="shared" si="119"/>
        <v>0</v>
      </c>
      <c r="P98" s="87">
        <f t="shared" si="119"/>
        <v>0</v>
      </c>
      <c r="Q98" s="100">
        <f t="shared" si="104"/>
        <v>0</v>
      </c>
      <c r="S98" s="199">
        <f t="shared" si="108"/>
        <v>0</v>
      </c>
    </row>
    <row r="99" spans="1:19" ht="14.25" customHeight="1">
      <c r="A99" s="81"/>
      <c r="B99" s="90"/>
      <c r="C99" s="90"/>
      <c r="D99" s="90">
        <f t="shared" si="105"/>
        <v>0</v>
      </c>
      <c r="E99" s="91"/>
      <c r="F99" s="91"/>
      <c r="G99" s="87">
        <f t="shared" ref="G99:P99" si="120">IF($F99=G$1,+$B99,0)</f>
        <v>0</v>
      </c>
      <c r="H99" s="87">
        <f t="shared" si="120"/>
        <v>0</v>
      </c>
      <c r="I99" s="87">
        <f t="shared" si="120"/>
        <v>0</v>
      </c>
      <c r="J99" s="87">
        <f t="shared" si="120"/>
        <v>0</v>
      </c>
      <c r="K99" s="87">
        <f t="shared" si="120"/>
        <v>0</v>
      </c>
      <c r="L99" s="87">
        <f t="shared" si="120"/>
        <v>0</v>
      </c>
      <c r="M99" s="87">
        <f t="shared" si="120"/>
        <v>0</v>
      </c>
      <c r="N99" s="87">
        <f t="shared" si="120"/>
        <v>0</v>
      </c>
      <c r="O99" s="87">
        <f t="shared" si="120"/>
        <v>0</v>
      </c>
      <c r="P99" s="87">
        <f t="shared" si="120"/>
        <v>0</v>
      </c>
      <c r="Q99" s="100">
        <f t="shared" si="104"/>
        <v>0</v>
      </c>
      <c r="S99" s="199">
        <f t="shared" si="108"/>
        <v>0</v>
      </c>
    </row>
    <row r="100" spans="1:19" ht="14.25" customHeight="1">
      <c r="B100" s="100"/>
      <c r="C100" s="113"/>
      <c r="D100" s="90">
        <f t="shared" si="105"/>
        <v>0</v>
      </c>
      <c r="E100" s="91"/>
      <c r="F100" s="91"/>
      <c r="G100" s="87">
        <f t="shared" ref="G100:P100" si="121">IF($F100=G$1,+$B100,0)</f>
        <v>0</v>
      </c>
      <c r="H100" s="87">
        <f t="shared" si="121"/>
        <v>0</v>
      </c>
      <c r="I100" s="87">
        <f t="shared" si="121"/>
        <v>0</v>
      </c>
      <c r="J100" s="87">
        <f t="shared" si="121"/>
        <v>0</v>
      </c>
      <c r="K100" s="87">
        <f t="shared" si="121"/>
        <v>0</v>
      </c>
      <c r="L100" s="87">
        <f t="shared" si="121"/>
        <v>0</v>
      </c>
      <c r="M100" s="87">
        <f t="shared" si="121"/>
        <v>0</v>
      </c>
      <c r="N100" s="87">
        <f t="shared" si="121"/>
        <v>0</v>
      </c>
      <c r="O100" s="87">
        <f t="shared" si="121"/>
        <v>0</v>
      </c>
      <c r="P100" s="87">
        <f t="shared" si="121"/>
        <v>0</v>
      </c>
      <c r="Q100" s="100">
        <f t="shared" si="104"/>
        <v>0</v>
      </c>
      <c r="S100" s="199">
        <f t="shared" si="108"/>
        <v>0</v>
      </c>
    </row>
    <row r="101" spans="1:19" ht="14.25" customHeight="1">
      <c r="A101" s="121" t="s">
        <v>245</v>
      </c>
      <c r="B101" s="122">
        <f>SUM(B86:B100)</f>
        <v>446.18</v>
      </c>
      <c r="C101" s="122">
        <f t="shared" ref="C101:D101" si="122">SUM(C85:C100)</f>
        <v>42.160000000000004</v>
      </c>
      <c r="D101" s="122">
        <f t="shared" si="122"/>
        <v>488.34000000000003</v>
      </c>
      <c r="E101" s="2"/>
      <c r="F101" s="2"/>
      <c r="G101" s="122">
        <f t="shared" ref="G101:Q101" si="123">SUM(G85:G100)</f>
        <v>193.05</v>
      </c>
      <c r="H101" s="122">
        <f t="shared" si="123"/>
        <v>208.32</v>
      </c>
      <c r="I101" s="122">
        <f t="shared" si="123"/>
        <v>44.81</v>
      </c>
      <c r="J101" s="122">
        <f t="shared" si="123"/>
        <v>0</v>
      </c>
      <c r="K101" s="122">
        <f t="shared" si="123"/>
        <v>0</v>
      </c>
      <c r="L101" s="122">
        <f t="shared" si="123"/>
        <v>0</v>
      </c>
      <c r="M101" s="122">
        <f t="shared" si="123"/>
        <v>0</v>
      </c>
      <c r="N101" s="122">
        <f t="shared" si="123"/>
        <v>0</v>
      </c>
      <c r="O101" s="122">
        <f t="shared" si="123"/>
        <v>0</v>
      </c>
      <c r="P101" s="122">
        <f t="shared" si="123"/>
        <v>0</v>
      </c>
      <c r="Q101" s="122">
        <f t="shared" si="123"/>
        <v>446.18</v>
      </c>
      <c r="S101" s="129">
        <f t="shared" si="108"/>
        <v>0</v>
      </c>
    </row>
    <row r="102" spans="1:19" ht="14.25" customHeight="1">
      <c r="A102" s="76" t="s">
        <v>465</v>
      </c>
      <c r="B102" s="5">
        <v>18.010000000000002</v>
      </c>
      <c r="C102" s="113"/>
      <c r="D102" s="90">
        <f t="shared" ref="D102:D108" si="124">SUM(B102:C102)</f>
        <v>18.010000000000002</v>
      </c>
      <c r="E102" s="91"/>
      <c r="F102" s="123">
        <v>2</v>
      </c>
      <c r="G102" s="87">
        <f t="shared" ref="G102:P102" si="125">IF($F102=G$1,+$B102,0)</f>
        <v>0</v>
      </c>
      <c r="H102" s="87">
        <f t="shared" si="125"/>
        <v>18.010000000000002</v>
      </c>
      <c r="I102" s="87">
        <f t="shared" si="125"/>
        <v>0</v>
      </c>
      <c r="J102" s="87">
        <f t="shared" si="125"/>
        <v>0</v>
      </c>
      <c r="K102" s="87">
        <f t="shared" si="125"/>
        <v>0</v>
      </c>
      <c r="L102" s="87">
        <f t="shared" si="125"/>
        <v>0</v>
      </c>
      <c r="M102" s="87">
        <f t="shared" si="125"/>
        <v>0</v>
      </c>
      <c r="N102" s="87">
        <f t="shared" si="125"/>
        <v>0</v>
      </c>
      <c r="O102" s="87">
        <f t="shared" si="125"/>
        <v>0</v>
      </c>
      <c r="P102" s="87">
        <f t="shared" si="125"/>
        <v>0</v>
      </c>
      <c r="Q102" s="100">
        <f t="shared" ref="Q102:Q108" si="126">SUM(G102:O102)</f>
        <v>18.010000000000002</v>
      </c>
      <c r="S102" s="199">
        <f t="shared" si="108"/>
        <v>0</v>
      </c>
    </row>
    <row r="103" spans="1:19" ht="14.25" customHeight="1">
      <c r="A103" s="81" t="s">
        <v>461</v>
      </c>
      <c r="B103" s="90">
        <v>193.05</v>
      </c>
      <c r="C103" s="90"/>
      <c r="D103" s="111">
        <f t="shared" si="124"/>
        <v>193.05</v>
      </c>
      <c r="E103" s="91">
        <v>22070</v>
      </c>
      <c r="F103" s="91">
        <v>1</v>
      </c>
      <c r="G103" s="87">
        <f t="shared" ref="G103:P103" si="127">IF($F103=G$1,+$B103,0)</f>
        <v>193.05</v>
      </c>
      <c r="H103" s="87">
        <f t="shared" si="127"/>
        <v>0</v>
      </c>
      <c r="I103" s="87">
        <f t="shared" si="127"/>
        <v>0</v>
      </c>
      <c r="J103" s="87">
        <f t="shared" si="127"/>
        <v>0</v>
      </c>
      <c r="K103" s="87">
        <f t="shared" si="127"/>
        <v>0</v>
      </c>
      <c r="L103" s="87">
        <f t="shared" si="127"/>
        <v>0</v>
      </c>
      <c r="M103" s="87">
        <f t="shared" si="127"/>
        <v>0</v>
      </c>
      <c r="N103" s="87">
        <f t="shared" si="127"/>
        <v>0</v>
      </c>
      <c r="O103" s="87">
        <f t="shared" si="127"/>
        <v>0</v>
      </c>
      <c r="P103" s="87">
        <f t="shared" si="127"/>
        <v>0</v>
      </c>
      <c r="Q103" s="100">
        <f t="shared" si="126"/>
        <v>193.05</v>
      </c>
      <c r="S103" s="199">
        <f t="shared" si="108"/>
        <v>0</v>
      </c>
    </row>
    <row r="104" spans="1:19" ht="14.25" customHeight="1">
      <c r="A104" s="101" t="s">
        <v>297</v>
      </c>
      <c r="B104" s="100">
        <v>35</v>
      </c>
      <c r="C104" s="90"/>
      <c r="D104" s="111">
        <f t="shared" si="124"/>
        <v>35</v>
      </c>
      <c r="E104" s="2" t="s">
        <v>365</v>
      </c>
      <c r="F104" s="2">
        <v>3</v>
      </c>
      <c r="G104" s="87">
        <f t="shared" ref="G104:P104" si="128">IF($F104=G$1,+$B104,0)</f>
        <v>0</v>
      </c>
      <c r="H104" s="87">
        <f t="shared" si="128"/>
        <v>0</v>
      </c>
      <c r="I104" s="87">
        <f t="shared" si="128"/>
        <v>35</v>
      </c>
      <c r="J104" s="87">
        <f t="shared" si="128"/>
        <v>0</v>
      </c>
      <c r="K104" s="87">
        <f t="shared" si="128"/>
        <v>0</v>
      </c>
      <c r="L104" s="87">
        <f t="shared" si="128"/>
        <v>0</v>
      </c>
      <c r="M104" s="87">
        <f t="shared" si="128"/>
        <v>0</v>
      </c>
      <c r="N104" s="87">
        <f t="shared" si="128"/>
        <v>0</v>
      </c>
      <c r="O104" s="87">
        <f t="shared" si="128"/>
        <v>0</v>
      </c>
      <c r="P104" s="87">
        <f t="shared" si="128"/>
        <v>0</v>
      </c>
      <c r="Q104" s="100">
        <f t="shared" si="126"/>
        <v>35</v>
      </c>
      <c r="S104" s="199">
        <f t="shared" si="108"/>
        <v>0</v>
      </c>
    </row>
    <row r="105" spans="1:19" ht="14.25" customHeight="1">
      <c r="A105" s="81"/>
      <c r="B105" s="87"/>
      <c r="C105" s="87"/>
      <c r="D105" s="111">
        <f t="shared" si="124"/>
        <v>0</v>
      </c>
      <c r="E105" s="2"/>
      <c r="F105" s="2"/>
      <c r="G105" s="87">
        <f t="shared" ref="G105:P105" si="129">IF($F105=G$1,+$B105,0)</f>
        <v>0</v>
      </c>
      <c r="H105" s="87">
        <f t="shared" si="129"/>
        <v>0</v>
      </c>
      <c r="I105" s="87">
        <f t="shared" si="129"/>
        <v>0</v>
      </c>
      <c r="J105" s="87">
        <f t="shared" si="129"/>
        <v>0</v>
      </c>
      <c r="K105" s="87">
        <f t="shared" si="129"/>
        <v>0</v>
      </c>
      <c r="L105" s="87">
        <f t="shared" si="129"/>
        <v>0</v>
      </c>
      <c r="M105" s="87">
        <f t="shared" si="129"/>
        <v>0</v>
      </c>
      <c r="N105" s="87">
        <f t="shared" si="129"/>
        <v>0</v>
      </c>
      <c r="O105" s="87">
        <f t="shared" si="129"/>
        <v>0</v>
      </c>
      <c r="P105" s="87">
        <f t="shared" si="129"/>
        <v>0</v>
      </c>
      <c r="Q105" s="100">
        <f t="shared" si="126"/>
        <v>0</v>
      </c>
      <c r="S105" s="199">
        <f t="shared" si="108"/>
        <v>0</v>
      </c>
    </row>
    <row r="106" spans="1:19" ht="14.25" customHeight="1">
      <c r="A106" s="81"/>
      <c r="B106" s="87"/>
      <c r="C106" s="87"/>
      <c r="D106" s="90">
        <f t="shared" si="124"/>
        <v>0</v>
      </c>
      <c r="E106" s="2"/>
      <c r="F106" s="2"/>
      <c r="G106" s="87">
        <f t="shared" ref="G106:P106" si="130">IF($F106=G$1,+$B106,0)</f>
        <v>0</v>
      </c>
      <c r="H106" s="87">
        <f t="shared" si="130"/>
        <v>0</v>
      </c>
      <c r="I106" s="87">
        <f t="shared" si="130"/>
        <v>0</v>
      </c>
      <c r="J106" s="87">
        <f t="shared" si="130"/>
        <v>0</v>
      </c>
      <c r="K106" s="87">
        <f t="shared" si="130"/>
        <v>0</v>
      </c>
      <c r="L106" s="87">
        <f t="shared" si="130"/>
        <v>0</v>
      </c>
      <c r="M106" s="87">
        <f t="shared" si="130"/>
        <v>0</v>
      </c>
      <c r="N106" s="87">
        <f t="shared" si="130"/>
        <v>0</v>
      </c>
      <c r="O106" s="87">
        <f t="shared" si="130"/>
        <v>0</v>
      </c>
      <c r="P106" s="87">
        <f t="shared" si="130"/>
        <v>0</v>
      </c>
      <c r="Q106" s="100">
        <f t="shared" si="126"/>
        <v>0</v>
      </c>
      <c r="S106" s="199">
        <f t="shared" si="108"/>
        <v>0</v>
      </c>
    </row>
    <row r="107" spans="1:19" ht="14.25" customHeight="1">
      <c r="A107" s="81"/>
      <c r="B107" s="87"/>
      <c r="C107" s="87"/>
      <c r="D107" s="111">
        <f t="shared" si="124"/>
        <v>0</v>
      </c>
      <c r="E107" s="2"/>
      <c r="F107" s="2"/>
      <c r="G107" s="87">
        <f t="shared" ref="G107:P107" si="131">IF($F107=G$1,+$B107,0)</f>
        <v>0</v>
      </c>
      <c r="H107" s="87">
        <f t="shared" si="131"/>
        <v>0</v>
      </c>
      <c r="I107" s="87">
        <f t="shared" si="131"/>
        <v>0</v>
      </c>
      <c r="J107" s="87">
        <f t="shared" si="131"/>
        <v>0</v>
      </c>
      <c r="K107" s="87">
        <f t="shared" si="131"/>
        <v>0</v>
      </c>
      <c r="L107" s="87">
        <f t="shared" si="131"/>
        <v>0</v>
      </c>
      <c r="M107" s="87">
        <f t="shared" si="131"/>
        <v>0</v>
      </c>
      <c r="N107" s="87">
        <f t="shared" si="131"/>
        <v>0</v>
      </c>
      <c r="O107" s="87">
        <f t="shared" si="131"/>
        <v>0</v>
      </c>
      <c r="P107" s="87">
        <f t="shared" si="131"/>
        <v>0</v>
      </c>
      <c r="Q107" s="100">
        <f t="shared" si="126"/>
        <v>0</v>
      </c>
      <c r="S107" s="199">
        <f t="shared" si="108"/>
        <v>0</v>
      </c>
    </row>
    <row r="108" spans="1:19" ht="14.25" customHeight="1">
      <c r="A108" s="81"/>
      <c r="B108" s="100"/>
      <c r="C108" s="113"/>
      <c r="D108" s="90">
        <f t="shared" si="124"/>
        <v>0</v>
      </c>
      <c r="E108" s="2"/>
      <c r="F108" s="2"/>
      <c r="G108" s="87">
        <f t="shared" ref="G108:P108" si="132">IF($F108=G$1,+$B108,0)</f>
        <v>0</v>
      </c>
      <c r="H108" s="87">
        <f t="shared" si="132"/>
        <v>0</v>
      </c>
      <c r="I108" s="87">
        <f t="shared" si="132"/>
        <v>0</v>
      </c>
      <c r="J108" s="87">
        <f t="shared" si="132"/>
        <v>0</v>
      </c>
      <c r="K108" s="87">
        <f t="shared" si="132"/>
        <v>0</v>
      </c>
      <c r="L108" s="87">
        <f t="shared" si="132"/>
        <v>0</v>
      </c>
      <c r="M108" s="87">
        <f t="shared" si="132"/>
        <v>0</v>
      </c>
      <c r="N108" s="87">
        <f t="shared" si="132"/>
        <v>0</v>
      </c>
      <c r="O108" s="87">
        <f t="shared" si="132"/>
        <v>0</v>
      </c>
      <c r="P108" s="87">
        <f t="shared" si="132"/>
        <v>0</v>
      </c>
      <c r="Q108" s="100">
        <f t="shared" si="126"/>
        <v>0</v>
      </c>
    </row>
    <row r="109" spans="1:19" ht="14.25" customHeight="1">
      <c r="A109" s="114" t="s">
        <v>248</v>
      </c>
      <c r="B109" s="125">
        <f t="shared" ref="B109:D109" si="133">SUM(B102:B108)</f>
        <v>246.06</v>
      </c>
      <c r="C109" s="125">
        <f t="shared" si="133"/>
        <v>0</v>
      </c>
      <c r="D109" s="125">
        <f t="shared" si="133"/>
        <v>246.06</v>
      </c>
      <c r="E109" s="2"/>
      <c r="F109" s="2"/>
      <c r="G109" s="125">
        <f t="shared" ref="G109:Q109" si="134">SUM(G102:G108)</f>
        <v>193.05</v>
      </c>
      <c r="H109" s="125">
        <f t="shared" si="134"/>
        <v>18.010000000000002</v>
      </c>
      <c r="I109" s="125">
        <f t="shared" si="134"/>
        <v>35</v>
      </c>
      <c r="J109" s="125">
        <f t="shared" si="134"/>
        <v>0</v>
      </c>
      <c r="K109" s="125">
        <f t="shared" si="134"/>
        <v>0</v>
      </c>
      <c r="L109" s="125">
        <f t="shared" si="134"/>
        <v>0</v>
      </c>
      <c r="M109" s="125">
        <f t="shared" si="134"/>
        <v>0</v>
      </c>
      <c r="N109" s="125">
        <f t="shared" si="134"/>
        <v>0</v>
      </c>
      <c r="O109" s="125">
        <f t="shared" si="134"/>
        <v>0</v>
      </c>
      <c r="P109" s="125">
        <f t="shared" si="134"/>
        <v>0</v>
      </c>
      <c r="Q109" s="125">
        <f t="shared" si="134"/>
        <v>246.06</v>
      </c>
      <c r="S109" s="129">
        <f t="shared" ref="S109:S156" si="135">+B109+C109-D109</f>
        <v>0</v>
      </c>
    </row>
    <row r="110" spans="1:19" ht="14.25" customHeight="1">
      <c r="A110" s="81" t="s">
        <v>461</v>
      </c>
      <c r="B110" s="5">
        <v>193.05</v>
      </c>
      <c r="D110" s="111">
        <f t="shared" ref="D110:D118" si="136">SUM(B110:C110)</f>
        <v>193.05</v>
      </c>
      <c r="E110" s="2">
        <v>22071</v>
      </c>
      <c r="F110" s="2">
        <v>1</v>
      </c>
      <c r="G110" s="87">
        <f t="shared" ref="G110:P110" si="137">IF($F110=G$1,+$B110,0)</f>
        <v>193.05</v>
      </c>
      <c r="H110" s="87">
        <f t="shared" si="137"/>
        <v>0</v>
      </c>
      <c r="I110" s="87">
        <f t="shared" si="137"/>
        <v>0</v>
      </c>
      <c r="J110" s="87">
        <f t="shared" si="137"/>
        <v>0</v>
      </c>
      <c r="K110" s="87">
        <f t="shared" si="137"/>
        <v>0</v>
      </c>
      <c r="L110" s="87">
        <f t="shared" si="137"/>
        <v>0</v>
      </c>
      <c r="M110" s="87">
        <f t="shared" si="137"/>
        <v>0</v>
      </c>
      <c r="N110" s="87">
        <f t="shared" si="137"/>
        <v>0</v>
      </c>
      <c r="O110" s="87">
        <f t="shared" si="137"/>
        <v>0</v>
      </c>
      <c r="P110" s="87">
        <f t="shared" si="137"/>
        <v>0</v>
      </c>
      <c r="Q110" s="100">
        <f t="shared" ref="Q110:Q118" si="138">SUM(G110:O110)</f>
        <v>193.05</v>
      </c>
      <c r="S110" s="199">
        <f t="shared" si="135"/>
        <v>0</v>
      </c>
    </row>
    <row r="111" spans="1:19" ht="14.25" customHeight="1">
      <c r="A111" s="81" t="s">
        <v>466</v>
      </c>
      <c r="B111" s="90">
        <v>52</v>
      </c>
      <c r="C111" s="90"/>
      <c r="D111" s="90">
        <f t="shared" si="136"/>
        <v>52</v>
      </c>
      <c r="E111" s="91">
        <v>22072</v>
      </c>
      <c r="F111" s="91">
        <v>2</v>
      </c>
      <c r="G111" s="87">
        <f t="shared" ref="G111:P111" si="139">IF($F111=G$1,+$B111,0)</f>
        <v>0</v>
      </c>
      <c r="H111" s="87">
        <f t="shared" si="139"/>
        <v>52</v>
      </c>
      <c r="I111" s="87">
        <f t="shared" si="139"/>
        <v>0</v>
      </c>
      <c r="J111" s="87">
        <f t="shared" si="139"/>
        <v>0</v>
      </c>
      <c r="K111" s="87">
        <f t="shared" si="139"/>
        <v>0</v>
      </c>
      <c r="L111" s="87">
        <f t="shared" si="139"/>
        <v>0</v>
      </c>
      <c r="M111" s="87">
        <f t="shared" si="139"/>
        <v>0</v>
      </c>
      <c r="N111" s="87">
        <f t="shared" si="139"/>
        <v>0</v>
      </c>
      <c r="O111" s="87">
        <f t="shared" si="139"/>
        <v>0</v>
      </c>
      <c r="P111" s="87">
        <f t="shared" si="139"/>
        <v>0</v>
      </c>
      <c r="Q111" s="100">
        <f t="shared" si="138"/>
        <v>52</v>
      </c>
      <c r="S111" s="199">
        <f t="shared" si="135"/>
        <v>0</v>
      </c>
    </row>
    <row r="112" spans="1:19" ht="14.25" customHeight="1">
      <c r="A112" s="81" t="s">
        <v>467</v>
      </c>
      <c r="B112" s="90">
        <v>105.93</v>
      </c>
      <c r="C112" s="90">
        <v>21.19</v>
      </c>
      <c r="D112" s="90">
        <f t="shared" si="136"/>
        <v>127.12</v>
      </c>
      <c r="E112" s="2">
        <v>22073</v>
      </c>
      <c r="F112" s="2">
        <v>2</v>
      </c>
      <c r="G112" s="87">
        <f t="shared" ref="G112:P112" si="140">IF($F112=G$1,+$B112,0)</f>
        <v>0</v>
      </c>
      <c r="H112" s="87">
        <f t="shared" si="140"/>
        <v>105.93</v>
      </c>
      <c r="I112" s="87">
        <f t="shared" si="140"/>
        <v>0</v>
      </c>
      <c r="J112" s="87">
        <f t="shared" si="140"/>
        <v>0</v>
      </c>
      <c r="K112" s="87">
        <f t="shared" si="140"/>
        <v>0</v>
      </c>
      <c r="L112" s="87">
        <f t="shared" si="140"/>
        <v>0</v>
      </c>
      <c r="M112" s="87">
        <f t="shared" si="140"/>
        <v>0</v>
      </c>
      <c r="N112" s="87">
        <f t="shared" si="140"/>
        <v>0</v>
      </c>
      <c r="O112" s="87">
        <f t="shared" si="140"/>
        <v>0</v>
      </c>
      <c r="P112" s="87">
        <f t="shared" si="140"/>
        <v>0</v>
      </c>
      <c r="Q112" s="100">
        <f t="shared" si="138"/>
        <v>105.93</v>
      </c>
      <c r="S112" s="199">
        <f t="shared" si="135"/>
        <v>0</v>
      </c>
    </row>
    <row r="113" spans="1:19" ht="14.25" customHeight="1">
      <c r="A113" s="81" t="s">
        <v>468</v>
      </c>
      <c r="B113" s="90">
        <v>2112</v>
      </c>
      <c r="C113" s="90">
        <v>422.4</v>
      </c>
      <c r="D113" s="111">
        <f t="shared" si="136"/>
        <v>2534.4</v>
      </c>
      <c r="E113" s="2">
        <v>22074</v>
      </c>
      <c r="F113" s="2">
        <v>2</v>
      </c>
      <c r="G113" s="87">
        <f t="shared" ref="G113:P113" si="141">IF($F113=G$1,+$B113,0)</f>
        <v>0</v>
      </c>
      <c r="H113" s="87">
        <f t="shared" si="141"/>
        <v>2112</v>
      </c>
      <c r="I113" s="87">
        <f t="shared" si="141"/>
        <v>0</v>
      </c>
      <c r="J113" s="87">
        <f t="shared" si="141"/>
        <v>0</v>
      </c>
      <c r="K113" s="87">
        <f t="shared" si="141"/>
        <v>0</v>
      </c>
      <c r="L113" s="87">
        <f t="shared" si="141"/>
        <v>0</v>
      </c>
      <c r="M113" s="87">
        <f t="shared" si="141"/>
        <v>0</v>
      </c>
      <c r="N113" s="87">
        <f t="shared" si="141"/>
        <v>0</v>
      </c>
      <c r="O113" s="87">
        <f t="shared" si="141"/>
        <v>0</v>
      </c>
      <c r="P113" s="87">
        <f t="shared" si="141"/>
        <v>0</v>
      </c>
      <c r="Q113" s="100">
        <f t="shared" si="138"/>
        <v>2112</v>
      </c>
      <c r="S113" s="199">
        <f t="shared" si="135"/>
        <v>0</v>
      </c>
    </row>
    <row r="114" spans="1:19" ht="14.25" customHeight="1">
      <c r="A114" s="101" t="s">
        <v>297</v>
      </c>
      <c r="B114" s="90">
        <v>35</v>
      </c>
      <c r="C114" s="90"/>
      <c r="D114" s="90">
        <f t="shared" si="136"/>
        <v>35</v>
      </c>
      <c r="E114" s="2" t="s">
        <v>365</v>
      </c>
      <c r="F114" s="2">
        <v>3</v>
      </c>
      <c r="G114" s="87">
        <f t="shared" ref="G114:P114" si="142">IF($F114=G$1,+$B114,0)</f>
        <v>0</v>
      </c>
      <c r="H114" s="87">
        <f t="shared" si="142"/>
        <v>0</v>
      </c>
      <c r="I114" s="87">
        <f t="shared" si="142"/>
        <v>35</v>
      </c>
      <c r="J114" s="87">
        <f t="shared" si="142"/>
        <v>0</v>
      </c>
      <c r="K114" s="87">
        <f t="shared" si="142"/>
        <v>0</v>
      </c>
      <c r="L114" s="87">
        <f t="shared" si="142"/>
        <v>0</v>
      </c>
      <c r="M114" s="87">
        <f t="shared" si="142"/>
        <v>0</v>
      </c>
      <c r="N114" s="87">
        <f t="shared" si="142"/>
        <v>0</v>
      </c>
      <c r="O114" s="87">
        <f t="shared" si="142"/>
        <v>0</v>
      </c>
      <c r="P114" s="87">
        <f t="shared" si="142"/>
        <v>0</v>
      </c>
      <c r="Q114" s="100">
        <f t="shared" si="138"/>
        <v>35</v>
      </c>
      <c r="S114" s="199">
        <f t="shared" si="135"/>
        <v>0</v>
      </c>
    </row>
    <row r="115" spans="1:19" ht="14.25" customHeight="1">
      <c r="A115" s="81" t="s">
        <v>465</v>
      </c>
      <c r="B115" s="90">
        <v>26.93</v>
      </c>
      <c r="C115" s="90"/>
      <c r="D115" s="111">
        <f t="shared" si="136"/>
        <v>26.93</v>
      </c>
      <c r="E115" s="2"/>
      <c r="F115" s="2">
        <v>2</v>
      </c>
      <c r="G115" s="87">
        <f t="shared" ref="G115:P115" si="143">IF($F115=G$1,+$B115,0)</f>
        <v>0</v>
      </c>
      <c r="H115" s="87">
        <f t="shared" si="143"/>
        <v>26.93</v>
      </c>
      <c r="I115" s="87">
        <f t="shared" si="143"/>
        <v>0</v>
      </c>
      <c r="J115" s="87">
        <f t="shared" si="143"/>
        <v>0</v>
      </c>
      <c r="K115" s="87">
        <f t="shared" si="143"/>
        <v>0</v>
      </c>
      <c r="L115" s="87">
        <f t="shared" si="143"/>
        <v>0</v>
      </c>
      <c r="M115" s="87">
        <f t="shared" si="143"/>
        <v>0</v>
      </c>
      <c r="N115" s="87">
        <f t="shared" si="143"/>
        <v>0</v>
      </c>
      <c r="O115" s="87">
        <f t="shared" si="143"/>
        <v>0</v>
      </c>
      <c r="P115" s="87">
        <f t="shared" si="143"/>
        <v>0</v>
      </c>
      <c r="Q115" s="100">
        <f t="shared" si="138"/>
        <v>26.93</v>
      </c>
      <c r="S115" s="199">
        <f t="shared" si="135"/>
        <v>0</v>
      </c>
    </row>
    <row r="116" spans="1:19" ht="14.25" customHeight="1">
      <c r="A116" s="81"/>
      <c r="B116" s="90"/>
      <c r="C116" s="90"/>
      <c r="D116" s="111">
        <f t="shared" si="136"/>
        <v>0</v>
      </c>
      <c r="E116" s="2"/>
      <c r="F116" s="2"/>
      <c r="G116" s="87">
        <f t="shared" ref="G116:P116" si="144">IF($F116=G$1,+$B116,0)</f>
        <v>0</v>
      </c>
      <c r="H116" s="87">
        <f t="shared" si="144"/>
        <v>0</v>
      </c>
      <c r="I116" s="87">
        <f t="shared" si="144"/>
        <v>0</v>
      </c>
      <c r="J116" s="87">
        <f t="shared" si="144"/>
        <v>0</v>
      </c>
      <c r="K116" s="87">
        <f t="shared" si="144"/>
        <v>0</v>
      </c>
      <c r="L116" s="87">
        <f t="shared" si="144"/>
        <v>0</v>
      </c>
      <c r="M116" s="87">
        <f t="shared" si="144"/>
        <v>0</v>
      </c>
      <c r="N116" s="87">
        <f t="shared" si="144"/>
        <v>0</v>
      </c>
      <c r="O116" s="87">
        <f t="shared" si="144"/>
        <v>0</v>
      </c>
      <c r="P116" s="87">
        <f t="shared" si="144"/>
        <v>0</v>
      </c>
      <c r="Q116" s="100">
        <f t="shared" si="138"/>
        <v>0</v>
      </c>
      <c r="S116" s="199">
        <f t="shared" si="135"/>
        <v>0</v>
      </c>
    </row>
    <row r="117" spans="1:19" ht="14.25" customHeight="1">
      <c r="A117" s="81"/>
      <c r="B117" s="90"/>
      <c r="C117" s="90"/>
      <c r="D117" s="90">
        <f t="shared" si="136"/>
        <v>0</v>
      </c>
      <c r="E117" s="2"/>
      <c r="F117" s="2"/>
      <c r="G117" s="87">
        <f t="shared" ref="G117:P117" si="145">IF($F117=G$1,+$B117,0)</f>
        <v>0</v>
      </c>
      <c r="H117" s="87">
        <f t="shared" si="145"/>
        <v>0</v>
      </c>
      <c r="I117" s="87">
        <f t="shared" si="145"/>
        <v>0</v>
      </c>
      <c r="J117" s="87">
        <f t="shared" si="145"/>
        <v>0</v>
      </c>
      <c r="K117" s="87">
        <f t="shared" si="145"/>
        <v>0</v>
      </c>
      <c r="L117" s="87">
        <f t="shared" si="145"/>
        <v>0</v>
      </c>
      <c r="M117" s="87">
        <f t="shared" si="145"/>
        <v>0</v>
      </c>
      <c r="N117" s="87">
        <f t="shared" si="145"/>
        <v>0</v>
      </c>
      <c r="O117" s="87">
        <f t="shared" si="145"/>
        <v>0</v>
      </c>
      <c r="P117" s="87">
        <f t="shared" si="145"/>
        <v>0</v>
      </c>
      <c r="Q117" s="100">
        <f t="shared" si="138"/>
        <v>0</v>
      </c>
      <c r="S117" s="199">
        <f t="shared" si="135"/>
        <v>0</v>
      </c>
    </row>
    <row r="118" spans="1:19" ht="14.25" customHeight="1">
      <c r="A118" s="81"/>
      <c r="B118" s="100"/>
      <c r="C118" s="113"/>
      <c r="D118" s="90">
        <f t="shared" si="136"/>
        <v>0</v>
      </c>
      <c r="E118" s="2"/>
      <c r="F118" s="2"/>
      <c r="G118" s="87">
        <f t="shared" ref="G118:P118" si="146">IF($F118=G$1,+$B118,0)</f>
        <v>0</v>
      </c>
      <c r="H118" s="87">
        <f t="shared" si="146"/>
        <v>0</v>
      </c>
      <c r="I118" s="87">
        <f t="shared" si="146"/>
        <v>0</v>
      </c>
      <c r="J118" s="87">
        <f t="shared" si="146"/>
        <v>0</v>
      </c>
      <c r="K118" s="87">
        <f t="shared" si="146"/>
        <v>0</v>
      </c>
      <c r="L118" s="87">
        <f t="shared" si="146"/>
        <v>0</v>
      </c>
      <c r="M118" s="87">
        <f t="shared" si="146"/>
        <v>0</v>
      </c>
      <c r="N118" s="87">
        <f t="shared" si="146"/>
        <v>0</v>
      </c>
      <c r="O118" s="87">
        <f t="shared" si="146"/>
        <v>0</v>
      </c>
      <c r="P118" s="87">
        <f t="shared" si="146"/>
        <v>0</v>
      </c>
      <c r="Q118" s="100">
        <f t="shared" si="138"/>
        <v>0</v>
      </c>
      <c r="S118" s="199">
        <f t="shared" si="135"/>
        <v>0</v>
      </c>
    </row>
    <row r="119" spans="1:19" ht="14.25" customHeight="1">
      <c r="A119" s="114" t="s">
        <v>256</v>
      </c>
      <c r="B119" s="105">
        <f t="shared" ref="B119:D119" si="147">SUM(B110:B118)</f>
        <v>2524.91</v>
      </c>
      <c r="C119" s="105">
        <f t="shared" si="147"/>
        <v>443.59</v>
      </c>
      <c r="D119" s="105">
        <f t="shared" si="147"/>
        <v>2968.5</v>
      </c>
      <c r="E119" s="2"/>
      <c r="F119" s="2"/>
      <c r="G119" s="105">
        <f t="shared" ref="G119:Q119" si="148">SUM(G110:G118)</f>
        <v>193.05</v>
      </c>
      <c r="H119" s="105">
        <f t="shared" si="148"/>
        <v>2296.8599999999997</v>
      </c>
      <c r="I119" s="105">
        <f t="shared" si="148"/>
        <v>35</v>
      </c>
      <c r="J119" s="105">
        <f t="shared" si="148"/>
        <v>0</v>
      </c>
      <c r="K119" s="105">
        <f t="shared" si="148"/>
        <v>0</v>
      </c>
      <c r="L119" s="105">
        <f t="shared" si="148"/>
        <v>0</v>
      </c>
      <c r="M119" s="105">
        <f t="shared" si="148"/>
        <v>0</v>
      </c>
      <c r="N119" s="105">
        <f t="shared" si="148"/>
        <v>0</v>
      </c>
      <c r="O119" s="105">
        <f t="shared" si="148"/>
        <v>0</v>
      </c>
      <c r="P119" s="105">
        <f t="shared" si="148"/>
        <v>0</v>
      </c>
      <c r="Q119" s="105">
        <f t="shared" si="148"/>
        <v>2524.91</v>
      </c>
      <c r="S119" s="199">
        <f t="shared" si="135"/>
        <v>0</v>
      </c>
    </row>
    <row r="120" spans="1:19" ht="14.25" customHeight="1">
      <c r="A120" s="81" t="s">
        <v>461</v>
      </c>
      <c r="B120" s="5">
        <v>193.05</v>
      </c>
      <c r="C120" s="20"/>
      <c r="D120" s="90">
        <f t="shared" ref="D120:D123" si="149">SUM(B120:C120)</f>
        <v>193.05</v>
      </c>
      <c r="E120" s="2">
        <v>22075</v>
      </c>
      <c r="F120" s="2">
        <v>1</v>
      </c>
      <c r="G120" s="87">
        <f t="shared" ref="G120:P120" si="150">IF($F120=G$1,+$B120,0)</f>
        <v>193.05</v>
      </c>
      <c r="H120" s="87">
        <f t="shared" si="150"/>
        <v>0</v>
      </c>
      <c r="I120" s="87">
        <f t="shared" si="150"/>
        <v>0</v>
      </c>
      <c r="J120" s="87">
        <f t="shared" si="150"/>
        <v>0</v>
      </c>
      <c r="K120" s="87">
        <f t="shared" si="150"/>
        <v>0</v>
      </c>
      <c r="L120" s="87">
        <f t="shared" si="150"/>
        <v>0</v>
      </c>
      <c r="M120" s="87">
        <f t="shared" si="150"/>
        <v>0</v>
      </c>
      <c r="N120" s="87">
        <f t="shared" si="150"/>
        <v>0</v>
      </c>
      <c r="O120" s="87">
        <f t="shared" si="150"/>
        <v>0</v>
      </c>
      <c r="P120" s="87">
        <f t="shared" si="150"/>
        <v>0</v>
      </c>
      <c r="Q120" s="100">
        <f t="shared" ref="Q120:Q131" si="151">SUM(G120:O120)</f>
        <v>193.05</v>
      </c>
      <c r="S120" s="129">
        <f t="shared" si="135"/>
        <v>0</v>
      </c>
    </row>
    <row r="121" spans="1:19" ht="14.25" customHeight="1">
      <c r="A121" s="81" t="s">
        <v>469</v>
      </c>
      <c r="B121" s="87">
        <v>100.22</v>
      </c>
      <c r="C121" s="90"/>
      <c r="D121" s="111">
        <f t="shared" si="149"/>
        <v>100.22</v>
      </c>
      <c r="E121" s="91">
        <v>22076</v>
      </c>
      <c r="F121" s="91">
        <v>3</v>
      </c>
      <c r="G121" s="87">
        <f t="shared" ref="G121:P121" si="152">IF($F121=G$1,+$B121,0)</f>
        <v>0</v>
      </c>
      <c r="H121" s="87">
        <f t="shared" si="152"/>
        <v>0</v>
      </c>
      <c r="I121" s="87">
        <f t="shared" si="152"/>
        <v>100.22</v>
      </c>
      <c r="J121" s="87">
        <f t="shared" si="152"/>
        <v>0</v>
      </c>
      <c r="K121" s="87">
        <f t="shared" si="152"/>
        <v>0</v>
      </c>
      <c r="L121" s="87">
        <f t="shared" si="152"/>
        <v>0</v>
      </c>
      <c r="M121" s="87">
        <f t="shared" si="152"/>
        <v>0</v>
      </c>
      <c r="N121" s="87">
        <f t="shared" si="152"/>
        <v>0</v>
      </c>
      <c r="O121" s="87">
        <f t="shared" si="152"/>
        <v>0</v>
      </c>
      <c r="P121" s="87">
        <f t="shared" si="152"/>
        <v>0</v>
      </c>
      <c r="Q121" s="100">
        <f t="shared" si="151"/>
        <v>100.22</v>
      </c>
      <c r="S121" s="199">
        <f t="shared" si="135"/>
        <v>0</v>
      </c>
    </row>
    <row r="122" spans="1:19" ht="14.25" customHeight="1">
      <c r="A122" s="101" t="s">
        <v>297</v>
      </c>
      <c r="B122" s="90">
        <v>35</v>
      </c>
      <c r="C122" s="90"/>
      <c r="D122" s="90">
        <f t="shared" si="149"/>
        <v>35</v>
      </c>
      <c r="E122" s="2" t="s">
        <v>365</v>
      </c>
      <c r="F122" s="2">
        <v>5</v>
      </c>
      <c r="G122" s="87">
        <f t="shared" ref="G122:P122" si="153">IF($F122=G$1,+$B122,0)</f>
        <v>0</v>
      </c>
      <c r="H122" s="87">
        <f t="shared" si="153"/>
        <v>0</v>
      </c>
      <c r="I122" s="87">
        <f t="shared" si="153"/>
        <v>0</v>
      </c>
      <c r="J122" s="87">
        <f t="shared" si="153"/>
        <v>0</v>
      </c>
      <c r="K122" s="87">
        <f t="shared" si="153"/>
        <v>35</v>
      </c>
      <c r="L122" s="87">
        <f t="shared" si="153"/>
        <v>0</v>
      </c>
      <c r="M122" s="87">
        <f t="shared" si="153"/>
        <v>0</v>
      </c>
      <c r="N122" s="87">
        <f t="shared" si="153"/>
        <v>0</v>
      </c>
      <c r="O122" s="87">
        <f t="shared" si="153"/>
        <v>0</v>
      </c>
      <c r="P122" s="87">
        <f t="shared" si="153"/>
        <v>0</v>
      </c>
      <c r="Q122" s="100">
        <f t="shared" si="151"/>
        <v>35</v>
      </c>
      <c r="S122" s="199">
        <f t="shared" si="135"/>
        <v>0</v>
      </c>
    </row>
    <row r="123" spans="1:19" ht="14.25" customHeight="1">
      <c r="A123" s="81" t="s">
        <v>465</v>
      </c>
      <c r="B123" s="87">
        <v>19.29</v>
      </c>
      <c r="C123" s="90"/>
      <c r="D123" s="111">
        <f t="shared" si="149"/>
        <v>19.29</v>
      </c>
      <c r="E123" s="2"/>
      <c r="F123" s="2">
        <v>2</v>
      </c>
      <c r="G123" s="87">
        <f t="shared" ref="G123:P123" si="154">IF($F123=G$1,+$B123,0)</f>
        <v>0</v>
      </c>
      <c r="H123" s="87">
        <f t="shared" si="154"/>
        <v>19.29</v>
      </c>
      <c r="I123" s="87">
        <f t="shared" si="154"/>
        <v>0</v>
      </c>
      <c r="J123" s="87">
        <f t="shared" si="154"/>
        <v>0</v>
      </c>
      <c r="K123" s="87">
        <f t="shared" si="154"/>
        <v>0</v>
      </c>
      <c r="L123" s="87">
        <f t="shared" si="154"/>
        <v>0</v>
      </c>
      <c r="M123" s="87">
        <f t="shared" si="154"/>
        <v>0</v>
      </c>
      <c r="N123" s="87">
        <f t="shared" si="154"/>
        <v>0</v>
      </c>
      <c r="O123" s="87">
        <f t="shared" si="154"/>
        <v>0</v>
      </c>
      <c r="P123" s="87">
        <f t="shared" si="154"/>
        <v>0</v>
      </c>
      <c r="Q123" s="100">
        <f t="shared" si="151"/>
        <v>19.29</v>
      </c>
      <c r="S123" s="199">
        <f t="shared" si="135"/>
        <v>0</v>
      </c>
    </row>
    <row r="124" spans="1:19" ht="14.25" customHeight="1">
      <c r="A124" s="81"/>
      <c r="B124" s="87"/>
      <c r="C124" s="90"/>
      <c r="D124" s="111"/>
      <c r="E124" s="2"/>
      <c r="F124" s="2"/>
      <c r="G124" s="87">
        <f t="shared" ref="G124:P124" si="155">IF($F124=G$1,+$B124,0)</f>
        <v>0</v>
      </c>
      <c r="H124" s="87">
        <f t="shared" si="155"/>
        <v>0</v>
      </c>
      <c r="I124" s="87">
        <f t="shared" si="155"/>
        <v>0</v>
      </c>
      <c r="J124" s="87">
        <f t="shared" si="155"/>
        <v>0</v>
      </c>
      <c r="K124" s="87">
        <f t="shared" si="155"/>
        <v>0</v>
      </c>
      <c r="L124" s="87">
        <f t="shared" si="155"/>
        <v>0</v>
      </c>
      <c r="M124" s="87">
        <f t="shared" si="155"/>
        <v>0</v>
      </c>
      <c r="N124" s="87">
        <f t="shared" si="155"/>
        <v>0</v>
      </c>
      <c r="O124" s="87">
        <f t="shared" si="155"/>
        <v>0</v>
      </c>
      <c r="P124" s="87">
        <f t="shared" si="155"/>
        <v>0</v>
      </c>
      <c r="Q124" s="100">
        <f t="shared" si="151"/>
        <v>0</v>
      </c>
      <c r="S124" s="199">
        <f t="shared" si="135"/>
        <v>0</v>
      </c>
    </row>
    <row r="125" spans="1:19" ht="14.25" customHeight="1">
      <c r="A125" s="81"/>
      <c r="B125" s="87"/>
      <c r="C125" s="90"/>
      <c r="D125" s="90"/>
      <c r="E125" s="2"/>
      <c r="F125" s="2"/>
      <c r="G125" s="87">
        <f t="shared" ref="G125:P125" si="156">IF($F125=G$1,+$B125,0)</f>
        <v>0</v>
      </c>
      <c r="H125" s="87">
        <f t="shared" si="156"/>
        <v>0</v>
      </c>
      <c r="I125" s="87">
        <f t="shared" si="156"/>
        <v>0</v>
      </c>
      <c r="J125" s="87">
        <f t="shared" si="156"/>
        <v>0</v>
      </c>
      <c r="K125" s="87">
        <f t="shared" si="156"/>
        <v>0</v>
      </c>
      <c r="L125" s="87">
        <f t="shared" si="156"/>
        <v>0</v>
      </c>
      <c r="M125" s="87">
        <f t="shared" si="156"/>
        <v>0</v>
      </c>
      <c r="N125" s="87">
        <f t="shared" si="156"/>
        <v>0</v>
      </c>
      <c r="O125" s="87">
        <f t="shared" si="156"/>
        <v>0</v>
      </c>
      <c r="P125" s="87">
        <f t="shared" si="156"/>
        <v>0</v>
      </c>
      <c r="Q125" s="100">
        <f t="shared" si="151"/>
        <v>0</v>
      </c>
      <c r="S125" s="199">
        <f t="shared" si="135"/>
        <v>0</v>
      </c>
    </row>
    <row r="126" spans="1:19" ht="14.25" customHeight="1">
      <c r="A126" s="81"/>
      <c r="B126" s="87"/>
      <c r="C126" s="90"/>
      <c r="D126" s="90">
        <f t="shared" ref="D126:D131" si="157">SUM(B126:C126)</f>
        <v>0</v>
      </c>
      <c r="E126" s="2"/>
      <c r="F126" s="2"/>
      <c r="G126" s="87">
        <f t="shared" ref="G126:P126" si="158">IF($F126=G$1,+$B126,0)</f>
        <v>0</v>
      </c>
      <c r="H126" s="87">
        <f t="shared" si="158"/>
        <v>0</v>
      </c>
      <c r="I126" s="87">
        <f t="shared" si="158"/>
        <v>0</v>
      </c>
      <c r="J126" s="87">
        <f t="shared" si="158"/>
        <v>0</v>
      </c>
      <c r="K126" s="87">
        <f t="shared" si="158"/>
        <v>0</v>
      </c>
      <c r="L126" s="87">
        <f t="shared" si="158"/>
        <v>0</v>
      </c>
      <c r="M126" s="87">
        <f t="shared" si="158"/>
        <v>0</v>
      </c>
      <c r="N126" s="87">
        <f t="shared" si="158"/>
        <v>0</v>
      </c>
      <c r="O126" s="87">
        <f t="shared" si="158"/>
        <v>0</v>
      </c>
      <c r="P126" s="87">
        <f t="shared" si="158"/>
        <v>0</v>
      </c>
      <c r="Q126" s="100">
        <f t="shared" si="151"/>
        <v>0</v>
      </c>
      <c r="S126" s="199">
        <f t="shared" si="135"/>
        <v>0</v>
      </c>
    </row>
    <row r="127" spans="1:19" ht="14.25" customHeight="1">
      <c r="A127" s="81"/>
      <c r="B127" s="87"/>
      <c r="C127" s="90"/>
      <c r="D127" s="90">
        <f t="shared" si="157"/>
        <v>0</v>
      </c>
      <c r="E127" s="2"/>
      <c r="F127" s="2"/>
      <c r="G127" s="87">
        <f t="shared" ref="G127:P127" si="159">IF($F127=G$1,+$B127,0)</f>
        <v>0</v>
      </c>
      <c r="H127" s="87">
        <f t="shared" si="159"/>
        <v>0</v>
      </c>
      <c r="I127" s="87">
        <f t="shared" si="159"/>
        <v>0</v>
      </c>
      <c r="J127" s="87">
        <f t="shared" si="159"/>
        <v>0</v>
      </c>
      <c r="K127" s="87">
        <f t="shared" si="159"/>
        <v>0</v>
      </c>
      <c r="L127" s="87">
        <f t="shared" si="159"/>
        <v>0</v>
      </c>
      <c r="M127" s="87">
        <f t="shared" si="159"/>
        <v>0</v>
      </c>
      <c r="N127" s="87">
        <f t="shared" si="159"/>
        <v>0</v>
      </c>
      <c r="O127" s="87">
        <f t="shared" si="159"/>
        <v>0</v>
      </c>
      <c r="P127" s="87">
        <f t="shared" si="159"/>
        <v>0</v>
      </c>
      <c r="Q127" s="100">
        <f t="shared" si="151"/>
        <v>0</v>
      </c>
      <c r="S127" s="199">
        <f t="shared" si="135"/>
        <v>0</v>
      </c>
    </row>
    <row r="128" spans="1:19" ht="14.25" customHeight="1">
      <c r="A128" s="81"/>
      <c r="B128" s="87"/>
      <c r="C128" s="90"/>
      <c r="D128" s="90">
        <f t="shared" si="157"/>
        <v>0</v>
      </c>
      <c r="E128" s="2"/>
      <c r="F128" s="2"/>
      <c r="G128" s="87">
        <f t="shared" ref="G128:P128" si="160">IF($F128=G$1,+$B128,0)</f>
        <v>0</v>
      </c>
      <c r="H128" s="87">
        <f t="shared" si="160"/>
        <v>0</v>
      </c>
      <c r="I128" s="87">
        <f t="shared" si="160"/>
        <v>0</v>
      </c>
      <c r="J128" s="87">
        <f t="shared" si="160"/>
        <v>0</v>
      </c>
      <c r="K128" s="87">
        <f t="shared" si="160"/>
        <v>0</v>
      </c>
      <c r="L128" s="87">
        <f t="shared" si="160"/>
        <v>0</v>
      </c>
      <c r="M128" s="87">
        <f t="shared" si="160"/>
        <v>0</v>
      </c>
      <c r="N128" s="87">
        <f t="shared" si="160"/>
        <v>0</v>
      </c>
      <c r="O128" s="87">
        <f t="shared" si="160"/>
        <v>0</v>
      </c>
      <c r="P128" s="87">
        <f t="shared" si="160"/>
        <v>0</v>
      </c>
      <c r="Q128" s="100">
        <f t="shared" si="151"/>
        <v>0</v>
      </c>
      <c r="S128" s="199">
        <f t="shared" si="135"/>
        <v>0</v>
      </c>
    </row>
    <row r="129" spans="1:19" ht="14.25" customHeight="1">
      <c r="A129" s="81"/>
      <c r="B129" s="87"/>
      <c r="C129" s="90"/>
      <c r="D129" s="90">
        <f t="shared" si="157"/>
        <v>0</v>
      </c>
      <c r="E129" s="2"/>
      <c r="F129" s="2"/>
      <c r="G129" s="87">
        <f t="shared" ref="G129:P129" si="161">IF($F129=G$1,+$B129,0)</f>
        <v>0</v>
      </c>
      <c r="H129" s="87">
        <f t="shared" si="161"/>
        <v>0</v>
      </c>
      <c r="I129" s="87">
        <f t="shared" si="161"/>
        <v>0</v>
      </c>
      <c r="J129" s="87">
        <f t="shared" si="161"/>
        <v>0</v>
      </c>
      <c r="K129" s="87">
        <f t="shared" si="161"/>
        <v>0</v>
      </c>
      <c r="L129" s="87">
        <f t="shared" si="161"/>
        <v>0</v>
      </c>
      <c r="M129" s="87">
        <f t="shared" si="161"/>
        <v>0</v>
      </c>
      <c r="N129" s="87">
        <f t="shared" si="161"/>
        <v>0</v>
      </c>
      <c r="O129" s="87">
        <f t="shared" si="161"/>
        <v>0</v>
      </c>
      <c r="P129" s="87">
        <f t="shared" si="161"/>
        <v>0</v>
      </c>
      <c r="Q129" s="100">
        <f t="shared" si="151"/>
        <v>0</v>
      </c>
      <c r="S129" s="199">
        <f t="shared" si="135"/>
        <v>0</v>
      </c>
    </row>
    <row r="130" spans="1:19" ht="14.25" customHeight="1">
      <c r="A130" s="81"/>
      <c r="B130" s="87"/>
      <c r="C130" s="90"/>
      <c r="D130" s="90">
        <f t="shared" si="157"/>
        <v>0</v>
      </c>
      <c r="E130" s="2"/>
      <c r="F130" s="2"/>
      <c r="G130" s="87">
        <f t="shared" ref="G130:P130" si="162">IF($F130=G$1,+$B130,0)</f>
        <v>0</v>
      </c>
      <c r="H130" s="87">
        <f t="shared" si="162"/>
        <v>0</v>
      </c>
      <c r="I130" s="87">
        <f t="shared" si="162"/>
        <v>0</v>
      </c>
      <c r="J130" s="87">
        <f t="shared" si="162"/>
        <v>0</v>
      </c>
      <c r="K130" s="87">
        <f t="shared" si="162"/>
        <v>0</v>
      </c>
      <c r="L130" s="87">
        <f t="shared" si="162"/>
        <v>0</v>
      </c>
      <c r="M130" s="87">
        <f t="shared" si="162"/>
        <v>0</v>
      </c>
      <c r="N130" s="87">
        <f t="shared" si="162"/>
        <v>0</v>
      </c>
      <c r="O130" s="87">
        <f t="shared" si="162"/>
        <v>0</v>
      </c>
      <c r="P130" s="87">
        <f t="shared" si="162"/>
        <v>0</v>
      </c>
      <c r="Q130" s="100">
        <f t="shared" si="151"/>
        <v>0</v>
      </c>
      <c r="S130" s="199">
        <f t="shared" si="135"/>
        <v>0</v>
      </c>
    </row>
    <row r="131" spans="1:19" ht="14.25" customHeight="1">
      <c r="A131" s="81"/>
      <c r="B131" s="87"/>
      <c r="C131" s="90"/>
      <c r="D131" s="90">
        <f t="shared" si="157"/>
        <v>0</v>
      </c>
      <c r="E131" s="2"/>
      <c r="F131" s="2"/>
      <c r="G131" s="87">
        <f t="shared" ref="G131:P131" si="163">IF($F131=G$1,+$B131,0)</f>
        <v>0</v>
      </c>
      <c r="H131" s="87">
        <f t="shared" si="163"/>
        <v>0</v>
      </c>
      <c r="I131" s="87">
        <f t="shared" si="163"/>
        <v>0</v>
      </c>
      <c r="J131" s="87">
        <f t="shared" si="163"/>
        <v>0</v>
      </c>
      <c r="K131" s="87">
        <f t="shared" si="163"/>
        <v>0</v>
      </c>
      <c r="L131" s="87">
        <f t="shared" si="163"/>
        <v>0</v>
      </c>
      <c r="M131" s="87">
        <f t="shared" si="163"/>
        <v>0</v>
      </c>
      <c r="N131" s="87">
        <f t="shared" si="163"/>
        <v>0</v>
      </c>
      <c r="O131" s="87">
        <f t="shared" si="163"/>
        <v>0</v>
      </c>
      <c r="P131" s="87">
        <f t="shared" si="163"/>
        <v>0</v>
      </c>
      <c r="Q131" s="100">
        <f t="shared" si="151"/>
        <v>0</v>
      </c>
      <c r="S131" s="199">
        <f t="shared" si="135"/>
        <v>0</v>
      </c>
    </row>
    <row r="132" spans="1:19" ht="14.25" customHeight="1">
      <c r="A132" s="114" t="s">
        <v>470</v>
      </c>
      <c r="B132" s="125">
        <f t="shared" ref="B132:D132" si="164">SUM(B120:B131)</f>
        <v>347.56</v>
      </c>
      <c r="C132" s="125">
        <f t="shared" si="164"/>
        <v>0</v>
      </c>
      <c r="D132" s="125">
        <f t="shared" si="164"/>
        <v>347.56</v>
      </c>
      <c r="E132" s="2"/>
      <c r="F132" s="2"/>
      <c r="G132" s="125">
        <f t="shared" ref="G132:Q132" si="165">SUM(G120:G131)</f>
        <v>193.05</v>
      </c>
      <c r="H132" s="125">
        <f t="shared" si="165"/>
        <v>19.29</v>
      </c>
      <c r="I132" s="125">
        <f t="shared" si="165"/>
        <v>100.22</v>
      </c>
      <c r="J132" s="125">
        <f t="shared" si="165"/>
        <v>0</v>
      </c>
      <c r="K132" s="125">
        <f t="shared" si="165"/>
        <v>35</v>
      </c>
      <c r="L132" s="125">
        <f t="shared" si="165"/>
        <v>0</v>
      </c>
      <c r="M132" s="125">
        <f t="shared" si="165"/>
        <v>0</v>
      </c>
      <c r="N132" s="125">
        <f t="shared" si="165"/>
        <v>0</v>
      </c>
      <c r="O132" s="125">
        <f t="shared" si="165"/>
        <v>0</v>
      </c>
      <c r="P132" s="125">
        <f t="shared" si="165"/>
        <v>0</v>
      </c>
      <c r="Q132" s="125">
        <f t="shared" si="165"/>
        <v>347.56</v>
      </c>
      <c r="S132" s="129">
        <f t="shared" si="135"/>
        <v>0</v>
      </c>
    </row>
    <row r="133" spans="1:19" ht="14.25" customHeight="1">
      <c r="A133" s="81" t="s">
        <v>461</v>
      </c>
      <c r="B133" s="5">
        <v>193.05</v>
      </c>
      <c r="D133" s="126">
        <f t="shared" ref="D133:D134" si="166">SUM(B133:C133)</f>
        <v>193.05</v>
      </c>
      <c r="E133" s="2">
        <v>22079</v>
      </c>
      <c r="F133" s="2">
        <v>1</v>
      </c>
      <c r="G133" s="87">
        <f t="shared" ref="G133:P133" si="167">IF($F133=G$1,+$B133,0)</f>
        <v>193.05</v>
      </c>
      <c r="H133" s="87">
        <f t="shared" si="167"/>
        <v>0</v>
      </c>
      <c r="I133" s="87">
        <f t="shared" si="167"/>
        <v>0</v>
      </c>
      <c r="J133" s="87">
        <f t="shared" si="167"/>
        <v>0</v>
      </c>
      <c r="K133" s="87">
        <f t="shared" si="167"/>
        <v>0</v>
      </c>
      <c r="L133" s="87">
        <f t="shared" si="167"/>
        <v>0</v>
      </c>
      <c r="M133" s="87">
        <f t="shared" si="167"/>
        <v>0</v>
      </c>
      <c r="N133" s="87">
        <f t="shared" si="167"/>
        <v>0</v>
      </c>
      <c r="O133" s="87">
        <f t="shared" si="167"/>
        <v>0</v>
      </c>
      <c r="P133" s="87">
        <f t="shared" si="167"/>
        <v>0</v>
      </c>
      <c r="Q133" s="100">
        <f t="shared" ref="Q133:Q142" si="168">SUM(G133:O133)</f>
        <v>193.05</v>
      </c>
      <c r="S133" s="199">
        <f t="shared" si="135"/>
        <v>0</v>
      </c>
    </row>
    <row r="134" spans="1:19" ht="14.25" customHeight="1">
      <c r="A134" s="81" t="s">
        <v>471</v>
      </c>
      <c r="B134" s="87">
        <v>55</v>
      </c>
      <c r="C134" s="87">
        <v>11</v>
      </c>
      <c r="D134" s="126">
        <f t="shared" si="166"/>
        <v>66</v>
      </c>
      <c r="E134" s="91">
        <v>22080</v>
      </c>
      <c r="F134" s="91">
        <v>6</v>
      </c>
      <c r="G134" s="87">
        <f t="shared" ref="G134:P134" si="169">IF($F134=G$1,+$B134,0)</f>
        <v>0</v>
      </c>
      <c r="H134" s="87">
        <f t="shared" si="169"/>
        <v>0</v>
      </c>
      <c r="I134" s="87">
        <f t="shared" si="169"/>
        <v>0</v>
      </c>
      <c r="J134" s="87">
        <f t="shared" si="169"/>
        <v>0</v>
      </c>
      <c r="K134" s="87">
        <f t="shared" si="169"/>
        <v>0</v>
      </c>
      <c r="L134" s="87">
        <f t="shared" si="169"/>
        <v>55</v>
      </c>
      <c r="M134" s="87">
        <f t="shared" si="169"/>
        <v>0</v>
      </c>
      <c r="N134" s="87">
        <f t="shared" si="169"/>
        <v>0</v>
      </c>
      <c r="O134" s="87">
        <f t="shared" si="169"/>
        <v>0</v>
      </c>
      <c r="P134" s="87">
        <f t="shared" si="169"/>
        <v>0</v>
      </c>
      <c r="Q134" s="100">
        <f t="shared" si="168"/>
        <v>55</v>
      </c>
      <c r="S134" s="199">
        <f t="shared" si="135"/>
        <v>0</v>
      </c>
    </row>
    <row r="135" spans="1:19" ht="14.25" customHeight="1">
      <c r="A135" s="81"/>
      <c r="B135" s="87"/>
      <c r="C135" s="20"/>
      <c r="D135" s="126"/>
      <c r="E135" s="2"/>
      <c r="F135" s="2"/>
      <c r="G135" s="87">
        <f t="shared" ref="G135:P135" si="170">IF($F135=G$1,+$B135,0)</f>
        <v>0</v>
      </c>
      <c r="H135" s="87">
        <f t="shared" si="170"/>
        <v>0</v>
      </c>
      <c r="I135" s="87">
        <f t="shared" si="170"/>
        <v>0</v>
      </c>
      <c r="J135" s="87">
        <f t="shared" si="170"/>
        <v>0</v>
      </c>
      <c r="K135" s="87">
        <f t="shared" si="170"/>
        <v>0</v>
      </c>
      <c r="L135" s="87">
        <f t="shared" si="170"/>
        <v>0</v>
      </c>
      <c r="M135" s="87">
        <f t="shared" si="170"/>
        <v>0</v>
      </c>
      <c r="N135" s="87">
        <f t="shared" si="170"/>
        <v>0</v>
      </c>
      <c r="O135" s="87">
        <f t="shared" si="170"/>
        <v>0</v>
      </c>
      <c r="P135" s="87">
        <f t="shared" si="170"/>
        <v>0</v>
      </c>
      <c r="Q135" s="100">
        <f t="shared" si="168"/>
        <v>0</v>
      </c>
      <c r="S135" s="199">
        <f t="shared" si="135"/>
        <v>0</v>
      </c>
    </row>
    <row r="136" spans="1:19" ht="13.5" customHeight="1">
      <c r="A136" s="81"/>
      <c r="C136" s="20"/>
      <c r="D136" s="126">
        <f t="shared" ref="D136:D142" si="171">SUM(B136:C136)</f>
        <v>0</v>
      </c>
      <c r="E136" s="2"/>
      <c r="F136" s="2"/>
      <c r="G136" s="87">
        <f t="shared" ref="G136:P136" si="172">IF($F136=G$1,+$B136,0)</f>
        <v>0</v>
      </c>
      <c r="H136" s="87">
        <f t="shared" si="172"/>
        <v>0</v>
      </c>
      <c r="I136" s="87">
        <f t="shared" si="172"/>
        <v>0</v>
      </c>
      <c r="J136" s="87">
        <f t="shared" si="172"/>
        <v>0</v>
      </c>
      <c r="K136" s="87">
        <f t="shared" si="172"/>
        <v>0</v>
      </c>
      <c r="L136" s="87">
        <f t="shared" si="172"/>
        <v>0</v>
      </c>
      <c r="M136" s="87">
        <f t="shared" si="172"/>
        <v>0</v>
      </c>
      <c r="N136" s="87">
        <f t="shared" si="172"/>
        <v>0</v>
      </c>
      <c r="O136" s="87">
        <f t="shared" si="172"/>
        <v>0</v>
      </c>
      <c r="P136" s="87">
        <f t="shared" si="172"/>
        <v>0</v>
      </c>
      <c r="Q136" s="100">
        <f t="shared" si="168"/>
        <v>0</v>
      </c>
      <c r="S136" s="129">
        <f t="shared" si="135"/>
        <v>0</v>
      </c>
    </row>
    <row r="137" spans="1:19" ht="13.5" customHeight="1">
      <c r="A137" s="81" t="s">
        <v>147</v>
      </c>
      <c r="B137" s="87">
        <v>9.81</v>
      </c>
      <c r="C137" s="90">
        <v>0.49</v>
      </c>
      <c r="D137" s="111">
        <f t="shared" si="171"/>
        <v>10.3</v>
      </c>
      <c r="E137" s="2">
        <v>22077</v>
      </c>
      <c r="F137" s="2">
        <v>4</v>
      </c>
      <c r="G137" s="87">
        <f t="shared" ref="G137:P137" si="173">IF($F137=G$1,+$B137,0)</f>
        <v>0</v>
      </c>
      <c r="H137" s="87">
        <f t="shared" si="173"/>
        <v>0</v>
      </c>
      <c r="I137" s="87">
        <f t="shared" si="173"/>
        <v>0</v>
      </c>
      <c r="J137" s="87">
        <f t="shared" si="173"/>
        <v>9.81</v>
      </c>
      <c r="K137" s="87">
        <f t="shared" si="173"/>
        <v>0</v>
      </c>
      <c r="L137" s="87">
        <f t="shared" si="173"/>
        <v>0</v>
      </c>
      <c r="M137" s="87">
        <f t="shared" si="173"/>
        <v>0</v>
      </c>
      <c r="N137" s="87">
        <f t="shared" si="173"/>
        <v>0</v>
      </c>
      <c r="O137" s="87">
        <f t="shared" si="173"/>
        <v>0</v>
      </c>
      <c r="P137" s="87">
        <f t="shared" si="173"/>
        <v>0</v>
      </c>
      <c r="Q137" s="100">
        <f t="shared" si="168"/>
        <v>9.81</v>
      </c>
      <c r="S137" s="199">
        <f t="shared" si="135"/>
        <v>0</v>
      </c>
    </row>
    <row r="138" spans="1:19" ht="13.5" customHeight="1">
      <c r="A138" s="81" t="s">
        <v>147</v>
      </c>
      <c r="B138" s="87">
        <v>629.46</v>
      </c>
      <c r="C138" s="90">
        <v>31.47</v>
      </c>
      <c r="D138" s="90">
        <f t="shared" si="171"/>
        <v>660.93000000000006</v>
      </c>
      <c r="E138" s="2">
        <v>22078</v>
      </c>
      <c r="F138" s="2">
        <v>4</v>
      </c>
      <c r="G138" s="87">
        <f t="shared" ref="G138:P138" si="174">IF($F138=G$1,+$B138,0)</f>
        <v>0</v>
      </c>
      <c r="H138" s="87">
        <f t="shared" si="174"/>
        <v>0</v>
      </c>
      <c r="I138" s="87">
        <f t="shared" si="174"/>
        <v>0</v>
      </c>
      <c r="J138" s="87">
        <f t="shared" si="174"/>
        <v>629.46</v>
      </c>
      <c r="K138" s="87">
        <f t="shared" si="174"/>
        <v>0</v>
      </c>
      <c r="L138" s="87">
        <f t="shared" si="174"/>
        <v>0</v>
      </c>
      <c r="M138" s="87">
        <f t="shared" si="174"/>
        <v>0</v>
      </c>
      <c r="N138" s="87">
        <f t="shared" si="174"/>
        <v>0</v>
      </c>
      <c r="O138" s="87">
        <f t="shared" si="174"/>
        <v>0</v>
      </c>
      <c r="P138" s="87">
        <f t="shared" si="174"/>
        <v>0</v>
      </c>
      <c r="Q138" s="100">
        <f t="shared" si="168"/>
        <v>629.46</v>
      </c>
      <c r="S138" s="199">
        <f t="shared" si="135"/>
        <v>0</v>
      </c>
    </row>
    <row r="139" spans="1:19" ht="13.5" customHeight="1">
      <c r="A139" s="81" t="s">
        <v>297</v>
      </c>
      <c r="B139" s="90">
        <v>35</v>
      </c>
      <c r="C139" s="90"/>
      <c r="D139" s="90">
        <f t="shared" si="171"/>
        <v>35</v>
      </c>
      <c r="E139" s="2" t="s">
        <v>365</v>
      </c>
      <c r="F139" s="2">
        <v>5</v>
      </c>
      <c r="G139" s="87">
        <f t="shared" ref="G139:P139" si="175">IF($F139=G$1,+$B139,0)</f>
        <v>0</v>
      </c>
      <c r="H139" s="87">
        <f t="shared" si="175"/>
        <v>0</v>
      </c>
      <c r="I139" s="87">
        <f t="shared" si="175"/>
        <v>0</v>
      </c>
      <c r="J139" s="87">
        <f t="shared" si="175"/>
        <v>0</v>
      </c>
      <c r="K139" s="87">
        <f t="shared" si="175"/>
        <v>35</v>
      </c>
      <c r="L139" s="87">
        <f t="shared" si="175"/>
        <v>0</v>
      </c>
      <c r="M139" s="87">
        <f t="shared" si="175"/>
        <v>0</v>
      </c>
      <c r="N139" s="87">
        <f t="shared" si="175"/>
        <v>0</v>
      </c>
      <c r="O139" s="87">
        <f t="shared" si="175"/>
        <v>0</v>
      </c>
      <c r="P139" s="87">
        <f t="shared" si="175"/>
        <v>0</v>
      </c>
      <c r="Q139" s="100">
        <f t="shared" si="168"/>
        <v>35</v>
      </c>
      <c r="S139" s="199">
        <f t="shared" si="135"/>
        <v>0</v>
      </c>
    </row>
    <row r="140" spans="1:19" ht="14.25" customHeight="1">
      <c r="A140" s="81"/>
      <c r="B140" s="113"/>
      <c r="D140" s="126">
        <f t="shared" si="171"/>
        <v>0</v>
      </c>
      <c r="E140" s="2"/>
      <c r="F140" s="2"/>
      <c r="G140" s="87">
        <f t="shared" ref="G140:P140" si="176">IF($F140=G$1,+$B140,0)</f>
        <v>0</v>
      </c>
      <c r="H140" s="87">
        <f t="shared" si="176"/>
        <v>0</v>
      </c>
      <c r="I140" s="87">
        <f t="shared" si="176"/>
        <v>0</v>
      </c>
      <c r="J140" s="87">
        <f t="shared" si="176"/>
        <v>0</v>
      </c>
      <c r="K140" s="87">
        <f t="shared" si="176"/>
        <v>0</v>
      </c>
      <c r="L140" s="87">
        <f t="shared" si="176"/>
        <v>0</v>
      </c>
      <c r="M140" s="87">
        <f t="shared" si="176"/>
        <v>0</v>
      </c>
      <c r="N140" s="87">
        <f t="shared" si="176"/>
        <v>0</v>
      </c>
      <c r="O140" s="87">
        <f t="shared" si="176"/>
        <v>0</v>
      </c>
      <c r="P140" s="87">
        <f t="shared" si="176"/>
        <v>0</v>
      </c>
      <c r="Q140" s="100">
        <f t="shared" si="168"/>
        <v>0</v>
      </c>
      <c r="S140" s="199">
        <f t="shared" si="135"/>
        <v>0</v>
      </c>
    </row>
    <row r="141" spans="1:19" ht="14.25" customHeight="1">
      <c r="A141" s="81"/>
      <c r="B141" s="113"/>
      <c r="D141" s="126">
        <f t="shared" si="171"/>
        <v>0</v>
      </c>
      <c r="E141" s="2"/>
      <c r="F141" s="2"/>
      <c r="G141" s="87">
        <f t="shared" ref="G141:P141" si="177">IF($F141=G$1,+$B141,0)</f>
        <v>0</v>
      </c>
      <c r="H141" s="87">
        <f t="shared" si="177"/>
        <v>0</v>
      </c>
      <c r="I141" s="87">
        <f t="shared" si="177"/>
        <v>0</v>
      </c>
      <c r="J141" s="87">
        <f t="shared" si="177"/>
        <v>0</v>
      </c>
      <c r="K141" s="87">
        <f t="shared" si="177"/>
        <v>0</v>
      </c>
      <c r="L141" s="87">
        <f t="shared" si="177"/>
        <v>0</v>
      </c>
      <c r="M141" s="87">
        <f t="shared" si="177"/>
        <v>0</v>
      </c>
      <c r="N141" s="87">
        <f t="shared" si="177"/>
        <v>0</v>
      </c>
      <c r="O141" s="87">
        <f t="shared" si="177"/>
        <v>0</v>
      </c>
      <c r="P141" s="87">
        <f t="shared" si="177"/>
        <v>0</v>
      </c>
      <c r="Q141" s="100">
        <f t="shared" si="168"/>
        <v>0</v>
      </c>
      <c r="S141" s="199">
        <f t="shared" si="135"/>
        <v>0</v>
      </c>
    </row>
    <row r="142" spans="1:19" ht="14.25" customHeight="1">
      <c r="A142" s="81"/>
      <c r="B142" s="100"/>
      <c r="C142" s="113"/>
      <c r="D142" s="126">
        <f t="shared" si="171"/>
        <v>0</v>
      </c>
      <c r="E142" s="2"/>
      <c r="F142" s="2"/>
      <c r="G142" s="87">
        <f t="shared" ref="G142:P142" si="178">IF($F142=G$1,+$B142,0)</f>
        <v>0</v>
      </c>
      <c r="H142" s="87">
        <f t="shared" si="178"/>
        <v>0</v>
      </c>
      <c r="I142" s="87">
        <f t="shared" si="178"/>
        <v>0</v>
      </c>
      <c r="J142" s="87">
        <f t="shared" si="178"/>
        <v>0</v>
      </c>
      <c r="K142" s="87">
        <f t="shared" si="178"/>
        <v>0</v>
      </c>
      <c r="L142" s="87">
        <f t="shared" si="178"/>
        <v>0</v>
      </c>
      <c r="M142" s="87">
        <f t="shared" si="178"/>
        <v>0</v>
      </c>
      <c r="N142" s="87">
        <f t="shared" si="178"/>
        <v>0</v>
      </c>
      <c r="O142" s="87">
        <f t="shared" si="178"/>
        <v>0</v>
      </c>
      <c r="P142" s="87">
        <f t="shared" si="178"/>
        <v>0</v>
      </c>
      <c r="Q142" s="100">
        <f t="shared" si="168"/>
        <v>0</v>
      </c>
      <c r="S142" s="199">
        <f t="shared" si="135"/>
        <v>0</v>
      </c>
    </row>
    <row r="143" spans="1:19" ht="14.25" customHeight="1">
      <c r="A143" s="114" t="s">
        <v>262</v>
      </c>
      <c r="B143" s="125">
        <f t="shared" ref="B143:D143" si="179">SUM(B133:B142)</f>
        <v>922.32</v>
      </c>
      <c r="C143" s="125">
        <f t="shared" si="179"/>
        <v>42.96</v>
      </c>
      <c r="D143" s="125">
        <f t="shared" si="179"/>
        <v>965.28000000000009</v>
      </c>
      <c r="E143" s="2"/>
      <c r="F143" s="2"/>
      <c r="G143" s="125">
        <f t="shared" ref="G143:Q143" si="180">SUM(G133:G142)</f>
        <v>193.05</v>
      </c>
      <c r="H143" s="125">
        <f t="shared" si="180"/>
        <v>0</v>
      </c>
      <c r="I143" s="125">
        <f t="shared" si="180"/>
        <v>0</v>
      </c>
      <c r="J143" s="125">
        <f t="shared" si="180"/>
        <v>639.27</v>
      </c>
      <c r="K143" s="105">
        <f t="shared" si="180"/>
        <v>35</v>
      </c>
      <c r="L143" s="125">
        <f t="shared" si="180"/>
        <v>55</v>
      </c>
      <c r="M143" s="105">
        <f t="shared" si="180"/>
        <v>0</v>
      </c>
      <c r="N143" s="125">
        <f t="shared" si="180"/>
        <v>0</v>
      </c>
      <c r="O143" s="125">
        <f t="shared" si="180"/>
        <v>0</v>
      </c>
      <c r="P143" s="125">
        <f t="shared" si="180"/>
        <v>0</v>
      </c>
      <c r="Q143" s="125">
        <f t="shared" si="180"/>
        <v>922.32</v>
      </c>
      <c r="S143" s="129">
        <f t="shared" si="135"/>
        <v>0</v>
      </c>
    </row>
    <row r="144" spans="1:19" ht="13.5" customHeight="1">
      <c r="A144" s="81"/>
      <c r="D144" s="90">
        <f t="shared" ref="D144:D155" si="181">SUM(B144:C144)</f>
        <v>0</v>
      </c>
      <c r="E144" s="2"/>
      <c r="F144" s="2"/>
      <c r="G144" s="87">
        <f t="shared" ref="G144:P144" si="182">IF($F144=G$1,+$B144,0)</f>
        <v>0</v>
      </c>
      <c r="H144" s="87">
        <f t="shared" si="182"/>
        <v>0</v>
      </c>
      <c r="I144" s="87">
        <f t="shared" si="182"/>
        <v>0</v>
      </c>
      <c r="J144" s="87">
        <f t="shared" si="182"/>
        <v>0</v>
      </c>
      <c r="K144" s="87">
        <f t="shared" si="182"/>
        <v>0</v>
      </c>
      <c r="L144" s="87">
        <f t="shared" si="182"/>
        <v>0</v>
      </c>
      <c r="M144" s="87">
        <f t="shared" si="182"/>
        <v>0</v>
      </c>
      <c r="N144" s="87">
        <f t="shared" si="182"/>
        <v>0</v>
      </c>
      <c r="O144" s="87">
        <f t="shared" si="182"/>
        <v>0</v>
      </c>
      <c r="P144" s="87">
        <f t="shared" si="182"/>
        <v>0</v>
      </c>
      <c r="Q144" s="100">
        <f t="shared" ref="Q144:Q155" si="183">SUM(G144:O144)</f>
        <v>0</v>
      </c>
      <c r="S144" s="199">
        <f t="shared" si="135"/>
        <v>0</v>
      </c>
    </row>
    <row r="145" spans="1:19" ht="13.5" customHeight="1">
      <c r="A145" s="81" t="s">
        <v>469</v>
      </c>
      <c r="B145" s="87">
        <v>69.3</v>
      </c>
      <c r="C145" s="20"/>
      <c r="D145" s="126">
        <f t="shared" si="181"/>
        <v>69.3</v>
      </c>
      <c r="E145" s="2" t="s">
        <v>211</v>
      </c>
      <c r="F145" s="2">
        <v>3</v>
      </c>
      <c r="G145" s="87">
        <f t="shared" ref="G145:P145" si="184">IF($F145=G$1,+$B145,0)</f>
        <v>0</v>
      </c>
      <c r="H145" s="87">
        <f t="shared" si="184"/>
        <v>0</v>
      </c>
      <c r="I145" s="87">
        <f t="shared" si="184"/>
        <v>69.3</v>
      </c>
      <c r="J145" s="87">
        <f t="shared" si="184"/>
        <v>0</v>
      </c>
      <c r="K145" s="87">
        <f t="shared" si="184"/>
        <v>0</v>
      </c>
      <c r="L145" s="87">
        <f t="shared" si="184"/>
        <v>0</v>
      </c>
      <c r="M145" s="87">
        <f t="shared" si="184"/>
        <v>0</v>
      </c>
      <c r="N145" s="87">
        <f t="shared" si="184"/>
        <v>0</v>
      </c>
      <c r="O145" s="87">
        <f t="shared" si="184"/>
        <v>0</v>
      </c>
      <c r="P145" s="87">
        <f t="shared" si="184"/>
        <v>0</v>
      </c>
      <c r="Q145" s="100">
        <f t="shared" si="183"/>
        <v>69.3</v>
      </c>
      <c r="S145" s="199">
        <f t="shared" si="135"/>
        <v>0</v>
      </c>
    </row>
    <row r="146" spans="1:19" ht="13.5" customHeight="1">
      <c r="A146" s="81" t="s">
        <v>461</v>
      </c>
      <c r="B146" s="5">
        <v>193.05</v>
      </c>
      <c r="D146" s="126">
        <f t="shared" si="181"/>
        <v>193.05</v>
      </c>
      <c r="E146" s="91">
        <v>22081</v>
      </c>
      <c r="F146" s="2">
        <v>1</v>
      </c>
      <c r="G146" s="87">
        <f t="shared" ref="G146:P146" si="185">IF($F146=G$1,+$B146,0)</f>
        <v>193.05</v>
      </c>
      <c r="H146" s="87">
        <f t="shared" si="185"/>
        <v>0</v>
      </c>
      <c r="I146" s="87">
        <f t="shared" si="185"/>
        <v>0</v>
      </c>
      <c r="J146" s="87">
        <f t="shared" si="185"/>
        <v>0</v>
      </c>
      <c r="K146" s="87">
        <f t="shared" si="185"/>
        <v>0</v>
      </c>
      <c r="L146" s="87">
        <f t="shared" si="185"/>
        <v>0</v>
      </c>
      <c r="M146" s="87">
        <f t="shared" si="185"/>
        <v>0</v>
      </c>
      <c r="N146" s="87">
        <f t="shared" si="185"/>
        <v>0</v>
      </c>
      <c r="O146" s="87">
        <f t="shared" si="185"/>
        <v>0</v>
      </c>
      <c r="P146" s="87">
        <f t="shared" si="185"/>
        <v>0</v>
      </c>
      <c r="Q146" s="100">
        <f t="shared" si="183"/>
        <v>193.05</v>
      </c>
      <c r="S146" s="199">
        <f t="shared" si="135"/>
        <v>0</v>
      </c>
    </row>
    <row r="147" spans="1:19" ht="13.5" customHeight="1">
      <c r="A147" s="81" t="s">
        <v>472</v>
      </c>
      <c r="B147" s="87">
        <v>150</v>
      </c>
      <c r="C147" s="87"/>
      <c r="D147" s="90">
        <f t="shared" si="181"/>
        <v>150</v>
      </c>
      <c r="E147" s="91">
        <v>22082</v>
      </c>
      <c r="F147" s="2">
        <v>2</v>
      </c>
      <c r="G147" s="87">
        <f t="shared" ref="G147:P147" si="186">IF($F147=G$1,+$B147,0)</f>
        <v>0</v>
      </c>
      <c r="H147" s="87">
        <f t="shared" si="186"/>
        <v>150</v>
      </c>
      <c r="I147" s="87">
        <f t="shared" si="186"/>
        <v>0</v>
      </c>
      <c r="J147" s="87">
        <f t="shared" si="186"/>
        <v>0</v>
      </c>
      <c r="K147" s="87">
        <f t="shared" si="186"/>
        <v>0</v>
      </c>
      <c r="L147" s="87">
        <f t="shared" si="186"/>
        <v>0</v>
      </c>
      <c r="M147" s="87">
        <f t="shared" si="186"/>
        <v>0</v>
      </c>
      <c r="N147" s="87">
        <f t="shared" si="186"/>
        <v>0</v>
      </c>
      <c r="O147" s="87">
        <f t="shared" si="186"/>
        <v>0</v>
      </c>
      <c r="P147" s="87">
        <f t="shared" si="186"/>
        <v>0</v>
      </c>
      <c r="Q147" s="100">
        <f t="shared" si="183"/>
        <v>150</v>
      </c>
      <c r="S147" s="199">
        <f t="shared" si="135"/>
        <v>0</v>
      </c>
    </row>
    <row r="148" spans="1:19" ht="13.5" customHeight="1">
      <c r="A148" s="81" t="s">
        <v>473</v>
      </c>
      <c r="B148" s="90">
        <v>257.11</v>
      </c>
      <c r="C148" s="87">
        <v>51.42</v>
      </c>
      <c r="D148" s="90">
        <f t="shared" si="181"/>
        <v>308.53000000000003</v>
      </c>
      <c r="E148" s="91">
        <v>22083</v>
      </c>
      <c r="F148" s="2">
        <v>8</v>
      </c>
      <c r="G148" s="87">
        <f t="shared" ref="G148:P148" si="187">IF($F148=G$1,+$B148,0)</f>
        <v>0</v>
      </c>
      <c r="H148" s="87">
        <f t="shared" si="187"/>
        <v>0</v>
      </c>
      <c r="I148" s="87">
        <f t="shared" si="187"/>
        <v>0</v>
      </c>
      <c r="J148" s="87">
        <f t="shared" si="187"/>
        <v>0</v>
      </c>
      <c r="K148" s="87">
        <f t="shared" si="187"/>
        <v>0</v>
      </c>
      <c r="L148" s="87">
        <f t="shared" si="187"/>
        <v>0</v>
      </c>
      <c r="M148" s="87">
        <f t="shared" si="187"/>
        <v>0</v>
      </c>
      <c r="N148" s="87">
        <f t="shared" si="187"/>
        <v>257.11</v>
      </c>
      <c r="O148" s="87">
        <f t="shared" si="187"/>
        <v>0</v>
      </c>
      <c r="P148" s="87">
        <f t="shared" si="187"/>
        <v>0</v>
      </c>
      <c r="Q148" s="100">
        <f t="shared" si="183"/>
        <v>257.11</v>
      </c>
      <c r="S148" s="199">
        <f t="shared" si="135"/>
        <v>0</v>
      </c>
    </row>
    <row r="149" spans="1:19" ht="14.25" customHeight="1">
      <c r="A149" s="81" t="s">
        <v>297</v>
      </c>
      <c r="B149" s="90">
        <v>35</v>
      </c>
      <c r="C149" s="90"/>
      <c r="D149" s="90">
        <f t="shared" si="181"/>
        <v>35</v>
      </c>
      <c r="E149" s="2" t="s">
        <v>365</v>
      </c>
      <c r="F149" s="2">
        <v>5</v>
      </c>
      <c r="G149" s="87">
        <f t="shared" ref="G149:P149" si="188">IF($F149=G$1,+$B149,0)</f>
        <v>0</v>
      </c>
      <c r="H149" s="87">
        <f t="shared" si="188"/>
        <v>0</v>
      </c>
      <c r="I149" s="87">
        <f t="shared" si="188"/>
        <v>0</v>
      </c>
      <c r="J149" s="87">
        <f t="shared" si="188"/>
        <v>0</v>
      </c>
      <c r="K149" s="87">
        <f t="shared" si="188"/>
        <v>35</v>
      </c>
      <c r="L149" s="87">
        <f t="shared" si="188"/>
        <v>0</v>
      </c>
      <c r="M149" s="87">
        <f t="shared" si="188"/>
        <v>0</v>
      </c>
      <c r="N149" s="87">
        <f t="shared" si="188"/>
        <v>0</v>
      </c>
      <c r="O149" s="87">
        <f t="shared" si="188"/>
        <v>0</v>
      </c>
      <c r="P149" s="87">
        <f t="shared" si="188"/>
        <v>0</v>
      </c>
      <c r="Q149" s="100">
        <f t="shared" si="183"/>
        <v>35</v>
      </c>
      <c r="S149" s="199">
        <f t="shared" si="135"/>
        <v>0</v>
      </c>
    </row>
    <row r="150" spans="1:19" ht="14.25" customHeight="1">
      <c r="A150" s="81" t="s">
        <v>463</v>
      </c>
      <c r="B150" s="90">
        <v>58.01</v>
      </c>
      <c r="C150" s="87"/>
      <c r="D150" s="90">
        <f t="shared" si="181"/>
        <v>58.01</v>
      </c>
      <c r="E150" s="2" t="s">
        <v>211</v>
      </c>
      <c r="F150" s="2">
        <v>3</v>
      </c>
      <c r="G150" s="87">
        <f t="shared" ref="G150:P150" si="189">IF($F150=G$1,+$B150,0)</f>
        <v>0</v>
      </c>
      <c r="H150" s="87">
        <f t="shared" si="189"/>
        <v>0</v>
      </c>
      <c r="I150" s="87">
        <f t="shared" si="189"/>
        <v>58.01</v>
      </c>
      <c r="J150" s="87">
        <f t="shared" si="189"/>
        <v>0</v>
      </c>
      <c r="K150" s="87">
        <f t="shared" si="189"/>
        <v>0</v>
      </c>
      <c r="L150" s="87">
        <f t="shared" si="189"/>
        <v>0</v>
      </c>
      <c r="M150" s="87">
        <f t="shared" si="189"/>
        <v>0</v>
      </c>
      <c r="N150" s="87">
        <f t="shared" si="189"/>
        <v>0</v>
      </c>
      <c r="O150" s="87">
        <f t="shared" si="189"/>
        <v>0</v>
      </c>
      <c r="P150" s="87">
        <f t="shared" si="189"/>
        <v>0</v>
      </c>
      <c r="Q150" s="100">
        <f t="shared" si="183"/>
        <v>58.01</v>
      </c>
      <c r="S150" s="199">
        <f t="shared" si="135"/>
        <v>0</v>
      </c>
    </row>
    <row r="151" spans="1:19" ht="14.25" customHeight="1">
      <c r="A151" s="81"/>
      <c r="B151" s="90"/>
      <c r="C151" s="87"/>
      <c r="D151" s="90">
        <f t="shared" si="181"/>
        <v>0</v>
      </c>
      <c r="E151" s="2"/>
      <c r="F151" s="2"/>
      <c r="G151" s="87">
        <f t="shared" ref="G151:P151" si="190">IF($F151=G$1,+$B151,0)</f>
        <v>0</v>
      </c>
      <c r="H151" s="87">
        <f t="shared" si="190"/>
        <v>0</v>
      </c>
      <c r="I151" s="87">
        <f t="shared" si="190"/>
        <v>0</v>
      </c>
      <c r="J151" s="87">
        <f t="shared" si="190"/>
        <v>0</v>
      </c>
      <c r="K151" s="87">
        <f t="shared" si="190"/>
        <v>0</v>
      </c>
      <c r="L151" s="87">
        <f t="shared" si="190"/>
        <v>0</v>
      </c>
      <c r="M151" s="87">
        <f t="shared" si="190"/>
        <v>0</v>
      </c>
      <c r="N151" s="87">
        <f t="shared" si="190"/>
        <v>0</v>
      </c>
      <c r="O151" s="87">
        <f t="shared" si="190"/>
        <v>0</v>
      </c>
      <c r="P151" s="87">
        <f t="shared" si="190"/>
        <v>0</v>
      </c>
      <c r="Q151" s="100">
        <f t="shared" si="183"/>
        <v>0</v>
      </c>
      <c r="S151" s="199">
        <f t="shared" si="135"/>
        <v>0</v>
      </c>
    </row>
    <row r="152" spans="1:19" ht="14.25" customHeight="1">
      <c r="A152" s="81"/>
      <c r="B152" s="90"/>
      <c r="C152" s="87"/>
      <c r="D152" s="90">
        <f t="shared" si="181"/>
        <v>0</v>
      </c>
      <c r="E152" s="2"/>
      <c r="F152" s="2"/>
      <c r="G152" s="87">
        <f t="shared" ref="G152:P152" si="191">IF($F152=G$1,+$B152,0)</f>
        <v>0</v>
      </c>
      <c r="H152" s="87">
        <f t="shared" si="191"/>
        <v>0</v>
      </c>
      <c r="I152" s="87">
        <f t="shared" si="191"/>
        <v>0</v>
      </c>
      <c r="J152" s="87">
        <f t="shared" si="191"/>
        <v>0</v>
      </c>
      <c r="K152" s="87">
        <f t="shared" si="191"/>
        <v>0</v>
      </c>
      <c r="L152" s="87">
        <f t="shared" si="191"/>
        <v>0</v>
      </c>
      <c r="M152" s="87">
        <f t="shared" si="191"/>
        <v>0</v>
      </c>
      <c r="N152" s="87">
        <f t="shared" si="191"/>
        <v>0</v>
      </c>
      <c r="O152" s="87">
        <f t="shared" si="191"/>
        <v>0</v>
      </c>
      <c r="P152" s="87">
        <f t="shared" si="191"/>
        <v>0</v>
      </c>
      <c r="Q152" s="100">
        <f t="shared" si="183"/>
        <v>0</v>
      </c>
      <c r="S152" s="199">
        <f t="shared" si="135"/>
        <v>0</v>
      </c>
    </row>
    <row r="153" spans="1:19" ht="14.25" customHeight="1">
      <c r="A153" s="81"/>
      <c r="B153" s="90"/>
      <c r="C153" s="87"/>
      <c r="D153" s="90">
        <f t="shared" si="181"/>
        <v>0</v>
      </c>
      <c r="E153" s="2"/>
      <c r="F153" s="2"/>
      <c r="G153" s="87">
        <f t="shared" ref="G153:P153" si="192">IF($F153=G$1,+$B153,0)</f>
        <v>0</v>
      </c>
      <c r="H153" s="87">
        <f t="shared" si="192"/>
        <v>0</v>
      </c>
      <c r="I153" s="87">
        <f t="shared" si="192"/>
        <v>0</v>
      </c>
      <c r="J153" s="87">
        <f t="shared" si="192"/>
        <v>0</v>
      </c>
      <c r="K153" s="87">
        <f t="shared" si="192"/>
        <v>0</v>
      </c>
      <c r="L153" s="87">
        <f t="shared" si="192"/>
        <v>0</v>
      </c>
      <c r="M153" s="87">
        <f t="shared" si="192"/>
        <v>0</v>
      </c>
      <c r="N153" s="87">
        <f t="shared" si="192"/>
        <v>0</v>
      </c>
      <c r="O153" s="87">
        <f t="shared" si="192"/>
        <v>0</v>
      </c>
      <c r="P153" s="87">
        <f t="shared" si="192"/>
        <v>0</v>
      </c>
      <c r="Q153" s="100">
        <f t="shared" si="183"/>
        <v>0</v>
      </c>
      <c r="S153" s="199">
        <f t="shared" si="135"/>
        <v>0</v>
      </c>
    </row>
    <row r="154" spans="1:19" ht="14.25" customHeight="1">
      <c r="A154" s="81"/>
      <c r="B154" s="90"/>
      <c r="C154" s="87"/>
      <c r="D154" s="90">
        <f t="shared" si="181"/>
        <v>0</v>
      </c>
      <c r="E154" s="2"/>
      <c r="F154" s="2"/>
      <c r="G154" s="87">
        <f t="shared" ref="G154:P154" si="193">IF($F154=G$1,+$B154,0)</f>
        <v>0</v>
      </c>
      <c r="H154" s="87">
        <f t="shared" si="193"/>
        <v>0</v>
      </c>
      <c r="I154" s="87">
        <f t="shared" si="193"/>
        <v>0</v>
      </c>
      <c r="J154" s="87">
        <f t="shared" si="193"/>
        <v>0</v>
      </c>
      <c r="K154" s="87">
        <f t="shared" si="193"/>
        <v>0</v>
      </c>
      <c r="L154" s="87">
        <f t="shared" si="193"/>
        <v>0</v>
      </c>
      <c r="M154" s="87">
        <f t="shared" si="193"/>
        <v>0</v>
      </c>
      <c r="N154" s="87">
        <f t="shared" si="193"/>
        <v>0</v>
      </c>
      <c r="O154" s="87">
        <f t="shared" si="193"/>
        <v>0</v>
      </c>
      <c r="P154" s="87">
        <f t="shared" si="193"/>
        <v>0</v>
      </c>
      <c r="Q154" s="100">
        <f t="shared" si="183"/>
        <v>0</v>
      </c>
      <c r="S154" s="199">
        <f t="shared" si="135"/>
        <v>0</v>
      </c>
    </row>
    <row r="155" spans="1:19" ht="14.25" customHeight="1">
      <c r="B155" s="100"/>
      <c r="C155" s="90"/>
      <c r="D155" s="90">
        <f t="shared" si="181"/>
        <v>0</v>
      </c>
      <c r="E155" s="2"/>
      <c r="F155" s="2"/>
      <c r="G155" s="87">
        <f t="shared" ref="G155:P155" si="194">IF($F155=G$1,+$B155,0)</f>
        <v>0</v>
      </c>
      <c r="H155" s="87">
        <f t="shared" si="194"/>
        <v>0</v>
      </c>
      <c r="I155" s="87">
        <f t="shared" si="194"/>
        <v>0</v>
      </c>
      <c r="J155" s="87">
        <f t="shared" si="194"/>
        <v>0</v>
      </c>
      <c r="K155" s="87">
        <f t="shared" si="194"/>
        <v>0</v>
      </c>
      <c r="L155" s="87">
        <f t="shared" si="194"/>
        <v>0</v>
      </c>
      <c r="M155" s="87">
        <f t="shared" si="194"/>
        <v>0</v>
      </c>
      <c r="N155" s="87">
        <f t="shared" si="194"/>
        <v>0</v>
      </c>
      <c r="O155" s="87">
        <f t="shared" si="194"/>
        <v>0</v>
      </c>
      <c r="P155" s="87">
        <f t="shared" si="194"/>
        <v>0</v>
      </c>
      <c r="Q155" s="100">
        <f t="shared" si="183"/>
        <v>0</v>
      </c>
      <c r="S155" s="199">
        <f t="shared" si="135"/>
        <v>0</v>
      </c>
    </row>
    <row r="156" spans="1:19" ht="14.25" customHeight="1">
      <c r="A156" s="114" t="s">
        <v>268</v>
      </c>
      <c r="B156" s="125">
        <f t="shared" ref="B156:D156" si="195">SUM(B144:B155)</f>
        <v>762.47</v>
      </c>
      <c r="C156" s="125">
        <f t="shared" si="195"/>
        <v>51.42</v>
      </c>
      <c r="D156" s="125">
        <f t="shared" si="195"/>
        <v>813.8900000000001</v>
      </c>
      <c r="E156" s="2"/>
      <c r="F156" s="2"/>
      <c r="G156" s="125">
        <f t="shared" ref="G156:Q156" si="196">SUM(G144:G155)</f>
        <v>193.05</v>
      </c>
      <c r="H156" s="125">
        <f t="shared" si="196"/>
        <v>150</v>
      </c>
      <c r="I156" s="125">
        <f t="shared" si="196"/>
        <v>127.31</v>
      </c>
      <c r="J156" s="125">
        <f t="shared" si="196"/>
        <v>0</v>
      </c>
      <c r="K156" s="105">
        <f t="shared" si="196"/>
        <v>35</v>
      </c>
      <c r="L156" s="125">
        <f t="shared" si="196"/>
        <v>0</v>
      </c>
      <c r="M156" s="105">
        <f t="shared" si="196"/>
        <v>0</v>
      </c>
      <c r="N156" s="125">
        <f t="shared" si="196"/>
        <v>257.11</v>
      </c>
      <c r="O156" s="125">
        <f t="shared" si="196"/>
        <v>0</v>
      </c>
      <c r="P156" s="125">
        <f t="shared" si="196"/>
        <v>0</v>
      </c>
      <c r="Q156" s="125">
        <f t="shared" si="196"/>
        <v>762.47</v>
      </c>
      <c r="S156" s="129">
        <f t="shared" si="135"/>
        <v>0</v>
      </c>
    </row>
    <row r="157" spans="1:19" ht="14.25" customHeight="1">
      <c r="A157" s="130"/>
      <c r="B157" s="20"/>
      <c r="C157" s="20"/>
      <c r="D157" s="20"/>
      <c r="E157" s="2"/>
      <c r="F157" s="2"/>
      <c r="G157" s="20"/>
      <c r="H157" s="20"/>
      <c r="I157" s="20"/>
      <c r="J157" s="20"/>
      <c r="K157" s="87"/>
      <c r="L157" s="20"/>
      <c r="M157" s="87"/>
      <c r="N157" s="20"/>
      <c r="O157" s="20"/>
      <c r="P157" s="20"/>
      <c r="Q157" s="20"/>
    </row>
    <row r="158" spans="1:19" ht="14.25" customHeight="1">
      <c r="A158" s="130" t="s">
        <v>393</v>
      </c>
      <c r="B158" s="20"/>
      <c r="C158" s="20"/>
      <c r="D158" s="20"/>
      <c r="E158" s="2"/>
      <c r="F158" s="2"/>
      <c r="G158" s="20"/>
      <c r="H158" s="20"/>
      <c r="I158" s="20"/>
      <c r="J158" s="20"/>
      <c r="K158" s="87"/>
      <c r="L158" s="20"/>
      <c r="M158" s="87"/>
      <c r="N158" s="20"/>
      <c r="O158" s="20"/>
      <c r="P158" s="20"/>
      <c r="Q158" s="20"/>
    </row>
    <row r="159" spans="1:19" ht="14.25" customHeight="1">
      <c r="E159" s="2"/>
      <c r="F159" s="2"/>
      <c r="S159" s="5">
        <f t="shared" ref="S159:S161" si="197">+B159+C159-D159</f>
        <v>0</v>
      </c>
    </row>
    <row r="160" spans="1:19" ht="14.25" customHeight="1">
      <c r="E160" s="2"/>
      <c r="F160" s="2"/>
      <c r="S160" s="5">
        <f t="shared" si="197"/>
        <v>0</v>
      </c>
    </row>
    <row r="161" spans="1:19" ht="14.25" customHeight="1">
      <c r="A161" s="5" t="s">
        <v>269</v>
      </c>
      <c r="B161" s="20">
        <f t="shared" ref="B161:D161" si="198">B156+B143+B132+B119+B109+B101+B84+B68+B56+B39+B24+B12</f>
        <v>7533.1600000000008</v>
      </c>
      <c r="C161" s="132">
        <f t="shared" si="198"/>
        <v>603.43999999999994</v>
      </c>
      <c r="D161" s="132">
        <f t="shared" si="198"/>
        <v>8136.6</v>
      </c>
      <c r="E161" s="2"/>
      <c r="F161" s="2"/>
      <c r="G161" s="20">
        <f t="shared" ref="G161:Q161" si="199">G156+G143+G132+G119+G109+G101+G84+G68+G56+G39+G24+G12</f>
        <v>2316.66</v>
      </c>
      <c r="H161" s="20">
        <f t="shared" si="199"/>
        <v>2866.04</v>
      </c>
      <c r="I161" s="20">
        <f t="shared" si="199"/>
        <v>441.58</v>
      </c>
      <c r="J161" s="20">
        <f t="shared" si="199"/>
        <v>1285.77</v>
      </c>
      <c r="K161" s="20">
        <f t="shared" si="199"/>
        <v>245</v>
      </c>
      <c r="L161" s="20">
        <f t="shared" si="199"/>
        <v>121</v>
      </c>
      <c r="M161" s="20">
        <f t="shared" si="199"/>
        <v>0</v>
      </c>
      <c r="N161" s="20">
        <f t="shared" si="199"/>
        <v>257.11</v>
      </c>
      <c r="O161" s="20">
        <f t="shared" si="199"/>
        <v>0</v>
      </c>
      <c r="P161" s="20">
        <f t="shared" si="199"/>
        <v>0</v>
      </c>
      <c r="Q161" s="20">
        <f t="shared" si="199"/>
        <v>7533.1600000000008</v>
      </c>
      <c r="R161" s="20">
        <f>+Q12+Q24+Q39+Q56+Q68+Q84+Q101+Q109+Q119+Q132+Q143+Q156</f>
        <v>7533.16</v>
      </c>
      <c r="S161" s="129">
        <f t="shared" si="197"/>
        <v>0</v>
      </c>
    </row>
    <row r="162" spans="1:19" ht="14.25" customHeight="1">
      <c r="A162" s="5" t="s">
        <v>394</v>
      </c>
      <c r="E162" s="8"/>
      <c r="F162" s="8"/>
      <c r="G162" s="5">
        <v>14000</v>
      </c>
    </row>
    <row r="163" spans="1:19" ht="14.25" customHeight="1">
      <c r="E163" s="2"/>
      <c r="F163" s="2"/>
    </row>
    <row r="164" spans="1:19" ht="14.25" customHeight="1">
      <c r="E164" s="2"/>
      <c r="F164" s="2"/>
    </row>
    <row r="165" spans="1:19" ht="14.25" customHeight="1">
      <c r="E165" s="2"/>
      <c r="F165" s="2"/>
    </row>
    <row r="166" spans="1:19" ht="14.25" customHeight="1">
      <c r="B166" s="87"/>
      <c r="E166" s="2"/>
      <c r="F166" s="2"/>
    </row>
    <row r="167" spans="1:19" ht="14.25" customHeight="1">
      <c r="B167" s="87"/>
      <c r="E167" s="2"/>
      <c r="F167" s="2"/>
    </row>
    <row r="168" spans="1:19" ht="14.25" customHeight="1">
      <c r="B168" s="87"/>
      <c r="E168" s="2"/>
      <c r="F168" s="2"/>
      <c r="J168" s="20"/>
    </row>
    <row r="169" spans="1:19" ht="14.25" customHeight="1">
      <c r="B169" s="87"/>
      <c r="E169" s="2"/>
      <c r="F169" s="2"/>
      <c r="J169" s="20"/>
    </row>
    <row r="170" spans="1:19" ht="14.25" customHeight="1">
      <c r="B170" s="87"/>
      <c r="E170" s="2"/>
      <c r="F170" s="2"/>
      <c r="K170" s="20"/>
    </row>
    <row r="171" spans="1:19" ht="14.25" customHeight="1">
      <c r="B171" s="87"/>
      <c r="E171" s="2"/>
      <c r="F171" s="2"/>
      <c r="K171" s="20"/>
    </row>
    <row r="172" spans="1:19" ht="14.25" customHeight="1">
      <c r="B172" s="87"/>
      <c r="E172" s="2"/>
      <c r="F172" s="2"/>
      <c r="K172" s="20"/>
    </row>
    <row r="173" spans="1:19" ht="14.25" customHeight="1">
      <c r="B173" s="87"/>
      <c r="E173" s="2"/>
      <c r="F173" s="2"/>
      <c r="J173" s="20"/>
      <c r="K173" s="20"/>
    </row>
    <row r="174" spans="1:19" ht="14.25" customHeight="1">
      <c r="B174" s="87"/>
      <c r="E174" s="2"/>
      <c r="F174" s="2"/>
      <c r="K174" s="20"/>
    </row>
    <row r="175" spans="1:19" ht="14.25" customHeight="1">
      <c r="B175" s="87"/>
      <c r="E175" s="2"/>
      <c r="F175" s="2"/>
    </row>
    <row r="176" spans="1:19" ht="14.25" customHeight="1">
      <c r="B176" s="87"/>
      <c r="E176" s="2"/>
      <c r="F176" s="2"/>
      <c r="N176" s="20"/>
    </row>
    <row r="177" spans="1:19" ht="14.25" customHeight="1">
      <c r="A177" s="5" t="s">
        <v>404</v>
      </c>
      <c r="B177" s="87">
        <f>+O161</f>
        <v>0</v>
      </c>
      <c r="E177" s="2"/>
      <c r="F177" s="2"/>
    </row>
    <row r="178" spans="1:19" ht="14.25" customHeight="1">
      <c r="A178" s="5" t="s">
        <v>208</v>
      </c>
      <c r="B178" s="87">
        <f>+P161</f>
        <v>0</v>
      </c>
      <c r="E178" s="2"/>
      <c r="F178" s="2"/>
      <c r="M178" s="87"/>
    </row>
    <row r="179" spans="1:19" ht="14.25" customHeight="1">
      <c r="B179" s="87"/>
      <c r="E179" s="2"/>
      <c r="F179" s="2"/>
      <c r="M179" s="87"/>
    </row>
    <row r="180" spans="1:19" ht="14.25" customHeight="1">
      <c r="A180" s="147" t="s">
        <v>92</v>
      </c>
      <c r="B180" s="105">
        <f>SUM(B166:B178)</f>
        <v>0</v>
      </c>
      <c r="C180" s="87"/>
      <c r="E180" s="2"/>
      <c r="F180" s="2"/>
      <c r="M180" s="87"/>
    </row>
    <row r="181" spans="1:19" ht="14.25" customHeight="1">
      <c r="E181" s="2"/>
      <c r="F181" s="2"/>
      <c r="N181" s="87"/>
    </row>
    <row r="182" spans="1:19" ht="14.25" customHeight="1">
      <c r="E182" s="2"/>
      <c r="F182" s="2"/>
      <c r="N182" s="20"/>
    </row>
    <row r="183" spans="1:19" ht="14.25" customHeight="1">
      <c r="E183" s="2"/>
      <c r="F183" s="2"/>
    </row>
    <row r="184" spans="1:19" ht="14.25" customHeight="1">
      <c r="A184" s="128" t="s">
        <v>7</v>
      </c>
      <c r="B184" s="128" t="s">
        <v>7</v>
      </c>
      <c r="C184" s="198" t="s">
        <v>7</v>
      </c>
      <c r="D184" s="128" t="s">
        <v>7</v>
      </c>
      <c r="E184" s="2"/>
      <c r="F184" s="2"/>
      <c r="G184" s="128"/>
      <c r="H184" s="128"/>
      <c r="I184" s="128"/>
      <c r="J184" s="128"/>
      <c r="K184" s="128"/>
      <c r="L184" s="128"/>
      <c r="M184" s="128"/>
      <c r="N184" s="128"/>
      <c r="O184" s="128"/>
      <c r="P184" s="128"/>
      <c r="Q184" s="128" t="s">
        <v>7</v>
      </c>
      <c r="S184" s="128" t="s">
        <v>7</v>
      </c>
    </row>
    <row r="185" spans="1:19" ht="14.25" customHeight="1">
      <c r="E185" s="201" t="s">
        <v>7</v>
      </c>
      <c r="F185" s="2"/>
    </row>
    <row r="186" spans="1:19" ht="14.25" customHeight="1">
      <c r="E186" s="2"/>
      <c r="F186" s="2"/>
    </row>
    <row r="187" spans="1:19" ht="14.25" customHeight="1">
      <c r="E187" s="2"/>
      <c r="F187" s="2"/>
    </row>
    <row r="188" spans="1:19" ht="14.25" customHeight="1">
      <c r="E188" s="2"/>
      <c r="F188" s="2"/>
    </row>
    <row r="189" spans="1:19" ht="14.25" customHeight="1">
      <c r="E189" s="2"/>
      <c r="F189" s="2"/>
    </row>
    <row r="190" spans="1:19" ht="14.25" customHeight="1">
      <c r="E190" s="2"/>
      <c r="F190" s="2"/>
    </row>
    <row r="191" spans="1:19" ht="14.25" customHeight="1">
      <c r="E191" s="2"/>
      <c r="F191" s="2"/>
    </row>
    <row r="192" spans="1:19" ht="14.25" customHeight="1">
      <c r="E192" s="2"/>
      <c r="F192" s="2"/>
      <c r="O192" s="20"/>
    </row>
    <row r="193" spans="5:6" ht="14.25" customHeight="1">
      <c r="E193" s="2"/>
      <c r="F193" s="2"/>
    </row>
    <row r="194" spans="5:6" ht="14.25" customHeight="1">
      <c r="E194" s="2"/>
      <c r="F194" s="2"/>
    </row>
    <row r="195" spans="5:6" ht="14.25" customHeight="1">
      <c r="E195" s="2"/>
      <c r="F195" s="2"/>
    </row>
    <row r="196" spans="5:6" ht="14.25" customHeight="1">
      <c r="E196" s="2"/>
      <c r="F196" s="2"/>
    </row>
    <row r="197" spans="5:6" ht="14.25" customHeight="1">
      <c r="E197" s="2"/>
      <c r="F197" s="2"/>
    </row>
    <row r="198" spans="5:6" ht="14.25" customHeight="1">
      <c r="E198" s="2"/>
      <c r="F198" s="2"/>
    </row>
    <row r="199" spans="5:6" ht="14.25" customHeight="1">
      <c r="E199" s="2"/>
      <c r="F199" s="2"/>
    </row>
    <row r="200" spans="5:6" ht="14.25" customHeight="1">
      <c r="E200" s="2"/>
      <c r="F200" s="2"/>
    </row>
    <row r="201" spans="5:6" ht="14.25" customHeight="1">
      <c r="E201" s="2"/>
      <c r="F201" s="2"/>
    </row>
    <row r="202" spans="5:6" ht="14.25" customHeight="1">
      <c r="E202" s="2"/>
      <c r="F202" s="2"/>
    </row>
    <row r="203" spans="5:6" ht="14.25" customHeight="1">
      <c r="E203" s="2"/>
      <c r="F203" s="2"/>
    </row>
    <row r="204" spans="5:6" ht="14.25" customHeight="1">
      <c r="E204" s="2"/>
      <c r="F204" s="2"/>
    </row>
    <row r="205" spans="5:6" ht="14.25" customHeight="1">
      <c r="E205" s="2"/>
      <c r="F205" s="2"/>
    </row>
    <row r="206" spans="5:6" ht="14.25" customHeight="1">
      <c r="E206" s="2"/>
      <c r="F206" s="2"/>
    </row>
    <row r="207" spans="5:6" ht="14.25" customHeight="1">
      <c r="E207" s="2"/>
      <c r="F207" s="2"/>
    </row>
    <row r="208" spans="5:6" ht="14.25" customHeight="1">
      <c r="E208" s="2"/>
      <c r="F208" s="2"/>
    </row>
    <row r="209" spans="5:6" ht="14.25" customHeight="1">
      <c r="E209" s="2"/>
      <c r="F209" s="2"/>
    </row>
    <row r="210" spans="5:6" ht="14.25" customHeight="1">
      <c r="E210" s="2"/>
      <c r="F210" s="2"/>
    </row>
    <row r="211" spans="5:6" ht="14.25" customHeight="1">
      <c r="E211" s="2"/>
      <c r="F211" s="2"/>
    </row>
    <row r="212" spans="5:6" ht="14.25" customHeight="1">
      <c r="E212" s="2"/>
      <c r="F212" s="2"/>
    </row>
    <row r="213" spans="5:6" ht="14.25" customHeight="1">
      <c r="E213" s="2"/>
      <c r="F213" s="2"/>
    </row>
    <row r="214" spans="5:6" ht="14.25" customHeight="1">
      <c r="E214" s="2"/>
      <c r="F214" s="2"/>
    </row>
    <row r="215" spans="5:6" ht="14.25" customHeight="1">
      <c r="E215" s="2"/>
      <c r="F215" s="2"/>
    </row>
    <row r="216" spans="5:6" ht="14.25" customHeight="1">
      <c r="E216" s="2"/>
      <c r="F216" s="2"/>
    </row>
    <row r="217" spans="5:6" ht="14.25" customHeight="1">
      <c r="E217" s="2"/>
      <c r="F217" s="2"/>
    </row>
    <row r="218" spans="5:6" ht="14.25" customHeight="1">
      <c r="E218" s="2"/>
      <c r="F218" s="2"/>
    </row>
    <row r="219" spans="5:6" ht="14.25" customHeight="1">
      <c r="E219" s="2"/>
      <c r="F219" s="2"/>
    </row>
    <row r="220" spans="5:6" ht="14.25" customHeight="1">
      <c r="E220" s="2"/>
      <c r="F220" s="2"/>
    </row>
    <row r="221" spans="5:6" ht="14.25" customHeight="1">
      <c r="E221" s="2"/>
      <c r="F221" s="2"/>
    </row>
    <row r="222" spans="5:6" ht="14.25" customHeight="1">
      <c r="E222" s="2"/>
      <c r="F222" s="2"/>
    </row>
    <row r="223" spans="5:6" ht="14.25" customHeight="1">
      <c r="E223" s="2"/>
      <c r="F223" s="2"/>
    </row>
    <row r="224" spans="5:6" ht="14.25" customHeight="1">
      <c r="E224" s="2"/>
      <c r="F224" s="2"/>
    </row>
    <row r="225" spans="5:6" ht="14.25" customHeight="1">
      <c r="E225" s="2"/>
      <c r="F225" s="2"/>
    </row>
    <row r="226" spans="5:6" ht="14.25" customHeight="1">
      <c r="E226" s="2"/>
      <c r="F226" s="2"/>
    </row>
    <row r="227" spans="5:6" ht="14.25" customHeight="1">
      <c r="E227" s="2"/>
      <c r="F227" s="2"/>
    </row>
    <row r="228" spans="5:6" ht="14.25" customHeight="1">
      <c r="E228" s="2"/>
      <c r="F228" s="2"/>
    </row>
    <row r="229" spans="5:6" ht="14.25" customHeight="1">
      <c r="E229" s="2"/>
      <c r="F229" s="2"/>
    </row>
    <row r="230" spans="5:6" ht="14.25" customHeight="1">
      <c r="E230" s="2"/>
      <c r="F230" s="2"/>
    </row>
    <row r="231" spans="5:6" ht="14.25" customHeight="1">
      <c r="E231" s="2"/>
      <c r="F231" s="2"/>
    </row>
    <row r="232" spans="5:6" ht="14.25" customHeight="1">
      <c r="E232" s="2"/>
      <c r="F232" s="2"/>
    </row>
    <row r="233" spans="5:6" ht="14.25" customHeight="1">
      <c r="E233" s="2"/>
      <c r="F233" s="2"/>
    </row>
    <row r="234" spans="5:6" ht="14.25" customHeight="1">
      <c r="E234" s="2"/>
      <c r="F234" s="2"/>
    </row>
    <row r="235" spans="5:6" ht="14.25" customHeight="1">
      <c r="E235" s="2"/>
      <c r="F235" s="2"/>
    </row>
    <row r="236" spans="5:6" ht="14.25" customHeight="1">
      <c r="E236" s="2"/>
      <c r="F236" s="2"/>
    </row>
    <row r="237" spans="5:6" ht="14.25" customHeight="1">
      <c r="E237" s="2"/>
      <c r="F237" s="2"/>
    </row>
    <row r="238" spans="5:6" ht="14.25" customHeight="1">
      <c r="E238" s="2"/>
      <c r="F238" s="2"/>
    </row>
    <row r="239" spans="5:6" ht="14.25" customHeight="1">
      <c r="E239" s="2"/>
      <c r="F239" s="2"/>
    </row>
    <row r="240" spans="5:6" ht="14.25" customHeight="1">
      <c r="E240" s="2"/>
      <c r="F240" s="2"/>
    </row>
    <row r="241" spans="5:6" ht="14.25" customHeight="1">
      <c r="E241" s="2"/>
      <c r="F241" s="2"/>
    </row>
    <row r="242" spans="5:6" ht="14.25" customHeight="1">
      <c r="E242" s="2"/>
      <c r="F242" s="2"/>
    </row>
    <row r="243" spans="5:6" ht="14.25" customHeight="1">
      <c r="E243" s="2"/>
      <c r="F243" s="2"/>
    </row>
    <row r="244" spans="5:6" ht="14.25" customHeight="1">
      <c r="E244" s="2"/>
      <c r="F244" s="2"/>
    </row>
    <row r="245" spans="5:6" ht="14.25" customHeight="1">
      <c r="E245" s="2"/>
      <c r="F245" s="2"/>
    </row>
    <row r="246" spans="5:6" ht="14.25" customHeight="1">
      <c r="E246" s="2"/>
      <c r="F246" s="2"/>
    </row>
    <row r="247" spans="5:6" ht="14.25" customHeight="1">
      <c r="E247" s="2"/>
      <c r="F247" s="2"/>
    </row>
    <row r="248" spans="5:6" ht="14.25" customHeight="1">
      <c r="E248" s="2"/>
      <c r="F248" s="2"/>
    </row>
    <row r="249" spans="5:6" ht="14.25" customHeight="1">
      <c r="E249" s="2"/>
      <c r="F249" s="2"/>
    </row>
    <row r="250" spans="5:6" ht="14.25" customHeight="1">
      <c r="E250" s="2"/>
      <c r="F250" s="2"/>
    </row>
    <row r="251" spans="5:6" ht="14.25" customHeight="1">
      <c r="E251" s="2"/>
      <c r="F251" s="2"/>
    </row>
    <row r="252" spans="5:6" ht="14.25" customHeight="1">
      <c r="E252" s="2"/>
      <c r="F252" s="2"/>
    </row>
    <row r="253" spans="5:6" ht="14.25" customHeight="1">
      <c r="E253" s="2"/>
      <c r="F253" s="2"/>
    </row>
    <row r="254" spans="5:6" ht="14.25" customHeight="1">
      <c r="E254" s="2"/>
      <c r="F254" s="2"/>
    </row>
    <row r="255" spans="5:6" ht="14.25" customHeight="1">
      <c r="E255" s="2"/>
      <c r="F255" s="2"/>
    </row>
    <row r="256" spans="5:6" ht="14.25" customHeight="1">
      <c r="E256" s="2"/>
      <c r="F256" s="2"/>
    </row>
    <row r="257" spans="5:6" ht="14.25" customHeight="1">
      <c r="E257" s="2"/>
      <c r="F257" s="2"/>
    </row>
    <row r="258" spans="5:6" ht="14.25" customHeight="1">
      <c r="E258" s="2"/>
      <c r="F258" s="2"/>
    </row>
    <row r="259" spans="5:6" ht="14.25" customHeight="1">
      <c r="E259" s="2"/>
      <c r="F259" s="2"/>
    </row>
    <row r="260" spans="5:6" ht="14.25" customHeight="1">
      <c r="E260" s="2"/>
      <c r="F260" s="2"/>
    </row>
    <row r="261" spans="5:6" ht="14.25" customHeight="1">
      <c r="E261" s="2"/>
      <c r="F261" s="2"/>
    </row>
    <row r="262" spans="5:6" ht="14.25" customHeight="1">
      <c r="E262" s="2"/>
      <c r="F262" s="2"/>
    </row>
    <row r="263" spans="5:6" ht="14.25" customHeight="1">
      <c r="E263" s="2"/>
      <c r="F263" s="2"/>
    </row>
    <row r="264" spans="5:6" ht="14.25" customHeight="1">
      <c r="E264" s="2"/>
      <c r="F264" s="2"/>
    </row>
    <row r="265" spans="5:6" ht="14.25" customHeight="1">
      <c r="E265" s="2"/>
      <c r="F265" s="2"/>
    </row>
    <row r="266" spans="5:6" ht="14.25" customHeight="1">
      <c r="E266" s="2"/>
      <c r="F266" s="2"/>
    </row>
    <row r="267" spans="5:6" ht="14.25" customHeight="1">
      <c r="E267" s="2"/>
      <c r="F267" s="2"/>
    </row>
    <row r="268" spans="5:6" ht="14.25" customHeight="1">
      <c r="E268" s="2"/>
      <c r="F268" s="2"/>
    </row>
    <row r="269" spans="5:6" ht="14.25" customHeight="1">
      <c r="E269" s="2"/>
      <c r="F269" s="2"/>
    </row>
    <row r="270" spans="5:6" ht="14.25" customHeight="1">
      <c r="E270" s="2"/>
      <c r="F270" s="2"/>
    </row>
    <row r="271" spans="5:6" ht="14.25" customHeight="1">
      <c r="E271" s="2"/>
      <c r="F271" s="2"/>
    </row>
    <row r="272" spans="5:6" ht="14.25" customHeight="1">
      <c r="E272" s="2"/>
      <c r="F272" s="2"/>
    </row>
    <row r="273" spans="5:6" ht="14.25" customHeight="1">
      <c r="E273" s="2"/>
      <c r="F273" s="2"/>
    </row>
    <row r="274" spans="5:6" ht="14.25" customHeight="1">
      <c r="E274" s="2"/>
      <c r="F274" s="2"/>
    </row>
    <row r="275" spans="5:6" ht="14.25" customHeight="1">
      <c r="E275" s="2"/>
      <c r="F275" s="2"/>
    </row>
    <row r="276" spans="5:6" ht="14.25" customHeight="1">
      <c r="E276" s="2"/>
      <c r="F276" s="2"/>
    </row>
    <row r="277" spans="5:6" ht="14.25" customHeight="1">
      <c r="E277" s="2"/>
      <c r="F277" s="2"/>
    </row>
    <row r="278" spans="5:6" ht="14.25" customHeight="1">
      <c r="E278" s="2"/>
      <c r="F278" s="2"/>
    </row>
    <row r="279" spans="5:6" ht="14.25" customHeight="1">
      <c r="E279" s="2"/>
      <c r="F279" s="2"/>
    </row>
    <row r="280" spans="5:6" ht="14.25" customHeight="1">
      <c r="E280" s="2"/>
      <c r="F280" s="2"/>
    </row>
    <row r="281" spans="5:6" ht="14.25" customHeight="1">
      <c r="E281" s="2"/>
      <c r="F281" s="2"/>
    </row>
    <row r="282" spans="5:6" ht="14.25" customHeight="1">
      <c r="E282" s="2"/>
      <c r="F282" s="2"/>
    </row>
    <row r="283" spans="5:6" ht="14.25" customHeight="1">
      <c r="E283" s="2"/>
      <c r="F283" s="2"/>
    </row>
    <row r="284" spans="5:6" ht="14.25" customHeight="1">
      <c r="E284" s="2"/>
      <c r="F284" s="2"/>
    </row>
    <row r="285" spans="5:6" ht="14.25" customHeight="1">
      <c r="E285" s="2"/>
      <c r="F285" s="2"/>
    </row>
    <row r="286" spans="5:6" ht="14.25" customHeight="1">
      <c r="E286" s="2"/>
      <c r="F286" s="2"/>
    </row>
    <row r="287" spans="5:6" ht="14.25" customHeight="1">
      <c r="E287" s="2"/>
      <c r="F287" s="2"/>
    </row>
    <row r="288" spans="5:6" ht="14.25" customHeight="1">
      <c r="E288" s="2"/>
      <c r="F288" s="2"/>
    </row>
    <row r="289" spans="5:6" ht="14.25" customHeight="1">
      <c r="E289" s="2"/>
      <c r="F289" s="2"/>
    </row>
    <row r="290" spans="5:6" ht="14.25" customHeight="1">
      <c r="E290" s="2"/>
      <c r="F290" s="2"/>
    </row>
    <row r="291" spans="5:6" ht="14.25" customHeight="1">
      <c r="E291" s="2"/>
      <c r="F291" s="2"/>
    </row>
    <row r="292" spans="5:6" ht="14.25" customHeight="1">
      <c r="E292" s="2"/>
      <c r="F292" s="2"/>
    </row>
    <row r="293" spans="5:6" ht="14.25" customHeight="1">
      <c r="E293" s="2"/>
      <c r="F293" s="2"/>
    </row>
    <row r="294" spans="5:6" ht="14.25" customHeight="1">
      <c r="E294" s="2"/>
      <c r="F294" s="2"/>
    </row>
    <row r="295" spans="5:6" ht="14.25" customHeight="1">
      <c r="E295" s="2"/>
      <c r="F295" s="2"/>
    </row>
    <row r="296" spans="5:6" ht="14.25" customHeight="1">
      <c r="E296" s="2"/>
      <c r="F296" s="2"/>
    </row>
    <row r="297" spans="5:6" ht="14.25" customHeight="1">
      <c r="E297" s="2"/>
      <c r="F297" s="2"/>
    </row>
    <row r="298" spans="5:6" ht="14.25" customHeight="1">
      <c r="E298" s="2"/>
      <c r="F298" s="2"/>
    </row>
    <row r="299" spans="5:6" ht="14.25" customHeight="1">
      <c r="E299" s="2"/>
      <c r="F299" s="2"/>
    </row>
    <row r="300" spans="5:6" ht="14.25" customHeight="1">
      <c r="E300" s="2"/>
      <c r="F300" s="2"/>
    </row>
    <row r="301" spans="5:6" ht="14.25" customHeight="1">
      <c r="E301" s="2"/>
      <c r="F301" s="2"/>
    </row>
    <row r="302" spans="5:6" ht="14.25" customHeight="1">
      <c r="E302" s="2"/>
      <c r="F302" s="2"/>
    </row>
    <row r="303" spans="5:6" ht="14.25" customHeight="1">
      <c r="E303" s="2"/>
      <c r="F303" s="2"/>
    </row>
    <row r="304" spans="5:6" ht="14.25" customHeight="1">
      <c r="E304" s="2"/>
      <c r="F304" s="2"/>
    </row>
    <row r="305" spans="5:6" ht="14.25" customHeight="1">
      <c r="E305" s="2"/>
      <c r="F305" s="2"/>
    </row>
    <row r="306" spans="5:6" ht="14.25" customHeight="1">
      <c r="E306" s="2"/>
      <c r="F306" s="2"/>
    </row>
    <row r="307" spans="5:6" ht="14.25" customHeight="1">
      <c r="E307" s="2"/>
      <c r="F307" s="2"/>
    </row>
    <row r="308" spans="5:6" ht="14.25" customHeight="1">
      <c r="E308" s="2"/>
      <c r="F308" s="2"/>
    </row>
    <row r="309" spans="5:6" ht="14.25" customHeight="1">
      <c r="E309" s="2"/>
      <c r="F309" s="2"/>
    </row>
    <row r="310" spans="5:6" ht="14.25" customHeight="1">
      <c r="E310" s="2"/>
      <c r="F310" s="2"/>
    </row>
    <row r="311" spans="5:6" ht="14.25" customHeight="1">
      <c r="E311" s="2"/>
      <c r="F311" s="2"/>
    </row>
    <row r="312" spans="5:6" ht="14.25" customHeight="1">
      <c r="E312" s="2"/>
      <c r="F312" s="2"/>
    </row>
    <row r="313" spans="5:6" ht="14.25" customHeight="1">
      <c r="E313" s="2"/>
      <c r="F313" s="2"/>
    </row>
    <row r="314" spans="5:6" ht="14.25" customHeight="1">
      <c r="E314" s="2"/>
      <c r="F314" s="2"/>
    </row>
    <row r="315" spans="5:6" ht="14.25" customHeight="1">
      <c r="E315" s="2"/>
      <c r="F315" s="2"/>
    </row>
    <row r="316" spans="5:6" ht="14.25" customHeight="1">
      <c r="E316" s="2"/>
      <c r="F316" s="2"/>
    </row>
    <row r="317" spans="5:6" ht="14.25" customHeight="1">
      <c r="E317" s="2"/>
      <c r="F317" s="2"/>
    </row>
    <row r="318" spans="5:6" ht="14.25" customHeight="1">
      <c r="E318" s="2"/>
      <c r="F318" s="2"/>
    </row>
    <row r="319" spans="5:6" ht="14.25" customHeight="1">
      <c r="E319" s="2"/>
      <c r="F319" s="2"/>
    </row>
    <row r="320" spans="5:6" ht="14.25" customHeight="1">
      <c r="E320" s="2"/>
      <c r="F320" s="2"/>
    </row>
    <row r="321" spans="5:6" ht="14.25" customHeight="1">
      <c r="E321" s="2"/>
      <c r="F321" s="2"/>
    </row>
    <row r="322" spans="5:6" ht="14.25" customHeight="1">
      <c r="E322" s="2"/>
      <c r="F322" s="2"/>
    </row>
    <row r="323" spans="5:6" ht="14.25" customHeight="1">
      <c r="E323" s="2"/>
      <c r="F323" s="2"/>
    </row>
    <row r="324" spans="5:6" ht="14.25" customHeight="1">
      <c r="E324" s="2"/>
      <c r="F324" s="2"/>
    </row>
    <row r="325" spans="5:6" ht="14.25" customHeight="1">
      <c r="E325" s="2"/>
      <c r="F325" s="2"/>
    </row>
    <row r="326" spans="5:6" ht="14.25" customHeight="1">
      <c r="E326" s="2"/>
      <c r="F326" s="2"/>
    </row>
    <row r="327" spans="5:6" ht="14.25" customHeight="1">
      <c r="E327" s="2"/>
      <c r="F327" s="2"/>
    </row>
    <row r="328" spans="5:6" ht="14.25" customHeight="1">
      <c r="E328" s="2"/>
      <c r="F328" s="2"/>
    </row>
    <row r="329" spans="5:6" ht="14.25" customHeight="1">
      <c r="E329" s="2"/>
      <c r="F329" s="2"/>
    </row>
    <row r="330" spans="5:6" ht="14.25" customHeight="1">
      <c r="E330" s="2"/>
      <c r="F330" s="2"/>
    </row>
    <row r="331" spans="5:6" ht="14.25" customHeight="1">
      <c r="E331" s="2"/>
      <c r="F331" s="2"/>
    </row>
    <row r="332" spans="5:6" ht="14.25" customHeight="1">
      <c r="E332" s="2"/>
      <c r="F332" s="2"/>
    </row>
    <row r="333" spans="5:6" ht="14.25" customHeight="1">
      <c r="E333" s="2"/>
      <c r="F333" s="2"/>
    </row>
    <row r="334" spans="5:6" ht="14.25" customHeight="1">
      <c r="E334" s="2"/>
      <c r="F334" s="2"/>
    </row>
    <row r="335" spans="5:6" ht="14.25" customHeight="1">
      <c r="E335" s="2"/>
      <c r="F335" s="2"/>
    </row>
    <row r="336" spans="5:6" ht="14.25" customHeight="1">
      <c r="E336" s="2"/>
      <c r="F336" s="2"/>
    </row>
    <row r="337" spans="5:6" ht="14.25" customHeight="1">
      <c r="E337" s="2"/>
      <c r="F337" s="2"/>
    </row>
    <row r="338" spans="5:6" ht="14.25" customHeight="1">
      <c r="E338" s="2"/>
      <c r="F338" s="2"/>
    </row>
    <row r="339" spans="5:6" ht="14.25" customHeight="1">
      <c r="E339" s="2"/>
      <c r="F339" s="2"/>
    </row>
    <row r="340" spans="5:6" ht="14.25" customHeight="1">
      <c r="E340" s="2"/>
      <c r="F340" s="2"/>
    </row>
    <row r="341" spans="5:6" ht="14.25" customHeight="1">
      <c r="E341" s="2"/>
      <c r="F341" s="2"/>
    </row>
    <row r="342" spans="5:6" ht="14.25" customHeight="1">
      <c r="E342" s="2"/>
      <c r="F342" s="2"/>
    </row>
    <row r="343" spans="5:6" ht="14.25" customHeight="1">
      <c r="E343" s="2"/>
      <c r="F343" s="2"/>
    </row>
    <row r="344" spans="5:6" ht="14.25" customHeight="1">
      <c r="E344" s="2"/>
      <c r="F344" s="2"/>
    </row>
    <row r="345" spans="5:6" ht="14.25" customHeight="1">
      <c r="E345" s="2"/>
      <c r="F345" s="2"/>
    </row>
    <row r="346" spans="5:6" ht="14.25" customHeight="1">
      <c r="E346" s="2"/>
      <c r="F346" s="2"/>
    </row>
    <row r="347" spans="5:6" ht="14.25" customHeight="1">
      <c r="E347" s="2"/>
      <c r="F347" s="2"/>
    </row>
    <row r="348" spans="5:6" ht="14.25" customHeight="1">
      <c r="E348" s="2"/>
      <c r="F348" s="2"/>
    </row>
    <row r="349" spans="5:6" ht="14.25" customHeight="1">
      <c r="E349" s="2"/>
      <c r="F349" s="2"/>
    </row>
    <row r="350" spans="5:6" ht="14.25" customHeight="1">
      <c r="E350" s="2"/>
      <c r="F350" s="2"/>
    </row>
    <row r="351" spans="5:6" ht="14.25" customHeight="1">
      <c r="E351" s="2"/>
      <c r="F351" s="2"/>
    </row>
    <row r="352" spans="5:6" ht="14.25" customHeight="1">
      <c r="E352" s="2"/>
      <c r="F352" s="2"/>
    </row>
    <row r="353" spans="5:6" ht="14.25" customHeight="1">
      <c r="E353" s="2"/>
      <c r="F353" s="2"/>
    </row>
    <row r="354" spans="5:6" ht="14.25" customHeight="1">
      <c r="E354" s="2"/>
      <c r="F354" s="2"/>
    </row>
    <row r="355" spans="5:6" ht="14.25" customHeight="1">
      <c r="E355" s="2"/>
      <c r="F355" s="2"/>
    </row>
    <row r="356" spans="5:6" ht="14.25" customHeight="1">
      <c r="E356" s="2"/>
      <c r="F356" s="2"/>
    </row>
    <row r="357" spans="5:6" ht="14.25" customHeight="1">
      <c r="E357" s="2"/>
      <c r="F357" s="2"/>
    </row>
    <row r="358" spans="5:6" ht="14.25" customHeight="1">
      <c r="E358" s="2"/>
      <c r="F358" s="2"/>
    </row>
    <row r="359" spans="5:6" ht="14.25" customHeight="1">
      <c r="E359" s="2"/>
      <c r="F359" s="2"/>
    </row>
    <row r="360" spans="5:6" ht="14.25" customHeight="1">
      <c r="E360" s="2"/>
      <c r="F360" s="2"/>
    </row>
    <row r="361" spans="5:6" ht="14.25" customHeight="1">
      <c r="E361" s="2"/>
      <c r="F361" s="2"/>
    </row>
    <row r="362" spans="5:6" ht="14.25" customHeight="1">
      <c r="E362" s="2"/>
      <c r="F362" s="2"/>
    </row>
    <row r="363" spans="5:6" ht="14.25" customHeight="1">
      <c r="E363" s="2"/>
      <c r="F363" s="2"/>
    </row>
    <row r="364" spans="5:6" ht="14.25" customHeight="1">
      <c r="E364" s="2"/>
      <c r="F364" s="2"/>
    </row>
    <row r="365" spans="5:6" ht="14.25" customHeight="1">
      <c r="E365" s="2"/>
      <c r="F365" s="2"/>
    </row>
    <row r="366" spans="5:6" ht="14.25" customHeight="1">
      <c r="E366" s="2"/>
      <c r="F366" s="2"/>
    </row>
    <row r="367" spans="5:6" ht="14.25" customHeight="1">
      <c r="E367" s="2"/>
      <c r="F367" s="2"/>
    </row>
    <row r="368" spans="5:6" ht="14.25" customHeight="1">
      <c r="E368" s="2"/>
      <c r="F368" s="2"/>
    </row>
    <row r="369" spans="5:6" ht="14.25" customHeight="1">
      <c r="E369" s="2"/>
      <c r="F369" s="2"/>
    </row>
    <row r="370" spans="5:6" ht="14.25" customHeight="1">
      <c r="E370" s="2"/>
      <c r="F370" s="2"/>
    </row>
    <row r="371" spans="5:6" ht="14.25" customHeight="1">
      <c r="E371" s="2"/>
      <c r="F371" s="2"/>
    </row>
    <row r="372" spans="5:6" ht="14.25" customHeight="1">
      <c r="E372" s="2"/>
      <c r="F372" s="2"/>
    </row>
    <row r="373" spans="5:6" ht="14.25" customHeight="1">
      <c r="E373" s="2"/>
      <c r="F373" s="2"/>
    </row>
    <row r="374" spans="5:6" ht="14.25" customHeight="1">
      <c r="E374" s="2"/>
      <c r="F374" s="2"/>
    </row>
    <row r="375" spans="5:6" ht="14.25" customHeight="1">
      <c r="E375" s="2"/>
      <c r="F375" s="2"/>
    </row>
    <row r="376" spans="5:6" ht="14.25" customHeight="1">
      <c r="E376" s="2"/>
      <c r="F376" s="2"/>
    </row>
    <row r="377" spans="5:6" ht="14.25" customHeight="1">
      <c r="E377" s="2"/>
      <c r="F377" s="2"/>
    </row>
    <row r="378" spans="5:6" ht="14.25" customHeight="1">
      <c r="E378" s="2"/>
      <c r="F378" s="2"/>
    </row>
    <row r="379" spans="5:6" ht="14.25" customHeight="1">
      <c r="E379" s="2"/>
      <c r="F379" s="2"/>
    </row>
    <row r="380" spans="5:6" ht="14.25" customHeight="1">
      <c r="E380" s="2"/>
      <c r="F380" s="2"/>
    </row>
    <row r="381" spans="5:6" ht="14.25" customHeight="1">
      <c r="E381" s="2"/>
      <c r="F381" s="2"/>
    </row>
    <row r="382" spans="5:6" ht="14.25" customHeight="1">
      <c r="E382" s="2"/>
      <c r="F382" s="2"/>
    </row>
    <row r="383" spans="5:6" ht="14.25" customHeight="1">
      <c r="E383" s="2"/>
      <c r="F383" s="2"/>
    </row>
    <row r="384" spans="5:6" ht="14.25" customHeight="1">
      <c r="E384" s="2"/>
      <c r="F384" s="2"/>
    </row>
    <row r="385" spans="5:6" ht="14.25" customHeight="1">
      <c r="E385" s="2"/>
      <c r="F385" s="2"/>
    </row>
    <row r="386" spans="5:6" ht="14.25" customHeight="1">
      <c r="E386" s="2"/>
      <c r="F386" s="2"/>
    </row>
    <row r="387" spans="5:6" ht="14.25" customHeight="1">
      <c r="E387" s="2"/>
      <c r="F387" s="2"/>
    </row>
    <row r="388" spans="5:6" ht="14.25" customHeight="1">
      <c r="E388" s="2"/>
      <c r="F388" s="2"/>
    </row>
    <row r="389" spans="5:6" ht="14.25" customHeight="1">
      <c r="E389" s="2"/>
      <c r="F389" s="2"/>
    </row>
    <row r="390" spans="5:6" ht="14.25" customHeight="1">
      <c r="E390" s="2"/>
      <c r="F390" s="2"/>
    </row>
    <row r="391" spans="5:6" ht="14.25" customHeight="1">
      <c r="E391" s="2"/>
      <c r="F391" s="2"/>
    </row>
    <row r="392" spans="5:6" ht="14.25" customHeight="1">
      <c r="E392" s="2"/>
      <c r="F392" s="2"/>
    </row>
    <row r="393" spans="5:6" ht="14.25" customHeight="1">
      <c r="E393" s="2"/>
      <c r="F393" s="2"/>
    </row>
    <row r="394" spans="5:6" ht="14.25" customHeight="1">
      <c r="E394" s="2"/>
      <c r="F394" s="2"/>
    </row>
    <row r="395" spans="5:6" ht="14.25" customHeight="1">
      <c r="E395" s="2"/>
      <c r="F395" s="2"/>
    </row>
    <row r="396" spans="5:6" ht="14.25" customHeight="1">
      <c r="E396" s="2"/>
      <c r="F396" s="2"/>
    </row>
    <row r="397" spans="5:6" ht="14.25" customHeight="1">
      <c r="E397" s="2"/>
      <c r="F397" s="2"/>
    </row>
    <row r="398" spans="5:6" ht="14.25" customHeight="1">
      <c r="E398" s="2"/>
      <c r="F398" s="2"/>
    </row>
    <row r="399" spans="5:6" ht="14.25" customHeight="1">
      <c r="E399" s="2"/>
      <c r="F399" s="2"/>
    </row>
    <row r="400" spans="5:6" ht="14.25" customHeight="1">
      <c r="E400" s="2"/>
      <c r="F400" s="2"/>
    </row>
    <row r="401" spans="5:6" ht="14.25" customHeight="1">
      <c r="E401" s="2"/>
      <c r="F401" s="2"/>
    </row>
    <row r="402" spans="5:6" ht="14.25" customHeight="1">
      <c r="E402" s="2"/>
      <c r="F402" s="2"/>
    </row>
    <row r="403" spans="5:6" ht="14.25" customHeight="1">
      <c r="E403" s="2"/>
      <c r="F403" s="2"/>
    </row>
    <row r="404" spans="5:6" ht="14.25" customHeight="1">
      <c r="E404" s="2"/>
      <c r="F404" s="2"/>
    </row>
    <row r="405" spans="5:6" ht="14.25" customHeight="1">
      <c r="E405" s="2"/>
      <c r="F405" s="2"/>
    </row>
    <row r="406" spans="5:6" ht="14.25" customHeight="1">
      <c r="E406" s="2"/>
      <c r="F406" s="2"/>
    </row>
    <row r="407" spans="5:6" ht="14.25" customHeight="1">
      <c r="E407" s="2"/>
      <c r="F407" s="2"/>
    </row>
    <row r="408" spans="5:6" ht="14.25" customHeight="1">
      <c r="E408" s="2"/>
      <c r="F408" s="2"/>
    </row>
    <row r="409" spans="5:6" ht="14.25" customHeight="1">
      <c r="E409" s="2"/>
      <c r="F409" s="2"/>
    </row>
    <row r="410" spans="5:6" ht="14.25" customHeight="1">
      <c r="E410" s="2"/>
      <c r="F410" s="2"/>
    </row>
    <row r="411" spans="5:6" ht="14.25" customHeight="1">
      <c r="E411" s="2"/>
      <c r="F411" s="2"/>
    </row>
    <row r="412" spans="5:6" ht="14.25" customHeight="1">
      <c r="E412" s="2"/>
      <c r="F412" s="2"/>
    </row>
    <row r="413" spans="5:6" ht="14.25" customHeight="1">
      <c r="E413" s="2"/>
      <c r="F413" s="2"/>
    </row>
    <row r="414" spans="5:6" ht="14.25" customHeight="1">
      <c r="E414" s="2"/>
      <c r="F414" s="2"/>
    </row>
    <row r="415" spans="5:6" ht="14.25" customHeight="1">
      <c r="E415" s="2"/>
      <c r="F415" s="2"/>
    </row>
    <row r="416" spans="5:6" ht="14.25" customHeight="1">
      <c r="E416" s="2"/>
      <c r="F416" s="2"/>
    </row>
    <row r="417" spans="5:6" ht="14.25" customHeight="1">
      <c r="E417" s="2"/>
      <c r="F417" s="2"/>
    </row>
    <row r="418" spans="5:6" ht="14.25" customHeight="1">
      <c r="E418" s="2"/>
      <c r="F418" s="2"/>
    </row>
    <row r="419" spans="5:6" ht="14.25" customHeight="1">
      <c r="E419" s="2"/>
      <c r="F419" s="2"/>
    </row>
    <row r="420" spans="5:6" ht="14.25" customHeight="1">
      <c r="E420" s="2"/>
      <c r="F420" s="2"/>
    </row>
    <row r="421" spans="5:6" ht="14.25" customHeight="1">
      <c r="E421" s="2"/>
      <c r="F421" s="2"/>
    </row>
    <row r="422" spans="5:6" ht="14.25" customHeight="1">
      <c r="E422" s="2"/>
      <c r="F422" s="2"/>
    </row>
    <row r="423" spans="5:6" ht="14.25" customHeight="1">
      <c r="E423" s="2"/>
      <c r="F423" s="2"/>
    </row>
    <row r="424" spans="5:6" ht="14.25" customHeight="1">
      <c r="E424" s="2"/>
      <c r="F424" s="2"/>
    </row>
    <row r="425" spans="5:6" ht="14.25" customHeight="1">
      <c r="E425" s="2"/>
      <c r="F425" s="2"/>
    </row>
    <row r="426" spans="5:6" ht="14.25" customHeight="1">
      <c r="E426" s="2"/>
      <c r="F426" s="2"/>
    </row>
    <row r="427" spans="5:6" ht="14.25" customHeight="1">
      <c r="E427" s="2"/>
      <c r="F427" s="2"/>
    </row>
    <row r="428" spans="5:6" ht="14.25" customHeight="1">
      <c r="E428" s="2"/>
      <c r="F428" s="2"/>
    </row>
    <row r="429" spans="5:6" ht="14.25" customHeight="1">
      <c r="E429" s="2"/>
      <c r="F429" s="2"/>
    </row>
    <row r="430" spans="5:6" ht="14.25" customHeight="1">
      <c r="E430" s="2"/>
      <c r="F430" s="2"/>
    </row>
    <row r="431" spans="5:6" ht="14.25" customHeight="1">
      <c r="E431" s="2"/>
      <c r="F431" s="2"/>
    </row>
    <row r="432" spans="5:6" ht="14.25" customHeight="1">
      <c r="E432" s="2"/>
      <c r="F432" s="2"/>
    </row>
    <row r="433" spans="5:6" ht="14.25" customHeight="1">
      <c r="E433" s="2"/>
      <c r="F433" s="2"/>
    </row>
    <row r="434" spans="5:6" ht="14.25" customHeight="1">
      <c r="E434" s="2"/>
      <c r="F434" s="2"/>
    </row>
    <row r="435" spans="5:6" ht="14.25" customHeight="1">
      <c r="E435" s="2"/>
      <c r="F435" s="2"/>
    </row>
    <row r="436" spans="5:6" ht="14.25" customHeight="1">
      <c r="E436" s="2"/>
      <c r="F436" s="2"/>
    </row>
    <row r="437" spans="5:6" ht="14.25" customHeight="1">
      <c r="E437" s="2"/>
      <c r="F437" s="2"/>
    </row>
    <row r="438" spans="5:6" ht="14.25" customHeight="1">
      <c r="E438" s="2"/>
      <c r="F438" s="2"/>
    </row>
    <row r="439" spans="5:6" ht="14.25" customHeight="1">
      <c r="E439" s="2"/>
      <c r="F439" s="2"/>
    </row>
    <row r="440" spans="5:6" ht="14.25" customHeight="1">
      <c r="E440" s="2"/>
      <c r="F440" s="2"/>
    </row>
    <row r="441" spans="5:6" ht="14.25" customHeight="1">
      <c r="E441" s="2"/>
      <c r="F441" s="2"/>
    </row>
    <row r="442" spans="5:6" ht="14.25" customHeight="1">
      <c r="E442" s="2"/>
      <c r="F442" s="2"/>
    </row>
    <row r="443" spans="5:6" ht="14.25" customHeight="1">
      <c r="E443" s="2"/>
      <c r="F443" s="2"/>
    </row>
    <row r="444" spans="5:6" ht="14.25" customHeight="1">
      <c r="E444" s="2"/>
      <c r="F444" s="2"/>
    </row>
    <row r="445" spans="5:6" ht="14.25" customHeight="1">
      <c r="E445" s="2"/>
      <c r="F445" s="2"/>
    </row>
    <row r="446" spans="5:6" ht="14.25" customHeight="1">
      <c r="E446" s="2"/>
      <c r="F446" s="2"/>
    </row>
    <row r="447" spans="5:6" ht="14.25" customHeight="1">
      <c r="E447" s="2"/>
      <c r="F447" s="2"/>
    </row>
    <row r="448" spans="5:6" ht="14.25" customHeight="1">
      <c r="E448" s="2"/>
      <c r="F448" s="2"/>
    </row>
    <row r="449" spans="5:6" ht="14.25" customHeight="1">
      <c r="E449" s="2"/>
      <c r="F449" s="2"/>
    </row>
    <row r="450" spans="5:6" ht="14.25" customHeight="1">
      <c r="E450" s="2"/>
      <c r="F450" s="2"/>
    </row>
    <row r="451" spans="5:6" ht="14.25" customHeight="1">
      <c r="E451" s="2"/>
      <c r="F451" s="2"/>
    </row>
    <row r="452" spans="5:6" ht="14.25" customHeight="1">
      <c r="E452" s="2"/>
      <c r="F452" s="2"/>
    </row>
    <row r="453" spans="5:6" ht="14.25" customHeight="1">
      <c r="E453" s="2"/>
      <c r="F453" s="2"/>
    </row>
    <row r="454" spans="5:6" ht="14.25" customHeight="1">
      <c r="E454" s="2"/>
      <c r="F454" s="2"/>
    </row>
    <row r="455" spans="5:6" ht="14.25" customHeight="1">
      <c r="E455" s="2"/>
      <c r="F455" s="2"/>
    </row>
    <row r="456" spans="5:6" ht="14.25" customHeight="1">
      <c r="E456" s="2"/>
      <c r="F456" s="2"/>
    </row>
    <row r="457" spans="5:6" ht="14.25" customHeight="1">
      <c r="E457" s="2"/>
      <c r="F457" s="2"/>
    </row>
    <row r="458" spans="5:6" ht="14.25" customHeight="1">
      <c r="E458" s="2"/>
      <c r="F458" s="2"/>
    </row>
    <row r="459" spans="5:6" ht="14.25" customHeight="1">
      <c r="E459" s="2"/>
      <c r="F459" s="2"/>
    </row>
    <row r="460" spans="5:6" ht="14.25" customHeight="1">
      <c r="E460" s="2"/>
      <c r="F460" s="2"/>
    </row>
    <row r="461" spans="5:6" ht="14.25" customHeight="1">
      <c r="E461" s="2"/>
      <c r="F461" s="2"/>
    </row>
    <row r="462" spans="5:6" ht="14.25" customHeight="1">
      <c r="E462" s="2"/>
      <c r="F462" s="2"/>
    </row>
    <row r="463" spans="5:6" ht="14.25" customHeight="1">
      <c r="E463" s="2"/>
      <c r="F463" s="2"/>
    </row>
    <row r="464" spans="5:6" ht="14.25" customHeight="1">
      <c r="E464" s="2"/>
      <c r="F464" s="2"/>
    </row>
    <row r="465" spans="5:6" ht="14.25" customHeight="1">
      <c r="E465" s="2"/>
      <c r="F465" s="2"/>
    </row>
    <row r="466" spans="5:6" ht="14.25" customHeight="1">
      <c r="E466" s="2"/>
      <c r="F466" s="2"/>
    </row>
    <row r="467" spans="5:6" ht="14.25" customHeight="1">
      <c r="E467" s="2"/>
      <c r="F467" s="2"/>
    </row>
    <row r="468" spans="5:6" ht="14.25" customHeight="1">
      <c r="E468" s="2"/>
      <c r="F468" s="2"/>
    </row>
    <row r="469" spans="5:6" ht="14.25" customHeight="1">
      <c r="E469" s="2"/>
      <c r="F469" s="2"/>
    </row>
    <row r="470" spans="5:6" ht="14.25" customHeight="1">
      <c r="E470" s="2"/>
      <c r="F470" s="2"/>
    </row>
    <row r="471" spans="5:6" ht="14.25" customHeight="1">
      <c r="E471" s="2"/>
      <c r="F471" s="2"/>
    </row>
    <row r="472" spans="5:6" ht="14.25" customHeight="1">
      <c r="E472" s="2"/>
      <c r="F472" s="2"/>
    </row>
    <row r="473" spans="5:6" ht="14.25" customHeight="1">
      <c r="E473" s="2"/>
      <c r="F473" s="2"/>
    </row>
    <row r="474" spans="5:6" ht="14.25" customHeight="1">
      <c r="E474" s="2"/>
      <c r="F474" s="2"/>
    </row>
    <row r="475" spans="5:6" ht="14.25" customHeight="1">
      <c r="E475" s="2"/>
      <c r="F475" s="2"/>
    </row>
    <row r="476" spans="5:6" ht="14.25" customHeight="1">
      <c r="E476" s="2"/>
      <c r="F476" s="2"/>
    </row>
    <row r="477" spans="5:6" ht="14.25" customHeight="1">
      <c r="E477" s="2"/>
      <c r="F477" s="2"/>
    </row>
    <row r="478" spans="5:6" ht="14.25" customHeight="1">
      <c r="E478" s="2"/>
      <c r="F478" s="2"/>
    </row>
    <row r="479" spans="5:6" ht="14.25" customHeight="1">
      <c r="E479" s="2"/>
      <c r="F479" s="2"/>
    </row>
    <row r="480" spans="5:6" ht="14.25" customHeight="1">
      <c r="E480" s="2"/>
      <c r="F480" s="2"/>
    </row>
    <row r="481" spans="5:6" ht="14.25" customHeight="1">
      <c r="E481" s="2"/>
      <c r="F481" s="2"/>
    </row>
    <row r="482" spans="5:6" ht="14.25" customHeight="1">
      <c r="E482" s="2"/>
      <c r="F482" s="2"/>
    </row>
    <row r="483" spans="5:6" ht="14.25" customHeight="1">
      <c r="E483" s="2"/>
      <c r="F483" s="2"/>
    </row>
    <row r="484" spans="5:6" ht="14.25" customHeight="1">
      <c r="E484" s="2"/>
      <c r="F484" s="2"/>
    </row>
    <row r="485" spans="5:6" ht="14.25" customHeight="1">
      <c r="E485" s="2"/>
      <c r="F485" s="2"/>
    </row>
    <row r="486" spans="5:6" ht="14.25" customHeight="1">
      <c r="E486" s="2"/>
      <c r="F486" s="2"/>
    </row>
    <row r="487" spans="5:6" ht="14.25" customHeight="1">
      <c r="E487" s="2"/>
      <c r="F487" s="2"/>
    </row>
    <row r="488" spans="5:6" ht="14.25" customHeight="1">
      <c r="E488" s="2"/>
      <c r="F488" s="2"/>
    </row>
    <row r="489" spans="5:6" ht="14.25" customHeight="1">
      <c r="E489" s="2"/>
      <c r="F489" s="2"/>
    </row>
    <row r="490" spans="5:6" ht="14.25" customHeight="1">
      <c r="E490" s="2"/>
      <c r="F490" s="2"/>
    </row>
    <row r="491" spans="5:6" ht="14.25" customHeight="1">
      <c r="E491" s="2"/>
      <c r="F491" s="2"/>
    </row>
    <row r="492" spans="5:6" ht="14.25" customHeight="1">
      <c r="E492" s="2"/>
      <c r="F492" s="2"/>
    </row>
    <row r="493" spans="5:6" ht="14.25" customHeight="1">
      <c r="E493" s="2"/>
      <c r="F493" s="2"/>
    </row>
    <row r="494" spans="5:6" ht="14.25" customHeight="1">
      <c r="E494" s="2"/>
      <c r="F494" s="2"/>
    </row>
    <row r="495" spans="5:6" ht="14.25" customHeight="1">
      <c r="E495" s="2"/>
      <c r="F495" s="2"/>
    </row>
    <row r="496" spans="5:6" ht="14.25" customHeight="1">
      <c r="E496" s="2"/>
      <c r="F496" s="2"/>
    </row>
    <row r="497" spans="5:6" ht="14.25" customHeight="1">
      <c r="E497" s="2"/>
      <c r="F497" s="2"/>
    </row>
    <row r="498" spans="5:6" ht="14.25" customHeight="1">
      <c r="E498" s="2"/>
      <c r="F498" s="2"/>
    </row>
    <row r="499" spans="5:6" ht="14.25" customHeight="1">
      <c r="E499" s="2"/>
      <c r="F499" s="2"/>
    </row>
    <row r="500" spans="5:6" ht="14.25" customHeight="1">
      <c r="E500" s="2"/>
      <c r="F500" s="2"/>
    </row>
    <row r="501" spans="5:6" ht="14.25" customHeight="1">
      <c r="E501" s="2"/>
      <c r="F501" s="2"/>
    </row>
    <row r="502" spans="5:6" ht="14.25" customHeight="1">
      <c r="E502" s="2"/>
      <c r="F502" s="2"/>
    </row>
    <row r="503" spans="5:6" ht="14.25" customHeight="1">
      <c r="E503" s="2"/>
      <c r="F503" s="2"/>
    </row>
    <row r="504" spans="5:6" ht="14.25" customHeight="1">
      <c r="E504" s="2"/>
      <c r="F504" s="2"/>
    </row>
    <row r="505" spans="5:6" ht="14.25" customHeight="1">
      <c r="E505" s="2"/>
      <c r="F505" s="2"/>
    </row>
    <row r="506" spans="5:6" ht="14.25" customHeight="1">
      <c r="E506" s="2"/>
      <c r="F506" s="2"/>
    </row>
    <row r="507" spans="5:6" ht="14.25" customHeight="1">
      <c r="E507" s="2"/>
      <c r="F507" s="2"/>
    </row>
    <row r="508" spans="5:6" ht="14.25" customHeight="1">
      <c r="E508" s="2"/>
      <c r="F508" s="2"/>
    </row>
    <row r="509" spans="5:6" ht="14.25" customHeight="1">
      <c r="E509" s="2"/>
      <c r="F509" s="2"/>
    </row>
    <row r="510" spans="5:6" ht="14.25" customHeight="1">
      <c r="E510" s="2"/>
      <c r="F510" s="2"/>
    </row>
    <row r="511" spans="5:6" ht="14.25" customHeight="1">
      <c r="E511" s="2"/>
      <c r="F511" s="2"/>
    </row>
    <row r="512" spans="5:6" ht="14.25" customHeight="1">
      <c r="E512" s="2"/>
      <c r="F512" s="2"/>
    </row>
    <row r="513" spans="5:6" ht="14.25" customHeight="1">
      <c r="E513" s="2"/>
      <c r="F513" s="2"/>
    </row>
    <row r="514" spans="5:6" ht="14.25" customHeight="1">
      <c r="E514" s="2"/>
      <c r="F514" s="2"/>
    </row>
    <row r="515" spans="5:6" ht="14.25" customHeight="1">
      <c r="E515" s="2"/>
      <c r="F515" s="2"/>
    </row>
    <row r="516" spans="5:6" ht="14.25" customHeight="1">
      <c r="E516" s="2"/>
      <c r="F516" s="2"/>
    </row>
    <row r="517" spans="5:6" ht="14.25" customHeight="1">
      <c r="E517" s="2"/>
      <c r="F517" s="2"/>
    </row>
    <row r="518" spans="5:6" ht="14.25" customHeight="1">
      <c r="E518" s="2"/>
      <c r="F518" s="2"/>
    </row>
    <row r="519" spans="5:6" ht="14.25" customHeight="1">
      <c r="E519" s="2"/>
      <c r="F519" s="2"/>
    </row>
    <row r="520" spans="5:6" ht="14.25" customHeight="1">
      <c r="E520" s="2"/>
      <c r="F520" s="2"/>
    </row>
    <row r="521" spans="5:6" ht="14.25" customHeight="1">
      <c r="E521" s="2"/>
      <c r="F521" s="2"/>
    </row>
    <row r="522" spans="5:6" ht="14.25" customHeight="1">
      <c r="E522" s="2"/>
      <c r="F522" s="2"/>
    </row>
    <row r="523" spans="5:6" ht="14.25" customHeight="1">
      <c r="E523" s="2"/>
      <c r="F523" s="2"/>
    </row>
    <row r="524" spans="5:6" ht="14.25" customHeight="1">
      <c r="E524" s="2"/>
      <c r="F524" s="2"/>
    </row>
    <row r="525" spans="5:6" ht="14.25" customHeight="1">
      <c r="E525" s="2"/>
      <c r="F525" s="2"/>
    </row>
    <row r="526" spans="5:6" ht="14.25" customHeight="1">
      <c r="E526" s="2"/>
      <c r="F526" s="2"/>
    </row>
    <row r="527" spans="5:6" ht="14.25" customHeight="1">
      <c r="E527" s="2"/>
      <c r="F527" s="2"/>
    </row>
    <row r="528" spans="5:6" ht="14.25" customHeight="1">
      <c r="E528" s="2"/>
      <c r="F528" s="2"/>
    </row>
    <row r="529" spans="5:6" ht="14.25" customHeight="1">
      <c r="E529" s="2"/>
      <c r="F529" s="2"/>
    </row>
    <row r="530" spans="5:6" ht="14.25" customHeight="1">
      <c r="E530" s="2"/>
      <c r="F530" s="2"/>
    </row>
    <row r="531" spans="5:6" ht="14.25" customHeight="1">
      <c r="E531" s="2"/>
      <c r="F531" s="2"/>
    </row>
    <row r="532" spans="5:6" ht="14.25" customHeight="1">
      <c r="E532" s="2"/>
      <c r="F532" s="2"/>
    </row>
    <row r="533" spans="5:6" ht="14.25" customHeight="1">
      <c r="E533" s="2"/>
      <c r="F533" s="2"/>
    </row>
    <row r="534" spans="5:6" ht="14.25" customHeight="1">
      <c r="E534" s="2"/>
      <c r="F534" s="2"/>
    </row>
    <row r="535" spans="5:6" ht="14.25" customHeight="1">
      <c r="E535" s="2"/>
      <c r="F535" s="2"/>
    </row>
    <row r="536" spans="5:6" ht="14.25" customHeight="1">
      <c r="E536" s="2"/>
      <c r="F536" s="2"/>
    </row>
    <row r="537" spans="5:6" ht="14.25" customHeight="1">
      <c r="E537" s="2"/>
      <c r="F537" s="2"/>
    </row>
    <row r="538" spans="5:6" ht="14.25" customHeight="1">
      <c r="E538" s="2"/>
      <c r="F538" s="2"/>
    </row>
    <row r="539" spans="5:6" ht="14.25" customHeight="1">
      <c r="E539" s="2"/>
      <c r="F539" s="2"/>
    </row>
    <row r="540" spans="5:6" ht="14.25" customHeight="1">
      <c r="E540" s="2"/>
      <c r="F540" s="2"/>
    </row>
    <row r="541" spans="5:6" ht="14.25" customHeight="1">
      <c r="E541" s="2"/>
      <c r="F541" s="2"/>
    </row>
    <row r="542" spans="5:6" ht="14.25" customHeight="1">
      <c r="E542" s="2"/>
      <c r="F542" s="2"/>
    </row>
    <row r="543" spans="5:6" ht="14.25" customHeight="1">
      <c r="E543" s="2"/>
      <c r="F543" s="2"/>
    </row>
    <row r="544" spans="5:6" ht="14.25" customHeight="1">
      <c r="E544" s="2"/>
      <c r="F544" s="2"/>
    </row>
    <row r="545" spans="5:6" ht="14.25" customHeight="1">
      <c r="E545" s="2"/>
      <c r="F545" s="2"/>
    </row>
    <row r="546" spans="5:6" ht="14.25" customHeight="1">
      <c r="E546" s="2"/>
      <c r="F546" s="2"/>
    </row>
    <row r="547" spans="5:6" ht="14.25" customHeight="1">
      <c r="E547" s="2"/>
      <c r="F547" s="2"/>
    </row>
    <row r="548" spans="5:6" ht="14.25" customHeight="1">
      <c r="E548" s="2"/>
      <c r="F548" s="2"/>
    </row>
    <row r="549" spans="5:6" ht="14.25" customHeight="1">
      <c r="E549" s="2"/>
      <c r="F549" s="2"/>
    </row>
    <row r="550" spans="5:6" ht="14.25" customHeight="1">
      <c r="E550" s="2"/>
      <c r="F550" s="2"/>
    </row>
    <row r="551" spans="5:6" ht="14.25" customHeight="1">
      <c r="E551" s="2"/>
      <c r="F551" s="2"/>
    </row>
    <row r="552" spans="5:6" ht="14.25" customHeight="1">
      <c r="E552" s="2"/>
      <c r="F552" s="2"/>
    </row>
    <row r="553" spans="5:6" ht="14.25" customHeight="1">
      <c r="E553" s="2"/>
      <c r="F553" s="2"/>
    </row>
    <row r="554" spans="5:6" ht="14.25" customHeight="1">
      <c r="E554" s="2"/>
      <c r="F554" s="2"/>
    </row>
    <row r="555" spans="5:6" ht="14.25" customHeight="1">
      <c r="E555" s="2"/>
      <c r="F555" s="2"/>
    </row>
    <row r="556" spans="5:6" ht="14.25" customHeight="1">
      <c r="E556" s="2"/>
      <c r="F556" s="2"/>
    </row>
    <row r="557" spans="5:6" ht="14.25" customHeight="1">
      <c r="E557" s="2"/>
      <c r="F557" s="2"/>
    </row>
    <row r="558" spans="5:6" ht="14.25" customHeight="1">
      <c r="E558" s="2"/>
      <c r="F558" s="2"/>
    </row>
    <row r="559" spans="5:6" ht="14.25" customHeight="1">
      <c r="E559" s="2"/>
      <c r="F559" s="2"/>
    </row>
    <row r="560" spans="5:6" ht="14.25" customHeight="1">
      <c r="E560" s="2"/>
      <c r="F560" s="2"/>
    </row>
    <row r="561" spans="5:6" ht="14.25" customHeight="1">
      <c r="E561" s="2"/>
      <c r="F561" s="2"/>
    </row>
    <row r="562" spans="5:6" ht="14.25" customHeight="1">
      <c r="E562" s="2"/>
      <c r="F562" s="2"/>
    </row>
    <row r="563" spans="5:6" ht="14.25" customHeight="1">
      <c r="E563" s="2"/>
      <c r="F563" s="2"/>
    </row>
    <row r="564" spans="5:6" ht="14.25" customHeight="1">
      <c r="E564" s="2"/>
      <c r="F564" s="2"/>
    </row>
    <row r="565" spans="5:6" ht="14.25" customHeight="1">
      <c r="E565" s="2"/>
      <c r="F565" s="2"/>
    </row>
    <row r="566" spans="5:6" ht="14.25" customHeight="1">
      <c r="E566" s="2"/>
      <c r="F566" s="2"/>
    </row>
    <row r="567" spans="5:6" ht="14.25" customHeight="1">
      <c r="E567" s="2"/>
      <c r="F567" s="2"/>
    </row>
    <row r="568" spans="5:6" ht="14.25" customHeight="1">
      <c r="E568" s="2"/>
      <c r="F568" s="2"/>
    </row>
    <row r="569" spans="5:6" ht="14.25" customHeight="1">
      <c r="E569" s="2"/>
      <c r="F569" s="2"/>
    </row>
    <row r="570" spans="5:6" ht="14.25" customHeight="1">
      <c r="E570" s="2"/>
      <c r="F570" s="2"/>
    </row>
    <row r="571" spans="5:6" ht="14.25" customHeight="1">
      <c r="E571" s="2"/>
      <c r="F571" s="2"/>
    </row>
    <row r="572" spans="5:6" ht="14.25" customHeight="1">
      <c r="E572" s="2"/>
      <c r="F572" s="2"/>
    </row>
    <row r="573" spans="5:6" ht="14.25" customHeight="1">
      <c r="E573" s="2"/>
      <c r="F573" s="2"/>
    </row>
    <row r="574" spans="5:6" ht="14.25" customHeight="1">
      <c r="E574" s="2"/>
      <c r="F574" s="2"/>
    </row>
    <row r="575" spans="5:6" ht="14.25" customHeight="1">
      <c r="E575" s="2"/>
      <c r="F575" s="2"/>
    </row>
    <row r="576" spans="5:6" ht="14.25" customHeight="1">
      <c r="E576" s="2"/>
      <c r="F576" s="2"/>
    </row>
    <row r="577" spans="5:6" ht="14.25" customHeight="1">
      <c r="E577" s="2"/>
      <c r="F577" s="2"/>
    </row>
    <row r="578" spans="5:6" ht="14.25" customHeight="1">
      <c r="E578" s="2"/>
      <c r="F578" s="2"/>
    </row>
    <row r="579" spans="5:6" ht="14.25" customHeight="1">
      <c r="E579" s="2"/>
      <c r="F579" s="2"/>
    </row>
    <row r="580" spans="5:6" ht="14.25" customHeight="1">
      <c r="E580" s="2"/>
      <c r="F580" s="2"/>
    </row>
    <row r="581" spans="5:6" ht="14.25" customHeight="1">
      <c r="E581" s="2"/>
      <c r="F581" s="2"/>
    </row>
    <row r="582" spans="5:6" ht="14.25" customHeight="1">
      <c r="E582" s="2"/>
      <c r="F582" s="2"/>
    </row>
    <row r="583" spans="5:6" ht="14.25" customHeight="1">
      <c r="E583" s="2"/>
      <c r="F583" s="2"/>
    </row>
    <row r="584" spans="5:6" ht="14.25" customHeight="1">
      <c r="E584" s="2"/>
      <c r="F584" s="2"/>
    </row>
    <row r="585" spans="5:6" ht="14.25" customHeight="1">
      <c r="E585" s="2"/>
      <c r="F585" s="2"/>
    </row>
    <row r="586" spans="5:6" ht="14.25" customHeight="1">
      <c r="E586" s="2"/>
      <c r="F586" s="2"/>
    </row>
    <row r="587" spans="5:6" ht="14.25" customHeight="1">
      <c r="E587" s="2"/>
      <c r="F587" s="2"/>
    </row>
    <row r="588" spans="5:6" ht="14.25" customHeight="1">
      <c r="E588" s="2"/>
      <c r="F588" s="2"/>
    </row>
    <row r="589" spans="5:6" ht="14.25" customHeight="1">
      <c r="E589" s="2"/>
      <c r="F589" s="2"/>
    </row>
    <row r="590" spans="5:6" ht="14.25" customHeight="1">
      <c r="E590" s="2"/>
      <c r="F590" s="2"/>
    </row>
    <row r="591" spans="5:6" ht="14.25" customHeight="1">
      <c r="E591" s="2"/>
      <c r="F591" s="2"/>
    </row>
    <row r="592" spans="5:6" ht="14.25" customHeight="1">
      <c r="E592" s="2"/>
      <c r="F592" s="2"/>
    </row>
    <row r="593" spans="5:6" ht="14.25" customHeight="1">
      <c r="E593" s="2"/>
      <c r="F593" s="2"/>
    </row>
    <row r="594" spans="5:6" ht="14.25" customHeight="1">
      <c r="E594" s="2"/>
      <c r="F594" s="2"/>
    </row>
    <row r="595" spans="5:6" ht="14.25" customHeight="1">
      <c r="E595" s="2"/>
      <c r="F595" s="2"/>
    </row>
    <row r="596" spans="5:6" ht="14.25" customHeight="1">
      <c r="E596" s="2"/>
      <c r="F596" s="2"/>
    </row>
    <row r="597" spans="5:6" ht="14.25" customHeight="1">
      <c r="E597" s="2"/>
      <c r="F597" s="2"/>
    </row>
    <row r="598" spans="5:6" ht="14.25" customHeight="1">
      <c r="E598" s="2"/>
      <c r="F598" s="2"/>
    </row>
    <row r="599" spans="5:6" ht="14.25" customHeight="1">
      <c r="E599" s="2"/>
      <c r="F599" s="2"/>
    </row>
    <row r="600" spans="5:6" ht="14.25" customHeight="1">
      <c r="E600" s="2"/>
      <c r="F600" s="2"/>
    </row>
    <row r="601" spans="5:6" ht="14.25" customHeight="1">
      <c r="E601" s="2"/>
      <c r="F601" s="2"/>
    </row>
    <row r="602" spans="5:6" ht="14.25" customHeight="1">
      <c r="E602" s="2"/>
      <c r="F602" s="2"/>
    </row>
    <row r="603" spans="5:6" ht="14.25" customHeight="1">
      <c r="E603" s="2"/>
      <c r="F603" s="2"/>
    </row>
    <row r="604" spans="5:6" ht="14.25" customHeight="1">
      <c r="E604" s="2"/>
      <c r="F604" s="2"/>
    </row>
    <row r="605" spans="5:6" ht="14.25" customHeight="1">
      <c r="E605" s="2"/>
      <c r="F605" s="2"/>
    </row>
    <row r="606" spans="5:6" ht="14.25" customHeight="1">
      <c r="E606" s="2"/>
      <c r="F606" s="2"/>
    </row>
    <row r="607" spans="5:6" ht="14.25" customHeight="1">
      <c r="E607" s="2"/>
      <c r="F607" s="2"/>
    </row>
    <row r="608" spans="5:6" ht="14.25" customHeight="1">
      <c r="E608" s="2"/>
      <c r="F608" s="2"/>
    </row>
    <row r="609" spans="5:6" ht="14.25" customHeight="1">
      <c r="E609" s="2"/>
      <c r="F609" s="2"/>
    </row>
    <row r="610" spans="5:6" ht="14.25" customHeight="1">
      <c r="E610" s="2"/>
      <c r="F610" s="2"/>
    </row>
    <row r="611" spans="5:6" ht="14.25" customHeight="1">
      <c r="E611" s="2"/>
      <c r="F611" s="2"/>
    </row>
    <row r="612" spans="5:6" ht="14.25" customHeight="1">
      <c r="E612" s="2"/>
      <c r="F612" s="2"/>
    </row>
    <row r="613" spans="5:6" ht="14.25" customHeight="1">
      <c r="E613" s="2"/>
      <c r="F613" s="2"/>
    </row>
    <row r="614" spans="5:6" ht="14.25" customHeight="1">
      <c r="E614" s="2"/>
      <c r="F614" s="2"/>
    </row>
    <row r="615" spans="5:6" ht="14.25" customHeight="1">
      <c r="E615" s="2"/>
      <c r="F615" s="2"/>
    </row>
    <row r="616" spans="5:6" ht="14.25" customHeight="1">
      <c r="E616" s="2"/>
      <c r="F616" s="2"/>
    </row>
    <row r="617" spans="5:6" ht="14.25" customHeight="1">
      <c r="E617" s="2"/>
      <c r="F617" s="2"/>
    </row>
    <row r="618" spans="5:6" ht="14.25" customHeight="1">
      <c r="E618" s="2"/>
      <c r="F618" s="2"/>
    </row>
    <row r="619" spans="5:6" ht="14.25" customHeight="1">
      <c r="E619" s="2"/>
      <c r="F619" s="2"/>
    </row>
    <row r="620" spans="5:6" ht="14.25" customHeight="1">
      <c r="E620" s="2"/>
      <c r="F620" s="2"/>
    </row>
    <row r="621" spans="5:6" ht="14.25" customHeight="1">
      <c r="E621" s="2"/>
      <c r="F621" s="2"/>
    </row>
    <row r="622" spans="5:6" ht="14.25" customHeight="1">
      <c r="E622" s="2"/>
      <c r="F622" s="2"/>
    </row>
    <row r="623" spans="5:6" ht="14.25" customHeight="1">
      <c r="E623" s="2"/>
      <c r="F623" s="2"/>
    </row>
    <row r="624" spans="5:6" ht="14.25" customHeight="1">
      <c r="E624" s="2"/>
      <c r="F624" s="2"/>
    </row>
    <row r="625" spans="5:6" ht="14.25" customHeight="1">
      <c r="E625" s="2"/>
      <c r="F625" s="2"/>
    </row>
    <row r="626" spans="5:6" ht="14.25" customHeight="1">
      <c r="E626" s="2"/>
      <c r="F626" s="2"/>
    </row>
    <row r="627" spans="5:6" ht="14.25" customHeight="1">
      <c r="E627" s="2"/>
      <c r="F627" s="2"/>
    </row>
    <row r="628" spans="5:6" ht="14.25" customHeight="1">
      <c r="E628" s="2"/>
      <c r="F628" s="2"/>
    </row>
    <row r="629" spans="5:6" ht="14.25" customHeight="1">
      <c r="E629" s="2"/>
      <c r="F629" s="2"/>
    </row>
    <row r="630" spans="5:6" ht="14.25" customHeight="1">
      <c r="E630" s="2"/>
      <c r="F630" s="2"/>
    </row>
    <row r="631" spans="5:6" ht="14.25" customHeight="1">
      <c r="E631" s="2"/>
      <c r="F631" s="2"/>
    </row>
    <row r="632" spans="5:6" ht="14.25" customHeight="1">
      <c r="E632" s="2"/>
      <c r="F632" s="2"/>
    </row>
    <row r="633" spans="5:6" ht="14.25" customHeight="1">
      <c r="E633" s="2"/>
      <c r="F633" s="2"/>
    </row>
    <row r="634" spans="5:6" ht="14.25" customHeight="1">
      <c r="E634" s="2"/>
      <c r="F634" s="2"/>
    </row>
    <row r="635" spans="5:6" ht="14.25" customHeight="1">
      <c r="E635" s="2"/>
      <c r="F635" s="2"/>
    </row>
    <row r="636" spans="5:6" ht="14.25" customHeight="1">
      <c r="E636" s="2"/>
      <c r="F636" s="2"/>
    </row>
    <row r="637" spans="5:6" ht="14.25" customHeight="1">
      <c r="E637" s="2"/>
      <c r="F637" s="2"/>
    </row>
    <row r="638" spans="5:6" ht="14.25" customHeight="1">
      <c r="E638" s="2"/>
      <c r="F638" s="2"/>
    </row>
    <row r="639" spans="5:6" ht="14.25" customHeight="1">
      <c r="E639" s="2"/>
      <c r="F639" s="2"/>
    </row>
    <row r="640" spans="5:6" ht="14.25" customHeight="1">
      <c r="E640" s="2"/>
      <c r="F640" s="2"/>
    </row>
    <row r="641" spans="5:6" ht="14.25" customHeight="1">
      <c r="E641" s="2"/>
      <c r="F641" s="2"/>
    </row>
    <row r="642" spans="5:6" ht="14.25" customHeight="1">
      <c r="E642" s="2"/>
      <c r="F642" s="2"/>
    </row>
    <row r="643" spans="5:6" ht="14.25" customHeight="1">
      <c r="E643" s="2"/>
      <c r="F643" s="2"/>
    </row>
    <row r="644" spans="5:6" ht="14.25" customHeight="1">
      <c r="E644" s="2"/>
      <c r="F644" s="2"/>
    </row>
    <row r="645" spans="5:6" ht="14.25" customHeight="1">
      <c r="E645" s="2"/>
      <c r="F645" s="2"/>
    </row>
    <row r="646" spans="5:6" ht="14.25" customHeight="1">
      <c r="E646" s="2"/>
      <c r="F646" s="2"/>
    </row>
    <row r="647" spans="5:6" ht="14.25" customHeight="1">
      <c r="E647" s="2"/>
      <c r="F647" s="2"/>
    </row>
    <row r="648" spans="5:6" ht="14.25" customHeight="1">
      <c r="E648" s="2"/>
      <c r="F648" s="2"/>
    </row>
    <row r="649" spans="5:6" ht="14.25" customHeight="1">
      <c r="E649" s="2"/>
      <c r="F649" s="2"/>
    </row>
    <row r="650" spans="5:6" ht="14.25" customHeight="1">
      <c r="E650" s="2"/>
      <c r="F650" s="2"/>
    </row>
    <row r="651" spans="5:6" ht="14.25" customHeight="1">
      <c r="E651" s="2"/>
      <c r="F651" s="2"/>
    </row>
    <row r="652" spans="5:6" ht="14.25" customHeight="1">
      <c r="E652" s="2"/>
      <c r="F652" s="2"/>
    </row>
    <row r="653" spans="5:6" ht="14.25" customHeight="1">
      <c r="E653" s="2"/>
      <c r="F653" s="2"/>
    </row>
    <row r="654" spans="5:6" ht="14.25" customHeight="1">
      <c r="E654" s="2"/>
      <c r="F654" s="2"/>
    </row>
    <row r="655" spans="5:6" ht="14.25" customHeight="1">
      <c r="E655" s="2"/>
      <c r="F655" s="2"/>
    </row>
    <row r="656" spans="5:6" ht="14.25" customHeight="1">
      <c r="E656" s="2"/>
      <c r="F656" s="2"/>
    </row>
    <row r="657" spans="5:6" ht="14.25" customHeight="1">
      <c r="E657" s="2"/>
      <c r="F657" s="2"/>
    </row>
    <row r="658" spans="5:6" ht="14.25" customHeight="1">
      <c r="E658" s="2"/>
      <c r="F658" s="2"/>
    </row>
    <row r="659" spans="5:6" ht="14.25" customHeight="1">
      <c r="E659" s="2"/>
      <c r="F659" s="2"/>
    </row>
    <row r="660" spans="5:6" ht="14.25" customHeight="1">
      <c r="E660" s="2"/>
      <c r="F660" s="2"/>
    </row>
    <row r="661" spans="5:6" ht="14.25" customHeight="1">
      <c r="E661" s="2"/>
      <c r="F661" s="2"/>
    </row>
    <row r="662" spans="5:6" ht="14.25" customHeight="1">
      <c r="E662" s="2"/>
      <c r="F662" s="2"/>
    </row>
    <row r="663" spans="5:6" ht="14.25" customHeight="1">
      <c r="E663" s="2"/>
      <c r="F663" s="2"/>
    </row>
    <row r="664" spans="5:6" ht="14.25" customHeight="1">
      <c r="E664" s="2"/>
      <c r="F664" s="2"/>
    </row>
    <row r="665" spans="5:6" ht="14.25" customHeight="1">
      <c r="E665" s="2"/>
      <c r="F665" s="2"/>
    </row>
    <row r="666" spans="5:6" ht="14.25" customHeight="1">
      <c r="E666" s="2"/>
      <c r="F666" s="2"/>
    </row>
    <row r="667" spans="5:6" ht="14.25" customHeight="1">
      <c r="E667" s="2"/>
      <c r="F667" s="2"/>
    </row>
    <row r="668" spans="5:6" ht="14.25" customHeight="1">
      <c r="E668" s="2"/>
      <c r="F668" s="2"/>
    </row>
    <row r="669" spans="5:6" ht="14.25" customHeight="1">
      <c r="E669" s="2"/>
      <c r="F669" s="2"/>
    </row>
    <row r="670" spans="5:6" ht="14.25" customHeight="1">
      <c r="E670" s="2"/>
      <c r="F670" s="2"/>
    </row>
    <row r="671" spans="5:6" ht="14.25" customHeight="1">
      <c r="E671" s="2"/>
      <c r="F671" s="2"/>
    </row>
    <row r="672" spans="5:6" ht="14.25" customHeight="1">
      <c r="E672" s="2"/>
      <c r="F672" s="2"/>
    </row>
    <row r="673" spans="5:6" ht="14.25" customHeight="1">
      <c r="E673" s="2"/>
      <c r="F673" s="2"/>
    </row>
    <row r="674" spans="5:6" ht="14.25" customHeight="1">
      <c r="E674" s="2"/>
      <c r="F674" s="2"/>
    </row>
    <row r="675" spans="5:6" ht="14.25" customHeight="1">
      <c r="E675" s="2"/>
      <c r="F675" s="2"/>
    </row>
    <row r="676" spans="5:6" ht="14.25" customHeight="1">
      <c r="E676" s="2"/>
      <c r="F676" s="2"/>
    </row>
    <row r="677" spans="5:6" ht="14.25" customHeight="1">
      <c r="E677" s="2"/>
      <c r="F677" s="2"/>
    </row>
    <row r="678" spans="5:6" ht="14.25" customHeight="1">
      <c r="E678" s="2"/>
      <c r="F678" s="2"/>
    </row>
    <row r="679" spans="5:6" ht="14.25" customHeight="1">
      <c r="E679" s="2"/>
      <c r="F679" s="2"/>
    </row>
    <row r="680" spans="5:6" ht="14.25" customHeight="1">
      <c r="E680" s="2"/>
      <c r="F680" s="2"/>
    </row>
    <row r="681" spans="5:6" ht="14.25" customHeight="1">
      <c r="E681" s="2"/>
      <c r="F681" s="2"/>
    </row>
    <row r="682" spans="5:6" ht="14.25" customHeight="1">
      <c r="E682" s="2"/>
      <c r="F682" s="2"/>
    </row>
    <row r="683" spans="5:6" ht="14.25" customHeight="1">
      <c r="E683" s="2"/>
      <c r="F683" s="2"/>
    </row>
    <row r="684" spans="5:6" ht="14.25" customHeight="1">
      <c r="E684" s="2"/>
      <c r="F684" s="2"/>
    </row>
    <row r="685" spans="5:6" ht="14.25" customHeight="1">
      <c r="E685" s="2"/>
      <c r="F685" s="2"/>
    </row>
    <row r="686" spans="5:6" ht="14.25" customHeight="1">
      <c r="E686" s="2"/>
      <c r="F686" s="2"/>
    </row>
    <row r="687" spans="5:6" ht="14.25" customHeight="1">
      <c r="E687" s="2"/>
      <c r="F687" s="2"/>
    </row>
    <row r="688" spans="5:6" ht="14.25" customHeight="1">
      <c r="E688" s="2"/>
      <c r="F688" s="2"/>
    </row>
    <row r="689" spans="5:6" ht="14.25" customHeight="1">
      <c r="E689" s="2"/>
      <c r="F689" s="2"/>
    </row>
    <row r="690" spans="5:6" ht="14.25" customHeight="1">
      <c r="E690" s="2"/>
      <c r="F690" s="2"/>
    </row>
    <row r="691" spans="5:6" ht="14.25" customHeight="1">
      <c r="E691" s="2"/>
      <c r="F691" s="2"/>
    </row>
    <row r="692" spans="5:6" ht="14.25" customHeight="1">
      <c r="E692" s="2"/>
      <c r="F692" s="2"/>
    </row>
    <row r="693" spans="5:6" ht="14.25" customHeight="1">
      <c r="E693" s="2"/>
      <c r="F693" s="2"/>
    </row>
    <row r="694" spans="5:6" ht="14.25" customHeight="1">
      <c r="E694" s="2"/>
      <c r="F694" s="2"/>
    </row>
    <row r="695" spans="5:6" ht="14.25" customHeight="1">
      <c r="E695" s="2"/>
      <c r="F695" s="2"/>
    </row>
    <row r="696" spans="5:6" ht="14.25" customHeight="1">
      <c r="E696" s="2"/>
      <c r="F696" s="2"/>
    </row>
    <row r="697" spans="5:6" ht="14.25" customHeight="1">
      <c r="E697" s="2"/>
      <c r="F697" s="2"/>
    </row>
    <row r="698" spans="5:6" ht="14.25" customHeight="1">
      <c r="E698" s="2"/>
      <c r="F698" s="2"/>
    </row>
    <row r="699" spans="5:6" ht="14.25" customHeight="1">
      <c r="E699" s="2"/>
      <c r="F699" s="2"/>
    </row>
    <row r="700" spans="5:6" ht="14.25" customHeight="1">
      <c r="E700" s="2"/>
      <c r="F700" s="2"/>
    </row>
    <row r="701" spans="5:6" ht="14.25" customHeight="1">
      <c r="E701" s="2"/>
      <c r="F701" s="2"/>
    </row>
    <row r="702" spans="5:6" ht="14.25" customHeight="1">
      <c r="E702" s="2"/>
      <c r="F702" s="2"/>
    </row>
    <row r="703" spans="5:6" ht="14.25" customHeight="1">
      <c r="E703" s="2"/>
      <c r="F703" s="2"/>
    </row>
    <row r="704" spans="5:6" ht="14.25" customHeight="1">
      <c r="E704" s="2"/>
      <c r="F704" s="2"/>
    </row>
    <row r="705" spans="5:6" ht="14.25" customHeight="1">
      <c r="E705" s="2"/>
      <c r="F705" s="2"/>
    </row>
    <row r="706" spans="5:6" ht="14.25" customHeight="1">
      <c r="E706" s="2"/>
      <c r="F706" s="2"/>
    </row>
    <row r="707" spans="5:6" ht="14.25" customHeight="1">
      <c r="E707" s="2"/>
      <c r="F707" s="2"/>
    </row>
    <row r="708" spans="5:6" ht="14.25" customHeight="1">
      <c r="E708" s="2"/>
      <c r="F708" s="2"/>
    </row>
    <row r="709" spans="5:6" ht="14.25" customHeight="1">
      <c r="E709" s="2"/>
      <c r="F709" s="2"/>
    </row>
    <row r="710" spans="5:6" ht="14.25" customHeight="1">
      <c r="E710" s="2"/>
      <c r="F710" s="2"/>
    </row>
    <row r="711" spans="5:6" ht="14.25" customHeight="1">
      <c r="E711" s="2"/>
      <c r="F711" s="2"/>
    </row>
    <row r="712" spans="5:6" ht="14.25" customHeight="1">
      <c r="E712" s="2"/>
      <c r="F712" s="2"/>
    </row>
    <row r="713" spans="5:6" ht="14.25" customHeight="1">
      <c r="E713" s="2"/>
      <c r="F713" s="2"/>
    </row>
    <row r="714" spans="5:6" ht="14.25" customHeight="1">
      <c r="E714" s="2"/>
      <c r="F714" s="2"/>
    </row>
    <row r="715" spans="5:6" ht="14.25" customHeight="1">
      <c r="E715" s="2"/>
      <c r="F715" s="2"/>
    </row>
    <row r="716" spans="5:6" ht="14.25" customHeight="1">
      <c r="E716" s="2"/>
      <c r="F716" s="2"/>
    </row>
    <row r="717" spans="5:6" ht="14.25" customHeight="1">
      <c r="E717" s="2"/>
      <c r="F717" s="2"/>
    </row>
    <row r="718" spans="5:6" ht="14.25" customHeight="1">
      <c r="E718" s="2"/>
      <c r="F718" s="2"/>
    </row>
    <row r="719" spans="5:6" ht="14.25" customHeight="1">
      <c r="E719" s="2"/>
      <c r="F719" s="2"/>
    </row>
    <row r="720" spans="5:6" ht="14.25" customHeight="1">
      <c r="E720" s="2"/>
      <c r="F720" s="2"/>
    </row>
    <row r="721" spans="5:6" ht="14.25" customHeight="1">
      <c r="E721" s="2"/>
      <c r="F721" s="2"/>
    </row>
    <row r="722" spans="5:6" ht="14.25" customHeight="1">
      <c r="E722" s="2"/>
      <c r="F722" s="2"/>
    </row>
    <row r="723" spans="5:6" ht="14.25" customHeight="1">
      <c r="E723" s="2"/>
      <c r="F723" s="2"/>
    </row>
    <row r="724" spans="5:6" ht="14.25" customHeight="1">
      <c r="E724" s="2"/>
      <c r="F724" s="2"/>
    </row>
    <row r="725" spans="5:6" ht="14.25" customHeight="1">
      <c r="E725" s="2"/>
      <c r="F725" s="2"/>
    </row>
    <row r="726" spans="5:6" ht="14.25" customHeight="1">
      <c r="E726" s="2"/>
      <c r="F726" s="2"/>
    </row>
    <row r="727" spans="5:6" ht="14.25" customHeight="1">
      <c r="E727" s="2"/>
      <c r="F727" s="2"/>
    </row>
    <row r="728" spans="5:6" ht="14.25" customHeight="1">
      <c r="E728" s="2"/>
      <c r="F728" s="2"/>
    </row>
    <row r="729" spans="5:6" ht="14.25" customHeight="1">
      <c r="E729" s="2"/>
      <c r="F729" s="2"/>
    </row>
    <row r="730" spans="5:6" ht="14.25" customHeight="1">
      <c r="E730" s="2"/>
      <c r="F730" s="2"/>
    </row>
    <row r="731" spans="5:6" ht="14.25" customHeight="1">
      <c r="E731" s="2"/>
      <c r="F731" s="2"/>
    </row>
    <row r="732" spans="5:6" ht="14.25" customHeight="1">
      <c r="E732" s="2"/>
      <c r="F732" s="2"/>
    </row>
    <row r="733" spans="5:6" ht="14.25" customHeight="1">
      <c r="E733" s="2"/>
      <c r="F733" s="2"/>
    </row>
    <row r="734" spans="5:6" ht="14.25" customHeight="1">
      <c r="E734" s="2"/>
      <c r="F734" s="2"/>
    </row>
    <row r="735" spans="5:6" ht="14.25" customHeight="1">
      <c r="E735" s="2"/>
      <c r="F735" s="2"/>
    </row>
    <row r="736" spans="5:6" ht="14.25" customHeight="1">
      <c r="E736" s="2"/>
      <c r="F736" s="2"/>
    </row>
    <row r="737" spans="5:6" ht="14.25" customHeight="1">
      <c r="E737" s="2"/>
      <c r="F737" s="2"/>
    </row>
    <row r="738" spans="5:6" ht="14.25" customHeight="1">
      <c r="E738" s="2"/>
      <c r="F738" s="2"/>
    </row>
    <row r="739" spans="5:6" ht="14.25" customHeight="1">
      <c r="E739" s="2"/>
      <c r="F739" s="2"/>
    </row>
    <row r="740" spans="5:6" ht="14.25" customHeight="1">
      <c r="E740" s="2"/>
      <c r="F740" s="2"/>
    </row>
    <row r="741" spans="5:6" ht="14.25" customHeight="1">
      <c r="E741" s="2"/>
      <c r="F741" s="2"/>
    </row>
    <row r="742" spans="5:6" ht="14.25" customHeight="1">
      <c r="E742" s="2"/>
      <c r="F742" s="2"/>
    </row>
    <row r="743" spans="5:6" ht="14.25" customHeight="1">
      <c r="E743" s="2"/>
      <c r="F743" s="2"/>
    </row>
    <row r="744" spans="5:6" ht="14.25" customHeight="1">
      <c r="E744" s="2"/>
      <c r="F744" s="2"/>
    </row>
    <row r="745" spans="5:6" ht="14.25" customHeight="1">
      <c r="E745" s="2"/>
      <c r="F745" s="2"/>
    </row>
    <row r="746" spans="5:6" ht="14.25" customHeight="1">
      <c r="E746" s="2"/>
      <c r="F746" s="2"/>
    </row>
    <row r="747" spans="5:6" ht="14.25" customHeight="1">
      <c r="E747" s="2"/>
      <c r="F747" s="2"/>
    </row>
    <row r="748" spans="5:6" ht="14.25" customHeight="1">
      <c r="E748" s="2"/>
      <c r="F748" s="2"/>
    </row>
    <row r="749" spans="5:6" ht="14.25" customHeight="1">
      <c r="E749" s="2"/>
      <c r="F749" s="2"/>
    </row>
    <row r="750" spans="5:6" ht="14.25" customHeight="1">
      <c r="E750" s="2"/>
      <c r="F750" s="2"/>
    </row>
    <row r="751" spans="5:6" ht="14.25" customHeight="1">
      <c r="E751" s="2"/>
      <c r="F751" s="2"/>
    </row>
    <row r="752" spans="5:6" ht="14.25" customHeight="1">
      <c r="E752" s="2"/>
      <c r="F752" s="2"/>
    </row>
    <row r="753" spans="5:6" ht="14.25" customHeight="1">
      <c r="E753" s="2"/>
      <c r="F753" s="2"/>
    </row>
    <row r="754" spans="5:6" ht="14.25" customHeight="1">
      <c r="E754" s="2"/>
      <c r="F754" s="2"/>
    </row>
    <row r="755" spans="5:6" ht="14.25" customHeight="1">
      <c r="E755" s="2"/>
      <c r="F755" s="2"/>
    </row>
    <row r="756" spans="5:6" ht="14.25" customHeight="1">
      <c r="E756" s="2"/>
      <c r="F756" s="2"/>
    </row>
    <row r="757" spans="5:6" ht="14.25" customHeight="1">
      <c r="E757" s="2"/>
      <c r="F757" s="2"/>
    </row>
    <row r="758" spans="5:6" ht="14.25" customHeight="1">
      <c r="E758" s="2"/>
      <c r="F758" s="2"/>
    </row>
    <row r="759" spans="5:6" ht="14.25" customHeight="1">
      <c r="E759" s="2"/>
      <c r="F759" s="2"/>
    </row>
    <row r="760" spans="5:6" ht="14.25" customHeight="1">
      <c r="E760" s="2"/>
      <c r="F760" s="2"/>
    </row>
    <row r="761" spans="5:6" ht="14.25" customHeight="1">
      <c r="E761" s="2"/>
      <c r="F761" s="2"/>
    </row>
    <row r="762" spans="5:6" ht="14.25" customHeight="1">
      <c r="E762" s="2"/>
      <c r="F762" s="2"/>
    </row>
    <row r="763" spans="5:6" ht="14.25" customHeight="1">
      <c r="E763" s="2"/>
      <c r="F763" s="2"/>
    </row>
    <row r="764" spans="5:6" ht="14.25" customHeight="1">
      <c r="E764" s="2"/>
      <c r="F764" s="2"/>
    </row>
    <row r="765" spans="5:6" ht="14.25" customHeight="1">
      <c r="E765" s="2"/>
      <c r="F765" s="2"/>
    </row>
    <row r="766" spans="5:6" ht="14.25" customHeight="1">
      <c r="E766" s="2"/>
      <c r="F766" s="2"/>
    </row>
    <row r="767" spans="5:6" ht="14.25" customHeight="1">
      <c r="E767" s="2"/>
      <c r="F767" s="2"/>
    </row>
    <row r="768" spans="5:6" ht="14.25" customHeight="1">
      <c r="E768" s="2"/>
      <c r="F768" s="2"/>
    </row>
    <row r="769" spans="5:6" ht="14.25" customHeight="1">
      <c r="E769" s="2"/>
      <c r="F769" s="2"/>
    </row>
    <row r="770" spans="5:6" ht="14.25" customHeight="1">
      <c r="E770" s="2"/>
      <c r="F770" s="2"/>
    </row>
    <row r="771" spans="5:6" ht="14.25" customHeight="1">
      <c r="E771" s="2"/>
      <c r="F771" s="2"/>
    </row>
    <row r="772" spans="5:6" ht="14.25" customHeight="1">
      <c r="E772" s="2"/>
      <c r="F772" s="2"/>
    </row>
    <row r="773" spans="5:6" ht="14.25" customHeight="1">
      <c r="E773" s="2"/>
      <c r="F773" s="2"/>
    </row>
    <row r="774" spans="5:6" ht="14.25" customHeight="1">
      <c r="E774" s="2"/>
      <c r="F774" s="2"/>
    </row>
    <row r="775" spans="5:6" ht="14.25" customHeight="1">
      <c r="E775" s="2"/>
      <c r="F775" s="2"/>
    </row>
    <row r="776" spans="5:6" ht="14.25" customHeight="1">
      <c r="E776" s="2"/>
      <c r="F776" s="2"/>
    </row>
    <row r="777" spans="5:6" ht="14.25" customHeight="1">
      <c r="E777" s="2"/>
      <c r="F777" s="2"/>
    </row>
    <row r="778" spans="5:6" ht="14.25" customHeight="1">
      <c r="E778" s="2"/>
      <c r="F778" s="2"/>
    </row>
    <row r="779" spans="5:6" ht="14.25" customHeight="1">
      <c r="E779" s="2"/>
      <c r="F779" s="2"/>
    </row>
    <row r="780" spans="5:6" ht="14.25" customHeight="1">
      <c r="E780" s="2"/>
      <c r="F780" s="2"/>
    </row>
    <row r="781" spans="5:6" ht="14.25" customHeight="1">
      <c r="E781" s="2"/>
      <c r="F781" s="2"/>
    </row>
    <row r="782" spans="5:6" ht="14.25" customHeight="1">
      <c r="E782" s="2"/>
      <c r="F782" s="2"/>
    </row>
    <row r="783" spans="5:6" ht="14.25" customHeight="1">
      <c r="E783" s="2"/>
      <c r="F783" s="2"/>
    </row>
    <row r="784" spans="5:6" ht="14.25" customHeight="1">
      <c r="E784" s="2"/>
      <c r="F784" s="2"/>
    </row>
    <row r="785" spans="5:6" ht="14.25" customHeight="1">
      <c r="E785" s="2"/>
      <c r="F785" s="2"/>
    </row>
    <row r="786" spans="5:6" ht="14.25" customHeight="1">
      <c r="E786" s="2"/>
      <c r="F786" s="2"/>
    </row>
    <row r="787" spans="5:6" ht="14.25" customHeight="1">
      <c r="E787" s="2"/>
      <c r="F787" s="2"/>
    </row>
    <row r="788" spans="5:6" ht="14.25" customHeight="1">
      <c r="E788" s="2"/>
      <c r="F788" s="2"/>
    </row>
    <row r="789" spans="5:6" ht="14.25" customHeight="1">
      <c r="E789" s="2"/>
      <c r="F789" s="2"/>
    </row>
    <row r="790" spans="5:6" ht="14.25" customHeight="1">
      <c r="E790" s="2"/>
      <c r="F790" s="2"/>
    </row>
    <row r="791" spans="5:6" ht="14.25" customHeight="1">
      <c r="E791" s="2"/>
      <c r="F791" s="2"/>
    </row>
    <row r="792" spans="5:6" ht="14.25" customHeight="1">
      <c r="E792" s="2"/>
      <c r="F792" s="2"/>
    </row>
    <row r="793" spans="5:6" ht="14.25" customHeight="1">
      <c r="E793" s="2"/>
      <c r="F793" s="2"/>
    </row>
    <row r="794" spans="5:6" ht="14.25" customHeight="1">
      <c r="E794" s="2"/>
      <c r="F794" s="2"/>
    </row>
    <row r="795" spans="5:6" ht="14.25" customHeight="1">
      <c r="E795" s="2"/>
      <c r="F795" s="2"/>
    </row>
    <row r="796" spans="5:6" ht="14.25" customHeight="1">
      <c r="E796" s="2"/>
      <c r="F796" s="2"/>
    </row>
    <row r="797" spans="5:6" ht="14.25" customHeight="1">
      <c r="E797" s="2"/>
      <c r="F797" s="2"/>
    </row>
    <row r="798" spans="5:6" ht="14.25" customHeight="1">
      <c r="E798" s="2"/>
      <c r="F798" s="2"/>
    </row>
    <row r="799" spans="5:6" ht="14.25" customHeight="1">
      <c r="E799" s="2"/>
      <c r="F799" s="2"/>
    </row>
    <row r="800" spans="5:6" ht="14.25" customHeight="1">
      <c r="E800" s="2"/>
      <c r="F800" s="2"/>
    </row>
    <row r="801" spans="5:6" ht="14.25" customHeight="1">
      <c r="E801" s="2"/>
      <c r="F801" s="2"/>
    </row>
    <row r="802" spans="5:6" ht="14.25" customHeight="1">
      <c r="E802" s="2"/>
      <c r="F802" s="2"/>
    </row>
    <row r="803" spans="5:6" ht="14.25" customHeight="1">
      <c r="E803" s="2"/>
      <c r="F803" s="2"/>
    </row>
    <row r="804" spans="5:6" ht="14.25" customHeight="1">
      <c r="E804" s="2"/>
      <c r="F804" s="2"/>
    </row>
    <row r="805" spans="5:6" ht="14.25" customHeight="1">
      <c r="E805" s="2"/>
      <c r="F805" s="2"/>
    </row>
    <row r="806" spans="5:6" ht="14.25" customHeight="1">
      <c r="E806" s="2"/>
      <c r="F806" s="2"/>
    </row>
    <row r="807" spans="5:6" ht="14.25" customHeight="1">
      <c r="E807" s="2"/>
      <c r="F807" s="2"/>
    </row>
    <row r="808" spans="5:6" ht="14.25" customHeight="1">
      <c r="E808" s="2"/>
      <c r="F808" s="2"/>
    </row>
    <row r="809" spans="5:6" ht="14.25" customHeight="1">
      <c r="E809" s="2"/>
      <c r="F809" s="2"/>
    </row>
    <row r="810" spans="5:6" ht="14.25" customHeight="1">
      <c r="E810" s="2"/>
      <c r="F810" s="2"/>
    </row>
    <row r="811" spans="5:6" ht="14.25" customHeight="1">
      <c r="E811" s="2"/>
      <c r="F811" s="2"/>
    </row>
    <row r="812" spans="5:6" ht="14.25" customHeight="1">
      <c r="E812" s="2"/>
      <c r="F812" s="2"/>
    </row>
    <row r="813" spans="5:6" ht="14.25" customHeight="1">
      <c r="E813" s="2"/>
      <c r="F813" s="2"/>
    </row>
    <row r="814" spans="5:6" ht="14.25" customHeight="1">
      <c r="E814" s="2"/>
      <c r="F814" s="2"/>
    </row>
    <row r="815" spans="5:6" ht="14.25" customHeight="1">
      <c r="E815" s="2"/>
      <c r="F815" s="2"/>
    </row>
    <row r="816" spans="5:6" ht="14.25" customHeight="1">
      <c r="E816" s="2"/>
      <c r="F816" s="2"/>
    </row>
    <row r="817" spans="5:6" ht="14.25" customHeight="1">
      <c r="E817" s="2"/>
      <c r="F817" s="2"/>
    </row>
    <row r="818" spans="5:6" ht="14.25" customHeight="1">
      <c r="E818" s="2"/>
      <c r="F818" s="2"/>
    </row>
    <row r="819" spans="5:6" ht="14.25" customHeight="1">
      <c r="E819" s="2"/>
      <c r="F819" s="2"/>
    </row>
    <row r="820" spans="5:6" ht="14.25" customHeight="1">
      <c r="E820" s="2"/>
      <c r="F820" s="2"/>
    </row>
    <row r="821" spans="5:6" ht="14.25" customHeight="1">
      <c r="E821" s="2"/>
      <c r="F821" s="2"/>
    </row>
    <row r="822" spans="5:6" ht="14.25" customHeight="1">
      <c r="E822" s="2"/>
      <c r="F822" s="2"/>
    </row>
    <row r="823" spans="5:6" ht="14.25" customHeight="1">
      <c r="E823" s="2"/>
      <c r="F823" s="2"/>
    </row>
    <row r="824" spans="5:6" ht="14.25" customHeight="1">
      <c r="E824" s="2"/>
      <c r="F824" s="2"/>
    </row>
    <row r="825" spans="5:6" ht="14.25" customHeight="1">
      <c r="E825" s="2"/>
      <c r="F825" s="2"/>
    </row>
    <row r="826" spans="5:6" ht="14.25" customHeight="1">
      <c r="E826" s="2"/>
      <c r="F826" s="2"/>
    </row>
    <row r="827" spans="5:6" ht="14.25" customHeight="1">
      <c r="E827" s="2"/>
      <c r="F827" s="2"/>
    </row>
    <row r="828" spans="5:6" ht="14.25" customHeight="1">
      <c r="E828" s="2"/>
      <c r="F828" s="2"/>
    </row>
    <row r="829" spans="5:6" ht="14.25" customHeight="1">
      <c r="E829" s="2"/>
      <c r="F829" s="2"/>
    </row>
    <row r="830" spans="5:6" ht="14.25" customHeight="1">
      <c r="E830" s="2"/>
      <c r="F830" s="2"/>
    </row>
    <row r="831" spans="5:6" ht="14.25" customHeight="1">
      <c r="E831" s="2"/>
      <c r="F831" s="2"/>
    </row>
    <row r="832" spans="5:6" ht="14.25" customHeight="1">
      <c r="E832" s="2"/>
      <c r="F832" s="2"/>
    </row>
    <row r="833" spans="5:6" ht="14.25" customHeight="1">
      <c r="E833" s="2"/>
      <c r="F833" s="2"/>
    </row>
    <row r="834" spans="5:6" ht="14.25" customHeight="1">
      <c r="E834" s="2"/>
      <c r="F834" s="2"/>
    </row>
    <row r="835" spans="5:6" ht="14.25" customHeight="1">
      <c r="E835" s="2"/>
      <c r="F835" s="2"/>
    </row>
    <row r="836" spans="5:6" ht="14.25" customHeight="1">
      <c r="E836" s="2"/>
      <c r="F836" s="2"/>
    </row>
    <row r="837" spans="5:6" ht="14.25" customHeight="1">
      <c r="E837" s="2"/>
      <c r="F837" s="2"/>
    </row>
    <row r="838" spans="5:6" ht="14.25" customHeight="1">
      <c r="E838" s="2"/>
      <c r="F838" s="2"/>
    </row>
    <row r="839" spans="5:6" ht="14.25" customHeight="1">
      <c r="E839" s="2"/>
      <c r="F839" s="2"/>
    </row>
    <row r="840" spans="5:6" ht="14.25" customHeight="1">
      <c r="E840" s="2"/>
      <c r="F840" s="2"/>
    </row>
    <row r="841" spans="5:6" ht="14.25" customHeight="1">
      <c r="E841" s="2"/>
      <c r="F841" s="2"/>
    </row>
    <row r="842" spans="5:6" ht="14.25" customHeight="1">
      <c r="E842" s="2"/>
      <c r="F842" s="2"/>
    </row>
    <row r="843" spans="5:6" ht="14.25" customHeight="1">
      <c r="E843" s="2"/>
      <c r="F843" s="2"/>
    </row>
    <row r="844" spans="5:6" ht="14.25" customHeight="1">
      <c r="E844" s="2"/>
      <c r="F844" s="2"/>
    </row>
    <row r="845" spans="5:6" ht="14.25" customHeight="1">
      <c r="E845" s="2"/>
      <c r="F845" s="2"/>
    </row>
    <row r="846" spans="5:6" ht="14.25" customHeight="1">
      <c r="E846" s="2"/>
      <c r="F846" s="2"/>
    </row>
    <row r="847" spans="5:6" ht="14.25" customHeight="1">
      <c r="E847" s="2"/>
      <c r="F847" s="2"/>
    </row>
    <row r="848" spans="5:6" ht="14.25" customHeight="1">
      <c r="E848" s="2"/>
      <c r="F848" s="2"/>
    </row>
    <row r="849" spans="5:6" ht="14.25" customHeight="1">
      <c r="E849" s="2"/>
      <c r="F849" s="2"/>
    </row>
    <row r="850" spans="5:6" ht="14.25" customHeight="1">
      <c r="E850" s="2"/>
      <c r="F850" s="2"/>
    </row>
    <row r="851" spans="5:6" ht="14.25" customHeight="1">
      <c r="E851" s="2"/>
      <c r="F851" s="2"/>
    </row>
    <row r="852" spans="5:6" ht="14.25" customHeight="1">
      <c r="E852" s="2"/>
      <c r="F852" s="2"/>
    </row>
    <row r="853" spans="5:6" ht="14.25" customHeight="1">
      <c r="E853" s="2"/>
      <c r="F853" s="2"/>
    </row>
    <row r="854" spans="5:6" ht="14.25" customHeight="1">
      <c r="E854" s="2"/>
      <c r="F854" s="2"/>
    </row>
    <row r="855" spans="5:6" ht="14.25" customHeight="1">
      <c r="E855" s="2"/>
      <c r="F855" s="2"/>
    </row>
    <row r="856" spans="5:6" ht="14.25" customHeight="1">
      <c r="E856" s="2"/>
      <c r="F856" s="2"/>
    </row>
    <row r="857" spans="5:6" ht="14.25" customHeight="1">
      <c r="E857" s="2"/>
      <c r="F857" s="2"/>
    </row>
    <row r="858" spans="5:6" ht="14.25" customHeight="1">
      <c r="E858" s="2"/>
      <c r="F858" s="2"/>
    </row>
    <row r="859" spans="5:6" ht="14.25" customHeight="1">
      <c r="E859" s="2"/>
      <c r="F859" s="2"/>
    </row>
    <row r="860" spans="5:6" ht="14.25" customHeight="1">
      <c r="E860" s="2"/>
      <c r="F860" s="2"/>
    </row>
    <row r="861" spans="5:6" ht="14.25" customHeight="1">
      <c r="E861" s="2"/>
      <c r="F861" s="2"/>
    </row>
    <row r="862" spans="5:6" ht="14.25" customHeight="1">
      <c r="E862" s="2"/>
      <c r="F862" s="2"/>
    </row>
    <row r="863" spans="5:6" ht="14.25" customHeight="1">
      <c r="E863" s="2"/>
      <c r="F863" s="2"/>
    </row>
    <row r="864" spans="5:6" ht="14.25" customHeight="1">
      <c r="E864" s="2"/>
      <c r="F864" s="2"/>
    </row>
    <row r="865" spans="5:6" ht="14.25" customHeight="1">
      <c r="E865" s="2"/>
      <c r="F865" s="2"/>
    </row>
    <row r="866" spans="5:6" ht="14.25" customHeight="1">
      <c r="E866" s="2"/>
      <c r="F866" s="2"/>
    </row>
    <row r="867" spans="5:6" ht="14.25" customHeight="1">
      <c r="E867" s="2"/>
      <c r="F867" s="2"/>
    </row>
    <row r="868" spans="5:6" ht="14.25" customHeight="1">
      <c r="E868" s="2"/>
      <c r="F868" s="2"/>
    </row>
    <row r="869" spans="5:6" ht="14.25" customHeight="1">
      <c r="E869" s="2"/>
      <c r="F869" s="2"/>
    </row>
    <row r="870" spans="5:6" ht="14.25" customHeight="1">
      <c r="E870" s="2"/>
      <c r="F870" s="2"/>
    </row>
    <row r="871" spans="5:6" ht="14.25" customHeight="1">
      <c r="E871" s="2"/>
      <c r="F871" s="2"/>
    </row>
    <row r="872" spans="5:6" ht="14.25" customHeight="1">
      <c r="E872" s="2"/>
      <c r="F872" s="2"/>
    </row>
    <row r="873" spans="5:6" ht="14.25" customHeight="1">
      <c r="E873" s="2"/>
      <c r="F873" s="2"/>
    </row>
    <row r="874" spans="5:6" ht="14.25" customHeight="1">
      <c r="E874" s="2"/>
      <c r="F874" s="2"/>
    </row>
    <row r="875" spans="5:6" ht="14.25" customHeight="1">
      <c r="E875" s="2"/>
      <c r="F875" s="2"/>
    </row>
    <row r="876" spans="5:6" ht="14.25" customHeight="1">
      <c r="E876" s="2"/>
      <c r="F876" s="2"/>
    </row>
    <row r="877" spans="5:6" ht="14.25" customHeight="1">
      <c r="E877" s="2"/>
      <c r="F877" s="2"/>
    </row>
    <row r="878" spans="5:6" ht="14.25" customHeight="1">
      <c r="E878" s="2"/>
      <c r="F878" s="2"/>
    </row>
    <row r="879" spans="5:6" ht="14.25" customHeight="1">
      <c r="E879" s="2"/>
      <c r="F879" s="2"/>
    </row>
    <row r="880" spans="5:6" ht="14.25" customHeight="1">
      <c r="E880" s="2"/>
      <c r="F880" s="2"/>
    </row>
    <row r="881" spans="5:6" ht="14.25" customHeight="1">
      <c r="E881" s="2"/>
      <c r="F881" s="2"/>
    </row>
    <row r="882" spans="5:6" ht="14.25" customHeight="1">
      <c r="E882" s="2"/>
      <c r="F882" s="2"/>
    </row>
    <row r="883" spans="5:6" ht="14.25" customHeight="1">
      <c r="E883" s="2"/>
      <c r="F883" s="2"/>
    </row>
    <row r="884" spans="5:6" ht="14.25" customHeight="1">
      <c r="E884" s="2"/>
      <c r="F884" s="2"/>
    </row>
    <row r="885" spans="5:6" ht="14.25" customHeight="1">
      <c r="E885" s="2"/>
      <c r="F885" s="2"/>
    </row>
    <row r="886" spans="5:6" ht="14.25" customHeight="1">
      <c r="E886" s="2"/>
      <c r="F886" s="2"/>
    </row>
    <row r="887" spans="5:6" ht="14.25" customHeight="1">
      <c r="E887" s="2"/>
      <c r="F887" s="2"/>
    </row>
    <row r="888" spans="5:6" ht="14.25" customHeight="1">
      <c r="E888" s="2"/>
      <c r="F888" s="2"/>
    </row>
    <row r="889" spans="5:6" ht="14.25" customHeight="1">
      <c r="E889" s="2"/>
      <c r="F889" s="2"/>
    </row>
    <row r="890" spans="5:6" ht="14.25" customHeight="1">
      <c r="E890" s="2"/>
      <c r="F890" s="2"/>
    </row>
    <row r="891" spans="5:6" ht="14.25" customHeight="1">
      <c r="E891" s="2"/>
      <c r="F891" s="2"/>
    </row>
    <row r="892" spans="5:6" ht="14.25" customHeight="1">
      <c r="E892" s="2"/>
      <c r="F892" s="2"/>
    </row>
    <row r="893" spans="5:6" ht="14.25" customHeight="1">
      <c r="E893" s="2"/>
      <c r="F893" s="2"/>
    </row>
    <row r="894" spans="5:6" ht="14.25" customHeight="1">
      <c r="E894" s="2"/>
      <c r="F894" s="2"/>
    </row>
    <row r="895" spans="5:6" ht="14.25" customHeight="1">
      <c r="E895" s="2"/>
      <c r="F895" s="2"/>
    </row>
    <row r="896" spans="5:6" ht="14.25" customHeight="1">
      <c r="E896" s="2"/>
      <c r="F896" s="2"/>
    </row>
    <row r="897" spans="5:6" ht="14.25" customHeight="1">
      <c r="E897" s="2"/>
      <c r="F897" s="2"/>
    </row>
    <row r="898" spans="5:6" ht="14.25" customHeight="1">
      <c r="E898" s="2"/>
      <c r="F898" s="2"/>
    </row>
    <row r="899" spans="5:6" ht="14.25" customHeight="1">
      <c r="E899" s="2"/>
      <c r="F899" s="2"/>
    </row>
    <row r="900" spans="5:6" ht="14.25" customHeight="1">
      <c r="E900" s="2"/>
      <c r="F900" s="2"/>
    </row>
    <row r="901" spans="5:6" ht="14.25" customHeight="1">
      <c r="E901" s="2"/>
      <c r="F901" s="2"/>
    </row>
    <row r="902" spans="5:6" ht="14.25" customHeight="1">
      <c r="E902" s="2"/>
      <c r="F902" s="2"/>
    </row>
    <row r="903" spans="5:6" ht="14.25" customHeight="1">
      <c r="E903" s="2"/>
      <c r="F903" s="2"/>
    </row>
    <row r="904" spans="5:6" ht="14.25" customHeight="1">
      <c r="E904" s="2"/>
      <c r="F904" s="2"/>
    </row>
    <row r="905" spans="5:6" ht="14.25" customHeight="1">
      <c r="E905" s="2"/>
      <c r="F905" s="2"/>
    </row>
    <row r="906" spans="5:6" ht="14.25" customHeight="1">
      <c r="E906" s="2"/>
      <c r="F906" s="2"/>
    </row>
    <row r="907" spans="5:6" ht="14.25" customHeight="1">
      <c r="E907" s="2"/>
      <c r="F907" s="2"/>
    </row>
    <row r="908" spans="5:6" ht="14.25" customHeight="1">
      <c r="E908" s="2"/>
      <c r="F908" s="2"/>
    </row>
    <row r="909" spans="5:6" ht="14.25" customHeight="1">
      <c r="E909" s="2"/>
      <c r="F909" s="2"/>
    </row>
    <row r="910" spans="5:6" ht="14.25" customHeight="1">
      <c r="E910" s="2"/>
      <c r="F910" s="2"/>
    </row>
    <row r="911" spans="5:6" ht="14.25" customHeight="1">
      <c r="E911" s="2"/>
      <c r="F911" s="2"/>
    </row>
    <row r="912" spans="5:6" ht="14.25" customHeight="1">
      <c r="E912" s="2"/>
      <c r="F912" s="2"/>
    </row>
    <row r="913" spans="5:6" ht="14.25" customHeight="1">
      <c r="E913" s="2"/>
      <c r="F913" s="2"/>
    </row>
    <row r="914" spans="5:6" ht="14.25" customHeight="1">
      <c r="E914" s="2"/>
      <c r="F914" s="2"/>
    </row>
    <row r="915" spans="5:6" ht="14.25" customHeight="1">
      <c r="E915" s="2"/>
      <c r="F915" s="2"/>
    </row>
    <row r="916" spans="5:6" ht="14.25" customHeight="1">
      <c r="E916" s="2"/>
      <c r="F916" s="2"/>
    </row>
    <row r="917" spans="5:6" ht="14.25" customHeight="1">
      <c r="E917" s="2"/>
      <c r="F917" s="2"/>
    </row>
    <row r="918" spans="5:6" ht="14.25" customHeight="1">
      <c r="E918" s="2"/>
      <c r="F918" s="2"/>
    </row>
    <row r="919" spans="5:6" ht="14.25" customHeight="1">
      <c r="E919" s="2"/>
      <c r="F919" s="2"/>
    </row>
    <row r="920" spans="5:6" ht="14.25" customHeight="1">
      <c r="E920" s="2"/>
      <c r="F920" s="2"/>
    </row>
    <row r="921" spans="5:6" ht="14.25" customHeight="1">
      <c r="E921" s="2"/>
      <c r="F921" s="2"/>
    </row>
    <row r="922" spans="5:6" ht="14.25" customHeight="1">
      <c r="E922" s="2"/>
      <c r="F922" s="2"/>
    </row>
    <row r="923" spans="5:6" ht="14.25" customHeight="1">
      <c r="E923" s="2"/>
      <c r="F923" s="2"/>
    </row>
    <row r="924" spans="5:6" ht="14.25" customHeight="1">
      <c r="E924" s="2"/>
      <c r="F924" s="2"/>
    </row>
    <row r="925" spans="5:6" ht="14.25" customHeight="1">
      <c r="E925" s="2"/>
      <c r="F925" s="2"/>
    </row>
    <row r="926" spans="5:6" ht="14.25" customHeight="1">
      <c r="E926" s="2"/>
      <c r="F926" s="2"/>
    </row>
    <row r="927" spans="5:6" ht="14.25" customHeight="1">
      <c r="E927" s="2"/>
      <c r="F927" s="2"/>
    </row>
    <row r="928" spans="5:6" ht="14.25" customHeight="1">
      <c r="E928" s="2"/>
      <c r="F928" s="2"/>
    </row>
    <row r="929" spans="5:6" ht="14.25" customHeight="1">
      <c r="E929" s="2"/>
      <c r="F929" s="2"/>
    </row>
    <row r="930" spans="5:6" ht="14.25" customHeight="1">
      <c r="E930" s="2"/>
      <c r="F930" s="2"/>
    </row>
    <row r="931" spans="5:6" ht="14.25" customHeight="1">
      <c r="E931" s="2"/>
      <c r="F931" s="2"/>
    </row>
    <row r="932" spans="5:6" ht="14.25" customHeight="1">
      <c r="E932" s="2"/>
      <c r="F932" s="2"/>
    </row>
    <row r="933" spans="5:6" ht="14.25" customHeight="1">
      <c r="E933" s="2"/>
      <c r="F933" s="2"/>
    </row>
    <row r="934" spans="5:6" ht="14.25" customHeight="1">
      <c r="E934" s="2"/>
      <c r="F934" s="2"/>
    </row>
    <row r="935" spans="5:6" ht="14.25" customHeight="1">
      <c r="E935" s="2"/>
      <c r="F935" s="2"/>
    </row>
    <row r="936" spans="5:6" ht="14.25" customHeight="1">
      <c r="E936" s="2"/>
      <c r="F936" s="2"/>
    </row>
    <row r="937" spans="5:6" ht="14.25" customHeight="1">
      <c r="E937" s="2"/>
      <c r="F937" s="2"/>
    </row>
    <row r="938" spans="5:6" ht="14.25" customHeight="1">
      <c r="E938" s="2"/>
      <c r="F938" s="2"/>
    </row>
    <row r="939" spans="5:6" ht="14.25" customHeight="1">
      <c r="E939" s="2"/>
      <c r="F939" s="2"/>
    </row>
    <row r="940" spans="5:6" ht="14.25" customHeight="1">
      <c r="E940" s="2"/>
      <c r="F940" s="2"/>
    </row>
    <row r="941" spans="5:6" ht="14.25" customHeight="1">
      <c r="E941" s="2"/>
      <c r="F941" s="2"/>
    </row>
    <row r="942" spans="5:6" ht="14.25" customHeight="1">
      <c r="E942" s="2"/>
      <c r="F942" s="2"/>
    </row>
    <row r="943" spans="5:6" ht="14.25" customHeight="1">
      <c r="E943" s="2"/>
      <c r="F943" s="2"/>
    </row>
    <row r="944" spans="5:6" ht="14.25" customHeight="1">
      <c r="E944" s="2"/>
      <c r="F944" s="2"/>
    </row>
    <row r="945" spans="5:6" ht="14.25" customHeight="1">
      <c r="E945" s="2"/>
      <c r="F945" s="2"/>
    </row>
    <row r="946" spans="5:6" ht="14.25" customHeight="1">
      <c r="E946" s="2"/>
      <c r="F946" s="2"/>
    </row>
    <row r="947" spans="5:6" ht="14.25" customHeight="1">
      <c r="E947" s="2"/>
      <c r="F947" s="2"/>
    </row>
    <row r="948" spans="5:6" ht="14.25" customHeight="1">
      <c r="E948" s="2"/>
      <c r="F948" s="2"/>
    </row>
    <row r="949" spans="5:6" ht="14.25" customHeight="1">
      <c r="E949" s="2"/>
      <c r="F949" s="2"/>
    </row>
    <row r="950" spans="5:6" ht="14.25" customHeight="1">
      <c r="E950" s="2"/>
      <c r="F950" s="2"/>
    </row>
    <row r="951" spans="5:6" ht="14.25" customHeight="1">
      <c r="E951" s="2"/>
      <c r="F951" s="2"/>
    </row>
    <row r="952" spans="5:6" ht="14.25" customHeight="1">
      <c r="E952" s="2"/>
      <c r="F952" s="2"/>
    </row>
    <row r="953" spans="5:6" ht="14.25" customHeight="1">
      <c r="E953" s="2"/>
      <c r="F953" s="2"/>
    </row>
    <row r="954" spans="5:6" ht="14.25" customHeight="1">
      <c r="E954" s="2"/>
      <c r="F954" s="2"/>
    </row>
    <row r="955" spans="5:6" ht="14.25" customHeight="1">
      <c r="E955" s="2"/>
      <c r="F955" s="2"/>
    </row>
    <row r="956" spans="5:6" ht="14.25" customHeight="1">
      <c r="E956" s="2"/>
      <c r="F956" s="2"/>
    </row>
    <row r="957" spans="5:6" ht="14.25" customHeight="1">
      <c r="E957" s="2"/>
      <c r="F957" s="2"/>
    </row>
    <row r="958" spans="5:6" ht="14.25" customHeight="1">
      <c r="E958" s="2"/>
      <c r="F958" s="2"/>
    </row>
    <row r="959" spans="5:6" ht="14.25" customHeight="1">
      <c r="E959" s="2"/>
      <c r="F959" s="2"/>
    </row>
    <row r="960" spans="5:6" ht="14.25" customHeight="1">
      <c r="E960" s="2"/>
      <c r="F960" s="2"/>
    </row>
    <row r="961" spans="5:6" ht="14.25" customHeight="1">
      <c r="E961" s="2"/>
      <c r="F961" s="2"/>
    </row>
    <row r="962" spans="5:6" ht="14.25" customHeight="1">
      <c r="E962" s="2"/>
      <c r="F962" s="2"/>
    </row>
    <row r="963" spans="5:6" ht="14.25" customHeight="1">
      <c r="E963" s="2"/>
      <c r="F963" s="2"/>
    </row>
    <row r="964" spans="5:6" ht="14.25" customHeight="1">
      <c r="E964" s="2"/>
      <c r="F964" s="2"/>
    </row>
    <row r="965" spans="5:6" ht="14.25" customHeight="1">
      <c r="E965" s="2"/>
      <c r="F965" s="2"/>
    </row>
    <row r="966" spans="5:6" ht="14.25" customHeight="1">
      <c r="E966" s="2"/>
      <c r="F966" s="2"/>
    </row>
    <row r="967" spans="5:6" ht="14.25" customHeight="1">
      <c r="E967" s="2"/>
      <c r="F967" s="2"/>
    </row>
    <row r="968" spans="5:6" ht="14.25" customHeight="1">
      <c r="E968" s="2"/>
      <c r="F968" s="2"/>
    </row>
    <row r="969" spans="5:6" ht="14.25" customHeight="1">
      <c r="E969" s="2"/>
      <c r="F969" s="2"/>
    </row>
    <row r="970" spans="5:6" ht="14.25" customHeight="1">
      <c r="E970" s="2"/>
      <c r="F970" s="2"/>
    </row>
    <row r="971" spans="5:6" ht="14.25" customHeight="1">
      <c r="E971" s="2"/>
      <c r="F971" s="2"/>
    </row>
    <row r="972" spans="5:6" ht="14.25" customHeight="1">
      <c r="E972" s="2"/>
      <c r="F972" s="2"/>
    </row>
    <row r="973" spans="5:6" ht="14.25" customHeight="1">
      <c r="E973" s="2"/>
      <c r="F973" s="2"/>
    </row>
    <row r="974" spans="5:6" ht="14.25" customHeight="1">
      <c r="E974" s="2"/>
      <c r="F974" s="2"/>
    </row>
    <row r="975" spans="5:6" ht="14.25" customHeight="1">
      <c r="E975" s="2"/>
      <c r="F975" s="2"/>
    </row>
    <row r="976" spans="5:6" ht="14.25" customHeight="1">
      <c r="E976" s="2"/>
      <c r="F976" s="2"/>
    </row>
    <row r="977" spans="5:6" ht="14.25" customHeight="1">
      <c r="E977" s="2"/>
      <c r="F977" s="2"/>
    </row>
    <row r="978" spans="5:6" ht="14.25" customHeight="1">
      <c r="E978" s="2"/>
      <c r="F978" s="2"/>
    </row>
    <row r="979" spans="5:6" ht="14.25" customHeight="1">
      <c r="E979" s="2"/>
      <c r="F979" s="2"/>
    </row>
    <row r="980" spans="5:6" ht="14.25" customHeight="1">
      <c r="E980" s="2"/>
      <c r="F980" s="2"/>
    </row>
    <row r="981" spans="5:6" ht="14.25" customHeight="1">
      <c r="E981" s="2"/>
      <c r="F981" s="2"/>
    </row>
    <row r="982" spans="5:6" ht="14.25" customHeight="1">
      <c r="E982" s="2"/>
      <c r="F982" s="2"/>
    </row>
    <row r="983" spans="5:6" ht="14.25" customHeight="1">
      <c r="E983" s="2"/>
      <c r="F983" s="2"/>
    </row>
    <row r="984" spans="5:6" ht="14.25" customHeight="1">
      <c r="E984" s="2"/>
      <c r="F984" s="2"/>
    </row>
    <row r="985" spans="5:6" ht="14.25" customHeight="1">
      <c r="E985" s="2"/>
      <c r="F985" s="2"/>
    </row>
    <row r="986" spans="5:6" ht="14.25" customHeight="1">
      <c r="E986" s="2"/>
      <c r="F986" s="2"/>
    </row>
    <row r="987" spans="5:6" ht="14.25" customHeight="1">
      <c r="E987" s="2"/>
      <c r="F987" s="2"/>
    </row>
    <row r="988" spans="5:6" ht="14.25" customHeight="1">
      <c r="E988" s="2"/>
      <c r="F988" s="2"/>
    </row>
    <row r="989" spans="5:6" ht="14.25" customHeight="1">
      <c r="E989" s="2"/>
      <c r="F989" s="2"/>
    </row>
    <row r="990" spans="5:6" ht="14.25" customHeight="1">
      <c r="E990" s="2"/>
      <c r="F990" s="2"/>
    </row>
    <row r="991" spans="5:6" ht="14.25" customHeight="1">
      <c r="E991" s="2"/>
      <c r="F991" s="2"/>
    </row>
    <row r="992" spans="5:6" ht="14.25" customHeight="1">
      <c r="E992" s="2"/>
      <c r="F992" s="2"/>
    </row>
    <row r="993" spans="5:6" ht="14.25" customHeight="1">
      <c r="E993" s="2"/>
      <c r="F993" s="2"/>
    </row>
    <row r="994" spans="5:6" ht="14.25" customHeight="1">
      <c r="E994" s="2"/>
      <c r="F994" s="2"/>
    </row>
    <row r="995" spans="5:6" ht="14.25" customHeight="1">
      <c r="E995" s="2"/>
      <c r="F995" s="2"/>
    </row>
    <row r="996" spans="5:6" ht="14.25" customHeight="1">
      <c r="E996" s="2"/>
      <c r="F996" s="2"/>
    </row>
    <row r="997" spans="5:6" ht="14.25" customHeight="1">
      <c r="E997" s="2"/>
      <c r="F997" s="2"/>
    </row>
    <row r="998" spans="5:6" ht="14.25" customHeight="1">
      <c r="E998" s="2"/>
      <c r="F998" s="2"/>
    </row>
    <row r="999" spans="5:6" ht="14.25" customHeight="1">
      <c r="E999" s="2"/>
      <c r="F999" s="2"/>
    </row>
    <row r="1000" spans="5:6" ht="14.25" customHeight="1">
      <c r="E1000" s="2"/>
      <c r="F1000" s="2"/>
    </row>
  </sheetData>
  <pageMargins left="0.7" right="0.7" top="0.75" bottom="0.75" header="0" footer="0"/>
  <pageSetup paperSize="9"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C5E0B3"/>
  </sheetPr>
  <dimension ref="A1:X1000"/>
  <sheetViews>
    <sheetView topLeftCell="A87" workbookViewId="0">
      <selection activeCell="A115" sqref="A115"/>
    </sheetView>
  </sheetViews>
  <sheetFormatPr defaultColWidth="14.453125" defaultRowHeight="15" customHeight="1"/>
  <cols>
    <col min="1" max="1" width="3" customWidth="1"/>
    <col min="2" max="2" width="14.453125" customWidth="1"/>
    <col min="3" max="3" width="15.54296875" customWidth="1"/>
    <col min="4" max="5" width="1.36328125" customWidth="1"/>
    <col min="6" max="7" width="9.54296875" customWidth="1"/>
    <col min="8" max="8" width="11.36328125" customWidth="1"/>
    <col min="9" max="9" width="11.90625" customWidth="1"/>
    <col min="10" max="10" width="9.54296875" customWidth="1"/>
    <col min="11" max="11" width="10.6328125" customWidth="1"/>
    <col min="12" max="12" width="10.54296875" customWidth="1"/>
    <col min="13" max="13" width="9.90625" customWidth="1"/>
    <col min="14" max="14" width="9.08984375" customWidth="1"/>
    <col min="15" max="15" width="12.54296875" customWidth="1"/>
    <col min="16" max="19" width="9.08984375" customWidth="1"/>
    <col min="20" max="20" width="33.36328125" customWidth="1"/>
    <col min="21" max="21" width="10.36328125" customWidth="1"/>
    <col min="22" max="22" width="10.54296875" customWidth="1"/>
    <col min="23" max="23" width="12.6328125" customWidth="1"/>
    <col min="24" max="26" width="9.08984375" customWidth="1"/>
  </cols>
  <sheetData>
    <row r="1" spans="1:14" ht="14.25" customHeight="1">
      <c r="A1" s="386" t="s">
        <v>0</v>
      </c>
      <c r="B1" s="387"/>
      <c r="C1" s="387"/>
      <c r="D1" s="387"/>
      <c r="E1" s="387"/>
      <c r="F1" s="387"/>
      <c r="G1" s="387"/>
      <c r="H1" s="387"/>
      <c r="I1" s="387"/>
      <c r="J1" s="387"/>
      <c r="K1" s="387"/>
      <c r="L1" s="387"/>
      <c r="N1" s="4" t="s">
        <v>306</v>
      </c>
    </row>
    <row r="2" spans="1:14" ht="14.25" customHeight="1">
      <c r="A2" s="1"/>
      <c r="B2" s="1"/>
      <c r="L2" s="2"/>
    </row>
    <row r="3" spans="1:14" ht="14.25" customHeight="1">
      <c r="A3" s="386" t="s">
        <v>1</v>
      </c>
      <c r="B3" s="387"/>
      <c r="C3" s="387"/>
      <c r="D3" s="387"/>
      <c r="E3" s="387"/>
      <c r="F3" s="387"/>
      <c r="G3" s="387"/>
      <c r="H3" s="387"/>
      <c r="I3" s="387"/>
      <c r="J3" s="387"/>
      <c r="K3" s="387"/>
      <c r="L3" s="387"/>
    </row>
    <row r="4" spans="1:14" ht="14.25" customHeight="1">
      <c r="A4" s="1"/>
      <c r="B4" s="1"/>
      <c r="L4" s="2"/>
    </row>
    <row r="5" spans="1:14" ht="14.25" customHeight="1">
      <c r="A5" s="390" t="s">
        <v>474</v>
      </c>
      <c r="B5" s="387"/>
      <c r="C5" s="387"/>
      <c r="D5" s="387"/>
      <c r="E5" s="387"/>
      <c r="F5" s="387"/>
      <c r="G5" s="387"/>
      <c r="H5" s="387"/>
      <c r="I5" s="387"/>
      <c r="J5" s="387"/>
      <c r="K5" s="387"/>
      <c r="L5" s="387"/>
      <c r="M5" s="5" t="s">
        <v>308</v>
      </c>
      <c r="N5" s="6">
        <f>ROUND(L111,0)</f>
        <v>72689</v>
      </c>
    </row>
    <row r="6" spans="1:14" ht="14.25" customHeight="1">
      <c r="A6" s="3"/>
      <c r="B6" s="3"/>
      <c r="C6" s="3"/>
      <c r="D6" s="3"/>
      <c r="E6" s="3"/>
      <c r="F6" s="3"/>
      <c r="G6" s="3"/>
      <c r="H6" s="3"/>
      <c r="I6" s="3"/>
      <c r="J6" s="3"/>
      <c r="K6" s="3"/>
      <c r="L6" s="3"/>
    </row>
    <row r="7" spans="1:14" ht="14.25" customHeight="1">
      <c r="A7" s="3"/>
      <c r="B7" s="3"/>
      <c r="C7" s="3"/>
      <c r="D7" s="3"/>
      <c r="E7" s="3"/>
      <c r="F7" s="3"/>
      <c r="G7" s="156" t="s">
        <v>475</v>
      </c>
      <c r="H7" s="157" t="str">
        <f t="shared" ref="H7:I7" si="0">+G7</f>
        <v>2023</v>
      </c>
      <c r="I7" s="157" t="str">
        <f t="shared" si="0"/>
        <v>2023</v>
      </c>
      <c r="J7" s="158" t="s">
        <v>309</v>
      </c>
      <c r="K7" s="159" t="str">
        <f t="shared" ref="K7:L7" si="1">+J7</f>
        <v>2022</v>
      </c>
      <c r="L7" s="159" t="str">
        <f t="shared" si="1"/>
        <v>2022</v>
      </c>
    </row>
    <row r="8" spans="1:14" ht="14.25" customHeight="1">
      <c r="G8" s="2" t="s">
        <v>3</v>
      </c>
      <c r="H8" s="2" t="s">
        <v>3</v>
      </c>
      <c r="I8" s="2" t="s">
        <v>3</v>
      </c>
      <c r="J8" s="160" t="s">
        <v>3</v>
      </c>
      <c r="K8" s="160" t="s">
        <v>3</v>
      </c>
      <c r="L8" s="160" t="s">
        <v>3</v>
      </c>
    </row>
    <row r="9" spans="1:14" ht="14.25" customHeight="1">
      <c r="A9" s="4" t="s">
        <v>4</v>
      </c>
      <c r="I9" s="2"/>
      <c r="J9" s="161"/>
      <c r="K9" s="161"/>
      <c r="L9" s="160"/>
    </row>
    <row r="10" spans="1:14" ht="14.25" customHeight="1">
      <c r="A10" s="5" t="s">
        <v>5</v>
      </c>
      <c r="I10" s="2"/>
      <c r="J10" s="161"/>
      <c r="K10" s="161"/>
      <c r="L10" s="160"/>
    </row>
    <row r="11" spans="1:14" ht="14.25" customHeight="1">
      <c r="B11" s="5" t="s">
        <v>6</v>
      </c>
      <c r="G11" s="6">
        <f>+'PC Income 22-23'!E31</f>
        <v>26620</v>
      </c>
      <c r="H11" s="6"/>
      <c r="I11" s="2"/>
      <c r="J11" s="162">
        <v>26620</v>
      </c>
      <c r="K11" s="162"/>
      <c r="L11" s="160"/>
      <c r="M11" s="5" t="s">
        <v>311</v>
      </c>
      <c r="N11" s="6">
        <f>G11</f>
        <v>26620</v>
      </c>
    </row>
    <row r="12" spans="1:14" ht="14.25" customHeight="1">
      <c r="B12" s="5" t="s">
        <v>8</v>
      </c>
      <c r="G12" s="6">
        <f>+'PC Income 22-23'!E28-'PC Income 22-23'!E31</f>
        <v>284</v>
      </c>
      <c r="H12" s="6"/>
      <c r="I12" s="2"/>
      <c r="J12" s="162">
        <v>276</v>
      </c>
      <c r="K12" s="162"/>
      <c r="L12" s="160"/>
      <c r="N12" s="5" t="s">
        <v>7</v>
      </c>
    </row>
    <row r="13" spans="1:14" ht="14.25" customHeight="1">
      <c r="B13" s="5" t="s">
        <v>312</v>
      </c>
      <c r="G13" s="6">
        <f>+'PC Income 22-23'!G28</f>
        <v>28389.37</v>
      </c>
      <c r="H13" s="6"/>
      <c r="I13" s="2"/>
      <c r="J13" s="163">
        <v>16045</v>
      </c>
      <c r="K13" s="162"/>
      <c r="L13" s="160"/>
    </row>
    <row r="14" spans="1:14" ht="14.25" customHeight="1">
      <c r="B14" s="5" t="s">
        <v>476</v>
      </c>
      <c r="G14" s="6">
        <f>+'PC Income 22-23'!J5</f>
        <v>250</v>
      </c>
      <c r="H14" s="6"/>
      <c r="I14" s="2"/>
      <c r="J14" s="163">
        <v>0</v>
      </c>
      <c r="K14" s="162"/>
      <c r="L14" s="160"/>
    </row>
    <row r="15" spans="1:14" ht="14.25" customHeight="1">
      <c r="B15" s="5" t="s">
        <v>10</v>
      </c>
      <c r="G15" s="6">
        <f>+'PC Income 22-23'!K28</f>
        <v>1450</v>
      </c>
      <c r="H15" s="6"/>
      <c r="I15" s="2"/>
      <c r="J15" s="162">
        <v>1160</v>
      </c>
      <c r="K15" s="162"/>
      <c r="L15" s="160"/>
      <c r="N15" s="5" t="s">
        <v>7</v>
      </c>
    </row>
    <row r="16" spans="1:14" ht="14.25" customHeight="1">
      <c r="B16" s="5" t="s">
        <v>11</v>
      </c>
      <c r="G16" s="6">
        <f>+'PC Income 22-23'!J9</f>
        <v>529.79999999999995</v>
      </c>
      <c r="H16" s="6"/>
      <c r="I16" s="2"/>
      <c r="J16" s="162">
        <v>529.79999999999995</v>
      </c>
      <c r="K16" s="162"/>
      <c r="L16" s="160"/>
    </row>
    <row r="17" spans="1:14" ht="14.25" customHeight="1">
      <c r="B17" s="5" t="s">
        <v>12</v>
      </c>
      <c r="G17" s="7">
        <f>+'PC Income 22-23'!R28</f>
        <v>2.5799999999990177</v>
      </c>
      <c r="I17" s="2"/>
      <c r="J17" s="164">
        <v>0.52</v>
      </c>
      <c r="K17" s="162"/>
      <c r="L17" s="160"/>
    </row>
    <row r="18" spans="1:14" ht="14.25" customHeight="1">
      <c r="G18" s="18"/>
      <c r="H18" s="6">
        <f>SUM(G11:G17)</f>
        <v>57525.75</v>
      </c>
      <c r="I18" s="2"/>
      <c r="J18" s="162"/>
      <c r="K18" s="162">
        <f>SUM(J11:J17)</f>
        <v>44631.32</v>
      </c>
      <c r="L18" s="160"/>
    </row>
    <row r="19" spans="1:14" ht="14.25" customHeight="1">
      <c r="A19" s="5" t="s">
        <v>13</v>
      </c>
      <c r="I19" s="2"/>
      <c r="J19" s="161"/>
      <c r="K19" s="161"/>
      <c r="L19" s="160"/>
    </row>
    <row r="20" spans="1:14" ht="14.25" customHeight="1">
      <c r="B20" s="5" t="s">
        <v>14</v>
      </c>
      <c r="G20" s="6">
        <f>+'VH Income 2022-23'!M37</f>
        <v>150</v>
      </c>
      <c r="H20" s="6"/>
      <c r="I20" s="2"/>
      <c r="J20" s="162">
        <v>8750</v>
      </c>
      <c r="K20" s="162"/>
      <c r="L20" s="160"/>
    </row>
    <row r="21" spans="1:14" ht="14.25" customHeight="1">
      <c r="B21" s="5" t="s">
        <v>477</v>
      </c>
      <c r="G21" s="6">
        <f>+'VH Income 2022-23'!M30</f>
        <v>11000</v>
      </c>
      <c r="H21" s="6"/>
      <c r="I21" s="2"/>
      <c r="J21" s="163">
        <v>0</v>
      </c>
      <c r="K21" s="162"/>
      <c r="L21" s="160"/>
    </row>
    <row r="22" spans="1:14" ht="14.25" customHeight="1">
      <c r="B22" s="5" t="s">
        <v>313</v>
      </c>
      <c r="G22" s="6">
        <f>+'VH Income 2022-23'!H40</f>
        <v>38.93</v>
      </c>
      <c r="H22" s="6"/>
      <c r="I22" s="2"/>
      <c r="J22" s="162">
        <v>40.07</v>
      </c>
      <c r="K22" s="162"/>
      <c r="L22" s="160"/>
    </row>
    <row r="23" spans="1:14" ht="14.25" customHeight="1">
      <c r="B23" s="5" t="s">
        <v>15</v>
      </c>
      <c r="G23" s="7">
        <f>+'VH Income 2022-23'!K40+'VH Income 2022-23'!I40</f>
        <v>5677.41</v>
      </c>
      <c r="H23" s="6"/>
      <c r="I23" s="2"/>
      <c r="J23" s="164">
        <v>2500.4299999999998</v>
      </c>
      <c r="K23" s="162"/>
      <c r="L23" s="160"/>
    </row>
    <row r="24" spans="1:14" ht="14.25" customHeight="1">
      <c r="G24" s="6"/>
      <c r="H24" s="7">
        <f>SUM(G20:G23)</f>
        <v>16866.34</v>
      </c>
      <c r="I24" s="2"/>
      <c r="J24" s="162"/>
      <c r="K24" s="164">
        <f>+J20+J23+J21+J22</f>
        <v>11290.5</v>
      </c>
      <c r="L24" s="160"/>
    </row>
    <row r="25" spans="1:14" ht="14.25" customHeight="1">
      <c r="B25" s="5" t="s">
        <v>16</v>
      </c>
      <c r="I25" s="8">
        <f>+H18+H24</f>
        <v>74392.09</v>
      </c>
      <c r="J25" s="161"/>
      <c r="K25" s="161"/>
      <c r="L25" s="165">
        <f>+K18+K24</f>
        <v>55921.82</v>
      </c>
      <c r="M25" s="5" t="s">
        <v>314</v>
      </c>
      <c r="N25" s="20">
        <f>ROUND(I25-G11,0)</f>
        <v>47772</v>
      </c>
    </row>
    <row r="26" spans="1:14" ht="8.25" customHeight="1">
      <c r="I26" s="8"/>
      <c r="J26" s="161"/>
      <c r="K26" s="161"/>
      <c r="L26" s="165"/>
    </row>
    <row r="27" spans="1:14" ht="14.25" customHeight="1">
      <c r="A27" s="4" t="s">
        <v>17</v>
      </c>
      <c r="I27" s="2"/>
      <c r="J27" s="161"/>
      <c r="K27" s="161"/>
      <c r="L27" s="160"/>
    </row>
    <row r="28" spans="1:14" ht="14.25" customHeight="1">
      <c r="A28" s="5" t="s">
        <v>5</v>
      </c>
      <c r="I28" s="2"/>
      <c r="J28" s="161"/>
      <c r="K28" s="161"/>
      <c r="L28" s="160"/>
    </row>
    <row r="29" spans="1:14" ht="14.25" customHeight="1">
      <c r="B29" s="5" t="s">
        <v>18</v>
      </c>
      <c r="G29" s="6">
        <f>+'PC Expenditure 22-23'!G163</f>
        <v>5555.15</v>
      </c>
      <c r="H29" s="6"/>
      <c r="I29" s="6"/>
      <c r="J29" s="162">
        <v>5174.68</v>
      </c>
      <c r="K29" s="162"/>
      <c r="L29" s="162"/>
      <c r="M29" s="5" t="s">
        <v>315</v>
      </c>
      <c r="N29" s="6">
        <f>ROUND(G29+G41,0)</f>
        <v>7764</v>
      </c>
    </row>
    <row r="30" spans="1:14" ht="14.25" customHeight="1">
      <c r="B30" s="5" t="s">
        <v>19</v>
      </c>
      <c r="G30" s="6">
        <f>+'PC Expenditure 22-23'!H163</f>
        <v>2101.29</v>
      </c>
      <c r="H30" s="6"/>
      <c r="I30" s="6"/>
      <c r="J30" s="162">
        <v>2282.25</v>
      </c>
      <c r="K30" s="162"/>
      <c r="L30" s="162"/>
    </row>
    <row r="31" spans="1:14" ht="14.25" customHeight="1">
      <c r="B31" s="5" t="s">
        <v>20</v>
      </c>
      <c r="G31" s="6">
        <f>+'PC Expenditure 22-23'!B172</f>
        <v>688.22</v>
      </c>
      <c r="H31" s="6"/>
      <c r="I31" s="6"/>
      <c r="J31" s="162">
        <v>1754.48</v>
      </c>
      <c r="K31" s="162"/>
      <c r="L31" s="162"/>
    </row>
    <row r="32" spans="1:14" ht="14.25" customHeight="1">
      <c r="B32" s="5" t="s">
        <v>21</v>
      </c>
      <c r="G32" s="6">
        <f>+'PC Expenditure 22-23'!B169+'PC Expenditure 22-23'!M163</f>
        <v>10854.54</v>
      </c>
      <c r="H32" s="6"/>
      <c r="I32" s="6"/>
      <c r="J32" s="162">
        <v>10441.39</v>
      </c>
      <c r="K32" s="162"/>
      <c r="L32" s="162"/>
    </row>
    <row r="33" spans="1:15" ht="14.25" customHeight="1">
      <c r="B33" s="5" t="s">
        <v>316</v>
      </c>
      <c r="G33" s="6">
        <f>+'PC Expenditure 22-23'!B170</f>
        <v>480</v>
      </c>
      <c r="H33" s="6"/>
      <c r="I33" s="6"/>
      <c r="J33" s="163">
        <v>525</v>
      </c>
      <c r="K33" s="162"/>
      <c r="L33" s="162"/>
    </row>
    <row r="34" spans="1:15" ht="14.25" customHeight="1">
      <c r="B34" s="5" t="s">
        <v>22</v>
      </c>
      <c r="G34" s="6">
        <f>+'PC Expenditure 22-23'!B175</f>
        <v>3149.87</v>
      </c>
      <c r="H34" s="6"/>
      <c r="I34" s="6"/>
      <c r="J34" s="162">
        <v>2825.99</v>
      </c>
      <c r="K34" s="162"/>
      <c r="L34" s="162"/>
    </row>
    <row r="35" spans="1:15" ht="14.25" customHeight="1">
      <c r="B35" s="5" t="s">
        <v>478</v>
      </c>
      <c r="G35" s="6">
        <f>+'PC Expenditure 22-23'!T130</f>
        <v>11000</v>
      </c>
      <c r="H35" s="6"/>
      <c r="I35" s="6"/>
      <c r="J35" s="163">
        <v>0</v>
      </c>
      <c r="K35" s="162"/>
      <c r="L35" s="162"/>
    </row>
    <row r="36" spans="1:15" ht="14.25" customHeight="1">
      <c r="B36" s="5" t="s">
        <v>479</v>
      </c>
      <c r="G36" s="6">
        <f>+'PC Expenditure 22-23'!B179</f>
        <v>1014.6200000000008</v>
      </c>
      <c r="H36" s="6"/>
      <c r="I36" s="6"/>
      <c r="J36" s="162">
        <v>487</v>
      </c>
      <c r="K36" s="162"/>
      <c r="L36" s="162"/>
    </row>
    <row r="37" spans="1:15" ht="14.25" customHeight="1">
      <c r="B37" s="5" t="s">
        <v>317</v>
      </c>
      <c r="G37" s="6">
        <f>+'PC Expenditure 22-23'!N163</f>
        <v>31651.23</v>
      </c>
      <c r="H37" s="6"/>
      <c r="I37" s="6"/>
      <c r="J37" s="162">
        <v>22736.6</v>
      </c>
      <c r="K37" s="162"/>
      <c r="L37" s="162"/>
    </row>
    <row r="38" spans="1:15" ht="14.25" customHeight="1">
      <c r="B38" s="5" t="s">
        <v>24</v>
      </c>
      <c r="G38" s="204">
        <v>0</v>
      </c>
      <c r="H38" s="6"/>
      <c r="I38" s="6"/>
      <c r="J38" s="164">
        <v>821.54</v>
      </c>
      <c r="K38" s="162"/>
      <c r="L38" s="162"/>
    </row>
    <row r="39" spans="1:15" ht="14.25" customHeight="1">
      <c r="G39" s="6"/>
      <c r="H39" s="6">
        <f>SUM(G29:G38)</f>
        <v>66494.92</v>
      </c>
      <c r="I39" s="6"/>
      <c r="J39" s="162"/>
      <c r="K39" s="162">
        <f>SUM(J29:J38)</f>
        <v>47048.93</v>
      </c>
      <c r="L39" s="162"/>
      <c r="O39" s="20"/>
    </row>
    <row r="40" spans="1:15" ht="14.25" customHeight="1">
      <c r="A40" s="5" t="s">
        <v>13</v>
      </c>
      <c r="G40" s="166"/>
      <c r="H40" s="6"/>
      <c r="I40" s="6"/>
      <c r="J40" s="162"/>
      <c r="K40" s="162"/>
      <c r="L40" s="162"/>
    </row>
    <row r="41" spans="1:15" ht="14.25" customHeight="1">
      <c r="B41" s="5" t="s">
        <v>18</v>
      </c>
      <c r="G41" s="6">
        <f>+'VH Expenditure 22-23'!G137</f>
        <v>2208.4999999999995</v>
      </c>
      <c r="H41" s="6"/>
      <c r="I41" s="6"/>
      <c r="J41" s="162">
        <v>2316.66</v>
      </c>
      <c r="K41" s="162"/>
      <c r="L41" s="162"/>
    </row>
    <row r="42" spans="1:15" ht="14.25" customHeight="1">
      <c r="B42" s="5" t="s">
        <v>20</v>
      </c>
      <c r="G42" s="6">
        <f>+'VH Expenditure 22-23'!I137+'VH Expenditure 22-23'!J137+'VH Expenditure 22-23'!K137</f>
        <v>2659.9199999999996</v>
      </c>
      <c r="H42" s="6"/>
      <c r="I42" s="6"/>
      <c r="J42" s="162">
        <v>1972.35</v>
      </c>
      <c r="K42" s="162"/>
      <c r="L42" s="162"/>
    </row>
    <row r="43" spans="1:15" ht="14.25" customHeight="1">
      <c r="B43" s="5" t="s">
        <v>25</v>
      </c>
      <c r="G43" s="6">
        <f>+'VH Expenditure 22-23'!H137</f>
        <v>4744.32</v>
      </c>
      <c r="H43" s="6"/>
      <c r="I43" s="6"/>
      <c r="J43" s="162">
        <v>2866.04</v>
      </c>
      <c r="K43" s="162"/>
      <c r="L43" s="162"/>
    </row>
    <row r="44" spans="1:15" ht="14.25" customHeight="1">
      <c r="B44" s="5" t="s">
        <v>22</v>
      </c>
      <c r="G44" s="204">
        <f>+'VH Expenditure 22-23'!L137</f>
        <v>0</v>
      </c>
      <c r="H44" s="6"/>
      <c r="I44" s="6"/>
      <c r="J44" s="164">
        <v>378.11</v>
      </c>
      <c r="K44" s="162"/>
      <c r="L44" s="162"/>
    </row>
    <row r="45" spans="1:15" ht="14.25" customHeight="1">
      <c r="G45" s="6"/>
      <c r="H45" s="7">
        <f>SUM(G41:G44)</f>
        <v>9612.739999999998</v>
      </c>
      <c r="I45" s="6"/>
      <c r="J45" s="162"/>
      <c r="K45" s="164">
        <f>SUM(J41:J44)</f>
        <v>7533.16</v>
      </c>
      <c r="L45" s="162"/>
    </row>
    <row r="46" spans="1:15" ht="14.25" customHeight="1">
      <c r="B46" s="5" t="s">
        <v>27</v>
      </c>
      <c r="G46" s="6"/>
      <c r="H46" s="6"/>
      <c r="I46" s="9">
        <f>+H39+H45</f>
        <v>76107.66</v>
      </c>
      <c r="J46" s="162"/>
      <c r="K46" s="162"/>
      <c r="L46" s="167">
        <f>+K39+K45</f>
        <v>54582.09</v>
      </c>
      <c r="M46" s="5" t="s">
        <v>318</v>
      </c>
      <c r="N46" s="6">
        <f>ROUND(I46-G29-G41,0)</f>
        <v>68344</v>
      </c>
      <c r="O46" s="6">
        <f>+L46-J29-J41</f>
        <v>47090.75</v>
      </c>
    </row>
    <row r="47" spans="1:15" ht="9" customHeight="1">
      <c r="G47" s="6"/>
      <c r="H47" s="6"/>
      <c r="I47" s="6"/>
      <c r="J47" s="162"/>
      <c r="K47" s="162"/>
      <c r="L47" s="162"/>
    </row>
    <row r="48" spans="1:15" ht="14.25" customHeight="1">
      <c r="A48" s="4" t="s">
        <v>480</v>
      </c>
      <c r="G48" s="6"/>
      <c r="H48" s="6"/>
      <c r="I48" s="10">
        <f>+I25-I46</f>
        <v>-1715.570000000007</v>
      </c>
      <c r="J48" s="162"/>
      <c r="K48" s="162"/>
      <c r="L48" s="168">
        <f>+L25-L46</f>
        <v>1339.7300000000032</v>
      </c>
    </row>
    <row r="49" spans="1:15" ht="14.25" customHeight="1">
      <c r="A49" s="4"/>
      <c r="G49" s="6"/>
      <c r="H49" s="6"/>
      <c r="I49" s="86"/>
      <c r="J49" s="6"/>
      <c r="K49" s="6"/>
      <c r="L49" s="86"/>
      <c r="M49" s="5" t="s">
        <v>319</v>
      </c>
      <c r="N49" s="20">
        <f>+N5+N11+N25-N29-N46</f>
        <v>70973</v>
      </c>
      <c r="O49" s="5" t="s">
        <v>481</v>
      </c>
    </row>
    <row r="50" spans="1:15" ht="14.25" customHeight="1">
      <c r="A50" s="4"/>
      <c r="G50" s="6"/>
      <c r="H50" s="6"/>
      <c r="I50" s="86"/>
      <c r="J50" s="6"/>
      <c r="K50" s="6"/>
      <c r="L50" s="86"/>
    </row>
    <row r="51" spans="1:15" ht="14.25" customHeight="1">
      <c r="A51" s="4"/>
      <c r="G51" s="6"/>
      <c r="H51" s="6"/>
      <c r="I51" s="86"/>
      <c r="J51" s="6"/>
      <c r="K51" s="6"/>
      <c r="L51" s="86"/>
      <c r="M51" s="5" t="s">
        <v>321</v>
      </c>
      <c r="N51" s="169">
        <f>ROUND(N49-I111,0)</f>
        <v>0</v>
      </c>
    </row>
    <row r="52" spans="1:15" ht="14.25" customHeight="1">
      <c r="A52" s="4"/>
      <c r="G52" s="6"/>
      <c r="H52" s="6"/>
      <c r="I52" s="86"/>
      <c r="J52" s="6"/>
      <c r="K52" s="6"/>
      <c r="L52" s="86"/>
    </row>
    <row r="53" spans="1:15" ht="14.25" customHeight="1">
      <c r="A53" s="4"/>
      <c r="G53" s="6"/>
      <c r="H53" s="6"/>
      <c r="I53" s="86"/>
      <c r="J53" s="6"/>
      <c r="K53" s="6"/>
      <c r="L53" s="86"/>
      <c r="M53" s="46" t="s">
        <v>322</v>
      </c>
      <c r="N53" s="170" t="str">
        <f>IF(N51=0,"Agrees to balance sheet", "Error - totals disagree")</f>
        <v>Agrees to balance sheet</v>
      </c>
      <c r="O53" s="128"/>
    </row>
    <row r="54" spans="1:15" ht="14.25" customHeight="1">
      <c r="A54" s="4"/>
      <c r="G54" s="6"/>
      <c r="H54" s="6"/>
      <c r="I54" s="86"/>
      <c r="J54" s="6"/>
      <c r="K54" s="6"/>
      <c r="L54" s="86"/>
    </row>
    <row r="55" spans="1:15" ht="14.25" customHeight="1">
      <c r="A55" s="4"/>
      <c r="G55" s="6"/>
      <c r="H55" s="6"/>
      <c r="I55" s="86"/>
      <c r="J55" s="6"/>
      <c r="K55" s="6"/>
      <c r="L55" s="86"/>
    </row>
    <row r="56" spans="1:15" ht="14.25" customHeight="1">
      <c r="A56" s="4"/>
      <c r="G56" s="6"/>
      <c r="H56" s="6"/>
      <c r="I56" s="86"/>
      <c r="J56" s="6"/>
      <c r="K56" s="6"/>
      <c r="L56" s="86"/>
      <c r="M56" s="5" t="s">
        <v>323</v>
      </c>
      <c r="N56" s="6">
        <f>ROUND(I81,0)</f>
        <v>61407</v>
      </c>
    </row>
    <row r="57" spans="1:15" ht="14.25" customHeight="1">
      <c r="A57" s="4"/>
      <c r="G57" s="6"/>
      <c r="H57" s="6"/>
      <c r="I57" s="86"/>
      <c r="J57" s="6"/>
      <c r="K57" s="6"/>
      <c r="L57" s="86"/>
    </row>
    <row r="58" spans="1:15" ht="14.25" customHeight="1">
      <c r="A58" s="4"/>
      <c r="G58" s="6"/>
      <c r="H58" s="6"/>
      <c r="I58" s="86"/>
      <c r="J58" s="6"/>
      <c r="K58" s="6"/>
      <c r="L58" s="86"/>
    </row>
    <row r="59" spans="1:15" ht="14.25" customHeight="1">
      <c r="A59" s="4"/>
      <c r="G59" s="6"/>
      <c r="H59" s="6"/>
      <c r="I59" s="86"/>
      <c r="J59" s="6"/>
      <c r="K59" s="6"/>
      <c r="L59" s="86"/>
    </row>
    <row r="60" spans="1:15" ht="14.25" customHeight="1">
      <c r="A60" s="4"/>
      <c r="G60" s="6"/>
      <c r="H60" s="6"/>
      <c r="I60" s="86"/>
      <c r="J60" s="6"/>
      <c r="K60" s="6"/>
      <c r="L60" s="86"/>
    </row>
    <row r="61" spans="1:15" ht="14.25" customHeight="1">
      <c r="A61" s="4"/>
      <c r="G61" s="6"/>
      <c r="H61" s="6"/>
      <c r="I61" s="86"/>
      <c r="J61" s="6"/>
      <c r="K61" s="6"/>
      <c r="L61" s="86"/>
    </row>
    <row r="62" spans="1:15" ht="14.25" customHeight="1">
      <c r="J62" s="6"/>
      <c r="K62" s="6"/>
      <c r="L62" s="6"/>
    </row>
    <row r="63" spans="1:15" ht="14.25" customHeight="1">
      <c r="L63" s="2"/>
    </row>
    <row r="64" spans="1:15" ht="14.25" customHeight="1">
      <c r="L64" s="2"/>
    </row>
    <row r="65" spans="1:24" ht="14.25" customHeight="1">
      <c r="A65" s="386" t="str">
        <f>+A1</f>
        <v>Great Oakley Parish Council</v>
      </c>
      <c r="B65" s="387"/>
      <c r="C65" s="387"/>
      <c r="D65" s="387"/>
      <c r="E65" s="387"/>
      <c r="F65" s="387"/>
      <c r="G65" s="387"/>
      <c r="H65" s="387"/>
      <c r="I65" s="387"/>
      <c r="J65" s="387"/>
      <c r="K65" s="387"/>
      <c r="L65" s="387"/>
    </row>
    <row r="66" spans="1:24" ht="14.25" customHeight="1">
      <c r="A66" s="1"/>
      <c r="B66" s="1"/>
      <c r="L66" s="2"/>
    </row>
    <row r="67" spans="1:24" ht="14.25" customHeight="1">
      <c r="A67" s="386" t="s">
        <v>29</v>
      </c>
      <c r="B67" s="387"/>
      <c r="C67" s="387"/>
      <c r="D67" s="387"/>
      <c r="E67" s="387"/>
      <c r="F67" s="387"/>
      <c r="G67" s="387"/>
      <c r="H67" s="387"/>
      <c r="I67" s="387"/>
      <c r="J67" s="387"/>
      <c r="K67" s="387"/>
      <c r="L67" s="387"/>
    </row>
    <row r="68" spans="1:24" ht="14.25" customHeight="1">
      <c r="A68" s="1"/>
      <c r="B68" s="1"/>
      <c r="L68" s="2"/>
    </row>
    <row r="69" spans="1:24" ht="14.25" customHeight="1">
      <c r="A69" s="390" t="s">
        <v>482</v>
      </c>
      <c r="B69" s="387"/>
      <c r="C69" s="387"/>
      <c r="D69" s="387"/>
      <c r="E69" s="387"/>
      <c r="F69" s="387"/>
      <c r="G69" s="387"/>
      <c r="H69" s="387"/>
      <c r="I69" s="387"/>
      <c r="J69" s="387"/>
      <c r="K69" s="387"/>
      <c r="L69" s="387"/>
    </row>
    <row r="70" spans="1:24" ht="14.25" customHeight="1">
      <c r="L70" s="2"/>
    </row>
    <row r="71" spans="1:24" ht="14.25" customHeight="1">
      <c r="H71" s="157" t="str">
        <f t="shared" ref="H71:H72" si="2">+H7</f>
        <v>2023</v>
      </c>
      <c r="I71" s="157" t="str">
        <f>+H71</f>
        <v>2023</v>
      </c>
      <c r="K71" s="159" t="str">
        <f>+K7</f>
        <v>2022</v>
      </c>
      <c r="L71" s="159" t="str">
        <f>+K71</f>
        <v>2022</v>
      </c>
    </row>
    <row r="72" spans="1:24" ht="14.25" customHeight="1">
      <c r="H72" s="2" t="str">
        <f t="shared" si="2"/>
        <v>£</v>
      </c>
      <c r="I72" s="2" t="str">
        <f>+I8</f>
        <v>£</v>
      </c>
      <c r="K72" s="160" t="s">
        <v>3</v>
      </c>
      <c r="L72" s="160" t="s">
        <v>3</v>
      </c>
    </row>
    <row r="73" spans="1:24" ht="14.25" customHeight="1">
      <c r="K73" s="160"/>
      <c r="L73" s="160"/>
    </row>
    <row r="74" spans="1:24" ht="14.25" customHeight="1">
      <c r="A74" s="4" t="s">
        <v>31</v>
      </c>
      <c r="K74" s="160"/>
      <c r="L74" s="171"/>
    </row>
    <row r="75" spans="1:24" ht="14.25" customHeight="1">
      <c r="A75" s="5" t="s">
        <v>32</v>
      </c>
      <c r="H75" s="6"/>
      <c r="I75" s="6">
        <f>+'VAT 23'!F19</f>
        <v>9566.48</v>
      </c>
      <c r="K75" s="160"/>
      <c r="L75" s="172">
        <v>7845.2699999999995</v>
      </c>
      <c r="O75" s="5" t="s">
        <v>7</v>
      </c>
      <c r="U75" s="6"/>
      <c r="V75" s="6"/>
      <c r="W75" s="6"/>
      <c r="X75" s="6"/>
    </row>
    <row r="76" spans="1:24" ht="14.25" customHeight="1">
      <c r="A76" s="5" t="s">
        <v>33</v>
      </c>
      <c r="H76" s="6"/>
      <c r="I76" s="6"/>
      <c r="K76" s="173"/>
      <c r="L76" s="171"/>
      <c r="N76" s="14"/>
      <c r="O76" s="5" t="s">
        <v>7</v>
      </c>
      <c r="P76" s="14"/>
      <c r="U76" s="6"/>
      <c r="V76" s="6"/>
      <c r="W76" s="6"/>
      <c r="X76" s="6"/>
    </row>
    <row r="77" spans="1:24" ht="14.25" customHeight="1">
      <c r="B77" s="5" t="s">
        <v>34</v>
      </c>
      <c r="H77" s="6">
        <f>+'Bank reconciliation '!BC33</f>
        <v>32016.89</v>
      </c>
      <c r="I77" s="6"/>
      <c r="K77" s="172">
        <v>31165.61</v>
      </c>
      <c r="L77" s="171"/>
      <c r="N77" s="20"/>
      <c r="P77" s="14"/>
      <c r="U77" s="6"/>
      <c r="V77" s="6"/>
      <c r="W77" s="6"/>
      <c r="X77" s="6"/>
    </row>
    <row r="78" spans="1:24" ht="14.25" customHeight="1">
      <c r="B78" s="5" t="s">
        <v>35</v>
      </c>
      <c r="H78" s="6">
        <f>+'Bank reconciliation '!BC56</f>
        <v>29389.870000000003</v>
      </c>
      <c r="I78" s="6"/>
      <c r="K78" s="172">
        <v>22833.7</v>
      </c>
      <c r="L78" s="171"/>
      <c r="N78" s="14"/>
      <c r="P78" s="14"/>
      <c r="U78" s="6"/>
      <c r="V78" s="6"/>
      <c r="W78" s="6"/>
      <c r="X78" s="6"/>
    </row>
    <row r="79" spans="1:24" ht="14.25" customHeight="1">
      <c r="B79" s="5" t="s">
        <v>36</v>
      </c>
      <c r="H79" s="18">
        <v>0</v>
      </c>
      <c r="I79" s="6"/>
      <c r="K79" s="172">
        <v>5241.9100000000008</v>
      </c>
      <c r="L79" s="171"/>
      <c r="O79" s="5" t="s">
        <v>7</v>
      </c>
      <c r="R79" s="4"/>
      <c r="S79" s="4"/>
      <c r="T79" s="4"/>
      <c r="U79" s="86"/>
      <c r="V79" s="6"/>
      <c r="W79" s="6"/>
      <c r="X79" s="6"/>
    </row>
    <row r="80" spans="1:24" ht="14.25" customHeight="1">
      <c r="B80" s="5" t="s">
        <v>37</v>
      </c>
      <c r="H80" s="204">
        <v>0</v>
      </c>
      <c r="I80" s="6"/>
      <c r="K80" s="172">
        <v>5602.32</v>
      </c>
      <c r="L80" s="171"/>
      <c r="O80" s="5" t="s">
        <v>7</v>
      </c>
      <c r="R80" s="4"/>
      <c r="S80" s="4"/>
      <c r="T80" s="4"/>
      <c r="U80" s="86"/>
      <c r="V80" s="20"/>
    </row>
    <row r="81" spans="1:15" ht="14.25" customHeight="1">
      <c r="H81" s="6"/>
      <c r="I81" s="6">
        <f>SUM(H77:H80)</f>
        <v>61406.76</v>
      </c>
      <c r="K81" s="175"/>
      <c r="L81" s="164">
        <f>SUM(K77:K80)</f>
        <v>64843.54</v>
      </c>
      <c r="O81" s="5" t="s">
        <v>7</v>
      </c>
    </row>
    <row r="82" spans="1:15" ht="14.25" customHeight="1">
      <c r="H82" s="6"/>
      <c r="I82" s="176">
        <f>SUM(I75:I81)</f>
        <v>70973.240000000005</v>
      </c>
      <c r="K82" s="173"/>
      <c r="L82" s="162">
        <f>+L81+L75</f>
        <v>72688.81</v>
      </c>
    </row>
    <row r="83" spans="1:15" ht="14.25" customHeight="1">
      <c r="A83" s="4" t="s">
        <v>38</v>
      </c>
      <c r="H83" s="6"/>
      <c r="I83" s="6"/>
      <c r="K83" s="177"/>
      <c r="L83" s="171"/>
      <c r="O83" s="5" t="s">
        <v>7</v>
      </c>
    </row>
    <row r="84" spans="1:15" ht="14.25" customHeight="1">
      <c r="A84" s="5" t="s">
        <v>39</v>
      </c>
      <c r="H84" s="6"/>
      <c r="I84" s="18">
        <f>+'VH Expenditure 2021-22'!O202</f>
        <v>0</v>
      </c>
      <c r="K84" s="173"/>
      <c r="L84" s="163">
        <v>0</v>
      </c>
      <c r="N84" s="14"/>
      <c r="O84" s="5" t="s">
        <v>7</v>
      </c>
    </row>
    <row r="85" spans="1:15" ht="14.25" customHeight="1">
      <c r="A85" s="4" t="s">
        <v>41</v>
      </c>
      <c r="H85" s="6"/>
      <c r="I85" s="17">
        <f>+I82-I84</f>
        <v>70973.240000000005</v>
      </c>
      <c r="K85" s="160"/>
      <c r="L85" s="178">
        <f>+L82-L84</f>
        <v>72688.81</v>
      </c>
    </row>
    <row r="86" spans="1:15" ht="14.25" customHeight="1">
      <c r="H86" s="6"/>
      <c r="I86" s="6"/>
      <c r="K86" s="160"/>
      <c r="L86" s="171"/>
    </row>
    <row r="87" spans="1:15" ht="14.25" customHeight="1">
      <c r="A87" s="4" t="s">
        <v>42</v>
      </c>
      <c r="H87" s="6"/>
      <c r="I87" s="6"/>
      <c r="K87" s="160"/>
      <c r="L87" s="171"/>
    </row>
    <row r="88" spans="1:15" ht="14.25" customHeight="1">
      <c r="A88" s="4" t="s">
        <v>43</v>
      </c>
      <c r="H88" s="6"/>
      <c r="I88" s="6"/>
      <c r="K88" s="160"/>
      <c r="L88" s="163"/>
    </row>
    <row r="89" spans="1:15" ht="14.25" customHeight="1">
      <c r="A89" s="4"/>
      <c r="B89" s="5" t="s">
        <v>327</v>
      </c>
      <c r="H89" s="6"/>
      <c r="I89" s="6">
        <f>+L94</f>
        <v>41251.67</v>
      </c>
      <c r="K89" s="160"/>
      <c r="L89" s="162">
        <v>31669.279999999999</v>
      </c>
    </row>
    <row r="90" spans="1:15" ht="14.25" customHeight="1">
      <c r="B90" s="5" t="s">
        <v>46</v>
      </c>
      <c r="E90" s="5" t="s">
        <v>34</v>
      </c>
      <c r="H90" s="6"/>
      <c r="I90" s="6">
        <f>+H18-H39</f>
        <v>-8969.1699999999983</v>
      </c>
      <c r="K90" s="161"/>
      <c r="L90" s="179">
        <v>-2417.61</v>
      </c>
    </row>
    <row r="91" spans="1:15" ht="14.25" customHeight="1">
      <c r="H91" s="6"/>
      <c r="I91" s="176">
        <f>+I89+I90</f>
        <v>32282.5</v>
      </c>
      <c r="K91" s="172"/>
      <c r="L91" s="172">
        <f>+L89+L90</f>
        <v>29251.67</v>
      </c>
      <c r="M91" s="20"/>
    </row>
    <row r="92" spans="1:15" ht="14.25" customHeight="1">
      <c r="B92" s="5" t="s">
        <v>328</v>
      </c>
      <c r="H92" s="6"/>
      <c r="I92" s="6"/>
      <c r="K92" s="172"/>
      <c r="L92" s="172">
        <v>20000</v>
      </c>
      <c r="M92" s="20"/>
    </row>
    <row r="93" spans="1:15" ht="14.25" customHeight="1">
      <c r="B93" s="5" t="s">
        <v>483</v>
      </c>
      <c r="H93" s="6"/>
      <c r="I93" s="6">
        <v>8000</v>
      </c>
      <c r="K93" s="172"/>
      <c r="L93" s="172">
        <v>-8000</v>
      </c>
      <c r="M93" s="20"/>
    </row>
    <row r="94" spans="1:15" ht="14.25" customHeight="1">
      <c r="B94" s="5" t="s">
        <v>330</v>
      </c>
      <c r="H94" s="6"/>
      <c r="I94" s="176">
        <f>SUM(I91:I93)</f>
        <v>40282.5</v>
      </c>
      <c r="K94" s="172"/>
      <c r="L94" s="180">
        <f>SUM(L91:L93)</f>
        <v>41251.67</v>
      </c>
      <c r="M94" s="6"/>
    </row>
    <row r="95" spans="1:15" ht="7.5" customHeight="1">
      <c r="H95" s="6"/>
      <c r="I95" s="6"/>
      <c r="K95" s="172"/>
      <c r="L95" s="172"/>
    </row>
    <row r="96" spans="1:15" ht="14.25" customHeight="1">
      <c r="A96" s="4" t="s">
        <v>49</v>
      </c>
      <c r="H96" s="6"/>
      <c r="I96" s="6"/>
      <c r="K96" s="172"/>
      <c r="L96" s="172"/>
    </row>
    <row r="97" spans="1:12" ht="14.25" customHeight="1">
      <c r="A97" s="4"/>
      <c r="B97" s="5" t="s">
        <v>50</v>
      </c>
      <c r="C97" s="5" t="s">
        <v>331</v>
      </c>
      <c r="H97" s="6">
        <f>+K99</f>
        <v>23437.14</v>
      </c>
      <c r="I97" s="6"/>
      <c r="K97" s="172">
        <v>19679.8</v>
      </c>
      <c r="L97" s="172"/>
    </row>
    <row r="98" spans="1:12" ht="14.25" customHeight="1">
      <c r="A98" s="4"/>
      <c r="C98" s="5" t="s">
        <v>332</v>
      </c>
      <c r="H98" s="6">
        <f>+H24-H45</f>
        <v>7253.6000000000022</v>
      </c>
      <c r="I98" s="6"/>
      <c r="K98" s="179">
        <v>3757.34</v>
      </c>
      <c r="L98" s="172"/>
    </row>
    <row r="99" spans="1:12" ht="14.25" customHeight="1">
      <c r="A99" s="4"/>
      <c r="C99" s="5" t="s">
        <v>333</v>
      </c>
      <c r="H99" s="181">
        <f>+H97+H98</f>
        <v>30690.74</v>
      </c>
      <c r="I99" s="6"/>
      <c r="K99" s="182">
        <f>+K97+K98</f>
        <v>23437.14</v>
      </c>
      <c r="L99" s="172"/>
    </row>
    <row r="100" spans="1:12" ht="14.25" customHeight="1">
      <c r="A100" s="4"/>
      <c r="H100" s="6"/>
      <c r="I100" s="6"/>
      <c r="K100" s="172"/>
      <c r="L100" s="172"/>
    </row>
    <row r="101" spans="1:12" ht="14.25" customHeight="1">
      <c r="A101" s="4"/>
      <c r="B101" s="5" t="s">
        <v>334</v>
      </c>
      <c r="C101" s="21" t="s">
        <v>331</v>
      </c>
      <c r="H101" s="18">
        <f t="shared" ref="H101:H102" si="3">+K103</f>
        <v>0</v>
      </c>
      <c r="I101" s="6"/>
      <c r="K101" s="172">
        <v>20000</v>
      </c>
      <c r="L101" s="172"/>
    </row>
    <row r="102" spans="1:12" ht="14.25" customHeight="1">
      <c r="A102" s="4"/>
      <c r="C102" s="21" t="s">
        <v>484</v>
      </c>
      <c r="H102" s="18">
        <f t="shared" si="3"/>
        <v>0</v>
      </c>
      <c r="I102" s="6"/>
      <c r="K102" s="172">
        <f>-L92</f>
        <v>-20000</v>
      </c>
      <c r="L102" s="172"/>
    </row>
    <row r="103" spans="1:12" ht="14.25" customHeight="1">
      <c r="A103" s="4"/>
      <c r="C103" s="5" t="s">
        <v>333</v>
      </c>
      <c r="H103" s="183">
        <f>+H101+H102</f>
        <v>0</v>
      </c>
      <c r="I103" s="6"/>
      <c r="K103" s="205">
        <f>+K101+K102</f>
        <v>0</v>
      </c>
      <c r="L103" s="172"/>
    </row>
    <row r="104" spans="1:12" ht="14.25" customHeight="1">
      <c r="A104" s="4"/>
      <c r="H104" s="18"/>
      <c r="I104" s="6"/>
      <c r="K104" s="172"/>
      <c r="L104" s="172"/>
    </row>
    <row r="105" spans="1:12" ht="14.25" customHeight="1">
      <c r="A105" s="4"/>
      <c r="B105" s="5" t="s">
        <v>336</v>
      </c>
      <c r="C105" s="21" t="s">
        <v>331</v>
      </c>
      <c r="H105" s="6">
        <f>+K107</f>
        <v>8000</v>
      </c>
      <c r="I105" s="6"/>
      <c r="K105" s="163">
        <v>0</v>
      </c>
      <c r="L105" s="172"/>
    </row>
    <row r="106" spans="1:12" ht="14.25" customHeight="1">
      <c r="A106" s="4"/>
      <c r="C106" s="21" t="s">
        <v>485</v>
      </c>
      <c r="H106" s="6">
        <v>-8000</v>
      </c>
      <c r="I106" s="6"/>
      <c r="K106" s="172">
        <v>8000</v>
      </c>
      <c r="L106" s="172"/>
    </row>
    <row r="107" spans="1:12" ht="14.25" customHeight="1">
      <c r="A107" s="4"/>
      <c r="C107" s="5" t="s">
        <v>333</v>
      </c>
      <c r="H107" s="183">
        <f>+H105+H106</f>
        <v>0</v>
      </c>
      <c r="I107" s="6"/>
      <c r="K107" s="182">
        <f>+K105+K106</f>
        <v>8000</v>
      </c>
      <c r="L107" s="172"/>
    </row>
    <row r="108" spans="1:12" ht="14.25" customHeight="1">
      <c r="A108" s="4"/>
      <c r="H108" s="18"/>
      <c r="I108" s="6"/>
      <c r="K108" s="172"/>
      <c r="L108" s="172"/>
    </row>
    <row r="109" spans="1:12" ht="14.25" customHeight="1">
      <c r="A109" s="4"/>
      <c r="B109" s="5" t="s">
        <v>337</v>
      </c>
      <c r="H109" s="6"/>
      <c r="I109" s="6">
        <f>+H99+H103+H107</f>
        <v>30690.74</v>
      </c>
      <c r="K109" s="172"/>
      <c r="L109" s="172">
        <f>+K99+K103+K107</f>
        <v>31437.14</v>
      </c>
    </row>
    <row r="110" spans="1:12" ht="14.25" customHeight="1">
      <c r="A110" s="4"/>
      <c r="H110" s="6"/>
      <c r="I110" s="6"/>
      <c r="K110" s="172"/>
      <c r="L110" s="172"/>
    </row>
    <row r="111" spans="1:12" ht="14.25" customHeight="1">
      <c r="A111" s="4" t="s">
        <v>56</v>
      </c>
      <c r="H111" s="6"/>
      <c r="I111" s="17">
        <f>+I94+I109</f>
        <v>70973.240000000005</v>
      </c>
      <c r="K111" s="172"/>
      <c r="L111" s="178">
        <f>+L94+L109</f>
        <v>72688.81</v>
      </c>
    </row>
    <row r="112" spans="1:12" ht="14.25" customHeight="1">
      <c r="I112" s="20"/>
      <c r="K112" s="12"/>
      <c r="L112" s="12"/>
    </row>
    <row r="113" spans="1:12" ht="14.25" customHeight="1">
      <c r="L113" s="11"/>
    </row>
    <row r="114" spans="1:12" ht="14.25" customHeight="1">
      <c r="A114" s="5" t="s">
        <v>57</v>
      </c>
      <c r="L114" s="11"/>
    </row>
    <row r="115" spans="1:12" ht="14.25" customHeight="1">
      <c r="B115" s="5" t="s">
        <v>338</v>
      </c>
      <c r="K115" s="5" t="s">
        <v>339</v>
      </c>
      <c r="L115" s="11"/>
    </row>
    <row r="116" spans="1:12" ht="14.25" customHeight="1">
      <c r="K116" s="5" t="s">
        <v>59</v>
      </c>
      <c r="L116" s="11"/>
    </row>
    <row r="117" spans="1:12" ht="14.25" customHeight="1">
      <c r="B117" s="5" t="s">
        <v>60</v>
      </c>
      <c r="K117" s="5" t="s">
        <v>61</v>
      </c>
      <c r="L117" s="11"/>
    </row>
    <row r="118" spans="1:12" ht="14.25" customHeight="1">
      <c r="L118" s="11"/>
    </row>
    <row r="119" spans="1:12" ht="14.25" customHeight="1">
      <c r="A119" s="5" t="s">
        <v>62</v>
      </c>
      <c r="L119" s="11"/>
    </row>
    <row r="120" spans="1:12" ht="14.25" customHeight="1">
      <c r="L120" s="11"/>
    </row>
    <row r="121" spans="1:12" ht="14.25" customHeight="1">
      <c r="B121" s="5" t="s">
        <v>338</v>
      </c>
      <c r="K121" s="5" t="s">
        <v>340</v>
      </c>
      <c r="L121" s="11"/>
    </row>
    <row r="122" spans="1:12" ht="14.25" customHeight="1">
      <c r="L122" s="11"/>
    </row>
    <row r="123" spans="1:12" ht="14.25" customHeight="1">
      <c r="A123" s="1"/>
      <c r="B123" s="1"/>
      <c r="L123" s="2"/>
    </row>
    <row r="124" spans="1:12" ht="14.25" customHeight="1">
      <c r="A124" s="386"/>
      <c r="B124" s="387"/>
      <c r="C124" s="387"/>
      <c r="D124" s="387"/>
      <c r="E124" s="387"/>
      <c r="F124" s="387"/>
      <c r="G124" s="387"/>
      <c r="H124" s="387"/>
      <c r="I124" s="387"/>
      <c r="J124" s="387"/>
      <c r="K124" s="387"/>
      <c r="L124" s="387"/>
    </row>
    <row r="125" spans="1:12" ht="14.25" customHeight="1">
      <c r="A125" s="1"/>
      <c r="B125" s="1"/>
      <c r="L125" s="2"/>
    </row>
    <row r="126" spans="1:12" ht="14.25" customHeight="1">
      <c r="A126" s="388"/>
      <c r="B126" s="387"/>
      <c r="C126" s="387"/>
      <c r="D126" s="387"/>
      <c r="E126" s="387"/>
      <c r="F126" s="387"/>
      <c r="G126" s="387"/>
      <c r="H126" s="387"/>
      <c r="I126" s="387"/>
      <c r="J126" s="387"/>
      <c r="K126" s="387"/>
      <c r="L126" s="387"/>
    </row>
    <row r="127" spans="1:12" ht="14.25" customHeight="1">
      <c r="L127" s="11"/>
    </row>
    <row r="128" spans="1:12" ht="14.25" customHeight="1">
      <c r="L128" s="11"/>
    </row>
    <row r="129" spans="1:12" ht="14.25" customHeight="1">
      <c r="A129" s="4"/>
      <c r="L129" s="11"/>
    </row>
    <row r="130" spans="1:12" ht="14.25" customHeight="1">
      <c r="J130" s="2"/>
      <c r="L130" s="2"/>
    </row>
    <row r="131" spans="1:12" ht="14.25" customHeight="1">
      <c r="J131" s="2"/>
      <c r="L131" s="2"/>
    </row>
    <row r="132" spans="1:12" ht="14.25" customHeight="1"/>
    <row r="133" spans="1:12" ht="14.25" customHeight="1">
      <c r="L133" s="11"/>
    </row>
    <row r="134" spans="1:12" ht="14.25" customHeight="1">
      <c r="L134" s="11"/>
    </row>
    <row r="135" spans="1:12" ht="14.25" customHeight="1">
      <c r="A135" s="4"/>
      <c r="L135" s="11"/>
    </row>
    <row r="136" spans="1:12" ht="14.25" customHeight="1">
      <c r="L136" s="11"/>
    </row>
    <row r="137" spans="1:12" ht="14.25" customHeight="1">
      <c r="L137" s="11"/>
    </row>
    <row r="138" spans="1:12" ht="14.25" customHeight="1">
      <c r="L138" s="11"/>
    </row>
    <row r="139" spans="1:12" ht="14.25" customHeight="1">
      <c r="L139" s="11"/>
    </row>
    <row r="140" spans="1:12" ht="14.25" customHeight="1">
      <c r="A140" s="4"/>
      <c r="L140" s="11"/>
    </row>
    <row r="141" spans="1:12" ht="14.25" customHeight="1">
      <c r="L141" s="11"/>
    </row>
    <row r="142" spans="1:12" ht="14.25" customHeight="1">
      <c r="L142" s="11"/>
    </row>
    <row r="143" spans="1:12" ht="14.25" customHeight="1">
      <c r="L143" s="11"/>
    </row>
    <row r="144" spans="1:12" ht="14.25" customHeight="1">
      <c r="J144" s="2"/>
      <c r="L144" s="2"/>
    </row>
    <row r="145" spans="1:12" ht="14.25" customHeight="1">
      <c r="J145" s="2"/>
      <c r="L145" s="2"/>
    </row>
    <row r="146" spans="1:12" ht="14.25" customHeight="1">
      <c r="L146" s="11"/>
    </row>
    <row r="147" spans="1:12" ht="14.25" customHeight="1">
      <c r="L147" s="11"/>
    </row>
    <row r="148" spans="1:12" ht="14.25" customHeight="1">
      <c r="A148" s="4"/>
      <c r="L148" s="11"/>
    </row>
    <row r="149" spans="1:12" ht="14.25" customHeight="1">
      <c r="L149" s="11"/>
    </row>
    <row r="150" spans="1:12" ht="14.25" customHeight="1">
      <c r="L150" s="11"/>
    </row>
    <row r="151" spans="1:12" ht="14.25" customHeight="1">
      <c r="L151" s="11"/>
    </row>
    <row r="152" spans="1:12" ht="14.25" customHeight="1">
      <c r="L152" s="11"/>
    </row>
    <row r="153" spans="1:12" ht="14.25" customHeight="1">
      <c r="J153" s="2"/>
      <c r="L153" s="2"/>
    </row>
    <row r="154" spans="1:12" ht="14.25" customHeight="1">
      <c r="J154" s="2"/>
      <c r="L154" s="2"/>
    </row>
    <row r="155" spans="1:12" ht="14.25" customHeight="1">
      <c r="J155" s="11"/>
      <c r="L155" s="11"/>
    </row>
    <row r="156" spans="1:12" ht="14.25" customHeight="1">
      <c r="L156" s="11"/>
    </row>
    <row r="157" spans="1:12" ht="14.25" customHeight="1">
      <c r="L157" s="11"/>
    </row>
    <row r="158" spans="1:12" ht="14.25" customHeight="1">
      <c r="L158" s="11"/>
    </row>
    <row r="159" spans="1:12" ht="14.25" customHeight="1">
      <c r="J159" s="11"/>
      <c r="L159" s="11"/>
    </row>
    <row r="160" spans="1:12" ht="14.25" customHeight="1">
      <c r="J160" s="11"/>
      <c r="L160" s="11"/>
    </row>
    <row r="161" spans="12:12" ht="14.25" customHeight="1">
      <c r="L161" s="11"/>
    </row>
    <row r="162" spans="12:12" ht="14.25" customHeight="1">
      <c r="L162" s="11"/>
    </row>
    <row r="163" spans="12:12" ht="14.25" customHeight="1">
      <c r="L163" s="11"/>
    </row>
    <row r="164" spans="12:12" ht="14.25" customHeight="1">
      <c r="L164" s="11"/>
    </row>
    <row r="165" spans="12:12" ht="14.25" customHeight="1">
      <c r="L165" s="11"/>
    </row>
    <row r="166" spans="12:12" ht="14.25" customHeight="1">
      <c r="L166" s="11"/>
    </row>
    <row r="167" spans="12:12" ht="14.25" customHeight="1">
      <c r="L167" s="11"/>
    </row>
    <row r="168" spans="12:12" ht="14.25" customHeight="1">
      <c r="L168" s="11"/>
    </row>
    <row r="169" spans="12:12" ht="14.25" customHeight="1">
      <c r="L169" s="11"/>
    </row>
    <row r="170" spans="12:12" ht="14.25" customHeight="1">
      <c r="L170" s="11"/>
    </row>
    <row r="171" spans="12:12" ht="14.25" customHeight="1">
      <c r="L171" s="11"/>
    </row>
    <row r="172" spans="12:12" ht="14.25" customHeight="1">
      <c r="L172" s="11"/>
    </row>
    <row r="173" spans="12:12" ht="14.25" customHeight="1">
      <c r="L173" s="11"/>
    </row>
    <row r="174" spans="12:12" ht="14.25" customHeight="1">
      <c r="L174" s="11"/>
    </row>
    <row r="175" spans="12:12" ht="14.25" customHeight="1">
      <c r="L175" s="11"/>
    </row>
    <row r="176" spans="12:12" ht="14.25" customHeight="1">
      <c r="L176" s="11"/>
    </row>
    <row r="177" spans="1:12" ht="14.25" customHeight="1">
      <c r="L177" s="11"/>
    </row>
    <row r="178" spans="1:12" ht="14.25" customHeight="1">
      <c r="L178" s="11"/>
    </row>
    <row r="179" spans="1:12" ht="14.25" customHeight="1">
      <c r="L179" s="11"/>
    </row>
    <row r="180" spans="1:12" ht="14.25" customHeight="1">
      <c r="A180" s="389"/>
      <c r="B180" s="387"/>
      <c r="C180" s="387"/>
      <c r="D180" s="387"/>
      <c r="E180" s="387"/>
      <c r="F180" s="387"/>
      <c r="G180" s="387"/>
      <c r="H180" s="387"/>
      <c r="I180" s="387"/>
      <c r="J180" s="387"/>
      <c r="K180" s="387"/>
      <c r="L180" s="387"/>
    </row>
    <row r="181" spans="1:12" ht="14.25" customHeight="1">
      <c r="L181" s="11"/>
    </row>
    <row r="182" spans="1:12" ht="14.25" customHeight="1">
      <c r="A182" s="386"/>
      <c r="B182" s="387"/>
      <c r="C182" s="387"/>
      <c r="D182" s="387"/>
      <c r="E182" s="387"/>
      <c r="F182" s="387"/>
      <c r="G182" s="387"/>
      <c r="H182" s="387"/>
      <c r="I182" s="387"/>
      <c r="J182" s="387"/>
      <c r="K182" s="387"/>
      <c r="L182" s="387"/>
    </row>
    <row r="183" spans="1:12" ht="14.25" customHeight="1">
      <c r="A183" s="1"/>
      <c r="B183" s="1"/>
      <c r="L183" s="2"/>
    </row>
    <row r="184" spans="1:12" ht="14.25" customHeight="1">
      <c r="A184" s="386"/>
      <c r="B184" s="387"/>
      <c r="C184" s="387"/>
      <c r="D184" s="387"/>
      <c r="E184" s="387"/>
      <c r="F184" s="387"/>
      <c r="G184" s="387"/>
      <c r="H184" s="387"/>
      <c r="I184" s="387"/>
      <c r="J184" s="387"/>
      <c r="K184" s="387"/>
      <c r="L184" s="387"/>
    </row>
    <row r="185" spans="1:12" ht="14.25" customHeight="1">
      <c r="L185" s="11"/>
    </row>
    <row r="186" spans="1:12" ht="14.25" customHeight="1">
      <c r="A186" s="388"/>
      <c r="B186" s="387"/>
      <c r="C186" s="387"/>
      <c r="D186" s="387"/>
      <c r="E186" s="387"/>
      <c r="F186" s="387"/>
      <c r="G186" s="387"/>
      <c r="H186" s="387"/>
      <c r="I186" s="387"/>
      <c r="J186" s="387"/>
      <c r="K186" s="387"/>
      <c r="L186" s="387"/>
    </row>
    <row r="187" spans="1:12" ht="14.25" customHeight="1">
      <c r="L187" s="11"/>
    </row>
    <row r="188" spans="1:12" ht="14.25" customHeight="1">
      <c r="A188" s="4"/>
      <c r="L188" s="11"/>
    </row>
    <row r="189" spans="1:12" ht="14.25" customHeight="1">
      <c r="L189" s="11"/>
    </row>
    <row r="190" spans="1:12" ht="14.25" customHeight="1">
      <c r="L190" s="11"/>
    </row>
    <row r="191" spans="1:12" ht="14.25" customHeight="1">
      <c r="L191" s="11"/>
    </row>
    <row r="192" spans="1:12" ht="14.25" customHeight="1">
      <c r="A192" s="32"/>
      <c r="L192" s="11"/>
    </row>
    <row r="193" spans="1:12" ht="14.25" customHeight="1">
      <c r="A193" s="4"/>
      <c r="D193" s="4"/>
      <c r="J193" s="4"/>
      <c r="L193" s="33"/>
    </row>
    <row r="194" spans="1:12" ht="14.25" customHeight="1">
      <c r="J194" s="2"/>
      <c r="L194" s="11"/>
    </row>
    <row r="195" spans="1:12" ht="14.25" customHeight="1">
      <c r="J195" s="11"/>
      <c r="L195" s="11"/>
    </row>
    <row r="196" spans="1:12" ht="14.25" customHeight="1">
      <c r="L196" s="11"/>
    </row>
    <row r="197" spans="1:12" ht="14.25" customHeight="1">
      <c r="A197" s="32"/>
      <c r="L197" s="11"/>
    </row>
    <row r="198" spans="1:12" ht="14.25" customHeight="1">
      <c r="L198" s="11"/>
    </row>
    <row r="199" spans="1:12" ht="14.25" customHeight="1">
      <c r="L199" s="11"/>
    </row>
    <row r="200" spans="1:12" ht="14.25" customHeight="1">
      <c r="L200" s="11"/>
    </row>
    <row r="201" spans="1:12" ht="14.25" customHeight="1">
      <c r="A201" s="4"/>
      <c r="L201" s="11"/>
    </row>
    <row r="202" spans="1:12" ht="14.25" customHeight="1">
      <c r="L202" s="11"/>
    </row>
    <row r="203" spans="1:12" ht="14.25" customHeight="1">
      <c r="L203" s="11"/>
    </row>
    <row r="204" spans="1:12" ht="14.25" customHeight="1">
      <c r="L204" s="11"/>
    </row>
    <row r="205" spans="1:12" ht="14.25" customHeight="1">
      <c r="L205" s="11"/>
    </row>
    <row r="206" spans="1:12" ht="14.25" customHeight="1">
      <c r="L206" s="11"/>
    </row>
    <row r="207" spans="1:12" ht="14.25" customHeight="1">
      <c r="L207" s="11"/>
    </row>
    <row r="208" spans="1:12" ht="14.25" customHeight="1">
      <c r="L208" s="11"/>
    </row>
    <row r="209" spans="12:12" ht="14.25" customHeight="1">
      <c r="L209" s="11"/>
    </row>
    <row r="210" spans="12:12" ht="14.25" customHeight="1">
      <c r="L210" s="11"/>
    </row>
    <row r="211" spans="12:12" ht="14.25" customHeight="1">
      <c r="L211" s="11"/>
    </row>
    <row r="212" spans="12:12" ht="14.25" customHeight="1">
      <c r="L212" s="11"/>
    </row>
    <row r="213" spans="12:12" ht="14.25" customHeight="1">
      <c r="L213" s="11"/>
    </row>
    <row r="214" spans="12:12" ht="14.25" customHeight="1">
      <c r="L214" s="11"/>
    </row>
    <row r="215" spans="12:12" ht="14.25" customHeight="1">
      <c r="L215" s="11"/>
    </row>
    <row r="216" spans="12:12" ht="14.25" customHeight="1">
      <c r="L216" s="11"/>
    </row>
    <row r="217" spans="12:12" ht="14.25" customHeight="1">
      <c r="L217" s="11"/>
    </row>
    <row r="218" spans="12:12" ht="14.25" customHeight="1">
      <c r="L218" s="11"/>
    </row>
    <row r="219" spans="12:12" ht="14.25" customHeight="1">
      <c r="L219" s="11"/>
    </row>
    <row r="220" spans="12:12" ht="14.25" customHeight="1">
      <c r="L220" s="11"/>
    </row>
    <row r="221" spans="12:12" ht="14.25" customHeight="1">
      <c r="L221" s="11"/>
    </row>
    <row r="222" spans="12:12" ht="14.25" customHeight="1">
      <c r="L222" s="11"/>
    </row>
    <row r="223" spans="12:12" ht="14.25" customHeight="1">
      <c r="L223" s="11"/>
    </row>
    <row r="224" spans="12:12" ht="14.25" customHeight="1">
      <c r="L224" s="11"/>
    </row>
    <row r="225" spans="1:12" ht="14.25" customHeight="1">
      <c r="L225" s="11"/>
    </row>
    <row r="226" spans="1:12" ht="14.25" customHeight="1">
      <c r="L226" s="11"/>
    </row>
    <row r="227" spans="1:12" ht="14.25" customHeight="1">
      <c r="L227" s="11"/>
    </row>
    <row r="228" spans="1:12" ht="14.25" customHeight="1">
      <c r="L228" s="11"/>
    </row>
    <row r="229" spans="1:12" ht="14.25" customHeight="1">
      <c r="L229" s="11"/>
    </row>
    <row r="230" spans="1:12" ht="14.25" customHeight="1">
      <c r="L230" s="11"/>
    </row>
    <row r="231" spans="1:12" ht="14.25" customHeight="1">
      <c r="L231" s="11"/>
    </row>
    <row r="232" spans="1:12" ht="14.25" customHeight="1">
      <c r="L232" s="11"/>
    </row>
    <row r="233" spans="1:12" ht="14.25" customHeight="1">
      <c r="L233" s="11"/>
    </row>
    <row r="234" spans="1:12" ht="14.25" customHeight="1">
      <c r="L234" s="11"/>
    </row>
    <row r="235" spans="1:12" ht="14.25" customHeight="1">
      <c r="L235" s="11"/>
    </row>
    <row r="236" spans="1:12" ht="14.25" customHeight="1">
      <c r="L236" s="11"/>
    </row>
    <row r="237" spans="1:12" ht="14.25" customHeight="1">
      <c r="L237" s="11"/>
    </row>
    <row r="238" spans="1:12" ht="14.25" customHeight="1">
      <c r="A238" s="391"/>
      <c r="B238" s="387"/>
      <c r="C238" s="387"/>
      <c r="D238" s="387"/>
      <c r="E238" s="387"/>
      <c r="F238" s="387"/>
      <c r="G238" s="387"/>
      <c r="H238" s="387"/>
      <c r="I238" s="387"/>
      <c r="J238" s="387"/>
      <c r="K238" s="387"/>
      <c r="L238" s="387"/>
    </row>
    <row r="239" spans="1:12" ht="14.25" customHeight="1">
      <c r="A239" s="389"/>
      <c r="B239" s="387"/>
      <c r="C239" s="387"/>
      <c r="D239" s="387"/>
      <c r="E239" s="387"/>
      <c r="F239" s="387"/>
      <c r="G239" s="387"/>
      <c r="H239" s="387"/>
      <c r="I239" s="387"/>
      <c r="J239" s="387"/>
      <c r="K239" s="387"/>
      <c r="L239" s="387"/>
    </row>
    <row r="240" spans="1:12" ht="14.25" customHeight="1">
      <c r="L240" s="11"/>
    </row>
    <row r="241" spans="1:12" ht="14.25" customHeight="1">
      <c r="A241" s="386"/>
      <c r="B241" s="387"/>
      <c r="C241" s="387"/>
      <c r="D241" s="387"/>
      <c r="E241" s="387"/>
      <c r="F241" s="387"/>
      <c r="G241" s="387"/>
      <c r="H241" s="387"/>
      <c r="I241" s="387"/>
      <c r="J241" s="387"/>
      <c r="K241" s="387"/>
      <c r="L241" s="387"/>
    </row>
    <row r="242" spans="1:12" ht="14.25" customHeight="1">
      <c r="A242" s="1"/>
      <c r="B242" s="1"/>
      <c r="L242" s="2"/>
    </row>
    <row r="243" spans="1:12" ht="14.25" customHeight="1">
      <c r="A243" s="386"/>
      <c r="B243" s="387"/>
      <c r="C243" s="387"/>
      <c r="D243" s="387"/>
      <c r="E243" s="387"/>
      <c r="F243" s="387"/>
      <c r="G243" s="387"/>
      <c r="H243" s="387"/>
      <c r="I243" s="387"/>
      <c r="J243" s="387"/>
      <c r="K243" s="387"/>
      <c r="L243" s="387"/>
    </row>
    <row r="244" spans="1:12" ht="14.25" customHeight="1">
      <c r="L244" s="11"/>
    </row>
    <row r="245" spans="1:12" ht="14.25" customHeight="1">
      <c r="A245" s="388"/>
      <c r="B245" s="387"/>
      <c r="C245" s="387"/>
      <c r="D245" s="387"/>
      <c r="E245" s="387"/>
      <c r="F245" s="387"/>
      <c r="G245" s="387"/>
      <c r="H245" s="387"/>
      <c r="I245" s="387"/>
      <c r="J245" s="387"/>
      <c r="K245" s="387"/>
      <c r="L245" s="387"/>
    </row>
    <row r="246" spans="1:12" ht="14.25" customHeight="1">
      <c r="L246" s="2"/>
    </row>
    <row r="247" spans="1:12" ht="14.25" customHeight="1">
      <c r="L247" s="11"/>
    </row>
    <row r="248" spans="1:12" ht="14.25" customHeight="1">
      <c r="A248" s="4"/>
      <c r="J248" s="2"/>
      <c r="L248" s="2"/>
    </row>
    <row r="249" spans="1:12" ht="14.25" customHeight="1">
      <c r="J249" s="2"/>
      <c r="L249" s="2"/>
    </row>
    <row r="250" spans="1:12" ht="14.25" customHeight="1">
      <c r="J250" s="34"/>
      <c r="L250" s="34"/>
    </row>
    <row r="251" spans="1:12" ht="14.25" customHeight="1">
      <c r="L251" s="11"/>
    </row>
    <row r="252" spans="1:12" ht="14.25" customHeight="1">
      <c r="L252" s="11"/>
    </row>
    <row r="253" spans="1:12" ht="14.25" customHeight="1">
      <c r="A253" s="1"/>
      <c r="L253" s="11"/>
    </row>
    <row r="254" spans="1:12" ht="14.25" customHeight="1">
      <c r="J254" s="18"/>
      <c r="L254" s="18"/>
    </row>
    <row r="255" spans="1:12" ht="14.25" customHeight="1">
      <c r="J255" s="11"/>
      <c r="L255" s="11"/>
    </row>
    <row r="256" spans="1:12" ht="14.25" customHeight="1">
      <c r="J256" s="11"/>
      <c r="L256" s="11"/>
    </row>
    <row r="257" spans="1:12" ht="14.25" customHeight="1">
      <c r="J257" s="11"/>
      <c r="L257" s="11"/>
    </row>
    <row r="258" spans="1:12" ht="14.25" customHeight="1">
      <c r="J258" s="11"/>
      <c r="L258" s="11"/>
    </row>
    <row r="259" spans="1:12" ht="14.25" customHeight="1">
      <c r="J259" s="11"/>
      <c r="L259" s="11"/>
    </row>
    <row r="260" spans="1:12" ht="14.25" customHeight="1">
      <c r="J260" s="11"/>
      <c r="L260" s="11"/>
    </row>
    <row r="261" spans="1:12" ht="14.25" customHeight="1">
      <c r="A261" s="1"/>
      <c r="J261" s="11"/>
      <c r="L261" s="11"/>
    </row>
    <row r="262" spans="1:12" ht="14.25" customHeight="1">
      <c r="J262" s="11"/>
      <c r="L262" s="11"/>
    </row>
    <row r="263" spans="1:12" ht="14.25" customHeight="1">
      <c r="J263" s="11"/>
      <c r="L263" s="11"/>
    </row>
    <row r="264" spans="1:12" ht="14.25" customHeight="1">
      <c r="J264" s="11"/>
      <c r="L264" s="11"/>
    </row>
    <row r="265" spans="1:12" ht="14.25" customHeight="1">
      <c r="J265" s="11"/>
      <c r="L265" s="11"/>
    </row>
    <row r="266" spans="1:12" ht="14.25" customHeight="1">
      <c r="J266" s="11"/>
      <c r="L266" s="11"/>
    </row>
    <row r="267" spans="1:12" ht="14.25" customHeight="1">
      <c r="J267" s="11"/>
      <c r="L267" s="11"/>
    </row>
    <row r="268" spans="1:12" ht="14.25" customHeight="1">
      <c r="A268" s="1"/>
      <c r="J268" s="11"/>
      <c r="L268" s="11"/>
    </row>
    <row r="269" spans="1:12" ht="14.25" customHeight="1">
      <c r="J269" s="11"/>
      <c r="L269" s="11"/>
    </row>
    <row r="270" spans="1:12" ht="14.25" customHeight="1">
      <c r="J270" s="11"/>
      <c r="L270" s="11"/>
    </row>
    <row r="271" spans="1:12" ht="14.25" customHeight="1">
      <c r="J271" s="11"/>
      <c r="L271" s="11"/>
    </row>
    <row r="272" spans="1:12" ht="14.25" customHeight="1">
      <c r="J272" s="11"/>
      <c r="L272" s="11"/>
    </row>
    <row r="273" spans="1:12" ht="14.25" customHeight="1">
      <c r="J273" s="11"/>
      <c r="L273" s="11"/>
    </row>
    <row r="274" spans="1:12" ht="14.25" customHeight="1">
      <c r="J274" s="11"/>
      <c r="L274" s="11"/>
    </row>
    <row r="275" spans="1:12" ht="14.25" customHeight="1">
      <c r="J275" s="11"/>
      <c r="L275" s="11"/>
    </row>
    <row r="276" spans="1:12" ht="14.25" customHeight="1">
      <c r="J276" s="11"/>
      <c r="L276" s="11"/>
    </row>
    <row r="277" spans="1:12" ht="14.25" customHeight="1">
      <c r="J277" s="11"/>
      <c r="L277" s="11"/>
    </row>
    <row r="278" spans="1:12" ht="14.25" customHeight="1">
      <c r="J278" s="11"/>
      <c r="L278" s="11"/>
    </row>
    <row r="279" spans="1:12" ht="14.25" customHeight="1">
      <c r="J279" s="11"/>
      <c r="L279" s="11"/>
    </row>
    <row r="280" spans="1:12" ht="14.25" customHeight="1">
      <c r="A280" s="1"/>
      <c r="J280" s="11"/>
      <c r="L280" s="11"/>
    </row>
    <row r="281" spans="1:12" ht="14.25" customHeight="1">
      <c r="J281" s="11"/>
      <c r="L281" s="11"/>
    </row>
    <row r="282" spans="1:12" ht="14.25" customHeight="1">
      <c r="J282" s="11"/>
      <c r="L282" s="11"/>
    </row>
    <row r="283" spans="1:12" ht="14.25" customHeight="1">
      <c r="J283" s="11"/>
      <c r="L283" s="11"/>
    </row>
    <row r="284" spans="1:12" ht="14.25" customHeight="1">
      <c r="J284" s="11"/>
      <c r="L284" s="11"/>
    </row>
    <row r="285" spans="1:12" ht="14.25" customHeight="1">
      <c r="J285" s="11"/>
      <c r="L285" s="11"/>
    </row>
    <row r="286" spans="1:12" ht="14.25" customHeight="1">
      <c r="J286" s="11"/>
      <c r="L286" s="11"/>
    </row>
    <row r="287" spans="1:12" ht="14.25" customHeight="1">
      <c r="L287" s="11"/>
    </row>
    <row r="288" spans="1:12" ht="14.25" customHeight="1">
      <c r="L288" s="11"/>
    </row>
    <row r="289" spans="1:12" ht="14.25" customHeight="1">
      <c r="L289" s="11"/>
    </row>
    <row r="290" spans="1:12" ht="14.25" customHeight="1">
      <c r="L290" s="11"/>
    </row>
    <row r="291" spans="1:12" ht="14.25" customHeight="1">
      <c r="L291" s="11"/>
    </row>
    <row r="292" spans="1:12" ht="14.25" customHeight="1">
      <c r="L292" s="11"/>
    </row>
    <row r="293" spans="1:12" ht="14.25" customHeight="1">
      <c r="L293" s="11"/>
    </row>
    <row r="294" spans="1:12" ht="14.25" customHeight="1">
      <c r="L294" s="11"/>
    </row>
    <row r="295" spans="1:12" ht="14.25" customHeight="1">
      <c r="L295" s="11"/>
    </row>
    <row r="296" spans="1:12" ht="14.25" customHeight="1">
      <c r="L296" s="11"/>
    </row>
    <row r="297" spans="1:12" ht="14.25" customHeight="1">
      <c r="L297" s="11"/>
    </row>
    <row r="298" spans="1:12" ht="14.25" customHeight="1">
      <c r="L298" s="11"/>
    </row>
    <row r="299" spans="1:12" ht="14.25" customHeight="1">
      <c r="L299" s="11"/>
    </row>
    <row r="300" spans="1:12" ht="14.25" customHeight="1">
      <c r="A300" s="389"/>
      <c r="B300" s="387"/>
      <c r="C300" s="387"/>
      <c r="D300" s="387"/>
      <c r="E300" s="387"/>
      <c r="F300" s="387"/>
      <c r="G300" s="387"/>
      <c r="H300" s="387"/>
      <c r="I300" s="387"/>
      <c r="J300" s="387"/>
      <c r="K300" s="387"/>
      <c r="L300" s="387"/>
    </row>
    <row r="301" spans="1:12" ht="14.25" customHeight="1">
      <c r="L301" s="11"/>
    </row>
    <row r="302" spans="1:12" ht="14.25" customHeight="1">
      <c r="L302" s="11"/>
    </row>
    <row r="303" spans="1:12" ht="14.25" customHeight="1">
      <c r="A303" s="386"/>
      <c r="B303" s="387"/>
      <c r="C303" s="387"/>
      <c r="D303" s="387"/>
      <c r="E303" s="387"/>
      <c r="F303" s="387"/>
      <c r="G303" s="387"/>
      <c r="H303" s="387"/>
      <c r="I303" s="387"/>
      <c r="J303" s="387"/>
      <c r="K303" s="387"/>
      <c r="L303" s="387"/>
    </row>
    <row r="304" spans="1:12" ht="14.25" customHeight="1">
      <c r="A304" s="1"/>
      <c r="B304" s="1"/>
      <c r="L304" s="2"/>
    </row>
    <row r="305" spans="1:12" ht="14.25" customHeight="1">
      <c r="A305" s="386"/>
      <c r="B305" s="387"/>
      <c r="C305" s="387"/>
      <c r="D305" s="387"/>
      <c r="E305" s="387"/>
      <c r="F305" s="387"/>
      <c r="G305" s="387"/>
      <c r="H305" s="387"/>
      <c r="I305" s="387"/>
      <c r="J305" s="387"/>
      <c r="K305" s="387"/>
      <c r="L305" s="387"/>
    </row>
    <row r="306" spans="1:12" ht="14.25" customHeight="1">
      <c r="L306" s="11"/>
    </row>
    <row r="307" spans="1:12" ht="14.25" customHeight="1">
      <c r="A307" s="388"/>
      <c r="B307" s="387"/>
      <c r="C307" s="387"/>
      <c r="D307" s="387"/>
      <c r="E307" s="387"/>
      <c r="F307" s="387"/>
      <c r="G307" s="387"/>
      <c r="H307" s="387"/>
      <c r="I307" s="387"/>
      <c r="J307" s="387"/>
      <c r="K307" s="387"/>
      <c r="L307" s="387"/>
    </row>
    <row r="308" spans="1:12" ht="14.25" customHeight="1">
      <c r="L308" s="11"/>
    </row>
    <row r="309" spans="1:12" ht="14.25" customHeight="1">
      <c r="A309" s="4"/>
      <c r="L309" s="2"/>
    </row>
    <row r="310" spans="1:12" ht="14.25" customHeight="1">
      <c r="A310" s="4"/>
      <c r="J310" s="4"/>
      <c r="L310" s="2"/>
    </row>
    <row r="311" spans="1:12" ht="14.25" customHeight="1">
      <c r="J311" s="2"/>
      <c r="L311" s="2"/>
    </row>
    <row r="312" spans="1:12" ht="14.25" customHeight="1">
      <c r="J312" s="34"/>
      <c r="L312" s="34"/>
    </row>
    <row r="313" spans="1:12" ht="14.25" customHeight="1">
      <c r="L313" s="11"/>
    </row>
    <row r="314" spans="1:12" ht="14.25" customHeight="1">
      <c r="L314" s="11"/>
    </row>
    <row r="315" spans="1:12" ht="14.25" customHeight="1">
      <c r="J315" s="11"/>
      <c r="L315" s="18"/>
    </row>
    <row r="316" spans="1:12" ht="14.25" customHeight="1">
      <c r="J316" s="18"/>
      <c r="L316" s="18"/>
    </row>
    <row r="317" spans="1:12" ht="14.25" customHeight="1">
      <c r="J317" s="18"/>
      <c r="L317" s="18"/>
    </row>
    <row r="318" spans="1:12" ht="14.25" customHeight="1">
      <c r="J318" s="11"/>
      <c r="L318" s="18"/>
    </row>
    <row r="319" spans="1:12" ht="14.25" customHeight="1">
      <c r="L319" s="11"/>
    </row>
    <row r="320" spans="1:12" ht="14.25" customHeight="1">
      <c r="L320" s="11"/>
    </row>
    <row r="321" spans="12:12" ht="14.25" customHeight="1">
      <c r="L321" s="11"/>
    </row>
    <row r="322" spans="12:12" ht="14.25" customHeight="1">
      <c r="L322" s="2"/>
    </row>
    <row r="323" spans="12:12" ht="14.25" customHeight="1">
      <c r="L323" s="2"/>
    </row>
    <row r="324" spans="12:12" ht="14.25" customHeight="1">
      <c r="L324" s="2"/>
    </row>
    <row r="325" spans="12:12" ht="14.25" customHeight="1">
      <c r="L325" s="2"/>
    </row>
    <row r="326" spans="12:12" ht="14.25" customHeight="1">
      <c r="L326" s="2"/>
    </row>
    <row r="327" spans="12:12" ht="14.25" customHeight="1">
      <c r="L327" s="2"/>
    </row>
    <row r="328" spans="12:12" ht="14.25" customHeight="1">
      <c r="L328" s="2"/>
    </row>
    <row r="329" spans="12:12" ht="14.25" customHeight="1">
      <c r="L329" s="2"/>
    </row>
    <row r="330" spans="12:12" ht="14.25" customHeight="1">
      <c r="L330" s="2"/>
    </row>
    <row r="331" spans="12:12" ht="14.25" customHeight="1">
      <c r="L331" s="2"/>
    </row>
    <row r="332" spans="12:12" ht="14.25" customHeight="1">
      <c r="L332" s="2"/>
    </row>
    <row r="333" spans="12:12" ht="14.25" customHeight="1">
      <c r="L333" s="2"/>
    </row>
    <row r="334" spans="12:12" ht="14.25" customHeight="1">
      <c r="L334" s="2"/>
    </row>
    <row r="335" spans="12:12" ht="14.25" customHeight="1">
      <c r="L335" s="2"/>
    </row>
    <row r="336" spans="12:12" ht="14.25" customHeight="1">
      <c r="L336" s="2"/>
    </row>
    <row r="337" spans="12:12" ht="14.25" customHeight="1">
      <c r="L337" s="2"/>
    </row>
    <row r="338" spans="12:12" ht="14.25" customHeight="1">
      <c r="L338" s="2"/>
    </row>
    <row r="339" spans="12:12" ht="14.25" customHeight="1">
      <c r="L339" s="2"/>
    </row>
    <row r="340" spans="12:12" ht="14.25" customHeight="1">
      <c r="L340" s="2"/>
    </row>
    <row r="341" spans="12:12" ht="14.25" customHeight="1">
      <c r="L341" s="2"/>
    </row>
    <row r="342" spans="12:12" ht="14.25" customHeight="1">
      <c r="L342" s="2"/>
    </row>
    <row r="343" spans="12:12" ht="14.25" customHeight="1">
      <c r="L343" s="2"/>
    </row>
    <row r="344" spans="12:12" ht="14.25" customHeight="1">
      <c r="L344" s="2"/>
    </row>
    <row r="345" spans="12:12" ht="14.25" customHeight="1">
      <c r="L345" s="2"/>
    </row>
    <row r="346" spans="12:12" ht="14.25" customHeight="1">
      <c r="L346" s="2"/>
    </row>
    <row r="347" spans="12:12" ht="14.25" customHeight="1">
      <c r="L347" s="2"/>
    </row>
    <row r="348" spans="12:12" ht="14.25" customHeight="1">
      <c r="L348" s="2"/>
    </row>
    <row r="349" spans="12:12" ht="14.25" customHeight="1">
      <c r="L349" s="2"/>
    </row>
    <row r="350" spans="12:12" ht="14.25" customHeight="1">
      <c r="L350" s="2"/>
    </row>
    <row r="351" spans="12:12" ht="14.25" customHeight="1">
      <c r="L351" s="2"/>
    </row>
    <row r="352" spans="12:12" ht="14.25" customHeight="1">
      <c r="L352" s="2"/>
    </row>
    <row r="353" spans="12:12" ht="14.25" customHeight="1">
      <c r="L353" s="2"/>
    </row>
    <row r="354" spans="12:12" ht="14.25" customHeight="1">
      <c r="L354" s="2"/>
    </row>
    <row r="355" spans="12:12" ht="14.25" customHeight="1">
      <c r="L355" s="2"/>
    </row>
    <row r="356" spans="12:12" ht="14.25" customHeight="1">
      <c r="L356" s="2"/>
    </row>
    <row r="357" spans="12:12" ht="14.25" customHeight="1">
      <c r="L357" s="2"/>
    </row>
    <row r="358" spans="12:12" ht="14.25" customHeight="1">
      <c r="L358" s="2"/>
    </row>
    <row r="359" spans="12:12" ht="14.25" customHeight="1">
      <c r="L359" s="2"/>
    </row>
    <row r="360" spans="12:12" ht="14.25" customHeight="1">
      <c r="L360" s="2"/>
    </row>
    <row r="361" spans="12:12" ht="14.25" customHeight="1">
      <c r="L361" s="2"/>
    </row>
    <row r="362" spans="12:12" ht="14.25" customHeight="1">
      <c r="L362" s="2"/>
    </row>
    <row r="363" spans="12:12" ht="14.25" customHeight="1">
      <c r="L363" s="2"/>
    </row>
    <row r="364" spans="12:12" ht="14.25" customHeight="1">
      <c r="L364" s="2"/>
    </row>
    <row r="365" spans="12:12" ht="14.25" customHeight="1">
      <c r="L365" s="2"/>
    </row>
    <row r="366" spans="12:12" ht="14.25" customHeight="1">
      <c r="L366" s="2"/>
    </row>
    <row r="367" spans="12:12" ht="14.25" customHeight="1">
      <c r="L367" s="2"/>
    </row>
    <row r="368" spans="12:12" ht="14.25" customHeight="1">
      <c r="L368" s="2"/>
    </row>
    <row r="369" spans="12:12" ht="14.25" customHeight="1">
      <c r="L369" s="2"/>
    </row>
    <row r="370" spans="12:12" ht="14.25" customHeight="1">
      <c r="L370" s="2"/>
    </row>
    <row r="371" spans="12:12" ht="14.25" customHeight="1">
      <c r="L371" s="2"/>
    </row>
    <row r="372" spans="12:12" ht="14.25" customHeight="1">
      <c r="L372" s="2"/>
    </row>
    <row r="373" spans="12:12" ht="14.25" customHeight="1">
      <c r="L373" s="2"/>
    </row>
    <row r="374" spans="12:12" ht="14.25" customHeight="1">
      <c r="L374" s="2"/>
    </row>
    <row r="375" spans="12:12" ht="14.25" customHeight="1">
      <c r="L375" s="2"/>
    </row>
    <row r="376" spans="12:12" ht="14.25" customHeight="1">
      <c r="L376" s="2"/>
    </row>
    <row r="377" spans="12:12" ht="14.25" customHeight="1">
      <c r="L377" s="2"/>
    </row>
    <row r="378" spans="12:12" ht="14.25" customHeight="1">
      <c r="L378" s="2"/>
    </row>
    <row r="379" spans="12:12" ht="14.25" customHeight="1">
      <c r="L379" s="2"/>
    </row>
    <row r="380" spans="12:12" ht="14.25" customHeight="1">
      <c r="L380" s="2"/>
    </row>
    <row r="381" spans="12:12" ht="14.25" customHeight="1">
      <c r="L381" s="2"/>
    </row>
    <row r="382" spans="12:12" ht="14.25" customHeight="1">
      <c r="L382" s="2"/>
    </row>
    <row r="383" spans="12:12" ht="14.25" customHeight="1">
      <c r="L383" s="2"/>
    </row>
    <row r="384" spans="12:12" ht="14.25" customHeight="1">
      <c r="L384" s="2"/>
    </row>
    <row r="385" spans="12:12" ht="14.25" customHeight="1">
      <c r="L385" s="2"/>
    </row>
    <row r="386" spans="12:12" ht="14.25" customHeight="1">
      <c r="L386" s="2"/>
    </row>
    <row r="387" spans="12:12" ht="14.25" customHeight="1">
      <c r="L387" s="2"/>
    </row>
    <row r="388" spans="12:12" ht="14.25" customHeight="1">
      <c r="L388" s="2"/>
    </row>
    <row r="389" spans="12:12" ht="14.25" customHeight="1">
      <c r="L389" s="2"/>
    </row>
    <row r="390" spans="12:12" ht="14.25" customHeight="1">
      <c r="L390" s="2"/>
    </row>
    <row r="391" spans="12:12" ht="14.25" customHeight="1">
      <c r="L391" s="2"/>
    </row>
    <row r="392" spans="12:12" ht="14.25" customHeight="1">
      <c r="L392" s="2"/>
    </row>
    <row r="393" spans="12:12" ht="14.25" customHeight="1">
      <c r="L393" s="2"/>
    </row>
    <row r="394" spans="12:12" ht="14.25" customHeight="1">
      <c r="L394" s="2"/>
    </row>
    <row r="395" spans="12:12" ht="14.25" customHeight="1">
      <c r="L395" s="2"/>
    </row>
    <row r="396" spans="12:12" ht="14.25" customHeight="1">
      <c r="L396" s="2"/>
    </row>
    <row r="397" spans="12:12" ht="14.25" customHeight="1">
      <c r="L397" s="2"/>
    </row>
    <row r="398" spans="12:12" ht="14.25" customHeight="1">
      <c r="L398" s="2"/>
    </row>
    <row r="399" spans="12:12" ht="14.25" customHeight="1">
      <c r="L399" s="2"/>
    </row>
    <row r="400" spans="12:12" ht="14.25" customHeight="1">
      <c r="L400" s="2"/>
    </row>
    <row r="401" spans="12:12" ht="14.25" customHeight="1">
      <c r="L401" s="2"/>
    </row>
    <row r="402" spans="12:12" ht="14.25" customHeight="1">
      <c r="L402" s="2"/>
    </row>
    <row r="403" spans="12:12" ht="14.25" customHeight="1">
      <c r="L403" s="2"/>
    </row>
    <row r="404" spans="12:12" ht="14.25" customHeight="1">
      <c r="L404" s="2"/>
    </row>
    <row r="405" spans="12:12" ht="14.25" customHeight="1">
      <c r="L405" s="2"/>
    </row>
    <row r="406" spans="12:12" ht="14.25" customHeight="1">
      <c r="L406" s="2"/>
    </row>
    <row r="407" spans="12:12" ht="14.25" customHeight="1">
      <c r="L407" s="2"/>
    </row>
    <row r="408" spans="12:12" ht="14.25" customHeight="1">
      <c r="L408" s="2"/>
    </row>
    <row r="409" spans="12:12" ht="14.25" customHeight="1">
      <c r="L409" s="2"/>
    </row>
    <row r="410" spans="12:12" ht="14.25" customHeight="1">
      <c r="L410" s="2"/>
    </row>
    <row r="411" spans="12:12" ht="14.25" customHeight="1">
      <c r="L411" s="2"/>
    </row>
    <row r="412" spans="12:12" ht="14.25" customHeight="1">
      <c r="L412" s="2"/>
    </row>
    <row r="413" spans="12:12" ht="14.25" customHeight="1">
      <c r="L413" s="2"/>
    </row>
    <row r="414" spans="12:12" ht="14.25" customHeight="1">
      <c r="L414" s="2"/>
    </row>
    <row r="415" spans="12:12" ht="14.25" customHeight="1">
      <c r="L415" s="2"/>
    </row>
    <row r="416" spans="12:12" ht="14.25" customHeight="1">
      <c r="L416" s="2"/>
    </row>
    <row r="417" spans="12:12" ht="14.25" customHeight="1">
      <c r="L417" s="2"/>
    </row>
    <row r="418" spans="12:12" ht="14.25" customHeight="1">
      <c r="L418" s="2"/>
    </row>
    <row r="419" spans="12:12" ht="14.25" customHeight="1">
      <c r="L419" s="2"/>
    </row>
    <row r="420" spans="12:12" ht="14.25" customHeight="1">
      <c r="L420" s="2"/>
    </row>
    <row r="421" spans="12:12" ht="14.25" customHeight="1">
      <c r="L421" s="2"/>
    </row>
    <row r="422" spans="12:12" ht="14.25" customHeight="1">
      <c r="L422" s="2"/>
    </row>
    <row r="423" spans="12:12" ht="14.25" customHeight="1">
      <c r="L423" s="2"/>
    </row>
    <row r="424" spans="12:12" ht="14.25" customHeight="1">
      <c r="L424" s="2"/>
    </row>
    <row r="425" spans="12:12" ht="14.25" customHeight="1">
      <c r="L425" s="2"/>
    </row>
    <row r="426" spans="12:12" ht="14.25" customHeight="1">
      <c r="L426" s="2"/>
    </row>
    <row r="427" spans="12:12" ht="14.25" customHeight="1">
      <c r="L427" s="2"/>
    </row>
    <row r="428" spans="12:12" ht="14.25" customHeight="1">
      <c r="L428" s="2"/>
    </row>
    <row r="429" spans="12:12" ht="14.25" customHeight="1">
      <c r="L429" s="2"/>
    </row>
    <row r="430" spans="12:12" ht="14.25" customHeight="1">
      <c r="L430" s="2"/>
    </row>
    <row r="431" spans="12:12" ht="14.25" customHeight="1">
      <c r="L431" s="2"/>
    </row>
    <row r="432" spans="12:12" ht="14.25" customHeight="1">
      <c r="L432" s="2"/>
    </row>
    <row r="433" spans="12:12" ht="14.25" customHeight="1">
      <c r="L433" s="2"/>
    </row>
    <row r="434" spans="12:12" ht="14.25" customHeight="1">
      <c r="L434" s="2"/>
    </row>
    <row r="435" spans="12:12" ht="14.25" customHeight="1">
      <c r="L435" s="2"/>
    </row>
    <row r="436" spans="12:12" ht="14.25" customHeight="1">
      <c r="L436" s="2"/>
    </row>
    <row r="437" spans="12:12" ht="14.25" customHeight="1">
      <c r="L437" s="2"/>
    </row>
    <row r="438" spans="12:12" ht="14.25" customHeight="1">
      <c r="L438" s="2"/>
    </row>
    <row r="439" spans="12:12" ht="14.25" customHeight="1">
      <c r="L439" s="2"/>
    </row>
    <row r="440" spans="12:12" ht="14.25" customHeight="1">
      <c r="L440" s="2"/>
    </row>
    <row r="441" spans="12:12" ht="14.25" customHeight="1">
      <c r="L441" s="2"/>
    </row>
    <row r="442" spans="12:12" ht="14.25" customHeight="1">
      <c r="L442" s="2"/>
    </row>
    <row r="443" spans="12:12" ht="14.25" customHeight="1">
      <c r="L443" s="2"/>
    </row>
    <row r="444" spans="12:12" ht="14.25" customHeight="1">
      <c r="L444" s="2"/>
    </row>
    <row r="445" spans="12:12" ht="14.25" customHeight="1">
      <c r="L445" s="2"/>
    </row>
    <row r="446" spans="12:12" ht="14.25" customHeight="1">
      <c r="L446" s="2"/>
    </row>
    <row r="447" spans="12:12" ht="14.25" customHeight="1">
      <c r="L447" s="2"/>
    </row>
    <row r="448" spans="12:12" ht="14.25" customHeight="1">
      <c r="L448" s="2"/>
    </row>
    <row r="449" spans="12:12" ht="14.25" customHeight="1">
      <c r="L449" s="2"/>
    </row>
    <row r="450" spans="12:12" ht="14.25" customHeight="1">
      <c r="L450" s="2"/>
    </row>
    <row r="451" spans="12:12" ht="14.25" customHeight="1">
      <c r="L451" s="2"/>
    </row>
    <row r="452" spans="12:12" ht="14.25" customHeight="1">
      <c r="L452" s="2"/>
    </row>
    <row r="453" spans="12:12" ht="14.25" customHeight="1">
      <c r="L453" s="2"/>
    </row>
    <row r="454" spans="12:12" ht="14.25" customHeight="1">
      <c r="L454" s="2"/>
    </row>
    <row r="455" spans="12:12" ht="14.25" customHeight="1">
      <c r="L455" s="2"/>
    </row>
    <row r="456" spans="12:12" ht="14.25" customHeight="1">
      <c r="L456" s="2"/>
    </row>
    <row r="457" spans="12:12" ht="14.25" customHeight="1">
      <c r="L457" s="2"/>
    </row>
    <row r="458" spans="12:12" ht="14.25" customHeight="1">
      <c r="L458" s="2"/>
    </row>
    <row r="459" spans="12:12" ht="14.25" customHeight="1">
      <c r="L459" s="2"/>
    </row>
    <row r="460" spans="12:12" ht="14.25" customHeight="1">
      <c r="L460" s="2"/>
    </row>
    <row r="461" spans="12:12" ht="14.25" customHeight="1">
      <c r="L461" s="2"/>
    </row>
    <row r="462" spans="12:12" ht="14.25" customHeight="1">
      <c r="L462" s="2"/>
    </row>
    <row r="463" spans="12:12" ht="14.25" customHeight="1">
      <c r="L463" s="2"/>
    </row>
    <row r="464" spans="12:12" ht="14.25" customHeight="1">
      <c r="L464" s="2"/>
    </row>
    <row r="465" spans="12:12" ht="14.25" customHeight="1">
      <c r="L465" s="2"/>
    </row>
    <row r="466" spans="12:12" ht="14.25" customHeight="1">
      <c r="L466" s="2"/>
    </row>
    <row r="467" spans="12:12" ht="14.25" customHeight="1">
      <c r="L467" s="2"/>
    </row>
    <row r="468" spans="12:12" ht="14.25" customHeight="1">
      <c r="L468" s="2"/>
    </row>
    <row r="469" spans="12:12" ht="14.25" customHeight="1">
      <c r="L469" s="2"/>
    </row>
    <row r="470" spans="12:12" ht="14.25" customHeight="1">
      <c r="L470" s="2"/>
    </row>
    <row r="471" spans="12:12" ht="14.25" customHeight="1">
      <c r="L471" s="2"/>
    </row>
    <row r="472" spans="12:12" ht="14.25" customHeight="1">
      <c r="L472" s="2"/>
    </row>
    <row r="473" spans="12:12" ht="14.25" customHeight="1">
      <c r="L473" s="2"/>
    </row>
    <row r="474" spans="12:12" ht="14.25" customHeight="1">
      <c r="L474" s="2"/>
    </row>
    <row r="475" spans="12:12" ht="14.25" customHeight="1">
      <c r="L475" s="2"/>
    </row>
    <row r="476" spans="12:12" ht="14.25" customHeight="1">
      <c r="L476" s="2"/>
    </row>
    <row r="477" spans="12:12" ht="14.25" customHeight="1">
      <c r="L477" s="2"/>
    </row>
    <row r="478" spans="12:12" ht="14.25" customHeight="1">
      <c r="L478" s="2"/>
    </row>
    <row r="479" spans="12:12" ht="14.25" customHeight="1">
      <c r="L479" s="2"/>
    </row>
    <row r="480" spans="12:12" ht="14.25" customHeight="1">
      <c r="L480" s="2"/>
    </row>
    <row r="481" spans="12:12" ht="14.25" customHeight="1">
      <c r="L481" s="2"/>
    </row>
    <row r="482" spans="12:12" ht="14.25" customHeight="1">
      <c r="L482" s="2"/>
    </row>
    <row r="483" spans="12:12" ht="14.25" customHeight="1">
      <c r="L483" s="2"/>
    </row>
    <row r="484" spans="12:12" ht="14.25" customHeight="1">
      <c r="L484" s="2"/>
    </row>
    <row r="485" spans="12:12" ht="14.25" customHeight="1">
      <c r="L485" s="2"/>
    </row>
    <row r="486" spans="12:12" ht="14.25" customHeight="1">
      <c r="L486" s="2"/>
    </row>
    <row r="487" spans="12:12" ht="14.25" customHeight="1">
      <c r="L487" s="2"/>
    </row>
    <row r="488" spans="12:12" ht="14.25" customHeight="1">
      <c r="L488" s="2"/>
    </row>
    <row r="489" spans="12:12" ht="14.25" customHeight="1">
      <c r="L489" s="2"/>
    </row>
    <row r="490" spans="12:12" ht="14.25" customHeight="1">
      <c r="L490" s="2"/>
    </row>
    <row r="491" spans="12:12" ht="14.25" customHeight="1">
      <c r="L491" s="2"/>
    </row>
    <row r="492" spans="12:12" ht="14.25" customHeight="1">
      <c r="L492" s="2"/>
    </row>
    <row r="493" spans="12:12" ht="14.25" customHeight="1">
      <c r="L493" s="2"/>
    </row>
    <row r="494" spans="12:12" ht="14.25" customHeight="1">
      <c r="L494" s="2"/>
    </row>
    <row r="495" spans="12:12" ht="14.25" customHeight="1">
      <c r="L495" s="2"/>
    </row>
    <row r="496" spans="12:12" ht="14.25" customHeight="1">
      <c r="L496" s="2"/>
    </row>
    <row r="497" spans="12:12" ht="14.25" customHeight="1">
      <c r="L497" s="2"/>
    </row>
    <row r="498" spans="12:12" ht="14.25" customHeight="1">
      <c r="L498" s="2"/>
    </row>
    <row r="499" spans="12:12" ht="14.25" customHeight="1">
      <c r="L499" s="2"/>
    </row>
    <row r="500" spans="12:12" ht="14.25" customHeight="1">
      <c r="L500" s="2"/>
    </row>
    <row r="501" spans="12:12" ht="14.25" customHeight="1">
      <c r="L501" s="2"/>
    </row>
    <row r="502" spans="12:12" ht="14.25" customHeight="1">
      <c r="L502" s="2"/>
    </row>
    <row r="503" spans="12:12" ht="14.25" customHeight="1">
      <c r="L503" s="2"/>
    </row>
    <row r="504" spans="12:12" ht="14.25" customHeight="1">
      <c r="L504" s="2"/>
    </row>
    <row r="505" spans="12:12" ht="14.25" customHeight="1">
      <c r="L505" s="2"/>
    </row>
    <row r="506" spans="12:12" ht="14.25" customHeight="1">
      <c r="L506" s="2"/>
    </row>
    <row r="507" spans="12:12" ht="14.25" customHeight="1">
      <c r="L507" s="2"/>
    </row>
    <row r="508" spans="12:12" ht="14.25" customHeight="1">
      <c r="L508" s="2"/>
    </row>
    <row r="509" spans="12:12" ht="14.25" customHeight="1">
      <c r="L509" s="2"/>
    </row>
    <row r="510" spans="12:12" ht="14.25" customHeight="1">
      <c r="L510" s="2"/>
    </row>
    <row r="511" spans="12:12" ht="14.25" customHeight="1">
      <c r="L511" s="2"/>
    </row>
    <row r="512" spans="12:12" ht="14.25" customHeight="1">
      <c r="L512" s="2"/>
    </row>
    <row r="513" spans="12:12" ht="14.25" customHeight="1">
      <c r="L513" s="2"/>
    </row>
    <row r="514" spans="12:12" ht="14.25" customHeight="1">
      <c r="L514" s="2"/>
    </row>
    <row r="515" spans="12:12" ht="14.25" customHeight="1">
      <c r="L515" s="2"/>
    </row>
    <row r="516" spans="12:12" ht="14.25" customHeight="1">
      <c r="L516" s="2"/>
    </row>
    <row r="517" spans="12:12" ht="14.25" customHeight="1">
      <c r="L517" s="2"/>
    </row>
    <row r="518" spans="12:12" ht="14.25" customHeight="1">
      <c r="L518" s="2"/>
    </row>
    <row r="519" spans="12:12" ht="14.25" customHeight="1">
      <c r="L519" s="2"/>
    </row>
    <row r="520" spans="12:12" ht="14.25" customHeight="1">
      <c r="L520" s="2"/>
    </row>
    <row r="521" spans="12:12" ht="14.25" customHeight="1">
      <c r="L521" s="2"/>
    </row>
    <row r="522" spans="12:12" ht="14.25" customHeight="1">
      <c r="L522" s="2"/>
    </row>
    <row r="523" spans="12:12" ht="14.25" customHeight="1">
      <c r="L523" s="2"/>
    </row>
    <row r="524" spans="12:12" ht="14.25" customHeight="1">
      <c r="L524" s="2"/>
    </row>
    <row r="525" spans="12:12" ht="14.25" customHeight="1">
      <c r="L525" s="2"/>
    </row>
    <row r="526" spans="12:12" ht="14.25" customHeight="1">
      <c r="L526" s="2"/>
    </row>
    <row r="527" spans="12:12" ht="14.25" customHeight="1">
      <c r="L527" s="2"/>
    </row>
    <row r="528" spans="12:12" ht="14.25" customHeight="1">
      <c r="L528" s="2"/>
    </row>
    <row r="529" spans="12:12" ht="14.25" customHeight="1">
      <c r="L529" s="2"/>
    </row>
    <row r="530" spans="12:12" ht="14.25" customHeight="1">
      <c r="L530" s="2"/>
    </row>
    <row r="531" spans="12:12" ht="14.25" customHeight="1">
      <c r="L531" s="2"/>
    </row>
    <row r="532" spans="12:12" ht="14.25" customHeight="1">
      <c r="L532" s="2"/>
    </row>
    <row r="533" spans="12:12" ht="14.25" customHeight="1">
      <c r="L533" s="2"/>
    </row>
    <row r="534" spans="12:12" ht="14.25" customHeight="1">
      <c r="L534" s="2"/>
    </row>
    <row r="535" spans="12:12" ht="14.25" customHeight="1">
      <c r="L535" s="2"/>
    </row>
    <row r="536" spans="12:12" ht="14.25" customHeight="1">
      <c r="L536" s="2"/>
    </row>
    <row r="537" spans="12:12" ht="14.25" customHeight="1">
      <c r="L537" s="2"/>
    </row>
    <row r="538" spans="12:12" ht="14.25" customHeight="1">
      <c r="L538" s="2"/>
    </row>
    <row r="539" spans="12:12" ht="14.25" customHeight="1">
      <c r="L539" s="2"/>
    </row>
    <row r="540" spans="12:12" ht="14.25" customHeight="1">
      <c r="L540" s="2"/>
    </row>
    <row r="541" spans="12:12" ht="14.25" customHeight="1">
      <c r="L541" s="2"/>
    </row>
    <row r="542" spans="12:12" ht="14.25" customHeight="1">
      <c r="L542" s="2"/>
    </row>
    <row r="543" spans="12:12" ht="14.25" customHeight="1">
      <c r="L543" s="2"/>
    </row>
    <row r="544" spans="12:12" ht="14.25" customHeight="1">
      <c r="L544" s="2"/>
    </row>
    <row r="545" spans="12:12" ht="14.25" customHeight="1">
      <c r="L545" s="2"/>
    </row>
    <row r="546" spans="12:12" ht="14.25" customHeight="1">
      <c r="L546" s="2"/>
    </row>
    <row r="547" spans="12:12" ht="14.25" customHeight="1">
      <c r="L547" s="2"/>
    </row>
    <row r="548" spans="12:12" ht="14.25" customHeight="1">
      <c r="L548" s="2"/>
    </row>
    <row r="549" spans="12:12" ht="14.25" customHeight="1">
      <c r="L549" s="2"/>
    </row>
    <row r="550" spans="12:12" ht="14.25" customHeight="1">
      <c r="L550" s="2"/>
    </row>
    <row r="551" spans="12:12" ht="14.25" customHeight="1">
      <c r="L551" s="2"/>
    </row>
    <row r="552" spans="12:12" ht="14.25" customHeight="1">
      <c r="L552" s="2"/>
    </row>
    <row r="553" spans="12:12" ht="14.25" customHeight="1">
      <c r="L553" s="2"/>
    </row>
    <row r="554" spans="12:12" ht="14.25" customHeight="1">
      <c r="L554" s="2"/>
    </row>
    <row r="555" spans="12:12" ht="14.25" customHeight="1">
      <c r="L555" s="2"/>
    </row>
    <row r="556" spans="12:12" ht="14.25" customHeight="1">
      <c r="L556" s="2"/>
    </row>
    <row r="557" spans="12:12" ht="14.25" customHeight="1">
      <c r="L557" s="2"/>
    </row>
    <row r="558" spans="12:12" ht="14.25" customHeight="1">
      <c r="L558" s="2"/>
    </row>
    <row r="559" spans="12:12" ht="14.25" customHeight="1">
      <c r="L559" s="2"/>
    </row>
    <row r="560" spans="12:12" ht="14.25" customHeight="1">
      <c r="L560" s="2"/>
    </row>
    <row r="561" spans="12:12" ht="14.25" customHeight="1">
      <c r="L561" s="2"/>
    </row>
    <row r="562" spans="12:12" ht="14.25" customHeight="1">
      <c r="L562" s="2"/>
    </row>
    <row r="563" spans="12:12" ht="14.25" customHeight="1">
      <c r="L563" s="2"/>
    </row>
    <row r="564" spans="12:12" ht="14.25" customHeight="1">
      <c r="L564" s="2"/>
    </row>
    <row r="565" spans="12:12" ht="14.25" customHeight="1">
      <c r="L565" s="2"/>
    </row>
    <row r="566" spans="12:12" ht="14.25" customHeight="1">
      <c r="L566" s="2"/>
    </row>
    <row r="567" spans="12:12" ht="14.25" customHeight="1">
      <c r="L567" s="2"/>
    </row>
    <row r="568" spans="12:12" ht="14.25" customHeight="1">
      <c r="L568" s="2"/>
    </row>
    <row r="569" spans="12:12" ht="14.25" customHeight="1">
      <c r="L569" s="2"/>
    </row>
    <row r="570" spans="12:12" ht="14.25" customHeight="1">
      <c r="L570" s="2"/>
    </row>
    <row r="571" spans="12:12" ht="14.25" customHeight="1">
      <c r="L571" s="2"/>
    </row>
    <row r="572" spans="12:12" ht="14.25" customHeight="1">
      <c r="L572" s="2"/>
    </row>
    <row r="573" spans="12:12" ht="14.25" customHeight="1">
      <c r="L573" s="2"/>
    </row>
    <row r="574" spans="12:12" ht="14.25" customHeight="1">
      <c r="L574" s="2"/>
    </row>
    <row r="575" spans="12:12" ht="14.25" customHeight="1">
      <c r="L575" s="2"/>
    </row>
    <row r="576" spans="12:12" ht="14.25" customHeight="1">
      <c r="L576" s="2"/>
    </row>
    <row r="577" spans="12:12" ht="14.25" customHeight="1">
      <c r="L577" s="2"/>
    </row>
    <row r="578" spans="12:12" ht="14.25" customHeight="1">
      <c r="L578" s="2"/>
    </row>
    <row r="579" spans="12:12" ht="14.25" customHeight="1">
      <c r="L579" s="2"/>
    </row>
    <row r="580" spans="12:12" ht="14.25" customHeight="1">
      <c r="L580" s="2"/>
    </row>
    <row r="581" spans="12:12" ht="14.25" customHeight="1">
      <c r="L581" s="2"/>
    </row>
    <row r="582" spans="12:12" ht="14.25" customHeight="1">
      <c r="L582" s="2"/>
    </row>
    <row r="583" spans="12:12" ht="14.25" customHeight="1">
      <c r="L583" s="2"/>
    </row>
    <row r="584" spans="12:12" ht="14.25" customHeight="1">
      <c r="L584" s="2"/>
    </row>
    <row r="585" spans="12:12" ht="14.25" customHeight="1">
      <c r="L585" s="2"/>
    </row>
    <row r="586" spans="12:12" ht="14.25" customHeight="1">
      <c r="L586" s="2"/>
    </row>
    <row r="587" spans="12:12" ht="14.25" customHeight="1">
      <c r="L587" s="2"/>
    </row>
    <row r="588" spans="12:12" ht="14.25" customHeight="1">
      <c r="L588" s="2"/>
    </row>
    <row r="589" spans="12:12" ht="14.25" customHeight="1">
      <c r="L589" s="2"/>
    </row>
    <row r="590" spans="12:12" ht="14.25" customHeight="1">
      <c r="L590" s="2"/>
    </row>
    <row r="591" spans="12:12" ht="14.25" customHeight="1">
      <c r="L591" s="2"/>
    </row>
    <row r="592" spans="12:12" ht="14.25" customHeight="1">
      <c r="L592" s="2"/>
    </row>
    <row r="593" spans="12:12" ht="14.25" customHeight="1">
      <c r="L593" s="2"/>
    </row>
    <row r="594" spans="12:12" ht="14.25" customHeight="1">
      <c r="L594" s="2"/>
    </row>
    <row r="595" spans="12:12" ht="14.25" customHeight="1">
      <c r="L595" s="2"/>
    </row>
    <row r="596" spans="12:12" ht="14.25" customHeight="1">
      <c r="L596" s="2"/>
    </row>
    <row r="597" spans="12:12" ht="14.25" customHeight="1">
      <c r="L597" s="2"/>
    </row>
    <row r="598" spans="12:12" ht="14.25" customHeight="1">
      <c r="L598" s="2"/>
    </row>
    <row r="599" spans="12:12" ht="14.25" customHeight="1">
      <c r="L599" s="2"/>
    </row>
    <row r="600" spans="12:12" ht="14.25" customHeight="1">
      <c r="L600" s="2"/>
    </row>
    <row r="601" spans="12:12" ht="14.25" customHeight="1">
      <c r="L601" s="2"/>
    </row>
    <row r="602" spans="12:12" ht="14.25" customHeight="1">
      <c r="L602" s="2"/>
    </row>
    <row r="603" spans="12:12" ht="14.25" customHeight="1">
      <c r="L603" s="2"/>
    </row>
    <row r="604" spans="12:12" ht="14.25" customHeight="1">
      <c r="L604" s="2"/>
    </row>
    <row r="605" spans="12:12" ht="14.25" customHeight="1">
      <c r="L605" s="2"/>
    </row>
    <row r="606" spans="12:12" ht="14.25" customHeight="1">
      <c r="L606" s="2"/>
    </row>
    <row r="607" spans="12:12" ht="14.25" customHeight="1">
      <c r="L607" s="2"/>
    </row>
    <row r="608" spans="12:12" ht="14.25" customHeight="1">
      <c r="L608" s="2"/>
    </row>
    <row r="609" spans="12:12" ht="14.25" customHeight="1">
      <c r="L609" s="2"/>
    </row>
    <row r="610" spans="12:12" ht="14.25" customHeight="1">
      <c r="L610" s="2"/>
    </row>
    <row r="611" spans="12:12" ht="14.25" customHeight="1">
      <c r="L611" s="2"/>
    </row>
    <row r="612" spans="12:12" ht="14.25" customHeight="1">
      <c r="L612" s="2"/>
    </row>
    <row r="613" spans="12:12" ht="14.25" customHeight="1">
      <c r="L613" s="2"/>
    </row>
    <row r="614" spans="12:12" ht="14.25" customHeight="1">
      <c r="L614" s="2"/>
    </row>
    <row r="615" spans="12:12" ht="14.25" customHeight="1">
      <c r="L615" s="2"/>
    </row>
    <row r="616" spans="12:12" ht="14.25" customHeight="1">
      <c r="L616" s="2"/>
    </row>
    <row r="617" spans="12:12" ht="14.25" customHeight="1">
      <c r="L617" s="2"/>
    </row>
    <row r="618" spans="12:12" ht="14.25" customHeight="1">
      <c r="L618" s="2"/>
    </row>
    <row r="619" spans="12:12" ht="14.25" customHeight="1">
      <c r="L619" s="2"/>
    </row>
    <row r="620" spans="12:12" ht="14.25" customHeight="1">
      <c r="L620" s="2"/>
    </row>
    <row r="621" spans="12:12" ht="14.25" customHeight="1">
      <c r="L621" s="2"/>
    </row>
    <row r="622" spans="12:12" ht="14.25" customHeight="1">
      <c r="L622" s="2"/>
    </row>
    <row r="623" spans="12:12" ht="14.25" customHeight="1">
      <c r="L623" s="2"/>
    </row>
    <row r="624" spans="12:12" ht="14.25" customHeight="1">
      <c r="L624" s="2"/>
    </row>
    <row r="625" spans="12:12" ht="14.25" customHeight="1">
      <c r="L625" s="2"/>
    </row>
    <row r="626" spans="12:12" ht="14.25" customHeight="1">
      <c r="L626" s="2"/>
    </row>
    <row r="627" spans="12:12" ht="14.25" customHeight="1">
      <c r="L627" s="2"/>
    </row>
    <row r="628" spans="12:12" ht="14.25" customHeight="1">
      <c r="L628" s="2"/>
    </row>
    <row r="629" spans="12:12" ht="14.25" customHeight="1">
      <c r="L629" s="2"/>
    </row>
    <row r="630" spans="12:12" ht="14.25" customHeight="1">
      <c r="L630" s="2"/>
    </row>
    <row r="631" spans="12:12" ht="14.25" customHeight="1">
      <c r="L631" s="2"/>
    </row>
    <row r="632" spans="12:12" ht="14.25" customHeight="1">
      <c r="L632" s="2"/>
    </row>
    <row r="633" spans="12:12" ht="14.25" customHeight="1">
      <c r="L633" s="2"/>
    </row>
    <row r="634" spans="12:12" ht="14.25" customHeight="1">
      <c r="L634" s="2"/>
    </row>
    <row r="635" spans="12:12" ht="14.25" customHeight="1">
      <c r="L635" s="2"/>
    </row>
    <row r="636" spans="12:12" ht="14.25" customHeight="1">
      <c r="L636" s="2"/>
    </row>
    <row r="637" spans="12:12" ht="14.25" customHeight="1">
      <c r="L637" s="2"/>
    </row>
    <row r="638" spans="12:12" ht="14.25" customHeight="1">
      <c r="L638" s="2"/>
    </row>
    <row r="639" spans="12:12" ht="14.25" customHeight="1">
      <c r="L639" s="2"/>
    </row>
    <row r="640" spans="12:12" ht="14.25" customHeight="1">
      <c r="L640" s="2"/>
    </row>
    <row r="641" spans="12:12" ht="14.25" customHeight="1">
      <c r="L641" s="2"/>
    </row>
    <row r="642" spans="12:12" ht="14.25" customHeight="1">
      <c r="L642" s="2"/>
    </row>
    <row r="643" spans="12:12" ht="14.25" customHeight="1">
      <c r="L643" s="2"/>
    </row>
    <row r="644" spans="12:12" ht="14.25" customHeight="1">
      <c r="L644" s="2"/>
    </row>
    <row r="645" spans="12:12" ht="14.25" customHeight="1">
      <c r="L645" s="2"/>
    </row>
    <row r="646" spans="12:12" ht="14.25" customHeight="1">
      <c r="L646" s="2"/>
    </row>
    <row r="647" spans="12:12" ht="14.25" customHeight="1">
      <c r="L647" s="2"/>
    </row>
    <row r="648" spans="12:12" ht="14.25" customHeight="1">
      <c r="L648" s="2"/>
    </row>
    <row r="649" spans="12:12" ht="14.25" customHeight="1">
      <c r="L649" s="2"/>
    </row>
    <row r="650" spans="12:12" ht="14.25" customHeight="1">
      <c r="L650" s="2"/>
    </row>
    <row r="651" spans="12:12" ht="14.25" customHeight="1">
      <c r="L651" s="2"/>
    </row>
    <row r="652" spans="12:12" ht="14.25" customHeight="1">
      <c r="L652" s="2"/>
    </row>
    <row r="653" spans="12:12" ht="14.25" customHeight="1">
      <c r="L653" s="2"/>
    </row>
    <row r="654" spans="12:12" ht="14.25" customHeight="1">
      <c r="L654" s="2"/>
    </row>
    <row r="655" spans="12:12" ht="14.25" customHeight="1">
      <c r="L655" s="2"/>
    </row>
    <row r="656" spans="12:12" ht="14.25" customHeight="1">
      <c r="L656" s="2"/>
    </row>
    <row r="657" spans="12:12" ht="14.25" customHeight="1">
      <c r="L657" s="2"/>
    </row>
    <row r="658" spans="12:12" ht="14.25" customHeight="1">
      <c r="L658" s="2"/>
    </row>
    <row r="659" spans="12:12" ht="14.25" customHeight="1">
      <c r="L659" s="2"/>
    </row>
    <row r="660" spans="12:12" ht="14.25" customHeight="1">
      <c r="L660" s="2"/>
    </row>
    <row r="661" spans="12:12" ht="14.25" customHeight="1">
      <c r="L661" s="2"/>
    </row>
    <row r="662" spans="12:12" ht="14.25" customHeight="1">
      <c r="L662" s="2"/>
    </row>
    <row r="663" spans="12:12" ht="14.25" customHeight="1">
      <c r="L663" s="2"/>
    </row>
    <row r="664" spans="12:12" ht="14.25" customHeight="1">
      <c r="L664" s="2"/>
    </row>
    <row r="665" spans="12:12" ht="14.25" customHeight="1">
      <c r="L665" s="2"/>
    </row>
    <row r="666" spans="12:12" ht="14.25" customHeight="1">
      <c r="L666" s="2"/>
    </row>
    <row r="667" spans="12:12" ht="14.25" customHeight="1">
      <c r="L667" s="2"/>
    </row>
    <row r="668" spans="12:12" ht="14.25" customHeight="1">
      <c r="L668" s="2"/>
    </row>
    <row r="669" spans="12:12" ht="14.25" customHeight="1">
      <c r="L669" s="2"/>
    </row>
    <row r="670" spans="12:12" ht="14.25" customHeight="1">
      <c r="L670" s="2"/>
    </row>
    <row r="671" spans="12:12" ht="14.25" customHeight="1">
      <c r="L671" s="2"/>
    </row>
    <row r="672" spans="12:12" ht="14.25" customHeight="1">
      <c r="L672" s="2"/>
    </row>
    <row r="673" spans="12:12" ht="14.25" customHeight="1">
      <c r="L673" s="2"/>
    </row>
    <row r="674" spans="12:12" ht="14.25" customHeight="1">
      <c r="L674" s="2"/>
    </row>
    <row r="675" spans="12:12" ht="14.25" customHeight="1">
      <c r="L675" s="2"/>
    </row>
    <row r="676" spans="12:12" ht="14.25" customHeight="1">
      <c r="L676" s="2"/>
    </row>
    <row r="677" spans="12:12" ht="14.25" customHeight="1">
      <c r="L677" s="2"/>
    </row>
    <row r="678" spans="12:12" ht="14.25" customHeight="1">
      <c r="L678" s="2"/>
    </row>
    <row r="679" spans="12:12" ht="14.25" customHeight="1">
      <c r="L679" s="2"/>
    </row>
    <row r="680" spans="12:12" ht="14.25" customHeight="1">
      <c r="L680" s="2"/>
    </row>
    <row r="681" spans="12:12" ht="14.25" customHeight="1">
      <c r="L681" s="2"/>
    </row>
    <row r="682" spans="12:12" ht="14.25" customHeight="1">
      <c r="L682" s="2"/>
    </row>
    <row r="683" spans="12:12" ht="14.25" customHeight="1">
      <c r="L683" s="2"/>
    </row>
    <row r="684" spans="12:12" ht="14.25" customHeight="1">
      <c r="L684" s="2"/>
    </row>
    <row r="685" spans="12:12" ht="14.25" customHeight="1">
      <c r="L685" s="2"/>
    </row>
    <row r="686" spans="12:12" ht="14.25" customHeight="1">
      <c r="L686" s="2"/>
    </row>
    <row r="687" spans="12:12" ht="14.25" customHeight="1">
      <c r="L687" s="2"/>
    </row>
    <row r="688" spans="12:12" ht="14.25" customHeight="1">
      <c r="L688" s="2"/>
    </row>
    <row r="689" spans="12:12" ht="14.25" customHeight="1">
      <c r="L689" s="2"/>
    </row>
    <row r="690" spans="12:12" ht="14.25" customHeight="1">
      <c r="L690" s="2"/>
    </row>
    <row r="691" spans="12:12" ht="14.25" customHeight="1">
      <c r="L691" s="2"/>
    </row>
    <row r="692" spans="12:12" ht="14.25" customHeight="1">
      <c r="L692" s="2"/>
    </row>
    <row r="693" spans="12:12" ht="14.25" customHeight="1">
      <c r="L693" s="2"/>
    </row>
    <row r="694" spans="12:12" ht="14.25" customHeight="1">
      <c r="L694" s="2"/>
    </row>
    <row r="695" spans="12:12" ht="14.25" customHeight="1">
      <c r="L695" s="2"/>
    </row>
    <row r="696" spans="12:12" ht="14.25" customHeight="1">
      <c r="L696" s="2"/>
    </row>
    <row r="697" spans="12:12" ht="14.25" customHeight="1">
      <c r="L697" s="2"/>
    </row>
    <row r="698" spans="12:12" ht="14.25" customHeight="1">
      <c r="L698" s="2"/>
    </row>
    <row r="699" spans="12:12" ht="14.25" customHeight="1">
      <c r="L699" s="2"/>
    </row>
    <row r="700" spans="12:12" ht="14.25" customHeight="1">
      <c r="L700" s="2"/>
    </row>
    <row r="701" spans="12:12" ht="14.25" customHeight="1">
      <c r="L701" s="2"/>
    </row>
    <row r="702" spans="12:12" ht="14.25" customHeight="1">
      <c r="L702" s="2"/>
    </row>
    <row r="703" spans="12:12" ht="14.25" customHeight="1">
      <c r="L703" s="2"/>
    </row>
    <row r="704" spans="12:12" ht="14.25" customHeight="1">
      <c r="L704" s="2"/>
    </row>
    <row r="705" spans="12:12" ht="14.25" customHeight="1">
      <c r="L705" s="2"/>
    </row>
    <row r="706" spans="12:12" ht="14.25" customHeight="1">
      <c r="L706" s="2"/>
    </row>
    <row r="707" spans="12:12" ht="14.25" customHeight="1">
      <c r="L707" s="2"/>
    </row>
    <row r="708" spans="12:12" ht="14.25" customHeight="1">
      <c r="L708" s="2"/>
    </row>
    <row r="709" spans="12:12" ht="14.25" customHeight="1">
      <c r="L709" s="2"/>
    </row>
    <row r="710" spans="12:12" ht="14.25" customHeight="1">
      <c r="L710" s="2"/>
    </row>
    <row r="711" spans="12:12" ht="14.25" customHeight="1">
      <c r="L711" s="2"/>
    </row>
    <row r="712" spans="12:12" ht="14.25" customHeight="1">
      <c r="L712" s="2"/>
    </row>
    <row r="713" spans="12:12" ht="14.25" customHeight="1">
      <c r="L713" s="2"/>
    </row>
    <row r="714" spans="12:12" ht="14.25" customHeight="1">
      <c r="L714" s="2"/>
    </row>
    <row r="715" spans="12:12" ht="14.25" customHeight="1">
      <c r="L715" s="2"/>
    </row>
    <row r="716" spans="12:12" ht="14.25" customHeight="1">
      <c r="L716" s="2"/>
    </row>
    <row r="717" spans="12:12" ht="14.25" customHeight="1">
      <c r="L717" s="2"/>
    </row>
    <row r="718" spans="12:12" ht="14.25" customHeight="1">
      <c r="L718" s="2"/>
    </row>
    <row r="719" spans="12:12" ht="14.25" customHeight="1">
      <c r="L719" s="2"/>
    </row>
    <row r="720" spans="12:12" ht="14.25" customHeight="1">
      <c r="L720" s="2"/>
    </row>
    <row r="721" spans="12:12" ht="14.25" customHeight="1">
      <c r="L721" s="2"/>
    </row>
    <row r="722" spans="12:12" ht="14.25" customHeight="1">
      <c r="L722" s="2"/>
    </row>
    <row r="723" spans="12:12" ht="14.25" customHeight="1">
      <c r="L723" s="2"/>
    </row>
    <row r="724" spans="12:12" ht="14.25" customHeight="1">
      <c r="L724" s="2"/>
    </row>
    <row r="725" spans="12:12" ht="14.25" customHeight="1">
      <c r="L725" s="2"/>
    </row>
    <row r="726" spans="12:12" ht="14.25" customHeight="1">
      <c r="L726" s="2"/>
    </row>
    <row r="727" spans="12:12" ht="14.25" customHeight="1">
      <c r="L727" s="2"/>
    </row>
    <row r="728" spans="12:12" ht="14.25" customHeight="1">
      <c r="L728" s="2"/>
    </row>
    <row r="729" spans="12:12" ht="14.25" customHeight="1">
      <c r="L729" s="2"/>
    </row>
    <row r="730" spans="12:12" ht="14.25" customHeight="1">
      <c r="L730" s="2"/>
    </row>
    <row r="731" spans="12:12" ht="14.25" customHeight="1">
      <c r="L731" s="2"/>
    </row>
    <row r="732" spans="12:12" ht="14.25" customHeight="1">
      <c r="L732" s="2"/>
    </row>
    <row r="733" spans="12:12" ht="14.25" customHeight="1">
      <c r="L733" s="2"/>
    </row>
    <row r="734" spans="12:12" ht="14.25" customHeight="1">
      <c r="L734" s="2"/>
    </row>
    <row r="735" spans="12:12" ht="14.25" customHeight="1">
      <c r="L735" s="2"/>
    </row>
    <row r="736" spans="12:12" ht="14.25" customHeight="1">
      <c r="L736" s="2"/>
    </row>
    <row r="737" spans="12:12" ht="14.25" customHeight="1">
      <c r="L737" s="2"/>
    </row>
    <row r="738" spans="12:12" ht="14.25" customHeight="1">
      <c r="L738" s="2"/>
    </row>
    <row r="739" spans="12:12" ht="14.25" customHeight="1">
      <c r="L739" s="2"/>
    </row>
    <row r="740" spans="12:12" ht="14.25" customHeight="1">
      <c r="L740" s="2"/>
    </row>
    <row r="741" spans="12:12" ht="14.25" customHeight="1">
      <c r="L741" s="2"/>
    </row>
    <row r="742" spans="12:12" ht="14.25" customHeight="1">
      <c r="L742" s="2"/>
    </row>
    <row r="743" spans="12:12" ht="14.25" customHeight="1">
      <c r="L743" s="2"/>
    </row>
    <row r="744" spans="12:12" ht="14.25" customHeight="1">
      <c r="L744" s="2"/>
    </row>
    <row r="745" spans="12:12" ht="14.25" customHeight="1">
      <c r="L745" s="2"/>
    </row>
    <row r="746" spans="12:12" ht="14.25" customHeight="1">
      <c r="L746" s="2"/>
    </row>
    <row r="747" spans="12:12" ht="14.25" customHeight="1">
      <c r="L747" s="2"/>
    </row>
    <row r="748" spans="12:12" ht="14.25" customHeight="1">
      <c r="L748" s="2"/>
    </row>
    <row r="749" spans="12:12" ht="14.25" customHeight="1">
      <c r="L749" s="2"/>
    </row>
    <row r="750" spans="12:12" ht="14.25" customHeight="1">
      <c r="L750" s="2"/>
    </row>
    <row r="751" spans="12:12" ht="14.25" customHeight="1">
      <c r="L751" s="2"/>
    </row>
    <row r="752" spans="12:12" ht="14.25" customHeight="1">
      <c r="L752" s="2"/>
    </row>
    <row r="753" spans="12:12" ht="14.25" customHeight="1">
      <c r="L753" s="2"/>
    </row>
    <row r="754" spans="12:12" ht="14.25" customHeight="1">
      <c r="L754" s="2"/>
    </row>
    <row r="755" spans="12:12" ht="14.25" customHeight="1">
      <c r="L755" s="2"/>
    </row>
    <row r="756" spans="12:12" ht="14.25" customHeight="1">
      <c r="L756" s="2"/>
    </row>
    <row r="757" spans="12:12" ht="14.25" customHeight="1">
      <c r="L757" s="2"/>
    </row>
    <row r="758" spans="12:12" ht="14.25" customHeight="1">
      <c r="L758" s="2"/>
    </row>
    <row r="759" spans="12:12" ht="14.25" customHeight="1">
      <c r="L759" s="2"/>
    </row>
    <row r="760" spans="12:12" ht="14.25" customHeight="1">
      <c r="L760" s="2"/>
    </row>
    <row r="761" spans="12:12" ht="14.25" customHeight="1">
      <c r="L761" s="2"/>
    </row>
    <row r="762" spans="12:12" ht="14.25" customHeight="1">
      <c r="L762" s="2"/>
    </row>
    <row r="763" spans="12:12" ht="14.25" customHeight="1">
      <c r="L763" s="2"/>
    </row>
    <row r="764" spans="12:12" ht="14.25" customHeight="1">
      <c r="L764" s="2"/>
    </row>
    <row r="765" spans="12:12" ht="14.25" customHeight="1">
      <c r="L765" s="2"/>
    </row>
    <row r="766" spans="12:12" ht="14.25" customHeight="1">
      <c r="L766" s="2"/>
    </row>
    <row r="767" spans="12:12" ht="14.25" customHeight="1">
      <c r="L767" s="2"/>
    </row>
    <row r="768" spans="12:12" ht="14.25" customHeight="1">
      <c r="L768" s="2"/>
    </row>
    <row r="769" spans="12:12" ht="14.25" customHeight="1">
      <c r="L769" s="2"/>
    </row>
    <row r="770" spans="12:12" ht="14.25" customHeight="1">
      <c r="L770" s="2"/>
    </row>
    <row r="771" spans="12:12" ht="14.25" customHeight="1">
      <c r="L771" s="2"/>
    </row>
    <row r="772" spans="12:12" ht="14.25" customHeight="1">
      <c r="L772" s="2"/>
    </row>
    <row r="773" spans="12:12" ht="14.25" customHeight="1">
      <c r="L773" s="2"/>
    </row>
    <row r="774" spans="12:12" ht="14.25" customHeight="1">
      <c r="L774" s="2"/>
    </row>
    <row r="775" spans="12:12" ht="14.25" customHeight="1">
      <c r="L775" s="2"/>
    </row>
    <row r="776" spans="12:12" ht="14.25" customHeight="1">
      <c r="L776" s="2"/>
    </row>
    <row r="777" spans="12:12" ht="14.25" customHeight="1">
      <c r="L777" s="2"/>
    </row>
    <row r="778" spans="12:12" ht="14.25" customHeight="1">
      <c r="L778" s="2"/>
    </row>
    <row r="779" spans="12:12" ht="14.25" customHeight="1">
      <c r="L779" s="2"/>
    </row>
    <row r="780" spans="12:12" ht="14.25" customHeight="1">
      <c r="L780" s="2"/>
    </row>
    <row r="781" spans="12:12" ht="14.25" customHeight="1">
      <c r="L781" s="2"/>
    </row>
    <row r="782" spans="12:12" ht="14.25" customHeight="1">
      <c r="L782" s="2"/>
    </row>
    <row r="783" spans="12:12" ht="14.25" customHeight="1">
      <c r="L783" s="2"/>
    </row>
    <row r="784" spans="12:12" ht="14.25" customHeight="1">
      <c r="L784" s="2"/>
    </row>
    <row r="785" spans="12:12" ht="14.25" customHeight="1">
      <c r="L785" s="2"/>
    </row>
    <row r="786" spans="12:12" ht="14.25" customHeight="1">
      <c r="L786" s="2"/>
    </row>
    <row r="787" spans="12:12" ht="14.25" customHeight="1">
      <c r="L787" s="2"/>
    </row>
    <row r="788" spans="12:12" ht="14.25" customHeight="1">
      <c r="L788" s="2"/>
    </row>
    <row r="789" spans="12:12" ht="14.25" customHeight="1">
      <c r="L789" s="2"/>
    </row>
    <row r="790" spans="12:12" ht="14.25" customHeight="1">
      <c r="L790" s="2"/>
    </row>
    <row r="791" spans="12:12" ht="14.25" customHeight="1">
      <c r="L791" s="2"/>
    </row>
    <row r="792" spans="12:12" ht="14.25" customHeight="1">
      <c r="L792" s="2"/>
    </row>
    <row r="793" spans="12:12" ht="14.25" customHeight="1">
      <c r="L793" s="2"/>
    </row>
    <row r="794" spans="12:12" ht="14.25" customHeight="1">
      <c r="L794" s="2"/>
    </row>
    <row r="795" spans="12:12" ht="14.25" customHeight="1">
      <c r="L795" s="2"/>
    </row>
    <row r="796" spans="12:12" ht="14.25" customHeight="1">
      <c r="L796" s="2"/>
    </row>
    <row r="797" spans="12:12" ht="14.25" customHeight="1">
      <c r="L797" s="2"/>
    </row>
    <row r="798" spans="12:12" ht="14.25" customHeight="1">
      <c r="L798" s="2"/>
    </row>
    <row r="799" spans="12:12" ht="14.25" customHeight="1">
      <c r="L799" s="2"/>
    </row>
    <row r="800" spans="12:12" ht="14.25" customHeight="1">
      <c r="L800" s="2"/>
    </row>
    <row r="801" spans="12:12" ht="14.25" customHeight="1">
      <c r="L801" s="2"/>
    </row>
    <row r="802" spans="12:12" ht="14.25" customHeight="1">
      <c r="L802" s="2"/>
    </row>
    <row r="803" spans="12:12" ht="14.25" customHeight="1">
      <c r="L803" s="2"/>
    </row>
    <row r="804" spans="12:12" ht="14.25" customHeight="1">
      <c r="L804" s="2"/>
    </row>
    <row r="805" spans="12:12" ht="14.25" customHeight="1">
      <c r="L805" s="2"/>
    </row>
    <row r="806" spans="12:12" ht="14.25" customHeight="1">
      <c r="L806" s="2"/>
    </row>
    <row r="807" spans="12:12" ht="14.25" customHeight="1">
      <c r="L807" s="2"/>
    </row>
    <row r="808" spans="12:12" ht="14.25" customHeight="1">
      <c r="L808" s="2"/>
    </row>
    <row r="809" spans="12:12" ht="14.25" customHeight="1">
      <c r="L809" s="2"/>
    </row>
    <row r="810" spans="12:12" ht="14.25" customHeight="1">
      <c r="L810" s="2"/>
    </row>
    <row r="811" spans="12:12" ht="14.25" customHeight="1">
      <c r="L811" s="2"/>
    </row>
    <row r="812" spans="12:12" ht="14.25" customHeight="1">
      <c r="L812" s="2"/>
    </row>
    <row r="813" spans="12:12" ht="14.25" customHeight="1">
      <c r="L813" s="2"/>
    </row>
    <row r="814" spans="12:12" ht="14.25" customHeight="1">
      <c r="L814" s="2"/>
    </row>
    <row r="815" spans="12:12" ht="14.25" customHeight="1">
      <c r="L815" s="2"/>
    </row>
    <row r="816" spans="12:12" ht="14.25" customHeight="1">
      <c r="L816" s="2"/>
    </row>
    <row r="817" spans="12:12" ht="14.25" customHeight="1">
      <c r="L817" s="2"/>
    </row>
    <row r="818" spans="12:12" ht="14.25" customHeight="1">
      <c r="L818" s="2"/>
    </row>
    <row r="819" spans="12:12" ht="14.25" customHeight="1">
      <c r="L819" s="2"/>
    </row>
    <row r="820" spans="12:12" ht="14.25" customHeight="1">
      <c r="L820" s="2"/>
    </row>
    <row r="821" spans="12:12" ht="14.25" customHeight="1">
      <c r="L821" s="2"/>
    </row>
    <row r="822" spans="12:12" ht="14.25" customHeight="1">
      <c r="L822" s="2"/>
    </row>
    <row r="823" spans="12:12" ht="14.25" customHeight="1">
      <c r="L823" s="2"/>
    </row>
    <row r="824" spans="12:12" ht="14.25" customHeight="1">
      <c r="L824" s="2"/>
    </row>
    <row r="825" spans="12:12" ht="14.25" customHeight="1">
      <c r="L825" s="2"/>
    </row>
    <row r="826" spans="12:12" ht="14.25" customHeight="1">
      <c r="L826" s="2"/>
    </row>
    <row r="827" spans="12:12" ht="14.25" customHeight="1">
      <c r="L827" s="2"/>
    </row>
    <row r="828" spans="12:12" ht="14.25" customHeight="1">
      <c r="L828" s="2"/>
    </row>
    <row r="829" spans="12:12" ht="14.25" customHeight="1">
      <c r="L829" s="2"/>
    </row>
    <row r="830" spans="12:12" ht="14.25" customHeight="1">
      <c r="L830" s="2"/>
    </row>
    <row r="831" spans="12:12" ht="14.25" customHeight="1">
      <c r="L831" s="2"/>
    </row>
    <row r="832" spans="12:12" ht="14.25" customHeight="1">
      <c r="L832" s="2"/>
    </row>
    <row r="833" spans="12:12" ht="14.25" customHeight="1">
      <c r="L833" s="2"/>
    </row>
    <row r="834" spans="12:12" ht="14.25" customHeight="1">
      <c r="L834" s="2"/>
    </row>
    <row r="835" spans="12:12" ht="14.25" customHeight="1">
      <c r="L835" s="2"/>
    </row>
    <row r="836" spans="12:12" ht="14.25" customHeight="1">
      <c r="L836" s="2"/>
    </row>
    <row r="837" spans="12:12" ht="14.25" customHeight="1">
      <c r="L837" s="2"/>
    </row>
    <row r="838" spans="12:12" ht="14.25" customHeight="1">
      <c r="L838" s="2"/>
    </row>
    <row r="839" spans="12:12" ht="14.25" customHeight="1">
      <c r="L839" s="2"/>
    </row>
    <row r="840" spans="12:12" ht="14.25" customHeight="1">
      <c r="L840" s="2"/>
    </row>
    <row r="841" spans="12:12" ht="14.25" customHeight="1">
      <c r="L841" s="2"/>
    </row>
    <row r="842" spans="12:12" ht="14.25" customHeight="1">
      <c r="L842" s="2"/>
    </row>
    <row r="843" spans="12:12" ht="14.25" customHeight="1">
      <c r="L843" s="2"/>
    </row>
    <row r="844" spans="12:12" ht="14.25" customHeight="1">
      <c r="L844" s="2"/>
    </row>
    <row r="845" spans="12:12" ht="14.25" customHeight="1">
      <c r="L845" s="2"/>
    </row>
    <row r="846" spans="12:12" ht="14.25" customHeight="1">
      <c r="L846" s="2"/>
    </row>
    <row r="847" spans="12:12" ht="14.25" customHeight="1">
      <c r="L847" s="2"/>
    </row>
    <row r="848" spans="12:12" ht="14.25" customHeight="1">
      <c r="L848" s="2"/>
    </row>
    <row r="849" spans="12:12" ht="14.25" customHeight="1">
      <c r="L849" s="2"/>
    </row>
    <row r="850" spans="12:12" ht="14.25" customHeight="1">
      <c r="L850" s="2"/>
    </row>
    <row r="851" spans="12:12" ht="14.25" customHeight="1">
      <c r="L851" s="2"/>
    </row>
    <row r="852" spans="12:12" ht="14.25" customHeight="1">
      <c r="L852" s="2"/>
    </row>
    <row r="853" spans="12:12" ht="14.25" customHeight="1">
      <c r="L853" s="2"/>
    </row>
    <row r="854" spans="12:12" ht="14.25" customHeight="1">
      <c r="L854" s="2"/>
    </row>
    <row r="855" spans="12:12" ht="14.25" customHeight="1">
      <c r="L855" s="2"/>
    </row>
    <row r="856" spans="12:12" ht="14.25" customHeight="1">
      <c r="L856" s="2"/>
    </row>
    <row r="857" spans="12:12" ht="14.25" customHeight="1">
      <c r="L857" s="2"/>
    </row>
    <row r="858" spans="12:12" ht="14.25" customHeight="1">
      <c r="L858" s="2"/>
    </row>
    <row r="859" spans="12:12" ht="14.25" customHeight="1">
      <c r="L859" s="2"/>
    </row>
    <row r="860" spans="12:12" ht="14.25" customHeight="1">
      <c r="L860" s="2"/>
    </row>
    <row r="861" spans="12:12" ht="14.25" customHeight="1">
      <c r="L861" s="2"/>
    </row>
    <row r="862" spans="12:12" ht="14.25" customHeight="1">
      <c r="L862" s="2"/>
    </row>
    <row r="863" spans="12:12" ht="14.25" customHeight="1">
      <c r="L863" s="2"/>
    </row>
    <row r="864" spans="12:12" ht="14.25" customHeight="1">
      <c r="L864" s="2"/>
    </row>
    <row r="865" spans="12:12" ht="14.25" customHeight="1">
      <c r="L865" s="2"/>
    </row>
    <row r="866" spans="12:12" ht="14.25" customHeight="1">
      <c r="L866" s="2"/>
    </row>
    <row r="867" spans="12:12" ht="14.25" customHeight="1">
      <c r="L867" s="2"/>
    </row>
    <row r="868" spans="12:12" ht="14.25" customHeight="1">
      <c r="L868" s="2"/>
    </row>
    <row r="869" spans="12:12" ht="14.25" customHeight="1">
      <c r="L869" s="2"/>
    </row>
    <row r="870" spans="12:12" ht="14.25" customHeight="1">
      <c r="L870" s="2"/>
    </row>
    <row r="871" spans="12:12" ht="14.25" customHeight="1">
      <c r="L871" s="2"/>
    </row>
    <row r="872" spans="12:12" ht="14.25" customHeight="1">
      <c r="L872" s="2"/>
    </row>
    <row r="873" spans="12:12" ht="14.25" customHeight="1">
      <c r="L873" s="2"/>
    </row>
    <row r="874" spans="12:12" ht="14.25" customHeight="1">
      <c r="L874" s="2"/>
    </row>
    <row r="875" spans="12:12" ht="14.25" customHeight="1">
      <c r="L875" s="2"/>
    </row>
    <row r="876" spans="12:12" ht="14.25" customHeight="1">
      <c r="L876" s="2"/>
    </row>
    <row r="877" spans="12:12" ht="14.25" customHeight="1">
      <c r="L877" s="2"/>
    </row>
    <row r="878" spans="12:12" ht="14.25" customHeight="1">
      <c r="L878" s="2"/>
    </row>
    <row r="879" spans="12:12" ht="14.25" customHeight="1">
      <c r="L879" s="2"/>
    </row>
    <row r="880" spans="12:12" ht="14.25" customHeight="1">
      <c r="L880" s="2"/>
    </row>
    <row r="881" spans="12:12" ht="14.25" customHeight="1">
      <c r="L881" s="2"/>
    </row>
    <row r="882" spans="12:12" ht="14.25" customHeight="1">
      <c r="L882" s="2"/>
    </row>
    <row r="883" spans="12:12" ht="14.25" customHeight="1">
      <c r="L883" s="2"/>
    </row>
    <row r="884" spans="12:12" ht="14.25" customHeight="1">
      <c r="L884" s="2"/>
    </row>
    <row r="885" spans="12:12" ht="14.25" customHeight="1">
      <c r="L885" s="2"/>
    </row>
    <row r="886" spans="12:12" ht="14.25" customHeight="1">
      <c r="L886" s="2"/>
    </row>
    <row r="887" spans="12:12" ht="14.25" customHeight="1">
      <c r="L887" s="2"/>
    </row>
    <row r="888" spans="12:12" ht="14.25" customHeight="1">
      <c r="L888" s="2"/>
    </row>
    <row r="889" spans="12:12" ht="14.25" customHeight="1">
      <c r="L889" s="2"/>
    </row>
    <row r="890" spans="12:12" ht="14.25" customHeight="1">
      <c r="L890" s="2"/>
    </row>
    <row r="891" spans="12:12" ht="14.25" customHeight="1">
      <c r="L891" s="2"/>
    </row>
    <row r="892" spans="12:12" ht="14.25" customHeight="1">
      <c r="L892" s="2"/>
    </row>
    <row r="893" spans="12:12" ht="14.25" customHeight="1">
      <c r="L893" s="2"/>
    </row>
    <row r="894" spans="12:12" ht="14.25" customHeight="1">
      <c r="L894" s="2"/>
    </row>
    <row r="895" spans="12:12" ht="14.25" customHeight="1">
      <c r="L895" s="2"/>
    </row>
    <row r="896" spans="12:12" ht="14.25" customHeight="1">
      <c r="L896" s="2"/>
    </row>
    <row r="897" spans="12:12" ht="14.25" customHeight="1">
      <c r="L897" s="2"/>
    </row>
    <row r="898" spans="12:12" ht="14.25" customHeight="1">
      <c r="L898" s="2"/>
    </row>
    <row r="899" spans="12:12" ht="14.25" customHeight="1">
      <c r="L899" s="2"/>
    </row>
    <row r="900" spans="12:12" ht="14.25" customHeight="1">
      <c r="L900" s="2"/>
    </row>
    <row r="901" spans="12:12" ht="14.25" customHeight="1">
      <c r="L901" s="2"/>
    </row>
    <row r="902" spans="12:12" ht="14.25" customHeight="1">
      <c r="L902" s="2"/>
    </row>
    <row r="903" spans="12:12" ht="14.25" customHeight="1">
      <c r="L903" s="2"/>
    </row>
    <row r="904" spans="12:12" ht="14.25" customHeight="1">
      <c r="L904" s="2"/>
    </row>
    <row r="905" spans="12:12" ht="14.25" customHeight="1">
      <c r="L905" s="2"/>
    </row>
    <row r="906" spans="12:12" ht="14.25" customHeight="1">
      <c r="L906" s="2"/>
    </row>
    <row r="907" spans="12:12" ht="14.25" customHeight="1">
      <c r="L907" s="2"/>
    </row>
    <row r="908" spans="12:12" ht="14.25" customHeight="1">
      <c r="L908" s="2"/>
    </row>
    <row r="909" spans="12:12" ht="14.25" customHeight="1">
      <c r="L909" s="2"/>
    </row>
    <row r="910" spans="12:12" ht="14.25" customHeight="1">
      <c r="L910" s="2"/>
    </row>
    <row r="911" spans="12:12" ht="14.25" customHeight="1">
      <c r="L911" s="2"/>
    </row>
    <row r="912" spans="12:12" ht="14.25" customHeight="1">
      <c r="L912" s="2"/>
    </row>
    <row r="913" spans="12:12" ht="14.25" customHeight="1">
      <c r="L913" s="2"/>
    </row>
    <row r="914" spans="12:12" ht="14.25" customHeight="1">
      <c r="L914" s="2"/>
    </row>
    <row r="915" spans="12:12" ht="14.25" customHeight="1">
      <c r="L915" s="2"/>
    </row>
    <row r="916" spans="12:12" ht="14.25" customHeight="1">
      <c r="L916" s="2"/>
    </row>
    <row r="917" spans="12:12" ht="14.25" customHeight="1">
      <c r="L917" s="2"/>
    </row>
    <row r="918" spans="12:12" ht="14.25" customHeight="1">
      <c r="L918" s="2"/>
    </row>
    <row r="919" spans="12:12" ht="14.25" customHeight="1">
      <c r="L919" s="2"/>
    </row>
    <row r="920" spans="12:12" ht="14.25" customHeight="1">
      <c r="L920" s="2"/>
    </row>
    <row r="921" spans="12:12" ht="14.25" customHeight="1">
      <c r="L921" s="2"/>
    </row>
    <row r="922" spans="12:12" ht="14.25" customHeight="1">
      <c r="L922" s="2"/>
    </row>
    <row r="923" spans="12:12" ht="14.25" customHeight="1">
      <c r="L923" s="2"/>
    </row>
    <row r="924" spans="12:12" ht="14.25" customHeight="1">
      <c r="L924" s="2"/>
    </row>
    <row r="925" spans="12:12" ht="14.25" customHeight="1">
      <c r="L925" s="2"/>
    </row>
    <row r="926" spans="12:12" ht="14.25" customHeight="1">
      <c r="L926" s="2"/>
    </row>
    <row r="927" spans="12:12" ht="14.25" customHeight="1">
      <c r="L927" s="2"/>
    </row>
    <row r="928" spans="12:12" ht="14.25" customHeight="1">
      <c r="L928" s="2"/>
    </row>
    <row r="929" spans="12:12" ht="14.25" customHeight="1">
      <c r="L929" s="2"/>
    </row>
    <row r="930" spans="12:12" ht="14.25" customHeight="1">
      <c r="L930" s="2"/>
    </row>
    <row r="931" spans="12:12" ht="14.25" customHeight="1">
      <c r="L931" s="2"/>
    </row>
    <row r="932" spans="12:12" ht="14.25" customHeight="1">
      <c r="L932" s="2"/>
    </row>
    <row r="933" spans="12:12" ht="14.25" customHeight="1">
      <c r="L933" s="2"/>
    </row>
    <row r="934" spans="12:12" ht="14.25" customHeight="1">
      <c r="L934" s="2"/>
    </row>
    <row r="935" spans="12:12" ht="14.25" customHeight="1">
      <c r="L935" s="2"/>
    </row>
    <row r="936" spans="12:12" ht="14.25" customHeight="1">
      <c r="L936" s="2"/>
    </row>
    <row r="937" spans="12:12" ht="14.25" customHeight="1">
      <c r="L937" s="2"/>
    </row>
    <row r="938" spans="12:12" ht="14.25" customHeight="1">
      <c r="L938" s="2"/>
    </row>
    <row r="939" spans="12:12" ht="14.25" customHeight="1">
      <c r="L939" s="2"/>
    </row>
    <row r="940" spans="12:12" ht="14.25" customHeight="1">
      <c r="L940" s="2"/>
    </row>
    <row r="941" spans="12:12" ht="14.25" customHeight="1">
      <c r="L941" s="2"/>
    </row>
    <row r="942" spans="12:12" ht="14.25" customHeight="1">
      <c r="L942" s="2"/>
    </row>
    <row r="943" spans="12:12" ht="14.25" customHeight="1">
      <c r="L943" s="2"/>
    </row>
    <row r="944" spans="12:12" ht="14.25" customHeight="1">
      <c r="L944" s="2"/>
    </row>
    <row r="945" spans="12:12" ht="14.25" customHeight="1">
      <c r="L945" s="2"/>
    </row>
    <row r="946" spans="12:12" ht="14.25" customHeight="1">
      <c r="L946" s="2"/>
    </row>
    <row r="947" spans="12:12" ht="14.25" customHeight="1">
      <c r="L947" s="2"/>
    </row>
    <row r="948" spans="12:12" ht="14.25" customHeight="1">
      <c r="L948" s="2"/>
    </row>
    <row r="949" spans="12:12" ht="14.25" customHeight="1">
      <c r="L949" s="2"/>
    </row>
    <row r="950" spans="12:12" ht="14.25" customHeight="1">
      <c r="L950" s="2"/>
    </row>
    <row r="951" spans="12:12" ht="14.25" customHeight="1">
      <c r="L951" s="2"/>
    </row>
    <row r="952" spans="12:12" ht="14.25" customHeight="1">
      <c r="L952" s="2"/>
    </row>
    <row r="953" spans="12:12" ht="14.25" customHeight="1">
      <c r="L953" s="2"/>
    </row>
    <row r="954" spans="12:12" ht="14.25" customHeight="1">
      <c r="L954" s="2"/>
    </row>
    <row r="955" spans="12:12" ht="14.25" customHeight="1">
      <c r="L955" s="2"/>
    </row>
    <row r="956" spans="12:12" ht="14.25" customHeight="1">
      <c r="L956" s="2"/>
    </row>
    <row r="957" spans="12:12" ht="14.25" customHeight="1">
      <c r="L957" s="2"/>
    </row>
    <row r="958" spans="12:12" ht="14.25" customHeight="1">
      <c r="L958" s="2"/>
    </row>
    <row r="959" spans="12:12" ht="14.25" customHeight="1">
      <c r="L959" s="2"/>
    </row>
    <row r="960" spans="12:12" ht="14.25" customHeight="1">
      <c r="L960" s="2"/>
    </row>
    <row r="961" spans="12:12" ht="14.25" customHeight="1">
      <c r="L961" s="2"/>
    </row>
    <row r="962" spans="12:12" ht="14.25" customHeight="1">
      <c r="L962" s="2"/>
    </row>
    <row r="963" spans="12:12" ht="14.25" customHeight="1">
      <c r="L963" s="2"/>
    </row>
    <row r="964" spans="12:12" ht="14.25" customHeight="1">
      <c r="L964" s="2"/>
    </row>
    <row r="965" spans="12:12" ht="14.25" customHeight="1">
      <c r="L965" s="2"/>
    </row>
    <row r="966" spans="12:12" ht="14.25" customHeight="1">
      <c r="L966" s="2"/>
    </row>
    <row r="967" spans="12:12" ht="14.25" customHeight="1">
      <c r="L967" s="2"/>
    </row>
    <row r="968" spans="12:12" ht="14.25" customHeight="1">
      <c r="L968" s="2"/>
    </row>
    <row r="969" spans="12:12" ht="14.25" customHeight="1">
      <c r="L969" s="2"/>
    </row>
    <row r="970" spans="12:12" ht="14.25" customHeight="1">
      <c r="L970" s="2"/>
    </row>
    <row r="971" spans="12:12" ht="14.25" customHeight="1">
      <c r="L971" s="2"/>
    </row>
    <row r="972" spans="12:12" ht="14.25" customHeight="1">
      <c r="L972" s="2"/>
    </row>
    <row r="973" spans="12:12" ht="14.25" customHeight="1">
      <c r="L973" s="2"/>
    </row>
    <row r="974" spans="12:12" ht="14.25" customHeight="1">
      <c r="L974" s="2"/>
    </row>
    <row r="975" spans="12:12" ht="14.25" customHeight="1">
      <c r="L975" s="2"/>
    </row>
    <row r="976" spans="12:12" ht="14.25" customHeight="1">
      <c r="L976" s="2"/>
    </row>
    <row r="977" spans="12:12" ht="14.25" customHeight="1">
      <c r="L977" s="2"/>
    </row>
    <row r="978" spans="12:12" ht="14.25" customHeight="1">
      <c r="L978" s="2"/>
    </row>
    <row r="979" spans="12:12" ht="14.25" customHeight="1">
      <c r="L979" s="2"/>
    </row>
    <row r="980" spans="12:12" ht="14.25" customHeight="1">
      <c r="L980" s="2"/>
    </row>
    <row r="981" spans="12:12" ht="14.25" customHeight="1">
      <c r="L981" s="2"/>
    </row>
    <row r="982" spans="12:12" ht="14.25" customHeight="1">
      <c r="L982" s="2"/>
    </row>
    <row r="983" spans="12:12" ht="14.25" customHeight="1">
      <c r="L983" s="2"/>
    </row>
    <row r="984" spans="12:12" ht="14.25" customHeight="1">
      <c r="L984" s="2"/>
    </row>
    <row r="985" spans="12:12" ht="14.25" customHeight="1">
      <c r="L985" s="2"/>
    </row>
    <row r="986" spans="12:12" ht="14.25" customHeight="1">
      <c r="L986" s="2"/>
    </row>
    <row r="987" spans="12:12" ht="14.25" customHeight="1">
      <c r="L987" s="2"/>
    </row>
    <row r="988" spans="12:12" ht="14.25" customHeight="1">
      <c r="L988" s="2"/>
    </row>
    <row r="989" spans="12:12" ht="14.25" customHeight="1">
      <c r="L989" s="2"/>
    </row>
    <row r="990" spans="12:12" ht="14.25" customHeight="1">
      <c r="L990" s="2"/>
    </row>
    <row r="991" spans="12:12" ht="14.25" customHeight="1">
      <c r="L991" s="2"/>
    </row>
    <row r="992" spans="12:12" ht="14.25" customHeight="1">
      <c r="L992" s="2"/>
    </row>
    <row r="993" spans="12:12" ht="14.25" customHeight="1">
      <c r="L993" s="2"/>
    </row>
    <row r="994" spans="12:12" ht="14.25" customHeight="1">
      <c r="L994" s="2"/>
    </row>
    <row r="995" spans="12:12" ht="14.25" customHeight="1">
      <c r="L995" s="2"/>
    </row>
    <row r="996" spans="12:12" ht="14.25" customHeight="1">
      <c r="L996" s="2"/>
    </row>
    <row r="997" spans="12:12" ht="14.25" customHeight="1">
      <c r="L997" s="2"/>
    </row>
    <row r="998" spans="12:12" ht="14.25" customHeight="1">
      <c r="L998" s="2"/>
    </row>
    <row r="999" spans="12:12" ht="14.25" customHeight="1">
      <c r="L999" s="2"/>
    </row>
    <row r="1000" spans="12:12" ht="14.25" customHeight="1">
      <c r="L1000" s="2"/>
    </row>
  </sheetData>
  <mergeCells count="21">
    <mergeCell ref="A1:L1"/>
    <mergeCell ref="A3:L3"/>
    <mergeCell ref="A5:L5"/>
    <mergeCell ref="A65:L65"/>
    <mergeCell ref="A67:L67"/>
    <mergeCell ref="A69:L69"/>
    <mergeCell ref="A124:L124"/>
    <mergeCell ref="A241:L241"/>
    <mergeCell ref="A243:L243"/>
    <mergeCell ref="A245:L245"/>
    <mergeCell ref="A300:L300"/>
    <mergeCell ref="A303:L303"/>
    <mergeCell ref="A305:L305"/>
    <mergeCell ref="A307:L307"/>
    <mergeCell ref="A126:L126"/>
    <mergeCell ref="A180:L180"/>
    <mergeCell ref="A182:L182"/>
    <mergeCell ref="A184:L184"/>
    <mergeCell ref="A186:L186"/>
    <mergeCell ref="A238:L238"/>
    <mergeCell ref="A239:L239"/>
  </mergeCells>
  <pageMargins left="0.7" right="0.7" top="0.75" bottom="0.75" header="0" footer="0"/>
  <pageSetup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C5E0B3"/>
  </sheetPr>
  <dimension ref="B1:L1000"/>
  <sheetViews>
    <sheetView workbookViewId="0">
      <selection activeCell="A115" sqref="A115"/>
    </sheetView>
  </sheetViews>
  <sheetFormatPr defaultColWidth="14.453125" defaultRowHeight="15" customHeight="1"/>
  <cols>
    <col min="1" max="7" width="8.6328125" customWidth="1"/>
    <col min="8" max="8" width="9.453125" customWidth="1"/>
    <col min="9" max="9" width="8.6328125" customWidth="1"/>
    <col min="10" max="10" width="9.453125" customWidth="1"/>
    <col min="11" max="11" width="8.6328125" customWidth="1"/>
    <col min="12" max="12" width="9.453125" customWidth="1"/>
    <col min="13" max="26" width="8.6328125" customWidth="1"/>
  </cols>
  <sheetData>
    <row r="1" spans="2:12" ht="14.25" customHeight="1"/>
    <row r="2" spans="2:12" ht="14.25" customHeight="1"/>
    <row r="3" spans="2:12" ht="14.25" customHeight="1">
      <c r="H3" s="2" t="s">
        <v>486</v>
      </c>
      <c r="I3" s="2"/>
      <c r="J3" s="2" t="s">
        <v>487</v>
      </c>
      <c r="L3" s="4" t="s">
        <v>94</v>
      </c>
    </row>
    <row r="4" spans="2:12" ht="14.25" customHeight="1">
      <c r="B4" s="5" t="s">
        <v>5</v>
      </c>
    </row>
    <row r="5" spans="2:12" ht="14.25" customHeight="1">
      <c r="C5" s="5" t="s">
        <v>19</v>
      </c>
      <c r="H5" s="87">
        <v>2101.29</v>
      </c>
      <c r="I5" s="87"/>
      <c r="J5" s="87">
        <v>2282.25</v>
      </c>
      <c r="K5" s="87"/>
      <c r="L5" s="87">
        <f t="shared" ref="L5:L13" si="0">+H5-J5</f>
        <v>-180.96000000000004</v>
      </c>
    </row>
    <row r="6" spans="2:12" ht="14.25" customHeight="1">
      <c r="C6" s="5" t="s">
        <v>20</v>
      </c>
      <c r="H6" s="87">
        <v>688.22</v>
      </c>
      <c r="I6" s="87"/>
      <c r="J6" s="87">
        <v>1754.48</v>
      </c>
      <c r="K6" s="87"/>
      <c r="L6" s="87">
        <f t="shared" si="0"/>
        <v>-1066.26</v>
      </c>
    </row>
    <row r="7" spans="2:12" ht="14.25" customHeight="1">
      <c r="C7" s="5" t="s">
        <v>21</v>
      </c>
      <c r="H7" s="87">
        <v>10854.54</v>
      </c>
      <c r="I7" s="87"/>
      <c r="J7" s="87">
        <v>10441.39</v>
      </c>
      <c r="K7" s="87"/>
      <c r="L7" s="87">
        <f t="shared" si="0"/>
        <v>413.15000000000146</v>
      </c>
    </row>
    <row r="8" spans="2:12" ht="14.25" customHeight="1">
      <c r="C8" s="5" t="s">
        <v>316</v>
      </c>
      <c r="H8" s="87">
        <v>480</v>
      </c>
      <c r="I8" s="87"/>
      <c r="J8" s="87">
        <v>525</v>
      </c>
      <c r="K8" s="87"/>
      <c r="L8" s="87">
        <f t="shared" si="0"/>
        <v>-45</v>
      </c>
    </row>
    <row r="9" spans="2:12" ht="14.25" customHeight="1">
      <c r="C9" s="5" t="s">
        <v>22</v>
      </c>
      <c r="H9" s="87">
        <v>3149.87</v>
      </c>
      <c r="I9" s="87"/>
      <c r="J9" s="87">
        <v>2825.99</v>
      </c>
      <c r="K9" s="87"/>
      <c r="L9" s="87">
        <f t="shared" si="0"/>
        <v>323.88000000000011</v>
      </c>
    </row>
    <row r="10" spans="2:12" ht="14.25" customHeight="1">
      <c r="C10" s="5" t="s">
        <v>478</v>
      </c>
      <c r="H10" s="87">
        <v>11000</v>
      </c>
      <c r="I10" s="87"/>
      <c r="J10" s="87">
        <v>0</v>
      </c>
      <c r="K10" s="87"/>
      <c r="L10" s="87">
        <f t="shared" si="0"/>
        <v>11000</v>
      </c>
    </row>
    <row r="11" spans="2:12" ht="14.25" customHeight="1">
      <c r="C11" s="5" t="s">
        <v>479</v>
      </c>
      <c r="H11" s="87">
        <v>1014.6200000000008</v>
      </c>
      <c r="I11" s="87"/>
      <c r="J11" s="87">
        <v>487</v>
      </c>
      <c r="K11" s="87"/>
      <c r="L11" s="87">
        <f t="shared" si="0"/>
        <v>527.6200000000008</v>
      </c>
    </row>
    <row r="12" spans="2:12" ht="14.25" customHeight="1">
      <c r="C12" s="5" t="s">
        <v>317</v>
      </c>
      <c r="H12" s="87">
        <v>31651.23</v>
      </c>
      <c r="I12" s="87"/>
      <c r="J12" s="87">
        <v>22736.6</v>
      </c>
      <c r="K12" s="87"/>
      <c r="L12" s="87">
        <f t="shared" si="0"/>
        <v>8914.630000000001</v>
      </c>
    </row>
    <row r="13" spans="2:12" ht="14.25" customHeight="1">
      <c r="C13" s="5" t="s">
        <v>24</v>
      </c>
      <c r="H13" s="87">
        <v>0</v>
      </c>
      <c r="I13" s="87"/>
      <c r="J13" s="87">
        <v>821.54</v>
      </c>
      <c r="K13" s="87"/>
      <c r="L13" s="87">
        <f t="shared" si="0"/>
        <v>-821.54</v>
      </c>
    </row>
    <row r="14" spans="2:12" ht="14.25" customHeight="1">
      <c r="H14" s="87"/>
      <c r="I14" s="87"/>
      <c r="J14" s="87"/>
      <c r="K14" s="87"/>
      <c r="L14" s="87"/>
    </row>
    <row r="15" spans="2:12" ht="14.25" customHeight="1">
      <c r="B15" s="5" t="s">
        <v>13</v>
      </c>
      <c r="H15" s="87"/>
      <c r="I15" s="87"/>
      <c r="J15" s="87"/>
      <c r="K15" s="87"/>
      <c r="L15" s="87"/>
    </row>
    <row r="16" spans="2:12" ht="14.25" customHeight="1">
      <c r="C16" s="5" t="s">
        <v>20</v>
      </c>
      <c r="H16" s="87">
        <v>2659.9199999999996</v>
      </c>
      <c r="I16" s="87"/>
      <c r="J16" s="87">
        <v>1972.35</v>
      </c>
      <c r="K16" s="87"/>
      <c r="L16" s="87">
        <f t="shared" ref="L16:L18" si="1">+H16-J16</f>
        <v>687.56999999999971</v>
      </c>
    </row>
    <row r="17" spans="2:12" ht="14.25" customHeight="1">
      <c r="C17" s="5" t="s">
        <v>25</v>
      </c>
      <c r="H17" s="87">
        <v>4744.32</v>
      </c>
      <c r="I17" s="87"/>
      <c r="J17" s="87">
        <v>2866.04</v>
      </c>
      <c r="K17" s="87"/>
      <c r="L17" s="87">
        <f t="shared" si="1"/>
        <v>1878.2799999999997</v>
      </c>
    </row>
    <row r="18" spans="2:12" ht="14.25" customHeight="1">
      <c r="C18" s="5" t="s">
        <v>22</v>
      </c>
      <c r="H18" s="87">
        <v>0</v>
      </c>
      <c r="I18" s="87"/>
      <c r="J18" s="87">
        <v>378.11</v>
      </c>
      <c r="K18" s="87"/>
      <c r="L18" s="87">
        <f t="shared" si="1"/>
        <v>-378.11</v>
      </c>
    </row>
    <row r="19" spans="2:12" ht="14.25" customHeight="1">
      <c r="B19" s="5" t="s">
        <v>488</v>
      </c>
      <c r="H19" s="87">
        <v>-10</v>
      </c>
    </row>
    <row r="20" spans="2:12" ht="14.25" customHeight="1"/>
    <row r="21" spans="2:12" ht="14.25" customHeight="1">
      <c r="B21" s="5" t="s">
        <v>489</v>
      </c>
      <c r="H21" s="105">
        <f>SUM(H5:H20)</f>
        <v>68334.010000000009</v>
      </c>
      <c r="J21" s="105">
        <f>SUM(J5:J20)</f>
        <v>47090.75</v>
      </c>
      <c r="L21" s="105">
        <f>SUM(L5:L20)</f>
        <v>21253.260000000002</v>
      </c>
    </row>
    <row r="22" spans="2:12" ht="14.25" customHeight="1"/>
    <row r="23" spans="2:12" ht="14.25" customHeight="1"/>
    <row r="24" spans="2:12" ht="14.25" customHeight="1"/>
    <row r="25" spans="2:12" ht="14.25" customHeight="1"/>
    <row r="26" spans="2:12" ht="14.25" customHeight="1"/>
    <row r="27" spans="2:12" ht="14.25" customHeight="1"/>
    <row r="28" spans="2:12" ht="14.25" customHeight="1"/>
    <row r="29" spans="2:12" ht="14.25" customHeight="1"/>
    <row r="30" spans="2:12" ht="14.25" customHeight="1"/>
    <row r="31" spans="2:12" ht="14.25" customHeight="1"/>
    <row r="32" spans="2:1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 right="0.7" top="0.75" bottom="0.75" header="0" footer="0"/>
  <pageSetup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C5E0B3"/>
  </sheetPr>
  <dimension ref="A1:M1000"/>
  <sheetViews>
    <sheetView workbookViewId="0">
      <pane ySplit="2" topLeftCell="A3" activePane="bottomLeft" state="frozen"/>
      <selection activeCell="A115" sqref="A115"/>
      <selection pane="bottomLeft" activeCell="A115" sqref="A115"/>
    </sheetView>
  </sheetViews>
  <sheetFormatPr defaultColWidth="14.453125" defaultRowHeight="15" customHeight="1"/>
  <cols>
    <col min="1" max="2" width="17.36328125" customWidth="1"/>
    <col min="3" max="3" width="27.453125" customWidth="1"/>
    <col min="4" max="4" width="13.453125" customWidth="1"/>
    <col min="5" max="5" width="8.6328125" customWidth="1"/>
    <col min="6" max="7" width="13" customWidth="1"/>
    <col min="8" max="8" width="14.36328125" customWidth="1"/>
    <col min="9" max="13" width="13" customWidth="1"/>
    <col min="14" max="26" width="8.6328125" customWidth="1"/>
  </cols>
  <sheetData>
    <row r="1" spans="1:13" ht="14.25" customHeight="1">
      <c r="A1" s="72" t="s">
        <v>490</v>
      </c>
      <c r="D1" s="73"/>
      <c r="E1" s="4"/>
      <c r="F1" s="2">
        <v>1</v>
      </c>
      <c r="G1" s="2">
        <v>2</v>
      </c>
      <c r="H1" s="2">
        <v>3</v>
      </c>
      <c r="I1" s="2">
        <v>4</v>
      </c>
      <c r="J1" s="2">
        <v>5</v>
      </c>
      <c r="K1" s="2">
        <v>6</v>
      </c>
      <c r="L1" s="2">
        <v>7</v>
      </c>
      <c r="M1" s="2">
        <v>8</v>
      </c>
    </row>
    <row r="2" spans="1:13" ht="14.25" customHeight="1">
      <c r="A2" s="74" t="s">
        <v>159</v>
      </c>
      <c r="B2" s="74"/>
      <c r="C2" s="74" t="s">
        <v>160</v>
      </c>
      <c r="D2" s="75" t="s">
        <v>161</v>
      </c>
      <c r="E2" s="2" t="s">
        <v>162</v>
      </c>
      <c r="F2" s="2" t="s">
        <v>163</v>
      </c>
      <c r="G2" s="2" t="s">
        <v>164</v>
      </c>
      <c r="H2" s="2" t="s">
        <v>406</v>
      </c>
      <c r="I2" s="2" t="s">
        <v>341</v>
      </c>
      <c r="J2" s="2" t="s">
        <v>167</v>
      </c>
      <c r="K2" s="2" t="s">
        <v>407</v>
      </c>
      <c r="L2" s="2" t="s">
        <v>343</v>
      </c>
      <c r="M2" s="2" t="s">
        <v>404</v>
      </c>
    </row>
    <row r="3" spans="1:13" ht="14.25" customHeight="1">
      <c r="A3" s="184" t="s">
        <v>491</v>
      </c>
      <c r="B3" s="76"/>
      <c r="C3" s="77" t="s">
        <v>409</v>
      </c>
      <c r="D3" s="12">
        <v>50</v>
      </c>
      <c r="E3" s="2">
        <v>4</v>
      </c>
      <c r="F3" s="6">
        <f t="shared" ref="F3:M3" si="0">IF($E3=F$1,+$D3,0)</f>
        <v>0</v>
      </c>
      <c r="G3" s="6">
        <f t="shared" si="0"/>
        <v>0</v>
      </c>
      <c r="H3" s="6">
        <f t="shared" si="0"/>
        <v>0</v>
      </c>
      <c r="I3" s="6">
        <f t="shared" si="0"/>
        <v>50</v>
      </c>
      <c r="J3" s="6">
        <f t="shared" si="0"/>
        <v>0</v>
      </c>
      <c r="K3" s="6">
        <f t="shared" si="0"/>
        <v>0</v>
      </c>
      <c r="L3" s="6">
        <f t="shared" si="0"/>
        <v>0</v>
      </c>
      <c r="M3" s="6">
        <f t="shared" si="0"/>
        <v>0</v>
      </c>
    </row>
    <row r="4" spans="1:13" ht="14.25" customHeight="1">
      <c r="A4" s="184" t="s">
        <v>492</v>
      </c>
      <c r="B4" s="76"/>
      <c r="C4" s="76" t="s">
        <v>493</v>
      </c>
      <c r="D4" s="12">
        <v>240</v>
      </c>
      <c r="E4" s="2">
        <v>6</v>
      </c>
      <c r="F4" s="6">
        <f t="shared" ref="F4:M4" si="1">IF($E4=F$1,+$D4,0)</f>
        <v>0</v>
      </c>
      <c r="G4" s="6">
        <f t="shared" si="1"/>
        <v>0</v>
      </c>
      <c r="H4" s="6">
        <f t="shared" si="1"/>
        <v>0</v>
      </c>
      <c r="I4" s="6">
        <f t="shared" si="1"/>
        <v>0</v>
      </c>
      <c r="J4" s="6">
        <f t="shared" si="1"/>
        <v>0</v>
      </c>
      <c r="K4" s="6">
        <f t="shared" si="1"/>
        <v>240</v>
      </c>
      <c r="L4" s="6">
        <f t="shared" si="1"/>
        <v>0</v>
      </c>
      <c r="M4" s="6">
        <f t="shared" si="1"/>
        <v>0</v>
      </c>
    </row>
    <row r="5" spans="1:13" ht="14.25" customHeight="1">
      <c r="A5" s="184" t="s">
        <v>492</v>
      </c>
      <c r="B5" s="77"/>
      <c r="C5" s="76" t="s">
        <v>494</v>
      </c>
      <c r="D5" s="12">
        <v>187</v>
      </c>
      <c r="E5" s="2">
        <v>6</v>
      </c>
      <c r="F5" s="6">
        <f t="shared" ref="F5:M5" si="2">IF($E5=F$1,+$D5,0)</f>
        <v>0</v>
      </c>
      <c r="G5" s="6">
        <f t="shared" si="2"/>
        <v>0</v>
      </c>
      <c r="H5" s="6">
        <f t="shared" si="2"/>
        <v>0</v>
      </c>
      <c r="I5" s="6">
        <f t="shared" si="2"/>
        <v>0</v>
      </c>
      <c r="J5" s="6">
        <f t="shared" si="2"/>
        <v>0</v>
      </c>
      <c r="K5" s="6">
        <f t="shared" si="2"/>
        <v>187</v>
      </c>
      <c r="L5" s="6">
        <f t="shared" si="2"/>
        <v>0</v>
      </c>
      <c r="M5" s="6">
        <f t="shared" si="2"/>
        <v>0</v>
      </c>
    </row>
    <row r="6" spans="1:13" ht="14.25" customHeight="1">
      <c r="A6" s="79" t="s">
        <v>495</v>
      </c>
      <c r="B6" s="79"/>
      <c r="C6" s="76" t="s">
        <v>493</v>
      </c>
      <c r="D6" s="12">
        <v>289</v>
      </c>
      <c r="E6" s="2">
        <v>6</v>
      </c>
      <c r="F6" s="6">
        <f t="shared" ref="F6:M6" si="3">IF($E6=F$1,+$D6,0)</f>
        <v>0</v>
      </c>
      <c r="G6" s="6">
        <f t="shared" si="3"/>
        <v>0</v>
      </c>
      <c r="H6" s="6">
        <f t="shared" si="3"/>
        <v>0</v>
      </c>
      <c r="I6" s="6">
        <f t="shared" si="3"/>
        <v>0</v>
      </c>
      <c r="J6" s="6">
        <f t="shared" si="3"/>
        <v>0</v>
      </c>
      <c r="K6" s="6">
        <f t="shared" si="3"/>
        <v>289</v>
      </c>
      <c r="L6" s="6">
        <f t="shared" si="3"/>
        <v>0</v>
      </c>
      <c r="M6" s="6">
        <f t="shared" si="3"/>
        <v>0</v>
      </c>
    </row>
    <row r="7" spans="1:13" ht="14.25" customHeight="1">
      <c r="A7" s="79" t="s">
        <v>495</v>
      </c>
      <c r="B7" s="184"/>
      <c r="C7" s="76" t="s">
        <v>494</v>
      </c>
      <c r="D7" s="12">
        <v>153</v>
      </c>
      <c r="E7" s="2">
        <v>6</v>
      </c>
      <c r="F7" s="6">
        <f t="shared" ref="F7:M7" si="4">IF($E7=F$1,+$D7,0)</f>
        <v>0</v>
      </c>
      <c r="G7" s="6">
        <f t="shared" si="4"/>
        <v>0</v>
      </c>
      <c r="H7" s="6">
        <f t="shared" si="4"/>
        <v>0</v>
      </c>
      <c r="I7" s="6">
        <f t="shared" si="4"/>
        <v>0</v>
      </c>
      <c r="J7" s="6">
        <f t="shared" si="4"/>
        <v>0</v>
      </c>
      <c r="K7" s="6">
        <f t="shared" si="4"/>
        <v>153</v>
      </c>
      <c r="L7" s="6">
        <f t="shared" si="4"/>
        <v>0</v>
      </c>
      <c r="M7" s="6">
        <f t="shared" si="4"/>
        <v>0</v>
      </c>
    </row>
    <row r="8" spans="1:13" ht="14.25" customHeight="1">
      <c r="A8" s="80" t="s">
        <v>496</v>
      </c>
      <c r="B8" s="80"/>
      <c r="C8" s="76" t="s">
        <v>409</v>
      </c>
      <c r="D8" s="12">
        <v>50</v>
      </c>
      <c r="E8" s="2">
        <v>4</v>
      </c>
      <c r="F8" s="6">
        <f t="shared" ref="F8:M8" si="5">IF($E8=F$1,+$D8,0)</f>
        <v>0</v>
      </c>
      <c r="G8" s="6">
        <f t="shared" si="5"/>
        <v>0</v>
      </c>
      <c r="H8" s="6">
        <f t="shared" si="5"/>
        <v>0</v>
      </c>
      <c r="I8" s="6">
        <f t="shared" si="5"/>
        <v>50</v>
      </c>
      <c r="J8" s="6">
        <f t="shared" si="5"/>
        <v>0</v>
      </c>
      <c r="K8" s="6">
        <f t="shared" si="5"/>
        <v>0</v>
      </c>
      <c r="L8" s="6">
        <f t="shared" si="5"/>
        <v>0</v>
      </c>
      <c r="M8" s="6">
        <f t="shared" si="5"/>
        <v>0</v>
      </c>
    </row>
    <row r="9" spans="1:13" ht="14.25" customHeight="1">
      <c r="A9" s="80" t="s">
        <v>497</v>
      </c>
      <c r="B9" s="80"/>
      <c r="C9" s="76" t="s">
        <v>409</v>
      </c>
      <c r="D9" s="12">
        <v>50</v>
      </c>
      <c r="E9" s="2">
        <v>4</v>
      </c>
      <c r="F9" s="6">
        <f t="shared" ref="F9:M9" si="6">IF($E9=F$1,+$D9,0)</f>
        <v>0</v>
      </c>
      <c r="G9" s="6">
        <f t="shared" si="6"/>
        <v>0</v>
      </c>
      <c r="H9" s="6">
        <f t="shared" si="6"/>
        <v>0</v>
      </c>
      <c r="I9" s="6">
        <f t="shared" si="6"/>
        <v>50</v>
      </c>
      <c r="J9" s="6">
        <f t="shared" si="6"/>
        <v>0</v>
      </c>
      <c r="K9" s="6">
        <f t="shared" si="6"/>
        <v>0</v>
      </c>
      <c r="L9" s="6">
        <f t="shared" si="6"/>
        <v>0</v>
      </c>
      <c r="M9" s="6">
        <f t="shared" si="6"/>
        <v>0</v>
      </c>
    </row>
    <row r="10" spans="1:13" ht="14.25" customHeight="1">
      <c r="A10" s="76" t="s">
        <v>498</v>
      </c>
      <c r="B10" s="76"/>
      <c r="C10" s="76" t="s">
        <v>493</v>
      </c>
      <c r="D10" s="12">
        <v>255</v>
      </c>
      <c r="E10" s="2">
        <v>6</v>
      </c>
      <c r="F10" s="6">
        <f t="shared" ref="F10:M10" si="7">IF($E10=F$1,+$D10,0)</f>
        <v>0</v>
      </c>
      <c r="G10" s="6">
        <f t="shared" si="7"/>
        <v>0</v>
      </c>
      <c r="H10" s="6">
        <f t="shared" si="7"/>
        <v>0</v>
      </c>
      <c r="I10" s="6">
        <f t="shared" si="7"/>
        <v>0</v>
      </c>
      <c r="J10" s="6">
        <f t="shared" si="7"/>
        <v>0</v>
      </c>
      <c r="K10" s="6">
        <f t="shared" si="7"/>
        <v>255</v>
      </c>
      <c r="L10" s="6">
        <f t="shared" si="7"/>
        <v>0</v>
      </c>
      <c r="M10" s="6">
        <f t="shared" si="7"/>
        <v>0</v>
      </c>
    </row>
    <row r="11" spans="1:13" ht="14.25" customHeight="1">
      <c r="A11" s="76" t="s">
        <v>498</v>
      </c>
      <c r="B11" s="76"/>
      <c r="C11" s="76" t="s">
        <v>494</v>
      </c>
      <c r="D11" s="12">
        <v>187</v>
      </c>
      <c r="E11" s="2">
        <v>6</v>
      </c>
      <c r="F11" s="6">
        <f t="shared" ref="F11:M11" si="8">IF($E11=F$1,+$D11,0)</f>
        <v>0</v>
      </c>
      <c r="G11" s="6">
        <f t="shared" si="8"/>
        <v>0</v>
      </c>
      <c r="H11" s="6">
        <f t="shared" si="8"/>
        <v>0</v>
      </c>
      <c r="I11" s="6">
        <f t="shared" si="8"/>
        <v>0</v>
      </c>
      <c r="J11" s="6">
        <f t="shared" si="8"/>
        <v>0</v>
      </c>
      <c r="K11" s="6">
        <f t="shared" si="8"/>
        <v>187</v>
      </c>
      <c r="L11" s="6">
        <f t="shared" si="8"/>
        <v>0</v>
      </c>
      <c r="M11" s="6">
        <f t="shared" si="8"/>
        <v>0</v>
      </c>
    </row>
    <row r="12" spans="1:13" ht="14.25" customHeight="1">
      <c r="A12" s="80" t="s">
        <v>499</v>
      </c>
      <c r="B12" s="80"/>
      <c r="C12" s="76" t="s">
        <v>409</v>
      </c>
      <c r="D12" s="12">
        <v>50</v>
      </c>
      <c r="E12" s="2">
        <v>4</v>
      </c>
      <c r="F12" s="6">
        <f t="shared" ref="F12:M12" si="9">IF($E12=F$1,+$D12,0)</f>
        <v>0</v>
      </c>
      <c r="G12" s="6">
        <f t="shared" si="9"/>
        <v>0</v>
      </c>
      <c r="H12" s="6">
        <f t="shared" si="9"/>
        <v>0</v>
      </c>
      <c r="I12" s="6">
        <f t="shared" si="9"/>
        <v>50</v>
      </c>
      <c r="J12" s="6">
        <f t="shared" si="9"/>
        <v>0</v>
      </c>
      <c r="K12" s="6">
        <f t="shared" si="9"/>
        <v>0</v>
      </c>
      <c r="L12" s="6">
        <f t="shared" si="9"/>
        <v>0</v>
      </c>
      <c r="M12" s="6">
        <f t="shared" si="9"/>
        <v>0</v>
      </c>
    </row>
    <row r="13" spans="1:13" ht="14.25" customHeight="1">
      <c r="A13" s="80" t="s">
        <v>500</v>
      </c>
      <c r="B13" s="80"/>
      <c r="C13" s="76" t="s">
        <v>409</v>
      </c>
      <c r="D13" s="12">
        <v>50</v>
      </c>
      <c r="E13" s="2">
        <v>4</v>
      </c>
      <c r="F13" s="6">
        <f t="shared" ref="F13:M13" si="10">IF($E13=F$1,+$D13,0)</f>
        <v>0</v>
      </c>
      <c r="G13" s="6">
        <f t="shared" si="10"/>
        <v>0</v>
      </c>
      <c r="H13" s="6">
        <f t="shared" si="10"/>
        <v>0</v>
      </c>
      <c r="I13" s="6">
        <f t="shared" si="10"/>
        <v>50</v>
      </c>
      <c r="J13" s="6">
        <f t="shared" si="10"/>
        <v>0</v>
      </c>
      <c r="K13" s="6">
        <f t="shared" si="10"/>
        <v>0</v>
      </c>
      <c r="L13" s="6">
        <f t="shared" si="10"/>
        <v>0</v>
      </c>
      <c r="M13" s="6">
        <f t="shared" si="10"/>
        <v>0</v>
      </c>
    </row>
    <row r="14" spans="1:13" ht="14.25" customHeight="1">
      <c r="A14" s="80" t="s">
        <v>501</v>
      </c>
      <c r="B14" s="80"/>
      <c r="C14" s="76" t="s">
        <v>494</v>
      </c>
      <c r="D14" s="12">
        <v>340</v>
      </c>
      <c r="E14" s="2">
        <v>6</v>
      </c>
      <c r="F14" s="6">
        <f t="shared" ref="F14:M14" si="11">IF($E14=F$1,+$D14,0)</f>
        <v>0</v>
      </c>
      <c r="G14" s="6">
        <f t="shared" si="11"/>
        <v>0</v>
      </c>
      <c r="H14" s="6">
        <f t="shared" si="11"/>
        <v>0</v>
      </c>
      <c r="I14" s="6">
        <f t="shared" si="11"/>
        <v>0</v>
      </c>
      <c r="J14" s="6">
        <f t="shared" si="11"/>
        <v>0</v>
      </c>
      <c r="K14" s="6">
        <f t="shared" si="11"/>
        <v>340</v>
      </c>
      <c r="L14" s="6">
        <f t="shared" si="11"/>
        <v>0</v>
      </c>
      <c r="M14" s="6">
        <f t="shared" si="11"/>
        <v>0</v>
      </c>
    </row>
    <row r="15" spans="1:13" ht="14.25" customHeight="1">
      <c r="A15" s="80" t="s">
        <v>501</v>
      </c>
      <c r="B15" s="80"/>
      <c r="C15" s="76" t="s">
        <v>493</v>
      </c>
      <c r="D15" s="12">
        <v>389.41</v>
      </c>
      <c r="E15" s="2">
        <v>6</v>
      </c>
      <c r="F15" s="6">
        <f t="shared" ref="F15:M15" si="12">IF($E15=F$1,+$D15,0)</f>
        <v>0</v>
      </c>
      <c r="G15" s="6">
        <f t="shared" si="12"/>
        <v>0</v>
      </c>
      <c r="H15" s="6">
        <f t="shared" si="12"/>
        <v>0</v>
      </c>
      <c r="I15" s="6">
        <f t="shared" si="12"/>
        <v>0</v>
      </c>
      <c r="J15" s="6">
        <f t="shared" si="12"/>
        <v>0</v>
      </c>
      <c r="K15" s="6">
        <f t="shared" si="12"/>
        <v>389.41</v>
      </c>
      <c r="L15" s="6">
        <f t="shared" si="12"/>
        <v>0</v>
      </c>
      <c r="M15" s="6">
        <f t="shared" si="12"/>
        <v>0</v>
      </c>
    </row>
    <row r="16" spans="1:13" ht="14.25" customHeight="1">
      <c r="A16" s="80" t="s">
        <v>501</v>
      </c>
      <c r="B16" s="80"/>
      <c r="C16" s="76" t="s">
        <v>502</v>
      </c>
      <c r="D16" s="12">
        <v>38.93</v>
      </c>
      <c r="E16" s="2">
        <v>3</v>
      </c>
      <c r="F16" s="6">
        <f t="shared" ref="F16:M16" si="13">IF($E16=F$1,+$D16,0)</f>
        <v>0</v>
      </c>
      <c r="G16" s="6">
        <f t="shared" si="13"/>
        <v>0</v>
      </c>
      <c r="H16" s="6">
        <f t="shared" si="13"/>
        <v>38.93</v>
      </c>
      <c r="I16" s="6">
        <f t="shared" si="13"/>
        <v>0</v>
      </c>
      <c r="J16" s="6">
        <f t="shared" si="13"/>
        <v>0</v>
      </c>
      <c r="K16" s="6">
        <f t="shared" si="13"/>
        <v>0</v>
      </c>
      <c r="L16" s="6">
        <f t="shared" si="13"/>
        <v>0</v>
      </c>
      <c r="M16" s="6">
        <f t="shared" si="13"/>
        <v>0</v>
      </c>
    </row>
    <row r="17" spans="1:13" ht="14.25" customHeight="1">
      <c r="A17" s="80" t="s">
        <v>503</v>
      </c>
      <c r="B17" s="80"/>
      <c r="C17" s="76" t="s">
        <v>409</v>
      </c>
      <c r="D17" s="12">
        <v>50</v>
      </c>
      <c r="E17" s="2">
        <v>4</v>
      </c>
      <c r="F17" s="6">
        <f t="shared" ref="F17:M17" si="14">IF($E17=F$1,+$D17,0)</f>
        <v>0</v>
      </c>
      <c r="G17" s="6">
        <f t="shared" si="14"/>
        <v>0</v>
      </c>
      <c r="H17" s="6">
        <f t="shared" si="14"/>
        <v>0</v>
      </c>
      <c r="I17" s="6">
        <f t="shared" si="14"/>
        <v>50</v>
      </c>
      <c r="J17" s="6">
        <f t="shared" si="14"/>
        <v>0</v>
      </c>
      <c r="K17" s="6">
        <f t="shared" si="14"/>
        <v>0</v>
      </c>
      <c r="L17" s="6">
        <f t="shared" si="14"/>
        <v>0</v>
      </c>
      <c r="M17" s="6">
        <f t="shared" si="14"/>
        <v>0</v>
      </c>
    </row>
    <row r="18" spans="1:13" ht="14.25" customHeight="1">
      <c r="A18" s="80" t="s">
        <v>504</v>
      </c>
      <c r="B18" s="80"/>
      <c r="C18" s="76" t="s">
        <v>494</v>
      </c>
      <c r="D18" s="12">
        <v>195</v>
      </c>
      <c r="E18" s="2">
        <v>6</v>
      </c>
      <c r="F18" s="6">
        <f t="shared" ref="F18:M18" si="15">IF($E18=F$1,+$D18,0)</f>
        <v>0</v>
      </c>
      <c r="G18" s="6">
        <f t="shared" si="15"/>
        <v>0</v>
      </c>
      <c r="H18" s="6">
        <f t="shared" si="15"/>
        <v>0</v>
      </c>
      <c r="I18" s="6">
        <f t="shared" si="15"/>
        <v>0</v>
      </c>
      <c r="J18" s="6">
        <f t="shared" si="15"/>
        <v>0</v>
      </c>
      <c r="K18" s="6">
        <f t="shared" si="15"/>
        <v>195</v>
      </c>
      <c r="L18" s="6">
        <f t="shared" si="15"/>
        <v>0</v>
      </c>
      <c r="M18" s="6">
        <f t="shared" si="15"/>
        <v>0</v>
      </c>
    </row>
    <row r="19" spans="1:13" ht="14.25" customHeight="1">
      <c r="A19" s="80" t="s">
        <v>505</v>
      </c>
      <c r="B19" s="80"/>
      <c r="C19" s="76" t="s">
        <v>409</v>
      </c>
      <c r="D19" s="12">
        <v>50</v>
      </c>
      <c r="E19" s="2">
        <v>4</v>
      </c>
      <c r="F19" s="6">
        <f t="shared" ref="F19:M19" si="16">IF($E19=F$1,+$D19,0)</f>
        <v>0</v>
      </c>
      <c r="G19" s="6">
        <f t="shared" si="16"/>
        <v>0</v>
      </c>
      <c r="H19" s="6">
        <f t="shared" si="16"/>
        <v>0</v>
      </c>
      <c r="I19" s="6">
        <f t="shared" si="16"/>
        <v>50</v>
      </c>
      <c r="J19" s="6">
        <f t="shared" si="16"/>
        <v>0</v>
      </c>
      <c r="K19" s="6">
        <f t="shared" si="16"/>
        <v>0</v>
      </c>
      <c r="L19" s="6">
        <f t="shared" si="16"/>
        <v>0</v>
      </c>
      <c r="M19" s="6">
        <f t="shared" si="16"/>
        <v>0</v>
      </c>
    </row>
    <row r="20" spans="1:13" ht="14.25" customHeight="1">
      <c r="A20" s="80" t="s">
        <v>506</v>
      </c>
      <c r="B20" s="80"/>
      <c r="C20" s="76" t="s">
        <v>507</v>
      </c>
      <c r="D20" s="12">
        <v>85</v>
      </c>
      <c r="E20" s="2">
        <v>6</v>
      </c>
      <c r="F20" s="6">
        <f t="shared" ref="F20:M20" si="17">IF($E20=F$1,+$D20,0)</f>
        <v>0</v>
      </c>
      <c r="G20" s="6">
        <f t="shared" si="17"/>
        <v>0</v>
      </c>
      <c r="H20" s="6">
        <f t="shared" si="17"/>
        <v>0</v>
      </c>
      <c r="I20" s="6">
        <f t="shared" si="17"/>
        <v>0</v>
      </c>
      <c r="J20" s="6">
        <f t="shared" si="17"/>
        <v>0</v>
      </c>
      <c r="K20" s="6">
        <f t="shared" si="17"/>
        <v>85</v>
      </c>
      <c r="L20" s="6">
        <f t="shared" si="17"/>
        <v>0</v>
      </c>
      <c r="M20" s="6">
        <f t="shared" si="17"/>
        <v>0</v>
      </c>
    </row>
    <row r="21" spans="1:13" ht="14.25" customHeight="1">
      <c r="A21" s="80" t="s">
        <v>508</v>
      </c>
      <c r="B21" s="80"/>
      <c r="C21" s="76" t="s">
        <v>409</v>
      </c>
      <c r="D21" s="6">
        <v>50</v>
      </c>
      <c r="E21" s="2">
        <v>4</v>
      </c>
      <c r="F21" s="6">
        <f t="shared" ref="F21:M21" si="18">IF($E21=F$1,+$D21,0)</f>
        <v>0</v>
      </c>
      <c r="G21" s="6">
        <f t="shared" si="18"/>
        <v>0</v>
      </c>
      <c r="H21" s="6">
        <f t="shared" si="18"/>
        <v>0</v>
      </c>
      <c r="I21" s="6">
        <f t="shared" si="18"/>
        <v>50</v>
      </c>
      <c r="J21" s="6">
        <f t="shared" si="18"/>
        <v>0</v>
      </c>
      <c r="K21" s="6">
        <f t="shared" si="18"/>
        <v>0</v>
      </c>
      <c r="L21" s="6">
        <f t="shared" si="18"/>
        <v>0</v>
      </c>
      <c r="M21" s="6">
        <f t="shared" si="18"/>
        <v>0</v>
      </c>
    </row>
    <row r="22" spans="1:13" ht="14.25" customHeight="1">
      <c r="A22" s="80" t="s">
        <v>509</v>
      </c>
      <c r="B22" s="80"/>
      <c r="C22" s="76" t="s">
        <v>494</v>
      </c>
      <c r="D22" s="6">
        <v>365</v>
      </c>
      <c r="E22" s="2">
        <v>6</v>
      </c>
      <c r="F22" s="6">
        <f t="shared" ref="F22:M22" si="19">IF($E22=F$1,+$D22,0)</f>
        <v>0</v>
      </c>
      <c r="G22" s="6">
        <f t="shared" si="19"/>
        <v>0</v>
      </c>
      <c r="H22" s="6">
        <f t="shared" si="19"/>
        <v>0</v>
      </c>
      <c r="I22" s="6">
        <f t="shared" si="19"/>
        <v>0</v>
      </c>
      <c r="J22" s="6">
        <f t="shared" si="19"/>
        <v>0</v>
      </c>
      <c r="K22" s="6">
        <f t="shared" si="19"/>
        <v>365</v>
      </c>
      <c r="L22" s="6">
        <f t="shared" si="19"/>
        <v>0</v>
      </c>
      <c r="M22" s="6">
        <f t="shared" si="19"/>
        <v>0</v>
      </c>
    </row>
    <row r="23" spans="1:13" ht="14.25" customHeight="1">
      <c r="A23" s="80" t="s">
        <v>509</v>
      </c>
      <c r="B23" s="80"/>
      <c r="C23" s="76" t="s">
        <v>493</v>
      </c>
      <c r="D23" s="6">
        <v>163</v>
      </c>
      <c r="E23" s="2">
        <v>6</v>
      </c>
      <c r="F23" s="6">
        <f t="shared" ref="F23:M23" si="20">IF($E23=F$1,+$D23,0)</f>
        <v>0</v>
      </c>
      <c r="G23" s="6">
        <f t="shared" si="20"/>
        <v>0</v>
      </c>
      <c r="H23" s="6">
        <f t="shared" si="20"/>
        <v>0</v>
      </c>
      <c r="I23" s="6">
        <f t="shared" si="20"/>
        <v>0</v>
      </c>
      <c r="J23" s="6">
        <f t="shared" si="20"/>
        <v>0</v>
      </c>
      <c r="K23" s="6">
        <f t="shared" si="20"/>
        <v>163</v>
      </c>
      <c r="L23" s="6">
        <f t="shared" si="20"/>
        <v>0</v>
      </c>
      <c r="M23" s="6">
        <f t="shared" si="20"/>
        <v>0</v>
      </c>
    </row>
    <row r="24" spans="1:13" ht="14.25" customHeight="1">
      <c r="A24" s="80" t="s">
        <v>510</v>
      </c>
      <c r="B24" s="80"/>
      <c r="C24" s="76" t="s">
        <v>493</v>
      </c>
      <c r="D24" s="6">
        <v>253</v>
      </c>
      <c r="E24" s="2">
        <v>6</v>
      </c>
      <c r="F24" s="6">
        <f t="shared" ref="F24:M24" si="21">IF($E24=F$1,+$D24,0)</f>
        <v>0</v>
      </c>
      <c r="G24" s="6">
        <f t="shared" si="21"/>
        <v>0</v>
      </c>
      <c r="H24" s="6">
        <f t="shared" si="21"/>
        <v>0</v>
      </c>
      <c r="I24" s="6">
        <f t="shared" si="21"/>
        <v>0</v>
      </c>
      <c r="J24" s="6">
        <f t="shared" si="21"/>
        <v>0</v>
      </c>
      <c r="K24" s="6">
        <f t="shared" si="21"/>
        <v>253</v>
      </c>
      <c r="L24" s="6">
        <f t="shared" si="21"/>
        <v>0</v>
      </c>
      <c r="M24" s="6">
        <f t="shared" si="21"/>
        <v>0</v>
      </c>
    </row>
    <row r="25" spans="1:13" ht="14.25" customHeight="1">
      <c r="A25" s="80" t="s">
        <v>511</v>
      </c>
      <c r="C25" s="76" t="s">
        <v>493</v>
      </c>
      <c r="D25" s="6">
        <v>47</v>
      </c>
      <c r="E25" s="2">
        <v>6</v>
      </c>
      <c r="F25" s="6">
        <f t="shared" ref="F25:M25" si="22">IF($E25=F$1,+$D25,0)</f>
        <v>0</v>
      </c>
      <c r="G25" s="6">
        <f t="shared" si="22"/>
        <v>0</v>
      </c>
      <c r="H25" s="6">
        <f t="shared" si="22"/>
        <v>0</v>
      </c>
      <c r="I25" s="6">
        <f t="shared" si="22"/>
        <v>0</v>
      </c>
      <c r="J25" s="6">
        <f t="shared" si="22"/>
        <v>0</v>
      </c>
      <c r="K25" s="6">
        <f t="shared" si="22"/>
        <v>47</v>
      </c>
      <c r="L25" s="6">
        <f t="shared" si="22"/>
        <v>0</v>
      </c>
      <c r="M25" s="6">
        <f t="shared" si="22"/>
        <v>0</v>
      </c>
    </row>
    <row r="26" spans="1:13" ht="14.25" customHeight="1">
      <c r="A26" s="80" t="s">
        <v>512</v>
      </c>
      <c r="C26" s="76" t="s">
        <v>409</v>
      </c>
      <c r="D26" s="6">
        <v>50</v>
      </c>
      <c r="E26" s="2">
        <v>4</v>
      </c>
      <c r="F26" s="6">
        <f t="shared" ref="F26:M26" si="23">IF($E26=F$1,+$D26,0)</f>
        <v>0</v>
      </c>
      <c r="G26" s="6">
        <f t="shared" si="23"/>
        <v>0</v>
      </c>
      <c r="H26" s="6">
        <f t="shared" si="23"/>
        <v>0</v>
      </c>
      <c r="I26" s="6">
        <f t="shared" si="23"/>
        <v>50</v>
      </c>
      <c r="J26" s="6">
        <f t="shared" si="23"/>
        <v>0</v>
      </c>
      <c r="K26" s="6">
        <f t="shared" si="23"/>
        <v>0</v>
      </c>
      <c r="L26" s="6">
        <f t="shared" si="23"/>
        <v>0</v>
      </c>
      <c r="M26" s="6">
        <f t="shared" si="23"/>
        <v>0</v>
      </c>
    </row>
    <row r="27" spans="1:13" ht="14.25" customHeight="1">
      <c r="A27" s="80" t="s">
        <v>512</v>
      </c>
      <c r="C27" s="76" t="s">
        <v>494</v>
      </c>
      <c r="D27" s="6">
        <v>663</v>
      </c>
      <c r="E27" s="2">
        <v>6</v>
      </c>
      <c r="F27" s="6">
        <f t="shared" ref="F27:M27" si="24">IF($E27=F$1,+$D27,0)</f>
        <v>0</v>
      </c>
      <c r="G27" s="6">
        <f t="shared" si="24"/>
        <v>0</v>
      </c>
      <c r="H27" s="6">
        <f t="shared" si="24"/>
        <v>0</v>
      </c>
      <c r="I27" s="6">
        <f t="shared" si="24"/>
        <v>0</v>
      </c>
      <c r="J27" s="6">
        <f t="shared" si="24"/>
        <v>0</v>
      </c>
      <c r="K27" s="6">
        <f t="shared" si="24"/>
        <v>663</v>
      </c>
      <c r="L27" s="6">
        <f t="shared" si="24"/>
        <v>0</v>
      </c>
      <c r="M27" s="6">
        <f t="shared" si="24"/>
        <v>0</v>
      </c>
    </row>
    <row r="28" spans="1:13" ht="14.25" customHeight="1">
      <c r="A28" s="80" t="s">
        <v>513</v>
      </c>
      <c r="C28" s="76" t="s">
        <v>409</v>
      </c>
      <c r="D28" s="6">
        <v>50</v>
      </c>
      <c r="E28" s="2">
        <v>4</v>
      </c>
      <c r="F28" s="6">
        <f t="shared" ref="F28:M28" si="25">IF($E28=F$1,+$D28,0)</f>
        <v>0</v>
      </c>
      <c r="G28" s="6">
        <f t="shared" si="25"/>
        <v>0</v>
      </c>
      <c r="H28" s="6">
        <f t="shared" si="25"/>
        <v>0</v>
      </c>
      <c r="I28" s="6">
        <f t="shared" si="25"/>
        <v>50</v>
      </c>
      <c r="J28" s="6">
        <f t="shared" si="25"/>
        <v>0</v>
      </c>
      <c r="K28" s="6">
        <f t="shared" si="25"/>
        <v>0</v>
      </c>
      <c r="L28" s="6">
        <f t="shared" si="25"/>
        <v>0</v>
      </c>
      <c r="M28" s="6">
        <f t="shared" si="25"/>
        <v>0</v>
      </c>
    </row>
    <row r="29" spans="1:13" ht="14.25" customHeight="1">
      <c r="A29" s="80" t="s">
        <v>514</v>
      </c>
      <c r="C29" s="76" t="s">
        <v>507</v>
      </c>
      <c r="D29" s="87">
        <v>44</v>
      </c>
      <c r="E29" s="2">
        <v>6</v>
      </c>
      <c r="F29" s="6">
        <f t="shared" ref="F29:M29" si="26">IF($E29=F$1,+$D29,0)</f>
        <v>0</v>
      </c>
      <c r="G29" s="6">
        <f t="shared" si="26"/>
        <v>0</v>
      </c>
      <c r="H29" s="6">
        <f t="shared" si="26"/>
        <v>0</v>
      </c>
      <c r="I29" s="6">
        <f t="shared" si="26"/>
        <v>0</v>
      </c>
      <c r="J29" s="6">
        <f t="shared" si="26"/>
        <v>0</v>
      </c>
      <c r="K29" s="6">
        <f t="shared" si="26"/>
        <v>44</v>
      </c>
      <c r="L29" s="6">
        <f t="shared" si="26"/>
        <v>0</v>
      </c>
      <c r="M29" s="6">
        <f t="shared" si="26"/>
        <v>0</v>
      </c>
    </row>
    <row r="30" spans="1:13" ht="14.25" customHeight="1">
      <c r="A30" s="80" t="s">
        <v>515</v>
      </c>
      <c r="C30" s="76" t="s">
        <v>516</v>
      </c>
      <c r="D30" s="87">
        <v>11000</v>
      </c>
      <c r="E30" s="2">
        <v>8</v>
      </c>
      <c r="F30" s="6">
        <f t="shared" ref="F30:M30" si="27">IF($E30=F$1,+$D30,0)</f>
        <v>0</v>
      </c>
      <c r="G30" s="6">
        <f t="shared" si="27"/>
        <v>0</v>
      </c>
      <c r="H30" s="6">
        <f t="shared" si="27"/>
        <v>0</v>
      </c>
      <c r="I30" s="6">
        <f t="shared" si="27"/>
        <v>0</v>
      </c>
      <c r="J30" s="6">
        <f t="shared" si="27"/>
        <v>0</v>
      </c>
      <c r="K30" s="6">
        <f t="shared" si="27"/>
        <v>0</v>
      </c>
      <c r="L30" s="6">
        <f t="shared" si="27"/>
        <v>0</v>
      </c>
      <c r="M30" s="6">
        <f t="shared" si="27"/>
        <v>11000</v>
      </c>
    </row>
    <row r="31" spans="1:13" ht="14.25" customHeight="1">
      <c r="A31" s="80" t="s">
        <v>517</v>
      </c>
      <c r="C31" s="76" t="s">
        <v>409</v>
      </c>
      <c r="D31" s="87">
        <v>50</v>
      </c>
      <c r="E31" s="2">
        <v>4</v>
      </c>
      <c r="F31" s="6">
        <f t="shared" ref="F31:M31" si="28">IF($E31=F$1,+$D31,0)</f>
        <v>0</v>
      </c>
      <c r="G31" s="6">
        <f t="shared" si="28"/>
        <v>0</v>
      </c>
      <c r="H31" s="6">
        <f t="shared" si="28"/>
        <v>0</v>
      </c>
      <c r="I31" s="6">
        <f t="shared" si="28"/>
        <v>50</v>
      </c>
      <c r="J31" s="6">
        <f t="shared" si="28"/>
        <v>0</v>
      </c>
      <c r="K31" s="6">
        <f t="shared" si="28"/>
        <v>0</v>
      </c>
      <c r="L31" s="6">
        <f t="shared" si="28"/>
        <v>0</v>
      </c>
      <c r="M31" s="6">
        <f t="shared" si="28"/>
        <v>0</v>
      </c>
    </row>
    <row r="32" spans="1:13" ht="14.25" customHeight="1">
      <c r="A32" s="80" t="s">
        <v>518</v>
      </c>
      <c r="C32" s="76" t="s">
        <v>494</v>
      </c>
      <c r="D32" s="87">
        <v>154</v>
      </c>
      <c r="E32" s="2">
        <v>6</v>
      </c>
      <c r="F32" s="6">
        <f t="shared" ref="F32:M32" si="29">IF($E32=F$1,+$D32,0)</f>
        <v>0</v>
      </c>
      <c r="G32" s="6">
        <f t="shared" si="29"/>
        <v>0</v>
      </c>
      <c r="H32" s="6">
        <f t="shared" si="29"/>
        <v>0</v>
      </c>
      <c r="I32" s="6">
        <f t="shared" si="29"/>
        <v>0</v>
      </c>
      <c r="J32" s="6">
        <f t="shared" si="29"/>
        <v>0</v>
      </c>
      <c r="K32" s="6">
        <f t="shared" si="29"/>
        <v>154</v>
      </c>
      <c r="L32" s="6">
        <f t="shared" si="29"/>
        <v>0</v>
      </c>
      <c r="M32" s="6">
        <f t="shared" si="29"/>
        <v>0</v>
      </c>
    </row>
    <row r="33" spans="1:13" ht="14.25" customHeight="1">
      <c r="A33" s="80" t="s">
        <v>519</v>
      </c>
      <c r="C33" s="76" t="s">
        <v>494</v>
      </c>
      <c r="D33" s="6">
        <v>334</v>
      </c>
      <c r="E33" s="2">
        <v>6</v>
      </c>
      <c r="F33" s="6">
        <f t="shared" ref="F33:M33" si="30">IF($E33=F$1,+$D33,0)</f>
        <v>0</v>
      </c>
      <c r="G33" s="6">
        <f t="shared" si="30"/>
        <v>0</v>
      </c>
      <c r="H33" s="6">
        <f t="shared" si="30"/>
        <v>0</v>
      </c>
      <c r="I33" s="6">
        <f t="shared" si="30"/>
        <v>0</v>
      </c>
      <c r="J33" s="6">
        <f t="shared" si="30"/>
        <v>0</v>
      </c>
      <c r="K33" s="6">
        <f t="shared" si="30"/>
        <v>334</v>
      </c>
      <c r="L33" s="6">
        <f t="shared" si="30"/>
        <v>0</v>
      </c>
      <c r="M33" s="6">
        <f t="shared" si="30"/>
        <v>0</v>
      </c>
    </row>
    <row r="34" spans="1:13" ht="14.25" customHeight="1">
      <c r="A34" s="80" t="s">
        <v>519</v>
      </c>
      <c r="C34" s="76" t="s">
        <v>493</v>
      </c>
      <c r="D34" s="87">
        <v>46</v>
      </c>
      <c r="E34" s="2">
        <v>6</v>
      </c>
      <c r="F34" s="6">
        <f t="shared" ref="F34:M34" si="31">IF($E34=F$1,+$D34,0)</f>
        <v>0</v>
      </c>
      <c r="G34" s="6">
        <f t="shared" si="31"/>
        <v>0</v>
      </c>
      <c r="H34" s="6">
        <f t="shared" si="31"/>
        <v>0</v>
      </c>
      <c r="I34" s="6">
        <f t="shared" si="31"/>
        <v>0</v>
      </c>
      <c r="J34" s="6">
        <f t="shared" si="31"/>
        <v>0</v>
      </c>
      <c r="K34" s="6">
        <f t="shared" si="31"/>
        <v>46</v>
      </c>
      <c r="L34" s="6">
        <f t="shared" si="31"/>
        <v>0</v>
      </c>
      <c r="M34" s="6">
        <f t="shared" si="31"/>
        <v>0</v>
      </c>
    </row>
    <row r="35" spans="1:13" ht="14.25" customHeight="1">
      <c r="A35" s="80" t="s">
        <v>520</v>
      </c>
      <c r="C35" s="76" t="s">
        <v>494</v>
      </c>
      <c r="D35" s="87">
        <v>482</v>
      </c>
      <c r="E35" s="2">
        <v>6</v>
      </c>
      <c r="F35" s="6">
        <f t="shared" ref="F35:M35" si="32">IF($E35=F$1,+$D35,0)</f>
        <v>0</v>
      </c>
      <c r="G35" s="6">
        <f t="shared" si="32"/>
        <v>0</v>
      </c>
      <c r="H35" s="6">
        <f t="shared" si="32"/>
        <v>0</v>
      </c>
      <c r="I35" s="6">
        <f t="shared" si="32"/>
        <v>0</v>
      </c>
      <c r="J35" s="6">
        <f t="shared" si="32"/>
        <v>0</v>
      </c>
      <c r="K35" s="6">
        <f t="shared" si="32"/>
        <v>482</v>
      </c>
      <c r="L35" s="6">
        <f t="shared" si="32"/>
        <v>0</v>
      </c>
      <c r="M35" s="6">
        <f t="shared" si="32"/>
        <v>0</v>
      </c>
    </row>
    <row r="36" spans="1:13" ht="14.25" customHeight="1">
      <c r="A36" s="80" t="s">
        <v>521</v>
      </c>
      <c r="C36" s="76" t="s">
        <v>409</v>
      </c>
      <c r="D36" s="87">
        <v>50</v>
      </c>
      <c r="E36" s="2">
        <v>4</v>
      </c>
      <c r="F36" s="6">
        <f t="shared" ref="F36:M36" si="33">IF($E36=F$1,+$D36,0)</f>
        <v>0</v>
      </c>
      <c r="G36" s="6">
        <f t="shared" si="33"/>
        <v>0</v>
      </c>
      <c r="H36" s="6">
        <f t="shared" si="33"/>
        <v>0</v>
      </c>
      <c r="I36" s="6">
        <f t="shared" si="33"/>
        <v>50</v>
      </c>
      <c r="J36" s="6">
        <f t="shared" si="33"/>
        <v>0</v>
      </c>
      <c r="K36" s="6">
        <f t="shared" si="33"/>
        <v>0</v>
      </c>
      <c r="L36" s="6">
        <f t="shared" si="33"/>
        <v>0</v>
      </c>
      <c r="M36" s="6">
        <f t="shared" si="33"/>
        <v>0</v>
      </c>
    </row>
    <row r="37" spans="1:13" ht="14.25" customHeight="1">
      <c r="A37" s="80" t="s">
        <v>522</v>
      </c>
      <c r="C37" s="76" t="s">
        <v>523</v>
      </c>
      <c r="D37" s="87">
        <v>150</v>
      </c>
      <c r="E37" s="2">
        <v>8</v>
      </c>
      <c r="F37" s="6">
        <f t="shared" ref="F37:M37" si="34">IF($E37=F$1,+$D37,0)</f>
        <v>0</v>
      </c>
      <c r="G37" s="6">
        <f t="shared" si="34"/>
        <v>0</v>
      </c>
      <c r="H37" s="6">
        <f t="shared" si="34"/>
        <v>0</v>
      </c>
      <c r="I37" s="6">
        <f t="shared" si="34"/>
        <v>0</v>
      </c>
      <c r="J37" s="6">
        <f t="shared" si="34"/>
        <v>0</v>
      </c>
      <c r="K37" s="6">
        <f t="shared" si="34"/>
        <v>0</v>
      </c>
      <c r="L37" s="6">
        <f t="shared" si="34"/>
        <v>0</v>
      </c>
      <c r="M37" s="6">
        <f t="shared" si="34"/>
        <v>150</v>
      </c>
    </row>
    <row r="38" spans="1:13" ht="14.25" customHeight="1">
      <c r="A38" s="80" t="s">
        <v>524</v>
      </c>
      <c r="C38" s="76" t="s">
        <v>507</v>
      </c>
      <c r="D38" s="87">
        <v>112</v>
      </c>
      <c r="E38" s="2">
        <v>6</v>
      </c>
      <c r="F38" s="6">
        <f t="shared" ref="F38:M38" si="35">IF($E38=F$1,+$D38,0)</f>
        <v>0</v>
      </c>
      <c r="G38" s="6">
        <f t="shared" si="35"/>
        <v>0</v>
      </c>
      <c r="H38" s="6">
        <f t="shared" si="35"/>
        <v>0</v>
      </c>
      <c r="I38" s="6">
        <f t="shared" si="35"/>
        <v>0</v>
      </c>
      <c r="J38" s="6">
        <f t="shared" si="35"/>
        <v>0</v>
      </c>
      <c r="K38" s="6">
        <f t="shared" si="35"/>
        <v>112</v>
      </c>
      <c r="L38" s="6">
        <f t="shared" si="35"/>
        <v>0</v>
      </c>
      <c r="M38" s="6">
        <f t="shared" si="35"/>
        <v>0</v>
      </c>
    </row>
    <row r="39" spans="1:13" ht="14.25" customHeight="1">
      <c r="A39" s="80" t="s">
        <v>525</v>
      </c>
      <c r="C39" s="76" t="s">
        <v>493</v>
      </c>
      <c r="D39" s="87">
        <v>94</v>
      </c>
      <c r="E39" s="2">
        <v>6</v>
      </c>
      <c r="F39" s="6">
        <f t="shared" ref="F39:M39" si="36">IF($E39=F$1,+$D39,0)</f>
        <v>0</v>
      </c>
      <c r="G39" s="6">
        <f t="shared" si="36"/>
        <v>0</v>
      </c>
      <c r="H39" s="6">
        <f t="shared" si="36"/>
        <v>0</v>
      </c>
      <c r="I39" s="6">
        <f t="shared" si="36"/>
        <v>0</v>
      </c>
      <c r="J39" s="6">
        <f t="shared" si="36"/>
        <v>0</v>
      </c>
      <c r="K39" s="6">
        <f t="shared" si="36"/>
        <v>94</v>
      </c>
      <c r="L39" s="6">
        <f t="shared" si="36"/>
        <v>0</v>
      </c>
      <c r="M39" s="6">
        <f t="shared" si="36"/>
        <v>0</v>
      </c>
    </row>
    <row r="40" spans="1:13" ht="14.25" customHeight="1">
      <c r="D40" s="125">
        <f>SUM(D3:D39)</f>
        <v>16866.34</v>
      </c>
      <c r="E40" s="2"/>
      <c r="F40" s="125">
        <f t="shared" ref="F40:M40" si="37">SUM(F3:F39)</f>
        <v>0</v>
      </c>
      <c r="G40" s="125">
        <f t="shared" si="37"/>
        <v>0</v>
      </c>
      <c r="H40" s="125">
        <f t="shared" si="37"/>
        <v>38.93</v>
      </c>
      <c r="I40" s="125">
        <f t="shared" si="37"/>
        <v>600</v>
      </c>
      <c r="J40" s="125">
        <f t="shared" si="37"/>
        <v>0</v>
      </c>
      <c r="K40" s="125">
        <f t="shared" si="37"/>
        <v>5077.41</v>
      </c>
      <c r="L40" s="125">
        <f t="shared" si="37"/>
        <v>0</v>
      </c>
      <c r="M40" s="125">
        <f t="shared" si="37"/>
        <v>11150</v>
      </c>
    </row>
    <row r="41" spans="1:13" ht="14.25" customHeight="1">
      <c r="E41" s="4"/>
    </row>
    <row r="42" spans="1:13" ht="14.25" customHeight="1">
      <c r="E42" s="4"/>
    </row>
    <row r="43" spans="1:13" ht="14.25" customHeight="1">
      <c r="A43" s="202" t="s">
        <v>433</v>
      </c>
      <c r="E43" s="4"/>
    </row>
    <row r="44" spans="1:13" ht="14.25" customHeight="1">
      <c r="A44" s="202" t="s">
        <v>434</v>
      </c>
      <c r="E44" s="4"/>
    </row>
    <row r="45" spans="1:13" ht="14.25" customHeight="1">
      <c r="A45" s="202" t="s">
        <v>435</v>
      </c>
      <c r="E45" s="4"/>
    </row>
    <row r="46" spans="1:13" ht="14.25" customHeight="1">
      <c r="A46" s="202" t="s">
        <v>436</v>
      </c>
      <c r="E46" s="4"/>
    </row>
    <row r="47" spans="1:13" ht="14.25" customHeight="1">
      <c r="A47" s="202" t="s">
        <v>437</v>
      </c>
      <c r="E47" s="4"/>
    </row>
    <row r="48" spans="1:13" ht="14.25" customHeight="1">
      <c r="A48" s="202" t="s">
        <v>438</v>
      </c>
      <c r="E48" s="4"/>
    </row>
    <row r="49" spans="1:5" ht="14.25" customHeight="1">
      <c r="A49" s="202" t="s">
        <v>439</v>
      </c>
      <c r="E49" s="4"/>
    </row>
    <row r="50" spans="1:5" ht="14.25" customHeight="1">
      <c r="A50" s="202" t="s">
        <v>440</v>
      </c>
      <c r="E50" s="4"/>
    </row>
    <row r="51" spans="1:5" ht="14.25" customHeight="1">
      <c r="A51" s="202" t="s">
        <v>441</v>
      </c>
      <c r="E51" s="4"/>
    </row>
    <row r="52" spans="1:5" ht="14.25" customHeight="1">
      <c r="A52" s="202" t="s">
        <v>442</v>
      </c>
      <c r="E52" s="4"/>
    </row>
    <row r="53" spans="1:5" ht="14.25" customHeight="1">
      <c r="A53" s="202" t="s">
        <v>443</v>
      </c>
      <c r="E53" s="4"/>
    </row>
    <row r="54" spans="1:5" ht="14.25" customHeight="1">
      <c r="A54" s="202" t="s">
        <v>444</v>
      </c>
      <c r="E54" s="4"/>
    </row>
    <row r="55" spans="1:5" ht="14.25" customHeight="1">
      <c r="A55" s="202" t="s">
        <v>445</v>
      </c>
      <c r="E55" s="4"/>
    </row>
    <row r="56" spans="1:5" ht="14.25" customHeight="1">
      <c r="A56" s="202" t="s">
        <v>446</v>
      </c>
      <c r="E56" s="4"/>
    </row>
    <row r="57" spans="1:5" ht="14.25" customHeight="1">
      <c r="A57" s="202" t="s">
        <v>447</v>
      </c>
      <c r="E57" s="4"/>
    </row>
    <row r="58" spans="1:5" ht="14.25" customHeight="1">
      <c r="A58" s="202" t="s">
        <v>448</v>
      </c>
      <c r="E58" s="4"/>
    </row>
    <row r="59" spans="1:5" ht="14.25" customHeight="1">
      <c r="A59" s="202" t="s">
        <v>449</v>
      </c>
      <c r="E59" s="4"/>
    </row>
    <row r="60" spans="1:5" ht="14.25" customHeight="1">
      <c r="E60" s="4"/>
    </row>
    <row r="61" spans="1:5" ht="14.25" customHeight="1">
      <c r="E61" s="4"/>
    </row>
    <row r="62" spans="1:5" ht="14.25" customHeight="1">
      <c r="E62" s="4"/>
    </row>
    <row r="63" spans="1:5" ht="14.25" customHeight="1">
      <c r="E63" s="4"/>
    </row>
    <row r="64" spans="1:5" ht="14.25" customHeight="1">
      <c r="E64" s="4"/>
    </row>
    <row r="65" spans="5:5" ht="14.25" customHeight="1">
      <c r="E65" s="4"/>
    </row>
    <row r="66" spans="5:5" ht="14.25" customHeight="1">
      <c r="E66" s="4"/>
    </row>
    <row r="67" spans="5:5" ht="14.25" customHeight="1">
      <c r="E67" s="4"/>
    </row>
    <row r="68" spans="5:5" ht="14.25" customHeight="1">
      <c r="E68" s="4"/>
    </row>
    <row r="69" spans="5:5" ht="14.25" customHeight="1">
      <c r="E69" s="4"/>
    </row>
    <row r="70" spans="5:5" ht="14.25" customHeight="1">
      <c r="E70" s="4"/>
    </row>
    <row r="71" spans="5:5" ht="14.25" customHeight="1">
      <c r="E71" s="4"/>
    </row>
    <row r="72" spans="5:5" ht="14.25" customHeight="1">
      <c r="E72" s="4"/>
    </row>
    <row r="73" spans="5:5" ht="14.25" customHeight="1">
      <c r="E73" s="4"/>
    </row>
    <row r="74" spans="5:5" ht="14.25" customHeight="1">
      <c r="E74" s="4"/>
    </row>
    <row r="75" spans="5:5" ht="14.25" customHeight="1">
      <c r="E75" s="4"/>
    </row>
    <row r="76" spans="5:5" ht="14.25" customHeight="1">
      <c r="E76" s="4"/>
    </row>
    <row r="77" spans="5:5" ht="14.25" customHeight="1">
      <c r="E77" s="4"/>
    </row>
    <row r="78" spans="5:5" ht="14.25" customHeight="1">
      <c r="E78" s="4"/>
    </row>
    <row r="79" spans="5:5" ht="14.25" customHeight="1">
      <c r="E79" s="4"/>
    </row>
    <row r="80" spans="5:5" ht="14.25" customHeight="1">
      <c r="E80" s="4"/>
    </row>
    <row r="81" spans="5:5" ht="14.25" customHeight="1">
      <c r="E81" s="4"/>
    </row>
    <row r="82" spans="5:5" ht="14.25" customHeight="1">
      <c r="E82" s="4"/>
    </row>
    <row r="83" spans="5:5" ht="14.25" customHeight="1">
      <c r="E83" s="4"/>
    </row>
    <row r="84" spans="5:5" ht="14.25" customHeight="1">
      <c r="E84" s="4"/>
    </row>
    <row r="85" spans="5:5" ht="14.25" customHeight="1">
      <c r="E85" s="4"/>
    </row>
    <row r="86" spans="5:5" ht="14.25" customHeight="1">
      <c r="E86" s="4"/>
    </row>
    <row r="87" spans="5:5" ht="14.25" customHeight="1">
      <c r="E87" s="4"/>
    </row>
    <row r="88" spans="5:5" ht="14.25" customHeight="1">
      <c r="E88" s="4"/>
    </row>
    <row r="89" spans="5:5" ht="14.25" customHeight="1">
      <c r="E89" s="4"/>
    </row>
    <row r="90" spans="5:5" ht="14.25" customHeight="1">
      <c r="E90" s="4"/>
    </row>
    <row r="91" spans="5:5" ht="14.25" customHeight="1">
      <c r="E91" s="4"/>
    </row>
    <row r="92" spans="5:5" ht="14.25" customHeight="1">
      <c r="E92" s="4"/>
    </row>
    <row r="93" spans="5:5" ht="14.25" customHeight="1">
      <c r="E93" s="4"/>
    </row>
    <row r="94" spans="5:5" ht="14.25" customHeight="1">
      <c r="E94" s="4"/>
    </row>
    <row r="95" spans="5:5" ht="14.25" customHeight="1">
      <c r="E95" s="4"/>
    </row>
    <row r="96" spans="5:5" ht="14.25" customHeight="1">
      <c r="E96" s="4"/>
    </row>
    <row r="97" spans="5:5" ht="14.25" customHeight="1">
      <c r="E97" s="4"/>
    </row>
    <row r="98" spans="5:5" ht="14.25" customHeight="1">
      <c r="E98" s="4"/>
    </row>
    <row r="99" spans="5:5" ht="14.25" customHeight="1">
      <c r="E99" s="4"/>
    </row>
    <row r="100" spans="5:5" ht="14.25" customHeight="1">
      <c r="E100" s="4"/>
    </row>
    <row r="101" spans="5:5" ht="14.25" customHeight="1">
      <c r="E101" s="4"/>
    </row>
    <row r="102" spans="5:5" ht="14.25" customHeight="1">
      <c r="E102" s="4"/>
    </row>
    <row r="103" spans="5:5" ht="14.25" customHeight="1">
      <c r="E103" s="4"/>
    </row>
    <row r="104" spans="5:5" ht="14.25" customHeight="1">
      <c r="E104" s="4"/>
    </row>
    <row r="105" spans="5:5" ht="14.25" customHeight="1">
      <c r="E105" s="4"/>
    </row>
    <row r="106" spans="5:5" ht="14.25" customHeight="1">
      <c r="E106" s="4"/>
    </row>
    <row r="107" spans="5:5" ht="14.25" customHeight="1">
      <c r="E107" s="4"/>
    </row>
    <row r="108" spans="5:5" ht="14.25" customHeight="1">
      <c r="E108" s="4"/>
    </row>
    <row r="109" spans="5:5" ht="14.25" customHeight="1">
      <c r="E109" s="4"/>
    </row>
    <row r="110" spans="5:5" ht="14.25" customHeight="1">
      <c r="E110" s="4"/>
    </row>
    <row r="111" spans="5:5" ht="14.25" customHeight="1">
      <c r="E111" s="4"/>
    </row>
    <row r="112" spans="5:5" ht="14.25" customHeight="1">
      <c r="E112" s="4"/>
    </row>
    <row r="113" spans="5:5" ht="14.25" customHeight="1">
      <c r="E113" s="4"/>
    </row>
    <row r="114" spans="5:5" ht="14.25" customHeight="1">
      <c r="E114" s="4"/>
    </row>
    <row r="115" spans="5:5" ht="14.25" customHeight="1">
      <c r="E115" s="4"/>
    </row>
    <row r="116" spans="5:5" ht="14.25" customHeight="1">
      <c r="E116" s="4"/>
    </row>
    <row r="117" spans="5:5" ht="14.25" customHeight="1">
      <c r="E117" s="4"/>
    </row>
    <row r="118" spans="5:5" ht="14.25" customHeight="1">
      <c r="E118" s="4"/>
    </row>
    <row r="119" spans="5:5" ht="14.25" customHeight="1">
      <c r="E119" s="4"/>
    </row>
    <row r="120" spans="5:5" ht="14.25" customHeight="1">
      <c r="E120" s="4"/>
    </row>
    <row r="121" spans="5:5" ht="14.25" customHeight="1">
      <c r="E121" s="4"/>
    </row>
    <row r="122" spans="5:5" ht="14.25" customHeight="1">
      <c r="E122" s="4"/>
    </row>
    <row r="123" spans="5:5" ht="14.25" customHeight="1">
      <c r="E123" s="4"/>
    </row>
    <row r="124" spans="5:5" ht="14.25" customHeight="1">
      <c r="E124" s="4"/>
    </row>
    <row r="125" spans="5:5" ht="14.25" customHeight="1">
      <c r="E125" s="4"/>
    </row>
    <row r="126" spans="5:5" ht="14.25" customHeight="1">
      <c r="E126" s="4"/>
    </row>
    <row r="127" spans="5:5" ht="14.25" customHeight="1">
      <c r="E127" s="4"/>
    </row>
    <row r="128" spans="5:5" ht="14.25" customHeight="1">
      <c r="E128" s="4"/>
    </row>
    <row r="129" spans="5:5" ht="14.25" customHeight="1">
      <c r="E129" s="4"/>
    </row>
    <row r="130" spans="5:5" ht="14.25" customHeight="1">
      <c r="E130" s="4"/>
    </row>
    <row r="131" spans="5:5" ht="14.25" customHeight="1">
      <c r="E131" s="4"/>
    </row>
    <row r="132" spans="5:5" ht="14.25" customHeight="1">
      <c r="E132" s="4"/>
    </row>
    <row r="133" spans="5:5" ht="14.25" customHeight="1">
      <c r="E133" s="4"/>
    </row>
    <row r="134" spans="5:5" ht="14.25" customHeight="1">
      <c r="E134" s="4"/>
    </row>
    <row r="135" spans="5:5" ht="14.25" customHeight="1">
      <c r="E135" s="4"/>
    </row>
    <row r="136" spans="5:5" ht="14.25" customHeight="1">
      <c r="E136" s="4"/>
    </row>
    <row r="137" spans="5:5" ht="14.25" customHeight="1">
      <c r="E137" s="4"/>
    </row>
    <row r="138" spans="5:5" ht="14.25" customHeight="1">
      <c r="E138" s="4"/>
    </row>
    <row r="139" spans="5:5" ht="14.25" customHeight="1">
      <c r="E139" s="4"/>
    </row>
    <row r="140" spans="5:5" ht="14.25" customHeight="1">
      <c r="E140" s="4"/>
    </row>
    <row r="141" spans="5:5" ht="14.25" customHeight="1">
      <c r="E141" s="4"/>
    </row>
    <row r="142" spans="5:5" ht="14.25" customHeight="1">
      <c r="E142" s="4"/>
    </row>
    <row r="143" spans="5:5" ht="14.25" customHeight="1">
      <c r="E143" s="4"/>
    </row>
    <row r="144" spans="5:5" ht="14.25" customHeight="1">
      <c r="E144" s="4"/>
    </row>
    <row r="145" spans="5:5" ht="14.25" customHeight="1">
      <c r="E145" s="4"/>
    </row>
    <row r="146" spans="5:5" ht="14.25" customHeight="1">
      <c r="E146" s="4"/>
    </row>
    <row r="147" spans="5:5" ht="14.25" customHeight="1">
      <c r="E147" s="4"/>
    </row>
    <row r="148" spans="5:5" ht="14.25" customHeight="1">
      <c r="E148" s="4"/>
    </row>
    <row r="149" spans="5:5" ht="14.25" customHeight="1">
      <c r="E149" s="4"/>
    </row>
    <row r="150" spans="5:5" ht="14.25" customHeight="1">
      <c r="E150" s="4"/>
    </row>
    <row r="151" spans="5:5" ht="14.25" customHeight="1">
      <c r="E151" s="4"/>
    </row>
    <row r="152" spans="5:5" ht="14.25" customHeight="1">
      <c r="E152" s="4"/>
    </row>
    <row r="153" spans="5:5" ht="14.25" customHeight="1">
      <c r="E153" s="4"/>
    </row>
    <row r="154" spans="5:5" ht="14.25" customHeight="1">
      <c r="E154" s="4"/>
    </row>
    <row r="155" spans="5:5" ht="14.25" customHeight="1">
      <c r="E155" s="4"/>
    </row>
    <row r="156" spans="5:5" ht="14.25" customHeight="1">
      <c r="E156" s="4"/>
    </row>
    <row r="157" spans="5:5" ht="14.25" customHeight="1">
      <c r="E157" s="4"/>
    </row>
    <row r="158" spans="5:5" ht="14.25" customHeight="1">
      <c r="E158" s="4"/>
    </row>
    <row r="159" spans="5:5" ht="14.25" customHeight="1">
      <c r="E159" s="4"/>
    </row>
    <row r="160" spans="5:5" ht="14.25" customHeight="1">
      <c r="E160" s="4"/>
    </row>
    <row r="161" spans="5:5" ht="14.25" customHeight="1">
      <c r="E161" s="4"/>
    </row>
    <row r="162" spans="5:5" ht="14.25" customHeight="1">
      <c r="E162" s="4"/>
    </row>
    <row r="163" spans="5:5" ht="14.25" customHeight="1">
      <c r="E163" s="4"/>
    </row>
    <row r="164" spans="5:5" ht="14.25" customHeight="1">
      <c r="E164" s="4"/>
    </row>
    <row r="165" spans="5:5" ht="14.25" customHeight="1">
      <c r="E165" s="4"/>
    </row>
    <row r="166" spans="5:5" ht="14.25" customHeight="1">
      <c r="E166" s="4"/>
    </row>
    <row r="167" spans="5:5" ht="14.25" customHeight="1">
      <c r="E167" s="4"/>
    </row>
    <row r="168" spans="5:5" ht="14.25" customHeight="1">
      <c r="E168" s="4"/>
    </row>
    <row r="169" spans="5:5" ht="14.25" customHeight="1">
      <c r="E169" s="4"/>
    </row>
    <row r="170" spans="5:5" ht="14.25" customHeight="1">
      <c r="E170" s="4"/>
    </row>
    <row r="171" spans="5:5" ht="14.25" customHeight="1">
      <c r="E171" s="4"/>
    </row>
    <row r="172" spans="5:5" ht="14.25" customHeight="1">
      <c r="E172" s="4"/>
    </row>
    <row r="173" spans="5:5" ht="14.25" customHeight="1">
      <c r="E173" s="4"/>
    </row>
    <row r="174" spans="5:5" ht="14.25" customHeight="1">
      <c r="E174" s="4"/>
    </row>
    <row r="175" spans="5:5" ht="14.25" customHeight="1">
      <c r="E175" s="4"/>
    </row>
    <row r="176" spans="5:5" ht="14.25" customHeight="1">
      <c r="E176" s="4"/>
    </row>
    <row r="177" spans="5:5" ht="14.25" customHeight="1">
      <c r="E177" s="4"/>
    </row>
    <row r="178" spans="5:5" ht="14.25" customHeight="1">
      <c r="E178" s="4"/>
    </row>
    <row r="179" spans="5:5" ht="14.25" customHeight="1">
      <c r="E179" s="4"/>
    </row>
    <row r="180" spans="5:5" ht="14.25" customHeight="1">
      <c r="E180" s="4"/>
    </row>
    <row r="181" spans="5:5" ht="14.25" customHeight="1">
      <c r="E181" s="4"/>
    </row>
    <row r="182" spans="5:5" ht="14.25" customHeight="1">
      <c r="E182" s="4"/>
    </row>
    <row r="183" spans="5:5" ht="14.25" customHeight="1">
      <c r="E183" s="4"/>
    </row>
    <row r="184" spans="5:5" ht="14.25" customHeight="1">
      <c r="E184" s="4"/>
    </row>
    <row r="185" spans="5:5" ht="14.25" customHeight="1">
      <c r="E185" s="4"/>
    </row>
    <row r="186" spans="5:5" ht="14.25" customHeight="1">
      <c r="E186" s="4"/>
    </row>
    <row r="187" spans="5:5" ht="14.25" customHeight="1">
      <c r="E187" s="4"/>
    </row>
    <row r="188" spans="5:5" ht="14.25" customHeight="1">
      <c r="E188" s="4"/>
    </row>
    <row r="189" spans="5:5" ht="14.25" customHeight="1">
      <c r="E189" s="4"/>
    </row>
    <row r="190" spans="5:5" ht="14.25" customHeight="1">
      <c r="E190" s="4"/>
    </row>
    <row r="191" spans="5:5" ht="14.25" customHeight="1">
      <c r="E191" s="4"/>
    </row>
    <row r="192" spans="5:5" ht="14.25" customHeight="1">
      <c r="E192" s="4"/>
    </row>
    <row r="193" spans="5:5" ht="14.25" customHeight="1">
      <c r="E193" s="4"/>
    </row>
    <row r="194" spans="5:5" ht="14.25" customHeight="1">
      <c r="E194" s="4"/>
    </row>
    <row r="195" spans="5:5" ht="14.25" customHeight="1">
      <c r="E195" s="4"/>
    </row>
    <row r="196" spans="5:5" ht="14.25" customHeight="1">
      <c r="E196" s="4"/>
    </row>
    <row r="197" spans="5:5" ht="14.25" customHeight="1">
      <c r="E197" s="4"/>
    </row>
    <row r="198" spans="5:5" ht="14.25" customHeight="1">
      <c r="E198" s="4"/>
    </row>
    <row r="199" spans="5:5" ht="14.25" customHeight="1">
      <c r="E199" s="4"/>
    </row>
    <row r="200" spans="5:5" ht="14.25" customHeight="1">
      <c r="E200" s="4"/>
    </row>
    <row r="201" spans="5:5" ht="14.25" customHeight="1">
      <c r="E201" s="4"/>
    </row>
    <row r="202" spans="5:5" ht="14.25" customHeight="1">
      <c r="E202" s="4"/>
    </row>
    <row r="203" spans="5:5" ht="14.25" customHeight="1">
      <c r="E203" s="4"/>
    </row>
    <row r="204" spans="5:5" ht="14.25" customHeight="1">
      <c r="E204" s="4"/>
    </row>
    <row r="205" spans="5:5" ht="14.25" customHeight="1">
      <c r="E205" s="4"/>
    </row>
    <row r="206" spans="5:5" ht="14.25" customHeight="1">
      <c r="E206" s="4"/>
    </row>
    <row r="207" spans="5:5" ht="14.25" customHeight="1">
      <c r="E207" s="4"/>
    </row>
    <row r="208" spans="5:5" ht="14.25" customHeight="1">
      <c r="E208" s="4"/>
    </row>
    <row r="209" spans="5:5" ht="14.25" customHeight="1">
      <c r="E209" s="4"/>
    </row>
    <row r="210" spans="5:5" ht="14.25" customHeight="1">
      <c r="E210" s="4"/>
    </row>
    <row r="211" spans="5:5" ht="14.25" customHeight="1">
      <c r="E211" s="4"/>
    </row>
    <row r="212" spans="5:5" ht="14.25" customHeight="1">
      <c r="E212" s="4"/>
    </row>
    <row r="213" spans="5:5" ht="14.25" customHeight="1">
      <c r="E213" s="4"/>
    </row>
    <row r="214" spans="5:5" ht="14.25" customHeight="1">
      <c r="E214" s="4"/>
    </row>
    <row r="215" spans="5:5" ht="14.25" customHeight="1">
      <c r="E215" s="4"/>
    </row>
    <row r="216" spans="5:5" ht="14.25" customHeight="1">
      <c r="E216" s="4"/>
    </row>
    <row r="217" spans="5:5" ht="14.25" customHeight="1">
      <c r="E217" s="4"/>
    </row>
    <row r="218" spans="5:5" ht="14.25" customHeight="1">
      <c r="E218" s="4"/>
    </row>
    <row r="219" spans="5:5" ht="14.25" customHeight="1">
      <c r="E219" s="4"/>
    </row>
    <row r="220" spans="5:5" ht="14.25" customHeight="1">
      <c r="E220" s="4"/>
    </row>
    <row r="221" spans="5:5" ht="14.25" customHeight="1">
      <c r="E221" s="4"/>
    </row>
    <row r="222" spans="5:5" ht="14.25" customHeight="1">
      <c r="E222" s="4"/>
    </row>
    <row r="223" spans="5:5" ht="14.25" customHeight="1">
      <c r="E223" s="4"/>
    </row>
    <row r="224" spans="5:5" ht="14.25" customHeight="1">
      <c r="E224" s="4"/>
    </row>
    <row r="225" spans="5:5" ht="14.25" customHeight="1">
      <c r="E225" s="4"/>
    </row>
    <row r="226" spans="5:5" ht="14.25" customHeight="1">
      <c r="E226" s="4"/>
    </row>
    <row r="227" spans="5:5" ht="14.25" customHeight="1">
      <c r="E227" s="4"/>
    </row>
    <row r="228" spans="5:5" ht="14.25" customHeight="1">
      <c r="E228" s="4"/>
    </row>
    <row r="229" spans="5:5" ht="14.25" customHeight="1">
      <c r="E229" s="4"/>
    </row>
    <row r="230" spans="5:5" ht="14.25" customHeight="1">
      <c r="E230" s="4"/>
    </row>
    <row r="231" spans="5:5" ht="14.25" customHeight="1">
      <c r="E231" s="4"/>
    </row>
    <row r="232" spans="5:5" ht="14.25" customHeight="1">
      <c r="E232" s="4"/>
    </row>
    <row r="233" spans="5:5" ht="14.25" customHeight="1">
      <c r="E233" s="4"/>
    </row>
    <row r="234" spans="5:5" ht="14.25" customHeight="1">
      <c r="E234" s="4"/>
    </row>
    <row r="235" spans="5:5" ht="14.25" customHeight="1">
      <c r="E235" s="4"/>
    </row>
    <row r="236" spans="5:5" ht="14.25" customHeight="1">
      <c r="E236" s="4"/>
    </row>
    <row r="237" spans="5:5" ht="14.25" customHeight="1">
      <c r="E237" s="4"/>
    </row>
    <row r="238" spans="5:5" ht="14.25" customHeight="1">
      <c r="E238" s="4"/>
    </row>
    <row r="239" spans="5:5" ht="14.25" customHeight="1">
      <c r="E239" s="4"/>
    </row>
    <row r="240" spans="5:5" ht="14.25" customHeight="1">
      <c r="E240" s="4"/>
    </row>
    <row r="241" spans="5:5" ht="14.25" customHeight="1">
      <c r="E241" s="4"/>
    </row>
    <row r="242" spans="5:5" ht="14.25" customHeight="1">
      <c r="E242" s="4"/>
    </row>
    <row r="243" spans="5:5" ht="14.25" customHeight="1">
      <c r="E243" s="4"/>
    </row>
    <row r="244" spans="5:5" ht="14.25" customHeight="1">
      <c r="E244" s="4"/>
    </row>
    <row r="245" spans="5:5" ht="14.25" customHeight="1">
      <c r="E245" s="4"/>
    </row>
    <row r="246" spans="5:5" ht="14.25" customHeight="1">
      <c r="E246" s="4"/>
    </row>
    <row r="247" spans="5:5" ht="14.25" customHeight="1">
      <c r="E247" s="4"/>
    </row>
    <row r="248" spans="5:5" ht="14.25" customHeight="1">
      <c r="E248" s="4"/>
    </row>
    <row r="249" spans="5:5" ht="14.25" customHeight="1">
      <c r="E249" s="4"/>
    </row>
    <row r="250" spans="5:5" ht="14.25" customHeight="1">
      <c r="E250" s="4"/>
    </row>
    <row r="251" spans="5:5" ht="14.25" customHeight="1">
      <c r="E251" s="4"/>
    </row>
    <row r="252" spans="5:5" ht="14.25" customHeight="1">
      <c r="E252" s="4"/>
    </row>
    <row r="253" spans="5:5" ht="14.25" customHeight="1">
      <c r="E253" s="4"/>
    </row>
    <row r="254" spans="5:5" ht="14.25" customHeight="1">
      <c r="E254" s="4"/>
    </row>
    <row r="255" spans="5:5" ht="14.25" customHeight="1">
      <c r="E255" s="4"/>
    </row>
    <row r="256" spans="5:5" ht="14.25" customHeight="1">
      <c r="E256" s="4"/>
    </row>
    <row r="257" spans="5:5" ht="14.25" customHeight="1">
      <c r="E257" s="4"/>
    </row>
    <row r="258" spans="5:5" ht="14.25" customHeight="1">
      <c r="E258" s="4"/>
    </row>
    <row r="259" spans="5:5" ht="14.25" customHeight="1">
      <c r="E259" s="4"/>
    </row>
    <row r="260" spans="5:5" ht="14.25" customHeight="1">
      <c r="E260" s="4"/>
    </row>
    <row r="261" spans="5:5" ht="14.25" customHeight="1">
      <c r="E261" s="4"/>
    </row>
    <row r="262" spans="5:5" ht="14.25" customHeight="1">
      <c r="E262" s="4"/>
    </row>
    <row r="263" spans="5:5" ht="14.25" customHeight="1">
      <c r="E263" s="4"/>
    </row>
    <row r="264" spans="5:5" ht="14.25" customHeight="1">
      <c r="E264" s="4"/>
    </row>
    <row r="265" spans="5:5" ht="14.25" customHeight="1">
      <c r="E265" s="4"/>
    </row>
    <row r="266" spans="5:5" ht="14.25" customHeight="1">
      <c r="E266" s="4"/>
    </row>
    <row r="267" spans="5:5" ht="14.25" customHeight="1">
      <c r="E267" s="4"/>
    </row>
    <row r="268" spans="5:5" ht="14.25" customHeight="1">
      <c r="E268" s="4"/>
    </row>
    <row r="269" spans="5:5" ht="14.25" customHeight="1">
      <c r="E269" s="4"/>
    </row>
    <row r="270" spans="5:5" ht="14.25" customHeight="1">
      <c r="E270" s="4"/>
    </row>
    <row r="271" spans="5:5" ht="14.25" customHeight="1">
      <c r="E271" s="4"/>
    </row>
    <row r="272" spans="5:5" ht="14.25" customHeight="1">
      <c r="E272" s="4"/>
    </row>
    <row r="273" spans="5:5" ht="14.25" customHeight="1">
      <c r="E273" s="4"/>
    </row>
    <row r="274" spans="5:5" ht="14.25" customHeight="1">
      <c r="E274" s="4"/>
    </row>
    <row r="275" spans="5:5" ht="14.25" customHeight="1">
      <c r="E275" s="4"/>
    </row>
    <row r="276" spans="5:5" ht="14.25" customHeight="1">
      <c r="E276" s="4"/>
    </row>
    <row r="277" spans="5:5" ht="14.25" customHeight="1">
      <c r="E277" s="4"/>
    </row>
    <row r="278" spans="5:5" ht="14.25" customHeight="1">
      <c r="E278" s="4"/>
    </row>
    <row r="279" spans="5:5" ht="14.25" customHeight="1">
      <c r="E279" s="4"/>
    </row>
    <row r="280" spans="5:5" ht="14.25" customHeight="1">
      <c r="E280" s="4"/>
    </row>
    <row r="281" spans="5:5" ht="14.25" customHeight="1">
      <c r="E281" s="4"/>
    </row>
    <row r="282" spans="5:5" ht="14.25" customHeight="1">
      <c r="E282" s="4"/>
    </row>
    <row r="283" spans="5:5" ht="14.25" customHeight="1">
      <c r="E283" s="4"/>
    </row>
    <row r="284" spans="5:5" ht="14.25" customHeight="1">
      <c r="E284" s="4"/>
    </row>
    <row r="285" spans="5:5" ht="14.25" customHeight="1">
      <c r="E285" s="4"/>
    </row>
    <row r="286" spans="5:5" ht="14.25" customHeight="1">
      <c r="E286" s="4"/>
    </row>
    <row r="287" spans="5:5" ht="14.25" customHeight="1">
      <c r="E287" s="4"/>
    </row>
    <row r="288" spans="5:5" ht="14.25" customHeight="1">
      <c r="E288" s="4"/>
    </row>
    <row r="289" spans="5:5" ht="14.25" customHeight="1">
      <c r="E289" s="4"/>
    </row>
    <row r="290" spans="5:5" ht="14.25" customHeight="1">
      <c r="E290" s="4"/>
    </row>
    <row r="291" spans="5:5" ht="14.25" customHeight="1">
      <c r="E291" s="4"/>
    </row>
    <row r="292" spans="5:5" ht="14.25" customHeight="1">
      <c r="E292" s="4"/>
    </row>
    <row r="293" spans="5:5" ht="14.25" customHeight="1">
      <c r="E293" s="4"/>
    </row>
    <row r="294" spans="5:5" ht="14.25" customHeight="1">
      <c r="E294" s="4"/>
    </row>
    <row r="295" spans="5:5" ht="14.25" customHeight="1">
      <c r="E295" s="4"/>
    </row>
    <row r="296" spans="5:5" ht="14.25" customHeight="1">
      <c r="E296" s="4"/>
    </row>
    <row r="297" spans="5:5" ht="14.25" customHeight="1">
      <c r="E297" s="4"/>
    </row>
    <row r="298" spans="5:5" ht="14.25" customHeight="1">
      <c r="E298" s="4"/>
    </row>
    <row r="299" spans="5:5" ht="14.25" customHeight="1">
      <c r="E299" s="4"/>
    </row>
    <row r="300" spans="5:5" ht="14.25" customHeight="1">
      <c r="E300" s="4"/>
    </row>
    <row r="301" spans="5:5" ht="14.25" customHeight="1">
      <c r="E301" s="4"/>
    </row>
    <row r="302" spans="5:5" ht="14.25" customHeight="1">
      <c r="E302" s="4"/>
    </row>
    <row r="303" spans="5:5" ht="14.25" customHeight="1">
      <c r="E303" s="4"/>
    </row>
    <row r="304" spans="5:5" ht="14.25" customHeight="1">
      <c r="E304" s="4"/>
    </row>
    <row r="305" spans="5:5" ht="14.25" customHeight="1">
      <c r="E305" s="4"/>
    </row>
    <row r="306" spans="5:5" ht="14.25" customHeight="1">
      <c r="E306" s="4"/>
    </row>
    <row r="307" spans="5:5" ht="14.25" customHeight="1">
      <c r="E307" s="4"/>
    </row>
    <row r="308" spans="5:5" ht="14.25" customHeight="1">
      <c r="E308" s="4"/>
    </row>
    <row r="309" spans="5:5" ht="14.25" customHeight="1">
      <c r="E309" s="4"/>
    </row>
    <row r="310" spans="5:5" ht="14.25" customHeight="1">
      <c r="E310" s="4"/>
    </row>
    <row r="311" spans="5:5" ht="14.25" customHeight="1">
      <c r="E311" s="4"/>
    </row>
    <row r="312" spans="5:5" ht="14.25" customHeight="1">
      <c r="E312" s="4"/>
    </row>
    <row r="313" spans="5:5" ht="14.25" customHeight="1">
      <c r="E313" s="4"/>
    </row>
    <row r="314" spans="5:5" ht="14.25" customHeight="1">
      <c r="E314" s="4"/>
    </row>
    <row r="315" spans="5:5" ht="14.25" customHeight="1">
      <c r="E315" s="4"/>
    </row>
    <row r="316" spans="5:5" ht="14.25" customHeight="1">
      <c r="E316" s="4"/>
    </row>
    <row r="317" spans="5:5" ht="14.25" customHeight="1">
      <c r="E317" s="4"/>
    </row>
    <row r="318" spans="5:5" ht="14.25" customHeight="1">
      <c r="E318" s="4"/>
    </row>
    <row r="319" spans="5:5" ht="14.25" customHeight="1">
      <c r="E319" s="4"/>
    </row>
    <row r="320" spans="5:5" ht="14.25" customHeight="1">
      <c r="E320" s="4"/>
    </row>
    <row r="321" spans="5:5" ht="14.25" customHeight="1">
      <c r="E321" s="4"/>
    </row>
    <row r="322" spans="5:5" ht="14.25" customHeight="1">
      <c r="E322" s="4"/>
    </row>
    <row r="323" spans="5:5" ht="14.25" customHeight="1">
      <c r="E323" s="4"/>
    </row>
    <row r="324" spans="5:5" ht="14.25" customHeight="1">
      <c r="E324" s="4"/>
    </row>
    <row r="325" spans="5:5" ht="14.25" customHeight="1">
      <c r="E325" s="4"/>
    </row>
    <row r="326" spans="5:5" ht="14.25" customHeight="1">
      <c r="E326" s="4"/>
    </row>
    <row r="327" spans="5:5" ht="14.25" customHeight="1">
      <c r="E327" s="4"/>
    </row>
    <row r="328" spans="5:5" ht="14.25" customHeight="1">
      <c r="E328" s="4"/>
    </row>
    <row r="329" spans="5:5" ht="14.25" customHeight="1">
      <c r="E329" s="4"/>
    </row>
    <row r="330" spans="5:5" ht="14.25" customHeight="1">
      <c r="E330" s="4"/>
    </row>
    <row r="331" spans="5:5" ht="14.25" customHeight="1">
      <c r="E331" s="4"/>
    </row>
    <row r="332" spans="5:5" ht="14.25" customHeight="1">
      <c r="E332" s="4"/>
    </row>
    <row r="333" spans="5:5" ht="14.25" customHeight="1">
      <c r="E333" s="4"/>
    </row>
    <row r="334" spans="5:5" ht="14.25" customHeight="1">
      <c r="E334" s="4"/>
    </row>
    <row r="335" spans="5:5" ht="14.25" customHeight="1">
      <c r="E335" s="4"/>
    </row>
    <row r="336" spans="5:5" ht="14.25" customHeight="1">
      <c r="E336" s="4"/>
    </row>
    <row r="337" spans="5:5" ht="14.25" customHeight="1">
      <c r="E337" s="4"/>
    </row>
    <row r="338" spans="5:5" ht="14.25" customHeight="1">
      <c r="E338" s="4"/>
    </row>
    <row r="339" spans="5:5" ht="14.25" customHeight="1">
      <c r="E339" s="4"/>
    </row>
    <row r="340" spans="5:5" ht="14.25" customHeight="1">
      <c r="E340" s="4"/>
    </row>
    <row r="341" spans="5:5" ht="14.25" customHeight="1">
      <c r="E341" s="4"/>
    </row>
    <row r="342" spans="5:5" ht="14.25" customHeight="1">
      <c r="E342" s="4"/>
    </row>
    <row r="343" spans="5:5" ht="14.25" customHeight="1">
      <c r="E343" s="4"/>
    </row>
    <row r="344" spans="5:5" ht="14.25" customHeight="1">
      <c r="E344" s="4"/>
    </row>
    <row r="345" spans="5:5" ht="14.25" customHeight="1">
      <c r="E345" s="4"/>
    </row>
    <row r="346" spans="5:5" ht="14.25" customHeight="1">
      <c r="E346" s="4"/>
    </row>
    <row r="347" spans="5:5" ht="14.25" customHeight="1">
      <c r="E347" s="4"/>
    </row>
    <row r="348" spans="5:5" ht="14.25" customHeight="1">
      <c r="E348" s="4"/>
    </row>
    <row r="349" spans="5:5" ht="14.25" customHeight="1">
      <c r="E349" s="4"/>
    </row>
    <row r="350" spans="5:5" ht="14.25" customHeight="1">
      <c r="E350" s="4"/>
    </row>
    <row r="351" spans="5:5" ht="14.25" customHeight="1">
      <c r="E351" s="4"/>
    </row>
    <row r="352" spans="5:5" ht="14.25" customHeight="1">
      <c r="E352" s="4"/>
    </row>
    <row r="353" spans="5:5" ht="14.25" customHeight="1">
      <c r="E353" s="4"/>
    </row>
    <row r="354" spans="5:5" ht="14.25" customHeight="1">
      <c r="E354" s="4"/>
    </row>
    <row r="355" spans="5:5" ht="14.25" customHeight="1">
      <c r="E355" s="4"/>
    </row>
    <row r="356" spans="5:5" ht="14.25" customHeight="1">
      <c r="E356" s="4"/>
    </row>
    <row r="357" spans="5:5" ht="14.25" customHeight="1">
      <c r="E357" s="4"/>
    </row>
    <row r="358" spans="5:5" ht="14.25" customHeight="1">
      <c r="E358" s="4"/>
    </row>
    <row r="359" spans="5:5" ht="14.25" customHeight="1">
      <c r="E359" s="4"/>
    </row>
    <row r="360" spans="5:5" ht="14.25" customHeight="1">
      <c r="E360" s="4"/>
    </row>
    <row r="361" spans="5:5" ht="14.25" customHeight="1">
      <c r="E361" s="4"/>
    </row>
    <row r="362" spans="5:5" ht="14.25" customHeight="1">
      <c r="E362" s="4"/>
    </row>
    <row r="363" spans="5:5" ht="14.25" customHeight="1">
      <c r="E363" s="4"/>
    </row>
    <row r="364" spans="5:5" ht="14.25" customHeight="1">
      <c r="E364" s="4"/>
    </row>
    <row r="365" spans="5:5" ht="14.25" customHeight="1">
      <c r="E365" s="4"/>
    </row>
    <row r="366" spans="5:5" ht="14.25" customHeight="1">
      <c r="E366" s="4"/>
    </row>
    <row r="367" spans="5:5" ht="14.25" customHeight="1">
      <c r="E367" s="4"/>
    </row>
    <row r="368" spans="5:5" ht="14.25" customHeight="1">
      <c r="E368" s="4"/>
    </row>
    <row r="369" spans="5:5" ht="14.25" customHeight="1">
      <c r="E369" s="4"/>
    </row>
    <row r="370" spans="5:5" ht="14.25" customHeight="1">
      <c r="E370" s="4"/>
    </row>
    <row r="371" spans="5:5" ht="14.25" customHeight="1">
      <c r="E371" s="4"/>
    </row>
    <row r="372" spans="5:5" ht="14.25" customHeight="1">
      <c r="E372" s="4"/>
    </row>
    <row r="373" spans="5:5" ht="14.25" customHeight="1">
      <c r="E373" s="4"/>
    </row>
    <row r="374" spans="5:5" ht="14.25" customHeight="1">
      <c r="E374" s="4"/>
    </row>
    <row r="375" spans="5:5" ht="14.25" customHeight="1">
      <c r="E375" s="4"/>
    </row>
    <row r="376" spans="5:5" ht="14.25" customHeight="1">
      <c r="E376" s="4"/>
    </row>
    <row r="377" spans="5:5" ht="14.25" customHeight="1">
      <c r="E377" s="4"/>
    </row>
    <row r="378" spans="5:5" ht="14.25" customHeight="1">
      <c r="E378" s="4"/>
    </row>
    <row r="379" spans="5:5" ht="14.25" customHeight="1">
      <c r="E379" s="4"/>
    </row>
    <row r="380" spans="5:5" ht="14.25" customHeight="1">
      <c r="E380" s="4"/>
    </row>
    <row r="381" spans="5:5" ht="14.25" customHeight="1">
      <c r="E381" s="4"/>
    </row>
    <row r="382" spans="5:5" ht="14.25" customHeight="1">
      <c r="E382" s="4"/>
    </row>
    <row r="383" spans="5:5" ht="14.25" customHeight="1">
      <c r="E383" s="4"/>
    </row>
    <row r="384" spans="5:5" ht="14.25" customHeight="1">
      <c r="E384" s="4"/>
    </row>
    <row r="385" spans="5:5" ht="14.25" customHeight="1">
      <c r="E385" s="4"/>
    </row>
    <row r="386" spans="5:5" ht="14.25" customHeight="1">
      <c r="E386" s="4"/>
    </row>
    <row r="387" spans="5:5" ht="14.25" customHeight="1">
      <c r="E387" s="4"/>
    </row>
    <row r="388" spans="5:5" ht="14.25" customHeight="1">
      <c r="E388" s="4"/>
    </row>
    <row r="389" spans="5:5" ht="14.25" customHeight="1">
      <c r="E389" s="4"/>
    </row>
    <row r="390" spans="5:5" ht="14.25" customHeight="1">
      <c r="E390" s="4"/>
    </row>
    <row r="391" spans="5:5" ht="14.25" customHeight="1">
      <c r="E391" s="4"/>
    </row>
    <row r="392" spans="5:5" ht="14.25" customHeight="1">
      <c r="E392" s="4"/>
    </row>
    <row r="393" spans="5:5" ht="14.25" customHeight="1">
      <c r="E393" s="4"/>
    </row>
    <row r="394" spans="5:5" ht="14.25" customHeight="1">
      <c r="E394" s="4"/>
    </row>
    <row r="395" spans="5:5" ht="14.25" customHeight="1">
      <c r="E395" s="4"/>
    </row>
    <row r="396" spans="5:5" ht="14.25" customHeight="1">
      <c r="E396" s="4"/>
    </row>
    <row r="397" spans="5:5" ht="14.25" customHeight="1">
      <c r="E397" s="4"/>
    </row>
    <row r="398" spans="5:5" ht="14.25" customHeight="1">
      <c r="E398" s="4"/>
    </row>
    <row r="399" spans="5:5" ht="14.25" customHeight="1">
      <c r="E399" s="4"/>
    </row>
    <row r="400" spans="5:5" ht="14.25" customHeight="1">
      <c r="E400" s="4"/>
    </row>
    <row r="401" spans="5:5" ht="14.25" customHeight="1">
      <c r="E401" s="4"/>
    </row>
    <row r="402" spans="5:5" ht="14.25" customHeight="1">
      <c r="E402" s="4"/>
    </row>
    <row r="403" spans="5:5" ht="14.25" customHeight="1">
      <c r="E403" s="4"/>
    </row>
    <row r="404" spans="5:5" ht="14.25" customHeight="1">
      <c r="E404" s="4"/>
    </row>
    <row r="405" spans="5:5" ht="14.25" customHeight="1">
      <c r="E405" s="4"/>
    </row>
    <row r="406" spans="5:5" ht="14.25" customHeight="1">
      <c r="E406" s="4"/>
    </row>
    <row r="407" spans="5:5" ht="14.25" customHeight="1">
      <c r="E407" s="4"/>
    </row>
    <row r="408" spans="5:5" ht="14.25" customHeight="1">
      <c r="E408" s="4"/>
    </row>
    <row r="409" spans="5:5" ht="14.25" customHeight="1">
      <c r="E409" s="4"/>
    </row>
    <row r="410" spans="5:5" ht="14.25" customHeight="1">
      <c r="E410" s="4"/>
    </row>
    <row r="411" spans="5:5" ht="14.25" customHeight="1">
      <c r="E411" s="4"/>
    </row>
    <row r="412" spans="5:5" ht="14.25" customHeight="1">
      <c r="E412" s="4"/>
    </row>
    <row r="413" spans="5:5" ht="14.25" customHeight="1">
      <c r="E413" s="4"/>
    </row>
    <row r="414" spans="5:5" ht="14.25" customHeight="1">
      <c r="E414" s="4"/>
    </row>
    <row r="415" spans="5:5" ht="14.25" customHeight="1">
      <c r="E415" s="4"/>
    </row>
    <row r="416" spans="5:5" ht="14.25" customHeight="1">
      <c r="E416" s="4"/>
    </row>
    <row r="417" spans="5:5" ht="14.25" customHeight="1">
      <c r="E417" s="4"/>
    </row>
    <row r="418" spans="5:5" ht="14.25" customHeight="1">
      <c r="E418" s="4"/>
    </row>
    <row r="419" spans="5:5" ht="14.25" customHeight="1">
      <c r="E419" s="4"/>
    </row>
    <row r="420" spans="5:5" ht="14.25" customHeight="1">
      <c r="E420" s="4"/>
    </row>
    <row r="421" spans="5:5" ht="14.25" customHeight="1">
      <c r="E421" s="4"/>
    </row>
    <row r="422" spans="5:5" ht="14.25" customHeight="1">
      <c r="E422" s="4"/>
    </row>
    <row r="423" spans="5:5" ht="14.25" customHeight="1">
      <c r="E423" s="4"/>
    </row>
    <row r="424" spans="5:5" ht="14.25" customHeight="1">
      <c r="E424" s="4"/>
    </row>
    <row r="425" spans="5:5" ht="14.25" customHeight="1">
      <c r="E425" s="4"/>
    </row>
    <row r="426" spans="5:5" ht="14.25" customHeight="1">
      <c r="E426" s="4"/>
    </row>
    <row r="427" spans="5:5" ht="14.25" customHeight="1">
      <c r="E427" s="4"/>
    </row>
    <row r="428" spans="5:5" ht="14.25" customHeight="1">
      <c r="E428" s="4"/>
    </row>
    <row r="429" spans="5:5" ht="14.25" customHeight="1">
      <c r="E429" s="4"/>
    </row>
    <row r="430" spans="5:5" ht="14.25" customHeight="1">
      <c r="E430" s="4"/>
    </row>
    <row r="431" spans="5:5" ht="14.25" customHeight="1">
      <c r="E431" s="4"/>
    </row>
    <row r="432" spans="5:5" ht="14.25" customHeight="1">
      <c r="E432" s="4"/>
    </row>
    <row r="433" spans="5:5" ht="14.25" customHeight="1">
      <c r="E433" s="4"/>
    </row>
    <row r="434" spans="5:5" ht="14.25" customHeight="1">
      <c r="E434" s="4"/>
    </row>
    <row r="435" spans="5:5" ht="14.25" customHeight="1">
      <c r="E435" s="4"/>
    </row>
    <row r="436" spans="5:5" ht="14.25" customHeight="1">
      <c r="E436" s="4"/>
    </row>
    <row r="437" spans="5:5" ht="14.25" customHeight="1">
      <c r="E437" s="4"/>
    </row>
    <row r="438" spans="5:5" ht="14.25" customHeight="1">
      <c r="E438" s="4"/>
    </row>
    <row r="439" spans="5:5" ht="14.25" customHeight="1">
      <c r="E439" s="4"/>
    </row>
    <row r="440" spans="5:5" ht="14.25" customHeight="1">
      <c r="E440" s="4"/>
    </row>
    <row r="441" spans="5:5" ht="14.25" customHeight="1">
      <c r="E441" s="4"/>
    </row>
    <row r="442" spans="5:5" ht="14.25" customHeight="1">
      <c r="E442" s="4"/>
    </row>
    <row r="443" spans="5:5" ht="14.25" customHeight="1">
      <c r="E443" s="4"/>
    </row>
    <row r="444" spans="5:5" ht="14.25" customHeight="1">
      <c r="E444" s="4"/>
    </row>
    <row r="445" spans="5:5" ht="14.25" customHeight="1">
      <c r="E445" s="4"/>
    </row>
    <row r="446" spans="5:5" ht="14.25" customHeight="1">
      <c r="E446" s="4"/>
    </row>
    <row r="447" spans="5:5" ht="14.25" customHeight="1">
      <c r="E447" s="4"/>
    </row>
    <row r="448" spans="5:5" ht="14.25" customHeight="1">
      <c r="E448" s="4"/>
    </row>
    <row r="449" spans="5:5" ht="14.25" customHeight="1">
      <c r="E449" s="4"/>
    </row>
    <row r="450" spans="5:5" ht="14.25" customHeight="1">
      <c r="E450" s="4"/>
    </row>
    <row r="451" spans="5:5" ht="14.25" customHeight="1">
      <c r="E451" s="4"/>
    </row>
    <row r="452" spans="5:5" ht="14.25" customHeight="1">
      <c r="E452" s="4"/>
    </row>
    <row r="453" spans="5:5" ht="14.25" customHeight="1">
      <c r="E453" s="4"/>
    </row>
    <row r="454" spans="5:5" ht="14.25" customHeight="1">
      <c r="E454" s="4"/>
    </row>
    <row r="455" spans="5:5" ht="14.25" customHeight="1">
      <c r="E455" s="4"/>
    </row>
    <row r="456" spans="5:5" ht="14.25" customHeight="1">
      <c r="E456" s="4"/>
    </row>
    <row r="457" spans="5:5" ht="14.25" customHeight="1">
      <c r="E457" s="4"/>
    </row>
    <row r="458" spans="5:5" ht="14.25" customHeight="1">
      <c r="E458" s="4"/>
    </row>
    <row r="459" spans="5:5" ht="14.25" customHeight="1">
      <c r="E459" s="4"/>
    </row>
    <row r="460" spans="5:5" ht="14.25" customHeight="1">
      <c r="E460" s="4"/>
    </row>
    <row r="461" spans="5:5" ht="14.25" customHeight="1">
      <c r="E461" s="4"/>
    </row>
    <row r="462" spans="5:5" ht="14.25" customHeight="1">
      <c r="E462" s="4"/>
    </row>
    <row r="463" spans="5:5" ht="14.25" customHeight="1">
      <c r="E463" s="4"/>
    </row>
    <row r="464" spans="5:5" ht="14.25" customHeight="1">
      <c r="E464" s="4"/>
    </row>
    <row r="465" spans="5:5" ht="14.25" customHeight="1">
      <c r="E465" s="4"/>
    </row>
    <row r="466" spans="5:5" ht="14.25" customHeight="1">
      <c r="E466" s="4"/>
    </row>
    <row r="467" spans="5:5" ht="14.25" customHeight="1">
      <c r="E467" s="4"/>
    </row>
    <row r="468" spans="5:5" ht="14.25" customHeight="1">
      <c r="E468" s="4"/>
    </row>
    <row r="469" spans="5:5" ht="14.25" customHeight="1">
      <c r="E469" s="4"/>
    </row>
    <row r="470" spans="5:5" ht="14.25" customHeight="1">
      <c r="E470" s="4"/>
    </row>
    <row r="471" spans="5:5" ht="14.25" customHeight="1">
      <c r="E471" s="4"/>
    </row>
    <row r="472" spans="5:5" ht="14.25" customHeight="1">
      <c r="E472" s="4"/>
    </row>
    <row r="473" spans="5:5" ht="14.25" customHeight="1">
      <c r="E473" s="4"/>
    </row>
    <row r="474" spans="5:5" ht="14.25" customHeight="1">
      <c r="E474" s="4"/>
    </row>
    <row r="475" spans="5:5" ht="14.25" customHeight="1">
      <c r="E475" s="4"/>
    </row>
    <row r="476" spans="5:5" ht="14.25" customHeight="1">
      <c r="E476" s="4"/>
    </row>
    <row r="477" spans="5:5" ht="14.25" customHeight="1">
      <c r="E477" s="4"/>
    </row>
    <row r="478" spans="5:5" ht="14.25" customHeight="1">
      <c r="E478" s="4"/>
    </row>
    <row r="479" spans="5:5" ht="14.25" customHeight="1">
      <c r="E479" s="4"/>
    </row>
    <row r="480" spans="5:5" ht="14.25" customHeight="1">
      <c r="E480" s="4"/>
    </row>
    <row r="481" spans="5:5" ht="14.25" customHeight="1">
      <c r="E481" s="4"/>
    </row>
    <row r="482" spans="5:5" ht="14.25" customHeight="1">
      <c r="E482" s="4"/>
    </row>
    <row r="483" spans="5:5" ht="14.25" customHeight="1">
      <c r="E483" s="4"/>
    </row>
    <row r="484" spans="5:5" ht="14.25" customHeight="1">
      <c r="E484" s="4"/>
    </row>
    <row r="485" spans="5:5" ht="14.25" customHeight="1">
      <c r="E485" s="4"/>
    </row>
    <row r="486" spans="5:5" ht="14.25" customHeight="1">
      <c r="E486" s="4"/>
    </row>
    <row r="487" spans="5:5" ht="14.25" customHeight="1">
      <c r="E487" s="4"/>
    </row>
    <row r="488" spans="5:5" ht="14.25" customHeight="1">
      <c r="E488" s="4"/>
    </row>
    <row r="489" spans="5:5" ht="14.25" customHeight="1">
      <c r="E489" s="4"/>
    </row>
    <row r="490" spans="5:5" ht="14.25" customHeight="1">
      <c r="E490" s="4"/>
    </row>
    <row r="491" spans="5:5" ht="14.25" customHeight="1">
      <c r="E491" s="4"/>
    </row>
    <row r="492" spans="5:5" ht="14.25" customHeight="1">
      <c r="E492" s="4"/>
    </row>
    <row r="493" spans="5:5" ht="14.25" customHeight="1">
      <c r="E493" s="4"/>
    </row>
    <row r="494" spans="5:5" ht="14.25" customHeight="1">
      <c r="E494" s="4"/>
    </row>
    <row r="495" spans="5:5" ht="14.25" customHeight="1">
      <c r="E495" s="4"/>
    </row>
    <row r="496" spans="5:5" ht="14.25" customHeight="1">
      <c r="E496" s="4"/>
    </row>
    <row r="497" spans="5:5" ht="14.25" customHeight="1">
      <c r="E497" s="4"/>
    </row>
    <row r="498" spans="5:5" ht="14.25" customHeight="1">
      <c r="E498" s="4"/>
    </row>
    <row r="499" spans="5:5" ht="14.25" customHeight="1">
      <c r="E499" s="4"/>
    </row>
    <row r="500" spans="5:5" ht="14.25" customHeight="1">
      <c r="E500" s="4"/>
    </row>
    <row r="501" spans="5:5" ht="14.25" customHeight="1">
      <c r="E501" s="4"/>
    </row>
    <row r="502" spans="5:5" ht="14.25" customHeight="1">
      <c r="E502" s="4"/>
    </row>
    <row r="503" spans="5:5" ht="14.25" customHeight="1">
      <c r="E503" s="4"/>
    </row>
    <row r="504" spans="5:5" ht="14.25" customHeight="1">
      <c r="E504" s="4"/>
    </row>
    <row r="505" spans="5:5" ht="14.25" customHeight="1">
      <c r="E505" s="4"/>
    </row>
    <row r="506" spans="5:5" ht="14.25" customHeight="1">
      <c r="E506" s="4"/>
    </row>
    <row r="507" spans="5:5" ht="14.25" customHeight="1">
      <c r="E507" s="4"/>
    </row>
    <row r="508" spans="5:5" ht="14.25" customHeight="1">
      <c r="E508" s="4"/>
    </row>
    <row r="509" spans="5:5" ht="14.25" customHeight="1">
      <c r="E509" s="4"/>
    </row>
    <row r="510" spans="5:5" ht="14.25" customHeight="1">
      <c r="E510" s="4"/>
    </row>
    <row r="511" spans="5:5" ht="14.25" customHeight="1">
      <c r="E511" s="4"/>
    </row>
    <row r="512" spans="5:5" ht="14.25" customHeight="1">
      <c r="E512" s="4"/>
    </row>
    <row r="513" spans="5:5" ht="14.25" customHeight="1">
      <c r="E513" s="4"/>
    </row>
    <row r="514" spans="5:5" ht="14.25" customHeight="1">
      <c r="E514" s="4"/>
    </row>
    <row r="515" spans="5:5" ht="14.25" customHeight="1">
      <c r="E515" s="4"/>
    </row>
    <row r="516" spans="5:5" ht="14.25" customHeight="1">
      <c r="E516" s="4"/>
    </row>
    <row r="517" spans="5:5" ht="14.25" customHeight="1">
      <c r="E517" s="4"/>
    </row>
    <row r="518" spans="5:5" ht="14.25" customHeight="1">
      <c r="E518" s="4"/>
    </row>
    <row r="519" spans="5:5" ht="14.25" customHeight="1">
      <c r="E519" s="4"/>
    </row>
    <row r="520" spans="5:5" ht="14.25" customHeight="1">
      <c r="E520" s="4"/>
    </row>
    <row r="521" spans="5:5" ht="14.25" customHeight="1">
      <c r="E521" s="4"/>
    </row>
    <row r="522" spans="5:5" ht="14.25" customHeight="1">
      <c r="E522" s="4"/>
    </row>
    <row r="523" spans="5:5" ht="14.25" customHeight="1">
      <c r="E523" s="4"/>
    </row>
    <row r="524" spans="5:5" ht="14.25" customHeight="1">
      <c r="E524" s="4"/>
    </row>
    <row r="525" spans="5:5" ht="14.25" customHeight="1">
      <c r="E525" s="4"/>
    </row>
    <row r="526" spans="5:5" ht="14.25" customHeight="1">
      <c r="E526" s="4"/>
    </row>
    <row r="527" spans="5:5" ht="14.25" customHeight="1">
      <c r="E527" s="4"/>
    </row>
    <row r="528" spans="5:5" ht="14.25" customHeight="1">
      <c r="E528" s="4"/>
    </row>
    <row r="529" spans="5:5" ht="14.25" customHeight="1">
      <c r="E529" s="4"/>
    </row>
    <row r="530" spans="5:5" ht="14.25" customHeight="1">
      <c r="E530" s="4"/>
    </row>
    <row r="531" spans="5:5" ht="14.25" customHeight="1">
      <c r="E531" s="4"/>
    </row>
    <row r="532" spans="5:5" ht="14.25" customHeight="1">
      <c r="E532" s="4"/>
    </row>
    <row r="533" spans="5:5" ht="14.25" customHeight="1">
      <c r="E533" s="4"/>
    </row>
    <row r="534" spans="5:5" ht="14.25" customHeight="1">
      <c r="E534" s="4"/>
    </row>
    <row r="535" spans="5:5" ht="14.25" customHeight="1">
      <c r="E535" s="4"/>
    </row>
    <row r="536" spans="5:5" ht="14.25" customHeight="1">
      <c r="E536" s="4"/>
    </row>
    <row r="537" spans="5:5" ht="14.25" customHeight="1">
      <c r="E537" s="4"/>
    </row>
    <row r="538" spans="5:5" ht="14.25" customHeight="1">
      <c r="E538" s="4"/>
    </row>
    <row r="539" spans="5:5" ht="14.25" customHeight="1">
      <c r="E539" s="4"/>
    </row>
    <row r="540" spans="5:5" ht="14.25" customHeight="1">
      <c r="E540" s="4"/>
    </row>
    <row r="541" spans="5:5" ht="14.25" customHeight="1">
      <c r="E541" s="4"/>
    </row>
    <row r="542" spans="5:5" ht="14.25" customHeight="1">
      <c r="E542" s="4"/>
    </row>
    <row r="543" spans="5:5" ht="14.25" customHeight="1">
      <c r="E543" s="4"/>
    </row>
    <row r="544" spans="5:5" ht="14.25" customHeight="1">
      <c r="E544" s="4"/>
    </row>
    <row r="545" spans="5:5" ht="14.25" customHeight="1">
      <c r="E545" s="4"/>
    </row>
    <row r="546" spans="5:5" ht="14.25" customHeight="1">
      <c r="E546" s="4"/>
    </row>
    <row r="547" spans="5:5" ht="14.25" customHeight="1">
      <c r="E547" s="4"/>
    </row>
    <row r="548" spans="5:5" ht="14.25" customHeight="1">
      <c r="E548" s="4"/>
    </row>
    <row r="549" spans="5:5" ht="14.25" customHeight="1">
      <c r="E549" s="4"/>
    </row>
    <row r="550" spans="5:5" ht="14.25" customHeight="1">
      <c r="E550" s="4"/>
    </row>
    <row r="551" spans="5:5" ht="14.25" customHeight="1">
      <c r="E551" s="4"/>
    </row>
    <row r="552" spans="5:5" ht="14.25" customHeight="1">
      <c r="E552" s="4"/>
    </row>
    <row r="553" spans="5:5" ht="14.25" customHeight="1">
      <c r="E553" s="4"/>
    </row>
    <row r="554" spans="5:5" ht="14.25" customHeight="1">
      <c r="E554" s="4"/>
    </row>
    <row r="555" spans="5:5" ht="14.25" customHeight="1">
      <c r="E555" s="4"/>
    </row>
    <row r="556" spans="5:5" ht="14.25" customHeight="1">
      <c r="E556" s="4"/>
    </row>
    <row r="557" spans="5:5" ht="14.25" customHeight="1">
      <c r="E557" s="4"/>
    </row>
    <row r="558" spans="5:5" ht="14.25" customHeight="1">
      <c r="E558" s="4"/>
    </row>
    <row r="559" spans="5:5" ht="14.25" customHeight="1">
      <c r="E559" s="4"/>
    </row>
    <row r="560" spans="5:5" ht="14.25" customHeight="1">
      <c r="E560" s="4"/>
    </row>
    <row r="561" spans="5:5" ht="14.25" customHeight="1">
      <c r="E561" s="4"/>
    </row>
    <row r="562" spans="5:5" ht="14.25" customHeight="1">
      <c r="E562" s="4"/>
    </row>
    <row r="563" spans="5:5" ht="14.25" customHeight="1">
      <c r="E563" s="4"/>
    </row>
    <row r="564" spans="5:5" ht="14.25" customHeight="1">
      <c r="E564" s="4"/>
    </row>
    <row r="565" spans="5:5" ht="14.25" customHeight="1">
      <c r="E565" s="4"/>
    </row>
    <row r="566" spans="5:5" ht="14.25" customHeight="1">
      <c r="E566" s="4"/>
    </row>
    <row r="567" spans="5:5" ht="14.25" customHeight="1">
      <c r="E567" s="4"/>
    </row>
    <row r="568" spans="5:5" ht="14.25" customHeight="1">
      <c r="E568" s="4"/>
    </row>
    <row r="569" spans="5:5" ht="14.25" customHeight="1">
      <c r="E569" s="4"/>
    </row>
    <row r="570" spans="5:5" ht="14.25" customHeight="1">
      <c r="E570" s="4"/>
    </row>
    <row r="571" spans="5:5" ht="14.25" customHeight="1">
      <c r="E571" s="4"/>
    </row>
    <row r="572" spans="5:5" ht="14.25" customHeight="1">
      <c r="E572" s="4"/>
    </row>
    <row r="573" spans="5:5" ht="14.25" customHeight="1">
      <c r="E573" s="4"/>
    </row>
    <row r="574" spans="5:5" ht="14.25" customHeight="1">
      <c r="E574" s="4"/>
    </row>
    <row r="575" spans="5:5" ht="14.25" customHeight="1">
      <c r="E575" s="4"/>
    </row>
    <row r="576" spans="5:5" ht="14.25" customHeight="1">
      <c r="E576" s="4"/>
    </row>
    <row r="577" spans="5:5" ht="14.25" customHeight="1">
      <c r="E577" s="4"/>
    </row>
    <row r="578" spans="5:5" ht="14.25" customHeight="1">
      <c r="E578" s="4"/>
    </row>
    <row r="579" spans="5:5" ht="14.25" customHeight="1">
      <c r="E579" s="4"/>
    </row>
    <row r="580" spans="5:5" ht="14.25" customHeight="1">
      <c r="E580" s="4"/>
    </row>
    <row r="581" spans="5:5" ht="14.25" customHeight="1">
      <c r="E581" s="4"/>
    </row>
    <row r="582" spans="5:5" ht="14.25" customHeight="1">
      <c r="E582" s="4"/>
    </row>
    <row r="583" spans="5:5" ht="14.25" customHeight="1">
      <c r="E583" s="4"/>
    </row>
    <row r="584" spans="5:5" ht="14.25" customHeight="1">
      <c r="E584" s="4"/>
    </row>
    <row r="585" spans="5:5" ht="14.25" customHeight="1">
      <c r="E585" s="4"/>
    </row>
    <row r="586" spans="5:5" ht="14.25" customHeight="1">
      <c r="E586" s="4"/>
    </row>
    <row r="587" spans="5:5" ht="14.25" customHeight="1">
      <c r="E587" s="4"/>
    </row>
    <row r="588" spans="5:5" ht="14.25" customHeight="1">
      <c r="E588" s="4"/>
    </row>
    <row r="589" spans="5:5" ht="14.25" customHeight="1">
      <c r="E589" s="4"/>
    </row>
    <row r="590" spans="5:5" ht="14.25" customHeight="1">
      <c r="E590" s="4"/>
    </row>
    <row r="591" spans="5:5" ht="14.25" customHeight="1">
      <c r="E591" s="4"/>
    </row>
    <row r="592" spans="5:5" ht="14.25" customHeight="1">
      <c r="E592" s="4"/>
    </row>
    <row r="593" spans="5:5" ht="14.25" customHeight="1">
      <c r="E593" s="4"/>
    </row>
    <row r="594" spans="5:5" ht="14.25" customHeight="1">
      <c r="E594" s="4"/>
    </row>
    <row r="595" spans="5:5" ht="14.25" customHeight="1">
      <c r="E595" s="4"/>
    </row>
    <row r="596" spans="5:5" ht="14.25" customHeight="1">
      <c r="E596" s="4"/>
    </row>
    <row r="597" spans="5:5" ht="14.25" customHeight="1">
      <c r="E597" s="4"/>
    </row>
    <row r="598" spans="5:5" ht="14.25" customHeight="1">
      <c r="E598" s="4"/>
    </row>
    <row r="599" spans="5:5" ht="14.25" customHeight="1">
      <c r="E599" s="4"/>
    </row>
    <row r="600" spans="5:5" ht="14.25" customHeight="1">
      <c r="E600" s="4"/>
    </row>
    <row r="601" spans="5:5" ht="14.25" customHeight="1">
      <c r="E601" s="4"/>
    </row>
    <row r="602" spans="5:5" ht="14.25" customHeight="1">
      <c r="E602" s="4"/>
    </row>
    <row r="603" spans="5:5" ht="14.25" customHeight="1">
      <c r="E603" s="4"/>
    </row>
    <row r="604" spans="5:5" ht="14.25" customHeight="1">
      <c r="E604" s="4"/>
    </row>
    <row r="605" spans="5:5" ht="14.25" customHeight="1">
      <c r="E605" s="4"/>
    </row>
    <row r="606" spans="5:5" ht="14.25" customHeight="1">
      <c r="E606" s="4"/>
    </row>
    <row r="607" spans="5:5" ht="14.25" customHeight="1">
      <c r="E607" s="4"/>
    </row>
    <row r="608" spans="5:5" ht="14.25" customHeight="1">
      <c r="E608" s="4"/>
    </row>
    <row r="609" spans="5:5" ht="14.25" customHeight="1">
      <c r="E609" s="4"/>
    </row>
    <row r="610" spans="5:5" ht="14.25" customHeight="1">
      <c r="E610" s="4"/>
    </row>
    <row r="611" spans="5:5" ht="14.25" customHeight="1">
      <c r="E611" s="4"/>
    </row>
    <row r="612" spans="5:5" ht="14.25" customHeight="1">
      <c r="E612" s="4"/>
    </row>
    <row r="613" spans="5:5" ht="14.25" customHeight="1">
      <c r="E613" s="4"/>
    </row>
    <row r="614" spans="5:5" ht="14.25" customHeight="1">
      <c r="E614" s="4"/>
    </row>
    <row r="615" spans="5:5" ht="14.25" customHeight="1">
      <c r="E615" s="4"/>
    </row>
    <row r="616" spans="5:5" ht="14.25" customHeight="1">
      <c r="E616" s="4"/>
    </row>
    <row r="617" spans="5:5" ht="14.25" customHeight="1">
      <c r="E617" s="4"/>
    </row>
    <row r="618" spans="5:5" ht="14.25" customHeight="1">
      <c r="E618" s="4"/>
    </row>
    <row r="619" spans="5:5" ht="14.25" customHeight="1">
      <c r="E619" s="4"/>
    </row>
    <row r="620" spans="5:5" ht="14.25" customHeight="1">
      <c r="E620" s="4"/>
    </row>
    <row r="621" spans="5:5" ht="14.25" customHeight="1">
      <c r="E621" s="4"/>
    </row>
    <row r="622" spans="5:5" ht="14.25" customHeight="1">
      <c r="E622" s="4"/>
    </row>
    <row r="623" spans="5:5" ht="14.25" customHeight="1">
      <c r="E623" s="4"/>
    </row>
    <row r="624" spans="5:5" ht="14.25" customHeight="1">
      <c r="E624" s="4"/>
    </row>
    <row r="625" spans="5:5" ht="14.25" customHeight="1">
      <c r="E625" s="4"/>
    </row>
    <row r="626" spans="5:5" ht="14.25" customHeight="1">
      <c r="E626" s="4"/>
    </row>
    <row r="627" spans="5:5" ht="14.25" customHeight="1">
      <c r="E627" s="4"/>
    </row>
    <row r="628" spans="5:5" ht="14.25" customHeight="1">
      <c r="E628" s="4"/>
    </row>
    <row r="629" spans="5:5" ht="14.25" customHeight="1">
      <c r="E629" s="4"/>
    </row>
    <row r="630" spans="5:5" ht="14.25" customHeight="1">
      <c r="E630" s="4"/>
    </row>
    <row r="631" spans="5:5" ht="14.25" customHeight="1">
      <c r="E631" s="4"/>
    </row>
    <row r="632" spans="5:5" ht="14.25" customHeight="1">
      <c r="E632" s="4"/>
    </row>
    <row r="633" spans="5:5" ht="14.25" customHeight="1">
      <c r="E633" s="4"/>
    </row>
    <row r="634" spans="5:5" ht="14.25" customHeight="1">
      <c r="E634" s="4"/>
    </row>
    <row r="635" spans="5:5" ht="14.25" customHeight="1">
      <c r="E635" s="4"/>
    </row>
    <row r="636" spans="5:5" ht="14.25" customHeight="1">
      <c r="E636" s="4"/>
    </row>
    <row r="637" spans="5:5" ht="14.25" customHeight="1">
      <c r="E637" s="4"/>
    </row>
    <row r="638" spans="5:5" ht="14.25" customHeight="1">
      <c r="E638" s="4"/>
    </row>
    <row r="639" spans="5:5" ht="14.25" customHeight="1">
      <c r="E639" s="4"/>
    </row>
    <row r="640" spans="5:5" ht="14.25" customHeight="1">
      <c r="E640" s="4"/>
    </row>
    <row r="641" spans="5:5" ht="14.25" customHeight="1">
      <c r="E641" s="4"/>
    </row>
    <row r="642" spans="5:5" ht="14.25" customHeight="1">
      <c r="E642" s="4"/>
    </row>
    <row r="643" spans="5:5" ht="14.25" customHeight="1">
      <c r="E643" s="4"/>
    </row>
    <row r="644" spans="5:5" ht="14.25" customHeight="1">
      <c r="E644" s="4"/>
    </row>
    <row r="645" spans="5:5" ht="14.25" customHeight="1">
      <c r="E645" s="4"/>
    </row>
    <row r="646" spans="5:5" ht="14.25" customHeight="1">
      <c r="E646" s="4"/>
    </row>
    <row r="647" spans="5:5" ht="14.25" customHeight="1">
      <c r="E647" s="4"/>
    </row>
    <row r="648" spans="5:5" ht="14.25" customHeight="1">
      <c r="E648" s="4"/>
    </row>
    <row r="649" spans="5:5" ht="14.25" customHeight="1">
      <c r="E649" s="4"/>
    </row>
    <row r="650" spans="5:5" ht="14.25" customHeight="1">
      <c r="E650" s="4"/>
    </row>
    <row r="651" spans="5:5" ht="14.25" customHeight="1">
      <c r="E651" s="4"/>
    </row>
    <row r="652" spans="5:5" ht="14.25" customHeight="1">
      <c r="E652" s="4"/>
    </row>
    <row r="653" spans="5:5" ht="14.25" customHeight="1">
      <c r="E653" s="4"/>
    </row>
    <row r="654" spans="5:5" ht="14.25" customHeight="1">
      <c r="E654" s="4"/>
    </row>
    <row r="655" spans="5:5" ht="14.25" customHeight="1">
      <c r="E655" s="4"/>
    </row>
    <row r="656" spans="5:5" ht="14.25" customHeight="1">
      <c r="E656" s="4"/>
    </row>
    <row r="657" spans="5:5" ht="14.25" customHeight="1">
      <c r="E657" s="4"/>
    </row>
    <row r="658" spans="5:5" ht="14.25" customHeight="1">
      <c r="E658" s="4"/>
    </row>
    <row r="659" spans="5:5" ht="14.25" customHeight="1">
      <c r="E659" s="4"/>
    </row>
    <row r="660" spans="5:5" ht="14.25" customHeight="1">
      <c r="E660" s="4"/>
    </row>
    <row r="661" spans="5:5" ht="14.25" customHeight="1">
      <c r="E661" s="4"/>
    </row>
    <row r="662" spans="5:5" ht="14.25" customHeight="1">
      <c r="E662" s="4"/>
    </row>
    <row r="663" spans="5:5" ht="14.25" customHeight="1">
      <c r="E663" s="4"/>
    </row>
    <row r="664" spans="5:5" ht="14.25" customHeight="1">
      <c r="E664" s="4"/>
    </row>
    <row r="665" spans="5:5" ht="14.25" customHeight="1">
      <c r="E665" s="4"/>
    </row>
    <row r="666" spans="5:5" ht="14.25" customHeight="1">
      <c r="E666" s="4"/>
    </row>
    <row r="667" spans="5:5" ht="14.25" customHeight="1">
      <c r="E667" s="4"/>
    </row>
    <row r="668" spans="5:5" ht="14.25" customHeight="1">
      <c r="E668" s="4"/>
    </row>
    <row r="669" spans="5:5" ht="14.25" customHeight="1">
      <c r="E669" s="4"/>
    </row>
    <row r="670" spans="5:5" ht="14.25" customHeight="1">
      <c r="E670" s="4"/>
    </row>
    <row r="671" spans="5:5" ht="14.25" customHeight="1">
      <c r="E671" s="4"/>
    </row>
    <row r="672" spans="5:5" ht="14.25" customHeight="1">
      <c r="E672" s="4"/>
    </row>
    <row r="673" spans="5:5" ht="14.25" customHeight="1">
      <c r="E673" s="4"/>
    </row>
    <row r="674" spans="5:5" ht="14.25" customHeight="1">
      <c r="E674" s="4"/>
    </row>
    <row r="675" spans="5:5" ht="14.25" customHeight="1">
      <c r="E675" s="4"/>
    </row>
    <row r="676" spans="5:5" ht="14.25" customHeight="1">
      <c r="E676" s="4"/>
    </row>
    <row r="677" spans="5:5" ht="14.25" customHeight="1">
      <c r="E677" s="4"/>
    </row>
    <row r="678" spans="5:5" ht="14.25" customHeight="1">
      <c r="E678" s="4"/>
    </row>
    <row r="679" spans="5:5" ht="14.25" customHeight="1">
      <c r="E679" s="4"/>
    </row>
    <row r="680" spans="5:5" ht="14.25" customHeight="1">
      <c r="E680" s="4"/>
    </row>
    <row r="681" spans="5:5" ht="14.25" customHeight="1">
      <c r="E681" s="4"/>
    </row>
    <row r="682" spans="5:5" ht="14.25" customHeight="1">
      <c r="E682" s="4"/>
    </row>
    <row r="683" spans="5:5" ht="14.25" customHeight="1">
      <c r="E683" s="4"/>
    </row>
    <row r="684" spans="5:5" ht="14.25" customHeight="1">
      <c r="E684" s="4"/>
    </row>
    <row r="685" spans="5:5" ht="14.25" customHeight="1">
      <c r="E685" s="4"/>
    </row>
    <row r="686" spans="5:5" ht="14.25" customHeight="1">
      <c r="E686" s="4"/>
    </row>
    <row r="687" spans="5:5" ht="14.25" customHeight="1">
      <c r="E687" s="4"/>
    </row>
    <row r="688" spans="5:5" ht="14.25" customHeight="1">
      <c r="E688" s="4"/>
    </row>
    <row r="689" spans="5:5" ht="14.25" customHeight="1">
      <c r="E689" s="4"/>
    </row>
    <row r="690" spans="5:5" ht="14.25" customHeight="1">
      <c r="E690" s="4"/>
    </row>
    <row r="691" spans="5:5" ht="14.25" customHeight="1">
      <c r="E691" s="4"/>
    </row>
    <row r="692" spans="5:5" ht="14.25" customHeight="1">
      <c r="E692" s="4"/>
    </row>
    <row r="693" spans="5:5" ht="14.25" customHeight="1">
      <c r="E693" s="4"/>
    </row>
    <row r="694" spans="5:5" ht="14.25" customHeight="1">
      <c r="E694" s="4"/>
    </row>
    <row r="695" spans="5:5" ht="14.25" customHeight="1">
      <c r="E695" s="4"/>
    </row>
    <row r="696" spans="5:5" ht="14.25" customHeight="1">
      <c r="E696" s="4"/>
    </row>
    <row r="697" spans="5:5" ht="14.25" customHeight="1">
      <c r="E697" s="4"/>
    </row>
    <row r="698" spans="5:5" ht="14.25" customHeight="1">
      <c r="E698" s="4"/>
    </row>
    <row r="699" spans="5:5" ht="14.25" customHeight="1">
      <c r="E699" s="4"/>
    </row>
    <row r="700" spans="5:5" ht="14.25" customHeight="1">
      <c r="E700" s="4"/>
    </row>
    <row r="701" spans="5:5" ht="14.25" customHeight="1">
      <c r="E701" s="4"/>
    </row>
    <row r="702" spans="5:5" ht="14.25" customHeight="1">
      <c r="E702" s="4"/>
    </row>
    <row r="703" spans="5:5" ht="14.25" customHeight="1">
      <c r="E703" s="4"/>
    </row>
    <row r="704" spans="5:5" ht="14.25" customHeight="1">
      <c r="E704" s="4"/>
    </row>
    <row r="705" spans="5:5" ht="14.25" customHeight="1">
      <c r="E705" s="4"/>
    </row>
    <row r="706" spans="5:5" ht="14.25" customHeight="1">
      <c r="E706" s="4"/>
    </row>
    <row r="707" spans="5:5" ht="14.25" customHeight="1">
      <c r="E707" s="4"/>
    </row>
    <row r="708" spans="5:5" ht="14.25" customHeight="1">
      <c r="E708" s="4"/>
    </row>
    <row r="709" spans="5:5" ht="14.25" customHeight="1">
      <c r="E709" s="4"/>
    </row>
    <row r="710" spans="5:5" ht="14.25" customHeight="1">
      <c r="E710" s="4"/>
    </row>
    <row r="711" spans="5:5" ht="14.25" customHeight="1">
      <c r="E711" s="4"/>
    </row>
    <row r="712" spans="5:5" ht="14.25" customHeight="1">
      <c r="E712" s="4"/>
    </row>
    <row r="713" spans="5:5" ht="14.25" customHeight="1">
      <c r="E713" s="4"/>
    </row>
    <row r="714" spans="5:5" ht="14.25" customHeight="1">
      <c r="E714" s="4"/>
    </row>
    <row r="715" spans="5:5" ht="14.25" customHeight="1">
      <c r="E715" s="4"/>
    </row>
    <row r="716" spans="5:5" ht="14.25" customHeight="1">
      <c r="E716" s="4"/>
    </row>
    <row r="717" spans="5:5" ht="14.25" customHeight="1">
      <c r="E717" s="4"/>
    </row>
    <row r="718" spans="5:5" ht="14.25" customHeight="1">
      <c r="E718" s="4"/>
    </row>
    <row r="719" spans="5:5" ht="14.25" customHeight="1">
      <c r="E719" s="4"/>
    </row>
    <row r="720" spans="5:5" ht="14.25" customHeight="1">
      <c r="E720" s="4"/>
    </row>
    <row r="721" spans="5:5" ht="14.25" customHeight="1">
      <c r="E721" s="4"/>
    </row>
    <row r="722" spans="5:5" ht="14.25" customHeight="1">
      <c r="E722" s="4"/>
    </row>
    <row r="723" spans="5:5" ht="14.25" customHeight="1">
      <c r="E723" s="4"/>
    </row>
    <row r="724" spans="5:5" ht="14.25" customHeight="1">
      <c r="E724" s="4"/>
    </row>
    <row r="725" spans="5:5" ht="14.25" customHeight="1">
      <c r="E725" s="4"/>
    </row>
    <row r="726" spans="5:5" ht="14.25" customHeight="1">
      <c r="E726" s="4"/>
    </row>
    <row r="727" spans="5:5" ht="14.25" customHeight="1">
      <c r="E727" s="4"/>
    </row>
    <row r="728" spans="5:5" ht="14.25" customHeight="1">
      <c r="E728" s="4"/>
    </row>
    <row r="729" spans="5:5" ht="14.25" customHeight="1">
      <c r="E729" s="4"/>
    </row>
    <row r="730" spans="5:5" ht="14.25" customHeight="1">
      <c r="E730" s="4"/>
    </row>
    <row r="731" spans="5:5" ht="14.25" customHeight="1">
      <c r="E731" s="4"/>
    </row>
    <row r="732" spans="5:5" ht="14.25" customHeight="1">
      <c r="E732" s="4"/>
    </row>
    <row r="733" spans="5:5" ht="14.25" customHeight="1">
      <c r="E733" s="4"/>
    </row>
    <row r="734" spans="5:5" ht="14.25" customHeight="1">
      <c r="E734" s="4"/>
    </row>
    <row r="735" spans="5:5" ht="14.25" customHeight="1">
      <c r="E735" s="4"/>
    </row>
    <row r="736" spans="5:5" ht="14.25" customHeight="1">
      <c r="E736" s="4"/>
    </row>
    <row r="737" spans="5:5" ht="14.25" customHeight="1">
      <c r="E737" s="4"/>
    </row>
    <row r="738" spans="5:5" ht="14.25" customHeight="1">
      <c r="E738" s="4"/>
    </row>
    <row r="739" spans="5:5" ht="14.25" customHeight="1">
      <c r="E739" s="4"/>
    </row>
    <row r="740" spans="5:5" ht="14.25" customHeight="1">
      <c r="E740" s="4"/>
    </row>
    <row r="741" spans="5:5" ht="14.25" customHeight="1">
      <c r="E741" s="4"/>
    </row>
    <row r="742" spans="5:5" ht="14.25" customHeight="1">
      <c r="E742" s="4"/>
    </row>
    <row r="743" spans="5:5" ht="14.25" customHeight="1">
      <c r="E743" s="4"/>
    </row>
    <row r="744" spans="5:5" ht="14.25" customHeight="1">
      <c r="E744" s="4"/>
    </row>
    <row r="745" spans="5:5" ht="14.25" customHeight="1">
      <c r="E745" s="4"/>
    </row>
    <row r="746" spans="5:5" ht="14.25" customHeight="1">
      <c r="E746" s="4"/>
    </row>
    <row r="747" spans="5:5" ht="14.25" customHeight="1">
      <c r="E747" s="4"/>
    </row>
    <row r="748" spans="5:5" ht="14.25" customHeight="1">
      <c r="E748" s="4"/>
    </row>
    <row r="749" spans="5:5" ht="14.25" customHeight="1">
      <c r="E749" s="4"/>
    </row>
    <row r="750" spans="5:5" ht="14.25" customHeight="1">
      <c r="E750" s="4"/>
    </row>
    <row r="751" spans="5:5" ht="14.25" customHeight="1">
      <c r="E751" s="4"/>
    </row>
    <row r="752" spans="5:5" ht="14.25" customHeight="1">
      <c r="E752" s="4"/>
    </row>
    <row r="753" spans="5:5" ht="14.25" customHeight="1">
      <c r="E753" s="4"/>
    </row>
    <row r="754" spans="5:5" ht="14.25" customHeight="1">
      <c r="E754" s="4"/>
    </row>
    <row r="755" spans="5:5" ht="14.25" customHeight="1">
      <c r="E755" s="4"/>
    </row>
    <row r="756" spans="5:5" ht="14.25" customHeight="1">
      <c r="E756" s="4"/>
    </row>
    <row r="757" spans="5:5" ht="14.25" customHeight="1">
      <c r="E757" s="4"/>
    </row>
    <row r="758" spans="5:5" ht="14.25" customHeight="1">
      <c r="E758" s="4"/>
    </row>
    <row r="759" spans="5:5" ht="14.25" customHeight="1">
      <c r="E759" s="4"/>
    </row>
    <row r="760" spans="5:5" ht="14.25" customHeight="1">
      <c r="E760" s="4"/>
    </row>
    <row r="761" spans="5:5" ht="14.25" customHeight="1">
      <c r="E761" s="4"/>
    </row>
    <row r="762" spans="5:5" ht="14.25" customHeight="1">
      <c r="E762" s="4"/>
    </row>
    <row r="763" spans="5:5" ht="14.25" customHeight="1">
      <c r="E763" s="4"/>
    </row>
    <row r="764" spans="5:5" ht="14.25" customHeight="1">
      <c r="E764" s="4"/>
    </row>
    <row r="765" spans="5:5" ht="14.25" customHeight="1">
      <c r="E765" s="4"/>
    </row>
    <row r="766" spans="5:5" ht="14.25" customHeight="1">
      <c r="E766" s="4"/>
    </row>
    <row r="767" spans="5:5" ht="14.25" customHeight="1">
      <c r="E767" s="4"/>
    </row>
    <row r="768" spans="5:5" ht="14.25" customHeight="1">
      <c r="E768" s="4"/>
    </row>
    <row r="769" spans="5:5" ht="14.25" customHeight="1">
      <c r="E769" s="4"/>
    </row>
    <row r="770" spans="5:5" ht="14.25" customHeight="1">
      <c r="E770" s="4"/>
    </row>
    <row r="771" spans="5:5" ht="14.25" customHeight="1">
      <c r="E771" s="4"/>
    </row>
    <row r="772" spans="5:5" ht="14.25" customHeight="1">
      <c r="E772" s="4"/>
    </row>
    <row r="773" spans="5:5" ht="14.25" customHeight="1">
      <c r="E773" s="4"/>
    </row>
    <row r="774" spans="5:5" ht="14.25" customHeight="1">
      <c r="E774" s="4"/>
    </row>
    <row r="775" spans="5:5" ht="14.25" customHeight="1">
      <c r="E775" s="4"/>
    </row>
    <row r="776" spans="5:5" ht="14.25" customHeight="1">
      <c r="E776" s="4"/>
    </row>
    <row r="777" spans="5:5" ht="14.25" customHeight="1">
      <c r="E777" s="4"/>
    </row>
    <row r="778" spans="5:5" ht="14.25" customHeight="1">
      <c r="E778" s="4"/>
    </row>
    <row r="779" spans="5:5" ht="14.25" customHeight="1">
      <c r="E779" s="4"/>
    </row>
    <row r="780" spans="5:5" ht="14.25" customHeight="1">
      <c r="E780" s="4"/>
    </row>
    <row r="781" spans="5:5" ht="14.25" customHeight="1">
      <c r="E781" s="4"/>
    </row>
    <row r="782" spans="5:5" ht="14.25" customHeight="1">
      <c r="E782" s="4"/>
    </row>
    <row r="783" spans="5:5" ht="14.25" customHeight="1">
      <c r="E783" s="4"/>
    </row>
    <row r="784" spans="5:5" ht="14.25" customHeight="1">
      <c r="E784" s="4"/>
    </row>
    <row r="785" spans="5:5" ht="14.25" customHeight="1">
      <c r="E785" s="4"/>
    </row>
    <row r="786" spans="5:5" ht="14.25" customHeight="1">
      <c r="E786" s="4"/>
    </row>
    <row r="787" spans="5:5" ht="14.25" customHeight="1">
      <c r="E787" s="4"/>
    </row>
    <row r="788" spans="5:5" ht="14.25" customHeight="1">
      <c r="E788" s="4"/>
    </row>
    <row r="789" spans="5:5" ht="14.25" customHeight="1">
      <c r="E789" s="4"/>
    </row>
    <row r="790" spans="5:5" ht="14.25" customHeight="1">
      <c r="E790" s="4"/>
    </row>
    <row r="791" spans="5:5" ht="14.25" customHeight="1">
      <c r="E791" s="4"/>
    </row>
    <row r="792" spans="5:5" ht="14.25" customHeight="1">
      <c r="E792" s="4"/>
    </row>
    <row r="793" spans="5:5" ht="14.25" customHeight="1">
      <c r="E793" s="4"/>
    </row>
    <row r="794" spans="5:5" ht="14.25" customHeight="1">
      <c r="E794" s="4"/>
    </row>
    <row r="795" spans="5:5" ht="14.25" customHeight="1">
      <c r="E795" s="4"/>
    </row>
    <row r="796" spans="5:5" ht="14.25" customHeight="1">
      <c r="E796" s="4"/>
    </row>
    <row r="797" spans="5:5" ht="14.25" customHeight="1">
      <c r="E797" s="4"/>
    </row>
    <row r="798" spans="5:5" ht="14.25" customHeight="1">
      <c r="E798" s="4"/>
    </row>
    <row r="799" spans="5:5" ht="14.25" customHeight="1">
      <c r="E799" s="4"/>
    </row>
    <row r="800" spans="5:5" ht="14.25" customHeight="1">
      <c r="E800" s="4"/>
    </row>
    <row r="801" spans="5:5" ht="14.25" customHeight="1">
      <c r="E801" s="4"/>
    </row>
    <row r="802" spans="5:5" ht="14.25" customHeight="1">
      <c r="E802" s="4"/>
    </row>
    <row r="803" spans="5:5" ht="14.25" customHeight="1">
      <c r="E803" s="4"/>
    </row>
    <row r="804" spans="5:5" ht="14.25" customHeight="1">
      <c r="E804" s="4"/>
    </row>
    <row r="805" spans="5:5" ht="14.25" customHeight="1">
      <c r="E805" s="4"/>
    </row>
    <row r="806" spans="5:5" ht="14.25" customHeight="1">
      <c r="E806" s="4"/>
    </row>
    <row r="807" spans="5:5" ht="14.25" customHeight="1">
      <c r="E807" s="4"/>
    </row>
    <row r="808" spans="5:5" ht="14.25" customHeight="1">
      <c r="E808" s="4"/>
    </row>
    <row r="809" spans="5:5" ht="14.25" customHeight="1">
      <c r="E809" s="4"/>
    </row>
    <row r="810" spans="5:5" ht="14.25" customHeight="1">
      <c r="E810" s="4"/>
    </row>
    <row r="811" spans="5:5" ht="14.25" customHeight="1">
      <c r="E811" s="4"/>
    </row>
    <row r="812" spans="5:5" ht="14.25" customHeight="1">
      <c r="E812" s="4"/>
    </row>
    <row r="813" spans="5:5" ht="14.25" customHeight="1">
      <c r="E813" s="4"/>
    </row>
    <row r="814" spans="5:5" ht="14.25" customHeight="1">
      <c r="E814" s="4"/>
    </row>
    <row r="815" spans="5:5" ht="14.25" customHeight="1">
      <c r="E815" s="4"/>
    </row>
    <row r="816" spans="5:5" ht="14.25" customHeight="1">
      <c r="E816" s="4"/>
    </row>
    <row r="817" spans="5:5" ht="14.25" customHeight="1">
      <c r="E817" s="4"/>
    </row>
    <row r="818" spans="5:5" ht="14.25" customHeight="1">
      <c r="E818" s="4"/>
    </row>
    <row r="819" spans="5:5" ht="14.25" customHeight="1">
      <c r="E819" s="4"/>
    </row>
    <row r="820" spans="5:5" ht="14.25" customHeight="1">
      <c r="E820" s="4"/>
    </row>
    <row r="821" spans="5:5" ht="14.25" customHeight="1">
      <c r="E821" s="4"/>
    </row>
    <row r="822" spans="5:5" ht="14.25" customHeight="1">
      <c r="E822" s="4"/>
    </row>
    <row r="823" spans="5:5" ht="14.25" customHeight="1">
      <c r="E823" s="4"/>
    </row>
    <row r="824" spans="5:5" ht="14.25" customHeight="1">
      <c r="E824" s="4"/>
    </row>
    <row r="825" spans="5:5" ht="14.25" customHeight="1">
      <c r="E825" s="4"/>
    </row>
    <row r="826" spans="5:5" ht="14.25" customHeight="1">
      <c r="E826" s="4"/>
    </row>
    <row r="827" spans="5:5" ht="14.25" customHeight="1">
      <c r="E827" s="4"/>
    </row>
    <row r="828" spans="5:5" ht="14.25" customHeight="1">
      <c r="E828" s="4"/>
    </row>
    <row r="829" spans="5:5" ht="14.25" customHeight="1">
      <c r="E829" s="4"/>
    </row>
    <row r="830" spans="5:5" ht="14.25" customHeight="1">
      <c r="E830" s="4"/>
    </row>
    <row r="831" spans="5:5" ht="14.25" customHeight="1">
      <c r="E831" s="4"/>
    </row>
    <row r="832" spans="5:5" ht="14.25" customHeight="1">
      <c r="E832" s="4"/>
    </row>
    <row r="833" spans="5:5" ht="14.25" customHeight="1">
      <c r="E833" s="4"/>
    </row>
    <row r="834" spans="5:5" ht="14.25" customHeight="1">
      <c r="E834" s="4"/>
    </row>
    <row r="835" spans="5:5" ht="14.25" customHeight="1">
      <c r="E835" s="4"/>
    </row>
    <row r="836" spans="5:5" ht="14.25" customHeight="1">
      <c r="E836" s="4"/>
    </row>
    <row r="837" spans="5:5" ht="14.25" customHeight="1">
      <c r="E837" s="4"/>
    </row>
    <row r="838" spans="5:5" ht="14.25" customHeight="1">
      <c r="E838" s="4"/>
    </row>
    <row r="839" spans="5:5" ht="14.25" customHeight="1">
      <c r="E839" s="4"/>
    </row>
    <row r="840" spans="5:5" ht="14.25" customHeight="1">
      <c r="E840" s="4"/>
    </row>
    <row r="841" spans="5:5" ht="14.25" customHeight="1">
      <c r="E841" s="4"/>
    </row>
    <row r="842" spans="5:5" ht="14.25" customHeight="1">
      <c r="E842" s="4"/>
    </row>
    <row r="843" spans="5:5" ht="14.25" customHeight="1">
      <c r="E843" s="4"/>
    </row>
    <row r="844" spans="5:5" ht="14.25" customHeight="1">
      <c r="E844" s="4"/>
    </row>
    <row r="845" spans="5:5" ht="14.25" customHeight="1">
      <c r="E845" s="4"/>
    </row>
    <row r="846" spans="5:5" ht="14.25" customHeight="1">
      <c r="E846" s="4"/>
    </row>
    <row r="847" spans="5:5" ht="14.25" customHeight="1">
      <c r="E847" s="4"/>
    </row>
    <row r="848" spans="5:5" ht="14.25" customHeight="1">
      <c r="E848" s="4"/>
    </row>
    <row r="849" spans="5:5" ht="14.25" customHeight="1">
      <c r="E849" s="4"/>
    </row>
    <row r="850" spans="5:5" ht="14.25" customHeight="1">
      <c r="E850" s="4"/>
    </row>
    <row r="851" spans="5:5" ht="14.25" customHeight="1">
      <c r="E851" s="4"/>
    </row>
    <row r="852" spans="5:5" ht="14.25" customHeight="1">
      <c r="E852" s="4"/>
    </row>
    <row r="853" spans="5:5" ht="14.25" customHeight="1">
      <c r="E853" s="4"/>
    </row>
    <row r="854" spans="5:5" ht="14.25" customHeight="1">
      <c r="E854" s="4"/>
    </row>
    <row r="855" spans="5:5" ht="14.25" customHeight="1">
      <c r="E855" s="4"/>
    </row>
    <row r="856" spans="5:5" ht="14.25" customHeight="1">
      <c r="E856" s="4"/>
    </row>
    <row r="857" spans="5:5" ht="14.25" customHeight="1">
      <c r="E857" s="4"/>
    </row>
    <row r="858" spans="5:5" ht="14.25" customHeight="1">
      <c r="E858" s="4"/>
    </row>
    <row r="859" spans="5:5" ht="14.25" customHeight="1">
      <c r="E859" s="4"/>
    </row>
    <row r="860" spans="5:5" ht="14.25" customHeight="1">
      <c r="E860" s="4"/>
    </row>
    <row r="861" spans="5:5" ht="14.25" customHeight="1">
      <c r="E861" s="4"/>
    </row>
    <row r="862" spans="5:5" ht="14.25" customHeight="1">
      <c r="E862" s="4"/>
    </row>
    <row r="863" spans="5:5" ht="14.25" customHeight="1">
      <c r="E863" s="4"/>
    </row>
    <row r="864" spans="5:5" ht="14.25" customHeight="1">
      <c r="E864" s="4"/>
    </row>
    <row r="865" spans="5:5" ht="14.25" customHeight="1">
      <c r="E865" s="4"/>
    </row>
    <row r="866" spans="5:5" ht="14.25" customHeight="1">
      <c r="E866" s="4"/>
    </row>
    <row r="867" spans="5:5" ht="14.25" customHeight="1">
      <c r="E867" s="4"/>
    </row>
    <row r="868" spans="5:5" ht="14.25" customHeight="1">
      <c r="E868" s="4"/>
    </row>
    <row r="869" spans="5:5" ht="14.25" customHeight="1">
      <c r="E869" s="4"/>
    </row>
    <row r="870" spans="5:5" ht="14.25" customHeight="1">
      <c r="E870" s="4"/>
    </row>
    <row r="871" spans="5:5" ht="14.25" customHeight="1">
      <c r="E871" s="4"/>
    </row>
    <row r="872" spans="5:5" ht="14.25" customHeight="1">
      <c r="E872" s="4"/>
    </row>
    <row r="873" spans="5:5" ht="14.25" customHeight="1">
      <c r="E873" s="4"/>
    </row>
    <row r="874" spans="5:5" ht="14.25" customHeight="1">
      <c r="E874" s="4"/>
    </row>
    <row r="875" spans="5:5" ht="14.25" customHeight="1">
      <c r="E875" s="4"/>
    </row>
    <row r="876" spans="5:5" ht="14.25" customHeight="1">
      <c r="E876" s="4"/>
    </row>
    <row r="877" spans="5:5" ht="14.25" customHeight="1">
      <c r="E877" s="4"/>
    </row>
    <row r="878" spans="5:5" ht="14.25" customHeight="1">
      <c r="E878" s="4"/>
    </row>
    <row r="879" spans="5:5" ht="14.25" customHeight="1">
      <c r="E879" s="4"/>
    </row>
    <row r="880" spans="5:5" ht="14.25" customHeight="1">
      <c r="E880" s="4"/>
    </row>
    <row r="881" spans="5:5" ht="14.25" customHeight="1">
      <c r="E881" s="4"/>
    </row>
    <row r="882" spans="5:5" ht="14.25" customHeight="1">
      <c r="E882" s="4"/>
    </row>
    <row r="883" spans="5:5" ht="14.25" customHeight="1">
      <c r="E883" s="4"/>
    </row>
    <row r="884" spans="5:5" ht="14.25" customHeight="1">
      <c r="E884" s="4"/>
    </row>
    <row r="885" spans="5:5" ht="14.25" customHeight="1">
      <c r="E885" s="4"/>
    </row>
    <row r="886" spans="5:5" ht="14.25" customHeight="1">
      <c r="E886" s="4"/>
    </row>
    <row r="887" spans="5:5" ht="14.25" customHeight="1">
      <c r="E887" s="4"/>
    </row>
    <row r="888" spans="5:5" ht="14.25" customHeight="1">
      <c r="E888" s="4"/>
    </row>
    <row r="889" spans="5:5" ht="14.25" customHeight="1">
      <c r="E889" s="4"/>
    </row>
    <row r="890" spans="5:5" ht="14.25" customHeight="1">
      <c r="E890" s="4"/>
    </row>
    <row r="891" spans="5:5" ht="14.25" customHeight="1">
      <c r="E891" s="4"/>
    </row>
    <row r="892" spans="5:5" ht="14.25" customHeight="1">
      <c r="E892" s="4"/>
    </row>
    <row r="893" spans="5:5" ht="14.25" customHeight="1">
      <c r="E893" s="4"/>
    </row>
    <row r="894" spans="5:5" ht="14.25" customHeight="1">
      <c r="E894" s="4"/>
    </row>
    <row r="895" spans="5:5" ht="14.25" customHeight="1">
      <c r="E895" s="4"/>
    </row>
    <row r="896" spans="5:5" ht="14.25" customHeight="1">
      <c r="E896" s="4"/>
    </row>
    <row r="897" spans="5:5" ht="14.25" customHeight="1">
      <c r="E897" s="4"/>
    </row>
    <row r="898" spans="5:5" ht="14.25" customHeight="1">
      <c r="E898" s="4"/>
    </row>
    <row r="899" spans="5:5" ht="14.25" customHeight="1">
      <c r="E899" s="4"/>
    </row>
    <row r="900" spans="5:5" ht="14.25" customHeight="1">
      <c r="E900" s="4"/>
    </row>
    <row r="901" spans="5:5" ht="14.25" customHeight="1">
      <c r="E901" s="4"/>
    </row>
    <row r="902" spans="5:5" ht="14.25" customHeight="1">
      <c r="E902" s="4"/>
    </row>
    <row r="903" spans="5:5" ht="14.25" customHeight="1">
      <c r="E903" s="4"/>
    </row>
    <row r="904" spans="5:5" ht="14.25" customHeight="1">
      <c r="E904" s="4"/>
    </row>
    <row r="905" spans="5:5" ht="14.25" customHeight="1">
      <c r="E905" s="4"/>
    </row>
    <row r="906" spans="5:5" ht="14.25" customHeight="1">
      <c r="E906" s="4"/>
    </row>
    <row r="907" spans="5:5" ht="14.25" customHeight="1">
      <c r="E907" s="4"/>
    </row>
    <row r="908" spans="5:5" ht="14.25" customHeight="1">
      <c r="E908" s="4"/>
    </row>
    <row r="909" spans="5:5" ht="14.25" customHeight="1">
      <c r="E909" s="4"/>
    </row>
    <row r="910" spans="5:5" ht="14.25" customHeight="1">
      <c r="E910" s="4"/>
    </row>
    <row r="911" spans="5:5" ht="14.25" customHeight="1">
      <c r="E911" s="4"/>
    </row>
    <row r="912" spans="5:5" ht="14.25" customHeight="1">
      <c r="E912" s="4"/>
    </row>
    <row r="913" spans="5:5" ht="14.25" customHeight="1">
      <c r="E913" s="4"/>
    </row>
    <row r="914" spans="5:5" ht="14.25" customHeight="1">
      <c r="E914" s="4"/>
    </row>
    <row r="915" spans="5:5" ht="14.25" customHeight="1">
      <c r="E915" s="4"/>
    </row>
    <row r="916" spans="5:5" ht="14.25" customHeight="1">
      <c r="E916" s="4"/>
    </row>
    <row r="917" spans="5:5" ht="14.25" customHeight="1">
      <c r="E917" s="4"/>
    </row>
    <row r="918" spans="5:5" ht="14.25" customHeight="1">
      <c r="E918" s="4"/>
    </row>
    <row r="919" spans="5:5" ht="14.25" customHeight="1">
      <c r="E919" s="4"/>
    </row>
    <row r="920" spans="5:5" ht="14.25" customHeight="1">
      <c r="E920" s="4"/>
    </row>
    <row r="921" spans="5:5" ht="14.25" customHeight="1">
      <c r="E921" s="4"/>
    </row>
    <row r="922" spans="5:5" ht="14.25" customHeight="1">
      <c r="E922" s="4"/>
    </row>
    <row r="923" spans="5:5" ht="14.25" customHeight="1">
      <c r="E923" s="4"/>
    </row>
    <row r="924" spans="5:5" ht="14.25" customHeight="1">
      <c r="E924" s="4"/>
    </row>
    <row r="925" spans="5:5" ht="14.25" customHeight="1">
      <c r="E925" s="4"/>
    </row>
    <row r="926" spans="5:5" ht="14.25" customHeight="1">
      <c r="E926" s="4"/>
    </row>
    <row r="927" spans="5:5" ht="14.25" customHeight="1">
      <c r="E927" s="4"/>
    </row>
    <row r="928" spans="5:5" ht="14.25" customHeight="1">
      <c r="E928" s="4"/>
    </row>
    <row r="929" spans="5:5" ht="14.25" customHeight="1">
      <c r="E929" s="4"/>
    </row>
    <row r="930" spans="5:5" ht="14.25" customHeight="1">
      <c r="E930" s="4"/>
    </row>
    <row r="931" spans="5:5" ht="14.25" customHeight="1">
      <c r="E931" s="4"/>
    </row>
    <row r="932" spans="5:5" ht="14.25" customHeight="1">
      <c r="E932" s="4"/>
    </row>
    <row r="933" spans="5:5" ht="14.25" customHeight="1">
      <c r="E933" s="4"/>
    </row>
    <row r="934" spans="5:5" ht="14.25" customHeight="1">
      <c r="E934" s="4"/>
    </row>
    <row r="935" spans="5:5" ht="14.25" customHeight="1">
      <c r="E935" s="4"/>
    </row>
    <row r="936" spans="5:5" ht="14.25" customHeight="1">
      <c r="E936" s="4"/>
    </row>
    <row r="937" spans="5:5" ht="14.25" customHeight="1">
      <c r="E937" s="4"/>
    </row>
    <row r="938" spans="5:5" ht="14.25" customHeight="1">
      <c r="E938" s="4"/>
    </row>
    <row r="939" spans="5:5" ht="14.25" customHeight="1">
      <c r="E939" s="4"/>
    </row>
    <row r="940" spans="5:5" ht="14.25" customHeight="1">
      <c r="E940" s="4"/>
    </row>
    <row r="941" spans="5:5" ht="14.25" customHeight="1">
      <c r="E941" s="4"/>
    </row>
    <row r="942" spans="5:5" ht="14.25" customHeight="1">
      <c r="E942" s="4"/>
    </row>
    <row r="943" spans="5:5" ht="14.25" customHeight="1">
      <c r="E943" s="4"/>
    </row>
    <row r="944" spans="5:5" ht="14.25" customHeight="1">
      <c r="E944" s="4"/>
    </row>
    <row r="945" spans="5:5" ht="14.25" customHeight="1">
      <c r="E945" s="4"/>
    </row>
    <row r="946" spans="5:5" ht="14.25" customHeight="1">
      <c r="E946" s="4"/>
    </row>
    <row r="947" spans="5:5" ht="14.25" customHeight="1">
      <c r="E947" s="4"/>
    </row>
    <row r="948" spans="5:5" ht="14.25" customHeight="1">
      <c r="E948" s="4"/>
    </row>
    <row r="949" spans="5:5" ht="14.25" customHeight="1">
      <c r="E949" s="4"/>
    </row>
    <row r="950" spans="5:5" ht="14.25" customHeight="1">
      <c r="E950" s="4"/>
    </row>
    <row r="951" spans="5:5" ht="14.25" customHeight="1">
      <c r="E951" s="4"/>
    </row>
    <row r="952" spans="5:5" ht="14.25" customHeight="1">
      <c r="E952" s="4"/>
    </row>
    <row r="953" spans="5:5" ht="14.25" customHeight="1">
      <c r="E953" s="4"/>
    </row>
    <row r="954" spans="5:5" ht="14.25" customHeight="1">
      <c r="E954" s="4"/>
    </row>
    <row r="955" spans="5:5" ht="14.25" customHeight="1">
      <c r="E955" s="4"/>
    </row>
    <row r="956" spans="5:5" ht="14.25" customHeight="1">
      <c r="E956" s="4"/>
    </row>
    <row r="957" spans="5:5" ht="14.25" customHeight="1">
      <c r="E957" s="4"/>
    </row>
    <row r="958" spans="5:5" ht="14.25" customHeight="1">
      <c r="E958" s="4"/>
    </row>
    <row r="959" spans="5:5" ht="14.25" customHeight="1">
      <c r="E959" s="4"/>
    </row>
    <row r="960" spans="5:5" ht="14.25" customHeight="1">
      <c r="E960" s="4"/>
    </row>
    <row r="961" spans="5:5" ht="14.25" customHeight="1">
      <c r="E961" s="4"/>
    </row>
    <row r="962" spans="5:5" ht="14.25" customHeight="1">
      <c r="E962" s="4"/>
    </row>
    <row r="963" spans="5:5" ht="14.25" customHeight="1">
      <c r="E963" s="4"/>
    </row>
    <row r="964" spans="5:5" ht="14.25" customHeight="1">
      <c r="E964" s="4"/>
    </row>
    <row r="965" spans="5:5" ht="14.25" customHeight="1">
      <c r="E965" s="4"/>
    </row>
    <row r="966" spans="5:5" ht="14.25" customHeight="1">
      <c r="E966" s="4"/>
    </row>
    <row r="967" spans="5:5" ht="14.25" customHeight="1">
      <c r="E967" s="4"/>
    </row>
    <row r="968" spans="5:5" ht="14.25" customHeight="1">
      <c r="E968" s="4"/>
    </row>
    <row r="969" spans="5:5" ht="14.25" customHeight="1">
      <c r="E969" s="4"/>
    </row>
    <row r="970" spans="5:5" ht="14.25" customHeight="1">
      <c r="E970" s="4"/>
    </row>
    <row r="971" spans="5:5" ht="14.25" customHeight="1">
      <c r="E971" s="4"/>
    </row>
    <row r="972" spans="5:5" ht="14.25" customHeight="1">
      <c r="E972" s="4"/>
    </row>
    <row r="973" spans="5:5" ht="14.25" customHeight="1">
      <c r="E973" s="4"/>
    </row>
    <row r="974" spans="5:5" ht="14.25" customHeight="1">
      <c r="E974" s="4"/>
    </row>
    <row r="975" spans="5:5" ht="14.25" customHeight="1">
      <c r="E975" s="4"/>
    </row>
    <row r="976" spans="5:5" ht="14.25" customHeight="1">
      <c r="E976" s="4"/>
    </row>
    <row r="977" spans="5:5" ht="14.25" customHeight="1">
      <c r="E977" s="4"/>
    </row>
    <row r="978" spans="5:5" ht="14.25" customHeight="1">
      <c r="E978" s="4"/>
    </row>
    <row r="979" spans="5:5" ht="14.25" customHeight="1">
      <c r="E979" s="4"/>
    </row>
    <row r="980" spans="5:5" ht="14.25" customHeight="1">
      <c r="E980" s="4"/>
    </row>
    <row r="981" spans="5:5" ht="14.25" customHeight="1">
      <c r="E981" s="4"/>
    </row>
    <row r="982" spans="5:5" ht="14.25" customHeight="1">
      <c r="E982" s="4"/>
    </row>
    <row r="983" spans="5:5" ht="14.25" customHeight="1">
      <c r="E983" s="4"/>
    </row>
    <row r="984" spans="5:5" ht="14.25" customHeight="1">
      <c r="E984" s="4"/>
    </row>
    <row r="985" spans="5:5" ht="14.25" customHeight="1">
      <c r="E985" s="4"/>
    </row>
    <row r="986" spans="5:5" ht="14.25" customHeight="1">
      <c r="E986" s="4"/>
    </row>
    <row r="987" spans="5:5" ht="14.25" customHeight="1">
      <c r="E987" s="4"/>
    </row>
    <row r="988" spans="5:5" ht="14.25" customHeight="1">
      <c r="E988" s="4"/>
    </row>
    <row r="989" spans="5:5" ht="14.25" customHeight="1">
      <c r="E989" s="4"/>
    </row>
    <row r="990" spans="5:5" ht="14.25" customHeight="1">
      <c r="E990" s="4"/>
    </row>
    <row r="991" spans="5:5" ht="14.25" customHeight="1">
      <c r="E991" s="4"/>
    </row>
    <row r="992" spans="5:5" ht="14.25" customHeight="1">
      <c r="E992" s="4"/>
    </row>
    <row r="993" spans="5:5" ht="14.25" customHeight="1">
      <c r="E993" s="4"/>
    </row>
    <row r="994" spans="5:5" ht="14.25" customHeight="1">
      <c r="E994" s="4"/>
    </row>
    <row r="995" spans="5:5" ht="14.25" customHeight="1">
      <c r="E995" s="4"/>
    </row>
    <row r="996" spans="5:5" ht="14.25" customHeight="1">
      <c r="E996" s="4"/>
    </row>
    <row r="997" spans="5:5" ht="14.25" customHeight="1">
      <c r="E997" s="4"/>
    </row>
    <row r="998" spans="5:5" ht="14.25" customHeight="1">
      <c r="E998" s="4"/>
    </row>
    <row r="999" spans="5:5" ht="14.25" customHeight="1">
      <c r="E999" s="4"/>
    </row>
    <row r="1000" spans="5:5" ht="14.25" customHeight="1">
      <c r="E1000" s="4"/>
    </row>
  </sheetData>
  <pageMargins left="0.7" right="0.7" top="0.75" bottom="0.75" header="0" footer="0"/>
  <pageSetup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C5E0B3"/>
  </sheetPr>
  <dimension ref="A1:AH1000"/>
  <sheetViews>
    <sheetView workbookViewId="0">
      <pane ySplit="3" topLeftCell="A4" activePane="bottomLeft" state="frozen"/>
      <selection activeCell="A115" sqref="A115"/>
      <selection pane="bottomLeft" activeCell="A115" sqref="A115"/>
    </sheetView>
  </sheetViews>
  <sheetFormatPr defaultColWidth="14.453125" defaultRowHeight="15" customHeight="1"/>
  <cols>
    <col min="1" max="1" width="56.90625" customWidth="1"/>
    <col min="2" max="2" width="13.08984375" customWidth="1"/>
    <col min="3" max="3" width="12.54296875" customWidth="1"/>
    <col min="4" max="4" width="12.6328125" customWidth="1"/>
    <col min="5" max="5" width="16.54296875" customWidth="1"/>
    <col min="6" max="6" width="10.453125" customWidth="1"/>
    <col min="7" max="7" width="9.90625" customWidth="1"/>
    <col min="8" max="8" width="10.6328125" customWidth="1"/>
    <col min="9" max="9" width="11.36328125" customWidth="1"/>
    <col min="10" max="10" width="10.453125" customWidth="1"/>
    <col min="11" max="11" width="11.54296875" customWidth="1"/>
    <col min="12" max="12" width="12.54296875" customWidth="1"/>
    <col min="13" max="13" width="8.6328125" customWidth="1"/>
    <col min="14" max="14" width="10.453125" customWidth="1"/>
    <col min="15" max="15" width="9.54296875" customWidth="1"/>
    <col min="16" max="16" width="8.6328125" customWidth="1"/>
    <col min="17" max="18" width="10.54296875" customWidth="1"/>
    <col min="19" max="19" width="8.6328125" customWidth="1"/>
    <col min="20" max="20" width="12.90625" customWidth="1"/>
    <col min="21" max="22" width="8.6328125" customWidth="1"/>
    <col min="23" max="23" width="34.453125" customWidth="1"/>
    <col min="24" max="24" width="19.54296875" customWidth="1"/>
    <col min="25" max="34" width="8.6328125" customWidth="1"/>
  </cols>
  <sheetData>
    <row r="1" spans="1:34" ht="14.25" customHeight="1">
      <c r="A1" s="88" t="s">
        <v>526</v>
      </c>
      <c r="E1" s="2"/>
      <c r="F1" s="2"/>
      <c r="G1" s="2">
        <v>1</v>
      </c>
      <c r="H1" s="2">
        <v>2</v>
      </c>
      <c r="I1" s="2">
        <v>3</v>
      </c>
      <c r="J1" s="2">
        <v>4</v>
      </c>
      <c r="K1" s="2">
        <v>5</v>
      </c>
      <c r="L1" s="2">
        <v>6</v>
      </c>
      <c r="M1" s="2">
        <v>7</v>
      </c>
      <c r="N1" s="2">
        <v>8</v>
      </c>
      <c r="O1" s="2">
        <v>9</v>
      </c>
      <c r="P1" s="2">
        <v>10</v>
      </c>
    </row>
    <row r="2" spans="1:34" ht="14.25" customHeight="1">
      <c r="A2" s="2"/>
      <c r="B2" s="2" t="s">
        <v>194</v>
      </c>
      <c r="C2" s="2" t="s">
        <v>167</v>
      </c>
      <c r="D2" s="2" t="s">
        <v>195</v>
      </c>
      <c r="E2" s="2" t="s">
        <v>196</v>
      </c>
      <c r="F2" s="2" t="s">
        <v>162</v>
      </c>
      <c r="G2" s="2" t="s">
        <v>103</v>
      </c>
      <c r="H2" s="2" t="s">
        <v>279</v>
      </c>
      <c r="I2" s="2" t="s">
        <v>20</v>
      </c>
      <c r="J2" s="2" t="s">
        <v>20</v>
      </c>
      <c r="K2" s="2" t="s">
        <v>20</v>
      </c>
      <c r="L2" s="2" t="s">
        <v>280</v>
      </c>
      <c r="M2" s="2" t="s">
        <v>281</v>
      </c>
      <c r="N2" s="89" t="s">
        <v>451</v>
      </c>
      <c r="O2" s="89"/>
      <c r="P2" s="89"/>
      <c r="Q2" s="2" t="s">
        <v>92</v>
      </c>
      <c r="R2" s="2"/>
      <c r="S2" s="2"/>
      <c r="T2" s="2"/>
      <c r="U2" s="2"/>
      <c r="V2" s="2"/>
      <c r="W2" s="2"/>
      <c r="X2" s="2"/>
      <c r="Y2" s="2"/>
      <c r="Z2" s="2"/>
      <c r="AA2" s="2"/>
      <c r="AB2" s="2"/>
      <c r="AC2" s="2"/>
      <c r="AD2" s="2"/>
      <c r="AE2" s="2"/>
      <c r="AF2" s="2"/>
      <c r="AG2" s="2"/>
      <c r="AH2" s="2"/>
    </row>
    <row r="3" spans="1:34" ht="14.25" customHeight="1">
      <c r="A3" s="76"/>
      <c r="B3" s="90"/>
      <c r="C3" s="90"/>
      <c r="D3" s="90"/>
      <c r="E3" s="91"/>
      <c r="F3" s="92"/>
      <c r="G3" s="2" t="s">
        <v>283</v>
      </c>
      <c r="I3" s="2" t="s">
        <v>131</v>
      </c>
      <c r="J3" s="2" t="s">
        <v>284</v>
      </c>
      <c r="K3" s="2" t="s">
        <v>527</v>
      </c>
      <c r="M3" s="2" t="s">
        <v>452</v>
      </c>
      <c r="N3" s="87"/>
      <c r="O3" s="87"/>
      <c r="P3" s="87"/>
      <c r="Q3" s="87"/>
      <c r="S3" s="199">
        <f t="shared" ref="S3:S30" si="0">+B3+C3-D3</f>
        <v>0</v>
      </c>
      <c r="T3" s="93"/>
      <c r="U3" s="94"/>
      <c r="V3" s="94"/>
      <c r="W3" s="76"/>
      <c r="X3" s="76"/>
      <c r="Y3" s="95"/>
      <c r="Z3" s="96"/>
      <c r="AA3" s="95"/>
      <c r="AB3" s="95"/>
      <c r="AC3" s="95"/>
      <c r="AD3" s="95"/>
      <c r="AE3" s="95"/>
      <c r="AF3" s="95"/>
      <c r="AG3" s="97"/>
      <c r="AH3" s="95"/>
    </row>
    <row r="4" spans="1:34" ht="14.25" customHeight="1">
      <c r="A4" s="76" t="s">
        <v>528</v>
      </c>
      <c r="B4" s="5">
        <v>205.84</v>
      </c>
      <c r="D4" s="90">
        <f t="shared" ref="D4:D11" si="1">SUM(B4:C4)</f>
        <v>205.84</v>
      </c>
      <c r="E4" s="91">
        <v>22084</v>
      </c>
      <c r="F4" s="91">
        <v>1</v>
      </c>
      <c r="G4" s="87">
        <f t="shared" ref="G4:P4" si="2">IF($F4=G$1,+$B4,0)</f>
        <v>205.84</v>
      </c>
      <c r="H4" s="87">
        <f t="shared" si="2"/>
        <v>0</v>
      </c>
      <c r="I4" s="87">
        <f t="shared" si="2"/>
        <v>0</v>
      </c>
      <c r="J4" s="87">
        <f t="shared" si="2"/>
        <v>0</v>
      </c>
      <c r="K4" s="87">
        <f t="shared" si="2"/>
        <v>0</v>
      </c>
      <c r="L4" s="87">
        <f t="shared" si="2"/>
        <v>0</v>
      </c>
      <c r="M4" s="87">
        <f t="shared" si="2"/>
        <v>0</v>
      </c>
      <c r="N4" s="87">
        <f t="shared" si="2"/>
        <v>0</v>
      </c>
      <c r="O4" s="87">
        <f t="shared" si="2"/>
        <v>0</v>
      </c>
      <c r="P4" s="87">
        <f t="shared" si="2"/>
        <v>0</v>
      </c>
      <c r="Q4" s="87">
        <f t="shared" ref="Q4:Q11" si="3">SUM(G4:O4)</f>
        <v>205.84</v>
      </c>
      <c r="S4" s="199">
        <f t="shared" si="0"/>
        <v>0</v>
      </c>
      <c r="T4" s="93"/>
      <c r="U4" s="94"/>
      <c r="V4" s="99"/>
      <c r="W4" s="77"/>
      <c r="X4" s="76"/>
      <c r="Y4" s="95"/>
      <c r="Z4" s="96"/>
      <c r="AA4" s="95"/>
      <c r="AB4" s="95"/>
      <c r="AC4" s="95"/>
      <c r="AD4" s="95"/>
      <c r="AE4" s="95"/>
      <c r="AF4" s="95"/>
      <c r="AG4" s="97"/>
      <c r="AH4" s="95"/>
    </row>
    <row r="5" spans="1:34" ht="14.25" customHeight="1">
      <c r="A5" s="101" t="s">
        <v>297</v>
      </c>
      <c r="B5" s="100">
        <v>35</v>
      </c>
      <c r="C5" s="90"/>
      <c r="D5" s="90">
        <f t="shared" si="1"/>
        <v>35</v>
      </c>
      <c r="E5" s="91" t="s">
        <v>211</v>
      </c>
      <c r="F5" s="91">
        <v>5</v>
      </c>
      <c r="G5" s="87">
        <f t="shared" ref="G5:P5" si="4">IF($F5=G$1,+$B5,0)</f>
        <v>0</v>
      </c>
      <c r="H5" s="87">
        <f t="shared" si="4"/>
        <v>0</v>
      </c>
      <c r="I5" s="87">
        <f t="shared" si="4"/>
        <v>0</v>
      </c>
      <c r="J5" s="87">
        <f t="shared" si="4"/>
        <v>0</v>
      </c>
      <c r="K5" s="87">
        <f t="shared" si="4"/>
        <v>35</v>
      </c>
      <c r="L5" s="87">
        <f t="shared" si="4"/>
        <v>0</v>
      </c>
      <c r="M5" s="87">
        <f t="shared" si="4"/>
        <v>0</v>
      </c>
      <c r="N5" s="87">
        <f t="shared" si="4"/>
        <v>0</v>
      </c>
      <c r="O5" s="87">
        <f t="shared" si="4"/>
        <v>0</v>
      </c>
      <c r="P5" s="87">
        <f t="shared" si="4"/>
        <v>0</v>
      </c>
      <c r="Q5" s="87">
        <f t="shared" si="3"/>
        <v>35</v>
      </c>
      <c r="S5" s="199">
        <f t="shared" si="0"/>
        <v>0</v>
      </c>
      <c r="T5" s="93"/>
      <c r="U5" s="94"/>
      <c r="V5" s="94"/>
      <c r="W5" s="76"/>
      <c r="X5" s="76"/>
      <c r="Y5" s="95"/>
      <c r="Z5" s="96"/>
      <c r="AA5" s="95"/>
      <c r="AB5" s="95"/>
      <c r="AC5" s="95"/>
      <c r="AD5" s="95"/>
      <c r="AE5" s="95"/>
      <c r="AF5" s="95"/>
      <c r="AG5" s="97"/>
      <c r="AH5" s="95"/>
    </row>
    <row r="6" spans="1:34" ht="14.25" customHeight="1">
      <c r="A6" s="5" t="s">
        <v>529</v>
      </c>
      <c r="B6" s="90">
        <v>5.55</v>
      </c>
      <c r="C6" s="90"/>
      <c r="D6" s="90">
        <f t="shared" si="1"/>
        <v>5.55</v>
      </c>
      <c r="E6" s="91"/>
      <c r="F6" s="91">
        <v>2</v>
      </c>
      <c r="G6" s="87">
        <f t="shared" ref="G6:P6" si="5">IF($F6=G$1,+$B6,0)</f>
        <v>0</v>
      </c>
      <c r="H6" s="87">
        <f t="shared" si="5"/>
        <v>5.55</v>
      </c>
      <c r="I6" s="87">
        <f t="shared" si="5"/>
        <v>0</v>
      </c>
      <c r="J6" s="87">
        <f t="shared" si="5"/>
        <v>0</v>
      </c>
      <c r="K6" s="87">
        <f t="shared" si="5"/>
        <v>0</v>
      </c>
      <c r="L6" s="87">
        <f t="shared" si="5"/>
        <v>0</v>
      </c>
      <c r="M6" s="87">
        <f t="shared" si="5"/>
        <v>0</v>
      </c>
      <c r="N6" s="87">
        <f t="shared" si="5"/>
        <v>0</v>
      </c>
      <c r="O6" s="87">
        <f t="shared" si="5"/>
        <v>0</v>
      </c>
      <c r="P6" s="87">
        <f t="shared" si="5"/>
        <v>0</v>
      </c>
      <c r="Q6" s="87">
        <f t="shared" si="3"/>
        <v>5.55</v>
      </c>
      <c r="S6" s="199">
        <f t="shared" si="0"/>
        <v>0</v>
      </c>
      <c r="T6" s="93"/>
      <c r="U6" s="94"/>
      <c r="V6" s="94"/>
      <c r="W6" s="76"/>
      <c r="X6" s="76"/>
      <c r="Y6" s="95"/>
      <c r="Z6" s="96"/>
      <c r="AA6" s="95"/>
      <c r="AB6" s="95"/>
      <c r="AC6" s="95"/>
      <c r="AD6" s="95"/>
      <c r="AE6" s="95"/>
      <c r="AF6" s="95"/>
      <c r="AG6" s="97"/>
      <c r="AH6" s="95"/>
    </row>
    <row r="7" spans="1:34" ht="14.25" customHeight="1">
      <c r="A7" s="76"/>
      <c r="B7" s="90"/>
      <c r="C7" s="90"/>
      <c r="D7" s="90">
        <f t="shared" si="1"/>
        <v>0</v>
      </c>
      <c r="E7" s="91"/>
      <c r="F7" s="91"/>
      <c r="G7" s="87">
        <f t="shared" ref="G7:P7" si="6">IF($F7=G$1,+$B7,0)</f>
        <v>0</v>
      </c>
      <c r="H7" s="87">
        <f t="shared" si="6"/>
        <v>0</v>
      </c>
      <c r="I7" s="87">
        <f t="shared" si="6"/>
        <v>0</v>
      </c>
      <c r="J7" s="87">
        <f t="shared" si="6"/>
        <v>0</v>
      </c>
      <c r="K7" s="87">
        <f t="shared" si="6"/>
        <v>0</v>
      </c>
      <c r="L7" s="87">
        <f t="shared" si="6"/>
        <v>0</v>
      </c>
      <c r="M7" s="87">
        <f t="shared" si="6"/>
        <v>0</v>
      </c>
      <c r="N7" s="87">
        <f t="shared" si="6"/>
        <v>0</v>
      </c>
      <c r="O7" s="87">
        <f t="shared" si="6"/>
        <v>0</v>
      </c>
      <c r="P7" s="87">
        <f t="shared" si="6"/>
        <v>0</v>
      </c>
      <c r="Q7" s="87">
        <f t="shared" si="3"/>
        <v>0</v>
      </c>
      <c r="S7" s="199">
        <f t="shared" si="0"/>
        <v>0</v>
      </c>
      <c r="T7" s="93"/>
      <c r="U7" s="94"/>
      <c r="V7" s="94"/>
      <c r="W7" s="76"/>
      <c r="X7" s="76"/>
      <c r="Y7" s="95"/>
      <c r="Z7" s="96"/>
      <c r="AA7" s="95"/>
      <c r="AB7" s="95"/>
      <c r="AC7" s="95"/>
      <c r="AD7" s="95"/>
      <c r="AE7" s="95"/>
      <c r="AF7" s="95"/>
      <c r="AG7" s="97"/>
      <c r="AH7" s="95"/>
    </row>
    <row r="8" spans="1:34" ht="14.25" customHeight="1">
      <c r="A8" s="77" t="s">
        <v>529</v>
      </c>
      <c r="B8" s="100">
        <v>21.8</v>
      </c>
      <c r="C8" s="100"/>
      <c r="D8" s="90">
        <f t="shared" si="1"/>
        <v>21.8</v>
      </c>
      <c r="E8" s="91"/>
      <c r="F8" s="91">
        <v>2</v>
      </c>
      <c r="G8" s="87">
        <f t="shared" ref="G8:P8" si="7">IF($F8=G$1,+$B8,0)</f>
        <v>0</v>
      </c>
      <c r="H8" s="87">
        <f t="shared" si="7"/>
        <v>21.8</v>
      </c>
      <c r="I8" s="87">
        <f t="shared" si="7"/>
        <v>0</v>
      </c>
      <c r="J8" s="87">
        <f t="shared" si="7"/>
        <v>0</v>
      </c>
      <c r="K8" s="87">
        <f t="shared" si="7"/>
        <v>0</v>
      </c>
      <c r="L8" s="87">
        <f t="shared" si="7"/>
        <v>0</v>
      </c>
      <c r="M8" s="87">
        <f t="shared" si="7"/>
        <v>0</v>
      </c>
      <c r="N8" s="87">
        <f t="shared" si="7"/>
        <v>0</v>
      </c>
      <c r="O8" s="87">
        <f t="shared" si="7"/>
        <v>0</v>
      </c>
      <c r="P8" s="87">
        <f t="shared" si="7"/>
        <v>0</v>
      </c>
      <c r="Q8" s="87">
        <f t="shared" si="3"/>
        <v>21.8</v>
      </c>
      <c r="S8" s="199">
        <f t="shared" si="0"/>
        <v>0</v>
      </c>
      <c r="T8" s="93"/>
      <c r="U8" s="94"/>
      <c r="V8" s="94"/>
      <c r="W8" s="77"/>
      <c r="X8" s="76"/>
      <c r="Y8" s="95"/>
      <c r="Z8" s="96"/>
      <c r="AA8" s="95"/>
      <c r="AB8" s="95"/>
      <c r="AC8" s="95"/>
      <c r="AD8" s="95"/>
      <c r="AE8" s="95"/>
      <c r="AF8" s="95"/>
      <c r="AG8" s="97"/>
      <c r="AH8" s="95"/>
    </row>
    <row r="9" spans="1:34" ht="14.25" customHeight="1">
      <c r="A9" s="101"/>
      <c r="B9" s="100"/>
      <c r="C9" s="100"/>
      <c r="D9" s="90">
        <f t="shared" si="1"/>
        <v>0</v>
      </c>
      <c r="E9" s="91"/>
      <c r="F9" s="91"/>
      <c r="G9" s="87">
        <f t="shared" ref="G9:P9" si="8">IF($F9=G$1,+$B9,0)</f>
        <v>0</v>
      </c>
      <c r="H9" s="87">
        <f t="shared" si="8"/>
        <v>0</v>
      </c>
      <c r="I9" s="87">
        <f t="shared" si="8"/>
        <v>0</v>
      </c>
      <c r="J9" s="87">
        <f t="shared" si="8"/>
        <v>0</v>
      </c>
      <c r="K9" s="87">
        <f t="shared" si="8"/>
        <v>0</v>
      </c>
      <c r="L9" s="87">
        <f t="shared" si="8"/>
        <v>0</v>
      </c>
      <c r="M9" s="87">
        <f t="shared" si="8"/>
        <v>0</v>
      </c>
      <c r="N9" s="87">
        <f t="shared" si="8"/>
        <v>0</v>
      </c>
      <c r="O9" s="87">
        <f t="shared" si="8"/>
        <v>0</v>
      </c>
      <c r="P9" s="87">
        <f t="shared" si="8"/>
        <v>0</v>
      </c>
      <c r="Q9" s="87">
        <f t="shared" si="3"/>
        <v>0</v>
      </c>
      <c r="S9" s="199">
        <f t="shared" si="0"/>
        <v>0</v>
      </c>
      <c r="T9" s="93"/>
      <c r="U9" s="94"/>
      <c r="V9" s="94"/>
      <c r="W9" s="77"/>
      <c r="X9" s="77"/>
      <c r="Y9" s="95"/>
      <c r="Z9" s="96"/>
      <c r="AA9" s="95"/>
      <c r="AB9" s="95"/>
      <c r="AC9" s="95"/>
      <c r="AD9" s="95"/>
      <c r="AE9" s="95"/>
      <c r="AF9" s="95"/>
      <c r="AG9" s="97"/>
      <c r="AH9" s="95"/>
    </row>
    <row r="10" spans="1:34" ht="14.25" customHeight="1">
      <c r="A10" s="101"/>
      <c r="B10" s="100"/>
      <c r="C10" s="100"/>
      <c r="D10" s="90">
        <f t="shared" si="1"/>
        <v>0</v>
      </c>
      <c r="E10" s="91"/>
      <c r="F10" s="91"/>
      <c r="G10" s="87">
        <f t="shared" ref="G10:P10" si="9">IF($F10=G$1,+$B10,0)</f>
        <v>0</v>
      </c>
      <c r="H10" s="87">
        <f t="shared" si="9"/>
        <v>0</v>
      </c>
      <c r="I10" s="87">
        <f t="shared" si="9"/>
        <v>0</v>
      </c>
      <c r="J10" s="87">
        <f t="shared" si="9"/>
        <v>0</v>
      </c>
      <c r="K10" s="87">
        <f t="shared" si="9"/>
        <v>0</v>
      </c>
      <c r="L10" s="87">
        <f t="shared" si="9"/>
        <v>0</v>
      </c>
      <c r="M10" s="87">
        <f t="shared" si="9"/>
        <v>0</v>
      </c>
      <c r="N10" s="87">
        <f t="shared" si="9"/>
        <v>0</v>
      </c>
      <c r="O10" s="87">
        <f t="shared" si="9"/>
        <v>0</v>
      </c>
      <c r="P10" s="87">
        <f t="shared" si="9"/>
        <v>0</v>
      </c>
      <c r="Q10" s="87">
        <f t="shared" si="3"/>
        <v>0</v>
      </c>
      <c r="S10" s="199">
        <f t="shared" si="0"/>
        <v>0</v>
      </c>
      <c r="T10" s="93"/>
      <c r="U10" s="94"/>
      <c r="V10" s="94"/>
      <c r="W10" s="77"/>
      <c r="X10" s="77"/>
      <c r="Y10" s="95"/>
      <c r="Z10" s="96"/>
      <c r="AA10" s="95"/>
      <c r="AB10" s="95"/>
      <c r="AC10" s="95"/>
      <c r="AD10" s="95"/>
      <c r="AE10" s="95"/>
      <c r="AF10" s="95"/>
      <c r="AG10" s="97"/>
      <c r="AH10" s="95"/>
    </row>
    <row r="11" spans="1:34" ht="14.25" customHeight="1">
      <c r="A11" s="101"/>
      <c r="B11" s="100"/>
      <c r="C11" s="90"/>
      <c r="D11" s="90">
        <f t="shared" si="1"/>
        <v>0</v>
      </c>
      <c r="E11" s="91"/>
      <c r="F11" s="91"/>
      <c r="G11" s="87">
        <f t="shared" ref="G11:P11" si="10">IF($F11=G$1,+$B11,0)</f>
        <v>0</v>
      </c>
      <c r="H11" s="87">
        <f t="shared" si="10"/>
        <v>0</v>
      </c>
      <c r="I11" s="87">
        <f t="shared" si="10"/>
        <v>0</v>
      </c>
      <c r="J11" s="87">
        <f t="shared" si="10"/>
        <v>0</v>
      </c>
      <c r="K11" s="87">
        <f t="shared" si="10"/>
        <v>0</v>
      </c>
      <c r="L11" s="87">
        <f t="shared" si="10"/>
        <v>0</v>
      </c>
      <c r="M11" s="87">
        <f t="shared" si="10"/>
        <v>0</v>
      </c>
      <c r="N11" s="87">
        <f t="shared" si="10"/>
        <v>0</v>
      </c>
      <c r="O11" s="87">
        <f t="shared" si="10"/>
        <v>0</v>
      </c>
      <c r="P11" s="87">
        <f t="shared" si="10"/>
        <v>0</v>
      </c>
      <c r="Q11" s="87">
        <f t="shared" si="3"/>
        <v>0</v>
      </c>
      <c r="S11" s="199">
        <f t="shared" si="0"/>
        <v>0</v>
      </c>
      <c r="T11" s="93"/>
      <c r="U11" s="94"/>
      <c r="V11" s="94"/>
      <c r="W11" s="76"/>
      <c r="X11" s="76"/>
      <c r="Y11" s="95"/>
      <c r="Z11" s="96"/>
      <c r="AA11" s="95"/>
      <c r="AB11" s="95"/>
      <c r="AC11" s="95"/>
      <c r="AD11" s="95"/>
      <c r="AE11" s="95"/>
      <c r="AF11" s="95"/>
      <c r="AG11" s="97"/>
      <c r="AH11" s="95"/>
    </row>
    <row r="12" spans="1:34" ht="14.25" customHeight="1">
      <c r="A12" s="102" t="s">
        <v>217</v>
      </c>
      <c r="B12" s="103">
        <f t="shared" ref="B12:D12" si="11">SUM(B3:B11)</f>
        <v>268.19</v>
      </c>
      <c r="C12" s="103">
        <f t="shared" si="11"/>
        <v>0</v>
      </c>
      <c r="D12" s="103">
        <f t="shared" si="11"/>
        <v>268.19</v>
      </c>
      <c r="E12" s="91"/>
      <c r="F12" s="104"/>
      <c r="G12" s="105">
        <f t="shared" ref="G12:Q12" si="12">SUM(G3:G11)</f>
        <v>205.84</v>
      </c>
      <c r="H12" s="105">
        <f t="shared" si="12"/>
        <v>27.35</v>
      </c>
      <c r="I12" s="105">
        <f t="shared" si="12"/>
        <v>0</v>
      </c>
      <c r="J12" s="105">
        <f t="shared" si="12"/>
        <v>0</v>
      </c>
      <c r="K12" s="105">
        <f t="shared" si="12"/>
        <v>35</v>
      </c>
      <c r="L12" s="105">
        <f t="shared" si="12"/>
        <v>0</v>
      </c>
      <c r="M12" s="105">
        <f t="shared" si="12"/>
        <v>0</v>
      </c>
      <c r="N12" s="105">
        <f t="shared" si="12"/>
        <v>0</v>
      </c>
      <c r="O12" s="105">
        <f t="shared" si="12"/>
        <v>0</v>
      </c>
      <c r="P12" s="105">
        <f t="shared" si="12"/>
        <v>0</v>
      </c>
      <c r="Q12" s="105">
        <f t="shared" si="12"/>
        <v>268.19</v>
      </c>
      <c r="S12" s="199">
        <f t="shared" si="0"/>
        <v>0</v>
      </c>
      <c r="T12" s="93"/>
      <c r="U12" s="94"/>
      <c r="V12" s="94"/>
      <c r="W12" s="76"/>
      <c r="X12" s="76"/>
      <c r="Y12" s="95"/>
      <c r="Z12" s="96"/>
      <c r="AA12" s="95"/>
      <c r="AB12" s="95"/>
      <c r="AC12" s="95"/>
      <c r="AD12" s="95"/>
      <c r="AE12" s="95"/>
      <c r="AF12" s="95"/>
      <c r="AG12" s="97"/>
      <c r="AH12" s="95"/>
    </row>
    <row r="13" spans="1:34" ht="14.25" customHeight="1">
      <c r="A13" s="76" t="s">
        <v>528</v>
      </c>
      <c r="B13" s="5">
        <v>205.84</v>
      </c>
      <c r="D13" s="90">
        <f t="shared" ref="D13:D20" si="13">SUM(B13:C13)</f>
        <v>205.84</v>
      </c>
      <c r="E13" s="91">
        <v>22085</v>
      </c>
      <c r="F13" s="91">
        <v>1</v>
      </c>
      <c r="G13" s="87">
        <f t="shared" ref="G13:P13" si="14">IF($F13=G$1,+$B13,0)</f>
        <v>205.84</v>
      </c>
      <c r="H13" s="87">
        <f t="shared" si="14"/>
        <v>0</v>
      </c>
      <c r="I13" s="87">
        <f t="shared" si="14"/>
        <v>0</v>
      </c>
      <c r="J13" s="87">
        <f t="shared" si="14"/>
        <v>0</v>
      </c>
      <c r="K13" s="87">
        <f t="shared" si="14"/>
        <v>0</v>
      </c>
      <c r="L13" s="87">
        <f t="shared" si="14"/>
        <v>0</v>
      </c>
      <c r="M13" s="87">
        <f t="shared" si="14"/>
        <v>0</v>
      </c>
      <c r="N13" s="87">
        <f t="shared" si="14"/>
        <v>0</v>
      </c>
      <c r="O13" s="87">
        <f t="shared" si="14"/>
        <v>0</v>
      </c>
      <c r="P13" s="87">
        <f t="shared" si="14"/>
        <v>0</v>
      </c>
      <c r="Q13" s="87">
        <f t="shared" ref="Q13:Q20" si="15">SUM(G13:O13)</f>
        <v>205.84</v>
      </c>
      <c r="S13" s="199">
        <f t="shared" si="0"/>
        <v>0</v>
      </c>
      <c r="T13" s="93"/>
      <c r="U13" s="94"/>
      <c r="V13" s="99"/>
      <c r="W13" s="77"/>
      <c r="X13" s="76"/>
      <c r="Y13" s="95"/>
      <c r="Z13" s="96"/>
      <c r="AA13" s="95"/>
      <c r="AB13" s="95"/>
      <c r="AC13" s="95"/>
      <c r="AD13" s="95"/>
      <c r="AE13" s="95"/>
      <c r="AF13" s="95"/>
      <c r="AG13" s="97"/>
      <c r="AH13" s="95"/>
    </row>
    <row r="14" spans="1:34" ht="14.25" customHeight="1">
      <c r="A14" s="76" t="s">
        <v>530</v>
      </c>
      <c r="B14" s="90">
        <v>950</v>
      </c>
      <c r="C14" s="90">
        <v>190</v>
      </c>
      <c r="D14" s="90">
        <f t="shared" si="13"/>
        <v>1140</v>
      </c>
      <c r="E14" s="91">
        <v>22086</v>
      </c>
      <c r="F14" s="91">
        <v>2</v>
      </c>
      <c r="G14" s="87">
        <f t="shared" ref="G14:P14" si="16">IF($F14=G$1,+$B14,0)</f>
        <v>0</v>
      </c>
      <c r="H14" s="87">
        <f t="shared" si="16"/>
        <v>950</v>
      </c>
      <c r="I14" s="87">
        <f t="shared" si="16"/>
        <v>0</v>
      </c>
      <c r="J14" s="87">
        <f t="shared" si="16"/>
        <v>0</v>
      </c>
      <c r="K14" s="87">
        <f t="shared" si="16"/>
        <v>0</v>
      </c>
      <c r="L14" s="87">
        <f t="shared" si="16"/>
        <v>0</v>
      </c>
      <c r="M14" s="87">
        <f t="shared" si="16"/>
        <v>0</v>
      </c>
      <c r="N14" s="87">
        <f t="shared" si="16"/>
        <v>0</v>
      </c>
      <c r="O14" s="87">
        <f t="shared" si="16"/>
        <v>0</v>
      </c>
      <c r="P14" s="87">
        <f t="shared" si="16"/>
        <v>0</v>
      </c>
      <c r="Q14" s="87">
        <f t="shared" si="15"/>
        <v>950</v>
      </c>
      <c r="S14" s="199">
        <f t="shared" si="0"/>
        <v>0</v>
      </c>
      <c r="T14" s="93"/>
      <c r="U14" s="94"/>
      <c r="V14" s="94"/>
      <c r="W14" s="77"/>
      <c r="X14" s="77"/>
      <c r="Y14" s="95"/>
      <c r="Z14" s="96"/>
      <c r="AA14" s="95"/>
      <c r="AB14" s="95"/>
      <c r="AC14" s="95"/>
      <c r="AD14" s="95"/>
      <c r="AE14" s="95"/>
      <c r="AF14" s="95"/>
      <c r="AG14" s="97"/>
      <c r="AH14" s="95"/>
    </row>
    <row r="15" spans="1:34" ht="14.25" customHeight="1">
      <c r="A15" s="77"/>
      <c r="B15" s="100"/>
      <c r="C15" s="100"/>
      <c r="D15" s="90">
        <f t="shared" si="13"/>
        <v>0</v>
      </c>
      <c r="E15" s="91"/>
      <c r="F15" s="91"/>
      <c r="G15" s="87">
        <f t="shared" ref="G15:P15" si="17">IF($F15=G$1,+$B15,0)</f>
        <v>0</v>
      </c>
      <c r="H15" s="87">
        <f t="shared" si="17"/>
        <v>0</v>
      </c>
      <c r="I15" s="87">
        <f t="shared" si="17"/>
        <v>0</v>
      </c>
      <c r="J15" s="87">
        <f t="shared" si="17"/>
        <v>0</v>
      </c>
      <c r="K15" s="87">
        <f t="shared" si="17"/>
        <v>0</v>
      </c>
      <c r="L15" s="87">
        <f t="shared" si="17"/>
        <v>0</v>
      </c>
      <c r="M15" s="87">
        <f t="shared" si="17"/>
        <v>0</v>
      </c>
      <c r="N15" s="87">
        <f t="shared" si="17"/>
        <v>0</v>
      </c>
      <c r="O15" s="87">
        <f t="shared" si="17"/>
        <v>0</v>
      </c>
      <c r="P15" s="87">
        <f t="shared" si="17"/>
        <v>0</v>
      </c>
      <c r="Q15" s="87">
        <f t="shared" si="15"/>
        <v>0</v>
      </c>
      <c r="S15" s="199">
        <f t="shared" si="0"/>
        <v>0</v>
      </c>
      <c r="T15" s="93"/>
      <c r="U15" s="94"/>
      <c r="V15" s="99"/>
      <c r="W15" s="77"/>
      <c r="X15" s="76"/>
      <c r="Y15" s="95"/>
      <c r="Z15" s="96"/>
      <c r="AA15" s="95"/>
      <c r="AB15" s="95"/>
      <c r="AC15" s="95"/>
      <c r="AD15" s="95"/>
      <c r="AE15" s="95"/>
      <c r="AF15" s="95"/>
      <c r="AG15" s="97"/>
      <c r="AH15" s="95"/>
    </row>
    <row r="16" spans="1:34" ht="14.25" customHeight="1">
      <c r="A16" s="76" t="s">
        <v>147</v>
      </c>
      <c r="B16" s="100">
        <v>9.81</v>
      </c>
      <c r="C16" s="100">
        <v>0.49</v>
      </c>
      <c r="D16" s="90">
        <f t="shared" si="13"/>
        <v>10.3</v>
      </c>
      <c r="E16" s="91">
        <v>22087</v>
      </c>
      <c r="F16" s="91">
        <v>4</v>
      </c>
      <c r="G16" s="87">
        <f t="shared" ref="G16:P16" si="18">IF($F16=G$1,+$B16,0)</f>
        <v>0</v>
      </c>
      <c r="H16" s="87">
        <f t="shared" si="18"/>
        <v>0</v>
      </c>
      <c r="I16" s="87">
        <f t="shared" si="18"/>
        <v>0</v>
      </c>
      <c r="J16" s="87">
        <f t="shared" si="18"/>
        <v>9.81</v>
      </c>
      <c r="K16" s="87">
        <f t="shared" si="18"/>
        <v>0</v>
      </c>
      <c r="L16" s="87">
        <f t="shared" si="18"/>
        <v>0</v>
      </c>
      <c r="M16" s="87">
        <f t="shared" si="18"/>
        <v>0</v>
      </c>
      <c r="N16" s="87">
        <f t="shared" si="18"/>
        <v>0</v>
      </c>
      <c r="O16" s="87">
        <f t="shared" si="18"/>
        <v>0</v>
      </c>
      <c r="P16" s="87">
        <f t="shared" si="18"/>
        <v>0</v>
      </c>
      <c r="Q16" s="87">
        <f t="shared" si="15"/>
        <v>9.81</v>
      </c>
      <c r="S16" s="199">
        <f t="shared" si="0"/>
        <v>0</v>
      </c>
      <c r="T16" s="93"/>
      <c r="U16" s="94"/>
      <c r="V16" s="94"/>
      <c r="W16" s="77"/>
      <c r="X16" s="77"/>
      <c r="Y16" s="95"/>
      <c r="Z16" s="96"/>
      <c r="AA16" s="95"/>
      <c r="AB16" s="95"/>
      <c r="AC16" s="95"/>
      <c r="AD16" s="95"/>
      <c r="AE16" s="95"/>
      <c r="AF16" s="95"/>
      <c r="AG16" s="97"/>
      <c r="AH16" s="95"/>
    </row>
    <row r="17" spans="1:34" ht="14.25" customHeight="1">
      <c r="A17" s="101" t="s">
        <v>297</v>
      </c>
      <c r="B17" s="100">
        <v>35</v>
      </c>
      <c r="C17" s="100"/>
      <c r="D17" s="90">
        <f t="shared" si="13"/>
        <v>35</v>
      </c>
      <c r="E17" s="91" t="s">
        <v>211</v>
      </c>
      <c r="F17" s="91">
        <v>5</v>
      </c>
      <c r="G17" s="87">
        <f t="shared" ref="G17:P17" si="19">IF($F17=G$1,+$B17,0)</f>
        <v>0</v>
      </c>
      <c r="H17" s="87">
        <f t="shared" si="19"/>
        <v>0</v>
      </c>
      <c r="I17" s="87">
        <f t="shared" si="19"/>
        <v>0</v>
      </c>
      <c r="J17" s="87">
        <f t="shared" si="19"/>
        <v>0</v>
      </c>
      <c r="K17" s="87">
        <f t="shared" si="19"/>
        <v>35</v>
      </c>
      <c r="L17" s="87">
        <f t="shared" si="19"/>
        <v>0</v>
      </c>
      <c r="M17" s="87">
        <f t="shared" si="19"/>
        <v>0</v>
      </c>
      <c r="N17" s="87">
        <f t="shared" si="19"/>
        <v>0</v>
      </c>
      <c r="O17" s="87">
        <f t="shared" si="19"/>
        <v>0</v>
      </c>
      <c r="P17" s="87">
        <f t="shared" si="19"/>
        <v>0</v>
      </c>
      <c r="Q17" s="87">
        <f t="shared" si="15"/>
        <v>35</v>
      </c>
      <c r="S17" s="199">
        <f t="shared" si="0"/>
        <v>0</v>
      </c>
      <c r="T17" s="93"/>
      <c r="U17" s="94"/>
      <c r="V17" s="94"/>
      <c r="W17" s="76"/>
      <c r="X17" s="76"/>
      <c r="Y17" s="95"/>
      <c r="Z17" s="96"/>
      <c r="AA17" s="95"/>
      <c r="AB17" s="95"/>
      <c r="AC17" s="95"/>
      <c r="AD17" s="95"/>
      <c r="AE17" s="95"/>
      <c r="AF17" s="95"/>
      <c r="AG17" s="97"/>
      <c r="AH17" s="95"/>
    </row>
    <row r="18" spans="1:34" ht="14.25" customHeight="1">
      <c r="A18" s="77"/>
      <c r="B18" s="100"/>
      <c r="C18" s="100"/>
      <c r="D18" s="90">
        <f t="shared" si="13"/>
        <v>0</v>
      </c>
      <c r="E18" s="91"/>
      <c r="F18" s="91"/>
      <c r="G18" s="87">
        <f t="shared" ref="G18:P18" si="20">IF($F18=G$1,+$B18,0)</f>
        <v>0</v>
      </c>
      <c r="H18" s="87">
        <f t="shared" si="20"/>
        <v>0</v>
      </c>
      <c r="I18" s="87">
        <f t="shared" si="20"/>
        <v>0</v>
      </c>
      <c r="J18" s="87">
        <f t="shared" si="20"/>
        <v>0</v>
      </c>
      <c r="K18" s="87">
        <f t="shared" si="20"/>
        <v>0</v>
      </c>
      <c r="L18" s="87">
        <f t="shared" si="20"/>
        <v>0</v>
      </c>
      <c r="M18" s="87">
        <f t="shared" si="20"/>
        <v>0</v>
      </c>
      <c r="N18" s="87">
        <f t="shared" si="20"/>
        <v>0</v>
      </c>
      <c r="O18" s="87">
        <f t="shared" si="20"/>
        <v>0</v>
      </c>
      <c r="P18" s="87">
        <f t="shared" si="20"/>
        <v>0</v>
      </c>
      <c r="Q18" s="87">
        <f t="shared" si="15"/>
        <v>0</v>
      </c>
      <c r="S18" s="199">
        <f t="shared" si="0"/>
        <v>0</v>
      </c>
      <c r="T18" s="93"/>
      <c r="U18" s="94"/>
      <c r="V18" s="94"/>
      <c r="W18" s="76"/>
      <c r="X18" s="76"/>
      <c r="Y18" s="95"/>
      <c r="Z18" s="96"/>
      <c r="AA18" s="95"/>
      <c r="AB18" s="95"/>
      <c r="AC18" s="95"/>
      <c r="AD18" s="95"/>
      <c r="AE18" s="95"/>
      <c r="AF18" s="95"/>
      <c r="AG18" s="97"/>
      <c r="AH18" s="95"/>
    </row>
    <row r="19" spans="1:34" ht="14.25" customHeight="1">
      <c r="A19" s="101"/>
      <c r="B19" s="100"/>
      <c r="C19" s="90"/>
      <c r="D19" s="90">
        <f t="shared" si="13"/>
        <v>0</v>
      </c>
      <c r="E19" s="91"/>
      <c r="F19" s="91"/>
      <c r="G19" s="87">
        <f t="shared" ref="G19:P19" si="21">IF($F19=G$1,+$B19,0)</f>
        <v>0</v>
      </c>
      <c r="H19" s="87">
        <f t="shared" si="21"/>
        <v>0</v>
      </c>
      <c r="I19" s="87">
        <f t="shared" si="21"/>
        <v>0</v>
      </c>
      <c r="J19" s="87">
        <f t="shared" si="21"/>
        <v>0</v>
      </c>
      <c r="K19" s="87">
        <f t="shared" si="21"/>
        <v>0</v>
      </c>
      <c r="L19" s="87">
        <f t="shared" si="21"/>
        <v>0</v>
      </c>
      <c r="M19" s="87">
        <f t="shared" si="21"/>
        <v>0</v>
      </c>
      <c r="N19" s="87">
        <f t="shared" si="21"/>
        <v>0</v>
      </c>
      <c r="O19" s="87">
        <f t="shared" si="21"/>
        <v>0</v>
      </c>
      <c r="P19" s="87">
        <f t="shared" si="21"/>
        <v>0</v>
      </c>
      <c r="Q19" s="87">
        <f t="shared" si="15"/>
        <v>0</v>
      </c>
      <c r="S19" s="199">
        <f t="shared" si="0"/>
        <v>0</v>
      </c>
      <c r="T19" s="93"/>
      <c r="U19" s="94"/>
      <c r="V19" s="94"/>
      <c r="W19" s="77"/>
      <c r="X19" s="76"/>
      <c r="Y19" s="95"/>
      <c r="Z19" s="96"/>
      <c r="AA19" s="95"/>
      <c r="AB19" s="95"/>
      <c r="AC19" s="95"/>
      <c r="AD19" s="95"/>
      <c r="AE19" s="95"/>
      <c r="AF19" s="95"/>
      <c r="AG19" s="97"/>
      <c r="AH19" s="95"/>
    </row>
    <row r="20" spans="1:34" ht="14.25" customHeight="1">
      <c r="A20" s="101"/>
      <c r="B20" s="100"/>
      <c r="C20" s="90"/>
      <c r="D20" s="90">
        <f t="shared" si="13"/>
        <v>0</v>
      </c>
      <c r="E20" s="91"/>
      <c r="F20" s="107"/>
      <c r="G20" s="87">
        <f t="shared" ref="G20:P20" si="22">IF($F20=G$1,+$B20,0)</f>
        <v>0</v>
      </c>
      <c r="H20" s="87">
        <f t="shared" si="22"/>
        <v>0</v>
      </c>
      <c r="I20" s="87">
        <f t="shared" si="22"/>
        <v>0</v>
      </c>
      <c r="J20" s="87">
        <f t="shared" si="22"/>
        <v>0</v>
      </c>
      <c r="K20" s="87">
        <f t="shared" si="22"/>
        <v>0</v>
      </c>
      <c r="L20" s="87">
        <f t="shared" si="22"/>
        <v>0</v>
      </c>
      <c r="M20" s="87">
        <f t="shared" si="22"/>
        <v>0</v>
      </c>
      <c r="N20" s="87">
        <f t="shared" si="22"/>
        <v>0</v>
      </c>
      <c r="O20" s="87">
        <f t="shared" si="22"/>
        <v>0</v>
      </c>
      <c r="P20" s="87">
        <f t="shared" si="22"/>
        <v>0</v>
      </c>
      <c r="Q20" s="87">
        <f t="shared" si="15"/>
        <v>0</v>
      </c>
      <c r="S20" s="199">
        <f t="shared" si="0"/>
        <v>0</v>
      </c>
      <c r="T20" s="93"/>
      <c r="U20" s="94"/>
      <c r="V20" s="94"/>
      <c r="W20" s="77"/>
      <c r="X20" s="77"/>
      <c r="Y20" s="95"/>
      <c r="Z20" s="96"/>
      <c r="AA20" s="95"/>
      <c r="AB20" s="95"/>
      <c r="AC20" s="95"/>
      <c r="AD20" s="95"/>
      <c r="AE20" s="95"/>
      <c r="AF20" s="95"/>
      <c r="AG20" s="97"/>
      <c r="AH20" s="95"/>
    </row>
    <row r="21" spans="1:34" ht="14.25" customHeight="1">
      <c r="A21" s="102" t="s">
        <v>222</v>
      </c>
      <c r="B21" s="108">
        <f t="shared" ref="B21:D21" si="23">SUM(B13:B20)</f>
        <v>1200.6499999999999</v>
      </c>
      <c r="C21" s="108">
        <f t="shared" si="23"/>
        <v>190.49</v>
      </c>
      <c r="D21" s="108">
        <f t="shared" si="23"/>
        <v>1391.1399999999999</v>
      </c>
      <c r="E21" s="2"/>
      <c r="F21" s="109"/>
      <c r="G21" s="110">
        <f t="shared" ref="G21:Q21" si="24">SUM(G13:G20)</f>
        <v>205.84</v>
      </c>
      <c r="H21" s="110">
        <f t="shared" si="24"/>
        <v>950</v>
      </c>
      <c r="I21" s="110">
        <f t="shared" si="24"/>
        <v>0</v>
      </c>
      <c r="J21" s="110">
        <f t="shared" si="24"/>
        <v>9.81</v>
      </c>
      <c r="K21" s="110">
        <f t="shared" si="24"/>
        <v>35</v>
      </c>
      <c r="L21" s="110">
        <f t="shared" si="24"/>
        <v>0</v>
      </c>
      <c r="M21" s="110">
        <f t="shared" si="24"/>
        <v>0</v>
      </c>
      <c r="N21" s="110">
        <f t="shared" si="24"/>
        <v>0</v>
      </c>
      <c r="O21" s="110">
        <f t="shared" si="24"/>
        <v>0</v>
      </c>
      <c r="P21" s="110">
        <f t="shared" si="24"/>
        <v>0</v>
      </c>
      <c r="Q21" s="110">
        <f t="shared" si="24"/>
        <v>1200.6499999999999</v>
      </c>
      <c r="S21" s="129">
        <f t="shared" si="0"/>
        <v>0</v>
      </c>
      <c r="T21" s="93"/>
      <c r="U21" s="94"/>
      <c r="V21" s="94"/>
      <c r="W21" s="77"/>
      <c r="X21" s="77"/>
      <c r="Y21" s="95"/>
      <c r="Z21" s="96"/>
      <c r="AA21" s="95"/>
      <c r="AB21" s="95"/>
      <c r="AC21" s="95"/>
      <c r="AD21" s="95"/>
      <c r="AE21" s="95"/>
      <c r="AF21" s="95"/>
      <c r="AG21" s="97"/>
      <c r="AH21" s="95"/>
    </row>
    <row r="22" spans="1:34" ht="14.25" customHeight="1">
      <c r="A22" s="76" t="s">
        <v>528</v>
      </c>
      <c r="B22" s="5">
        <v>205.84</v>
      </c>
      <c r="D22" s="90">
        <f>SUM(B22:C22)</f>
        <v>205.84</v>
      </c>
      <c r="E22" s="91">
        <v>22088</v>
      </c>
      <c r="F22" s="91">
        <v>1</v>
      </c>
      <c r="G22" s="87">
        <f t="shared" ref="G22:P22" si="25">IF($F22=G$1,+$B22,0)</f>
        <v>205.84</v>
      </c>
      <c r="H22" s="87">
        <f t="shared" si="25"/>
        <v>0</v>
      </c>
      <c r="I22" s="87">
        <f t="shared" si="25"/>
        <v>0</v>
      </c>
      <c r="J22" s="87">
        <f t="shared" si="25"/>
        <v>0</v>
      </c>
      <c r="K22" s="87">
        <f t="shared" si="25"/>
        <v>0</v>
      </c>
      <c r="L22" s="87">
        <f t="shared" si="25"/>
        <v>0</v>
      </c>
      <c r="M22" s="87">
        <f t="shared" si="25"/>
        <v>0</v>
      </c>
      <c r="N22" s="87">
        <f t="shared" si="25"/>
        <v>0</v>
      </c>
      <c r="O22" s="87">
        <f t="shared" si="25"/>
        <v>0</v>
      </c>
      <c r="P22" s="87">
        <f t="shared" si="25"/>
        <v>0</v>
      </c>
      <c r="Q22" s="87">
        <f t="shared" ref="Q22:Q29" si="26">SUM(G22:O22)</f>
        <v>205.84</v>
      </c>
      <c r="S22" s="199">
        <f t="shared" si="0"/>
        <v>0</v>
      </c>
      <c r="T22" s="93"/>
      <c r="U22" s="94"/>
      <c r="V22" s="99"/>
      <c r="W22" s="77"/>
      <c r="X22" s="76"/>
      <c r="Y22" s="95"/>
      <c r="Z22" s="96"/>
      <c r="AA22" s="95"/>
      <c r="AB22" s="95"/>
      <c r="AC22" s="95"/>
      <c r="AD22" s="95"/>
      <c r="AE22" s="95"/>
      <c r="AF22" s="95"/>
      <c r="AG22" s="97"/>
      <c r="AH22" s="95"/>
    </row>
    <row r="23" spans="1:34" ht="14.25" customHeight="1">
      <c r="A23" s="101" t="s">
        <v>297</v>
      </c>
      <c r="B23" s="100">
        <v>35</v>
      </c>
      <c r="C23" s="100"/>
      <c r="D23" s="90">
        <v>35</v>
      </c>
      <c r="E23" s="91" t="s">
        <v>365</v>
      </c>
      <c r="F23" s="91">
        <v>5</v>
      </c>
      <c r="G23" s="87">
        <f t="shared" ref="G23:P23" si="27">IF($F23=G$1,+$B23,0)</f>
        <v>0</v>
      </c>
      <c r="H23" s="87">
        <f t="shared" si="27"/>
        <v>0</v>
      </c>
      <c r="I23" s="87">
        <f t="shared" si="27"/>
        <v>0</v>
      </c>
      <c r="J23" s="87">
        <f t="shared" si="27"/>
        <v>0</v>
      </c>
      <c r="K23" s="87">
        <f t="shared" si="27"/>
        <v>35</v>
      </c>
      <c r="L23" s="87">
        <f t="shared" si="27"/>
        <v>0</v>
      </c>
      <c r="M23" s="87">
        <f t="shared" si="27"/>
        <v>0</v>
      </c>
      <c r="N23" s="87">
        <f t="shared" si="27"/>
        <v>0</v>
      </c>
      <c r="O23" s="87">
        <f t="shared" si="27"/>
        <v>0</v>
      </c>
      <c r="P23" s="87">
        <f t="shared" si="27"/>
        <v>0</v>
      </c>
      <c r="Q23" s="100">
        <f t="shared" si="26"/>
        <v>35</v>
      </c>
      <c r="S23" s="199">
        <f t="shared" si="0"/>
        <v>0</v>
      </c>
      <c r="T23" s="93"/>
      <c r="U23" s="94"/>
      <c r="V23" s="94"/>
      <c r="W23" s="77"/>
      <c r="X23" s="77"/>
      <c r="Y23" s="95"/>
      <c r="Z23" s="96"/>
      <c r="AA23" s="95"/>
      <c r="AB23" s="95"/>
      <c r="AC23" s="95"/>
      <c r="AD23" s="95"/>
      <c r="AE23" s="95"/>
      <c r="AF23" s="95"/>
      <c r="AG23" s="97"/>
      <c r="AH23" s="95"/>
    </row>
    <row r="24" spans="1:34" ht="14.25" customHeight="1">
      <c r="A24" s="76" t="s">
        <v>531</v>
      </c>
      <c r="B24" s="90">
        <v>76.95</v>
      </c>
      <c r="C24" s="90">
        <v>7.39</v>
      </c>
      <c r="D24" s="90">
        <f t="shared" ref="D24:D29" si="28">SUM(B24:C24)</f>
        <v>84.34</v>
      </c>
      <c r="E24" s="91" t="s">
        <v>211</v>
      </c>
      <c r="F24" s="91">
        <v>5</v>
      </c>
      <c r="G24" s="87">
        <f t="shared" ref="G24:P24" si="29">IF($F24=G$1,+$B24,0)</f>
        <v>0</v>
      </c>
      <c r="H24" s="87">
        <f t="shared" si="29"/>
        <v>0</v>
      </c>
      <c r="I24" s="87">
        <f t="shared" si="29"/>
        <v>0</v>
      </c>
      <c r="J24" s="87">
        <f t="shared" si="29"/>
        <v>0</v>
      </c>
      <c r="K24" s="87">
        <f t="shared" si="29"/>
        <v>76.95</v>
      </c>
      <c r="L24" s="87">
        <f t="shared" si="29"/>
        <v>0</v>
      </c>
      <c r="M24" s="87">
        <f t="shared" si="29"/>
        <v>0</v>
      </c>
      <c r="N24" s="87">
        <f t="shared" si="29"/>
        <v>0</v>
      </c>
      <c r="O24" s="87">
        <f t="shared" si="29"/>
        <v>0</v>
      </c>
      <c r="P24" s="87">
        <f t="shared" si="29"/>
        <v>0</v>
      </c>
      <c r="Q24" s="100">
        <f t="shared" si="26"/>
        <v>76.95</v>
      </c>
      <c r="S24" s="199">
        <f t="shared" si="0"/>
        <v>0</v>
      </c>
      <c r="T24" s="93"/>
      <c r="U24" s="94"/>
      <c r="V24" s="94"/>
      <c r="W24" s="77"/>
      <c r="X24" s="77"/>
      <c r="Y24" s="95"/>
      <c r="Z24" s="96"/>
      <c r="AA24" s="95"/>
      <c r="AB24" s="95"/>
      <c r="AC24" s="95"/>
      <c r="AD24" s="95"/>
      <c r="AE24" s="95"/>
      <c r="AF24" s="95"/>
      <c r="AG24" s="97"/>
      <c r="AH24" s="95"/>
    </row>
    <row r="25" spans="1:34" ht="14.25" customHeight="1">
      <c r="A25" s="76" t="s">
        <v>235</v>
      </c>
      <c r="B25" s="90">
        <v>479.78</v>
      </c>
      <c r="C25" s="90">
        <v>95.95</v>
      </c>
      <c r="D25" s="90">
        <f t="shared" si="28"/>
        <v>575.73</v>
      </c>
      <c r="E25" s="91" t="s">
        <v>211</v>
      </c>
      <c r="F25" s="91">
        <v>4</v>
      </c>
      <c r="G25" s="87">
        <f t="shared" ref="G25:P25" si="30">IF($F25=G$1,+$B25,0)</f>
        <v>0</v>
      </c>
      <c r="H25" s="87">
        <f t="shared" si="30"/>
        <v>0</v>
      </c>
      <c r="I25" s="87">
        <f t="shared" si="30"/>
        <v>0</v>
      </c>
      <c r="J25" s="87">
        <f t="shared" si="30"/>
        <v>479.78</v>
      </c>
      <c r="K25" s="87">
        <f t="shared" si="30"/>
        <v>0</v>
      </c>
      <c r="L25" s="87">
        <f t="shared" si="30"/>
        <v>0</v>
      </c>
      <c r="M25" s="87">
        <f t="shared" si="30"/>
        <v>0</v>
      </c>
      <c r="N25" s="87">
        <f t="shared" si="30"/>
        <v>0</v>
      </c>
      <c r="O25" s="87">
        <f t="shared" si="30"/>
        <v>0</v>
      </c>
      <c r="P25" s="87">
        <f t="shared" si="30"/>
        <v>0</v>
      </c>
      <c r="Q25" s="100">
        <f t="shared" si="26"/>
        <v>479.78</v>
      </c>
      <c r="S25" s="199">
        <f t="shared" si="0"/>
        <v>0</v>
      </c>
      <c r="T25" s="93"/>
      <c r="U25" s="94"/>
      <c r="V25" s="94"/>
      <c r="W25" s="76"/>
      <c r="X25" s="76"/>
      <c r="Y25" s="95"/>
      <c r="Z25" s="96"/>
      <c r="AA25" s="95"/>
      <c r="AB25" s="95"/>
      <c r="AC25" s="95"/>
      <c r="AD25" s="95"/>
      <c r="AE25" s="95"/>
      <c r="AF25" s="95"/>
      <c r="AG25" s="97"/>
      <c r="AH25" s="95"/>
    </row>
    <row r="26" spans="1:34" ht="14.25" customHeight="1">
      <c r="A26" s="76" t="s">
        <v>532</v>
      </c>
      <c r="B26" s="90">
        <v>24.97</v>
      </c>
      <c r="C26" s="90"/>
      <c r="D26" s="90">
        <f t="shared" si="28"/>
        <v>24.97</v>
      </c>
      <c r="E26" s="91"/>
      <c r="F26" s="91">
        <v>2</v>
      </c>
      <c r="G26" s="87">
        <f t="shared" ref="G26:P26" si="31">IF($F26=G$1,+$B26,0)</f>
        <v>0</v>
      </c>
      <c r="H26" s="87">
        <f t="shared" si="31"/>
        <v>24.97</v>
      </c>
      <c r="I26" s="87">
        <f t="shared" si="31"/>
        <v>0</v>
      </c>
      <c r="J26" s="87">
        <f t="shared" si="31"/>
        <v>0</v>
      </c>
      <c r="K26" s="87">
        <f t="shared" si="31"/>
        <v>0</v>
      </c>
      <c r="L26" s="87">
        <f t="shared" si="31"/>
        <v>0</v>
      </c>
      <c r="M26" s="87">
        <f t="shared" si="31"/>
        <v>0</v>
      </c>
      <c r="N26" s="87">
        <f t="shared" si="31"/>
        <v>0</v>
      </c>
      <c r="O26" s="87">
        <f t="shared" si="31"/>
        <v>0</v>
      </c>
      <c r="P26" s="87">
        <f t="shared" si="31"/>
        <v>0</v>
      </c>
      <c r="Q26" s="100">
        <f t="shared" si="26"/>
        <v>24.97</v>
      </c>
      <c r="S26" s="199">
        <f t="shared" si="0"/>
        <v>0</v>
      </c>
      <c r="T26" s="93"/>
      <c r="U26" s="94"/>
      <c r="V26" s="94"/>
      <c r="W26" s="76"/>
      <c r="X26" s="76"/>
      <c r="Y26" s="95"/>
      <c r="Z26" s="96"/>
      <c r="AA26" s="95"/>
      <c r="AB26" s="95"/>
      <c r="AC26" s="95"/>
      <c r="AD26" s="95"/>
      <c r="AE26" s="95"/>
      <c r="AF26" s="95"/>
      <c r="AG26" s="97"/>
      <c r="AH26" s="95"/>
    </row>
    <row r="27" spans="1:34" ht="14.25" customHeight="1">
      <c r="A27" s="76"/>
      <c r="B27" s="90"/>
      <c r="C27" s="90"/>
      <c r="D27" s="90">
        <f t="shared" si="28"/>
        <v>0</v>
      </c>
      <c r="E27" s="91"/>
      <c r="F27" s="91"/>
      <c r="G27" s="87">
        <f t="shared" ref="G27:P27" si="32">IF($F27=G$1,+$B27,0)</f>
        <v>0</v>
      </c>
      <c r="H27" s="87">
        <f t="shared" si="32"/>
        <v>0</v>
      </c>
      <c r="I27" s="87">
        <f t="shared" si="32"/>
        <v>0</v>
      </c>
      <c r="J27" s="87">
        <f t="shared" si="32"/>
        <v>0</v>
      </c>
      <c r="K27" s="87">
        <f t="shared" si="32"/>
        <v>0</v>
      </c>
      <c r="L27" s="87">
        <f t="shared" si="32"/>
        <v>0</v>
      </c>
      <c r="M27" s="87">
        <f t="shared" si="32"/>
        <v>0</v>
      </c>
      <c r="N27" s="87">
        <f t="shared" si="32"/>
        <v>0</v>
      </c>
      <c r="O27" s="87">
        <f t="shared" si="32"/>
        <v>0</v>
      </c>
      <c r="P27" s="87">
        <f t="shared" si="32"/>
        <v>0</v>
      </c>
      <c r="Q27" s="100">
        <f t="shared" si="26"/>
        <v>0</v>
      </c>
      <c r="S27" s="199">
        <f t="shared" si="0"/>
        <v>0</v>
      </c>
      <c r="T27" s="93"/>
      <c r="U27" s="94"/>
      <c r="V27" s="94"/>
      <c r="W27" s="76"/>
      <c r="X27" s="76"/>
      <c r="Y27" s="95"/>
      <c r="Z27" s="96"/>
      <c r="AA27" s="95"/>
      <c r="AB27" s="95"/>
      <c r="AC27" s="95"/>
      <c r="AD27" s="95"/>
      <c r="AE27" s="95"/>
      <c r="AF27" s="95"/>
      <c r="AG27" s="97"/>
      <c r="AH27" s="95"/>
    </row>
    <row r="28" spans="1:34" ht="14.25" customHeight="1">
      <c r="A28" s="76"/>
      <c r="B28" s="90"/>
      <c r="C28" s="90"/>
      <c r="D28" s="90">
        <f t="shared" si="28"/>
        <v>0</v>
      </c>
      <c r="E28" s="91"/>
      <c r="F28" s="91"/>
      <c r="G28" s="87">
        <f t="shared" ref="G28:P28" si="33">IF($F28=G$1,+$B28,0)</f>
        <v>0</v>
      </c>
      <c r="H28" s="87">
        <f t="shared" si="33"/>
        <v>0</v>
      </c>
      <c r="I28" s="87">
        <f t="shared" si="33"/>
        <v>0</v>
      </c>
      <c r="J28" s="87">
        <f t="shared" si="33"/>
        <v>0</v>
      </c>
      <c r="K28" s="87">
        <f t="shared" si="33"/>
        <v>0</v>
      </c>
      <c r="L28" s="87">
        <f t="shared" si="33"/>
        <v>0</v>
      </c>
      <c r="M28" s="87">
        <f t="shared" si="33"/>
        <v>0</v>
      </c>
      <c r="N28" s="87">
        <f t="shared" si="33"/>
        <v>0</v>
      </c>
      <c r="O28" s="87">
        <f t="shared" si="33"/>
        <v>0</v>
      </c>
      <c r="P28" s="87">
        <f t="shared" si="33"/>
        <v>0</v>
      </c>
      <c r="Q28" s="100">
        <f t="shared" si="26"/>
        <v>0</v>
      </c>
      <c r="S28" s="199">
        <f t="shared" si="0"/>
        <v>0</v>
      </c>
      <c r="T28" s="93"/>
      <c r="U28" s="94"/>
      <c r="V28" s="99"/>
      <c r="W28" s="77"/>
      <c r="X28" s="76"/>
      <c r="Y28" s="96"/>
      <c r="Z28" s="95"/>
      <c r="AA28" s="95"/>
      <c r="AB28" s="95"/>
      <c r="AC28" s="95"/>
      <c r="AD28" s="95"/>
      <c r="AE28" s="95"/>
      <c r="AF28" s="95"/>
      <c r="AG28" s="97"/>
      <c r="AH28" s="95"/>
    </row>
    <row r="29" spans="1:34" ht="14.25" customHeight="1">
      <c r="A29" s="81"/>
      <c r="B29" s="100"/>
      <c r="C29" s="90"/>
      <c r="D29" s="90">
        <f t="shared" si="28"/>
        <v>0</v>
      </c>
      <c r="E29" s="109"/>
      <c r="F29" s="2"/>
      <c r="G29" s="87">
        <f t="shared" ref="G29:P29" si="34">IF($F29=G$1,+$B29,0)</f>
        <v>0</v>
      </c>
      <c r="H29" s="87">
        <f t="shared" si="34"/>
        <v>0</v>
      </c>
      <c r="I29" s="87">
        <f t="shared" si="34"/>
        <v>0</v>
      </c>
      <c r="J29" s="87">
        <f t="shared" si="34"/>
        <v>0</v>
      </c>
      <c r="K29" s="87">
        <f t="shared" si="34"/>
        <v>0</v>
      </c>
      <c r="L29" s="87">
        <f t="shared" si="34"/>
        <v>0</v>
      </c>
      <c r="M29" s="87">
        <f t="shared" si="34"/>
        <v>0</v>
      </c>
      <c r="N29" s="87">
        <f t="shared" si="34"/>
        <v>0</v>
      </c>
      <c r="O29" s="87">
        <f t="shared" si="34"/>
        <v>0</v>
      </c>
      <c r="P29" s="87">
        <f t="shared" si="34"/>
        <v>0</v>
      </c>
      <c r="Q29" s="100">
        <f t="shared" si="26"/>
        <v>0</v>
      </c>
      <c r="S29" s="199">
        <f t="shared" si="0"/>
        <v>0</v>
      </c>
    </row>
    <row r="30" spans="1:34" ht="14.25" customHeight="1">
      <c r="A30" s="102" t="s">
        <v>226</v>
      </c>
      <c r="B30" s="108">
        <f t="shared" ref="B30:D30" si="35">SUM(B22:B29)</f>
        <v>822.54</v>
      </c>
      <c r="C30" s="108">
        <f t="shared" si="35"/>
        <v>103.34</v>
      </c>
      <c r="D30" s="108">
        <f t="shared" si="35"/>
        <v>925.88000000000011</v>
      </c>
      <c r="E30" s="109"/>
      <c r="F30" s="2"/>
      <c r="G30" s="110">
        <f t="shared" ref="G30:Q30" si="36">SUM(G22:G29)</f>
        <v>205.84</v>
      </c>
      <c r="H30" s="110">
        <f t="shared" si="36"/>
        <v>24.97</v>
      </c>
      <c r="I30" s="110">
        <f t="shared" si="36"/>
        <v>0</v>
      </c>
      <c r="J30" s="110">
        <f t="shared" si="36"/>
        <v>479.78</v>
      </c>
      <c r="K30" s="110">
        <f t="shared" si="36"/>
        <v>111.95</v>
      </c>
      <c r="L30" s="110">
        <f t="shared" si="36"/>
        <v>0</v>
      </c>
      <c r="M30" s="110">
        <f t="shared" si="36"/>
        <v>0</v>
      </c>
      <c r="N30" s="110">
        <f t="shared" si="36"/>
        <v>0</v>
      </c>
      <c r="O30" s="110">
        <f t="shared" si="36"/>
        <v>0</v>
      </c>
      <c r="P30" s="110">
        <f t="shared" si="36"/>
        <v>0</v>
      </c>
      <c r="Q30" s="110">
        <f t="shared" si="36"/>
        <v>822.54</v>
      </c>
      <c r="S30" s="129">
        <f t="shared" si="0"/>
        <v>0</v>
      </c>
    </row>
    <row r="31" spans="1:34" ht="14.25" customHeight="1">
      <c r="A31" s="76" t="s">
        <v>460</v>
      </c>
      <c r="B31" s="5">
        <v>205.84</v>
      </c>
      <c r="D31" s="90">
        <f>SUM(B31:C31)</f>
        <v>205.84</v>
      </c>
      <c r="E31" s="2">
        <v>22089</v>
      </c>
      <c r="F31" s="91">
        <v>1</v>
      </c>
      <c r="G31" s="87">
        <f t="shared" ref="G31:P31" si="37">IF($F31=G$1,+$B31,0)</f>
        <v>205.84</v>
      </c>
      <c r="H31" s="87">
        <f t="shared" si="37"/>
        <v>0</v>
      </c>
      <c r="I31" s="87">
        <f t="shared" si="37"/>
        <v>0</v>
      </c>
      <c r="J31" s="87">
        <f t="shared" si="37"/>
        <v>0</v>
      </c>
      <c r="K31" s="87">
        <f t="shared" si="37"/>
        <v>0</v>
      </c>
      <c r="L31" s="87">
        <f t="shared" si="37"/>
        <v>0</v>
      </c>
      <c r="M31" s="87">
        <f t="shared" si="37"/>
        <v>0</v>
      </c>
      <c r="N31" s="87">
        <f t="shared" si="37"/>
        <v>0</v>
      </c>
      <c r="O31" s="87">
        <f t="shared" si="37"/>
        <v>0</v>
      </c>
      <c r="P31" s="87">
        <f t="shared" si="37"/>
        <v>0</v>
      </c>
      <c r="Q31" s="100">
        <f t="shared" ref="Q31:Q37" si="38">SUM(G31:O31)</f>
        <v>205.84</v>
      </c>
      <c r="S31" s="199">
        <f t="shared" ref="S31:S33" si="39">+B32+C32-D32</f>
        <v>0</v>
      </c>
    </row>
    <row r="32" spans="1:34" ht="14.25" customHeight="1">
      <c r="A32" s="101" t="s">
        <v>297</v>
      </c>
      <c r="B32" s="100">
        <v>35</v>
      </c>
      <c r="C32" s="100"/>
      <c r="D32" s="90">
        <v>35</v>
      </c>
      <c r="E32" s="91" t="s">
        <v>211</v>
      </c>
      <c r="F32" s="91">
        <v>5</v>
      </c>
      <c r="G32" s="87">
        <f t="shared" ref="G32:P32" si="40">IF($F32=G$1,+$B32,0)</f>
        <v>0</v>
      </c>
      <c r="H32" s="87">
        <f t="shared" si="40"/>
        <v>0</v>
      </c>
      <c r="I32" s="87">
        <f t="shared" si="40"/>
        <v>0</v>
      </c>
      <c r="J32" s="87">
        <f t="shared" si="40"/>
        <v>0</v>
      </c>
      <c r="K32" s="87">
        <f t="shared" si="40"/>
        <v>35</v>
      </c>
      <c r="L32" s="87">
        <f t="shared" si="40"/>
        <v>0</v>
      </c>
      <c r="M32" s="87">
        <f t="shared" si="40"/>
        <v>0</v>
      </c>
      <c r="N32" s="87">
        <f t="shared" si="40"/>
        <v>0</v>
      </c>
      <c r="O32" s="87">
        <f t="shared" si="40"/>
        <v>0</v>
      </c>
      <c r="P32" s="87">
        <f t="shared" si="40"/>
        <v>0</v>
      </c>
      <c r="Q32" s="100">
        <f t="shared" si="38"/>
        <v>35</v>
      </c>
      <c r="S32" s="199">
        <f t="shared" si="39"/>
        <v>0</v>
      </c>
    </row>
    <row r="33" spans="1:19" ht="14.25" customHeight="1">
      <c r="A33" s="76" t="s">
        <v>533</v>
      </c>
      <c r="B33" s="100">
        <v>36.950000000000003</v>
      </c>
      <c r="C33" s="100">
        <v>7.39</v>
      </c>
      <c r="D33" s="90">
        <f t="shared" ref="D33:D37" si="41">SUM(B33:C33)</f>
        <v>44.34</v>
      </c>
      <c r="E33" s="91" t="s">
        <v>211</v>
      </c>
      <c r="F33" s="91">
        <v>5</v>
      </c>
      <c r="G33" s="87">
        <f t="shared" ref="G33:P33" si="42">IF($F33=G$1,+$B33,0)</f>
        <v>0</v>
      </c>
      <c r="H33" s="87">
        <f t="shared" si="42"/>
        <v>0</v>
      </c>
      <c r="I33" s="87">
        <f t="shared" si="42"/>
        <v>0</v>
      </c>
      <c r="J33" s="87">
        <f t="shared" si="42"/>
        <v>0</v>
      </c>
      <c r="K33" s="87">
        <f t="shared" si="42"/>
        <v>36.950000000000003</v>
      </c>
      <c r="L33" s="87">
        <f t="shared" si="42"/>
        <v>0</v>
      </c>
      <c r="M33" s="87">
        <f t="shared" si="42"/>
        <v>0</v>
      </c>
      <c r="N33" s="87">
        <f t="shared" si="42"/>
        <v>0</v>
      </c>
      <c r="O33" s="87">
        <f t="shared" si="42"/>
        <v>0</v>
      </c>
      <c r="P33" s="87">
        <f t="shared" si="42"/>
        <v>0</v>
      </c>
      <c r="Q33" s="100">
        <f t="shared" si="38"/>
        <v>36.950000000000003</v>
      </c>
      <c r="S33" s="199">
        <f t="shared" si="39"/>
        <v>0</v>
      </c>
    </row>
    <row r="34" spans="1:19" ht="14.25" customHeight="1">
      <c r="A34" s="76"/>
      <c r="B34" s="90"/>
      <c r="C34" s="90"/>
      <c r="D34" s="90">
        <f t="shared" si="41"/>
        <v>0</v>
      </c>
      <c r="E34" s="91"/>
      <c r="F34" s="91"/>
      <c r="G34" s="87">
        <f t="shared" ref="G34:P34" si="43">IF($F34=G$1,+$B34,0)</f>
        <v>0</v>
      </c>
      <c r="H34" s="87">
        <f t="shared" si="43"/>
        <v>0</v>
      </c>
      <c r="I34" s="87">
        <f t="shared" si="43"/>
        <v>0</v>
      </c>
      <c r="J34" s="87">
        <f t="shared" si="43"/>
        <v>0</v>
      </c>
      <c r="K34" s="87">
        <f t="shared" si="43"/>
        <v>0</v>
      </c>
      <c r="L34" s="87">
        <f t="shared" si="43"/>
        <v>0</v>
      </c>
      <c r="M34" s="87">
        <f t="shared" si="43"/>
        <v>0</v>
      </c>
      <c r="N34" s="87">
        <f t="shared" si="43"/>
        <v>0</v>
      </c>
      <c r="O34" s="87">
        <f t="shared" si="43"/>
        <v>0</v>
      </c>
      <c r="P34" s="87">
        <f t="shared" si="43"/>
        <v>0</v>
      </c>
      <c r="Q34" s="100">
        <f t="shared" si="38"/>
        <v>0</v>
      </c>
      <c r="S34" s="5" t="e">
        <f>+#REF!+#REF!-#REF!</f>
        <v>#REF!</v>
      </c>
    </row>
    <row r="35" spans="1:19" ht="14.25" customHeight="1">
      <c r="C35" s="113"/>
      <c r="D35" s="90">
        <f t="shared" si="41"/>
        <v>0</v>
      </c>
      <c r="E35" s="91"/>
      <c r="F35" s="91"/>
      <c r="G35" s="87">
        <f t="shared" ref="G35:P35" si="44">IF($F35=G$1,+$B35,0)</f>
        <v>0</v>
      </c>
      <c r="H35" s="87">
        <f t="shared" si="44"/>
        <v>0</v>
      </c>
      <c r="I35" s="87">
        <f t="shared" si="44"/>
        <v>0</v>
      </c>
      <c r="J35" s="87">
        <f t="shared" si="44"/>
        <v>0</v>
      </c>
      <c r="K35" s="87">
        <f t="shared" si="44"/>
        <v>0</v>
      </c>
      <c r="L35" s="87">
        <f t="shared" si="44"/>
        <v>0</v>
      </c>
      <c r="M35" s="87">
        <f t="shared" si="44"/>
        <v>0</v>
      </c>
      <c r="N35" s="87">
        <f t="shared" si="44"/>
        <v>0</v>
      </c>
      <c r="O35" s="87">
        <f t="shared" si="44"/>
        <v>0</v>
      </c>
      <c r="P35" s="87">
        <f t="shared" si="44"/>
        <v>0</v>
      </c>
      <c r="Q35" s="100">
        <f t="shared" si="38"/>
        <v>0</v>
      </c>
      <c r="S35" s="199">
        <f t="shared" ref="S35:S40" si="45">+B35+C35-D35</f>
        <v>0</v>
      </c>
    </row>
    <row r="36" spans="1:19" ht="14.25" customHeight="1">
      <c r="A36" s="81"/>
      <c r="C36" s="90"/>
      <c r="D36" s="90">
        <f t="shared" si="41"/>
        <v>0</v>
      </c>
      <c r="E36" s="91"/>
      <c r="F36" s="91"/>
      <c r="G36" s="87">
        <f t="shared" ref="G36:P36" si="46">IF($F36=G$1,+$B36,0)</f>
        <v>0</v>
      </c>
      <c r="H36" s="87">
        <f t="shared" si="46"/>
        <v>0</v>
      </c>
      <c r="I36" s="87">
        <f t="shared" si="46"/>
        <v>0</v>
      </c>
      <c r="J36" s="87">
        <f t="shared" si="46"/>
        <v>0</v>
      </c>
      <c r="K36" s="87">
        <f t="shared" si="46"/>
        <v>0</v>
      </c>
      <c r="L36" s="87">
        <f t="shared" si="46"/>
        <v>0</v>
      </c>
      <c r="M36" s="87">
        <f t="shared" si="46"/>
        <v>0</v>
      </c>
      <c r="N36" s="87">
        <f t="shared" si="46"/>
        <v>0</v>
      </c>
      <c r="O36" s="87">
        <f t="shared" si="46"/>
        <v>0</v>
      </c>
      <c r="P36" s="87">
        <f t="shared" si="46"/>
        <v>0</v>
      </c>
      <c r="Q36" s="100">
        <f t="shared" si="38"/>
        <v>0</v>
      </c>
      <c r="S36" s="199">
        <f t="shared" si="45"/>
        <v>0</v>
      </c>
    </row>
    <row r="37" spans="1:19" ht="14.25" customHeight="1">
      <c r="A37" s="81"/>
      <c r="C37" s="113"/>
      <c r="D37" s="90">
        <f t="shared" si="41"/>
        <v>0</v>
      </c>
      <c r="E37" s="91"/>
      <c r="F37" s="91"/>
      <c r="G37" s="87">
        <f t="shared" ref="G37:P37" si="47">IF($F37=G$1,+$B37,0)</f>
        <v>0</v>
      </c>
      <c r="H37" s="87">
        <f t="shared" si="47"/>
        <v>0</v>
      </c>
      <c r="I37" s="87">
        <f t="shared" si="47"/>
        <v>0</v>
      </c>
      <c r="J37" s="87">
        <f t="shared" si="47"/>
        <v>0</v>
      </c>
      <c r="K37" s="87">
        <f t="shared" si="47"/>
        <v>0</v>
      </c>
      <c r="L37" s="87">
        <f t="shared" si="47"/>
        <v>0</v>
      </c>
      <c r="M37" s="87">
        <f t="shared" si="47"/>
        <v>0</v>
      </c>
      <c r="N37" s="87">
        <f t="shared" si="47"/>
        <v>0</v>
      </c>
      <c r="O37" s="87">
        <f t="shared" si="47"/>
        <v>0</v>
      </c>
      <c r="P37" s="87">
        <f t="shared" si="47"/>
        <v>0</v>
      </c>
      <c r="Q37" s="100">
        <f t="shared" si="38"/>
        <v>0</v>
      </c>
      <c r="S37" s="199">
        <f t="shared" si="45"/>
        <v>0</v>
      </c>
    </row>
    <row r="38" spans="1:19" ht="14.25" customHeight="1">
      <c r="A38" s="114" t="s">
        <v>234</v>
      </c>
      <c r="B38" s="115">
        <f t="shared" ref="B38:D38" si="48">SUM(B31:B37)</f>
        <v>277.79000000000002</v>
      </c>
      <c r="C38" s="115">
        <f t="shared" si="48"/>
        <v>7.39</v>
      </c>
      <c r="D38" s="115">
        <f t="shared" si="48"/>
        <v>285.18</v>
      </c>
      <c r="E38" s="2"/>
      <c r="F38" s="91"/>
      <c r="G38" s="105">
        <f t="shared" ref="G38:Q38" si="49">SUM(G31:G37)</f>
        <v>205.84</v>
      </c>
      <c r="H38" s="105">
        <f t="shared" si="49"/>
        <v>0</v>
      </c>
      <c r="I38" s="105">
        <f t="shared" si="49"/>
        <v>0</v>
      </c>
      <c r="J38" s="105">
        <f t="shared" si="49"/>
        <v>0</v>
      </c>
      <c r="K38" s="105">
        <f t="shared" si="49"/>
        <v>71.95</v>
      </c>
      <c r="L38" s="105">
        <f t="shared" si="49"/>
        <v>0</v>
      </c>
      <c r="M38" s="105">
        <f t="shared" si="49"/>
        <v>0</v>
      </c>
      <c r="N38" s="105">
        <f t="shared" si="49"/>
        <v>0</v>
      </c>
      <c r="O38" s="105">
        <f t="shared" si="49"/>
        <v>0</v>
      </c>
      <c r="P38" s="105">
        <f t="shared" si="49"/>
        <v>0</v>
      </c>
      <c r="Q38" s="105">
        <f t="shared" si="49"/>
        <v>277.79000000000002</v>
      </c>
      <c r="S38" s="129">
        <f t="shared" si="45"/>
        <v>0</v>
      </c>
    </row>
    <row r="39" spans="1:19" ht="14.25" customHeight="1">
      <c r="A39" s="77" t="s">
        <v>461</v>
      </c>
      <c r="B39" s="90">
        <v>205.84</v>
      </c>
      <c r="C39" s="117"/>
      <c r="D39" s="90">
        <f t="shared" ref="D39:D49" si="50">SUM(B39:C39)</f>
        <v>205.84</v>
      </c>
      <c r="E39" s="91">
        <v>22090</v>
      </c>
      <c r="F39" s="91">
        <v>1</v>
      </c>
      <c r="G39" s="87">
        <f t="shared" ref="G39:P39" si="51">IF($F39=G$1,+$B39,0)</f>
        <v>205.84</v>
      </c>
      <c r="H39" s="87">
        <f t="shared" si="51"/>
        <v>0</v>
      </c>
      <c r="I39" s="87">
        <f t="shared" si="51"/>
        <v>0</v>
      </c>
      <c r="J39" s="87">
        <f t="shared" si="51"/>
        <v>0</v>
      </c>
      <c r="K39" s="87">
        <f t="shared" si="51"/>
        <v>0</v>
      </c>
      <c r="L39" s="87">
        <f t="shared" si="51"/>
        <v>0</v>
      </c>
      <c r="M39" s="87">
        <f t="shared" si="51"/>
        <v>0</v>
      </c>
      <c r="N39" s="87">
        <f t="shared" si="51"/>
        <v>0</v>
      </c>
      <c r="O39" s="87">
        <f t="shared" si="51"/>
        <v>0</v>
      </c>
      <c r="P39" s="87">
        <f t="shared" si="51"/>
        <v>0</v>
      </c>
      <c r="Q39" s="100">
        <f t="shared" ref="Q39:Q49" si="52">SUM(G39:O39)</f>
        <v>205.84</v>
      </c>
      <c r="S39" s="199">
        <f t="shared" si="45"/>
        <v>0</v>
      </c>
    </row>
    <row r="40" spans="1:19" ht="14.25" customHeight="1">
      <c r="A40" s="101" t="s">
        <v>297</v>
      </c>
      <c r="B40" s="90">
        <v>35</v>
      </c>
      <c r="C40" s="90"/>
      <c r="D40" s="90">
        <f t="shared" si="50"/>
        <v>35</v>
      </c>
      <c r="E40" s="91" t="s">
        <v>211</v>
      </c>
      <c r="F40" s="91">
        <v>3</v>
      </c>
      <c r="G40" s="87">
        <f t="shared" ref="G40:P40" si="53">IF($F40=G$1,+$B40,0)</f>
        <v>0</v>
      </c>
      <c r="H40" s="87">
        <f t="shared" si="53"/>
        <v>0</v>
      </c>
      <c r="I40" s="87">
        <f t="shared" si="53"/>
        <v>35</v>
      </c>
      <c r="J40" s="87">
        <f t="shared" si="53"/>
        <v>0</v>
      </c>
      <c r="K40" s="87">
        <f t="shared" si="53"/>
        <v>0</v>
      </c>
      <c r="L40" s="87">
        <f t="shared" si="53"/>
        <v>0</v>
      </c>
      <c r="M40" s="87">
        <f t="shared" si="53"/>
        <v>0</v>
      </c>
      <c r="N40" s="87">
        <f t="shared" si="53"/>
        <v>0</v>
      </c>
      <c r="O40" s="87">
        <f t="shared" si="53"/>
        <v>0</v>
      </c>
      <c r="P40" s="87">
        <f t="shared" si="53"/>
        <v>0</v>
      </c>
      <c r="Q40" s="100">
        <f t="shared" si="52"/>
        <v>35</v>
      </c>
      <c r="S40" s="199">
        <f t="shared" si="45"/>
        <v>0</v>
      </c>
    </row>
    <row r="41" spans="1:19" ht="14.25" customHeight="1">
      <c r="A41" s="76" t="s">
        <v>147</v>
      </c>
      <c r="B41" s="90">
        <v>9.81</v>
      </c>
      <c r="C41" s="90">
        <v>0.49</v>
      </c>
      <c r="D41" s="90">
        <f t="shared" si="50"/>
        <v>10.3</v>
      </c>
      <c r="E41" s="91" t="s">
        <v>211</v>
      </c>
      <c r="F41" s="91">
        <v>4</v>
      </c>
      <c r="G41" s="87">
        <f t="shared" ref="G41:P41" si="54">IF($F41=G$1,+$B41,0)</f>
        <v>0</v>
      </c>
      <c r="H41" s="87">
        <f t="shared" si="54"/>
        <v>0</v>
      </c>
      <c r="I41" s="87">
        <f t="shared" si="54"/>
        <v>0</v>
      </c>
      <c r="J41" s="87">
        <f t="shared" si="54"/>
        <v>9.81</v>
      </c>
      <c r="K41" s="87">
        <f t="shared" si="54"/>
        <v>0</v>
      </c>
      <c r="L41" s="87">
        <f t="shared" si="54"/>
        <v>0</v>
      </c>
      <c r="M41" s="87">
        <f t="shared" si="54"/>
        <v>0</v>
      </c>
      <c r="N41" s="87">
        <f t="shared" si="54"/>
        <v>0</v>
      </c>
      <c r="O41" s="87">
        <f t="shared" si="54"/>
        <v>0</v>
      </c>
      <c r="P41" s="87">
        <f t="shared" si="54"/>
        <v>0</v>
      </c>
      <c r="Q41" s="100">
        <f t="shared" si="52"/>
        <v>9.81</v>
      </c>
    </row>
    <row r="42" spans="1:19" ht="14.25" customHeight="1">
      <c r="A42" s="76" t="s">
        <v>533</v>
      </c>
      <c r="B42" s="90">
        <v>36.950000000000003</v>
      </c>
      <c r="C42" s="90">
        <v>7.39</v>
      </c>
      <c r="D42" s="90">
        <f t="shared" si="50"/>
        <v>44.34</v>
      </c>
      <c r="E42" s="91" t="s">
        <v>211</v>
      </c>
      <c r="F42" s="91">
        <v>5</v>
      </c>
      <c r="G42" s="87">
        <f t="shared" ref="G42:P42" si="55">IF($F42=G$1,+$B42,0)</f>
        <v>0</v>
      </c>
      <c r="H42" s="87">
        <f t="shared" si="55"/>
        <v>0</v>
      </c>
      <c r="I42" s="87">
        <f t="shared" si="55"/>
        <v>0</v>
      </c>
      <c r="J42" s="87">
        <f t="shared" si="55"/>
        <v>0</v>
      </c>
      <c r="K42" s="87">
        <f t="shared" si="55"/>
        <v>36.950000000000003</v>
      </c>
      <c r="L42" s="87">
        <f t="shared" si="55"/>
        <v>0</v>
      </c>
      <c r="M42" s="87">
        <f t="shared" si="55"/>
        <v>0</v>
      </c>
      <c r="N42" s="87">
        <f t="shared" si="55"/>
        <v>0</v>
      </c>
      <c r="O42" s="87">
        <f t="shared" si="55"/>
        <v>0</v>
      </c>
      <c r="P42" s="87">
        <f t="shared" si="55"/>
        <v>0</v>
      </c>
      <c r="Q42" s="100">
        <f t="shared" si="52"/>
        <v>36.950000000000003</v>
      </c>
      <c r="S42" s="199">
        <f>+B43+C43-D43</f>
        <v>0</v>
      </c>
    </row>
    <row r="43" spans="1:19" ht="14.25" customHeight="1">
      <c r="A43" s="76" t="s">
        <v>534</v>
      </c>
      <c r="B43" s="90"/>
      <c r="C43" s="90"/>
      <c r="D43" s="90">
        <f t="shared" si="50"/>
        <v>0</v>
      </c>
      <c r="E43" s="91">
        <v>22091</v>
      </c>
      <c r="F43" s="91">
        <v>2</v>
      </c>
      <c r="G43" s="87">
        <f t="shared" ref="G43:P43" si="56">IF($F43=G$1,+$B43,0)</f>
        <v>0</v>
      </c>
      <c r="H43" s="87">
        <f t="shared" si="56"/>
        <v>0</v>
      </c>
      <c r="I43" s="87">
        <f t="shared" si="56"/>
        <v>0</v>
      </c>
      <c r="J43" s="87">
        <f t="shared" si="56"/>
        <v>0</v>
      </c>
      <c r="K43" s="87">
        <f t="shared" si="56"/>
        <v>0</v>
      </c>
      <c r="L43" s="87">
        <f t="shared" si="56"/>
        <v>0</v>
      </c>
      <c r="M43" s="87">
        <f t="shared" si="56"/>
        <v>0</v>
      </c>
      <c r="N43" s="87">
        <f t="shared" si="56"/>
        <v>0</v>
      </c>
      <c r="O43" s="87">
        <f t="shared" si="56"/>
        <v>0</v>
      </c>
      <c r="P43" s="87">
        <f t="shared" si="56"/>
        <v>0</v>
      </c>
      <c r="Q43" s="100">
        <f t="shared" si="52"/>
        <v>0</v>
      </c>
    </row>
    <row r="44" spans="1:19" ht="14.25" customHeight="1">
      <c r="A44" s="76" t="s">
        <v>535</v>
      </c>
      <c r="B44" s="90">
        <v>110</v>
      </c>
      <c r="C44" s="90"/>
      <c r="D44" s="90">
        <f t="shared" si="50"/>
        <v>110</v>
      </c>
      <c r="E44" s="91">
        <v>22092</v>
      </c>
      <c r="F44" s="91">
        <v>1</v>
      </c>
      <c r="G44" s="87">
        <f t="shared" ref="G44:P44" si="57">IF($F44=G$1,+$B44,0)</f>
        <v>110</v>
      </c>
      <c r="H44" s="87">
        <f t="shared" si="57"/>
        <v>0</v>
      </c>
      <c r="I44" s="87">
        <f t="shared" si="57"/>
        <v>0</v>
      </c>
      <c r="J44" s="87">
        <f t="shared" si="57"/>
        <v>0</v>
      </c>
      <c r="K44" s="87">
        <f t="shared" si="57"/>
        <v>0</v>
      </c>
      <c r="L44" s="87">
        <f t="shared" si="57"/>
        <v>0</v>
      </c>
      <c r="M44" s="87">
        <f t="shared" si="57"/>
        <v>0</v>
      </c>
      <c r="N44" s="87">
        <f t="shared" si="57"/>
        <v>0</v>
      </c>
      <c r="O44" s="87">
        <f t="shared" si="57"/>
        <v>0</v>
      </c>
      <c r="P44" s="87">
        <f t="shared" si="57"/>
        <v>0</v>
      </c>
      <c r="Q44" s="100">
        <f t="shared" si="52"/>
        <v>110</v>
      </c>
      <c r="S44" s="199">
        <f t="shared" ref="S44:S82" si="58">+B44+C44-D44</f>
        <v>0</v>
      </c>
    </row>
    <row r="45" spans="1:19" ht="14.25" customHeight="1">
      <c r="A45" s="77" t="s">
        <v>468</v>
      </c>
      <c r="B45" s="90">
        <v>1372</v>
      </c>
      <c r="C45" s="90">
        <v>274.39999999999998</v>
      </c>
      <c r="D45" s="90">
        <f t="shared" si="50"/>
        <v>1646.4</v>
      </c>
      <c r="E45" s="91">
        <v>22093</v>
      </c>
      <c r="F45" s="91">
        <v>2</v>
      </c>
      <c r="G45" s="87">
        <f t="shared" ref="G45:P45" si="59">IF($F45=G$1,+$B45,0)</f>
        <v>0</v>
      </c>
      <c r="H45" s="87">
        <f t="shared" si="59"/>
        <v>1372</v>
      </c>
      <c r="I45" s="87">
        <f t="shared" si="59"/>
        <v>0</v>
      </c>
      <c r="J45" s="87">
        <f t="shared" si="59"/>
        <v>0</v>
      </c>
      <c r="K45" s="87">
        <f t="shared" si="59"/>
        <v>0</v>
      </c>
      <c r="L45" s="87">
        <f t="shared" si="59"/>
        <v>0</v>
      </c>
      <c r="M45" s="87">
        <f t="shared" si="59"/>
        <v>0</v>
      </c>
      <c r="N45" s="87">
        <f t="shared" si="59"/>
        <v>0</v>
      </c>
      <c r="O45" s="87">
        <f t="shared" si="59"/>
        <v>0</v>
      </c>
      <c r="P45" s="87">
        <f t="shared" si="59"/>
        <v>0</v>
      </c>
      <c r="Q45" s="100">
        <f t="shared" si="52"/>
        <v>1372</v>
      </c>
      <c r="S45" s="199">
        <f t="shared" si="58"/>
        <v>0</v>
      </c>
    </row>
    <row r="46" spans="1:19" ht="14.25" customHeight="1">
      <c r="A46" s="76" t="s">
        <v>536</v>
      </c>
      <c r="B46" s="90">
        <v>250</v>
      </c>
      <c r="C46" s="90"/>
      <c r="D46" s="90">
        <f t="shared" si="50"/>
        <v>250</v>
      </c>
      <c r="E46" s="91">
        <v>22094</v>
      </c>
      <c r="F46" s="91">
        <v>2</v>
      </c>
      <c r="G46" s="87">
        <f t="shared" ref="G46:P46" si="60">IF($F46=G$1,+$B46,0)</f>
        <v>0</v>
      </c>
      <c r="H46" s="87">
        <f t="shared" si="60"/>
        <v>250</v>
      </c>
      <c r="I46" s="87">
        <f t="shared" si="60"/>
        <v>0</v>
      </c>
      <c r="J46" s="87">
        <f t="shared" si="60"/>
        <v>0</v>
      </c>
      <c r="K46" s="87">
        <f t="shared" si="60"/>
        <v>0</v>
      </c>
      <c r="L46" s="87">
        <f t="shared" si="60"/>
        <v>0</v>
      </c>
      <c r="M46" s="87">
        <f t="shared" si="60"/>
        <v>0</v>
      </c>
      <c r="N46" s="87">
        <f t="shared" si="60"/>
        <v>0</v>
      </c>
      <c r="O46" s="87">
        <f t="shared" si="60"/>
        <v>0</v>
      </c>
      <c r="P46" s="87">
        <f t="shared" si="60"/>
        <v>0</v>
      </c>
      <c r="Q46" s="100">
        <f t="shared" si="52"/>
        <v>250</v>
      </c>
      <c r="S46" s="199">
        <f t="shared" si="58"/>
        <v>0</v>
      </c>
    </row>
    <row r="47" spans="1:19" ht="14.25" customHeight="1">
      <c r="A47" s="81" t="s">
        <v>537</v>
      </c>
      <c r="B47" s="90">
        <v>850</v>
      </c>
      <c r="C47" s="90"/>
      <c r="D47" s="90">
        <f t="shared" si="50"/>
        <v>850</v>
      </c>
      <c r="E47" s="91">
        <v>22095</v>
      </c>
      <c r="F47" s="91">
        <v>2</v>
      </c>
      <c r="G47" s="87">
        <f t="shared" ref="G47:P47" si="61">IF($F47=G$1,+$B47,0)</f>
        <v>0</v>
      </c>
      <c r="H47" s="87">
        <f t="shared" si="61"/>
        <v>850</v>
      </c>
      <c r="I47" s="87">
        <f t="shared" si="61"/>
        <v>0</v>
      </c>
      <c r="J47" s="87">
        <f t="shared" si="61"/>
        <v>0</v>
      </c>
      <c r="K47" s="87">
        <f t="shared" si="61"/>
        <v>0</v>
      </c>
      <c r="L47" s="87">
        <f t="shared" si="61"/>
        <v>0</v>
      </c>
      <c r="M47" s="87">
        <f t="shared" si="61"/>
        <v>0</v>
      </c>
      <c r="N47" s="87">
        <f t="shared" si="61"/>
        <v>0</v>
      </c>
      <c r="O47" s="87">
        <f t="shared" si="61"/>
        <v>0</v>
      </c>
      <c r="P47" s="87">
        <f t="shared" si="61"/>
        <v>0</v>
      </c>
      <c r="Q47" s="100">
        <f t="shared" si="52"/>
        <v>850</v>
      </c>
      <c r="S47" s="199">
        <f t="shared" si="58"/>
        <v>0</v>
      </c>
    </row>
    <row r="48" spans="1:19" ht="14.25" customHeight="1">
      <c r="A48" s="81"/>
      <c r="B48" s="90"/>
      <c r="C48" s="90"/>
      <c r="D48" s="90">
        <f t="shared" si="50"/>
        <v>0</v>
      </c>
      <c r="E48" s="91"/>
      <c r="F48" s="91"/>
      <c r="G48" s="87">
        <f t="shared" ref="G48:P48" si="62">IF($F48=G$1,+$B48,0)</f>
        <v>0</v>
      </c>
      <c r="H48" s="87">
        <f t="shared" si="62"/>
        <v>0</v>
      </c>
      <c r="I48" s="87">
        <f t="shared" si="62"/>
        <v>0</v>
      </c>
      <c r="J48" s="87">
        <f t="shared" si="62"/>
        <v>0</v>
      </c>
      <c r="K48" s="87">
        <f t="shared" si="62"/>
        <v>0</v>
      </c>
      <c r="L48" s="87">
        <f t="shared" si="62"/>
        <v>0</v>
      </c>
      <c r="M48" s="87">
        <f t="shared" si="62"/>
        <v>0</v>
      </c>
      <c r="N48" s="87">
        <f t="shared" si="62"/>
        <v>0</v>
      </c>
      <c r="O48" s="87">
        <f t="shared" si="62"/>
        <v>0</v>
      </c>
      <c r="P48" s="87">
        <f t="shared" si="62"/>
        <v>0</v>
      </c>
      <c r="Q48" s="100">
        <f t="shared" si="52"/>
        <v>0</v>
      </c>
      <c r="S48" s="199">
        <f t="shared" si="58"/>
        <v>0</v>
      </c>
    </row>
    <row r="49" spans="1:19" ht="14.25" customHeight="1">
      <c r="A49" s="81"/>
      <c r="B49" s="100"/>
      <c r="C49" s="90"/>
      <c r="D49" s="90">
        <f t="shared" si="50"/>
        <v>0</v>
      </c>
      <c r="E49" s="91"/>
      <c r="F49" s="91"/>
      <c r="G49" s="87">
        <f t="shared" ref="G49:P49" si="63">IF($F49=G$1,+$B49,0)</f>
        <v>0</v>
      </c>
      <c r="H49" s="87">
        <f t="shared" si="63"/>
        <v>0</v>
      </c>
      <c r="I49" s="87">
        <f t="shared" si="63"/>
        <v>0</v>
      </c>
      <c r="J49" s="87">
        <f t="shared" si="63"/>
        <v>0</v>
      </c>
      <c r="K49" s="87">
        <f t="shared" si="63"/>
        <v>0</v>
      </c>
      <c r="L49" s="87">
        <f t="shared" si="63"/>
        <v>0</v>
      </c>
      <c r="M49" s="87">
        <f t="shared" si="63"/>
        <v>0</v>
      </c>
      <c r="N49" s="87">
        <f t="shared" si="63"/>
        <v>0</v>
      </c>
      <c r="O49" s="87">
        <f t="shared" si="63"/>
        <v>0</v>
      </c>
      <c r="P49" s="87">
        <f t="shared" si="63"/>
        <v>0</v>
      </c>
      <c r="Q49" s="100">
        <f t="shared" si="52"/>
        <v>0</v>
      </c>
      <c r="S49" s="199">
        <f t="shared" si="58"/>
        <v>0</v>
      </c>
    </row>
    <row r="50" spans="1:19" ht="16.5" customHeight="1">
      <c r="A50" s="114" t="s">
        <v>238</v>
      </c>
      <c r="B50" s="119">
        <f t="shared" ref="B50:D50" si="64">SUM(B39:B49)</f>
        <v>2869.6</v>
      </c>
      <c r="C50" s="119">
        <f t="shared" si="64"/>
        <v>282.27999999999997</v>
      </c>
      <c r="D50" s="119">
        <f t="shared" si="64"/>
        <v>3151.88</v>
      </c>
      <c r="E50" s="2"/>
      <c r="F50" s="2"/>
      <c r="G50" s="119">
        <f t="shared" ref="G50:Q50" si="65">SUM(G39:G49)</f>
        <v>315.84000000000003</v>
      </c>
      <c r="H50" s="119">
        <f t="shared" si="65"/>
        <v>2472</v>
      </c>
      <c r="I50" s="119">
        <f t="shared" si="65"/>
        <v>35</v>
      </c>
      <c r="J50" s="119">
        <f t="shared" si="65"/>
        <v>9.81</v>
      </c>
      <c r="K50" s="119">
        <f t="shared" si="65"/>
        <v>36.950000000000003</v>
      </c>
      <c r="L50" s="119">
        <f t="shared" si="65"/>
        <v>0</v>
      </c>
      <c r="M50" s="119">
        <f t="shared" si="65"/>
        <v>0</v>
      </c>
      <c r="N50" s="119">
        <f t="shared" si="65"/>
        <v>0</v>
      </c>
      <c r="O50" s="119">
        <f t="shared" si="65"/>
        <v>0</v>
      </c>
      <c r="P50" s="119">
        <f t="shared" si="65"/>
        <v>0</v>
      </c>
      <c r="Q50" s="119">
        <f t="shared" si="65"/>
        <v>2869.6</v>
      </c>
      <c r="S50" s="199">
        <f t="shared" si="58"/>
        <v>0</v>
      </c>
    </row>
    <row r="51" spans="1:19" ht="14.25" customHeight="1">
      <c r="A51" s="76" t="s">
        <v>538</v>
      </c>
      <c r="B51" s="100">
        <v>139.99</v>
      </c>
      <c r="C51" s="90"/>
      <c r="D51" s="90">
        <f t="shared" ref="D51:D60" si="66">SUM(B51:C51)</f>
        <v>139.99</v>
      </c>
      <c r="E51" s="2">
        <v>22096</v>
      </c>
      <c r="F51" s="2">
        <v>2</v>
      </c>
      <c r="G51" s="87">
        <f t="shared" ref="G51:P51" si="67">IF($F51=G$1,+$B51,0)</f>
        <v>0</v>
      </c>
      <c r="H51" s="87">
        <f t="shared" si="67"/>
        <v>139.99</v>
      </c>
      <c r="I51" s="87">
        <f t="shared" si="67"/>
        <v>0</v>
      </c>
      <c r="J51" s="87">
        <f t="shared" si="67"/>
        <v>0</v>
      </c>
      <c r="K51" s="87">
        <f t="shared" si="67"/>
        <v>0</v>
      </c>
      <c r="L51" s="87">
        <f t="shared" si="67"/>
        <v>0</v>
      </c>
      <c r="M51" s="87">
        <f t="shared" si="67"/>
        <v>0</v>
      </c>
      <c r="N51" s="87">
        <f t="shared" si="67"/>
        <v>0</v>
      </c>
      <c r="O51" s="87">
        <f t="shared" si="67"/>
        <v>0</v>
      </c>
      <c r="P51" s="87">
        <f t="shared" si="67"/>
        <v>0</v>
      </c>
      <c r="Q51" s="100">
        <f t="shared" ref="Q51:Q60" si="68">SUM(G51:O51)</f>
        <v>139.99</v>
      </c>
      <c r="S51" s="199">
        <f t="shared" si="58"/>
        <v>0</v>
      </c>
    </row>
    <row r="52" spans="1:19" ht="14.25" customHeight="1">
      <c r="A52" s="77" t="s">
        <v>535</v>
      </c>
      <c r="B52" s="90">
        <v>251</v>
      </c>
      <c r="C52" s="90"/>
      <c r="D52" s="206">
        <f t="shared" si="66"/>
        <v>251</v>
      </c>
      <c r="E52" s="91">
        <v>22097</v>
      </c>
      <c r="F52" s="91">
        <v>1</v>
      </c>
      <c r="G52" s="87">
        <f t="shared" ref="G52:P52" si="69">IF($F52=G$1,+$B52,0)</f>
        <v>251</v>
      </c>
      <c r="H52" s="87">
        <f t="shared" si="69"/>
        <v>0</v>
      </c>
      <c r="I52" s="87">
        <f t="shared" si="69"/>
        <v>0</v>
      </c>
      <c r="J52" s="87">
        <f t="shared" si="69"/>
        <v>0</v>
      </c>
      <c r="K52" s="87">
        <f t="shared" si="69"/>
        <v>0</v>
      </c>
      <c r="L52" s="87">
        <f t="shared" si="69"/>
        <v>0</v>
      </c>
      <c r="M52" s="87">
        <f t="shared" si="69"/>
        <v>0</v>
      </c>
      <c r="N52" s="87">
        <f t="shared" si="69"/>
        <v>0</v>
      </c>
      <c r="O52" s="87">
        <f t="shared" si="69"/>
        <v>0</v>
      </c>
      <c r="P52" s="87">
        <f t="shared" si="69"/>
        <v>0</v>
      </c>
      <c r="Q52" s="100">
        <f t="shared" si="68"/>
        <v>251</v>
      </c>
      <c r="S52" s="199">
        <f t="shared" si="58"/>
        <v>0</v>
      </c>
    </row>
    <row r="53" spans="1:19" ht="14.25" customHeight="1">
      <c r="A53" s="101" t="s">
        <v>297</v>
      </c>
      <c r="B53" s="90">
        <v>35</v>
      </c>
      <c r="C53" s="90"/>
      <c r="D53" s="90">
        <f t="shared" si="66"/>
        <v>35</v>
      </c>
      <c r="E53" s="91" t="s">
        <v>211</v>
      </c>
      <c r="F53" s="91">
        <v>3</v>
      </c>
      <c r="G53" s="87">
        <f t="shared" ref="G53:P53" si="70">IF($F53=G$1,+$B53,0)</f>
        <v>0</v>
      </c>
      <c r="H53" s="87">
        <f t="shared" si="70"/>
        <v>0</v>
      </c>
      <c r="I53" s="87">
        <f t="shared" si="70"/>
        <v>35</v>
      </c>
      <c r="J53" s="87">
        <f t="shared" si="70"/>
        <v>0</v>
      </c>
      <c r="K53" s="87">
        <f t="shared" si="70"/>
        <v>0</v>
      </c>
      <c r="L53" s="87">
        <f t="shared" si="70"/>
        <v>0</v>
      </c>
      <c r="M53" s="87">
        <f t="shared" si="70"/>
        <v>0</v>
      </c>
      <c r="N53" s="87">
        <f t="shared" si="70"/>
        <v>0</v>
      </c>
      <c r="O53" s="87">
        <f t="shared" si="70"/>
        <v>0</v>
      </c>
      <c r="P53" s="87">
        <f t="shared" si="70"/>
        <v>0</v>
      </c>
      <c r="Q53" s="100">
        <f t="shared" si="68"/>
        <v>35</v>
      </c>
      <c r="S53" s="199">
        <f t="shared" si="58"/>
        <v>0</v>
      </c>
    </row>
    <row r="54" spans="1:19" ht="14.25" customHeight="1">
      <c r="A54" s="76" t="s">
        <v>463</v>
      </c>
      <c r="B54" s="90">
        <v>51.11</v>
      </c>
      <c r="C54" s="90"/>
      <c r="D54" s="90">
        <f t="shared" si="66"/>
        <v>51.11</v>
      </c>
      <c r="E54" s="91" t="s">
        <v>211</v>
      </c>
      <c r="F54" s="91">
        <v>3</v>
      </c>
      <c r="G54" s="87">
        <f t="shared" ref="G54:P54" si="71">IF($F54=G$1,+$B54,0)</f>
        <v>0</v>
      </c>
      <c r="H54" s="87">
        <f t="shared" si="71"/>
        <v>0</v>
      </c>
      <c r="I54" s="87">
        <f t="shared" si="71"/>
        <v>51.11</v>
      </c>
      <c r="J54" s="87">
        <f t="shared" si="71"/>
        <v>0</v>
      </c>
      <c r="K54" s="87">
        <f t="shared" si="71"/>
        <v>0</v>
      </c>
      <c r="L54" s="87">
        <f t="shared" si="71"/>
        <v>0</v>
      </c>
      <c r="M54" s="87">
        <f t="shared" si="71"/>
        <v>0</v>
      </c>
      <c r="N54" s="87">
        <f t="shared" si="71"/>
        <v>0</v>
      </c>
      <c r="O54" s="87">
        <f t="shared" si="71"/>
        <v>0</v>
      </c>
      <c r="P54" s="87">
        <f t="shared" si="71"/>
        <v>0</v>
      </c>
      <c r="Q54" s="100">
        <f t="shared" si="68"/>
        <v>51.11</v>
      </c>
      <c r="S54" s="199">
        <f t="shared" si="58"/>
        <v>0</v>
      </c>
    </row>
    <row r="55" spans="1:19" ht="15" customHeight="1">
      <c r="A55" s="81" t="s">
        <v>533</v>
      </c>
      <c r="B55" s="90">
        <v>36.950000000000003</v>
      </c>
      <c r="C55" s="90">
        <v>7.39</v>
      </c>
      <c r="D55" s="90">
        <f t="shared" si="66"/>
        <v>44.34</v>
      </c>
      <c r="E55" s="91" t="s">
        <v>211</v>
      </c>
      <c r="F55" s="91">
        <v>5</v>
      </c>
      <c r="G55" s="87">
        <f t="shared" ref="G55:P55" si="72">IF($F55=G$1,+$B55,0)</f>
        <v>0</v>
      </c>
      <c r="H55" s="87">
        <f t="shared" si="72"/>
        <v>0</v>
      </c>
      <c r="I55" s="87">
        <f t="shared" si="72"/>
        <v>0</v>
      </c>
      <c r="J55" s="87">
        <f t="shared" si="72"/>
        <v>0</v>
      </c>
      <c r="K55" s="87">
        <f t="shared" si="72"/>
        <v>36.950000000000003</v>
      </c>
      <c r="L55" s="87">
        <f t="shared" si="72"/>
        <v>0</v>
      </c>
      <c r="M55" s="87">
        <f t="shared" si="72"/>
        <v>0</v>
      </c>
      <c r="N55" s="87">
        <f t="shared" si="72"/>
        <v>0</v>
      </c>
      <c r="O55" s="87">
        <f t="shared" si="72"/>
        <v>0</v>
      </c>
      <c r="P55" s="87">
        <f t="shared" si="72"/>
        <v>0</v>
      </c>
      <c r="Q55" s="100">
        <f t="shared" si="68"/>
        <v>36.950000000000003</v>
      </c>
      <c r="S55" s="199">
        <f t="shared" si="58"/>
        <v>0</v>
      </c>
    </row>
    <row r="56" spans="1:19" ht="14.25" customHeight="1">
      <c r="A56" s="81" t="s">
        <v>539</v>
      </c>
      <c r="B56" s="90">
        <v>71.45</v>
      </c>
      <c r="C56" s="90"/>
      <c r="D56" s="90">
        <f t="shared" si="66"/>
        <v>71.45</v>
      </c>
      <c r="E56" s="91" t="s">
        <v>211</v>
      </c>
      <c r="F56" s="91">
        <v>3</v>
      </c>
      <c r="G56" s="87">
        <f t="shared" ref="G56:P56" si="73">IF($F56=G$1,+$B56,0)</f>
        <v>0</v>
      </c>
      <c r="H56" s="87">
        <f t="shared" si="73"/>
        <v>0</v>
      </c>
      <c r="I56" s="87">
        <f t="shared" si="73"/>
        <v>71.45</v>
      </c>
      <c r="J56" s="87">
        <f t="shared" si="73"/>
        <v>0</v>
      </c>
      <c r="K56" s="87">
        <f t="shared" si="73"/>
        <v>0</v>
      </c>
      <c r="L56" s="87">
        <f t="shared" si="73"/>
        <v>0</v>
      </c>
      <c r="M56" s="87">
        <f t="shared" si="73"/>
        <v>0</v>
      </c>
      <c r="N56" s="87">
        <f t="shared" si="73"/>
        <v>0</v>
      </c>
      <c r="O56" s="87">
        <f t="shared" si="73"/>
        <v>0</v>
      </c>
      <c r="P56" s="87">
        <f t="shared" si="73"/>
        <v>0</v>
      </c>
      <c r="Q56" s="100">
        <f t="shared" si="68"/>
        <v>71.45</v>
      </c>
      <c r="S56" s="199">
        <f t="shared" si="58"/>
        <v>0</v>
      </c>
    </row>
    <row r="57" spans="1:19" ht="14.25" customHeight="1">
      <c r="A57" s="81"/>
      <c r="B57" s="90"/>
      <c r="C57" s="90"/>
      <c r="D57" s="90">
        <f t="shared" si="66"/>
        <v>0</v>
      </c>
      <c r="E57" s="91"/>
      <c r="F57" s="91"/>
      <c r="G57" s="87">
        <f t="shared" ref="G57:P57" si="74">IF($F57=G$1,+$B57,0)</f>
        <v>0</v>
      </c>
      <c r="H57" s="87">
        <f t="shared" si="74"/>
        <v>0</v>
      </c>
      <c r="I57" s="87">
        <f t="shared" si="74"/>
        <v>0</v>
      </c>
      <c r="J57" s="87">
        <f t="shared" si="74"/>
        <v>0</v>
      </c>
      <c r="K57" s="87">
        <f t="shared" si="74"/>
        <v>0</v>
      </c>
      <c r="L57" s="87">
        <f t="shared" si="74"/>
        <v>0</v>
      </c>
      <c r="M57" s="87">
        <f t="shared" si="74"/>
        <v>0</v>
      </c>
      <c r="N57" s="87">
        <f t="shared" si="74"/>
        <v>0</v>
      </c>
      <c r="O57" s="87">
        <f t="shared" si="74"/>
        <v>0</v>
      </c>
      <c r="P57" s="87">
        <f t="shared" si="74"/>
        <v>0</v>
      </c>
      <c r="Q57" s="100">
        <f t="shared" si="68"/>
        <v>0</v>
      </c>
      <c r="S57" s="199">
        <f t="shared" si="58"/>
        <v>0</v>
      </c>
    </row>
    <row r="58" spans="1:19" ht="14.25" customHeight="1">
      <c r="B58" s="87"/>
      <c r="C58" s="87"/>
      <c r="D58" s="90">
        <f t="shared" si="66"/>
        <v>0</v>
      </c>
      <c r="E58" s="2"/>
      <c r="F58" s="2"/>
      <c r="G58" s="87">
        <f t="shared" ref="G58:P58" si="75">IF($F58=G$1,+$B58,0)</f>
        <v>0</v>
      </c>
      <c r="H58" s="87">
        <f t="shared" si="75"/>
        <v>0</v>
      </c>
      <c r="I58" s="87">
        <f t="shared" si="75"/>
        <v>0</v>
      </c>
      <c r="J58" s="87">
        <f t="shared" si="75"/>
        <v>0</v>
      </c>
      <c r="K58" s="87">
        <f t="shared" si="75"/>
        <v>0</v>
      </c>
      <c r="L58" s="87">
        <f t="shared" si="75"/>
        <v>0</v>
      </c>
      <c r="M58" s="87">
        <f t="shared" si="75"/>
        <v>0</v>
      </c>
      <c r="N58" s="87">
        <f t="shared" si="75"/>
        <v>0</v>
      </c>
      <c r="O58" s="87">
        <f t="shared" si="75"/>
        <v>0</v>
      </c>
      <c r="P58" s="87">
        <f t="shared" si="75"/>
        <v>0</v>
      </c>
      <c r="Q58" s="100">
        <f t="shared" si="68"/>
        <v>0</v>
      </c>
      <c r="S58" s="199">
        <f t="shared" si="58"/>
        <v>0</v>
      </c>
    </row>
    <row r="59" spans="1:19" ht="14.25" customHeight="1">
      <c r="A59" s="81"/>
      <c r="B59" s="90"/>
      <c r="C59" s="90"/>
      <c r="D59" s="90">
        <f t="shared" si="66"/>
        <v>0</v>
      </c>
      <c r="E59" s="2"/>
      <c r="F59" s="2"/>
      <c r="G59" s="87">
        <f t="shared" ref="G59:P59" si="76">IF($F59=G$1,+$B59,0)</f>
        <v>0</v>
      </c>
      <c r="H59" s="87">
        <f t="shared" si="76"/>
        <v>0</v>
      </c>
      <c r="I59" s="87">
        <f t="shared" si="76"/>
        <v>0</v>
      </c>
      <c r="J59" s="87">
        <f t="shared" si="76"/>
        <v>0</v>
      </c>
      <c r="K59" s="87">
        <f t="shared" si="76"/>
        <v>0</v>
      </c>
      <c r="L59" s="87">
        <f t="shared" si="76"/>
        <v>0</v>
      </c>
      <c r="M59" s="87">
        <f t="shared" si="76"/>
        <v>0</v>
      </c>
      <c r="N59" s="87">
        <f t="shared" si="76"/>
        <v>0</v>
      </c>
      <c r="O59" s="87">
        <f t="shared" si="76"/>
        <v>0</v>
      </c>
      <c r="P59" s="87">
        <f t="shared" si="76"/>
        <v>0</v>
      </c>
      <c r="Q59" s="100">
        <f t="shared" si="68"/>
        <v>0</v>
      </c>
      <c r="S59" s="199">
        <f t="shared" si="58"/>
        <v>0</v>
      </c>
    </row>
    <row r="60" spans="1:19" ht="14.25" customHeight="1">
      <c r="A60" s="81"/>
      <c r="B60" s="100"/>
      <c r="C60" s="90"/>
      <c r="D60" s="90">
        <f t="shared" si="66"/>
        <v>0</v>
      </c>
      <c r="E60" s="91"/>
      <c r="F60" s="91"/>
      <c r="G60" s="87">
        <f t="shared" ref="G60:P60" si="77">IF($F60=G$1,+$B60,0)</f>
        <v>0</v>
      </c>
      <c r="H60" s="87">
        <f t="shared" si="77"/>
        <v>0</v>
      </c>
      <c r="I60" s="87">
        <f t="shared" si="77"/>
        <v>0</v>
      </c>
      <c r="J60" s="87">
        <f t="shared" si="77"/>
        <v>0</v>
      </c>
      <c r="K60" s="87">
        <f t="shared" si="77"/>
        <v>0</v>
      </c>
      <c r="L60" s="87">
        <f t="shared" si="77"/>
        <v>0</v>
      </c>
      <c r="M60" s="87">
        <f t="shared" si="77"/>
        <v>0</v>
      </c>
      <c r="N60" s="87">
        <f t="shared" si="77"/>
        <v>0</v>
      </c>
      <c r="O60" s="87">
        <f t="shared" si="77"/>
        <v>0</v>
      </c>
      <c r="P60" s="87">
        <f t="shared" si="77"/>
        <v>0</v>
      </c>
      <c r="Q60" s="100">
        <f t="shared" si="68"/>
        <v>0</v>
      </c>
      <c r="S60" s="199">
        <f t="shared" si="58"/>
        <v>0</v>
      </c>
    </row>
    <row r="61" spans="1:19" ht="14.25" customHeight="1">
      <c r="A61" s="114" t="s">
        <v>243</v>
      </c>
      <c r="B61" s="120">
        <f t="shared" ref="B61:D61" si="78">SUM(B51:B60)</f>
        <v>585.50000000000011</v>
      </c>
      <c r="C61" s="120">
        <f t="shared" si="78"/>
        <v>7.39</v>
      </c>
      <c r="D61" s="120">
        <f t="shared" si="78"/>
        <v>592.8900000000001</v>
      </c>
      <c r="E61" s="2"/>
      <c r="F61" s="91"/>
      <c r="G61" s="105">
        <f t="shared" ref="G61:Q61" si="79">SUM(G51:G60)</f>
        <v>251</v>
      </c>
      <c r="H61" s="105">
        <f t="shared" si="79"/>
        <v>139.99</v>
      </c>
      <c r="I61" s="105">
        <f t="shared" si="79"/>
        <v>157.56</v>
      </c>
      <c r="J61" s="105">
        <f t="shared" si="79"/>
        <v>0</v>
      </c>
      <c r="K61" s="105">
        <f t="shared" si="79"/>
        <v>36.950000000000003</v>
      </c>
      <c r="L61" s="105">
        <f t="shared" si="79"/>
        <v>0</v>
      </c>
      <c r="M61" s="105">
        <f t="shared" si="79"/>
        <v>0</v>
      </c>
      <c r="N61" s="105">
        <f t="shared" si="79"/>
        <v>0</v>
      </c>
      <c r="O61" s="105">
        <f t="shared" si="79"/>
        <v>0</v>
      </c>
      <c r="P61" s="105">
        <f t="shared" si="79"/>
        <v>0</v>
      </c>
      <c r="Q61" s="105">
        <f t="shared" si="79"/>
        <v>585.50000000000011</v>
      </c>
      <c r="S61" s="129">
        <f t="shared" si="58"/>
        <v>0</v>
      </c>
    </row>
    <row r="62" spans="1:19" ht="14.25" customHeight="1">
      <c r="A62" s="101" t="s">
        <v>535</v>
      </c>
      <c r="B62" s="87">
        <v>120</v>
      </c>
      <c r="C62" s="87"/>
      <c r="D62" s="90">
        <f t="shared" ref="D62:D75" si="80">SUM(B62:C62)</f>
        <v>120</v>
      </c>
      <c r="E62" s="2">
        <v>422202</v>
      </c>
      <c r="F62" s="2">
        <v>1</v>
      </c>
      <c r="G62" s="87">
        <f t="shared" ref="G62:P62" si="81">IF($F62=G$1,+$B62,0)</f>
        <v>120</v>
      </c>
      <c r="H62" s="87">
        <f t="shared" si="81"/>
        <v>0</v>
      </c>
      <c r="I62" s="87">
        <f t="shared" si="81"/>
        <v>0</v>
      </c>
      <c r="J62" s="87">
        <f t="shared" si="81"/>
        <v>0</v>
      </c>
      <c r="K62" s="87">
        <f t="shared" si="81"/>
        <v>0</v>
      </c>
      <c r="L62" s="87">
        <f t="shared" si="81"/>
        <v>0</v>
      </c>
      <c r="M62" s="87">
        <f t="shared" si="81"/>
        <v>0</v>
      </c>
      <c r="N62" s="87">
        <f t="shared" si="81"/>
        <v>0</v>
      </c>
      <c r="O62" s="87">
        <f t="shared" si="81"/>
        <v>0</v>
      </c>
      <c r="P62" s="87">
        <f t="shared" si="81"/>
        <v>0</v>
      </c>
      <c r="Q62" s="100">
        <f t="shared" ref="Q62:Q75" si="82">SUM(G62:O62)</f>
        <v>120</v>
      </c>
      <c r="S62" s="199">
        <f t="shared" si="58"/>
        <v>0</v>
      </c>
    </row>
    <row r="63" spans="1:19" ht="14.25" customHeight="1">
      <c r="A63" s="101" t="s">
        <v>540</v>
      </c>
      <c r="B63" s="87">
        <v>160</v>
      </c>
      <c r="C63" s="87"/>
      <c r="D63" s="90">
        <f t="shared" si="80"/>
        <v>160</v>
      </c>
      <c r="E63" s="75">
        <v>22098</v>
      </c>
      <c r="F63" s="2">
        <v>2</v>
      </c>
      <c r="G63" s="87">
        <f t="shared" ref="G63:P63" si="83">IF($F63=G$1,+$B63,0)</f>
        <v>0</v>
      </c>
      <c r="H63" s="87">
        <f t="shared" si="83"/>
        <v>160</v>
      </c>
      <c r="I63" s="87">
        <f t="shared" si="83"/>
        <v>0</v>
      </c>
      <c r="J63" s="87">
        <f t="shared" si="83"/>
        <v>0</v>
      </c>
      <c r="K63" s="87">
        <f t="shared" si="83"/>
        <v>0</v>
      </c>
      <c r="L63" s="87">
        <f t="shared" si="83"/>
        <v>0</v>
      </c>
      <c r="M63" s="87">
        <f t="shared" si="83"/>
        <v>0</v>
      </c>
      <c r="N63" s="87">
        <f t="shared" si="83"/>
        <v>0</v>
      </c>
      <c r="O63" s="87">
        <f t="shared" si="83"/>
        <v>0</v>
      </c>
      <c r="P63" s="87">
        <f t="shared" si="83"/>
        <v>0</v>
      </c>
      <c r="Q63" s="100">
        <f t="shared" si="82"/>
        <v>160</v>
      </c>
      <c r="S63" s="199">
        <f t="shared" si="58"/>
        <v>0</v>
      </c>
    </row>
    <row r="64" spans="1:19" ht="14.25" customHeight="1">
      <c r="A64" s="101" t="s">
        <v>541</v>
      </c>
      <c r="B64" s="100"/>
      <c r="C64" s="87"/>
      <c r="D64" s="90">
        <f t="shared" si="80"/>
        <v>0</v>
      </c>
      <c r="E64" s="75">
        <v>22099</v>
      </c>
      <c r="F64" s="2">
        <v>2</v>
      </c>
      <c r="G64" s="87">
        <f t="shared" ref="G64:P64" si="84">IF($F64=G$1,+$B64,0)</f>
        <v>0</v>
      </c>
      <c r="H64" s="87">
        <f t="shared" si="84"/>
        <v>0</v>
      </c>
      <c r="I64" s="87">
        <f t="shared" si="84"/>
        <v>0</v>
      </c>
      <c r="J64" s="87">
        <f t="shared" si="84"/>
        <v>0</v>
      </c>
      <c r="K64" s="87">
        <f t="shared" si="84"/>
        <v>0</v>
      </c>
      <c r="L64" s="87">
        <f t="shared" si="84"/>
        <v>0</v>
      </c>
      <c r="M64" s="87">
        <f t="shared" si="84"/>
        <v>0</v>
      </c>
      <c r="N64" s="87">
        <f t="shared" si="84"/>
        <v>0</v>
      </c>
      <c r="O64" s="87">
        <f t="shared" si="84"/>
        <v>0</v>
      </c>
      <c r="P64" s="87">
        <f t="shared" si="84"/>
        <v>0</v>
      </c>
      <c r="Q64" s="100">
        <f t="shared" si="82"/>
        <v>0</v>
      </c>
      <c r="S64" s="199">
        <f t="shared" si="58"/>
        <v>0</v>
      </c>
    </row>
    <row r="65" spans="1:19" ht="14.25" customHeight="1">
      <c r="A65" s="81" t="s">
        <v>542</v>
      </c>
      <c r="B65" s="90">
        <v>283</v>
      </c>
      <c r="C65" s="90"/>
      <c r="D65" s="90">
        <f t="shared" si="80"/>
        <v>283</v>
      </c>
      <c r="E65" s="2">
        <v>422200</v>
      </c>
      <c r="F65" s="91">
        <v>2</v>
      </c>
      <c r="G65" s="87">
        <f t="shared" ref="G65:P65" si="85">IF($F65=G$1,+$B65,0)</f>
        <v>0</v>
      </c>
      <c r="H65" s="87">
        <f t="shared" si="85"/>
        <v>283</v>
      </c>
      <c r="I65" s="87">
        <f t="shared" si="85"/>
        <v>0</v>
      </c>
      <c r="J65" s="87">
        <f t="shared" si="85"/>
        <v>0</v>
      </c>
      <c r="K65" s="87">
        <f t="shared" si="85"/>
        <v>0</v>
      </c>
      <c r="L65" s="87">
        <f t="shared" si="85"/>
        <v>0</v>
      </c>
      <c r="M65" s="87">
        <f t="shared" si="85"/>
        <v>0</v>
      </c>
      <c r="N65" s="87">
        <f t="shared" si="85"/>
        <v>0</v>
      </c>
      <c r="O65" s="87">
        <f t="shared" si="85"/>
        <v>0</v>
      </c>
      <c r="P65" s="87">
        <f t="shared" si="85"/>
        <v>0</v>
      </c>
      <c r="Q65" s="100">
        <f t="shared" si="82"/>
        <v>283</v>
      </c>
      <c r="S65" s="199">
        <f t="shared" si="58"/>
        <v>0</v>
      </c>
    </row>
    <row r="66" spans="1:19" ht="14.25" customHeight="1">
      <c r="A66" s="81" t="s">
        <v>542</v>
      </c>
      <c r="B66" s="90">
        <v>283</v>
      </c>
      <c r="C66" s="90"/>
      <c r="D66" s="90">
        <f t="shared" si="80"/>
        <v>283</v>
      </c>
      <c r="E66" s="2">
        <v>422201</v>
      </c>
      <c r="F66" s="91">
        <v>2</v>
      </c>
      <c r="G66" s="87">
        <f t="shared" ref="G66:P66" si="86">IF($F66=G$1,+$B66,0)</f>
        <v>0</v>
      </c>
      <c r="H66" s="87">
        <f t="shared" si="86"/>
        <v>283</v>
      </c>
      <c r="I66" s="87">
        <f t="shared" si="86"/>
        <v>0</v>
      </c>
      <c r="J66" s="87">
        <f t="shared" si="86"/>
        <v>0</v>
      </c>
      <c r="K66" s="87">
        <f t="shared" si="86"/>
        <v>0</v>
      </c>
      <c r="L66" s="87">
        <f t="shared" si="86"/>
        <v>0</v>
      </c>
      <c r="M66" s="87">
        <f t="shared" si="86"/>
        <v>0</v>
      </c>
      <c r="N66" s="87">
        <f t="shared" si="86"/>
        <v>0</v>
      </c>
      <c r="O66" s="87">
        <f t="shared" si="86"/>
        <v>0</v>
      </c>
      <c r="P66" s="87">
        <f t="shared" si="86"/>
        <v>0</v>
      </c>
      <c r="Q66" s="100">
        <f t="shared" si="82"/>
        <v>283</v>
      </c>
      <c r="S66" s="199">
        <f t="shared" si="58"/>
        <v>0</v>
      </c>
    </row>
    <row r="67" spans="1:19" ht="14.25" customHeight="1">
      <c r="A67" s="81" t="s">
        <v>533</v>
      </c>
      <c r="B67" s="90">
        <v>36.950000000000003</v>
      </c>
      <c r="C67" s="90">
        <v>7.39</v>
      </c>
      <c r="D67" s="90">
        <f t="shared" si="80"/>
        <v>44.34</v>
      </c>
      <c r="E67" s="2" t="s">
        <v>211</v>
      </c>
      <c r="F67" s="91">
        <v>5</v>
      </c>
      <c r="G67" s="87">
        <f t="shared" ref="G67:P67" si="87">IF($F67=G$1,+$B67,0)</f>
        <v>0</v>
      </c>
      <c r="H67" s="87">
        <f t="shared" si="87"/>
        <v>0</v>
      </c>
      <c r="I67" s="87">
        <f t="shared" si="87"/>
        <v>0</v>
      </c>
      <c r="J67" s="87">
        <f t="shared" si="87"/>
        <v>0</v>
      </c>
      <c r="K67" s="87">
        <f t="shared" si="87"/>
        <v>36.950000000000003</v>
      </c>
      <c r="L67" s="87">
        <f t="shared" si="87"/>
        <v>0</v>
      </c>
      <c r="M67" s="87">
        <f t="shared" si="87"/>
        <v>0</v>
      </c>
      <c r="N67" s="87">
        <f t="shared" si="87"/>
        <v>0</v>
      </c>
      <c r="O67" s="87">
        <f t="shared" si="87"/>
        <v>0</v>
      </c>
      <c r="P67" s="87">
        <f t="shared" si="87"/>
        <v>0</v>
      </c>
      <c r="Q67" s="100">
        <f t="shared" si="82"/>
        <v>36.950000000000003</v>
      </c>
      <c r="S67" s="199">
        <f t="shared" si="58"/>
        <v>0</v>
      </c>
    </row>
    <row r="68" spans="1:19" ht="14.25" customHeight="1">
      <c r="A68" s="81" t="s">
        <v>297</v>
      </c>
      <c r="B68" s="90">
        <v>58</v>
      </c>
      <c r="C68" s="90"/>
      <c r="D68" s="207">
        <f t="shared" si="80"/>
        <v>58</v>
      </c>
      <c r="E68" s="2" t="s">
        <v>211</v>
      </c>
      <c r="F68" s="91">
        <v>3</v>
      </c>
      <c r="G68" s="87">
        <f t="shared" ref="G68:P68" si="88">IF($F68=G$1,+$B68,0)</f>
        <v>0</v>
      </c>
      <c r="H68" s="87">
        <f t="shared" si="88"/>
        <v>0</v>
      </c>
      <c r="I68" s="87">
        <f t="shared" si="88"/>
        <v>58</v>
      </c>
      <c r="J68" s="87">
        <f t="shared" si="88"/>
        <v>0</v>
      </c>
      <c r="K68" s="87">
        <f t="shared" si="88"/>
        <v>0</v>
      </c>
      <c r="L68" s="87">
        <f t="shared" si="88"/>
        <v>0</v>
      </c>
      <c r="M68" s="87">
        <f t="shared" si="88"/>
        <v>0</v>
      </c>
      <c r="N68" s="87">
        <f t="shared" si="88"/>
        <v>0</v>
      </c>
      <c r="O68" s="87">
        <f t="shared" si="88"/>
        <v>0</v>
      </c>
      <c r="P68" s="87">
        <f t="shared" si="88"/>
        <v>0</v>
      </c>
      <c r="Q68" s="100">
        <f t="shared" si="82"/>
        <v>58</v>
      </c>
      <c r="S68" s="199">
        <f t="shared" si="58"/>
        <v>0</v>
      </c>
    </row>
    <row r="69" spans="1:19" ht="14.25" customHeight="1">
      <c r="A69" s="81"/>
      <c r="B69" s="90"/>
      <c r="C69" s="90"/>
      <c r="D69" s="207">
        <f t="shared" si="80"/>
        <v>0</v>
      </c>
      <c r="E69" s="2"/>
      <c r="F69" s="91"/>
      <c r="G69" s="87">
        <f t="shared" ref="G69:P69" si="89">IF($F69=G$1,+$B69,0)</f>
        <v>0</v>
      </c>
      <c r="H69" s="87">
        <f t="shared" si="89"/>
        <v>0</v>
      </c>
      <c r="I69" s="87">
        <f t="shared" si="89"/>
        <v>0</v>
      </c>
      <c r="J69" s="87">
        <f t="shared" si="89"/>
        <v>0</v>
      </c>
      <c r="K69" s="87">
        <f t="shared" si="89"/>
        <v>0</v>
      </c>
      <c r="L69" s="87">
        <f t="shared" si="89"/>
        <v>0</v>
      </c>
      <c r="M69" s="87">
        <f t="shared" si="89"/>
        <v>0</v>
      </c>
      <c r="N69" s="87">
        <f t="shared" si="89"/>
        <v>0</v>
      </c>
      <c r="O69" s="87">
        <f t="shared" si="89"/>
        <v>0</v>
      </c>
      <c r="P69" s="87">
        <f t="shared" si="89"/>
        <v>0</v>
      </c>
      <c r="Q69" s="100">
        <f t="shared" si="82"/>
        <v>0</v>
      </c>
      <c r="S69" s="199">
        <f t="shared" si="58"/>
        <v>0</v>
      </c>
    </row>
    <row r="70" spans="1:19" ht="14.25" customHeight="1">
      <c r="A70" s="81"/>
      <c r="B70" s="90"/>
      <c r="C70" s="90"/>
      <c r="D70" s="207">
        <f t="shared" si="80"/>
        <v>0</v>
      </c>
      <c r="E70" s="2"/>
      <c r="F70" s="91"/>
      <c r="G70" s="87">
        <f t="shared" ref="G70:P70" si="90">IF($F70=G$1,+$B70,0)</f>
        <v>0</v>
      </c>
      <c r="H70" s="87">
        <f t="shared" si="90"/>
        <v>0</v>
      </c>
      <c r="I70" s="87">
        <f t="shared" si="90"/>
        <v>0</v>
      </c>
      <c r="J70" s="87">
        <f t="shared" si="90"/>
        <v>0</v>
      </c>
      <c r="K70" s="87">
        <f t="shared" si="90"/>
        <v>0</v>
      </c>
      <c r="L70" s="87">
        <f t="shared" si="90"/>
        <v>0</v>
      </c>
      <c r="M70" s="87">
        <f t="shared" si="90"/>
        <v>0</v>
      </c>
      <c r="N70" s="87">
        <f t="shared" si="90"/>
        <v>0</v>
      </c>
      <c r="O70" s="87">
        <f t="shared" si="90"/>
        <v>0</v>
      </c>
      <c r="P70" s="87">
        <f t="shared" si="90"/>
        <v>0</v>
      </c>
      <c r="Q70" s="100">
        <f t="shared" si="82"/>
        <v>0</v>
      </c>
      <c r="S70" s="199">
        <f t="shared" si="58"/>
        <v>0</v>
      </c>
    </row>
    <row r="71" spans="1:19" ht="14.25" customHeight="1">
      <c r="A71" s="81"/>
      <c r="B71" s="90"/>
      <c r="C71" s="90"/>
      <c r="D71" s="90">
        <f t="shared" si="80"/>
        <v>0</v>
      </c>
      <c r="E71" s="91"/>
      <c r="F71" s="91"/>
      <c r="G71" s="87">
        <f t="shared" ref="G71:P71" si="91">IF($F71=G$1,+$B71,0)</f>
        <v>0</v>
      </c>
      <c r="H71" s="87">
        <f t="shared" si="91"/>
        <v>0</v>
      </c>
      <c r="I71" s="87">
        <f t="shared" si="91"/>
        <v>0</v>
      </c>
      <c r="J71" s="87">
        <f t="shared" si="91"/>
        <v>0</v>
      </c>
      <c r="K71" s="87">
        <f t="shared" si="91"/>
        <v>0</v>
      </c>
      <c r="L71" s="87">
        <f t="shared" si="91"/>
        <v>0</v>
      </c>
      <c r="M71" s="87">
        <f t="shared" si="91"/>
        <v>0</v>
      </c>
      <c r="N71" s="87">
        <f t="shared" si="91"/>
        <v>0</v>
      </c>
      <c r="O71" s="87">
        <f t="shared" si="91"/>
        <v>0</v>
      </c>
      <c r="P71" s="87">
        <f t="shared" si="91"/>
        <v>0</v>
      </c>
      <c r="Q71" s="100">
        <f t="shared" si="82"/>
        <v>0</v>
      </c>
      <c r="S71" s="199">
        <f t="shared" si="58"/>
        <v>0</v>
      </c>
    </row>
    <row r="72" spans="1:19" ht="14.25" customHeight="1">
      <c r="B72" s="90"/>
      <c r="C72" s="90"/>
      <c r="D72" s="90">
        <f t="shared" si="80"/>
        <v>0</v>
      </c>
      <c r="E72" s="91"/>
      <c r="F72" s="91"/>
      <c r="G72" s="87">
        <f t="shared" ref="G72:P72" si="92">IF($F72=G$1,+$B72,0)</f>
        <v>0</v>
      </c>
      <c r="H72" s="87">
        <f t="shared" si="92"/>
        <v>0</v>
      </c>
      <c r="I72" s="87">
        <f t="shared" si="92"/>
        <v>0</v>
      </c>
      <c r="J72" s="87">
        <f t="shared" si="92"/>
        <v>0</v>
      </c>
      <c r="K72" s="87">
        <f t="shared" si="92"/>
        <v>0</v>
      </c>
      <c r="L72" s="87">
        <f t="shared" si="92"/>
        <v>0</v>
      </c>
      <c r="M72" s="87">
        <f t="shared" si="92"/>
        <v>0</v>
      </c>
      <c r="N72" s="87">
        <f t="shared" si="92"/>
        <v>0</v>
      </c>
      <c r="O72" s="87">
        <f t="shared" si="92"/>
        <v>0</v>
      </c>
      <c r="P72" s="87">
        <f t="shared" si="92"/>
        <v>0</v>
      </c>
      <c r="Q72" s="100">
        <f t="shared" si="82"/>
        <v>0</v>
      </c>
      <c r="S72" s="199">
        <f t="shared" si="58"/>
        <v>0</v>
      </c>
    </row>
    <row r="73" spans="1:19" ht="14.25" customHeight="1">
      <c r="A73" s="81"/>
      <c r="B73" s="90"/>
      <c r="C73" s="90"/>
      <c r="D73" s="90">
        <f t="shared" si="80"/>
        <v>0</v>
      </c>
      <c r="E73" s="91"/>
      <c r="F73" s="91"/>
      <c r="G73" s="87">
        <f t="shared" ref="G73:P73" si="93">IF($F73=G$1,+$B73,0)</f>
        <v>0</v>
      </c>
      <c r="H73" s="87">
        <f t="shared" si="93"/>
        <v>0</v>
      </c>
      <c r="I73" s="87">
        <f t="shared" si="93"/>
        <v>0</v>
      </c>
      <c r="J73" s="87">
        <f t="shared" si="93"/>
        <v>0</v>
      </c>
      <c r="K73" s="87">
        <f t="shared" si="93"/>
        <v>0</v>
      </c>
      <c r="L73" s="87">
        <f t="shared" si="93"/>
        <v>0</v>
      </c>
      <c r="M73" s="87">
        <f t="shared" si="93"/>
        <v>0</v>
      </c>
      <c r="N73" s="87">
        <f t="shared" si="93"/>
        <v>0</v>
      </c>
      <c r="O73" s="87">
        <f t="shared" si="93"/>
        <v>0</v>
      </c>
      <c r="P73" s="87">
        <f t="shared" si="93"/>
        <v>0</v>
      </c>
      <c r="Q73" s="100">
        <f t="shared" si="82"/>
        <v>0</v>
      </c>
      <c r="S73" s="199">
        <f t="shared" si="58"/>
        <v>0</v>
      </c>
    </row>
    <row r="74" spans="1:19" ht="14.25" customHeight="1">
      <c r="A74" s="81"/>
      <c r="B74" s="90"/>
      <c r="C74" s="90"/>
      <c r="D74" s="90">
        <f t="shared" si="80"/>
        <v>0</v>
      </c>
      <c r="E74" s="91"/>
      <c r="F74" s="91"/>
      <c r="G74" s="87">
        <f t="shared" ref="G74:P74" si="94">IF($F74=G$1,+$B74,0)</f>
        <v>0</v>
      </c>
      <c r="H74" s="87">
        <f t="shared" si="94"/>
        <v>0</v>
      </c>
      <c r="I74" s="87">
        <f t="shared" si="94"/>
        <v>0</v>
      </c>
      <c r="J74" s="87">
        <f t="shared" si="94"/>
        <v>0</v>
      </c>
      <c r="K74" s="87">
        <f t="shared" si="94"/>
        <v>0</v>
      </c>
      <c r="L74" s="87">
        <f t="shared" si="94"/>
        <v>0</v>
      </c>
      <c r="M74" s="87">
        <f t="shared" si="94"/>
        <v>0</v>
      </c>
      <c r="N74" s="87">
        <f t="shared" si="94"/>
        <v>0</v>
      </c>
      <c r="O74" s="87">
        <f t="shared" si="94"/>
        <v>0</v>
      </c>
      <c r="P74" s="87">
        <f t="shared" si="94"/>
        <v>0</v>
      </c>
      <c r="Q74" s="100">
        <f t="shared" si="82"/>
        <v>0</v>
      </c>
      <c r="S74" s="199">
        <f t="shared" si="58"/>
        <v>0</v>
      </c>
    </row>
    <row r="75" spans="1:19" ht="14.25" customHeight="1">
      <c r="B75" s="100"/>
      <c r="C75" s="113"/>
      <c r="D75" s="90">
        <f t="shared" si="80"/>
        <v>0</v>
      </c>
      <c r="E75" s="91"/>
      <c r="F75" s="91"/>
      <c r="G75" s="87">
        <f t="shared" ref="G75:P75" si="95">IF($F75=G$1,+$B75,0)</f>
        <v>0</v>
      </c>
      <c r="H75" s="87">
        <f t="shared" si="95"/>
        <v>0</v>
      </c>
      <c r="I75" s="87">
        <f t="shared" si="95"/>
        <v>0</v>
      </c>
      <c r="J75" s="87">
        <f t="shared" si="95"/>
        <v>0</v>
      </c>
      <c r="K75" s="87">
        <f t="shared" si="95"/>
        <v>0</v>
      </c>
      <c r="L75" s="87">
        <f t="shared" si="95"/>
        <v>0</v>
      </c>
      <c r="M75" s="87">
        <f t="shared" si="95"/>
        <v>0</v>
      </c>
      <c r="N75" s="87">
        <f t="shared" si="95"/>
        <v>0</v>
      </c>
      <c r="O75" s="87">
        <f t="shared" si="95"/>
        <v>0</v>
      </c>
      <c r="P75" s="87">
        <f t="shared" si="95"/>
        <v>0</v>
      </c>
      <c r="Q75" s="100">
        <f t="shared" si="82"/>
        <v>0</v>
      </c>
      <c r="S75" s="199">
        <f t="shared" si="58"/>
        <v>0</v>
      </c>
    </row>
    <row r="76" spans="1:19" ht="14.25" customHeight="1">
      <c r="A76" s="121" t="s">
        <v>245</v>
      </c>
      <c r="B76" s="122">
        <f t="shared" ref="B76:D76" si="96">SUM(B62:B75)</f>
        <v>940.95</v>
      </c>
      <c r="C76" s="122">
        <f t="shared" si="96"/>
        <v>7.39</v>
      </c>
      <c r="D76" s="122">
        <f t="shared" si="96"/>
        <v>948.34</v>
      </c>
      <c r="E76" s="2"/>
      <c r="F76" s="2"/>
      <c r="G76" s="122">
        <f t="shared" ref="G76:Q76" si="97">SUM(G62:G75)</f>
        <v>120</v>
      </c>
      <c r="H76" s="122">
        <f t="shared" si="97"/>
        <v>726</v>
      </c>
      <c r="I76" s="122">
        <f t="shared" si="97"/>
        <v>58</v>
      </c>
      <c r="J76" s="122">
        <f t="shared" si="97"/>
        <v>0</v>
      </c>
      <c r="K76" s="122">
        <f t="shared" si="97"/>
        <v>36.950000000000003</v>
      </c>
      <c r="L76" s="122">
        <f t="shared" si="97"/>
        <v>0</v>
      </c>
      <c r="M76" s="122">
        <f t="shared" si="97"/>
        <v>0</v>
      </c>
      <c r="N76" s="122">
        <f t="shared" si="97"/>
        <v>0</v>
      </c>
      <c r="O76" s="122">
        <f t="shared" si="97"/>
        <v>0</v>
      </c>
      <c r="P76" s="122">
        <f t="shared" si="97"/>
        <v>0</v>
      </c>
      <c r="Q76" s="122">
        <f t="shared" si="97"/>
        <v>940.95</v>
      </c>
      <c r="S76" s="129">
        <f t="shared" si="58"/>
        <v>0</v>
      </c>
    </row>
    <row r="77" spans="1:19" ht="14.25" customHeight="1">
      <c r="A77" s="76" t="s">
        <v>543</v>
      </c>
      <c r="B77" s="90">
        <v>40</v>
      </c>
      <c r="C77" s="113"/>
      <c r="D77" s="90">
        <f t="shared" ref="D77:D83" si="98">SUM(B77:C77)</f>
        <v>40</v>
      </c>
      <c r="E77" s="208">
        <v>422204</v>
      </c>
      <c r="F77" s="2">
        <v>2</v>
      </c>
      <c r="G77" s="87">
        <f t="shared" ref="G77:P77" si="99">IF($F77=G$1,+$B77,0)</f>
        <v>0</v>
      </c>
      <c r="H77" s="87">
        <f t="shared" si="99"/>
        <v>40</v>
      </c>
      <c r="I77" s="87">
        <f t="shared" si="99"/>
        <v>0</v>
      </c>
      <c r="J77" s="87">
        <f t="shared" si="99"/>
        <v>0</v>
      </c>
      <c r="K77" s="87">
        <f t="shared" si="99"/>
        <v>0</v>
      </c>
      <c r="L77" s="87">
        <f t="shared" si="99"/>
        <v>0</v>
      </c>
      <c r="M77" s="87">
        <f t="shared" si="99"/>
        <v>0</v>
      </c>
      <c r="N77" s="87">
        <f t="shared" si="99"/>
        <v>0</v>
      </c>
      <c r="O77" s="87">
        <f t="shared" si="99"/>
        <v>0</v>
      </c>
      <c r="P77" s="87">
        <f t="shared" si="99"/>
        <v>0</v>
      </c>
      <c r="Q77" s="100">
        <f t="shared" ref="Q77:Q83" si="100">SUM(G77:O77)</f>
        <v>40</v>
      </c>
      <c r="S77" s="199">
        <f t="shared" si="58"/>
        <v>0</v>
      </c>
    </row>
    <row r="78" spans="1:19" ht="14.25" customHeight="1">
      <c r="A78" s="81" t="s">
        <v>544</v>
      </c>
      <c r="B78" s="90">
        <v>23.7</v>
      </c>
      <c r="C78" s="90"/>
      <c r="D78" s="111">
        <f t="shared" si="98"/>
        <v>23.7</v>
      </c>
      <c r="E78" s="208">
        <v>422203</v>
      </c>
      <c r="F78" s="91">
        <v>1</v>
      </c>
      <c r="G78" s="87">
        <f t="shared" ref="G78:P78" si="101">IF($F78=G$1,+$B78,0)</f>
        <v>23.7</v>
      </c>
      <c r="H78" s="87">
        <f t="shared" si="101"/>
        <v>0</v>
      </c>
      <c r="I78" s="87">
        <f t="shared" si="101"/>
        <v>0</v>
      </c>
      <c r="J78" s="87">
        <f t="shared" si="101"/>
        <v>0</v>
      </c>
      <c r="K78" s="87">
        <f t="shared" si="101"/>
        <v>0</v>
      </c>
      <c r="L78" s="87">
        <f t="shared" si="101"/>
        <v>0</v>
      </c>
      <c r="M78" s="87">
        <f t="shared" si="101"/>
        <v>0</v>
      </c>
      <c r="N78" s="87">
        <f t="shared" si="101"/>
        <v>0</v>
      </c>
      <c r="O78" s="87">
        <f t="shared" si="101"/>
        <v>0</v>
      </c>
      <c r="P78" s="87">
        <f t="shared" si="101"/>
        <v>0</v>
      </c>
      <c r="Q78" s="100">
        <f t="shared" si="100"/>
        <v>23.7</v>
      </c>
      <c r="S78" s="199">
        <f t="shared" si="58"/>
        <v>0</v>
      </c>
    </row>
    <row r="79" spans="1:19" ht="14.25" customHeight="1">
      <c r="A79" s="101" t="s">
        <v>297</v>
      </c>
      <c r="B79" s="100">
        <v>58</v>
      </c>
      <c r="C79" s="90"/>
      <c r="D79" s="111">
        <f t="shared" si="98"/>
        <v>58</v>
      </c>
      <c r="E79" s="31" t="s">
        <v>365</v>
      </c>
      <c r="F79" s="2">
        <v>3</v>
      </c>
      <c r="G79" s="87">
        <f t="shared" ref="G79:P79" si="102">IF($F79=G$1,+$B79,0)</f>
        <v>0</v>
      </c>
      <c r="H79" s="87">
        <f t="shared" si="102"/>
        <v>0</v>
      </c>
      <c r="I79" s="87">
        <f t="shared" si="102"/>
        <v>58</v>
      </c>
      <c r="J79" s="87">
        <f t="shared" si="102"/>
        <v>0</v>
      </c>
      <c r="K79" s="87">
        <f t="shared" si="102"/>
        <v>0</v>
      </c>
      <c r="L79" s="87">
        <f t="shared" si="102"/>
        <v>0</v>
      </c>
      <c r="M79" s="87">
        <f t="shared" si="102"/>
        <v>0</v>
      </c>
      <c r="N79" s="87">
        <f t="shared" si="102"/>
        <v>0</v>
      </c>
      <c r="O79" s="87">
        <f t="shared" si="102"/>
        <v>0</v>
      </c>
      <c r="P79" s="87">
        <f t="shared" si="102"/>
        <v>0</v>
      </c>
      <c r="Q79" s="100">
        <f t="shared" si="100"/>
        <v>58</v>
      </c>
      <c r="S79" s="199">
        <f t="shared" si="58"/>
        <v>0</v>
      </c>
    </row>
    <row r="80" spans="1:19" ht="14.25" customHeight="1">
      <c r="A80" s="81" t="s">
        <v>545</v>
      </c>
      <c r="B80" s="87">
        <v>9.81</v>
      </c>
      <c r="C80" s="87">
        <v>0.49</v>
      </c>
      <c r="D80" s="111">
        <f t="shared" si="98"/>
        <v>10.3</v>
      </c>
      <c r="E80" s="31" t="s">
        <v>211</v>
      </c>
      <c r="F80" s="2">
        <v>4</v>
      </c>
      <c r="G80" s="87">
        <f t="shared" ref="G80:P80" si="103">IF($F80=G$1,+$B80,0)</f>
        <v>0</v>
      </c>
      <c r="H80" s="87">
        <f t="shared" si="103"/>
        <v>0</v>
      </c>
      <c r="I80" s="87">
        <f t="shared" si="103"/>
        <v>0</v>
      </c>
      <c r="J80" s="87">
        <f t="shared" si="103"/>
        <v>9.81</v>
      </c>
      <c r="K80" s="87">
        <f t="shared" si="103"/>
        <v>0</v>
      </c>
      <c r="L80" s="87">
        <f t="shared" si="103"/>
        <v>0</v>
      </c>
      <c r="M80" s="87">
        <f t="shared" si="103"/>
        <v>0</v>
      </c>
      <c r="N80" s="87">
        <f t="shared" si="103"/>
        <v>0</v>
      </c>
      <c r="O80" s="87">
        <f t="shared" si="103"/>
        <v>0</v>
      </c>
      <c r="P80" s="87">
        <f t="shared" si="103"/>
        <v>0</v>
      </c>
      <c r="Q80" s="100">
        <f t="shared" si="100"/>
        <v>9.81</v>
      </c>
      <c r="S80" s="199">
        <f t="shared" si="58"/>
        <v>0</v>
      </c>
    </row>
    <row r="81" spans="1:19" ht="14.25" customHeight="1">
      <c r="A81" s="81" t="s">
        <v>535</v>
      </c>
      <c r="B81" s="87">
        <v>120</v>
      </c>
      <c r="C81" s="87"/>
      <c r="D81" s="90">
        <f t="shared" si="98"/>
        <v>120</v>
      </c>
      <c r="E81" s="31">
        <v>422205</v>
      </c>
      <c r="F81" s="2">
        <v>1</v>
      </c>
      <c r="G81" s="87">
        <f t="shared" ref="G81:P81" si="104">IF($F81=G$1,+$B81,0)</f>
        <v>120</v>
      </c>
      <c r="H81" s="87">
        <f t="shared" si="104"/>
        <v>0</v>
      </c>
      <c r="I81" s="87">
        <f t="shared" si="104"/>
        <v>0</v>
      </c>
      <c r="J81" s="87">
        <f t="shared" si="104"/>
        <v>0</v>
      </c>
      <c r="K81" s="87">
        <f t="shared" si="104"/>
        <v>0</v>
      </c>
      <c r="L81" s="87">
        <f t="shared" si="104"/>
        <v>0</v>
      </c>
      <c r="M81" s="87">
        <f t="shared" si="104"/>
        <v>0</v>
      </c>
      <c r="N81" s="87">
        <f t="shared" si="104"/>
        <v>0</v>
      </c>
      <c r="O81" s="87">
        <f t="shared" si="104"/>
        <v>0</v>
      </c>
      <c r="P81" s="87">
        <f t="shared" si="104"/>
        <v>0</v>
      </c>
      <c r="Q81" s="100">
        <f t="shared" si="100"/>
        <v>120</v>
      </c>
      <c r="S81" s="199">
        <f t="shared" si="58"/>
        <v>0</v>
      </c>
    </row>
    <row r="82" spans="1:19" ht="14.25" customHeight="1">
      <c r="A82" s="81"/>
      <c r="B82" s="87"/>
      <c r="C82" s="87"/>
      <c r="D82" s="111">
        <f t="shared" si="98"/>
        <v>0</v>
      </c>
      <c r="E82" s="31"/>
      <c r="F82" s="2">
        <v>5</v>
      </c>
      <c r="G82" s="87">
        <f t="shared" ref="G82:P82" si="105">IF($F82=G$1,+$B82,0)</f>
        <v>0</v>
      </c>
      <c r="H82" s="87">
        <f t="shared" si="105"/>
        <v>0</v>
      </c>
      <c r="I82" s="87">
        <f t="shared" si="105"/>
        <v>0</v>
      </c>
      <c r="J82" s="87">
        <f t="shared" si="105"/>
        <v>0</v>
      </c>
      <c r="K82" s="87">
        <f t="shared" si="105"/>
        <v>0</v>
      </c>
      <c r="L82" s="87">
        <f t="shared" si="105"/>
        <v>0</v>
      </c>
      <c r="M82" s="87">
        <f t="shared" si="105"/>
        <v>0</v>
      </c>
      <c r="N82" s="87">
        <f t="shared" si="105"/>
        <v>0</v>
      </c>
      <c r="O82" s="87">
        <f t="shared" si="105"/>
        <v>0</v>
      </c>
      <c r="P82" s="87">
        <f t="shared" si="105"/>
        <v>0</v>
      </c>
      <c r="Q82" s="100">
        <f t="shared" si="100"/>
        <v>0</v>
      </c>
      <c r="S82" s="199">
        <f t="shared" si="58"/>
        <v>0</v>
      </c>
    </row>
    <row r="83" spans="1:19" ht="14.25" customHeight="1">
      <c r="A83" s="81"/>
      <c r="B83" s="100"/>
      <c r="C83" s="113"/>
      <c r="D83" s="90">
        <f t="shared" si="98"/>
        <v>0</v>
      </c>
      <c r="E83" s="31" t="s">
        <v>211</v>
      </c>
      <c r="F83" s="2">
        <v>3</v>
      </c>
      <c r="G83" s="87">
        <f t="shared" ref="G83:P83" si="106">IF($F83=G$1,+$B83,0)</f>
        <v>0</v>
      </c>
      <c r="H83" s="87">
        <f t="shared" si="106"/>
        <v>0</v>
      </c>
      <c r="I83" s="87">
        <f t="shared" si="106"/>
        <v>0</v>
      </c>
      <c r="J83" s="87">
        <f t="shared" si="106"/>
        <v>0</v>
      </c>
      <c r="K83" s="87">
        <f t="shared" si="106"/>
        <v>0</v>
      </c>
      <c r="L83" s="87">
        <f t="shared" si="106"/>
        <v>0</v>
      </c>
      <c r="M83" s="87">
        <f t="shared" si="106"/>
        <v>0</v>
      </c>
      <c r="N83" s="87">
        <f t="shared" si="106"/>
        <v>0</v>
      </c>
      <c r="O83" s="87">
        <f t="shared" si="106"/>
        <v>0</v>
      </c>
      <c r="P83" s="87">
        <f t="shared" si="106"/>
        <v>0</v>
      </c>
      <c r="Q83" s="100">
        <f t="shared" si="100"/>
        <v>0</v>
      </c>
    </row>
    <row r="84" spans="1:19" ht="14.25" customHeight="1">
      <c r="A84" s="114" t="s">
        <v>248</v>
      </c>
      <c r="B84" s="125">
        <f t="shared" ref="B84:D84" si="107">SUM(B77:B83)</f>
        <v>251.51</v>
      </c>
      <c r="C84" s="125">
        <f t="shared" si="107"/>
        <v>0.49</v>
      </c>
      <c r="D84" s="125">
        <f t="shared" si="107"/>
        <v>252</v>
      </c>
      <c r="E84" s="2"/>
      <c r="F84" s="2"/>
      <c r="G84" s="125">
        <f t="shared" ref="G84:Q84" si="108">SUM(G77:G83)</f>
        <v>143.69999999999999</v>
      </c>
      <c r="H84" s="125">
        <f t="shared" si="108"/>
        <v>40</v>
      </c>
      <c r="I84" s="125">
        <f t="shared" si="108"/>
        <v>58</v>
      </c>
      <c r="J84" s="125">
        <f t="shared" si="108"/>
        <v>9.81</v>
      </c>
      <c r="K84" s="125">
        <f t="shared" si="108"/>
        <v>0</v>
      </c>
      <c r="L84" s="125">
        <f t="shared" si="108"/>
        <v>0</v>
      </c>
      <c r="M84" s="125">
        <f t="shared" si="108"/>
        <v>0</v>
      </c>
      <c r="N84" s="125">
        <f t="shared" si="108"/>
        <v>0</v>
      </c>
      <c r="O84" s="125">
        <f t="shared" si="108"/>
        <v>0</v>
      </c>
      <c r="P84" s="125">
        <f t="shared" si="108"/>
        <v>0</v>
      </c>
      <c r="Q84" s="125">
        <f t="shared" si="108"/>
        <v>251.51</v>
      </c>
      <c r="S84" s="129">
        <f t="shared" ref="S84:S132" si="109">+B84+C84-D84</f>
        <v>0</v>
      </c>
    </row>
    <row r="85" spans="1:19" ht="14.25" customHeight="1">
      <c r="A85" s="81" t="s">
        <v>535</v>
      </c>
      <c r="B85" s="90">
        <v>122</v>
      </c>
      <c r="D85" s="90">
        <f t="shared" ref="D85:D94" si="110">SUM(B85:C85)</f>
        <v>122</v>
      </c>
      <c r="E85" s="31">
        <v>422208</v>
      </c>
      <c r="F85" s="2">
        <v>1</v>
      </c>
      <c r="G85" s="87">
        <f t="shared" ref="G85:P85" si="111">IF($F85=G$1,+$B85,0)</f>
        <v>122</v>
      </c>
      <c r="H85" s="87">
        <f t="shared" si="111"/>
        <v>0</v>
      </c>
      <c r="I85" s="87">
        <f t="shared" si="111"/>
        <v>0</v>
      </c>
      <c r="J85" s="87">
        <f t="shared" si="111"/>
        <v>0</v>
      </c>
      <c r="K85" s="87">
        <f t="shared" si="111"/>
        <v>0</v>
      </c>
      <c r="L85" s="87">
        <f t="shared" si="111"/>
        <v>0</v>
      </c>
      <c r="M85" s="87">
        <f t="shared" si="111"/>
        <v>0</v>
      </c>
      <c r="N85" s="87">
        <f t="shared" si="111"/>
        <v>0</v>
      </c>
      <c r="O85" s="87">
        <f t="shared" si="111"/>
        <v>0</v>
      </c>
      <c r="P85" s="87">
        <f t="shared" si="111"/>
        <v>0</v>
      </c>
      <c r="Q85" s="100">
        <f t="shared" ref="Q85:Q94" si="112">SUM(G85:O85)</f>
        <v>122</v>
      </c>
      <c r="S85" s="199">
        <f t="shared" si="109"/>
        <v>0</v>
      </c>
    </row>
    <row r="86" spans="1:19" ht="14.25" customHeight="1">
      <c r="A86" s="81" t="s">
        <v>546</v>
      </c>
      <c r="B86" s="90">
        <v>74.37</v>
      </c>
      <c r="C86" s="90">
        <v>14.88</v>
      </c>
      <c r="D86" s="90">
        <f t="shared" si="110"/>
        <v>89.25</v>
      </c>
      <c r="E86" s="208">
        <v>422206</v>
      </c>
      <c r="F86" s="91">
        <v>2</v>
      </c>
      <c r="G86" s="87">
        <f t="shared" ref="G86:P86" si="113">IF($F86=G$1,+$B86,0)</f>
        <v>0</v>
      </c>
      <c r="H86" s="87">
        <f t="shared" si="113"/>
        <v>74.37</v>
      </c>
      <c r="I86" s="87">
        <f t="shared" si="113"/>
        <v>0</v>
      </c>
      <c r="J86" s="87">
        <f t="shared" si="113"/>
        <v>0</v>
      </c>
      <c r="K86" s="87">
        <f t="shared" si="113"/>
        <v>0</v>
      </c>
      <c r="L86" s="87">
        <f t="shared" si="113"/>
        <v>0</v>
      </c>
      <c r="M86" s="87">
        <f t="shared" si="113"/>
        <v>0</v>
      </c>
      <c r="N86" s="87">
        <f t="shared" si="113"/>
        <v>0</v>
      </c>
      <c r="O86" s="87">
        <f t="shared" si="113"/>
        <v>0</v>
      </c>
      <c r="P86" s="87">
        <f t="shared" si="113"/>
        <v>0</v>
      </c>
      <c r="Q86" s="100">
        <f t="shared" si="112"/>
        <v>74.37</v>
      </c>
      <c r="S86" s="199">
        <f t="shared" si="109"/>
        <v>0</v>
      </c>
    </row>
    <row r="87" spans="1:19" ht="14.25" customHeight="1">
      <c r="A87" s="81" t="s">
        <v>542</v>
      </c>
      <c r="B87" s="90">
        <v>23.81</v>
      </c>
      <c r="C87" s="90"/>
      <c r="D87" s="90">
        <f t="shared" si="110"/>
        <v>23.81</v>
      </c>
      <c r="E87" s="31">
        <v>422207</v>
      </c>
      <c r="F87" s="2">
        <v>2</v>
      </c>
      <c r="G87" s="87">
        <f t="shared" ref="G87:P87" si="114">IF($F87=G$1,+$B87,0)</f>
        <v>0</v>
      </c>
      <c r="H87" s="87">
        <f t="shared" si="114"/>
        <v>23.81</v>
      </c>
      <c r="I87" s="87">
        <f t="shared" si="114"/>
        <v>0</v>
      </c>
      <c r="J87" s="87">
        <f t="shared" si="114"/>
        <v>0</v>
      </c>
      <c r="K87" s="87">
        <f t="shared" si="114"/>
        <v>0</v>
      </c>
      <c r="L87" s="87">
        <f t="shared" si="114"/>
        <v>0</v>
      </c>
      <c r="M87" s="87">
        <f t="shared" si="114"/>
        <v>0</v>
      </c>
      <c r="N87" s="87">
        <f t="shared" si="114"/>
        <v>0</v>
      </c>
      <c r="O87" s="87">
        <f t="shared" si="114"/>
        <v>0</v>
      </c>
      <c r="P87" s="87">
        <f t="shared" si="114"/>
        <v>0</v>
      </c>
      <c r="Q87" s="100">
        <f t="shared" si="112"/>
        <v>23.81</v>
      </c>
      <c r="S87" s="199">
        <f t="shared" si="109"/>
        <v>0</v>
      </c>
    </row>
    <row r="88" spans="1:19" ht="14.25" customHeight="1">
      <c r="A88" s="81" t="s">
        <v>143</v>
      </c>
      <c r="B88" s="90">
        <v>60</v>
      </c>
      <c r="C88" s="90"/>
      <c r="D88" s="90">
        <f t="shared" si="110"/>
        <v>60</v>
      </c>
      <c r="E88" s="31">
        <v>422209</v>
      </c>
      <c r="F88" s="2">
        <v>2</v>
      </c>
      <c r="G88" s="87">
        <f t="shared" ref="G88:P88" si="115">IF($F88=G$1,+$B88,0)</f>
        <v>0</v>
      </c>
      <c r="H88" s="87">
        <f t="shared" si="115"/>
        <v>60</v>
      </c>
      <c r="I88" s="87">
        <f t="shared" si="115"/>
        <v>0</v>
      </c>
      <c r="J88" s="87">
        <f t="shared" si="115"/>
        <v>0</v>
      </c>
      <c r="K88" s="87">
        <f t="shared" si="115"/>
        <v>0</v>
      </c>
      <c r="L88" s="87">
        <f t="shared" si="115"/>
        <v>0</v>
      </c>
      <c r="M88" s="87">
        <f t="shared" si="115"/>
        <v>0</v>
      </c>
      <c r="N88" s="87">
        <f t="shared" si="115"/>
        <v>0</v>
      </c>
      <c r="O88" s="87">
        <f t="shared" si="115"/>
        <v>0</v>
      </c>
      <c r="P88" s="87">
        <f t="shared" si="115"/>
        <v>0</v>
      </c>
      <c r="Q88" s="100">
        <f t="shared" si="112"/>
        <v>60</v>
      </c>
      <c r="S88" s="199">
        <f t="shared" si="109"/>
        <v>0</v>
      </c>
    </row>
    <row r="89" spans="1:19" ht="14.25" customHeight="1">
      <c r="A89" s="81"/>
      <c r="B89" s="90"/>
      <c r="C89" s="90"/>
      <c r="D89" s="90">
        <f t="shared" si="110"/>
        <v>0</v>
      </c>
      <c r="E89" s="31"/>
      <c r="F89" s="2"/>
      <c r="G89" s="87">
        <f t="shared" ref="G89:P89" si="116">IF($F89=G$1,+$B89,0)</f>
        <v>0</v>
      </c>
      <c r="H89" s="87">
        <f t="shared" si="116"/>
        <v>0</v>
      </c>
      <c r="I89" s="87">
        <f t="shared" si="116"/>
        <v>0</v>
      </c>
      <c r="J89" s="87">
        <f t="shared" si="116"/>
        <v>0</v>
      </c>
      <c r="K89" s="87">
        <f t="shared" si="116"/>
        <v>0</v>
      </c>
      <c r="L89" s="87">
        <f t="shared" si="116"/>
        <v>0</v>
      </c>
      <c r="M89" s="87">
        <f t="shared" si="116"/>
        <v>0</v>
      </c>
      <c r="N89" s="87">
        <f t="shared" si="116"/>
        <v>0</v>
      </c>
      <c r="O89" s="87">
        <f t="shared" si="116"/>
        <v>0</v>
      </c>
      <c r="P89" s="87">
        <f t="shared" si="116"/>
        <v>0</v>
      </c>
      <c r="Q89" s="100">
        <f t="shared" si="112"/>
        <v>0</v>
      </c>
      <c r="S89" s="199">
        <f t="shared" si="109"/>
        <v>0</v>
      </c>
    </row>
    <row r="90" spans="1:19" ht="14.25" customHeight="1">
      <c r="A90" s="81" t="s">
        <v>533</v>
      </c>
      <c r="B90" s="90">
        <v>36.950000000000003</v>
      </c>
      <c r="C90" s="90">
        <v>7.39</v>
      </c>
      <c r="D90" s="90">
        <f t="shared" si="110"/>
        <v>44.34</v>
      </c>
      <c r="E90" s="31" t="s">
        <v>211</v>
      </c>
      <c r="F90" s="2">
        <v>5</v>
      </c>
      <c r="G90" s="87">
        <f t="shared" ref="G90:J90" si="117">IF($F90=G$1,+$B97,0)</f>
        <v>0</v>
      </c>
      <c r="H90" s="87">
        <f t="shared" si="117"/>
        <v>0</v>
      </c>
      <c r="I90" s="87">
        <f t="shared" si="117"/>
        <v>0</v>
      </c>
      <c r="J90" s="87">
        <f t="shared" si="117"/>
        <v>0</v>
      </c>
      <c r="K90" s="87">
        <f>IF($F90=K$1,+$B90,0)</f>
        <v>36.950000000000003</v>
      </c>
      <c r="L90" s="87">
        <f t="shared" ref="L90:P90" si="118">IF($F90=L$1,+$B97,0)</f>
        <v>0</v>
      </c>
      <c r="M90" s="87">
        <f t="shared" si="118"/>
        <v>0</v>
      </c>
      <c r="N90" s="87">
        <f t="shared" si="118"/>
        <v>0</v>
      </c>
      <c r="O90" s="87">
        <f t="shared" si="118"/>
        <v>0</v>
      </c>
      <c r="P90" s="87">
        <f t="shared" si="118"/>
        <v>0</v>
      </c>
      <c r="Q90" s="100">
        <f t="shared" si="112"/>
        <v>36.950000000000003</v>
      </c>
      <c r="S90" s="199">
        <f t="shared" si="109"/>
        <v>0</v>
      </c>
    </row>
    <row r="91" spans="1:19" ht="14.25" customHeight="1">
      <c r="A91" s="81" t="s">
        <v>533</v>
      </c>
      <c r="B91" s="90">
        <v>36.950000000000003</v>
      </c>
      <c r="C91" s="90">
        <v>7.39</v>
      </c>
      <c r="D91" s="90">
        <f t="shared" si="110"/>
        <v>44.34</v>
      </c>
      <c r="E91" s="31" t="s">
        <v>211</v>
      </c>
      <c r="F91" s="2">
        <v>5</v>
      </c>
      <c r="G91" s="87">
        <f t="shared" ref="G91:P91" si="119">IF($F91=G$1,+$B91,0)</f>
        <v>0</v>
      </c>
      <c r="H91" s="87">
        <f t="shared" si="119"/>
        <v>0</v>
      </c>
      <c r="I91" s="87">
        <f t="shared" si="119"/>
        <v>0</v>
      </c>
      <c r="J91" s="87">
        <f t="shared" si="119"/>
        <v>0</v>
      </c>
      <c r="K91" s="87">
        <f t="shared" si="119"/>
        <v>36.950000000000003</v>
      </c>
      <c r="L91" s="87">
        <f t="shared" si="119"/>
        <v>0</v>
      </c>
      <c r="M91" s="87">
        <f t="shared" si="119"/>
        <v>0</v>
      </c>
      <c r="N91" s="87">
        <f t="shared" si="119"/>
        <v>0</v>
      </c>
      <c r="O91" s="87">
        <f t="shared" si="119"/>
        <v>0</v>
      </c>
      <c r="P91" s="87">
        <f t="shared" si="119"/>
        <v>0</v>
      </c>
      <c r="Q91" s="100">
        <f t="shared" si="112"/>
        <v>36.950000000000003</v>
      </c>
      <c r="S91" s="199">
        <f t="shared" si="109"/>
        <v>0</v>
      </c>
    </row>
    <row r="92" spans="1:19" ht="14.25" customHeight="1">
      <c r="A92" s="81" t="s">
        <v>297</v>
      </c>
      <c r="B92" s="90">
        <v>58</v>
      </c>
      <c r="C92" s="90"/>
      <c r="D92" s="90">
        <f t="shared" si="110"/>
        <v>58</v>
      </c>
      <c r="E92" s="31" t="s">
        <v>211</v>
      </c>
      <c r="F92" s="2">
        <v>3</v>
      </c>
      <c r="G92" s="87">
        <f t="shared" ref="G92:P92" si="120">IF($F92=G$1,+$B92,0)</f>
        <v>0</v>
      </c>
      <c r="H92" s="87">
        <f t="shared" si="120"/>
        <v>0</v>
      </c>
      <c r="I92" s="87">
        <f t="shared" si="120"/>
        <v>58</v>
      </c>
      <c r="J92" s="87">
        <f t="shared" si="120"/>
        <v>0</v>
      </c>
      <c r="K92" s="87">
        <f t="shared" si="120"/>
        <v>0</v>
      </c>
      <c r="L92" s="87">
        <f t="shared" si="120"/>
        <v>0</v>
      </c>
      <c r="M92" s="87">
        <f t="shared" si="120"/>
        <v>0</v>
      </c>
      <c r="N92" s="87">
        <f t="shared" si="120"/>
        <v>0</v>
      </c>
      <c r="O92" s="87">
        <f t="shared" si="120"/>
        <v>0</v>
      </c>
      <c r="P92" s="87">
        <f t="shared" si="120"/>
        <v>0</v>
      </c>
      <c r="Q92" s="100">
        <f t="shared" si="112"/>
        <v>58</v>
      </c>
      <c r="S92" s="199">
        <f t="shared" si="109"/>
        <v>0</v>
      </c>
    </row>
    <row r="93" spans="1:19" ht="14.25" customHeight="1">
      <c r="A93" s="81"/>
      <c r="B93" s="90"/>
      <c r="C93" s="90"/>
      <c r="D93" s="90">
        <f t="shared" si="110"/>
        <v>0</v>
      </c>
      <c r="E93" s="2"/>
      <c r="F93" s="2"/>
      <c r="G93" s="87">
        <f t="shared" ref="G93:P93" si="121">IF($F93=G$1,+$B93,0)</f>
        <v>0</v>
      </c>
      <c r="H93" s="87">
        <f t="shared" si="121"/>
        <v>0</v>
      </c>
      <c r="I93" s="87">
        <f t="shared" si="121"/>
        <v>0</v>
      </c>
      <c r="J93" s="87">
        <f t="shared" si="121"/>
        <v>0</v>
      </c>
      <c r="K93" s="87">
        <f t="shared" si="121"/>
        <v>0</v>
      </c>
      <c r="L93" s="87">
        <f t="shared" si="121"/>
        <v>0</v>
      </c>
      <c r="M93" s="87">
        <f t="shared" si="121"/>
        <v>0</v>
      </c>
      <c r="N93" s="87">
        <f t="shared" si="121"/>
        <v>0</v>
      </c>
      <c r="O93" s="87">
        <f t="shared" si="121"/>
        <v>0</v>
      </c>
      <c r="P93" s="87">
        <f t="shared" si="121"/>
        <v>0</v>
      </c>
      <c r="Q93" s="100">
        <f t="shared" si="112"/>
        <v>0</v>
      </c>
      <c r="S93" s="199">
        <f t="shared" si="109"/>
        <v>0</v>
      </c>
    </row>
    <row r="94" spans="1:19" ht="14.25" customHeight="1">
      <c r="A94" s="81"/>
      <c r="B94" s="100"/>
      <c r="C94" s="113"/>
      <c r="D94" s="90">
        <f t="shared" si="110"/>
        <v>0</v>
      </c>
      <c r="E94" s="2"/>
      <c r="F94" s="2"/>
      <c r="G94" s="87">
        <f t="shared" ref="G94:P94" si="122">IF($F94=G$1,+$B94,0)</f>
        <v>0</v>
      </c>
      <c r="H94" s="87">
        <f t="shared" si="122"/>
        <v>0</v>
      </c>
      <c r="I94" s="87">
        <f t="shared" si="122"/>
        <v>0</v>
      </c>
      <c r="J94" s="87">
        <f t="shared" si="122"/>
        <v>0</v>
      </c>
      <c r="K94" s="87">
        <f t="shared" si="122"/>
        <v>0</v>
      </c>
      <c r="L94" s="87">
        <f t="shared" si="122"/>
        <v>0</v>
      </c>
      <c r="M94" s="87">
        <f t="shared" si="122"/>
        <v>0</v>
      </c>
      <c r="N94" s="87">
        <f t="shared" si="122"/>
        <v>0</v>
      </c>
      <c r="O94" s="87">
        <f t="shared" si="122"/>
        <v>0</v>
      </c>
      <c r="P94" s="87">
        <f t="shared" si="122"/>
        <v>0</v>
      </c>
      <c r="Q94" s="100">
        <f t="shared" si="112"/>
        <v>0</v>
      </c>
      <c r="S94" s="199">
        <f t="shared" si="109"/>
        <v>0</v>
      </c>
    </row>
    <row r="95" spans="1:19" ht="14.25" customHeight="1">
      <c r="A95" s="114" t="s">
        <v>256</v>
      </c>
      <c r="B95" s="105">
        <f t="shared" ref="B95:D95" si="123">SUM(B85:B94)</f>
        <v>412.08</v>
      </c>
      <c r="C95" s="105">
        <f t="shared" si="123"/>
        <v>29.66</v>
      </c>
      <c r="D95" s="105">
        <f t="shared" si="123"/>
        <v>441.74</v>
      </c>
      <c r="E95" s="2"/>
      <c r="F95" s="2"/>
      <c r="G95" s="105">
        <f t="shared" ref="G95:Q95" si="124">SUM(G85:G94)</f>
        <v>122</v>
      </c>
      <c r="H95" s="105">
        <f t="shared" si="124"/>
        <v>158.18</v>
      </c>
      <c r="I95" s="105">
        <f t="shared" si="124"/>
        <v>58</v>
      </c>
      <c r="J95" s="105">
        <f t="shared" si="124"/>
        <v>0</v>
      </c>
      <c r="K95" s="105">
        <f t="shared" si="124"/>
        <v>73.900000000000006</v>
      </c>
      <c r="L95" s="105">
        <f t="shared" si="124"/>
        <v>0</v>
      </c>
      <c r="M95" s="105">
        <f t="shared" si="124"/>
        <v>0</v>
      </c>
      <c r="N95" s="105">
        <f t="shared" si="124"/>
        <v>0</v>
      </c>
      <c r="O95" s="105">
        <f t="shared" si="124"/>
        <v>0</v>
      </c>
      <c r="P95" s="105">
        <f t="shared" si="124"/>
        <v>0</v>
      </c>
      <c r="Q95" s="105">
        <f t="shared" si="124"/>
        <v>412.08</v>
      </c>
      <c r="S95" s="199">
        <f t="shared" si="109"/>
        <v>0</v>
      </c>
    </row>
    <row r="96" spans="1:19" ht="14.25" customHeight="1">
      <c r="A96" s="81" t="s">
        <v>535</v>
      </c>
      <c r="B96" s="5">
        <v>72</v>
      </c>
      <c r="C96" s="20"/>
      <c r="D96" s="90">
        <f t="shared" ref="D96:D99" si="125">SUM(B96:C96)</f>
        <v>72</v>
      </c>
      <c r="E96" s="2">
        <v>422211</v>
      </c>
      <c r="F96" s="2">
        <v>1</v>
      </c>
      <c r="G96" s="87">
        <f t="shared" ref="G96:P96" si="126">IF($F96=G$1,+$B96,0)</f>
        <v>72</v>
      </c>
      <c r="H96" s="87">
        <f t="shared" si="126"/>
        <v>0</v>
      </c>
      <c r="I96" s="87">
        <f t="shared" si="126"/>
        <v>0</v>
      </c>
      <c r="J96" s="87">
        <f t="shared" si="126"/>
        <v>0</v>
      </c>
      <c r="K96" s="87">
        <f t="shared" si="126"/>
        <v>0</v>
      </c>
      <c r="L96" s="87">
        <f t="shared" si="126"/>
        <v>0</v>
      </c>
      <c r="M96" s="87">
        <f t="shared" si="126"/>
        <v>0</v>
      </c>
      <c r="N96" s="87">
        <f t="shared" si="126"/>
        <v>0</v>
      </c>
      <c r="O96" s="87">
        <f t="shared" si="126"/>
        <v>0</v>
      </c>
      <c r="P96" s="87">
        <f t="shared" si="126"/>
        <v>0</v>
      </c>
      <c r="Q96" s="100">
        <f t="shared" ref="Q96:Q107" si="127">SUM(G96:O96)</f>
        <v>72</v>
      </c>
      <c r="S96" s="129">
        <f t="shared" si="109"/>
        <v>0</v>
      </c>
    </row>
    <row r="97" spans="1:19" ht="14.25" customHeight="1">
      <c r="A97" s="101" t="s">
        <v>143</v>
      </c>
      <c r="B97" s="90">
        <v>125</v>
      </c>
      <c r="C97" s="90"/>
      <c r="D97" s="90">
        <f t="shared" si="125"/>
        <v>125</v>
      </c>
      <c r="E97" s="91">
        <v>422210</v>
      </c>
      <c r="F97" s="91">
        <v>2</v>
      </c>
      <c r="G97" s="87">
        <f>IF($F97=G$1,+#REF!,0)</f>
        <v>0</v>
      </c>
      <c r="H97" s="87">
        <f>IF($F97=H$1,+$B97,0)</f>
        <v>125</v>
      </c>
      <c r="I97" s="87">
        <f t="shared" ref="I97:P97" si="128">IF($F97=I$1,+#REF!,0)</f>
        <v>0</v>
      </c>
      <c r="J97" s="87">
        <f t="shared" si="128"/>
        <v>0</v>
      </c>
      <c r="K97" s="87">
        <f t="shared" si="128"/>
        <v>0</v>
      </c>
      <c r="L97" s="87">
        <f t="shared" si="128"/>
        <v>0</v>
      </c>
      <c r="M97" s="87">
        <f t="shared" si="128"/>
        <v>0</v>
      </c>
      <c r="N97" s="87">
        <f t="shared" si="128"/>
        <v>0</v>
      </c>
      <c r="O97" s="87">
        <f t="shared" si="128"/>
        <v>0</v>
      </c>
      <c r="P97" s="87">
        <f t="shared" si="128"/>
        <v>0</v>
      </c>
      <c r="Q97" s="100">
        <f t="shared" si="127"/>
        <v>125</v>
      </c>
      <c r="S97" s="199">
        <f t="shared" si="109"/>
        <v>0</v>
      </c>
    </row>
    <row r="98" spans="1:19" ht="14.25" customHeight="1">
      <c r="A98" s="101" t="s">
        <v>533</v>
      </c>
      <c r="B98" s="90">
        <v>36.950000000000003</v>
      </c>
      <c r="C98" s="90">
        <v>7.39</v>
      </c>
      <c r="D98" s="90">
        <f t="shared" si="125"/>
        <v>44.34</v>
      </c>
      <c r="E98" s="2" t="s">
        <v>211</v>
      </c>
      <c r="F98" s="2">
        <v>5</v>
      </c>
      <c r="G98" s="87">
        <f t="shared" ref="G98:P98" si="129">IF($F98=G$1,+$B98,0)</f>
        <v>0</v>
      </c>
      <c r="H98" s="87">
        <f t="shared" si="129"/>
        <v>0</v>
      </c>
      <c r="I98" s="87">
        <f t="shared" si="129"/>
        <v>0</v>
      </c>
      <c r="J98" s="87">
        <f t="shared" si="129"/>
        <v>0</v>
      </c>
      <c r="K98" s="87">
        <f t="shared" si="129"/>
        <v>36.950000000000003</v>
      </c>
      <c r="L98" s="87">
        <f t="shared" si="129"/>
        <v>0</v>
      </c>
      <c r="M98" s="87">
        <f t="shared" si="129"/>
        <v>0</v>
      </c>
      <c r="N98" s="87">
        <f t="shared" si="129"/>
        <v>0</v>
      </c>
      <c r="O98" s="87">
        <f t="shared" si="129"/>
        <v>0</v>
      </c>
      <c r="P98" s="87">
        <f t="shared" si="129"/>
        <v>0</v>
      </c>
      <c r="Q98" s="100">
        <f t="shared" si="127"/>
        <v>36.950000000000003</v>
      </c>
      <c r="S98" s="199">
        <f t="shared" si="109"/>
        <v>0</v>
      </c>
    </row>
    <row r="99" spans="1:19" ht="14.25" customHeight="1">
      <c r="A99" s="81" t="s">
        <v>297</v>
      </c>
      <c r="B99" s="87">
        <v>58</v>
      </c>
      <c r="C99" s="90"/>
      <c r="D99" s="111">
        <f t="shared" si="125"/>
        <v>58</v>
      </c>
      <c r="E99" s="2" t="s">
        <v>211</v>
      </c>
      <c r="F99" s="2">
        <v>3</v>
      </c>
      <c r="G99" s="87">
        <f t="shared" ref="G99:P99" si="130">IF($F99=G$1,+$B99,0)</f>
        <v>0</v>
      </c>
      <c r="H99" s="87">
        <f t="shared" si="130"/>
        <v>0</v>
      </c>
      <c r="I99" s="87">
        <f t="shared" si="130"/>
        <v>58</v>
      </c>
      <c r="J99" s="87">
        <f t="shared" si="130"/>
        <v>0</v>
      </c>
      <c r="K99" s="87">
        <f t="shared" si="130"/>
        <v>0</v>
      </c>
      <c r="L99" s="87">
        <f t="shared" si="130"/>
        <v>0</v>
      </c>
      <c r="M99" s="87">
        <f t="shared" si="130"/>
        <v>0</v>
      </c>
      <c r="N99" s="87">
        <f t="shared" si="130"/>
        <v>0</v>
      </c>
      <c r="O99" s="87">
        <f t="shared" si="130"/>
        <v>0</v>
      </c>
      <c r="P99" s="87">
        <f t="shared" si="130"/>
        <v>0</v>
      </c>
      <c r="Q99" s="100">
        <f t="shared" si="127"/>
        <v>58</v>
      </c>
      <c r="S99" s="199">
        <f t="shared" si="109"/>
        <v>0</v>
      </c>
    </row>
    <row r="100" spans="1:19" ht="14.25" customHeight="1">
      <c r="A100" s="81"/>
      <c r="B100" s="87"/>
      <c r="C100" s="90"/>
      <c r="D100" s="111"/>
      <c r="E100" s="2"/>
      <c r="F100" s="2"/>
      <c r="G100" s="87">
        <f t="shared" ref="G100:P100" si="131">IF($F100=G$1,+$B100,0)</f>
        <v>0</v>
      </c>
      <c r="H100" s="87">
        <f t="shared" si="131"/>
        <v>0</v>
      </c>
      <c r="I100" s="87">
        <f t="shared" si="131"/>
        <v>0</v>
      </c>
      <c r="J100" s="87">
        <f t="shared" si="131"/>
        <v>0</v>
      </c>
      <c r="K100" s="87">
        <f t="shared" si="131"/>
        <v>0</v>
      </c>
      <c r="L100" s="87">
        <f t="shared" si="131"/>
        <v>0</v>
      </c>
      <c r="M100" s="87">
        <f t="shared" si="131"/>
        <v>0</v>
      </c>
      <c r="N100" s="87">
        <f t="shared" si="131"/>
        <v>0</v>
      </c>
      <c r="O100" s="87">
        <f t="shared" si="131"/>
        <v>0</v>
      </c>
      <c r="P100" s="87">
        <f t="shared" si="131"/>
        <v>0</v>
      </c>
      <c r="Q100" s="100">
        <f t="shared" si="127"/>
        <v>0</v>
      </c>
      <c r="S100" s="199">
        <f t="shared" si="109"/>
        <v>0</v>
      </c>
    </row>
    <row r="101" spans="1:19" ht="14.25" customHeight="1">
      <c r="A101" s="81"/>
      <c r="B101" s="87"/>
      <c r="C101" s="90"/>
      <c r="D101" s="90"/>
      <c r="E101" s="2"/>
      <c r="F101" s="2"/>
      <c r="G101" s="87">
        <f t="shared" ref="G101:P101" si="132">IF($F101=G$1,+$B101,0)</f>
        <v>0</v>
      </c>
      <c r="H101" s="87">
        <f t="shared" si="132"/>
        <v>0</v>
      </c>
      <c r="I101" s="87">
        <f t="shared" si="132"/>
        <v>0</v>
      </c>
      <c r="J101" s="87">
        <f t="shared" si="132"/>
        <v>0</v>
      </c>
      <c r="K101" s="87">
        <f t="shared" si="132"/>
        <v>0</v>
      </c>
      <c r="L101" s="87">
        <f t="shared" si="132"/>
        <v>0</v>
      </c>
      <c r="M101" s="87">
        <f t="shared" si="132"/>
        <v>0</v>
      </c>
      <c r="N101" s="87">
        <f t="shared" si="132"/>
        <v>0</v>
      </c>
      <c r="O101" s="87">
        <f t="shared" si="132"/>
        <v>0</v>
      </c>
      <c r="P101" s="87">
        <f t="shared" si="132"/>
        <v>0</v>
      </c>
      <c r="Q101" s="100">
        <f t="shared" si="127"/>
        <v>0</v>
      </c>
      <c r="S101" s="199">
        <f t="shared" si="109"/>
        <v>0</v>
      </c>
    </row>
    <row r="102" spans="1:19" ht="14.25" customHeight="1">
      <c r="A102" s="81"/>
      <c r="B102" s="87"/>
      <c r="C102" s="90"/>
      <c r="D102" s="90">
        <f t="shared" ref="D102:D107" si="133">SUM(B102:C102)</f>
        <v>0</v>
      </c>
      <c r="E102" s="2"/>
      <c r="F102" s="2"/>
      <c r="G102" s="87">
        <f t="shared" ref="G102:P102" si="134">IF($F102=G$1,+$B102,0)</f>
        <v>0</v>
      </c>
      <c r="H102" s="87">
        <f t="shared" si="134"/>
        <v>0</v>
      </c>
      <c r="I102" s="87">
        <f t="shared" si="134"/>
        <v>0</v>
      </c>
      <c r="J102" s="87">
        <f t="shared" si="134"/>
        <v>0</v>
      </c>
      <c r="K102" s="87">
        <f t="shared" si="134"/>
        <v>0</v>
      </c>
      <c r="L102" s="87">
        <f t="shared" si="134"/>
        <v>0</v>
      </c>
      <c r="M102" s="87">
        <f t="shared" si="134"/>
        <v>0</v>
      </c>
      <c r="N102" s="87">
        <f t="shared" si="134"/>
        <v>0</v>
      </c>
      <c r="O102" s="87">
        <f t="shared" si="134"/>
        <v>0</v>
      </c>
      <c r="P102" s="87">
        <f t="shared" si="134"/>
        <v>0</v>
      </c>
      <c r="Q102" s="100">
        <f t="shared" si="127"/>
        <v>0</v>
      </c>
      <c r="S102" s="199">
        <f t="shared" si="109"/>
        <v>0</v>
      </c>
    </row>
    <row r="103" spans="1:19" ht="14.25" customHeight="1">
      <c r="A103" s="81"/>
      <c r="B103" s="87"/>
      <c r="C103" s="90"/>
      <c r="D103" s="90">
        <f t="shared" si="133"/>
        <v>0</v>
      </c>
      <c r="E103" s="2"/>
      <c r="F103" s="2"/>
      <c r="G103" s="87">
        <f t="shared" ref="G103:P103" si="135">IF($F103=G$1,+$B103,0)</f>
        <v>0</v>
      </c>
      <c r="H103" s="87">
        <f t="shared" si="135"/>
        <v>0</v>
      </c>
      <c r="I103" s="87">
        <f t="shared" si="135"/>
        <v>0</v>
      </c>
      <c r="J103" s="87">
        <f t="shared" si="135"/>
        <v>0</v>
      </c>
      <c r="K103" s="87">
        <f t="shared" si="135"/>
        <v>0</v>
      </c>
      <c r="L103" s="87">
        <f t="shared" si="135"/>
        <v>0</v>
      </c>
      <c r="M103" s="87">
        <f t="shared" si="135"/>
        <v>0</v>
      </c>
      <c r="N103" s="87">
        <f t="shared" si="135"/>
        <v>0</v>
      </c>
      <c r="O103" s="87">
        <f t="shared" si="135"/>
        <v>0</v>
      </c>
      <c r="P103" s="87">
        <f t="shared" si="135"/>
        <v>0</v>
      </c>
      <c r="Q103" s="100">
        <f t="shared" si="127"/>
        <v>0</v>
      </c>
      <c r="S103" s="199">
        <f t="shared" si="109"/>
        <v>0</v>
      </c>
    </row>
    <row r="104" spans="1:19" ht="14.25" customHeight="1">
      <c r="A104" s="81"/>
      <c r="B104" s="87"/>
      <c r="C104" s="90"/>
      <c r="D104" s="90">
        <f t="shared" si="133"/>
        <v>0</v>
      </c>
      <c r="E104" s="2"/>
      <c r="F104" s="2"/>
      <c r="G104" s="87">
        <f t="shared" ref="G104:P104" si="136">IF($F104=G$1,+$B104,0)</f>
        <v>0</v>
      </c>
      <c r="H104" s="87">
        <f t="shared" si="136"/>
        <v>0</v>
      </c>
      <c r="I104" s="87">
        <f t="shared" si="136"/>
        <v>0</v>
      </c>
      <c r="J104" s="87">
        <f t="shared" si="136"/>
        <v>0</v>
      </c>
      <c r="K104" s="87">
        <f t="shared" si="136"/>
        <v>0</v>
      </c>
      <c r="L104" s="87">
        <f t="shared" si="136"/>
        <v>0</v>
      </c>
      <c r="M104" s="87">
        <f t="shared" si="136"/>
        <v>0</v>
      </c>
      <c r="N104" s="87">
        <f t="shared" si="136"/>
        <v>0</v>
      </c>
      <c r="O104" s="87">
        <f t="shared" si="136"/>
        <v>0</v>
      </c>
      <c r="P104" s="87">
        <f t="shared" si="136"/>
        <v>0</v>
      </c>
      <c r="Q104" s="100">
        <f t="shared" si="127"/>
        <v>0</v>
      </c>
      <c r="S104" s="199">
        <f t="shared" si="109"/>
        <v>0</v>
      </c>
    </row>
    <row r="105" spans="1:19" ht="14.25" customHeight="1">
      <c r="A105" s="81"/>
      <c r="B105" s="87"/>
      <c r="C105" s="90"/>
      <c r="D105" s="90">
        <f t="shared" si="133"/>
        <v>0</v>
      </c>
      <c r="E105" s="2"/>
      <c r="F105" s="2"/>
      <c r="G105" s="87">
        <f t="shared" ref="G105:P105" si="137">IF($F105=G$1,+$B105,0)</f>
        <v>0</v>
      </c>
      <c r="H105" s="87">
        <f t="shared" si="137"/>
        <v>0</v>
      </c>
      <c r="I105" s="87">
        <f t="shared" si="137"/>
        <v>0</v>
      </c>
      <c r="J105" s="87">
        <f t="shared" si="137"/>
        <v>0</v>
      </c>
      <c r="K105" s="87">
        <f t="shared" si="137"/>
        <v>0</v>
      </c>
      <c r="L105" s="87">
        <f t="shared" si="137"/>
        <v>0</v>
      </c>
      <c r="M105" s="87">
        <f t="shared" si="137"/>
        <v>0</v>
      </c>
      <c r="N105" s="87">
        <f t="shared" si="137"/>
        <v>0</v>
      </c>
      <c r="O105" s="87">
        <f t="shared" si="137"/>
        <v>0</v>
      </c>
      <c r="P105" s="87">
        <f t="shared" si="137"/>
        <v>0</v>
      </c>
      <c r="Q105" s="100">
        <f t="shared" si="127"/>
        <v>0</v>
      </c>
      <c r="S105" s="199">
        <f t="shared" si="109"/>
        <v>0</v>
      </c>
    </row>
    <row r="106" spans="1:19" ht="14.25" customHeight="1">
      <c r="A106" s="81"/>
      <c r="B106" s="87"/>
      <c r="C106" s="90"/>
      <c r="D106" s="90">
        <f t="shared" si="133"/>
        <v>0</v>
      </c>
      <c r="E106" s="2"/>
      <c r="F106" s="2"/>
      <c r="G106" s="87">
        <f t="shared" ref="G106:P106" si="138">IF($F106=G$1,+$B106,0)</f>
        <v>0</v>
      </c>
      <c r="H106" s="87">
        <f t="shared" si="138"/>
        <v>0</v>
      </c>
      <c r="I106" s="87">
        <f t="shared" si="138"/>
        <v>0</v>
      </c>
      <c r="J106" s="87">
        <f t="shared" si="138"/>
        <v>0</v>
      </c>
      <c r="K106" s="87">
        <f t="shared" si="138"/>
        <v>0</v>
      </c>
      <c r="L106" s="87">
        <f t="shared" si="138"/>
        <v>0</v>
      </c>
      <c r="M106" s="87">
        <f t="shared" si="138"/>
        <v>0</v>
      </c>
      <c r="N106" s="87">
        <f t="shared" si="138"/>
        <v>0</v>
      </c>
      <c r="O106" s="87">
        <f t="shared" si="138"/>
        <v>0</v>
      </c>
      <c r="P106" s="87">
        <f t="shared" si="138"/>
        <v>0</v>
      </c>
      <c r="Q106" s="100">
        <f t="shared" si="127"/>
        <v>0</v>
      </c>
      <c r="S106" s="199">
        <f t="shared" si="109"/>
        <v>0</v>
      </c>
    </row>
    <row r="107" spans="1:19" ht="14.25" customHeight="1">
      <c r="A107" s="81"/>
      <c r="B107" s="87"/>
      <c r="C107" s="90"/>
      <c r="D107" s="90">
        <f t="shared" si="133"/>
        <v>0</v>
      </c>
      <c r="E107" s="2"/>
      <c r="F107" s="2"/>
      <c r="G107" s="87">
        <f t="shared" ref="G107:P107" si="139">IF($F107=G$1,+$B107,0)</f>
        <v>0</v>
      </c>
      <c r="H107" s="87">
        <f t="shared" si="139"/>
        <v>0</v>
      </c>
      <c r="I107" s="87">
        <f t="shared" si="139"/>
        <v>0</v>
      </c>
      <c r="J107" s="87">
        <f t="shared" si="139"/>
        <v>0</v>
      </c>
      <c r="K107" s="87">
        <f t="shared" si="139"/>
        <v>0</v>
      </c>
      <c r="L107" s="87">
        <f t="shared" si="139"/>
        <v>0</v>
      </c>
      <c r="M107" s="87">
        <f t="shared" si="139"/>
        <v>0</v>
      </c>
      <c r="N107" s="87">
        <f t="shared" si="139"/>
        <v>0</v>
      </c>
      <c r="O107" s="87">
        <f t="shared" si="139"/>
        <v>0</v>
      </c>
      <c r="P107" s="87">
        <f t="shared" si="139"/>
        <v>0</v>
      </c>
      <c r="Q107" s="100">
        <f t="shared" si="127"/>
        <v>0</v>
      </c>
      <c r="S107" s="199">
        <f t="shared" si="109"/>
        <v>0</v>
      </c>
    </row>
    <row r="108" spans="1:19" ht="14.25" customHeight="1">
      <c r="A108" s="114" t="s">
        <v>470</v>
      </c>
      <c r="B108" s="125">
        <f t="shared" ref="B108:D108" si="140">SUM(B96:B107)</f>
        <v>291.95</v>
      </c>
      <c r="C108" s="125">
        <f t="shared" si="140"/>
        <v>7.39</v>
      </c>
      <c r="D108" s="125">
        <f t="shared" si="140"/>
        <v>299.34000000000003</v>
      </c>
      <c r="E108" s="2"/>
      <c r="F108" s="2"/>
      <c r="G108" s="125">
        <f t="shared" ref="G108:Q108" si="141">SUM(G96:G107)</f>
        <v>72</v>
      </c>
      <c r="H108" s="125">
        <f t="shared" si="141"/>
        <v>125</v>
      </c>
      <c r="I108" s="125">
        <f t="shared" si="141"/>
        <v>58</v>
      </c>
      <c r="J108" s="125">
        <f t="shared" si="141"/>
        <v>0</v>
      </c>
      <c r="K108" s="125">
        <f t="shared" si="141"/>
        <v>36.950000000000003</v>
      </c>
      <c r="L108" s="125">
        <f t="shared" si="141"/>
        <v>0</v>
      </c>
      <c r="M108" s="125">
        <f t="shared" si="141"/>
        <v>0</v>
      </c>
      <c r="N108" s="125">
        <f t="shared" si="141"/>
        <v>0</v>
      </c>
      <c r="O108" s="125">
        <f t="shared" si="141"/>
        <v>0</v>
      </c>
      <c r="P108" s="125">
        <f t="shared" si="141"/>
        <v>0</v>
      </c>
      <c r="Q108" s="125">
        <f t="shared" si="141"/>
        <v>291.95</v>
      </c>
      <c r="S108" s="129">
        <f t="shared" si="109"/>
        <v>0</v>
      </c>
    </row>
    <row r="109" spans="1:19" ht="14.25" customHeight="1">
      <c r="A109" s="81" t="s">
        <v>535</v>
      </c>
      <c r="B109" s="5">
        <v>180</v>
      </c>
      <c r="D109" s="126">
        <f t="shared" ref="D109:D118" si="142">SUM(B109:C109)</f>
        <v>180</v>
      </c>
      <c r="E109" s="2">
        <v>422213</v>
      </c>
      <c r="F109" s="2">
        <v>1</v>
      </c>
      <c r="G109" s="87">
        <f t="shared" ref="G109:P109" si="143">IF($F109=G$1,+$B109,0)</f>
        <v>180</v>
      </c>
      <c r="H109" s="87">
        <f t="shared" si="143"/>
        <v>0</v>
      </c>
      <c r="I109" s="87">
        <f t="shared" si="143"/>
        <v>0</v>
      </c>
      <c r="J109" s="87">
        <f t="shared" si="143"/>
        <v>0</v>
      </c>
      <c r="K109" s="87">
        <f t="shared" si="143"/>
        <v>0</v>
      </c>
      <c r="L109" s="87">
        <f t="shared" si="143"/>
        <v>0</v>
      </c>
      <c r="M109" s="87">
        <f t="shared" si="143"/>
        <v>0</v>
      </c>
      <c r="N109" s="87">
        <f t="shared" si="143"/>
        <v>0</v>
      </c>
      <c r="O109" s="87">
        <f t="shared" si="143"/>
        <v>0</v>
      </c>
      <c r="P109" s="87">
        <f t="shared" si="143"/>
        <v>0</v>
      </c>
      <c r="Q109" s="100">
        <f t="shared" ref="Q109:Q118" si="144">SUM(G109:O109)</f>
        <v>180</v>
      </c>
      <c r="S109" s="199">
        <f t="shared" si="109"/>
        <v>0</v>
      </c>
    </row>
    <row r="110" spans="1:19" ht="14.25" customHeight="1">
      <c r="A110" s="101" t="s">
        <v>297</v>
      </c>
      <c r="B110" s="87">
        <v>58</v>
      </c>
      <c r="C110" s="87"/>
      <c r="D110" s="126">
        <f t="shared" si="142"/>
        <v>58</v>
      </c>
      <c r="E110" s="91" t="s">
        <v>211</v>
      </c>
      <c r="F110" s="91">
        <v>3</v>
      </c>
      <c r="G110" s="87">
        <f t="shared" ref="G110:P110" si="145">IF($F110=G$1,+$B110,0)</f>
        <v>0</v>
      </c>
      <c r="H110" s="87">
        <f t="shared" si="145"/>
        <v>0</v>
      </c>
      <c r="I110" s="87">
        <f t="shared" si="145"/>
        <v>58</v>
      </c>
      <c r="J110" s="87">
        <f t="shared" si="145"/>
        <v>0</v>
      </c>
      <c r="K110" s="87">
        <f t="shared" si="145"/>
        <v>0</v>
      </c>
      <c r="L110" s="87">
        <f t="shared" si="145"/>
        <v>0</v>
      </c>
      <c r="M110" s="87">
        <f t="shared" si="145"/>
        <v>0</v>
      </c>
      <c r="N110" s="87">
        <f t="shared" si="145"/>
        <v>0</v>
      </c>
      <c r="O110" s="87">
        <f t="shared" si="145"/>
        <v>0</v>
      </c>
      <c r="P110" s="87">
        <f t="shared" si="145"/>
        <v>0</v>
      </c>
      <c r="Q110" s="100">
        <f t="shared" si="144"/>
        <v>58</v>
      </c>
      <c r="S110" s="199">
        <f t="shared" si="109"/>
        <v>0</v>
      </c>
    </row>
    <row r="111" spans="1:19" ht="14.25" customHeight="1">
      <c r="A111" s="101" t="s">
        <v>533</v>
      </c>
      <c r="B111" s="87">
        <v>36.950000000000003</v>
      </c>
      <c r="C111" s="20">
        <v>7.39</v>
      </c>
      <c r="D111" s="126">
        <f t="shared" si="142"/>
        <v>44.34</v>
      </c>
      <c r="E111" s="2" t="s">
        <v>211</v>
      </c>
      <c r="F111" s="2">
        <v>5</v>
      </c>
      <c r="G111" s="87">
        <f t="shared" ref="G111:P111" si="146">IF($F111=G$1,+$B111,0)</f>
        <v>0</v>
      </c>
      <c r="H111" s="87">
        <f t="shared" si="146"/>
        <v>0</v>
      </c>
      <c r="I111" s="87">
        <f t="shared" si="146"/>
        <v>0</v>
      </c>
      <c r="J111" s="87">
        <f t="shared" si="146"/>
        <v>0</v>
      </c>
      <c r="K111" s="87">
        <f t="shared" si="146"/>
        <v>36.950000000000003</v>
      </c>
      <c r="L111" s="87">
        <f t="shared" si="146"/>
        <v>0</v>
      </c>
      <c r="M111" s="87">
        <f t="shared" si="146"/>
        <v>0</v>
      </c>
      <c r="N111" s="87">
        <f t="shared" si="146"/>
        <v>0</v>
      </c>
      <c r="O111" s="87">
        <f t="shared" si="146"/>
        <v>0</v>
      </c>
      <c r="P111" s="87">
        <f t="shared" si="146"/>
        <v>0</v>
      </c>
      <c r="Q111" s="100">
        <f t="shared" si="144"/>
        <v>36.950000000000003</v>
      </c>
      <c r="S111" s="199">
        <f t="shared" si="109"/>
        <v>0</v>
      </c>
    </row>
    <row r="112" spans="1:19" ht="13.5" customHeight="1">
      <c r="A112" s="81" t="s">
        <v>547</v>
      </c>
      <c r="B112" s="87">
        <v>65</v>
      </c>
      <c r="C112" s="20"/>
      <c r="D112" s="126">
        <f t="shared" si="142"/>
        <v>65</v>
      </c>
      <c r="E112" s="2" t="s">
        <v>211</v>
      </c>
      <c r="F112" s="2">
        <v>2</v>
      </c>
      <c r="G112" s="87">
        <f t="shared" ref="G112:P112" si="147">IF($F112=G$1,+$B112,0)</f>
        <v>0</v>
      </c>
      <c r="H112" s="87">
        <f t="shared" si="147"/>
        <v>65</v>
      </c>
      <c r="I112" s="87">
        <f t="shared" si="147"/>
        <v>0</v>
      </c>
      <c r="J112" s="87">
        <f t="shared" si="147"/>
        <v>0</v>
      </c>
      <c r="K112" s="87">
        <f t="shared" si="147"/>
        <v>0</v>
      </c>
      <c r="L112" s="87">
        <f t="shared" si="147"/>
        <v>0</v>
      </c>
      <c r="M112" s="87">
        <f t="shared" si="147"/>
        <v>0</v>
      </c>
      <c r="N112" s="87">
        <f t="shared" si="147"/>
        <v>0</v>
      </c>
      <c r="O112" s="87">
        <f t="shared" si="147"/>
        <v>0</v>
      </c>
      <c r="P112" s="87">
        <f t="shared" si="147"/>
        <v>0</v>
      </c>
      <c r="Q112" s="100">
        <f t="shared" si="144"/>
        <v>65</v>
      </c>
      <c r="S112" s="199">
        <f t="shared" si="109"/>
        <v>0</v>
      </c>
    </row>
    <row r="113" spans="1:19" ht="13.5" customHeight="1">
      <c r="A113" s="81" t="s">
        <v>235</v>
      </c>
      <c r="B113" s="87">
        <v>9.81</v>
      </c>
      <c r="C113" s="90">
        <v>0.49</v>
      </c>
      <c r="D113" s="90">
        <f t="shared" si="142"/>
        <v>10.3</v>
      </c>
      <c r="E113" s="2" t="s">
        <v>211</v>
      </c>
      <c r="F113" s="2">
        <v>4</v>
      </c>
      <c r="G113" s="87">
        <f t="shared" ref="G113:P113" si="148">IF($F113=G$1,+$B113,0)</f>
        <v>0</v>
      </c>
      <c r="H113" s="87">
        <f t="shared" si="148"/>
        <v>0</v>
      </c>
      <c r="I113" s="87">
        <f t="shared" si="148"/>
        <v>0</v>
      </c>
      <c r="J113" s="87">
        <f t="shared" si="148"/>
        <v>9.81</v>
      </c>
      <c r="K113" s="87">
        <f t="shared" si="148"/>
        <v>0</v>
      </c>
      <c r="L113" s="87">
        <f t="shared" si="148"/>
        <v>0</v>
      </c>
      <c r="M113" s="87">
        <f t="shared" si="148"/>
        <v>0</v>
      </c>
      <c r="N113" s="87">
        <f t="shared" si="148"/>
        <v>0</v>
      </c>
      <c r="O113" s="87">
        <f t="shared" si="148"/>
        <v>0</v>
      </c>
      <c r="P113" s="87">
        <f t="shared" si="148"/>
        <v>0</v>
      </c>
      <c r="Q113" s="100">
        <f t="shared" si="144"/>
        <v>9.81</v>
      </c>
      <c r="S113" s="199">
        <f t="shared" si="109"/>
        <v>0</v>
      </c>
    </row>
    <row r="114" spans="1:19" ht="13.5" customHeight="1">
      <c r="A114" s="81" t="s">
        <v>542</v>
      </c>
      <c r="B114" s="87">
        <v>15.83</v>
      </c>
      <c r="C114" s="90"/>
      <c r="D114" s="90">
        <f t="shared" si="142"/>
        <v>15.83</v>
      </c>
      <c r="E114" s="2">
        <v>422214</v>
      </c>
      <c r="F114" s="2">
        <v>2</v>
      </c>
      <c r="G114" s="87">
        <f t="shared" ref="G114:P114" si="149">IF($F114=G$1,+$B114,0)</f>
        <v>0</v>
      </c>
      <c r="H114" s="87">
        <f t="shared" si="149"/>
        <v>15.83</v>
      </c>
      <c r="I114" s="87">
        <f t="shared" si="149"/>
        <v>0</v>
      </c>
      <c r="J114" s="87">
        <f t="shared" si="149"/>
        <v>0</v>
      </c>
      <c r="K114" s="87">
        <f t="shared" si="149"/>
        <v>0</v>
      </c>
      <c r="L114" s="87">
        <f t="shared" si="149"/>
        <v>0</v>
      </c>
      <c r="M114" s="87">
        <f t="shared" si="149"/>
        <v>0</v>
      </c>
      <c r="N114" s="87">
        <f t="shared" si="149"/>
        <v>0</v>
      </c>
      <c r="O114" s="87">
        <f t="shared" si="149"/>
        <v>0</v>
      </c>
      <c r="P114" s="87">
        <f t="shared" si="149"/>
        <v>0</v>
      </c>
      <c r="Q114" s="100">
        <f t="shared" si="144"/>
        <v>15.83</v>
      </c>
      <c r="S114" s="199">
        <f t="shared" si="109"/>
        <v>0</v>
      </c>
    </row>
    <row r="115" spans="1:19" ht="13.5" customHeight="1">
      <c r="A115" s="81"/>
      <c r="B115" s="90"/>
      <c r="C115" s="90"/>
      <c r="D115" s="90">
        <f t="shared" si="142"/>
        <v>0</v>
      </c>
      <c r="E115" s="2"/>
      <c r="F115" s="2"/>
      <c r="G115" s="87">
        <f t="shared" ref="G115:P115" si="150">IF($F115=G$1,+$B115,0)</f>
        <v>0</v>
      </c>
      <c r="H115" s="87">
        <f t="shared" si="150"/>
        <v>0</v>
      </c>
      <c r="I115" s="87">
        <f t="shared" si="150"/>
        <v>0</v>
      </c>
      <c r="J115" s="87">
        <f t="shared" si="150"/>
        <v>0</v>
      </c>
      <c r="K115" s="87">
        <f t="shared" si="150"/>
        <v>0</v>
      </c>
      <c r="L115" s="87">
        <f t="shared" si="150"/>
        <v>0</v>
      </c>
      <c r="M115" s="87">
        <f t="shared" si="150"/>
        <v>0</v>
      </c>
      <c r="N115" s="87">
        <f t="shared" si="150"/>
        <v>0</v>
      </c>
      <c r="O115" s="87">
        <f t="shared" si="150"/>
        <v>0</v>
      </c>
      <c r="P115" s="87">
        <f t="shared" si="150"/>
        <v>0</v>
      </c>
      <c r="Q115" s="100">
        <f t="shared" si="144"/>
        <v>0</v>
      </c>
      <c r="S115" s="199">
        <f t="shared" si="109"/>
        <v>0</v>
      </c>
    </row>
    <row r="116" spans="1:19" ht="14.25" customHeight="1">
      <c r="A116" s="81"/>
      <c r="B116" s="113"/>
      <c r="D116" s="126">
        <f t="shared" si="142"/>
        <v>0</v>
      </c>
      <c r="E116" s="2"/>
      <c r="F116" s="2"/>
      <c r="G116" s="87">
        <f t="shared" ref="G116:P116" si="151">IF($F116=G$1,+$B116,0)</f>
        <v>0</v>
      </c>
      <c r="H116" s="87">
        <f t="shared" si="151"/>
        <v>0</v>
      </c>
      <c r="I116" s="87">
        <f t="shared" si="151"/>
        <v>0</v>
      </c>
      <c r="J116" s="87">
        <f t="shared" si="151"/>
        <v>0</v>
      </c>
      <c r="K116" s="87">
        <f t="shared" si="151"/>
        <v>0</v>
      </c>
      <c r="L116" s="87">
        <f t="shared" si="151"/>
        <v>0</v>
      </c>
      <c r="M116" s="87">
        <f t="shared" si="151"/>
        <v>0</v>
      </c>
      <c r="N116" s="87">
        <f t="shared" si="151"/>
        <v>0</v>
      </c>
      <c r="O116" s="87">
        <f t="shared" si="151"/>
        <v>0</v>
      </c>
      <c r="P116" s="87">
        <f t="shared" si="151"/>
        <v>0</v>
      </c>
      <c r="Q116" s="100">
        <f t="shared" si="144"/>
        <v>0</v>
      </c>
      <c r="S116" s="199">
        <f t="shared" si="109"/>
        <v>0</v>
      </c>
    </row>
    <row r="117" spans="1:19" ht="14.25" customHeight="1">
      <c r="A117" s="81"/>
      <c r="B117" s="113"/>
      <c r="D117" s="126">
        <f t="shared" si="142"/>
        <v>0</v>
      </c>
      <c r="E117" s="2"/>
      <c r="F117" s="2"/>
      <c r="G117" s="87">
        <f t="shared" ref="G117:P117" si="152">IF($F117=G$1,+$B117,0)</f>
        <v>0</v>
      </c>
      <c r="H117" s="87">
        <f t="shared" si="152"/>
        <v>0</v>
      </c>
      <c r="I117" s="87">
        <f t="shared" si="152"/>
        <v>0</v>
      </c>
      <c r="J117" s="87">
        <f t="shared" si="152"/>
        <v>0</v>
      </c>
      <c r="K117" s="87">
        <f t="shared" si="152"/>
        <v>0</v>
      </c>
      <c r="L117" s="87">
        <f t="shared" si="152"/>
        <v>0</v>
      </c>
      <c r="M117" s="87">
        <f t="shared" si="152"/>
        <v>0</v>
      </c>
      <c r="N117" s="87">
        <f t="shared" si="152"/>
        <v>0</v>
      </c>
      <c r="O117" s="87">
        <f t="shared" si="152"/>
        <v>0</v>
      </c>
      <c r="P117" s="87">
        <f t="shared" si="152"/>
        <v>0</v>
      </c>
      <c r="Q117" s="100">
        <f t="shared" si="144"/>
        <v>0</v>
      </c>
      <c r="S117" s="199">
        <f t="shared" si="109"/>
        <v>0</v>
      </c>
    </row>
    <row r="118" spans="1:19" ht="14.25" customHeight="1">
      <c r="A118" s="81"/>
      <c r="B118" s="100"/>
      <c r="C118" s="113"/>
      <c r="D118" s="126">
        <f t="shared" si="142"/>
        <v>0</v>
      </c>
      <c r="E118" s="2"/>
      <c r="F118" s="2"/>
      <c r="G118" s="87">
        <f t="shared" ref="G118:P118" si="153">IF($F118=G$1,+$B118,0)</f>
        <v>0</v>
      </c>
      <c r="H118" s="87">
        <f t="shared" si="153"/>
        <v>0</v>
      </c>
      <c r="I118" s="87">
        <f t="shared" si="153"/>
        <v>0</v>
      </c>
      <c r="J118" s="87">
        <f t="shared" si="153"/>
        <v>0</v>
      </c>
      <c r="K118" s="87">
        <f t="shared" si="153"/>
        <v>0</v>
      </c>
      <c r="L118" s="87">
        <f t="shared" si="153"/>
        <v>0</v>
      </c>
      <c r="M118" s="87">
        <f t="shared" si="153"/>
        <v>0</v>
      </c>
      <c r="N118" s="87">
        <f t="shared" si="153"/>
        <v>0</v>
      </c>
      <c r="O118" s="87">
        <f t="shared" si="153"/>
        <v>0</v>
      </c>
      <c r="P118" s="87">
        <f t="shared" si="153"/>
        <v>0</v>
      </c>
      <c r="Q118" s="100">
        <f t="shared" si="144"/>
        <v>0</v>
      </c>
      <c r="S118" s="199">
        <f t="shared" si="109"/>
        <v>0</v>
      </c>
    </row>
    <row r="119" spans="1:19" ht="14.25" customHeight="1">
      <c r="A119" s="114" t="s">
        <v>262</v>
      </c>
      <c r="B119" s="125">
        <f t="shared" ref="B119:D119" si="154">SUM(B109:B118)</f>
        <v>365.59</v>
      </c>
      <c r="C119" s="125">
        <f t="shared" si="154"/>
        <v>7.88</v>
      </c>
      <c r="D119" s="125">
        <f t="shared" si="154"/>
        <v>373.47</v>
      </c>
      <c r="E119" s="2"/>
      <c r="F119" s="2"/>
      <c r="G119" s="125">
        <f t="shared" ref="G119:Q119" si="155">SUM(G109:G118)</f>
        <v>180</v>
      </c>
      <c r="H119" s="125">
        <f t="shared" si="155"/>
        <v>80.83</v>
      </c>
      <c r="I119" s="125">
        <f t="shared" si="155"/>
        <v>58</v>
      </c>
      <c r="J119" s="125">
        <f t="shared" si="155"/>
        <v>9.81</v>
      </c>
      <c r="K119" s="105">
        <f t="shared" si="155"/>
        <v>36.950000000000003</v>
      </c>
      <c r="L119" s="125">
        <f t="shared" si="155"/>
        <v>0</v>
      </c>
      <c r="M119" s="105">
        <f t="shared" si="155"/>
        <v>0</v>
      </c>
      <c r="N119" s="125">
        <f t="shared" si="155"/>
        <v>0</v>
      </c>
      <c r="O119" s="125">
        <f t="shared" si="155"/>
        <v>0</v>
      </c>
      <c r="P119" s="125">
        <f t="shared" si="155"/>
        <v>0</v>
      </c>
      <c r="Q119" s="125">
        <f t="shared" si="155"/>
        <v>365.59</v>
      </c>
      <c r="S119" s="129">
        <f t="shared" si="109"/>
        <v>0</v>
      </c>
    </row>
    <row r="120" spans="1:19" ht="13.5" customHeight="1">
      <c r="A120" s="81" t="s">
        <v>535</v>
      </c>
      <c r="B120" s="5">
        <v>180.6</v>
      </c>
      <c r="D120" s="90">
        <f t="shared" ref="D120:D131" si="156">SUM(B120:C120)</f>
        <v>180.6</v>
      </c>
      <c r="E120" s="2">
        <v>422215</v>
      </c>
      <c r="F120" s="2">
        <v>1</v>
      </c>
      <c r="G120" s="87">
        <f t="shared" ref="G120:P120" si="157">IF($F120=G$1,+$B120,0)</f>
        <v>180.6</v>
      </c>
      <c r="H120" s="87">
        <f t="shared" si="157"/>
        <v>0</v>
      </c>
      <c r="I120" s="87">
        <f t="shared" si="157"/>
        <v>0</v>
      </c>
      <c r="J120" s="87">
        <f t="shared" si="157"/>
        <v>0</v>
      </c>
      <c r="K120" s="87">
        <f t="shared" si="157"/>
        <v>0</v>
      </c>
      <c r="L120" s="87">
        <f t="shared" si="157"/>
        <v>0</v>
      </c>
      <c r="M120" s="87">
        <f t="shared" si="157"/>
        <v>0</v>
      </c>
      <c r="N120" s="87">
        <f t="shared" si="157"/>
        <v>0</v>
      </c>
      <c r="O120" s="87">
        <f t="shared" si="157"/>
        <v>0</v>
      </c>
      <c r="P120" s="87">
        <f t="shared" si="157"/>
        <v>0</v>
      </c>
      <c r="Q120" s="100">
        <f t="shared" ref="Q120:Q131" si="158">SUM(G120:O120)</f>
        <v>180.6</v>
      </c>
      <c r="S120" s="199">
        <f t="shared" si="109"/>
        <v>0</v>
      </c>
    </row>
    <row r="121" spans="1:19" ht="13.5" customHeight="1">
      <c r="A121" s="81"/>
      <c r="B121" s="87"/>
      <c r="C121" s="20"/>
      <c r="D121" s="126">
        <f t="shared" si="156"/>
        <v>0</v>
      </c>
      <c r="E121" s="2"/>
      <c r="F121" s="2"/>
      <c r="G121" s="87">
        <f t="shared" ref="G121:P121" si="159">IF($F121=G$1,+$B121,0)</f>
        <v>0</v>
      </c>
      <c r="H121" s="87">
        <f t="shared" si="159"/>
        <v>0</v>
      </c>
      <c r="I121" s="87">
        <f t="shared" si="159"/>
        <v>0</v>
      </c>
      <c r="J121" s="87">
        <f t="shared" si="159"/>
        <v>0</v>
      </c>
      <c r="K121" s="87">
        <f t="shared" si="159"/>
        <v>0</v>
      </c>
      <c r="L121" s="87">
        <f t="shared" si="159"/>
        <v>0</v>
      </c>
      <c r="M121" s="87">
        <f t="shared" si="159"/>
        <v>0</v>
      </c>
      <c r="N121" s="87">
        <f t="shared" si="159"/>
        <v>0</v>
      </c>
      <c r="O121" s="87">
        <f t="shared" si="159"/>
        <v>0</v>
      </c>
      <c r="P121" s="87">
        <f t="shared" si="159"/>
        <v>0</v>
      </c>
      <c r="Q121" s="100">
        <f t="shared" si="158"/>
        <v>0</v>
      </c>
      <c r="S121" s="199">
        <f t="shared" si="109"/>
        <v>0</v>
      </c>
    </row>
    <row r="122" spans="1:19" ht="13.5" customHeight="1">
      <c r="A122" s="81"/>
      <c r="D122" s="126">
        <f t="shared" si="156"/>
        <v>0</v>
      </c>
      <c r="E122" s="91"/>
      <c r="F122" s="2"/>
      <c r="G122" s="87">
        <f t="shared" ref="G122:P122" si="160">IF($F122=G$1,+$B122,0)</f>
        <v>0</v>
      </c>
      <c r="H122" s="87">
        <f t="shared" si="160"/>
        <v>0</v>
      </c>
      <c r="I122" s="87">
        <f t="shared" si="160"/>
        <v>0</v>
      </c>
      <c r="J122" s="87">
        <f t="shared" si="160"/>
        <v>0</v>
      </c>
      <c r="K122" s="87">
        <f t="shared" si="160"/>
        <v>0</v>
      </c>
      <c r="L122" s="87">
        <f t="shared" si="160"/>
        <v>0</v>
      </c>
      <c r="M122" s="87">
        <f t="shared" si="160"/>
        <v>0</v>
      </c>
      <c r="N122" s="87">
        <f t="shared" si="160"/>
        <v>0</v>
      </c>
      <c r="O122" s="87">
        <f t="shared" si="160"/>
        <v>0</v>
      </c>
      <c r="P122" s="87">
        <f t="shared" si="160"/>
        <v>0</v>
      </c>
      <c r="Q122" s="100">
        <f t="shared" si="158"/>
        <v>0</v>
      </c>
      <c r="S122" s="199">
        <f t="shared" si="109"/>
        <v>0</v>
      </c>
    </row>
    <row r="123" spans="1:19" ht="13.5" customHeight="1">
      <c r="A123" s="81"/>
      <c r="B123" s="87"/>
      <c r="C123" s="87"/>
      <c r="D123" s="90">
        <f t="shared" si="156"/>
        <v>0</v>
      </c>
      <c r="E123" s="91"/>
      <c r="F123" s="2"/>
      <c r="G123" s="87">
        <f t="shared" ref="G123:P123" si="161">IF($F123=G$1,+$B123,0)</f>
        <v>0</v>
      </c>
      <c r="H123" s="87">
        <f t="shared" si="161"/>
        <v>0</v>
      </c>
      <c r="I123" s="87">
        <f t="shared" si="161"/>
        <v>0</v>
      </c>
      <c r="J123" s="87">
        <f t="shared" si="161"/>
        <v>0</v>
      </c>
      <c r="K123" s="87">
        <f t="shared" si="161"/>
        <v>0</v>
      </c>
      <c r="L123" s="87">
        <f t="shared" si="161"/>
        <v>0</v>
      </c>
      <c r="M123" s="87">
        <f t="shared" si="161"/>
        <v>0</v>
      </c>
      <c r="N123" s="87">
        <f t="shared" si="161"/>
        <v>0</v>
      </c>
      <c r="O123" s="87">
        <f t="shared" si="161"/>
        <v>0</v>
      </c>
      <c r="P123" s="87">
        <f t="shared" si="161"/>
        <v>0</v>
      </c>
      <c r="Q123" s="100">
        <f t="shared" si="158"/>
        <v>0</v>
      </c>
      <c r="S123" s="199">
        <f t="shared" si="109"/>
        <v>0</v>
      </c>
    </row>
    <row r="124" spans="1:19" ht="13.5" customHeight="1">
      <c r="A124" s="81" t="s">
        <v>533</v>
      </c>
      <c r="B124" s="90">
        <v>36.950000000000003</v>
      </c>
      <c r="C124" s="87">
        <v>7.39</v>
      </c>
      <c r="D124" s="90">
        <f t="shared" si="156"/>
        <v>44.34</v>
      </c>
      <c r="E124" s="91" t="s">
        <v>548</v>
      </c>
      <c r="F124" s="2">
        <v>5</v>
      </c>
      <c r="G124" s="87">
        <f t="shared" ref="G124:P124" si="162">IF($F124=G$1,+$B124,0)</f>
        <v>0</v>
      </c>
      <c r="H124" s="87">
        <f t="shared" si="162"/>
        <v>0</v>
      </c>
      <c r="I124" s="87">
        <f t="shared" si="162"/>
        <v>0</v>
      </c>
      <c r="J124" s="87">
        <f t="shared" si="162"/>
        <v>0</v>
      </c>
      <c r="K124" s="87">
        <f t="shared" si="162"/>
        <v>36.950000000000003</v>
      </c>
      <c r="L124" s="87">
        <f t="shared" si="162"/>
        <v>0</v>
      </c>
      <c r="M124" s="87">
        <f t="shared" si="162"/>
        <v>0</v>
      </c>
      <c r="N124" s="87">
        <f t="shared" si="162"/>
        <v>0</v>
      </c>
      <c r="O124" s="87">
        <f t="shared" si="162"/>
        <v>0</v>
      </c>
      <c r="P124" s="87">
        <f t="shared" si="162"/>
        <v>0</v>
      </c>
      <c r="Q124" s="100">
        <f t="shared" si="158"/>
        <v>36.950000000000003</v>
      </c>
      <c r="S124" s="199">
        <f t="shared" si="109"/>
        <v>0</v>
      </c>
    </row>
    <row r="125" spans="1:19" ht="14.25" customHeight="1">
      <c r="A125" s="81" t="s">
        <v>297</v>
      </c>
      <c r="B125" s="90">
        <v>58</v>
      </c>
      <c r="C125" s="90"/>
      <c r="D125" s="90">
        <f t="shared" si="156"/>
        <v>58</v>
      </c>
      <c r="E125" s="2" t="s">
        <v>548</v>
      </c>
      <c r="F125" s="2">
        <v>5</v>
      </c>
      <c r="G125" s="87">
        <f t="shared" ref="G125:P125" si="163">IF($F125=G$1,+$B125,0)</f>
        <v>0</v>
      </c>
      <c r="H125" s="87">
        <f t="shared" si="163"/>
        <v>0</v>
      </c>
      <c r="I125" s="87">
        <f t="shared" si="163"/>
        <v>0</v>
      </c>
      <c r="J125" s="87">
        <f t="shared" si="163"/>
        <v>0</v>
      </c>
      <c r="K125" s="87">
        <f t="shared" si="163"/>
        <v>58</v>
      </c>
      <c r="L125" s="87">
        <f t="shared" si="163"/>
        <v>0</v>
      </c>
      <c r="M125" s="87">
        <f t="shared" si="163"/>
        <v>0</v>
      </c>
      <c r="N125" s="87">
        <f t="shared" si="163"/>
        <v>0</v>
      </c>
      <c r="O125" s="87">
        <f t="shared" si="163"/>
        <v>0</v>
      </c>
      <c r="P125" s="87">
        <f t="shared" si="163"/>
        <v>0</v>
      </c>
      <c r="Q125" s="100">
        <f t="shared" si="158"/>
        <v>58</v>
      </c>
      <c r="S125" s="199">
        <f t="shared" si="109"/>
        <v>0</v>
      </c>
    </row>
    <row r="126" spans="1:19" ht="14.25" customHeight="1">
      <c r="A126" s="81" t="s">
        <v>463</v>
      </c>
      <c r="B126" s="90">
        <v>52.3</v>
      </c>
      <c r="C126" s="87"/>
      <c r="D126" s="90">
        <f t="shared" si="156"/>
        <v>52.3</v>
      </c>
      <c r="E126" s="2" t="s">
        <v>548</v>
      </c>
      <c r="F126" s="2">
        <v>3</v>
      </c>
      <c r="G126" s="87">
        <f t="shared" ref="G126:P126" si="164">IF($F126=G$1,+$B126,0)</f>
        <v>0</v>
      </c>
      <c r="H126" s="87">
        <f t="shared" si="164"/>
        <v>0</v>
      </c>
      <c r="I126" s="87">
        <f t="shared" si="164"/>
        <v>52.3</v>
      </c>
      <c r="J126" s="87">
        <f t="shared" si="164"/>
        <v>0</v>
      </c>
      <c r="K126" s="87">
        <f t="shared" si="164"/>
        <v>0</v>
      </c>
      <c r="L126" s="87">
        <f t="shared" si="164"/>
        <v>0</v>
      </c>
      <c r="M126" s="87">
        <f t="shared" si="164"/>
        <v>0</v>
      </c>
      <c r="N126" s="87">
        <f t="shared" si="164"/>
        <v>0</v>
      </c>
      <c r="O126" s="87">
        <f t="shared" si="164"/>
        <v>0</v>
      </c>
      <c r="P126" s="87">
        <f t="shared" si="164"/>
        <v>0</v>
      </c>
      <c r="Q126" s="100">
        <f t="shared" si="158"/>
        <v>52.3</v>
      </c>
      <c r="S126" s="199">
        <f t="shared" si="109"/>
        <v>0</v>
      </c>
    </row>
    <row r="127" spans="1:19" ht="14.25" customHeight="1">
      <c r="A127" s="81" t="s">
        <v>539</v>
      </c>
      <c r="B127" s="90">
        <v>71.72</v>
      </c>
      <c r="C127" s="87"/>
      <c r="D127" s="90">
        <f t="shared" si="156"/>
        <v>71.72</v>
      </c>
      <c r="E127" s="2" t="s">
        <v>548</v>
      </c>
      <c r="F127" s="2">
        <v>3</v>
      </c>
      <c r="G127" s="87">
        <f t="shared" ref="G127:P127" si="165">IF($F127=G$1,+$B127,0)</f>
        <v>0</v>
      </c>
      <c r="H127" s="87">
        <f t="shared" si="165"/>
        <v>0</v>
      </c>
      <c r="I127" s="87">
        <f t="shared" si="165"/>
        <v>71.72</v>
      </c>
      <c r="J127" s="87">
        <f t="shared" si="165"/>
        <v>0</v>
      </c>
      <c r="K127" s="87">
        <f t="shared" si="165"/>
        <v>0</v>
      </c>
      <c r="L127" s="87">
        <f t="shared" si="165"/>
        <v>0</v>
      </c>
      <c r="M127" s="87">
        <f t="shared" si="165"/>
        <v>0</v>
      </c>
      <c r="N127" s="87">
        <f t="shared" si="165"/>
        <v>0</v>
      </c>
      <c r="O127" s="87">
        <f t="shared" si="165"/>
        <v>0</v>
      </c>
      <c r="P127" s="87">
        <f t="shared" si="165"/>
        <v>0</v>
      </c>
      <c r="Q127" s="100">
        <f t="shared" si="158"/>
        <v>71.72</v>
      </c>
      <c r="S127" s="199">
        <f t="shared" si="109"/>
        <v>0</v>
      </c>
    </row>
    <row r="128" spans="1:19" ht="14.25" customHeight="1">
      <c r="A128" s="81" t="s">
        <v>235</v>
      </c>
      <c r="B128" s="90">
        <v>926.82</v>
      </c>
      <c r="C128" s="87">
        <v>46.34</v>
      </c>
      <c r="D128" s="90">
        <f t="shared" si="156"/>
        <v>973.16000000000008</v>
      </c>
      <c r="E128" s="2" t="s">
        <v>548</v>
      </c>
      <c r="F128" s="2">
        <v>4</v>
      </c>
      <c r="G128" s="87">
        <f t="shared" ref="G128:P128" si="166">IF($F128=G$1,+$B128,0)</f>
        <v>0</v>
      </c>
      <c r="H128" s="87">
        <f t="shared" si="166"/>
        <v>0</v>
      </c>
      <c r="I128" s="87">
        <f t="shared" si="166"/>
        <v>0</v>
      </c>
      <c r="J128" s="87">
        <f t="shared" si="166"/>
        <v>926.82</v>
      </c>
      <c r="K128" s="87">
        <f t="shared" si="166"/>
        <v>0</v>
      </c>
      <c r="L128" s="87">
        <f t="shared" si="166"/>
        <v>0</v>
      </c>
      <c r="M128" s="87">
        <f t="shared" si="166"/>
        <v>0</v>
      </c>
      <c r="N128" s="87">
        <f t="shared" si="166"/>
        <v>0</v>
      </c>
      <c r="O128" s="87">
        <f t="shared" si="166"/>
        <v>0</v>
      </c>
      <c r="P128" s="87">
        <f t="shared" si="166"/>
        <v>0</v>
      </c>
      <c r="Q128" s="100">
        <f t="shared" si="158"/>
        <v>926.82</v>
      </c>
      <c r="S128" s="199">
        <f t="shared" si="109"/>
        <v>0</v>
      </c>
    </row>
    <row r="129" spans="1:19" ht="14.25" customHeight="1">
      <c r="A129" s="81"/>
      <c r="B129" s="90"/>
      <c r="C129" s="87"/>
      <c r="D129" s="90">
        <f t="shared" si="156"/>
        <v>0</v>
      </c>
      <c r="E129" s="2"/>
      <c r="F129" s="2"/>
      <c r="G129" s="87">
        <f t="shared" ref="G129:P129" si="167">IF($F129=G$1,+$B129,0)</f>
        <v>0</v>
      </c>
      <c r="H129" s="87">
        <f t="shared" si="167"/>
        <v>0</v>
      </c>
      <c r="I129" s="87">
        <f t="shared" si="167"/>
        <v>0</v>
      </c>
      <c r="J129" s="87">
        <f t="shared" si="167"/>
        <v>0</v>
      </c>
      <c r="K129" s="87">
        <f t="shared" si="167"/>
        <v>0</v>
      </c>
      <c r="L129" s="87">
        <f t="shared" si="167"/>
        <v>0</v>
      </c>
      <c r="M129" s="87">
        <f t="shared" si="167"/>
        <v>0</v>
      </c>
      <c r="N129" s="87">
        <f t="shared" si="167"/>
        <v>0</v>
      </c>
      <c r="O129" s="87">
        <f t="shared" si="167"/>
        <v>0</v>
      </c>
      <c r="P129" s="87">
        <f t="shared" si="167"/>
        <v>0</v>
      </c>
      <c r="Q129" s="100">
        <f t="shared" si="158"/>
        <v>0</v>
      </c>
      <c r="S129" s="199">
        <f t="shared" si="109"/>
        <v>0</v>
      </c>
    </row>
    <row r="130" spans="1:19" ht="14.25" customHeight="1">
      <c r="A130" s="81"/>
      <c r="B130" s="90"/>
      <c r="C130" s="87"/>
      <c r="D130" s="90">
        <f t="shared" si="156"/>
        <v>0</v>
      </c>
      <c r="E130" s="2"/>
      <c r="F130" s="2"/>
      <c r="G130" s="87">
        <f t="shared" ref="G130:P130" si="168">IF($F130=G$1,+$B130,0)</f>
        <v>0</v>
      </c>
      <c r="H130" s="87">
        <f t="shared" si="168"/>
        <v>0</v>
      </c>
      <c r="I130" s="87">
        <f t="shared" si="168"/>
        <v>0</v>
      </c>
      <c r="J130" s="87">
        <f t="shared" si="168"/>
        <v>0</v>
      </c>
      <c r="K130" s="87">
        <f t="shared" si="168"/>
        <v>0</v>
      </c>
      <c r="L130" s="87">
        <f t="shared" si="168"/>
        <v>0</v>
      </c>
      <c r="M130" s="87">
        <f t="shared" si="168"/>
        <v>0</v>
      </c>
      <c r="N130" s="87">
        <f t="shared" si="168"/>
        <v>0</v>
      </c>
      <c r="O130" s="87">
        <f t="shared" si="168"/>
        <v>0</v>
      </c>
      <c r="P130" s="87">
        <f t="shared" si="168"/>
        <v>0</v>
      </c>
      <c r="Q130" s="100">
        <f t="shared" si="158"/>
        <v>0</v>
      </c>
      <c r="S130" s="199">
        <f t="shared" si="109"/>
        <v>0</v>
      </c>
    </row>
    <row r="131" spans="1:19" ht="14.25" customHeight="1">
      <c r="B131" s="100"/>
      <c r="C131" s="90"/>
      <c r="D131" s="90">
        <f t="shared" si="156"/>
        <v>0</v>
      </c>
      <c r="E131" s="2"/>
      <c r="F131" s="2"/>
      <c r="G131" s="87">
        <f t="shared" ref="G131:P131" si="169">IF($F131=G$1,+$B131,0)</f>
        <v>0</v>
      </c>
      <c r="H131" s="87">
        <f t="shared" si="169"/>
        <v>0</v>
      </c>
      <c r="I131" s="87">
        <f t="shared" si="169"/>
        <v>0</v>
      </c>
      <c r="J131" s="87">
        <f t="shared" si="169"/>
        <v>0</v>
      </c>
      <c r="K131" s="87">
        <f t="shared" si="169"/>
        <v>0</v>
      </c>
      <c r="L131" s="87">
        <f t="shared" si="169"/>
        <v>0</v>
      </c>
      <c r="M131" s="87">
        <f t="shared" si="169"/>
        <v>0</v>
      </c>
      <c r="N131" s="87">
        <f t="shared" si="169"/>
        <v>0</v>
      </c>
      <c r="O131" s="87">
        <f t="shared" si="169"/>
        <v>0</v>
      </c>
      <c r="P131" s="87">
        <f t="shared" si="169"/>
        <v>0</v>
      </c>
      <c r="Q131" s="100">
        <f t="shared" si="158"/>
        <v>0</v>
      </c>
      <c r="S131" s="199">
        <f t="shared" si="109"/>
        <v>0</v>
      </c>
    </row>
    <row r="132" spans="1:19" ht="14.25" customHeight="1">
      <c r="A132" s="114" t="s">
        <v>268</v>
      </c>
      <c r="B132" s="125">
        <f t="shared" ref="B132:D132" si="170">SUM(B120:B131)</f>
        <v>1326.39</v>
      </c>
      <c r="C132" s="125">
        <f t="shared" si="170"/>
        <v>53.730000000000004</v>
      </c>
      <c r="D132" s="125">
        <f t="shared" si="170"/>
        <v>1380.1200000000001</v>
      </c>
      <c r="E132" s="2"/>
      <c r="F132" s="2"/>
      <c r="G132" s="125">
        <f t="shared" ref="G132:Q132" si="171">SUM(G120:G131)</f>
        <v>180.6</v>
      </c>
      <c r="H132" s="125">
        <f t="shared" si="171"/>
        <v>0</v>
      </c>
      <c r="I132" s="125">
        <f t="shared" si="171"/>
        <v>124.02</v>
      </c>
      <c r="J132" s="125">
        <f t="shared" si="171"/>
        <v>926.82</v>
      </c>
      <c r="K132" s="105">
        <f t="shared" si="171"/>
        <v>94.95</v>
      </c>
      <c r="L132" s="125">
        <f t="shared" si="171"/>
        <v>0</v>
      </c>
      <c r="M132" s="105">
        <f t="shared" si="171"/>
        <v>0</v>
      </c>
      <c r="N132" s="125">
        <f t="shared" si="171"/>
        <v>0</v>
      </c>
      <c r="O132" s="125">
        <f t="shared" si="171"/>
        <v>0</v>
      </c>
      <c r="P132" s="125">
        <f t="shared" si="171"/>
        <v>0</v>
      </c>
      <c r="Q132" s="125">
        <f t="shared" si="171"/>
        <v>1326.39</v>
      </c>
      <c r="S132" s="129">
        <f t="shared" si="109"/>
        <v>0</v>
      </c>
    </row>
    <row r="133" spans="1:19" ht="14.25" customHeight="1">
      <c r="A133" s="130"/>
      <c r="B133" s="20"/>
      <c r="C133" s="20"/>
      <c r="D133" s="20"/>
      <c r="E133" s="2"/>
      <c r="F133" s="2"/>
      <c r="G133" s="20"/>
      <c r="H133" s="20"/>
      <c r="I133" s="20"/>
      <c r="J133" s="20"/>
      <c r="K133" s="87"/>
      <c r="L133" s="20"/>
      <c r="M133" s="87"/>
      <c r="N133" s="20"/>
      <c r="O133" s="20"/>
      <c r="P133" s="20"/>
      <c r="Q133" s="20"/>
    </row>
    <row r="134" spans="1:19" ht="14.25" customHeight="1">
      <c r="A134" s="130" t="s">
        <v>393</v>
      </c>
      <c r="B134" s="20"/>
      <c r="C134" s="20"/>
      <c r="D134" s="20"/>
      <c r="E134" s="2"/>
      <c r="F134" s="2"/>
      <c r="G134" s="20"/>
      <c r="H134" s="20"/>
      <c r="I134" s="20"/>
      <c r="J134" s="20"/>
      <c r="K134" s="87"/>
      <c r="L134" s="20"/>
      <c r="M134" s="87"/>
      <c r="N134" s="20"/>
      <c r="O134" s="20"/>
      <c r="P134" s="20"/>
      <c r="Q134" s="20"/>
    </row>
    <row r="135" spans="1:19" ht="14.25" customHeight="1">
      <c r="E135" s="2"/>
      <c r="F135" s="2"/>
      <c r="S135" s="5">
        <f t="shared" ref="S135:S137" si="172">+B135+C135-D135</f>
        <v>0</v>
      </c>
    </row>
    <row r="136" spans="1:19" ht="14.25" customHeight="1">
      <c r="E136" s="2"/>
      <c r="F136" s="2"/>
      <c r="S136" s="5">
        <f t="shared" si="172"/>
        <v>0</v>
      </c>
    </row>
    <row r="137" spans="1:19" ht="14.25" customHeight="1">
      <c r="A137" s="5" t="s">
        <v>269</v>
      </c>
      <c r="B137" s="20">
        <f t="shared" ref="B137:D137" si="173">B132+B119+B108+B95+B84+B76+B61+B50+B38+B30+B21+B12</f>
        <v>9612.74</v>
      </c>
      <c r="C137" s="132">
        <f t="shared" si="173"/>
        <v>697.43</v>
      </c>
      <c r="D137" s="132">
        <f t="shared" si="173"/>
        <v>10310.17</v>
      </c>
      <c r="E137" s="2"/>
      <c r="F137" s="2"/>
      <c r="G137" s="20">
        <f t="shared" ref="G137:Q137" si="174">G132+G119+G108+G95+G84+G76+G61+G50+G38+G30+G21+G12</f>
        <v>2208.4999999999995</v>
      </c>
      <c r="H137" s="20">
        <f t="shared" si="174"/>
        <v>4744.32</v>
      </c>
      <c r="I137" s="20">
        <f t="shared" si="174"/>
        <v>606.57999999999993</v>
      </c>
      <c r="J137" s="20">
        <f t="shared" si="174"/>
        <v>1445.8399999999997</v>
      </c>
      <c r="K137" s="20">
        <f t="shared" si="174"/>
        <v>607.5</v>
      </c>
      <c r="L137" s="20">
        <f t="shared" si="174"/>
        <v>0</v>
      </c>
      <c r="M137" s="20">
        <f t="shared" si="174"/>
        <v>0</v>
      </c>
      <c r="N137" s="20">
        <f t="shared" si="174"/>
        <v>0</v>
      </c>
      <c r="O137" s="20">
        <f t="shared" si="174"/>
        <v>0</v>
      </c>
      <c r="P137" s="20">
        <f t="shared" si="174"/>
        <v>0</v>
      </c>
      <c r="Q137" s="20">
        <f t="shared" si="174"/>
        <v>9612.74</v>
      </c>
      <c r="R137" s="20">
        <f>+Q12+Q21+Q30+Q38+Q50+Q61+Q76+Q84+Q95+Q108+Q119+Q132</f>
        <v>9612.74</v>
      </c>
      <c r="S137" s="129">
        <f t="shared" si="172"/>
        <v>0</v>
      </c>
    </row>
    <row r="138" spans="1:19" ht="14.25" customHeight="1">
      <c r="A138" s="5" t="s">
        <v>394</v>
      </c>
      <c r="E138" s="8"/>
      <c r="F138" s="8"/>
      <c r="G138" s="5">
        <v>14000</v>
      </c>
    </row>
    <row r="139" spans="1:19" ht="14.25" customHeight="1">
      <c r="E139" s="2"/>
      <c r="F139" s="2"/>
    </row>
    <row r="140" spans="1:19" ht="14.25" customHeight="1">
      <c r="E140" s="2"/>
      <c r="F140" s="2"/>
    </row>
    <row r="141" spans="1:19" ht="14.25" customHeight="1">
      <c r="E141" s="2"/>
      <c r="F141" s="2"/>
    </row>
    <row r="142" spans="1:19" ht="14.25" customHeight="1">
      <c r="B142" s="87"/>
      <c r="E142" s="2"/>
      <c r="F142" s="2"/>
    </row>
    <row r="143" spans="1:19" ht="14.25" customHeight="1">
      <c r="B143" s="87"/>
      <c r="E143" s="2"/>
      <c r="F143" s="2"/>
    </row>
    <row r="144" spans="1:19" ht="14.25" customHeight="1">
      <c r="B144" s="87"/>
      <c r="E144" s="2"/>
      <c r="F144" s="2"/>
      <c r="J144" s="20"/>
    </row>
    <row r="145" spans="1:19" ht="14.25" customHeight="1">
      <c r="B145" s="87"/>
      <c r="E145" s="2"/>
      <c r="F145" s="2"/>
      <c r="J145" s="20"/>
    </row>
    <row r="146" spans="1:19" ht="14.25" customHeight="1">
      <c r="B146" s="87"/>
      <c r="E146" s="2"/>
      <c r="F146" s="2"/>
      <c r="K146" s="20"/>
    </row>
    <row r="147" spans="1:19" ht="14.25" customHeight="1">
      <c r="B147" s="87"/>
      <c r="E147" s="2"/>
      <c r="F147" s="2"/>
      <c r="K147" s="20"/>
    </row>
    <row r="148" spans="1:19" ht="14.25" customHeight="1">
      <c r="B148" s="87"/>
      <c r="E148" s="2"/>
      <c r="F148" s="2"/>
      <c r="K148" s="20"/>
    </row>
    <row r="149" spans="1:19" ht="14.25" customHeight="1">
      <c r="B149" s="87"/>
      <c r="E149" s="2"/>
      <c r="F149" s="2"/>
      <c r="J149" s="20"/>
      <c r="K149" s="20"/>
    </row>
    <row r="150" spans="1:19" ht="14.25" customHeight="1">
      <c r="B150" s="87"/>
      <c r="E150" s="2"/>
      <c r="F150" s="2"/>
      <c r="K150" s="20"/>
    </row>
    <row r="151" spans="1:19" ht="14.25" customHeight="1">
      <c r="B151" s="87"/>
      <c r="E151" s="2"/>
      <c r="F151" s="2"/>
    </row>
    <row r="152" spans="1:19" ht="14.25" customHeight="1">
      <c r="B152" s="87"/>
      <c r="E152" s="2"/>
      <c r="F152" s="2"/>
      <c r="N152" s="20"/>
    </row>
    <row r="153" spans="1:19" ht="14.25" customHeight="1">
      <c r="A153" s="5" t="s">
        <v>404</v>
      </c>
      <c r="B153" s="87">
        <f>+O137</f>
        <v>0</v>
      </c>
      <c r="E153" s="2"/>
      <c r="F153" s="2"/>
    </row>
    <row r="154" spans="1:19" ht="14.25" customHeight="1">
      <c r="A154" s="5" t="s">
        <v>208</v>
      </c>
      <c r="B154" s="87">
        <f>+P137</f>
        <v>0</v>
      </c>
      <c r="E154" s="2"/>
      <c r="F154" s="2"/>
      <c r="M154" s="87"/>
    </row>
    <row r="155" spans="1:19" ht="14.25" customHeight="1">
      <c r="B155" s="87"/>
      <c r="E155" s="2"/>
      <c r="F155" s="2"/>
      <c r="M155" s="87"/>
    </row>
    <row r="156" spans="1:19" ht="14.25" customHeight="1">
      <c r="A156" s="147" t="s">
        <v>92</v>
      </c>
      <c r="B156" s="105">
        <f>SUM(B142:B154)</f>
        <v>0</v>
      </c>
      <c r="C156" s="87"/>
      <c r="E156" s="2"/>
      <c r="F156" s="2"/>
      <c r="M156" s="87"/>
    </row>
    <row r="157" spans="1:19" ht="14.25" customHeight="1">
      <c r="E157" s="2"/>
      <c r="F157" s="2"/>
      <c r="N157" s="87"/>
    </row>
    <row r="158" spans="1:19" ht="14.25" customHeight="1">
      <c r="E158" s="2"/>
      <c r="F158" s="2"/>
      <c r="N158" s="20"/>
    </row>
    <row r="159" spans="1:19" ht="14.25" customHeight="1">
      <c r="E159" s="2"/>
      <c r="F159" s="2"/>
    </row>
    <row r="160" spans="1:19" ht="14.25" customHeight="1">
      <c r="A160" s="128" t="s">
        <v>7</v>
      </c>
      <c r="B160" s="128" t="s">
        <v>7</v>
      </c>
      <c r="C160" s="198" t="s">
        <v>7</v>
      </c>
      <c r="D160" s="128" t="s">
        <v>7</v>
      </c>
      <c r="E160" s="2"/>
      <c r="F160" s="2"/>
      <c r="G160" s="128"/>
      <c r="H160" s="128"/>
      <c r="I160" s="128"/>
      <c r="J160" s="128"/>
      <c r="K160" s="128"/>
      <c r="L160" s="128"/>
      <c r="M160" s="128"/>
      <c r="N160" s="128"/>
      <c r="O160" s="128"/>
      <c r="P160" s="128"/>
      <c r="Q160" s="128" t="s">
        <v>7</v>
      </c>
      <c r="S160" s="128" t="s">
        <v>7</v>
      </c>
    </row>
    <row r="161" spans="5:15" ht="14.25" customHeight="1">
      <c r="E161" s="201" t="s">
        <v>7</v>
      </c>
      <c r="F161" s="2"/>
    </row>
    <row r="162" spans="5:15" ht="14.25" customHeight="1">
      <c r="E162" s="2"/>
      <c r="F162" s="2"/>
    </row>
    <row r="163" spans="5:15" ht="14.25" customHeight="1">
      <c r="E163" s="2"/>
      <c r="F163" s="2"/>
    </row>
    <row r="164" spans="5:15" ht="14.25" customHeight="1">
      <c r="E164" s="2"/>
      <c r="F164" s="2"/>
    </row>
    <row r="165" spans="5:15" ht="14.25" customHeight="1">
      <c r="E165" s="2"/>
      <c r="F165" s="2"/>
    </row>
    <row r="166" spans="5:15" ht="14.25" customHeight="1">
      <c r="E166" s="2"/>
      <c r="F166" s="2"/>
    </row>
    <row r="167" spans="5:15" ht="14.25" customHeight="1">
      <c r="E167" s="2"/>
      <c r="F167" s="2"/>
    </row>
    <row r="168" spans="5:15" ht="14.25" customHeight="1">
      <c r="E168" s="2"/>
      <c r="F168" s="2"/>
      <c r="O168" s="20"/>
    </row>
    <row r="169" spans="5:15" ht="14.25" customHeight="1">
      <c r="E169" s="2"/>
      <c r="F169" s="2"/>
    </row>
    <row r="170" spans="5:15" ht="14.25" customHeight="1">
      <c r="E170" s="2"/>
      <c r="F170" s="2"/>
    </row>
    <row r="171" spans="5:15" ht="14.25" customHeight="1">
      <c r="E171" s="2"/>
      <c r="F171" s="2"/>
    </row>
    <row r="172" spans="5:15" ht="14.25" customHeight="1">
      <c r="E172" s="2"/>
      <c r="F172" s="2"/>
    </row>
    <row r="173" spans="5:15" ht="14.25" customHeight="1">
      <c r="E173" s="2"/>
      <c r="F173" s="2"/>
    </row>
    <row r="174" spans="5:15" ht="14.25" customHeight="1">
      <c r="E174" s="2"/>
      <c r="F174" s="2"/>
    </row>
    <row r="175" spans="5:15" ht="14.25" customHeight="1">
      <c r="E175" s="2"/>
      <c r="F175" s="2"/>
    </row>
    <row r="176" spans="5:15" ht="14.25" customHeight="1">
      <c r="E176" s="2"/>
      <c r="F176" s="2"/>
    </row>
    <row r="177" spans="5:6" ht="14.25" customHeight="1">
      <c r="E177" s="2"/>
      <c r="F177" s="2"/>
    </row>
    <row r="178" spans="5:6" ht="14.25" customHeight="1">
      <c r="E178" s="2"/>
      <c r="F178" s="2"/>
    </row>
    <row r="179" spans="5:6" ht="14.25" customHeight="1">
      <c r="E179" s="2"/>
      <c r="F179" s="2"/>
    </row>
    <row r="180" spans="5:6" ht="14.25" customHeight="1">
      <c r="E180" s="2"/>
      <c r="F180" s="2"/>
    </row>
    <row r="181" spans="5:6" ht="14.25" customHeight="1">
      <c r="E181" s="2"/>
      <c r="F181" s="2"/>
    </row>
    <row r="182" spans="5:6" ht="14.25" customHeight="1">
      <c r="E182" s="2"/>
      <c r="F182" s="2"/>
    </row>
    <row r="183" spans="5:6" ht="14.25" customHeight="1">
      <c r="E183" s="2"/>
      <c r="F183" s="2"/>
    </row>
    <row r="184" spans="5:6" ht="14.25" customHeight="1">
      <c r="E184" s="2"/>
      <c r="F184" s="2"/>
    </row>
    <row r="185" spans="5:6" ht="14.25" customHeight="1">
      <c r="E185" s="2"/>
      <c r="F185" s="2"/>
    </row>
    <row r="186" spans="5:6" ht="14.25" customHeight="1">
      <c r="E186" s="2"/>
      <c r="F186" s="2"/>
    </row>
    <row r="187" spans="5:6" ht="14.25" customHeight="1">
      <c r="E187" s="2"/>
      <c r="F187" s="2"/>
    </row>
    <row r="188" spans="5:6" ht="14.25" customHeight="1">
      <c r="E188" s="2"/>
      <c r="F188" s="2"/>
    </row>
    <row r="189" spans="5:6" ht="14.25" customHeight="1">
      <c r="E189" s="2"/>
      <c r="F189" s="2"/>
    </row>
    <row r="190" spans="5:6" ht="14.25" customHeight="1">
      <c r="E190" s="2"/>
      <c r="F190" s="2"/>
    </row>
    <row r="191" spans="5:6" ht="14.25" customHeight="1">
      <c r="E191" s="2"/>
      <c r="F191" s="2"/>
    </row>
    <row r="192" spans="5:6" ht="14.25" customHeight="1">
      <c r="E192" s="2"/>
      <c r="F192" s="2"/>
    </row>
    <row r="193" spans="5:6" ht="14.25" customHeight="1">
      <c r="E193" s="2"/>
      <c r="F193" s="2"/>
    </row>
    <row r="194" spans="5:6" ht="14.25" customHeight="1">
      <c r="E194" s="2"/>
      <c r="F194" s="2"/>
    </row>
    <row r="195" spans="5:6" ht="14.25" customHeight="1">
      <c r="E195" s="2"/>
      <c r="F195" s="2"/>
    </row>
    <row r="196" spans="5:6" ht="14.25" customHeight="1">
      <c r="E196" s="2"/>
      <c r="F196" s="2"/>
    </row>
    <row r="197" spans="5:6" ht="14.25" customHeight="1">
      <c r="E197" s="2"/>
      <c r="F197" s="2"/>
    </row>
    <row r="198" spans="5:6" ht="14.25" customHeight="1">
      <c r="E198" s="2"/>
      <c r="F198" s="2"/>
    </row>
    <row r="199" spans="5:6" ht="14.25" customHeight="1">
      <c r="E199" s="2"/>
      <c r="F199" s="2"/>
    </row>
    <row r="200" spans="5:6" ht="14.25" customHeight="1">
      <c r="E200" s="2"/>
      <c r="F200" s="2"/>
    </row>
    <row r="201" spans="5:6" ht="14.25" customHeight="1">
      <c r="E201" s="2"/>
      <c r="F201" s="2"/>
    </row>
    <row r="202" spans="5:6" ht="14.25" customHeight="1">
      <c r="E202" s="2"/>
      <c r="F202" s="2"/>
    </row>
    <row r="203" spans="5:6" ht="14.25" customHeight="1">
      <c r="E203" s="2"/>
      <c r="F203" s="2"/>
    </row>
    <row r="204" spans="5:6" ht="14.25" customHeight="1">
      <c r="E204" s="2"/>
      <c r="F204" s="2"/>
    </row>
    <row r="205" spans="5:6" ht="14.25" customHeight="1">
      <c r="E205" s="2"/>
      <c r="F205" s="2"/>
    </row>
    <row r="206" spans="5:6" ht="14.25" customHeight="1">
      <c r="E206" s="2"/>
      <c r="F206" s="2"/>
    </row>
    <row r="207" spans="5:6" ht="14.25" customHeight="1">
      <c r="E207" s="2"/>
      <c r="F207" s="2"/>
    </row>
    <row r="208" spans="5:6" ht="14.25" customHeight="1">
      <c r="E208" s="2"/>
      <c r="F208" s="2"/>
    </row>
    <row r="209" spans="5:6" ht="14.25" customHeight="1">
      <c r="E209" s="2"/>
      <c r="F209" s="2"/>
    </row>
    <row r="210" spans="5:6" ht="14.25" customHeight="1">
      <c r="E210" s="2"/>
      <c r="F210" s="2"/>
    </row>
    <row r="211" spans="5:6" ht="14.25" customHeight="1">
      <c r="E211" s="2"/>
      <c r="F211" s="2"/>
    </row>
    <row r="212" spans="5:6" ht="14.25" customHeight="1">
      <c r="E212" s="2"/>
      <c r="F212" s="2"/>
    </row>
    <row r="213" spans="5:6" ht="14.25" customHeight="1">
      <c r="E213" s="2"/>
      <c r="F213" s="2"/>
    </row>
    <row r="214" spans="5:6" ht="14.25" customHeight="1">
      <c r="E214" s="2"/>
      <c r="F214" s="2"/>
    </row>
    <row r="215" spans="5:6" ht="14.25" customHeight="1">
      <c r="E215" s="2"/>
      <c r="F215" s="2"/>
    </row>
    <row r="216" spans="5:6" ht="14.25" customHeight="1">
      <c r="E216" s="2"/>
      <c r="F216" s="2"/>
    </row>
    <row r="217" spans="5:6" ht="14.25" customHeight="1">
      <c r="E217" s="2"/>
      <c r="F217" s="2"/>
    </row>
    <row r="218" spans="5:6" ht="14.25" customHeight="1">
      <c r="E218" s="2"/>
      <c r="F218" s="2"/>
    </row>
    <row r="219" spans="5:6" ht="14.25" customHeight="1">
      <c r="E219" s="2"/>
      <c r="F219" s="2"/>
    </row>
    <row r="220" spans="5:6" ht="14.25" customHeight="1">
      <c r="E220" s="2"/>
      <c r="F220" s="2"/>
    </row>
    <row r="221" spans="5:6" ht="14.25" customHeight="1">
      <c r="E221" s="2"/>
      <c r="F221" s="2"/>
    </row>
    <row r="222" spans="5:6" ht="14.25" customHeight="1">
      <c r="E222" s="2"/>
      <c r="F222" s="2"/>
    </row>
    <row r="223" spans="5:6" ht="14.25" customHeight="1">
      <c r="E223" s="2"/>
      <c r="F223" s="2"/>
    </row>
    <row r="224" spans="5:6" ht="14.25" customHeight="1">
      <c r="E224" s="2"/>
      <c r="F224" s="2"/>
    </row>
    <row r="225" spans="5:6" ht="14.25" customHeight="1">
      <c r="E225" s="2"/>
      <c r="F225" s="2"/>
    </row>
    <row r="226" spans="5:6" ht="14.25" customHeight="1">
      <c r="E226" s="2"/>
      <c r="F226" s="2"/>
    </row>
    <row r="227" spans="5:6" ht="14.25" customHeight="1">
      <c r="E227" s="2"/>
      <c r="F227" s="2"/>
    </row>
    <row r="228" spans="5:6" ht="14.25" customHeight="1">
      <c r="E228" s="2"/>
      <c r="F228" s="2"/>
    </row>
    <row r="229" spans="5:6" ht="14.25" customHeight="1">
      <c r="E229" s="2"/>
      <c r="F229" s="2"/>
    </row>
    <row r="230" spans="5:6" ht="14.25" customHeight="1">
      <c r="E230" s="2"/>
      <c r="F230" s="2"/>
    </row>
    <row r="231" spans="5:6" ht="14.25" customHeight="1">
      <c r="E231" s="2"/>
      <c r="F231" s="2"/>
    </row>
    <row r="232" spans="5:6" ht="14.25" customHeight="1">
      <c r="E232" s="2"/>
      <c r="F232" s="2"/>
    </row>
    <row r="233" spans="5:6" ht="14.25" customHeight="1">
      <c r="E233" s="2"/>
      <c r="F233" s="2"/>
    </row>
    <row r="234" spans="5:6" ht="14.25" customHeight="1">
      <c r="E234" s="2"/>
      <c r="F234" s="2"/>
    </row>
    <row r="235" spans="5:6" ht="14.25" customHeight="1">
      <c r="E235" s="2"/>
      <c r="F235" s="2"/>
    </row>
    <row r="236" spans="5:6" ht="14.25" customHeight="1">
      <c r="E236" s="2"/>
      <c r="F236" s="2"/>
    </row>
    <row r="237" spans="5:6" ht="14.25" customHeight="1">
      <c r="E237" s="2"/>
      <c r="F237" s="2"/>
    </row>
    <row r="238" spans="5:6" ht="14.25" customHeight="1">
      <c r="E238" s="2"/>
      <c r="F238" s="2"/>
    </row>
    <row r="239" spans="5:6" ht="14.25" customHeight="1">
      <c r="E239" s="2"/>
      <c r="F239" s="2"/>
    </row>
    <row r="240" spans="5:6" ht="14.25" customHeight="1">
      <c r="E240" s="2"/>
      <c r="F240" s="2"/>
    </row>
    <row r="241" spans="5:6" ht="14.25" customHeight="1">
      <c r="E241" s="2"/>
      <c r="F241" s="2"/>
    </row>
    <row r="242" spans="5:6" ht="14.25" customHeight="1">
      <c r="E242" s="2"/>
      <c r="F242" s="2"/>
    </row>
    <row r="243" spans="5:6" ht="14.25" customHeight="1">
      <c r="E243" s="2"/>
      <c r="F243" s="2"/>
    </row>
    <row r="244" spans="5:6" ht="14.25" customHeight="1">
      <c r="E244" s="2"/>
      <c r="F244" s="2"/>
    </row>
    <row r="245" spans="5:6" ht="14.25" customHeight="1">
      <c r="E245" s="2"/>
      <c r="F245" s="2"/>
    </row>
    <row r="246" spans="5:6" ht="14.25" customHeight="1">
      <c r="E246" s="2"/>
      <c r="F246" s="2"/>
    </row>
    <row r="247" spans="5:6" ht="14.25" customHeight="1">
      <c r="E247" s="2"/>
      <c r="F247" s="2"/>
    </row>
    <row r="248" spans="5:6" ht="14.25" customHeight="1">
      <c r="E248" s="2"/>
      <c r="F248" s="2"/>
    </row>
    <row r="249" spans="5:6" ht="14.25" customHeight="1">
      <c r="E249" s="2"/>
      <c r="F249" s="2"/>
    </row>
    <row r="250" spans="5:6" ht="14.25" customHeight="1">
      <c r="E250" s="2"/>
      <c r="F250" s="2"/>
    </row>
    <row r="251" spans="5:6" ht="14.25" customHeight="1">
      <c r="E251" s="2"/>
      <c r="F251" s="2"/>
    </row>
    <row r="252" spans="5:6" ht="14.25" customHeight="1">
      <c r="E252" s="2"/>
      <c r="F252" s="2"/>
    </row>
    <row r="253" spans="5:6" ht="14.25" customHeight="1">
      <c r="E253" s="2"/>
      <c r="F253" s="2"/>
    </row>
    <row r="254" spans="5:6" ht="14.25" customHeight="1">
      <c r="E254" s="2"/>
      <c r="F254" s="2"/>
    </row>
    <row r="255" spans="5:6" ht="14.25" customHeight="1">
      <c r="E255" s="2"/>
      <c r="F255" s="2"/>
    </row>
    <row r="256" spans="5:6" ht="14.25" customHeight="1">
      <c r="E256" s="2"/>
      <c r="F256" s="2"/>
    </row>
    <row r="257" spans="5:6" ht="14.25" customHeight="1">
      <c r="E257" s="2"/>
      <c r="F257" s="2"/>
    </row>
    <row r="258" spans="5:6" ht="14.25" customHeight="1">
      <c r="E258" s="2"/>
      <c r="F258" s="2"/>
    </row>
    <row r="259" spans="5:6" ht="14.25" customHeight="1">
      <c r="E259" s="2"/>
      <c r="F259" s="2"/>
    </row>
    <row r="260" spans="5:6" ht="14.25" customHeight="1">
      <c r="E260" s="2"/>
      <c r="F260" s="2"/>
    </row>
    <row r="261" spans="5:6" ht="14.25" customHeight="1">
      <c r="E261" s="2"/>
      <c r="F261" s="2"/>
    </row>
    <row r="262" spans="5:6" ht="14.25" customHeight="1">
      <c r="E262" s="2"/>
      <c r="F262" s="2"/>
    </row>
    <row r="263" spans="5:6" ht="14.25" customHeight="1">
      <c r="E263" s="2"/>
      <c r="F263" s="2"/>
    </row>
    <row r="264" spans="5:6" ht="14.25" customHeight="1">
      <c r="E264" s="2"/>
      <c r="F264" s="2"/>
    </row>
    <row r="265" spans="5:6" ht="14.25" customHeight="1">
      <c r="E265" s="2"/>
      <c r="F265" s="2"/>
    </row>
    <row r="266" spans="5:6" ht="14.25" customHeight="1">
      <c r="E266" s="2"/>
      <c r="F266" s="2"/>
    </row>
    <row r="267" spans="5:6" ht="14.25" customHeight="1">
      <c r="E267" s="2"/>
      <c r="F267" s="2"/>
    </row>
    <row r="268" spans="5:6" ht="14.25" customHeight="1">
      <c r="E268" s="2"/>
      <c r="F268" s="2"/>
    </row>
    <row r="269" spans="5:6" ht="14.25" customHeight="1">
      <c r="E269" s="2"/>
      <c r="F269" s="2"/>
    </row>
    <row r="270" spans="5:6" ht="14.25" customHeight="1">
      <c r="E270" s="2"/>
      <c r="F270" s="2"/>
    </row>
    <row r="271" spans="5:6" ht="14.25" customHeight="1">
      <c r="E271" s="2"/>
      <c r="F271" s="2"/>
    </row>
    <row r="272" spans="5:6" ht="14.25" customHeight="1">
      <c r="E272" s="2"/>
      <c r="F272" s="2"/>
    </row>
    <row r="273" spans="5:6" ht="14.25" customHeight="1">
      <c r="E273" s="2"/>
      <c r="F273" s="2"/>
    </row>
    <row r="274" spans="5:6" ht="14.25" customHeight="1">
      <c r="E274" s="2"/>
      <c r="F274" s="2"/>
    </row>
    <row r="275" spans="5:6" ht="14.25" customHeight="1">
      <c r="E275" s="2"/>
      <c r="F275" s="2"/>
    </row>
    <row r="276" spans="5:6" ht="14.25" customHeight="1">
      <c r="E276" s="2"/>
      <c r="F276" s="2"/>
    </row>
    <row r="277" spans="5:6" ht="14.25" customHeight="1">
      <c r="E277" s="2"/>
      <c r="F277" s="2"/>
    </row>
    <row r="278" spans="5:6" ht="14.25" customHeight="1">
      <c r="E278" s="2"/>
      <c r="F278" s="2"/>
    </row>
    <row r="279" spans="5:6" ht="14.25" customHeight="1">
      <c r="E279" s="2"/>
      <c r="F279" s="2"/>
    </row>
    <row r="280" spans="5:6" ht="14.25" customHeight="1">
      <c r="E280" s="2"/>
      <c r="F280" s="2"/>
    </row>
    <row r="281" spans="5:6" ht="14.25" customHeight="1">
      <c r="E281" s="2"/>
      <c r="F281" s="2"/>
    </row>
    <row r="282" spans="5:6" ht="14.25" customHeight="1">
      <c r="E282" s="2"/>
      <c r="F282" s="2"/>
    </row>
    <row r="283" spans="5:6" ht="14.25" customHeight="1">
      <c r="E283" s="2"/>
      <c r="F283" s="2"/>
    </row>
    <row r="284" spans="5:6" ht="14.25" customHeight="1">
      <c r="E284" s="2"/>
      <c r="F284" s="2"/>
    </row>
    <row r="285" spans="5:6" ht="14.25" customHeight="1">
      <c r="E285" s="2"/>
      <c r="F285" s="2"/>
    </row>
    <row r="286" spans="5:6" ht="14.25" customHeight="1">
      <c r="E286" s="2"/>
      <c r="F286" s="2"/>
    </row>
    <row r="287" spans="5:6" ht="14.25" customHeight="1">
      <c r="E287" s="2"/>
      <c r="F287" s="2"/>
    </row>
    <row r="288" spans="5:6" ht="14.25" customHeight="1">
      <c r="E288" s="2"/>
      <c r="F288" s="2"/>
    </row>
    <row r="289" spans="5:6" ht="14.25" customHeight="1">
      <c r="E289" s="2"/>
      <c r="F289" s="2"/>
    </row>
    <row r="290" spans="5:6" ht="14.25" customHeight="1">
      <c r="E290" s="2"/>
      <c r="F290" s="2"/>
    </row>
    <row r="291" spans="5:6" ht="14.25" customHeight="1">
      <c r="E291" s="2"/>
      <c r="F291" s="2"/>
    </row>
    <row r="292" spans="5:6" ht="14.25" customHeight="1">
      <c r="E292" s="2"/>
      <c r="F292" s="2"/>
    </row>
    <row r="293" spans="5:6" ht="14.25" customHeight="1">
      <c r="E293" s="2"/>
      <c r="F293" s="2"/>
    </row>
    <row r="294" spans="5:6" ht="14.25" customHeight="1">
      <c r="E294" s="2"/>
      <c r="F294" s="2"/>
    </row>
    <row r="295" spans="5:6" ht="14.25" customHeight="1">
      <c r="E295" s="2"/>
      <c r="F295" s="2"/>
    </row>
    <row r="296" spans="5:6" ht="14.25" customHeight="1">
      <c r="E296" s="2"/>
      <c r="F296" s="2"/>
    </row>
    <row r="297" spans="5:6" ht="14.25" customHeight="1">
      <c r="E297" s="2"/>
      <c r="F297" s="2"/>
    </row>
    <row r="298" spans="5:6" ht="14.25" customHeight="1">
      <c r="E298" s="2"/>
      <c r="F298" s="2"/>
    </row>
    <row r="299" spans="5:6" ht="14.25" customHeight="1">
      <c r="E299" s="2"/>
      <c r="F299" s="2"/>
    </row>
    <row r="300" spans="5:6" ht="14.25" customHeight="1">
      <c r="E300" s="2"/>
      <c r="F300" s="2"/>
    </row>
    <row r="301" spans="5:6" ht="14.25" customHeight="1">
      <c r="E301" s="2"/>
      <c r="F301" s="2"/>
    </row>
    <row r="302" spans="5:6" ht="14.25" customHeight="1">
      <c r="E302" s="2"/>
      <c r="F302" s="2"/>
    </row>
    <row r="303" spans="5:6" ht="14.25" customHeight="1">
      <c r="E303" s="2"/>
      <c r="F303" s="2"/>
    </row>
    <row r="304" spans="5:6" ht="14.25" customHeight="1">
      <c r="E304" s="2"/>
      <c r="F304" s="2"/>
    </row>
    <row r="305" spans="5:6" ht="14.25" customHeight="1">
      <c r="E305" s="2"/>
      <c r="F305" s="2"/>
    </row>
    <row r="306" spans="5:6" ht="14.25" customHeight="1">
      <c r="E306" s="2"/>
      <c r="F306" s="2"/>
    </row>
    <row r="307" spans="5:6" ht="14.25" customHeight="1">
      <c r="E307" s="2"/>
      <c r="F307" s="2"/>
    </row>
    <row r="308" spans="5:6" ht="14.25" customHeight="1">
      <c r="E308" s="2"/>
      <c r="F308" s="2"/>
    </row>
    <row r="309" spans="5:6" ht="14.25" customHeight="1">
      <c r="E309" s="2"/>
      <c r="F309" s="2"/>
    </row>
    <row r="310" spans="5:6" ht="14.25" customHeight="1">
      <c r="E310" s="2"/>
      <c r="F310" s="2"/>
    </row>
    <row r="311" spans="5:6" ht="14.25" customHeight="1">
      <c r="E311" s="2"/>
      <c r="F311" s="2"/>
    </row>
    <row r="312" spans="5:6" ht="14.25" customHeight="1">
      <c r="E312" s="2"/>
      <c r="F312" s="2"/>
    </row>
    <row r="313" spans="5:6" ht="14.25" customHeight="1">
      <c r="E313" s="2"/>
      <c r="F313" s="2"/>
    </row>
    <row r="314" spans="5:6" ht="14.25" customHeight="1">
      <c r="E314" s="2"/>
      <c r="F314" s="2"/>
    </row>
    <row r="315" spans="5:6" ht="14.25" customHeight="1">
      <c r="E315" s="2"/>
      <c r="F315" s="2"/>
    </row>
    <row r="316" spans="5:6" ht="14.25" customHeight="1">
      <c r="E316" s="2"/>
      <c r="F316" s="2"/>
    </row>
    <row r="317" spans="5:6" ht="14.25" customHeight="1">
      <c r="E317" s="2"/>
      <c r="F317" s="2"/>
    </row>
    <row r="318" spans="5:6" ht="14.25" customHeight="1">
      <c r="E318" s="2"/>
      <c r="F318" s="2"/>
    </row>
    <row r="319" spans="5:6" ht="14.25" customHeight="1">
      <c r="E319" s="2"/>
      <c r="F319" s="2"/>
    </row>
    <row r="320" spans="5:6" ht="14.25" customHeight="1">
      <c r="E320" s="2"/>
      <c r="F320" s="2"/>
    </row>
    <row r="321" spans="5:6" ht="14.25" customHeight="1">
      <c r="E321" s="2"/>
      <c r="F321" s="2"/>
    </row>
    <row r="322" spans="5:6" ht="14.25" customHeight="1">
      <c r="E322" s="2"/>
      <c r="F322" s="2"/>
    </row>
    <row r="323" spans="5:6" ht="14.25" customHeight="1">
      <c r="E323" s="2"/>
      <c r="F323" s="2"/>
    </row>
    <row r="324" spans="5:6" ht="14.25" customHeight="1">
      <c r="E324" s="2"/>
      <c r="F324" s="2"/>
    </row>
    <row r="325" spans="5:6" ht="14.25" customHeight="1">
      <c r="E325" s="2"/>
      <c r="F325" s="2"/>
    </row>
    <row r="326" spans="5:6" ht="14.25" customHeight="1">
      <c r="E326" s="2"/>
      <c r="F326" s="2"/>
    </row>
    <row r="327" spans="5:6" ht="14.25" customHeight="1">
      <c r="E327" s="2"/>
      <c r="F327" s="2"/>
    </row>
    <row r="328" spans="5:6" ht="14.25" customHeight="1">
      <c r="E328" s="2"/>
      <c r="F328" s="2"/>
    </row>
    <row r="329" spans="5:6" ht="14.25" customHeight="1">
      <c r="E329" s="2"/>
      <c r="F329" s="2"/>
    </row>
    <row r="330" spans="5:6" ht="14.25" customHeight="1">
      <c r="E330" s="2"/>
      <c r="F330" s="2"/>
    </row>
    <row r="331" spans="5:6" ht="14.25" customHeight="1">
      <c r="E331" s="2"/>
      <c r="F331" s="2"/>
    </row>
    <row r="332" spans="5:6" ht="14.25" customHeight="1">
      <c r="E332" s="2"/>
      <c r="F332" s="2"/>
    </row>
    <row r="333" spans="5:6" ht="14.25" customHeight="1">
      <c r="E333" s="2"/>
      <c r="F333" s="2"/>
    </row>
    <row r="334" spans="5:6" ht="14.25" customHeight="1">
      <c r="E334" s="2"/>
      <c r="F334" s="2"/>
    </row>
    <row r="335" spans="5:6" ht="14.25" customHeight="1">
      <c r="E335" s="2"/>
      <c r="F335" s="2"/>
    </row>
    <row r="336" spans="5:6" ht="14.25" customHeight="1">
      <c r="E336" s="2"/>
      <c r="F336" s="2"/>
    </row>
    <row r="337" spans="5:6" ht="14.25" customHeight="1">
      <c r="E337" s="2"/>
      <c r="F337" s="2"/>
    </row>
    <row r="338" spans="5:6" ht="14.25" customHeight="1">
      <c r="E338" s="2"/>
      <c r="F338" s="2"/>
    </row>
    <row r="339" spans="5:6" ht="14.25" customHeight="1">
      <c r="E339" s="2"/>
      <c r="F339" s="2"/>
    </row>
    <row r="340" spans="5:6" ht="14.25" customHeight="1">
      <c r="E340" s="2"/>
      <c r="F340" s="2"/>
    </row>
    <row r="341" spans="5:6" ht="14.25" customHeight="1">
      <c r="E341" s="2"/>
      <c r="F341" s="2"/>
    </row>
    <row r="342" spans="5:6" ht="14.25" customHeight="1">
      <c r="E342" s="2"/>
      <c r="F342" s="2"/>
    </row>
    <row r="343" spans="5:6" ht="14.25" customHeight="1">
      <c r="E343" s="2"/>
      <c r="F343" s="2"/>
    </row>
    <row r="344" spans="5:6" ht="14.25" customHeight="1">
      <c r="E344" s="2"/>
      <c r="F344" s="2"/>
    </row>
    <row r="345" spans="5:6" ht="14.25" customHeight="1">
      <c r="E345" s="2"/>
      <c r="F345" s="2"/>
    </row>
    <row r="346" spans="5:6" ht="14.25" customHeight="1">
      <c r="E346" s="2"/>
      <c r="F346" s="2"/>
    </row>
    <row r="347" spans="5:6" ht="14.25" customHeight="1">
      <c r="E347" s="2"/>
      <c r="F347" s="2"/>
    </row>
    <row r="348" spans="5:6" ht="14.25" customHeight="1">
      <c r="E348" s="2"/>
      <c r="F348" s="2"/>
    </row>
    <row r="349" spans="5:6" ht="14.25" customHeight="1">
      <c r="E349" s="2"/>
      <c r="F349" s="2"/>
    </row>
    <row r="350" spans="5:6" ht="14.25" customHeight="1">
      <c r="E350" s="2"/>
      <c r="F350" s="2"/>
    </row>
    <row r="351" spans="5:6" ht="14.25" customHeight="1">
      <c r="E351" s="2"/>
      <c r="F351" s="2"/>
    </row>
    <row r="352" spans="5:6" ht="14.25" customHeight="1">
      <c r="E352" s="2"/>
      <c r="F352" s="2"/>
    </row>
    <row r="353" spans="5:6" ht="14.25" customHeight="1">
      <c r="E353" s="2"/>
      <c r="F353" s="2"/>
    </row>
    <row r="354" spans="5:6" ht="14.25" customHeight="1">
      <c r="E354" s="2"/>
      <c r="F354" s="2"/>
    </row>
    <row r="355" spans="5:6" ht="14.25" customHeight="1">
      <c r="E355" s="2"/>
      <c r="F355" s="2"/>
    </row>
    <row r="356" spans="5:6" ht="14.25" customHeight="1">
      <c r="E356" s="2"/>
      <c r="F356" s="2"/>
    </row>
    <row r="357" spans="5:6" ht="14.25" customHeight="1">
      <c r="E357" s="2"/>
      <c r="F357" s="2"/>
    </row>
    <row r="358" spans="5:6" ht="14.25" customHeight="1">
      <c r="E358" s="2"/>
      <c r="F358" s="2"/>
    </row>
    <row r="359" spans="5:6" ht="14.25" customHeight="1">
      <c r="E359" s="2"/>
      <c r="F359" s="2"/>
    </row>
    <row r="360" spans="5:6" ht="14.25" customHeight="1">
      <c r="E360" s="2"/>
      <c r="F360" s="2"/>
    </row>
    <row r="361" spans="5:6" ht="14.25" customHeight="1">
      <c r="E361" s="2"/>
      <c r="F361" s="2"/>
    </row>
    <row r="362" spans="5:6" ht="14.25" customHeight="1">
      <c r="E362" s="2"/>
      <c r="F362" s="2"/>
    </row>
    <row r="363" spans="5:6" ht="14.25" customHeight="1">
      <c r="E363" s="2"/>
      <c r="F363" s="2"/>
    </row>
    <row r="364" spans="5:6" ht="14.25" customHeight="1">
      <c r="E364" s="2"/>
      <c r="F364" s="2"/>
    </row>
    <row r="365" spans="5:6" ht="14.25" customHeight="1">
      <c r="E365" s="2"/>
      <c r="F365" s="2"/>
    </row>
    <row r="366" spans="5:6" ht="14.25" customHeight="1">
      <c r="E366" s="2"/>
      <c r="F366" s="2"/>
    </row>
    <row r="367" spans="5:6" ht="14.25" customHeight="1">
      <c r="E367" s="2"/>
      <c r="F367" s="2"/>
    </row>
    <row r="368" spans="5:6" ht="14.25" customHeight="1">
      <c r="E368" s="2"/>
      <c r="F368" s="2"/>
    </row>
    <row r="369" spans="5:6" ht="14.25" customHeight="1">
      <c r="E369" s="2"/>
      <c r="F369" s="2"/>
    </row>
    <row r="370" spans="5:6" ht="14.25" customHeight="1">
      <c r="E370" s="2"/>
      <c r="F370" s="2"/>
    </row>
    <row r="371" spans="5:6" ht="14.25" customHeight="1">
      <c r="E371" s="2"/>
      <c r="F371" s="2"/>
    </row>
    <row r="372" spans="5:6" ht="14.25" customHeight="1">
      <c r="E372" s="2"/>
      <c r="F372" s="2"/>
    </row>
    <row r="373" spans="5:6" ht="14.25" customHeight="1">
      <c r="E373" s="2"/>
      <c r="F373" s="2"/>
    </row>
    <row r="374" spans="5:6" ht="14.25" customHeight="1">
      <c r="E374" s="2"/>
      <c r="F374" s="2"/>
    </row>
    <row r="375" spans="5:6" ht="14.25" customHeight="1">
      <c r="E375" s="2"/>
      <c r="F375" s="2"/>
    </row>
    <row r="376" spans="5:6" ht="14.25" customHeight="1">
      <c r="E376" s="2"/>
      <c r="F376" s="2"/>
    </row>
    <row r="377" spans="5:6" ht="14.25" customHeight="1">
      <c r="E377" s="2"/>
      <c r="F377" s="2"/>
    </row>
    <row r="378" spans="5:6" ht="14.25" customHeight="1">
      <c r="E378" s="2"/>
      <c r="F378" s="2"/>
    </row>
    <row r="379" spans="5:6" ht="14.25" customHeight="1">
      <c r="E379" s="2"/>
      <c r="F379" s="2"/>
    </row>
    <row r="380" spans="5:6" ht="14.25" customHeight="1">
      <c r="E380" s="2"/>
      <c r="F380" s="2"/>
    </row>
    <row r="381" spans="5:6" ht="14.25" customHeight="1">
      <c r="E381" s="2"/>
      <c r="F381" s="2"/>
    </row>
    <row r="382" spans="5:6" ht="14.25" customHeight="1">
      <c r="E382" s="2"/>
      <c r="F382" s="2"/>
    </row>
    <row r="383" spans="5:6" ht="14.25" customHeight="1">
      <c r="E383" s="2"/>
      <c r="F383" s="2"/>
    </row>
    <row r="384" spans="5:6" ht="14.25" customHeight="1">
      <c r="E384" s="2"/>
      <c r="F384" s="2"/>
    </row>
    <row r="385" spans="5:6" ht="14.25" customHeight="1">
      <c r="E385" s="2"/>
      <c r="F385" s="2"/>
    </row>
    <row r="386" spans="5:6" ht="14.25" customHeight="1">
      <c r="E386" s="2"/>
      <c r="F386" s="2"/>
    </row>
    <row r="387" spans="5:6" ht="14.25" customHeight="1">
      <c r="E387" s="2"/>
      <c r="F387" s="2"/>
    </row>
    <row r="388" spans="5:6" ht="14.25" customHeight="1">
      <c r="E388" s="2"/>
      <c r="F388" s="2"/>
    </row>
    <row r="389" spans="5:6" ht="14.25" customHeight="1">
      <c r="E389" s="2"/>
      <c r="F389" s="2"/>
    </row>
    <row r="390" spans="5:6" ht="14.25" customHeight="1">
      <c r="E390" s="2"/>
      <c r="F390" s="2"/>
    </row>
    <row r="391" spans="5:6" ht="14.25" customHeight="1">
      <c r="E391" s="2"/>
      <c r="F391" s="2"/>
    </row>
    <row r="392" spans="5:6" ht="14.25" customHeight="1">
      <c r="E392" s="2"/>
      <c r="F392" s="2"/>
    </row>
    <row r="393" spans="5:6" ht="14.25" customHeight="1">
      <c r="E393" s="2"/>
      <c r="F393" s="2"/>
    </row>
    <row r="394" spans="5:6" ht="14.25" customHeight="1">
      <c r="E394" s="2"/>
      <c r="F394" s="2"/>
    </row>
    <row r="395" spans="5:6" ht="14.25" customHeight="1">
      <c r="E395" s="2"/>
      <c r="F395" s="2"/>
    </row>
    <row r="396" spans="5:6" ht="14.25" customHeight="1">
      <c r="E396" s="2"/>
      <c r="F396" s="2"/>
    </row>
    <row r="397" spans="5:6" ht="14.25" customHeight="1">
      <c r="E397" s="2"/>
      <c r="F397" s="2"/>
    </row>
    <row r="398" spans="5:6" ht="14.25" customHeight="1">
      <c r="E398" s="2"/>
      <c r="F398" s="2"/>
    </row>
    <row r="399" spans="5:6" ht="14.25" customHeight="1">
      <c r="E399" s="2"/>
      <c r="F399" s="2"/>
    </row>
    <row r="400" spans="5:6" ht="14.25" customHeight="1">
      <c r="E400" s="2"/>
      <c r="F400" s="2"/>
    </row>
    <row r="401" spans="5:6" ht="14.25" customHeight="1">
      <c r="E401" s="2"/>
      <c r="F401" s="2"/>
    </row>
    <row r="402" spans="5:6" ht="14.25" customHeight="1">
      <c r="E402" s="2"/>
      <c r="F402" s="2"/>
    </row>
    <row r="403" spans="5:6" ht="14.25" customHeight="1">
      <c r="E403" s="2"/>
      <c r="F403" s="2"/>
    </row>
    <row r="404" spans="5:6" ht="14.25" customHeight="1">
      <c r="E404" s="2"/>
      <c r="F404" s="2"/>
    </row>
    <row r="405" spans="5:6" ht="14.25" customHeight="1">
      <c r="E405" s="2"/>
      <c r="F405" s="2"/>
    </row>
    <row r="406" spans="5:6" ht="14.25" customHeight="1">
      <c r="E406" s="2"/>
      <c r="F406" s="2"/>
    </row>
    <row r="407" spans="5:6" ht="14.25" customHeight="1">
      <c r="E407" s="2"/>
      <c r="F407" s="2"/>
    </row>
    <row r="408" spans="5:6" ht="14.25" customHeight="1">
      <c r="E408" s="2"/>
      <c r="F408" s="2"/>
    </row>
    <row r="409" spans="5:6" ht="14.25" customHeight="1">
      <c r="E409" s="2"/>
      <c r="F409" s="2"/>
    </row>
    <row r="410" spans="5:6" ht="14.25" customHeight="1">
      <c r="E410" s="2"/>
      <c r="F410" s="2"/>
    </row>
    <row r="411" spans="5:6" ht="14.25" customHeight="1">
      <c r="E411" s="2"/>
      <c r="F411" s="2"/>
    </row>
    <row r="412" spans="5:6" ht="14.25" customHeight="1">
      <c r="E412" s="2"/>
      <c r="F412" s="2"/>
    </row>
    <row r="413" spans="5:6" ht="14.25" customHeight="1">
      <c r="E413" s="2"/>
      <c r="F413" s="2"/>
    </row>
    <row r="414" spans="5:6" ht="14.25" customHeight="1">
      <c r="E414" s="2"/>
      <c r="F414" s="2"/>
    </row>
    <row r="415" spans="5:6" ht="14.25" customHeight="1">
      <c r="E415" s="2"/>
      <c r="F415" s="2"/>
    </row>
    <row r="416" spans="5:6" ht="14.25" customHeight="1">
      <c r="E416" s="2"/>
      <c r="F416" s="2"/>
    </row>
    <row r="417" spans="5:6" ht="14.25" customHeight="1">
      <c r="E417" s="2"/>
      <c r="F417" s="2"/>
    </row>
    <row r="418" spans="5:6" ht="14.25" customHeight="1">
      <c r="E418" s="2"/>
      <c r="F418" s="2"/>
    </row>
    <row r="419" spans="5:6" ht="14.25" customHeight="1">
      <c r="E419" s="2"/>
      <c r="F419" s="2"/>
    </row>
    <row r="420" spans="5:6" ht="14.25" customHeight="1">
      <c r="E420" s="2"/>
      <c r="F420" s="2"/>
    </row>
    <row r="421" spans="5:6" ht="14.25" customHeight="1">
      <c r="E421" s="2"/>
      <c r="F421" s="2"/>
    </row>
    <row r="422" spans="5:6" ht="14.25" customHeight="1">
      <c r="E422" s="2"/>
      <c r="F422" s="2"/>
    </row>
    <row r="423" spans="5:6" ht="14.25" customHeight="1">
      <c r="E423" s="2"/>
      <c r="F423" s="2"/>
    </row>
    <row r="424" spans="5:6" ht="14.25" customHeight="1">
      <c r="E424" s="2"/>
      <c r="F424" s="2"/>
    </row>
    <row r="425" spans="5:6" ht="14.25" customHeight="1">
      <c r="E425" s="2"/>
      <c r="F425" s="2"/>
    </row>
    <row r="426" spans="5:6" ht="14.25" customHeight="1">
      <c r="E426" s="2"/>
      <c r="F426" s="2"/>
    </row>
    <row r="427" spans="5:6" ht="14.25" customHeight="1">
      <c r="E427" s="2"/>
      <c r="F427" s="2"/>
    </row>
    <row r="428" spans="5:6" ht="14.25" customHeight="1">
      <c r="E428" s="2"/>
      <c r="F428" s="2"/>
    </row>
    <row r="429" spans="5:6" ht="14.25" customHeight="1">
      <c r="E429" s="2"/>
      <c r="F429" s="2"/>
    </row>
    <row r="430" spans="5:6" ht="14.25" customHeight="1">
      <c r="E430" s="2"/>
      <c r="F430" s="2"/>
    </row>
    <row r="431" spans="5:6" ht="14.25" customHeight="1">
      <c r="E431" s="2"/>
      <c r="F431" s="2"/>
    </row>
    <row r="432" spans="5:6" ht="14.25" customHeight="1">
      <c r="E432" s="2"/>
      <c r="F432" s="2"/>
    </row>
    <row r="433" spans="5:6" ht="14.25" customHeight="1">
      <c r="E433" s="2"/>
      <c r="F433" s="2"/>
    </row>
    <row r="434" spans="5:6" ht="14.25" customHeight="1">
      <c r="E434" s="2"/>
      <c r="F434" s="2"/>
    </row>
    <row r="435" spans="5:6" ht="14.25" customHeight="1">
      <c r="E435" s="2"/>
      <c r="F435" s="2"/>
    </row>
    <row r="436" spans="5:6" ht="14.25" customHeight="1">
      <c r="E436" s="2"/>
      <c r="F436" s="2"/>
    </row>
    <row r="437" spans="5:6" ht="14.25" customHeight="1">
      <c r="E437" s="2"/>
      <c r="F437" s="2"/>
    </row>
    <row r="438" spans="5:6" ht="14.25" customHeight="1">
      <c r="E438" s="2"/>
      <c r="F438" s="2"/>
    </row>
    <row r="439" spans="5:6" ht="14.25" customHeight="1">
      <c r="E439" s="2"/>
      <c r="F439" s="2"/>
    </row>
    <row r="440" spans="5:6" ht="14.25" customHeight="1">
      <c r="E440" s="2"/>
      <c r="F440" s="2"/>
    </row>
    <row r="441" spans="5:6" ht="14.25" customHeight="1">
      <c r="E441" s="2"/>
      <c r="F441" s="2"/>
    </row>
    <row r="442" spans="5:6" ht="14.25" customHeight="1">
      <c r="E442" s="2"/>
      <c r="F442" s="2"/>
    </row>
    <row r="443" spans="5:6" ht="14.25" customHeight="1">
      <c r="E443" s="2"/>
      <c r="F443" s="2"/>
    </row>
    <row r="444" spans="5:6" ht="14.25" customHeight="1">
      <c r="E444" s="2"/>
      <c r="F444" s="2"/>
    </row>
    <row r="445" spans="5:6" ht="14.25" customHeight="1">
      <c r="E445" s="2"/>
      <c r="F445" s="2"/>
    </row>
    <row r="446" spans="5:6" ht="14.25" customHeight="1">
      <c r="E446" s="2"/>
      <c r="F446" s="2"/>
    </row>
    <row r="447" spans="5:6" ht="14.25" customHeight="1">
      <c r="E447" s="2"/>
      <c r="F447" s="2"/>
    </row>
    <row r="448" spans="5:6" ht="14.25" customHeight="1">
      <c r="E448" s="2"/>
      <c r="F448" s="2"/>
    </row>
    <row r="449" spans="5:6" ht="14.25" customHeight="1">
      <c r="E449" s="2"/>
      <c r="F449" s="2"/>
    </row>
    <row r="450" spans="5:6" ht="14.25" customHeight="1">
      <c r="E450" s="2"/>
      <c r="F450" s="2"/>
    </row>
    <row r="451" spans="5:6" ht="14.25" customHeight="1">
      <c r="E451" s="2"/>
      <c r="F451" s="2"/>
    </row>
    <row r="452" spans="5:6" ht="14.25" customHeight="1">
      <c r="E452" s="2"/>
      <c r="F452" s="2"/>
    </row>
    <row r="453" spans="5:6" ht="14.25" customHeight="1">
      <c r="E453" s="2"/>
      <c r="F453" s="2"/>
    </row>
    <row r="454" spans="5:6" ht="14.25" customHeight="1">
      <c r="E454" s="2"/>
      <c r="F454" s="2"/>
    </row>
    <row r="455" spans="5:6" ht="14.25" customHeight="1">
      <c r="E455" s="2"/>
      <c r="F455" s="2"/>
    </row>
    <row r="456" spans="5:6" ht="14.25" customHeight="1">
      <c r="E456" s="2"/>
      <c r="F456" s="2"/>
    </row>
    <row r="457" spans="5:6" ht="14.25" customHeight="1">
      <c r="E457" s="2"/>
      <c r="F457" s="2"/>
    </row>
    <row r="458" spans="5:6" ht="14.25" customHeight="1">
      <c r="E458" s="2"/>
      <c r="F458" s="2"/>
    </row>
    <row r="459" spans="5:6" ht="14.25" customHeight="1">
      <c r="E459" s="2"/>
      <c r="F459" s="2"/>
    </row>
    <row r="460" spans="5:6" ht="14.25" customHeight="1">
      <c r="E460" s="2"/>
      <c r="F460" s="2"/>
    </row>
    <row r="461" spans="5:6" ht="14.25" customHeight="1">
      <c r="E461" s="2"/>
      <c r="F461" s="2"/>
    </row>
    <row r="462" spans="5:6" ht="14.25" customHeight="1">
      <c r="E462" s="2"/>
      <c r="F462" s="2"/>
    </row>
    <row r="463" spans="5:6" ht="14.25" customHeight="1">
      <c r="E463" s="2"/>
      <c r="F463" s="2"/>
    </row>
    <row r="464" spans="5:6" ht="14.25" customHeight="1">
      <c r="E464" s="2"/>
      <c r="F464" s="2"/>
    </row>
    <row r="465" spans="5:6" ht="14.25" customHeight="1">
      <c r="E465" s="2"/>
      <c r="F465" s="2"/>
    </row>
    <row r="466" spans="5:6" ht="14.25" customHeight="1">
      <c r="E466" s="2"/>
      <c r="F466" s="2"/>
    </row>
    <row r="467" spans="5:6" ht="14.25" customHeight="1">
      <c r="E467" s="2"/>
      <c r="F467" s="2"/>
    </row>
    <row r="468" spans="5:6" ht="14.25" customHeight="1">
      <c r="E468" s="2"/>
      <c r="F468" s="2"/>
    </row>
    <row r="469" spans="5:6" ht="14.25" customHeight="1">
      <c r="E469" s="2"/>
      <c r="F469" s="2"/>
    </row>
    <row r="470" spans="5:6" ht="14.25" customHeight="1">
      <c r="E470" s="2"/>
      <c r="F470" s="2"/>
    </row>
    <row r="471" spans="5:6" ht="14.25" customHeight="1">
      <c r="E471" s="2"/>
      <c r="F471" s="2"/>
    </row>
    <row r="472" spans="5:6" ht="14.25" customHeight="1">
      <c r="E472" s="2"/>
      <c r="F472" s="2"/>
    </row>
    <row r="473" spans="5:6" ht="14.25" customHeight="1">
      <c r="E473" s="2"/>
      <c r="F473" s="2"/>
    </row>
    <row r="474" spans="5:6" ht="14.25" customHeight="1">
      <c r="E474" s="2"/>
      <c r="F474" s="2"/>
    </row>
    <row r="475" spans="5:6" ht="14.25" customHeight="1">
      <c r="E475" s="2"/>
      <c r="F475" s="2"/>
    </row>
    <row r="476" spans="5:6" ht="14.25" customHeight="1">
      <c r="E476" s="2"/>
      <c r="F476" s="2"/>
    </row>
    <row r="477" spans="5:6" ht="14.25" customHeight="1">
      <c r="E477" s="2"/>
      <c r="F477" s="2"/>
    </row>
    <row r="478" spans="5:6" ht="14.25" customHeight="1">
      <c r="E478" s="2"/>
      <c r="F478" s="2"/>
    </row>
    <row r="479" spans="5:6" ht="14.25" customHeight="1">
      <c r="E479" s="2"/>
      <c r="F479" s="2"/>
    </row>
    <row r="480" spans="5:6" ht="14.25" customHeight="1">
      <c r="E480" s="2"/>
      <c r="F480" s="2"/>
    </row>
    <row r="481" spans="5:6" ht="14.25" customHeight="1">
      <c r="E481" s="2"/>
      <c r="F481" s="2"/>
    </row>
    <row r="482" spans="5:6" ht="14.25" customHeight="1">
      <c r="E482" s="2"/>
      <c r="F482" s="2"/>
    </row>
    <row r="483" spans="5:6" ht="14.25" customHeight="1">
      <c r="E483" s="2"/>
      <c r="F483" s="2"/>
    </row>
    <row r="484" spans="5:6" ht="14.25" customHeight="1">
      <c r="E484" s="2"/>
      <c r="F484" s="2"/>
    </row>
    <row r="485" spans="5:6" ht="14.25" customHeight="1">
      <c r="E485" s="2"/>
      <c r="F485" s="2"/>
    </row>
    <row r="486" spans="5:6" ht="14.25" customHeight="1">
      <c r="E486" s="2"/>
      <c r="F486" s="2"/>
    </row>
    <row r="487" spans="5:6" ht="14.25" customHeight="1">
      <c r="E487" s="2"/>
      <c r="F487" s="2"/>
    </row>
    <row r="488" spans="5:6" ht="14.25" customHeight="1">
      <c r="E488" s="2"/>
      <c r="F488" s="2"/>
    </row>
    <row r="489" spans="5:6" ht="14.25" customHeight="1">
      <c r="E489" s="2"/>
      <c r="F489" s="2"/>
    </row>
    <row r="490" spans="5:6" ht="14.25" customHeight="1">
      <c r="E490" s="2"/>
      <c r="F490" s="2"/>
    </row>
    <row r="491" spans="5:6" ht="14.25" customHeight="1">
      <c r="E491" s="2"/>
      <c r="F491" s="2"/>
    </row>
    <row r="492" spans="5:6" ht="14.25" customHeight="1">
      <c r="E492" s="2"/>
      <c r="F492" s="2"/>
    </row>
    <row r="493" spans="5:6" ht="14.25" customHeight="1">
      <c r="E493" s="2"/>
      <c r="F493" s="2"/>
    </row>
    <row r="494" spans="5:6" ht="14.25" customHeight="1">
      <c r="E494" s="2"/>
      <c r="F494" s="2"/>
    </row>
    <row r="495" spans="5:6" ht="14.25" customHeight="1">
      <c r="E495" s="2"/>
      <c r="F495" s="2"/>
    </row>
    <row r="496" spans="5:6" ht="14.25" customHeight="1">
      <c r="E496" s="2"/>
      <c r="F496" s="2"/>
    </row>
    <row r="497" spans="5:6" ht="14.25" customHeight="1">
      <c r="E497" s="2"/>
      <c r="F497" s="2"/>
    </row>
    <row r="498" spans="5:6" ht="14.25" customHeight="1">
      <c r="E498" s="2"/>
      <c r="F498" s="2"/>
    </row>
    <row r="499" spans="5:6" ht="14.25" customHeight="1">
      <c r="E499" s="2"/>
      <c r="F499" s="2"/>
    </row>
    <row r="500" spans="5:6" ht="14.25" customHeight="1">
      <c r="E500" s="2"/>
      <c r="F500" s="2"/>
    </row>
    <row r="501" spans="5:6" ht="14.25" customHeight="1">
      <c r="E501" s="2"/>
      <c r="F501" s="2"/>
    </row>
    <row r="502" spans="5:6" ht="14.25" customHeight="1">
      <c r="E502" s="2"/>
      <c r="F502" s="2"/>
    </row>
    <row r="503" spans="5:6" ht="14.25" customHeight="1">
      <c r="E503" s="2"/>
      <c r="F503" s="2"/>
    </row>
    <row r="504" spans="5:6" ht="14.25" customHeight="1">
      <c r="E504" s="2"/>
      <c r="F504" s="2"/>
    </row>
    <row r="505" spans="5:6" ht="14.25" customHeight="1">
      <c r="E505" s="2"/>
      <c r="F505" s="2"/>
    </row>
    <row r="506" spans="5:6" ht="14.25" customHeight="1">
      <c r="E506" s="2"/>
      <c r="F506" s="2"/>
    </row>
    <row r="507" spans="5:6" ht="14.25" customHeight="1">
      <c r="E507" s="2"/>
      <c r="F507" s="2"/>
    </row>
    <row r="508" spans="5:6" ht="14.25" customHeight="1">
      <c r="E508" s="2"/>
      <c r="F508" s="2"/>
    </row>
    <row r="509" spans="5:6" ht="14.25" customHeight="1">
      <c r="E509" s="2"/>
      <c r="F509" s="2"/>
    </row>
    <row r="510" spans="5:6" ht="14.25" customHeight="1">
      <c r="E510" s="2"/>
      <c r="F510" s="2"/>
    </row>
    <row r="511" spans="5:6" ht="14.25" customHeight="1">
      <c r="E511" s="2"/>
      <c r="F511" s="2"/>
    </row>
    <row r="512" spans="5:6" ht="14.25" customHeight="1">
      <c r="E512" s="2"/>
      <c r="F512" s="2"/>
    </row>
    <row r="513" spans="5:6" ht="14.25" customHeight="1">
      <c r="E513" s="2"/>
      <c r="F513" s="2"/>
    </row>
    <row r="514" spans="5:6" ht="14.25" customHeight="1">
      <c r="E514" s="2"/>
      <c r="F514" s="2"/>
    </row>
    <row r="515" spans="5:6" ht="14.25" customHeight="1">
      <c r="E515" s="2"/>
      <c r="F515" s="2"/>
    </row>
    <row r="516" spans="5:6" ht="14.25" customHeight="1">
      <c r="E516" s="2"/>
      <c r="F516" s="2"/>
    </row>
    <row r="517" spans="5:6" ht="14.25" customHeight="1">
      <c r="E517" s="2"/>
      <c r="F517" s="2"/>
    </row>
    <row r="518" spans="5:6" ht="14.25" customHeight="1">
      <c r="E518" s="2"/>
      <c r="F518" s="2"/>
    </row>
    <row r="519" spans="5:6" ht="14.25" customHeight="1">
      <c r="E519" s="2"/>
      <c r="F519" s="2"/>
    </row>
    <row r="520" spans="5:6" ht="14.25" customHeight="1">
      <c r="E520" s="2"/>
      <c r="F520" s="2"/>
    </row>
    <row r="521" spans="5:6" ht="14.25" customHeight="1">
      <c r="E521" s="2"/>
      <c r="F521" s="2"/>
    </row>
    <row r="522" spans="5:6" ht="14.25" customHeight="1">
      <c r="E522" s="2"/>
      <c r="F522" s="2"/>
    </row>
    <row r="523" spans="5:6" ht="14.25" customHeight="1">
      <c r="E523" s="2"/>
      <c r="F523" s="2"/>
    </row>
    <row r="524" spans="5:6" ht="14.25" customHeight="1">
      <c r="E524" s="2"/>
      <c r="F524" s="2"/>
    </row>
    <row r="525" spans="5:6" ht="14.25" customHeight="1">
      <c r="E525" s="2"/>
      <c r="F525" s="2"/>
    </row>
    <row r="526" spans="5:6" ht="14.25" customHeight="1">
      <c r="E526" s="2"/>
      <c r="F526" s="2"/>
    </row>
    <row r="527" spans="5:6" ht="14.25" customHeight="1">
      <c r="E527" s="2"/>
      <c r="F527" s="2"/>
    </row>
    <row r="528" spans="5:6" ht="14.25" customHeight="1">
      <c r="E528" s="2"/>
      <c r="F528" s="2"/>
    </row>
    <row r="529" spans="5:6" ht="14.25" customHeight="1">
      <c r="E529" s="2"/>
      <c r="F529" s="2"/>
    </row>
    <row r="530" spans="5:6" ht="14.25" customHeight="1">
      <c r="E530" s="2"/>
      <c r="F530" s="2"/>
    </row>
    <row r="531" spans="5:6" ht="14.25" customHeight="1">
      <c r="E531" s="2"/>
      <c r="F531" s="2"/>
    </row>
    <row r="532" spans="5:6" ht="14.25" customHeight="1">
      <c r="E532" s="2"/>
      <c r="F532" s="2"/>
    </row>
    <row r="533" spans="5:6" ht="14.25" customHeight="1">
      <c r="E533" s="2"/>
      <c r="F533" s="2"/>
    </row>
    <row r="534" spans="5:6" ht="14.25" customHeight="1">
      <c r="E534" s="2"/>
      <c r="F534" s="2"/>
    </row>
    <row r="535" spans="5:6" ht="14.25" customHeight="1">
      <c r="E535" s="2"/>
      <c r="F535" s="2"/>
    </row>
    <row r="536" spans="5:6" ht="14.25" customHeight="1">
      <c r="E536" s="2"/>
      <c r="F536" s="2"/>
    </row>
    <row r="537" spans="5:6" ht="14.25" customHeight="1">
      <c r="E537" s="2"/>
      <c r="F537" s="2"/>
    </row>
    <row r="538" spans="5:6" ht="14.25" customHeight="1">
      <c r="E538" s="2"/>
      <c r="F538" s="2"/>
    </row>
    <row r="539" spans="5:6" ht="14.25" customHeight="1">
      <c r="E539" s="2"/>
      <c r="F539" s="2"/>
    </row>
    <row r="540" spans="5:6" ht="14.25" customHeight="1">
      <c r="E540" s="2"/>
      <c r="F540" s="2"/>
    </row>
    <row r="541" spans="5:6" ht="14.25" customHeight="1">
      <c r="E541" s="2"/>
      <c r="F541" s="2"/>
    </row>
    <row r="542" spans="5:6" ht="14.25" customHeight="1">
      <c r="E542" s="2"/>
      <c r="F542" s="2"/>
    </row>
    <row r="543" spans="5:6" ht="14.25" customHeight="1">
      <c r="E543" s="2"/>
      <c r="F543" s="2"/>
    </row>
    <row r="544" spans="5:6" ht="14.25" customHeight="1">
      <c r="E544" s="2"/>
      <c r="F544" s="2"/>
    </row>
    <row r="545" spans="5:6" ht="14.25" customHeight="1">
      <c r="E545" s="2"/>
      <c r="F545" s="2"/>
    </row>
    <row r="546" spans="5:6" ht="14.25" customHeight="1">
      <c r="E546" s="2"/>
      <c r="F546" s="2"/>
    </row>
    <row r="547" spans="5:6" ht="14.25" customHeight="1">
      <c r="E547" s="2"/>
      <c r="F547" s="2"/>
    </row>
    <row r="548" spans="5:6" ht="14.25" customHeight="1">
      <c r="E548" s="2"/>
      <c r="F548" s="2"/>
    </row>
    <row r="549" spans="5:6" ht="14.25" customHeight="1">
      <c r="E549" s="2"/>
      <c r="F549" s="2"/>
    </row>
    <row r="550" spans="5:6" ht="14.25" customHeight="1">
      <c r="E550" s="2"/>
      <c r="F550" s="2"/>
    </row>
    <row r="551" spans="5:6" ht="14.25" customHeight="1">
      <c r="E551" s="2"/>
      <c r="F551" s="2"/>
    </row>
    <row r="552" spans="5:6" ht="14.25" customHeight="1">
      <c r="E552" s="2"/>
      <c r="F552" s="2"/>
    </row>
    <row r="553" spans="5:6" ht="14.25" customHeight="1">
      <c r="E553" s="2"/>
      <c r="F553" s="2"/>
    </row>
    <row r="554" spans="5:6" ht="14.25" customHeight="1">
      <c r="E554" s="2"/>
      <c r="F554" s="2"/>
    </row>
    <row r="555" spans="5:6" ht="14.25" customHeight="1">
      <c r="E555" s="2"/>
      <c r="F555" s="2"/>
    </row>
    <row r="556" spans="5:6" ht="14.25" customHeight="1">
      <c r="E556" s="2"/>
      <c r="F556" s="2"/>
    </row>
    <row r="557" spans="5:6" ht="14.25" customHeight="1">
      <c r="E557" s="2"/>
      <c r="F557" s="2"/>
    </row>
    <row r="558" spans="5:6" ht="14.25" customHeight="1">
      <c r="E558" s="2"/>
      <c r="F558" s="2"/>
    </row>
    <row r="559" spans="5:6" ht="14.25" customHeight="1">
      <c r="E559" s="2"/>
      <c r="F559" s="2"/>
    </row>
    <row r="560" spans="5:6" ht="14.25" customHeight="1">
      <c r="E560" s="2"/>
      <c r="F560" s="2"/>
    </row>
    <row r="561" spans="5:6" ht="14.25" customHeight="1">
      <c r="E561" s="2"/>
      <c r="F561" s="2"/>
    </row>
    <row r="562" spans="5:6" ht="14.25" customHeight="1">
      <c r="E562" s="2"/>
      <c r="F562" s="2"/>
    </row>
    <row r="563" spans="5:6" ht="14.25" customHeight="1">
      <c r="E563" s="2"/>
      <c r="F563" s="2"/>
    </row>
    <row r="564" spans="5:6" ht="14.25" customHeight="1">
      <c r="E564" s="2"/>
      <c r="F564" s="2"/>
    </row>
    <row r="565" spans="5:6" ht="14.25" customHeight="1">
      <c r="E565" s="2"/>
      <c r="F565" s="2"/>
    </row>
    <row r="566" spans="5:6" ht="14.25" customHeight="1">
      <c r="E566" s="2"/>
      <c r="F566" s="2"/>
    </row>
    <row r="567" spans="5:6" ht="14.25" customHeight="1">
      <c r="E567" s="2"/>
      <c r="F567" s="2"/>
    </row>
    <row r="568" spans="5:6" ht="14.25" customHeight="1">
      <c r="E568" s="2"/>
      <c r="F568" s="2"/>
    </row>
    <row r="569" spans="5:6" ht="14.25" customHeight="1">
      <c r="E569" s="2"/>
      <c r="F569" s="2"/>
    </row>
    <row r="570" spans="5:6" ht="14.25" customHeight="1">
      <c r="E570" s="2"/>
      <c r="F570" s="2"/>
    </row>
    <row r="571" spans="5:6" ht="14.25" customHeight="1">
      <c r="E571" s="2"/>
      <c r="F571" s="2"/>
    </row>
    <row r="572" spans="5:6" ht="14.25" customHeight="1">
      <c r="E572" s="2"/>
      <c r="F572" s="2"/>
    </row>
    <row r="573" spans="5:6" ht="14.25" customHeight="1">
      <c r="E573" s="2"/>
      <c r="F573" s="2"/>
    </row>
    <row r="574" spans="5:6" ht="14.25" customHeight="1">
      <c r="E574" s="2"/>
      <c r="F574" s="2"/>
    </row>
    <row r="575" spans="5:6" ht="14.25" customHeight="1">
      <c r="E575" s="2"/>
      <c r="F575" s="2"/>
    </row>
    <row r="576" spans="5:6" ht="14.25" customHeight="1">
      <c r="E576" s="2"/>
      <c r="F576" s="2"/>
    </row>
    <row r="577" spans="5:6" ht="14.25" customHeight="1">
      <c r="E577" s="2"/>
      <c r="F577" s="2"/>
    </row>
    <row r="578" spans="5:6" ht="14.25" customHeight="1">
      <c r="E578" s="2"/>
      <c r="F578" s="2"/>
    </row>
    <row r="579" spans="5:6" ht="14.25" customHeight="1">
      <c r="E579" s="2"/>
      <c r="F579" s="2"/>
    </row>
    <row r="580" spans="5:6" ht="14.25" customHeight="1">
      <c r="E580" s="2"/>
      <c r="F580" s="2"/>
    </row>
    <row r="581" spans="5:6" ht="14.25" customHeight="1">
      <c r="E581" s="2"/>
      <c r="F581" s="2"/>
    </row>
    <row r="582" spans="5:6" ht="14.25" customHeight="1">
      <c r="E582" s="2"/>
      <c r="F582" s="2"/>
    </row>
    <row r="583" spans="5:6" ht="14.25" customHeight="1">
      <c r="E583" s="2"/>
      <c r="F583" s="2"/>
    </row>
    <row r="584" spans="5:6" ht="14.25" customHeight="1">
      <c r="E584" s="2"/>
      <c r="F584" s="2"/>
    </row>
    <row r="585" spans="5:6" ht="14.25" customHeight="1">
      <c r="E585" s="2"/>
      <c r="F585" s="2"/>
    </row>
    <row r="586" spans="5:6" ht="14.25" customHeight="1">
      <c r="E586" s="2"/>
      <c r="F586" s="2"/>
    </row>
    <row r="587" spans="5:6" ht="14.25" customHeight="1">
      <c r="E587" s="2"/>
      <c r="F587" s="2"/>
    </row>
    <row r="588" spans="5:6" ht="14.25" customHeight="1">
      <c r="E588" s="2"/>
      <c r="F588" s="2"/>
    </row>
    <row r="589" spans="5:6" ht="14.25" customHeight="1">
      <c r="E589" s="2"/>
      <c r="F589" s="2"/>
    </row>
    <row r="590" spans="5:6" ht="14.25" customHeight="1">
      <c r="E590" s="2"/>
      <c r="F590" s="2"/>
    </row>
    <row r="591" spans="5:6" ht="14.25" customHeight="1">
      <c r="E591" s="2"/>
      <c r="F591" s="2"/>
    </row>
    <row r="592" spans="5:6" ht="14.25" customHeight="1">
      <c r="E592" s="2"/>
      <c r="F592" s="2"/>
    </row>
    <row r="593" spans="5:6" ht="14.25" customHeight="1">
      <c r="E593" s="2"/>
      <c r="F593" s="2"/>
    </row>
    <row r="594" spans="5:6" ht="14.25" customHeight="1">
      <c r="E594" s="2"/>
      <c r="F594" s="2"/>
    </row>
    <row r="595" spans="5:6" ht="14.25" customHeight="1">
      <c r="E595" s="2"/>
      <c r="F595" s="2"/>
    </row>
    <row r="596" spans="5:6" ht="14.25" customHeight="1">
      <c r="E596" s="2"/>
      <c r="F596" s="2"/>
    </row>
    <row r="597" spans="5:6" ht="14.25" customHeight="1">
      <c r="E597" s="2"/>
      <c r="F597" s="2"/>
    </row>
    <row r="598" spans="5:6" ht="14.25" customHeight="1">
      <c r="E598" s="2"/>
      <c r="F598" s="2"/>
    </row>
    <row r="599" spans="5:6" ht="14.25" customHeight="1">
      <c r="E599" s="2"/>
      <c r="F599" s="2"/>
    </row>
    <row r="600" spans="5:6" ht="14.25" customHeight="1">
      <c r="E600" s="2"/>
      <c r="F600" s="2"/>
    </row>
    <row r="601" spans="5:6" ht="14.25" customHeight="1">
      <c r="E601" s="2"/>
      <c r="F601" s="2"/>
    </row>
    <row r="602" spans="5:6" ht="14.25" customHeight="1">
      <c r="E602" s="2"/>
      <c r="F602" s="2"/>
    </row>
    <row r="603" spans="5:6" ht="14.25" customHeight="1">
      <c r="E603" s="2"/>
      <c r="F603" s="2"/>
    </row>
    <row r="604" spans="5:6" ht="14.25" customHeight="1">
      <c r="E604" s="2"/>
      <c r="F604" s="2"/>
    </row>
    <row r="605" spans="5:6" ht="14.25" customHeight="1">
      <c r="E605" s="2"/>
      <c r="F605" s="2"/>
    </row>
    <row r="606" spans="5:6" ht="14.25" customHeight="1">
      <c r="E606" s="2"/>
      <c r="F606" s="2"/>
    </row>
    <row r="607" spans="5:6" ht="14.25" customHeight="1">
      <c r="E607" s="2"/>
      <c r="F607" s="2"/>
    </row>
    <row r="608" spans="5:6" ht="14.25" customHeight="1">
      <c r="E608" s="2"/>
      <c r="F608" s="2"/>
    </row>
    <row r="609" spans="5:6" ht="14.25" customHeight="1">
      <c r="E609" s="2"/>
      <c r="F609" s="2"/>
    </row>
    <row r="610" spans="5:6" ht="14.25" customHeight="1">
      <c r="E610" s="2"/>
      <c r="F610" s="2"/>
    </row>
    <row r="611" spans="5:6" ht="14.25" customHeight="1">
      <c r="E611" s="2"/>
      <c r="F611" s="2"/>
    </row>
    <row r="612" spans="5:6" ht="14.25" customHeight="1">
      <c r="E612" s="2"/>
      <c r="F612" s="2"/>
    </row>
    <row r="613" spans="5:6" ht="14.25" customHeight="1">
      <c r="E613" s="2"/>
      <c r="F613" s="2"/>
    </row>
    <row r="614" spans="5:6" ht="14.25" customHeight="1">
      <c r="E614" s="2"/>
      <c r="F614" s="2"/>
    </row>
    <row r="615" spans="5:6" ht="14.25" customHeight="1">
      <c r="E615" s="2"/>
      <c r="F615" s="2"/>
    </row>
    <row r="616" spans="5:6" ht="14.25" customHeight="1">
      <c r="E616" s="2"/>
      <c r="F616" s="2"/>
    </row>
    <row r="617" spans="5:6" ht="14.25" customHeight="1">
      <c r="E617" s="2"/>
      <c r="F617" s="2"/>
    </row>
    <row r="618" spans="5:6" ht="14.25" customHeight="1">
      <c r="E618" s="2"/>
      <c r="F618" s="2"/>
    </row>
    <row r="619" spans="5:6" ht="14.25" customHeight="1">
      <c r="E619" s="2"/>
      <c r="F619" s="2"/>
    </row>
    <row r="620" spans="5:6" ht="14.25" customHeight="1">
      <c r="E620" s="2"/>
      <c r="F620" s="2"/>
    </row>
    <row r="621" spans="5:6" ht="14.25" customHeight="1">
      <c r="E621" s="2"/>
      <c r="F621" s="2"/>
    </row>
    <row r="622" spans="5:6" ht="14.25" customHeight="1">
      <c r="E622" s="2"/>
      <c r="F622" s="2"/>
    </row>
    <row r="623" spans="5:6" ht="14.25" customHeight="1">
      <c r="E623" s="2"/>
      <c r="F623" s="2"/>
    </row>
    <row r="624" spans="5:6" ht="14.25" customHeight="1">
      <c r="E624" s="2"/>
      <c r="F624" s="2"/>
    </row>
    <row r="625" spans="5:6" ht="14.25" customHeight="1">
      <c r="E625" s="2"/>
      <c r="F625" s="2"/>
    </row>
    <row r="626" spans="5:6" ht="14.25" customHeight="1">
      <c r="E626" s="2"/>
      <c r="F626" s="2"/>
    </row>
    <row r="627" spans="5:6" ht="14.25" customHeight="1">
      <c r="E627" s="2"/>
      <c r="F627" s="2"/>
    </row>
    <row r="628" spans="5:6" ht="14.25" customHeight="1">
      <c r="E628" s="2"/>
      <c r="F628" s="2"/>
    </row>
    <row r="629" spans="5:6" ht="14.25" customHeight="1">
      <c r="E629" s="2"/>
      <c r="F629" s="2"/>
    </row>
    <row r="630" spans="5:6" ht="14.25" customHeight="1">
      <c r="E630" s="2"/>
      <c r="F630" s="2"/>
    </row>
    <row r="631" spans="5:6" ht="14.25" customHeight="1">
      <c r="E631" s="2"/>
      <c r="F631" s="2"/>
    </row>
    <row r="632" spans="5:6" ht="14.25" customHeight="1">
      <c r="E632" s="2"/>
      <c r="F632" s="2"/>
    </row>
    <row r="633" spans="5:6" ht="14.25" customHeight="1">
      <c r="E633" s="2"/>
      <c r="F633" s="2"/>
    </row>
    <row r="634" spans="5:6" ht="14.25" customHeight="1">
      <c r="E634" s="2"/>
      <c r="F634" s="2"/>
    </row>
    <row r="635" spans="5:6" ht="14.25" customHeight="1">
      <c r="E635" s="2"/>
      <c r="F635" s="2"/>
    </row>
    <row r="636" spans="5:6" ht="14.25" customHeight="1">
      <c r="E636" s="2"/>
      <c r="F636" s="2"/>
    </row>
    <row r="637" spans="5:6" ht="14.25" customHeight="1">
      <c r="E637" s="2"/>
      <c r="F637" s="2"/>
    </row>
    <row r="638" spans="5:6" ht="14.25" customHeight="1">
      <c r="E638" s="2"/>
      <c r="F638" s="2"/>
    </row>
    <row r="639" spans="5:6" ht="14.25" customHeight="1">
      <c r="E639" s="2"/>
      <c r="F639" s="2"/>
    </row>
    <row r="640" spans="5:6" ht="14.25" customHeight="1">
      <c r="E640" s="2"/>
      <c r="F640" s="2"/>
    </row>
    <row r="641" spans="5:6" ht="14.25" customHeight="1">
      <c r="E641" s="2"/>
      <c r="F641" s="2"/>
    </row>
    <row r="642" spans="5:6" ht="14.25" customHeight="1">
      <c r="E642" s="2"/>
      <c r="F642" s="2"/>
    </row>
    <row r="643" spans="5:6" ht="14.25" customHeight="1">
      <c r="E643" s="2"/>
      <c r="F643" s="2"/>
    </row>
    <row r="644" spans="5:6" ht="14.25" customHeight="1">
      <c r="E644" s="2"/>
      <c r="F644" s="2"/>
    </row>
    <row r="645" spans="5:6" ht="14.25" customHeight="1">
      <c r="E645" s="2"/>
      <c r="F645" s="2"/>
    </row>
    <row r="646" spans="5:6" ht="14.25" customHeight="1">
      <c r="E646" s="2"/>
      <c r="F646" s="2"/>
    </row>
    <row r="647" spans="5:6" ht="14.25" customHeight="1">
      <c r="E647" s="2"/>
      <c r="F647" s="2"/>
    </row>
    <row r="648" spans="5:6" ht="14.25" customHeight="1">
      <c r="E648" s="2"/>
      <c r="F648" s="2"/>
    </row>
    <row r="649" spans="5:6" ht="14.25" customHeight="1">
      <c r="E649" s="2"/>
      <c r="F649" s="2"/>
    </row>
    <row r="650" spans="5:6" ht="14.25" customHeight="1">
      <c r="E650" s="2"/>
      <c r="F650" s="2"/>
    </row>
    <row r="651" spans="5:6" ht="14.25" customHeight="1">
      <c r="E651" s="2"/>
      <c r="F651" s="2"/>
    </row>
    <row r="652" spans="5:6" ht="14.25" customHeight="1">
      <c r="E652" s="2"/>
      <c r="F652" s="2"/>
    </row>
    <row r="653" spans="5:6" ht="14.25" customHeight="1">
      <c r="E653" s="2"/>
      <c r="F653" s="2"/>
    </row>
    <row r="654" spans="5:6" ht="14.25" customHeight="1">
      <c r="E654" s="2"/>
      <c r="F654" s="2"/>
    </row>
    <row r="655" spans="5:6" ht="14.25" customHeight="1">
      <c r="E655" s="2"/>
      <c r="F655" s="2"/>
    </row>
    <row r="656" spans="5:6" ht="14.25" customHeight="1">
      <c r="E656" s="2"/>
      <c r="F656" s="2"/>
    </row>
    <row r="657" spans="5:6" ht="14.25" customHeight="1">
      <c r="E657" s="2"/>
      <c r="F657" s="2"/>
    </row>
    <row r="658" spans="5:6" ht="14.25" customHeight="1">
      <c r="E658" s="2"/>
      <c r="F658" s="2"/>
    </row>
    <row r="659" spans="5:6" ht="14.25" customHeight="1">
      <c r="E659" s="2"/>
      <c r="F659" s="2"/>
    </row>
    <row r="660" spans="5:6" ht="14.25" customHeight="1">
      <c r="E660" s="2"/>
      <c r="F660" s="2"/>
    </row>
    <row r="661" spans="5:6" ht="14.25" customHeight="1">
      <c r="E661" s="2"/>
      <c r="F661" s="2"/>
    </row>
    <row r="662" spans="5:6" ht="14.25" customHeight="1">
      <c r="E662" s="2"/>
      <c r="F662" s="2"/>
    </row>
    <row r="663" spans="5:6" ht="14.25" customHeight="1">
      <c r="E663" s="2"/>
      <c r="F663" s="2"/>
    </row>
    <row r="664" spans="5:6" ht="14.25" customHeight="1">
      <c r="E664" s="2"/>
      <c r="F664" s="2"/>
    </row>
    <row r="665" spans="5:6" ht="14.25" customHeight="1">
      <c r="E665" s="2"/>
      <c r="F665" s="2"/>
    </row>
    <row r="666" spans="5:6" ht="14.25" customHeight="1">
      <c r="E666" s="2"/>
      <c r="F666" s="2"/>
    </row>
    <row r="667" spans="5:6" ht="14.25" customHeight="1">
      <c r="E667" s="2"/>
      <c r="F667" s="2"/>
    </row>
    <row r="668" spans="5:6" ht="14.25" customHeight="1">
      <c r="E668" s="2"/>
      <c r="F668" s="2"/>
    </row>
    <row r="669" spans="5:6" ht="14.25" customHeight="1">
      <c r="E669" s="2"/>
      <c r="F669" s="2"/>
    </row>
    <row r="670" spans="5:6" ht="14.25" customHeight="1">
      <c r="E670" s="2"/>
      <c r="F670" s="2"/>
    </row>
    <row r="671" spans="5:6" ht="14.25" customHeight="1">
      <c r="E671" s="2"/>
      <c r="F671" s="2"/>
    </row>
    <row r="672" spans="5:6" ht="14.25" customHeight="1">
      <c r="E672" s="2"/>
      <c r="F672" s="2"/>
    </row>
    <row r="673" spans="5:6" ht="14.25" customHeight="1">
      <c r="E673" s="2"/>
      <c r="F673" s="2"/>
    </row>
    <row r="674" spans="5:6" ht="14.25" customHeight="1">
      <c r="E674" s="2"/>
      <c r="F674" s="2"/>
    </row>
    <row r="675" spans="5:6" ht="14.25" customHeight="1">
      <c r="E675" s="2"/>
      <c r="F675" s="2"/>
    </row>
    <row r="676" spans="5:6" ht="14.25" customHeight="1">
      <c r="E676" s="2"/>
      <c r="F676" s="2"/>
    </row>
    <row r="677" spans="5:6" ht="14.25" customHeight="1">
      <c r="E677" s="2"/>
      <c r="F677" s="2"/>
    </row>
    <row r="678" spans="5:6" ht="14.25" customHeight="1">
      <c r="E678" s="2"/>
      <c r="F678" s="2"/>
    </row>
    <row r="679" spans="5:6" ht="14.25" customHeight="1">
      <c r="E679" s="2"/>
      <c r="F679" s="2"/>
    </row>
    <row r="680" spans="5:6" ht="14.25" customHeight="1">
      <c r="E680" s="2"/>
      <c r="F680" s="2"/>
    </row>
    <row r="681" spans="5:6" ht="14.25" customHeight="1">
      <c r="E681" s="2"/>
      <c r="F681" s="2"/>
    </row>
    <row r="682" spans="5:6" ht="14.25" customHeight="1">
      <c r="E682" s="2"/>
      <c r="F682" s="2"/>
    </row>
    <row r="683" spans="5:6" ht="14.25" customHeight="1">
      <c r="E683" s="2"/>
      <c r="F683" s="2"/>
    </row>
    <row r="684" spans="5:6" ht="14.25" customHeight="1">
      <c r="E684" s="2"/>
      <c r="F684" s="2"/>
    </row>
    <row r="685" spans="5:6" ht="14.25" customHeight="1">
      <c r="E685" s="2"/>
      <c r="F685" s="2"/>
    </row>
    <row r="686" spans="5:6" ht="14.25" customHeight="1">
      <c r="E686" s="2"/>
      <c r="F686" s="2"/>
    </row>
    <row r="687" spans="5:6" ht="14.25" customHeight="1">
      <c r="E687" s="2"/>
      <c r="F687" s="2"/>
    </row>
    <row r="688" spans="5:6" ht="14.25" customHeight="1">
      <c r="E688" s="2"/>
      <c r="F688" s="2"/>
    </row>
    <row r="689" spans="5:6" ht="14.25" customHeight="1">
      <c r="E689" s="2"/>
      <c r="F689" s="2"/>
    </row>
    <row r="690" spans="5:6" ht="14.25" customHeight="1">
      <c r="E690" s="2"/>
      <c r="F690" s="2"/>
    </row>
    <row r="691" spans="5:6" ht="14.25" customHeight="1">
      <c r="E691" s="2"/>
      <c r="F691" s="2"/>
    </row>
    <row r="692" spans="5:6" ht="14.25" customHeight="1">
      <c r="E692" s="2"/>
      <c r="F692" s="2"/>
    </row>
    <row r="693" spans="5:6" ht="14.25" customHeight="1">
      <c r="E693" s="2"/>
      <c r="F693" s="2"/>
    </row>
    <row r="694" spans="5:6" ht="14.25" customHeight="1">
      <c r="E694" s="2"/>
      <c r="F694" s="2"/>
    </row>
    <row r="695" spans="5:6" ht="14.25" customHeight="1">
      <c r="E695" s="2"/>
      <c r="F695" s="2"/>
    </row>
    <row r="696" spans="5:6" ht="14.25" customHeight="1">
      <c r="E696" s="2"/>
      <c r="F696" s="2"/>
    </row>
    <row r="697" spans="5:6" ht="14.25" customHeight="1">
      <c r="E697" s="2"/>
      <c r="F697" s="2"/>
    </row>
    <row r="698" spans="5:6" ht="14.25" customHeight="1">
      <c r="E698" s="2"/>
      <c r="F698" s="2"/>
    </row>
    <row r="699" spans="5:6" ht="14.25" customHeight="1">
      <c r="E699" s="2"/>
      <c r="F699" s="2"/>
    </row>
    <row r="700" spans="5:6" ht="14.25" customHeight="1">
      <c r="E700" s="2"/>
      <c r="F700" s="2"/>
    </row>
    <row r="701" spans="5:6" ht="14.25" customHeight="1">
      <c r="E701" s="2"/>
      <c r="F701" s="2"/>
    </row>
    <row r="702" spans="5:6" ht="14.25" customHeight="1">
      <c r="E702" s="2"/>
      <c r="F702" s="2"/>
    </row>
    <row r="703" spans="5:6" ht="14.25" customHeight="1">
      <c r="E703" s="2"/>
      <c r="F703" s="2"/>
    </row>
    <row r="704" spans="5:6" ht="14.25" customHeight="1">
      <c r="E704" s="2"/>
      <c r="F704" s="2"/>
    </row>
    <row r="705" spans="5:6" ht="14.25" customHeight="1">
      <c r="E705" s="2"/>
      <c r="F705" s="2"/>
    </row>
    <row r="706" spans="5:6" ht="14.25" customHeight="1">
      <c r="E706" s="2"/>
      <c r="F706" s="2"/>
    </row>
    <row r="707" spans="5:6" ht="14.25" customHeight="1">
      <c r="E707" s="2"/>
      <c r="F707" s="2"/>
    </row>
    <row r="708" spans="5:6" ht="14.25" customHeight="1">
      <c r="E708" s="2"/>
      <c r="F708" s="2"/>
    </row>
    <row r="709" spans="5:6" ht="14.25" customHeight="1">
      <c r="E709" s="2"/>
      <c r="F709" s="2"/>
    </row>
    <row r="710" spans="5:6" ht="14.25" customHeight="1">
      <c r="E710" s="2"/>
      <c r="F710" s="2"/>
    </row>
    <row r="711" spans="5:6" ht="14.25" customHeight="1">
      <c r="E711" s="2"/>
      <c r="F711" s="2"/>
    </row>
    <row r="712" spans="5:6" ht="14.25" customHeight="1">
      <c r="E712" s="2"/>
      <c r="F712" s="2"/>
    </row>
    <row r="713" spans="5:6" ht="14.25" customHeight="1">
      <c r="E713" s="2"/>
      <c r="F713" s="2"/>
    </row>
    <row r="714" spans="5:6" ht="14.25" customHeight="1">
      <c r="E714" s="2"/>
      <c r="F714" s="2"/>
    </row>
    <row r="715" spans="5:6" ht="14.25" customHeight="1">
      <c r="E715" s="2"/>
      <c r="F715" s="2"/>
    </row>
    <row r="716" spans="5:6" ht="14.25" customHeight="1">
      <c r="E716" s="2"/>
      <c r="F716" s="2"/>
    </row>
    <row r="717" spans="5:6" ht="14.25" customHeight="1">
      <c r="E717" s="2"/>
      <c r="F717" s="2"/>
    </row>
    <row r="718" spans="5:6" ht="14.25" customHeight="1">
      <c r="E718" s="2"/>
      <c r="F718" s="2"/>
    </row>
    <row r="719" spans="5:6" ht="14.25" customHeight="1">
      <c r="E719" s="2"/>
      <c r="F719" s="2"/>
    </row>
    <row r="720" spans="5:6" ht="14.25" customHeight="1">
      <c r="E720" s="2"/>
      <c r="F720" s="2"/>
    </row>
    <row r="721" spans="5:6" ht="14.25" customHeight="1">
      <c r="E721" s="2"/>
      <c r="F721" s="2"/>
    </row>
    <row r="722" spans="5:6" ht="14.25" customHeight="1">
      <c r="E722" s="2"/>
      <c r="F722" s="2"/>
    </row>
    <row r="723" spans="5:6" ht="14.25" customHeight="1">
      <c r="E723" s="2"/>
      <c r="F723" s="2"/>
    </row>
    <row r="724" spans="5:6" ht="14.25" customHeight="1">
      <c r="E724" s="2"/>
      <c r="F724" s="2"/>
    </row>
    <row r="725" spans="5:6" ht="14.25" customHeight="1">
      <c r="E725" s="2"/>
      <c r="F725" s="2"/>
    </row>
    <row r="726" spans="5:6" ht="14.25" customHeight="1">
      <c r="E726" s="2"/>
      <c r="F726" s="2"/>
    </row>
    <row r="727" spans="5:6" ht="14.25" customHeight="1">
      <c r="E727" s="2"/>
      <c r="F727" s="2"/>
    </row>
    <row r="728" spans="5:6" ht="14.25" customHeight="1">
      <c r="E728" s="2"/>
      <c r="F728" s="2"/>
    </row>
    <row r="729" spans="5:6" ht="14.25" customHeight="1">
      <c r="E729" s="2"/>
      <c r="F729" s="2"/>
    </row>
    <row r="730" spans="5:6" ht="14.25" customHeight="1">
      <c r="E730" s="2"/>
      <c r="F730" s="2"/>
    </row>
    <row r="731" spans="5:6" ht="14.25" customHeight="1">
      <c r="E731" s="2"/>
      <c r="F731" s="2"/>
    </row>
    <row r="732" spans="5:6" ht="14.25" customHeight="1">
      <c r="E732" s="2"/>
      <c r="F732" s="2"/>
    </row>
    <row r="733" spans="5:6" ht="14.25" customHeight="1">
      <c r="E733" s="2"/>
      <c r="F733" s="2"/>
    </row>
    <row r="734" spans="5:6" ht="14.25" customHeight="1">
      <c r="E734" s="2"/>
      <c r="F734" s="2"/>
    </row>
    <row r="735" spans="5:6" ht="14.25" customHeight="1">
      <c r="E735" s="2"/>
      <c r="F735" s="2"/>
    </row>
    <row r="736" spans="5:6" ht="14.25" customHeight="1">
      <c r="E736" s="2"/>
      <c r="F736" s="2"/>
    </row>
    <row r="737" spans="5:6" ht="14.25" customHeight="1">
      <c r="E737" s="2"/>
      <c r="F737" s="2"/>
    </row>
    <row r="738" spans="5:6" ht="14.25" customHeight="1">
      <c r="E738" s="2"/>
      <c r="F738" s="2"/>
    </row>
    <row r="739" spans="5:6" ht="14.25" customHeight="1">
      <c r="E739" s="2"/>
      <c r="F739" s="2"/>
    </row>
    <row r="740" spans="5:6" ht="14.25" customHeight="1">
      <c r="E740" s="2"/>
      <c r="F740" s="2"/>
    </row>
    <row r="741" spans="5:6" ht="14.25" customHeight="1">
      <c r="E741" s="2"/>
      <c r="F741" s="2"/>
    </row>
    <row r="742" spans="5:6" ht="14.25" customHeight="1">
      <c r="E742" s="2"/>
      <c r="F742" s="2"/>
    </row>
    <row r="743" spans="5:6" ht="14.25" customHeight="1">
      <c r="E743" s="2"/>
      <c r="F743" s="2"/>
    </row>
    <row r="744" spans="5:6" ht="14.25" customHeight="1">
      <c r="E744" s="2"/>
      <c r="F744" s="2"/>
    </row>
    <row r="745" spans="5:6" ht="14.25" customHeight="1">
      <c r="E745" s="2"/>
      <c r="F745" s="2"/>
    </row>
    <row r="746" spans="5:6" ht="14.25" customHeight="1">
      <c r="E746" s="2"/>
      <c r="F746" s="2"/>
    </row>
    <row r="747" spans="5:6" ht="14.25" customHeight="1">
      <c r="E747" s="2"/>
      <c r="F747" s="2"/>
    </row>
    <row r="748" spans="5:6" ht="14.25" customHeight="1">
      <c r="E748" s="2"/>
      <c r="F748" s="2"/>
    </row>
    <row r="749" spans="5:6" ht="14.25" customHeight="1">
      <c r="E749" s="2"/>
      <c r="F749" s="2"/>
    </row>
    <row r="750" spans="5:6" ht="14.25" customHeight="1">
      <c r="E750" s="2"/>
      <c r="F750" s="2"/>
    </row>
    <row r="751" spans="5:6" ht="14.25" customHeight="1">
      <c r="E751" s="2"/>
      <c r="F751" s="2"/>
    </row>
    <row r="752" spans="5:6" ht="14.25" customHeight="1">
      <c r="E752" s="2"/>
      <c r="F752" s="2"/>
    </row>
    <row r="753" spans="5:6" ht="14.25" customHeight="1">
      <c r="E753" s="2"/>
      <c r="F753" s="2"/>
    </row>
    <row r="754" spans="5:6" ht="14.25" customHeight="1">
      <c r="E754" s="2"/>
      <c r="F754" s="2"/>
    </row>
    <row r="755" spans="5:6" ht="14.25" customHeight="1">
      <c r="E755" s="2"/>
      <c r="F755" s="2"/>
    </row>
    <row r="756" spans="5:6" ht="14.25" customHeight="1">
      <c r="E756" s="2"/>
      <c r="F756" s="2"/>
    </row>
    <row r="757" spans="5:6" ht="14.25" customHeight="1">
      <c r="E757" s="2"/>
      <c r="F757" s="2"/>
    </row>
    <row r="758" spans="5:6" ht="14.25" customHeight="1">
      <c r="E758" s="2"/>
      <c r="F758" s="2"/>
    </row>
    <row r="759" spans="5:6" ht="14.25" customHeight="1">
      <c r="E759" s="2"/>
      <c r="F759" s="2"/>
    </row>
    <row r="760" spans="5:6" ht="14.25" customHeight="1">
      <c r="E760" s="2"/>
      <c r="F760" s="2"/>
    </row>
    <row r="761" spans="5:6" ht="14.25" customHeight="1">
      <c r="E761" s="2"/>
      <c r="F761" s="2"/>
    </row>
    <row r="762" spans="5:6" ht="14.25" customHeight="1">
      <c r="E762" s="2"/>
      <c r="F762" s="2"/>
    </row>
    <row r="763" spans="5:6" ht="14.25" customHeight="1">
      <c r="E763" s="2"/>
      <c r="F763" s="2"/>
    </row>
    <row r="764" spans="5:6" ht="14.25" customHeight="1">
      <c r="E764" s="2"/>
      <c r="F764" s="2"/>
    </row>
    <row r="765" spans="5:6" ht="14.25" customHeight="1">
      <c r="E765" s="2"/>
      <c r="F765" s="2"/>
    </row>
    <row r="766" spans="5:6" ht="14.25" customHeight="1">
      <c r="E766" s="2"/>
      <c r="F766" s="2"/>
    </row>
    <row r="767" spans="5:6" ht="14.25" customHeight="1">
      <c r="E767" s="2"/>
      <c r="F767" s="2"/>
    </row>
    <row r="768" spans="5:6" ht="14.25" customHeight="1">
      <c r="E768" s="2"/>
      <c r="F768" s="2"/>
    </row>
    <row r="769" spans="5:6" ht="14.25" customHeight="1">
      <c r="E769" s="2"/>
      <c r="F769" s="2"/>
    </row>
    <row r="770" spans="5:6" ht="14.25" customHeight="1">
      <c r="E770" s="2"/>
      <c r="F770" s="2"/>
    </row>
    <row r="771" spans="5:6" ht="14.25" customHeight="1">
      <c r="E771" s="2"/>
      <c r="F771" s="2"/>
    </row>
    <row r="772" spans="5:6" ht="14.25" customHeight="1">
      <c r="E772" s="2"/>
      <c r="F772" s="2"/>
    </row>
    <row r="773" spans="5:6" ht="14.25" customHeight="1">
      <c r="E773" s="2"/>
      <c r="F773" s="2"/>
    </row>
    <row r="774" spans="5:6" ht="14.25" customHeight="1">
      <c r="E774" s="2"/>
      <c r="F774" s="2"/>
    </row>
    <row r="775" spans="5:6" ht="14.25" customHeight="1">
      <c r="E775" s="2"/>
      <c r="F775" s="2"/>
    </row>
    <row r="776" spans="5:6" ht="14.25" customHeight="1">
      <c r="E776" s="2"/>
      <c r="F776" s="2"/>
    </row>
    <row r="777" spans="5:6" ht="14.25" customHeight="1">
      <c r="E777" s="2"/>
      <c r="F777" s="2"/>
    </row>
    <row r="778" spans="5:6" ht="14.25" customHeight="1">
      <c r="E778" s="2"/>
      <c r="F778" s="2"/>
    </row>
    <row r="779" spans="5:6" ht="14.25" customHeight="1">
      <c r="E779" s="2"/>
      <c r="F779" s="2"/>
    </row>
    <row r="780" spans="5:6" ht="14.25" customHeight="1">
      <c r="E780" s="2"/>
      <c r="F780" s="2"/>
    </row>
    <row r="781" spans="5:6" ht="14.25" customHeight="1">
      <c r="E781" s="2"/>
      <c r="F781" s="2"/>
    </row>
    <row r="782" spans="5:6" ht="14.25" customHeight="1">
      <c r="E782" s="2"/>
      <c r="F782" s="2"/>
    </row>
    <row r="783" spans="5:6" ht="14.25" customHeight="1">
      <c r="E783" s="2"/>
      <c r="F783" s="2"/>
    </row>
    <row r="784" spans="5:6" ht="14.25" customHeight="1">
      <c r="E784" s="2"/>
      <c r="F784" s="2"/>
    </row>
    <row r="785" spans="5:6" ht="14.25" customHeight="1">
      <c r="E785" s="2"/>
      <c r="F785" s="2"/>
    </row>
    <row r="786" spans="5:6" ht="14.25" customHeight="1">
      <c r="E786" s="2"/>
      <c r="F786" s="2"/>
    </row>
    <row r="787" spans="5:6" ht="14.25" customHeight="1">
      <c r="E787" s="2"/>
      <c r="F787" s="2"/>
    </row>
    <row r="788" spans="5:6" ht="14.25" customHeight="1">
      <c r="E788" s="2"/>
      <c r="F788" s="2"/>
    </row>
    <row r="789" spans="5:6" ht="14.25" customHeight="1">
      <c r="E789" s="2"/>
      <c r="F789" s="2"/>
    </row>
    <row r="790" spans="5:6" ht="14.25" customHeight="1">
      <c r="E790" s="2"/>
      <c r="F790" s="2"/>
    </row>
    <row r="791" spans="5:6" ht="14.25" customHeight="1">
      <c r="E791" s="2"/>
      <c r="F791" s="2"/>
    </row>
    <row r="792" spans="5:6" ht="14.25" customHeight="1">
      <c r="E792" s="2"/>
      <c r="F792" s="2"/>
    </row>
    <row r="793" spans="5:6" ht="14.25" customHeight="1">
      <c r="E793" s="2"/>
      <c r="F793" s="2"/>
    </row>
    <row r="794" spans="5:6" ht="14.25" customHeight="1">
      <c r="E794" s="2"/>
      <c r="F794" s="2"/>
    </row>
    <row r="795" spans="5:6" ht="14.25" customHeight="1">
      <c r="E795" s="2"/>
      <c r="F795" s="2"/>
    </row>
    <row r="796" spans="5:6" ht="14.25" customHeight="1">
      <c r="E796" s="2"/>
      <c r="F796" s="2"/>
    </row>
    <row r="797" spans="5:6" ht="14.25" customHeight="1">
      <c r="E797" s="2"/>
      <c r="F797" s="2"/>
    </row>
    <row r="798" spans="5:6" ht="14.25" customHeight="1">
      <c r="E798" s="2"/>
      <c r="F798" s="2"/>
    </row>
    <row r="799" spans="5:6" ht="14.25" customHeight="1">
      <c r="E799" s="2"/>
      <c r="F799" s="2"/>
    </row>
    <row r="800" spans="5:6" ht="14.25" customHeight="1">
      <c r="E800" s="2"/>
      <c r="F800" s="2"/>
    </row>
    <row r="801" spans="5:6" ht="14.25" customHeight="1">
      <c r="E801" s="2"/>
      <c r="F801" s="2"/>
    </row>
    <row r="802" spans="5:6" ht="14.25" customHeight="1">
      <c r="E802" s="2"/>
      <c r="F802" s="2"/>
    </row>
    <row r="803" spans="5:6" ht="14.25" customHeight="1">
      <c r="E803" s="2"/>
      <c r="F803" s="2"/>
    </row>
    <row r="804" spans="5:6" ht="14.25" customHeight="1">
      <c r="E804" s="2"/>
      <c r="F804" s="2"/>
    </row>
    <row r="805" spans="5:6" ht="14.25" customHeight="1">
      <c r="E805" s="2"/>
      <c r="F805" s="2"/>
    </row>
    <row r="806" spans="5:6" ht="14.25" customHeight="1">
      <c r="E806" s="2"/>
      <c r="F806" s="2"/>
    </row>
    <row r="807" spans="5:6" ht="14.25" customHeight="1">
      <c r="E807" s="2"/>
      <c r="F807" s="2"/>
    </row>
    <row r="808" spans="5:6" ht="14.25" customHeight="1">
      <c r="E808" s="2"/>
      <c r="F808" s="2"/>
    </row>
    <row r="809" spans="5:6" ht="14.25" customHeight="1">
      <c r="E809" s="2"/>
      <c r="F809" s="2"/>
    </row>
    <row r="810" spans="5:6" ht="14.25" customHeight="1">
      <c r="E810" s="2"/>
      <c r="F810" s="2"/>
    </row>
    <row r="811" spans="5:6" ht="14.25" customHeight="1">
      <c r="E811" s="2"/>
      <c r="F811" s="2"/>
    </row>
    <row r="812" spans="5:6" ht="14.25" customHeight="1">
      <c r="E812" s="2"/>
      <c r="F812" s="2"/>
    </row>
    <row r="813" spans="5:6" ht="14.25" customHeight="1">
      <c r="E813" s="2"/>
      <c r="F813" s="2"/>
    </row>
    <row r="814" spans="5:6" ht="14.25" customHeight="1">
      <c r="E814" s="2"/>
      <c r="F814" s="2"/>
    </row>
    <row r="815" spans="5:6" ht="14.25" customHeight="1">
      <c r="E815" s="2"/>
      <c r="F815" s="2"/>
    </row>
    <row r="816" spans="5:6" ht="14.25" customHeight="1">
      <c r="E816" s="2"/>
      <c r="F816" s="2"/>
    </row>
    <row r="817" spans="5:6" ht="14.25" customHeight="1">
      <c r="E817" s="2"/>
      <c r="F817" s="2"/>
    </row>
    <row r="818" spans="5:6" ht="14.25" customHeight="1">
      <c r="E818" s="2"/>
      <c r="F818" s="2"/>
    </row>
    <row r="819" spans="5:6" ht="14.25" customHeight="1">
      <c r="E819" s="2"/>
      <c r="F819" s="2"/>
    </row>
    <row r="820" spans="5:6" ht="14.25" customHeight="1">
      <c r="E820" s="2"/>
      <c r="F820" s="2"/>
    </row>
    <row r="821" spans="5:6" ht="14.25" customHeight="1">
      <c r="E821" s="2"/>
      <c r="F821" s="2"/>
    </row>
    <row r="822" spans="5:6" ht="14.25" customHeight="1">
      <c r="E822" s="2"/>
      <c r="F822" s="2"/>
    </row>
    <row r="823" spans="5:6" ht="14.25" customHeight="1">
      <c r="E823" s="2"/>
      <c r="F823" s="2"/>
    </row>
    <row r="824" spans="5:6" ht="14.25" customHeight="1">
      <c r="E824" s="2"/>
      <c r="F824" s="2"/>
    </row>
    <row r="825" spans="5:6" ht="14.25" customHeight="1">
      <c r="E825" s="2"/>
      <c r="F825" s="2"/>
    </row>
    <row r="826" spans="5:6" ht="14.25" customHeight="1">
      <c r="E826" s="2"/>
      <c r="F826" s="2"/>
    </row>
    <row r="827" spans="5:6" ht="14.25" customHeight="1">
      <c r="E827" s="2"/>
      <c r="F827" s="2"/>
    </row>
    <row r="828" spans="5:6" ht="14.25" customHeight="1">
      <c r="E828" s="2"/>
      <c r="F828" s="2"/>
    </row>
    <row r="829" spans="5:6" ht="14.25" customHeight="1">
      <c r="E829" s="2"/>
      <c r="F829" s="2"/>
    </row>
    <row r="830" spans="5:6" ht="14.25" customHeight="1">
      <c r="E830" s="2"/>
      <c r="F830" s="2"/>
    </row>
    <row r="831" spans="5:6" ht="14.25" customHeight="1">
      <c r="E831" s="2"/>
      <c r="F831" s="2"/>
    </row>
    <row r="832" spans="5:6" ht="14.25" customHeight="1">
      <c r="E832" s="2"/>
      <c r="F832" s="2"/>
    </row>
    <row r="833" spans="5:6" ht="14.25" customHeight="1">
      <c r="E833" s="2"/>
      <c r="F833" s="2"/>
    </row>
    <row r="834" spans="5:6" ht="14.25" customHeight="1">
      <c r="E834" s="2"/>
      <c r="F834" s="2"/>
    </row>
    <row r="835" spans="5:6" ht="14.25" customHeight="1">
      <c r="E835" s="2"/>
      <c r="F835" s="2"/>
    </row>
    <row r="836" spans="5:6" ht="14.25" customHeight="1">
      <c r="E836" s="2"/>
      <c r="F836" s="2"/>
    </row>
    <row r="837" spans="5:6" ht="14.25" customHeight="1">
      <c r="E837" s="2"/>
      <c r="F837" s="2"/>
    </row>
    <row r="838" spans="5:6" ht="14.25" customHeight="1">
      <c r="E838" s="2"/>
      <c r="F838" s="2"/>
    </row>
    <row r="839" spans="5:6" ht="14.25" customHeight="1">
      <c r="E839" s="2"/>
      <c r="F839" s="2"/>
    </row>
    <row r="840" spans="5:6" ht="14.25" customHeight="1">
      <c r="E840" s="2"/>
      <c r="F840" s="2"/>
    </row>
    <row r="841" spans="5:6" ht="14.25" customHeight="1">
      <c r="E841" s="2"/>
      <c r="F841" s="2"/>
    </row>
    <row r="842" spans="5:6" ht="14.25" customHeight="1">
      <c r="E842" s="2"/>
      <c r="F842" s="2"/>
    </row>
    <row r="843" spans="5:6" ht="14.25" customHeight="1">
      <c r="E843" s="2"/>
      <c r="F843" s="2"/>
    </row>
    <row r="844" spans="5:6" ht="14.25" customHeight="1">
      <c r="E844" s="2"/>
      <c r="F844" s="2"/>
    </row>
    <row r="845" spans="5:6" ht="14.25" customHeight="1">
      <c r="E845" s="2"/>
      <c r="F845" s="2"/>
    </row>
    <row r="846" spans="5:6" ht="14.25" customHeight="1">
      <c r="E846" s="2"/>
      <c r="F846" s="2"/>
    </row>
    <row r="847" spans="5:6" ht="14.25" customHeight="1">
      <c r="E847" s="2"/>
      <c r="F847" s="2"/>
    </row>
    <row r="848" spans="5:6" ht="14.25" customHeight="1">
      <c r="E848" s="2"/>
      <c r="F848" s="2"/>
    </row>
    <row r="849" spans="5:6" ht="14.25" customHeight="1">
      <c r="E849" s="2"/>
      <c r="F849" s="2"/>
    </row>
    <row r="850" spans="5:6" ht="14.25" customHeight="1">
      <c r="E850" s="2"/>
      <c r="F850" s="2"/>
    </row>
    <row r="851" spans="5:6" ht="14.25" customHeight="1">
      <c r="E851" s="2"/>
      <c r="F851" s="2"/>
    </row>
    <row r="852" spans="5:6" ht="14.25" customHeight="1">
      <c r="E852" s="2"/>
      <c r="F852" s="2"/>
    </row>
    <row r="853" spans="5:6" ht="14.25" customHeight="1">
      <c r="E853" s="2"/>
      <c r="F853" s="2"/>
    </row>
    <row r="854" spans="5:6" ht="14.25" customHeight="1">
      <c r="E854" s="2"/>
      <c r="F854" s="2"/>
    </row>
    <row r="855" spans="5:6" ht="14.25" customHeight="1">
      <c r="E855" s="2"/>
      <c r="F855" s="2"/>
    </row>
    <row r="856" spans="5:6" ht="14.25" customHeight="1">
      <c r="E856" s="2"/>
      <c r="F856" s="2"/>
    </row>
    <row r="857" spans="5:6" ht="14.25" customHeight="1">
      <c r="E857" s="2"/>
      <c r="F857" s="2"/>
    </row>
    <row r="858" spans="5:6" ht="14.25" customHeight="1">
      <c r="E858" s="2"/>
      <c r="F858" s="2"/>
    </row>
    <row r="859" spans="5:6" ht="14.25" customHeight="1">
      <c r="E859" s="2"/>
      <c r="F859" s="2"/>
    </row>
    <row r="860" spans="5:6" ht="14.25" customHeight="1">
      <c r="E860" s="2"/>
      <c r="F860" s="2"/>
    </row>
    <row r="861" spans="5:6" ht="14.25" customHeight="1">
      <c r="E861" s="2"/>
      <c r="F861" s="2"/>
    </row>
    <row r="862" spans="5:6" ht="14.25" customHeight="1">
      <c r="E862" s="2"/>
      <c r="F862" s="2"/>
    </row>
    <row r="863" spans="5:6" ht="14.25" customHeight="1">
      <c r="E863" s="2"/>
      <c r="F863" s="2"/>
    </row>
    <row r="864" spans="5:6" ht="14.25" customHeight="1">
      <c r="E864" s="2"/>
      <c r="F864" s="2"/>
    </row>
    <row r="865" spans="5:6" ht="14.25" customHeight="1">
      <c r="E865" s="2"/>
      <c r="F865" s="2"/>
    </row>
    <row r="866" spans="5:6" ht="14.25" customHeight="1">
      <c r="E866" s="2"/>
      <c r="F866" s="2"/>
    </row>
    <row r="867" spans="5:6" ht="14.25" customHeight="1">
      <c r="E867" s="2"/>
      <c r="F867" s="2"/>
    </row>
    <row r="868" spans="5:6" ht="14.25" customHeight="1">
      <c r="E868" s="2"/>
      <c r="F868" s="2"/>
    </row>
    <row r="869" spans="5:6" ht="14.25" customHeight="1">
      <c r="E869" s="2"/>
      <c r="F869" s="2"/>
    </row>
    <row r="870" spans="5:6" ht="14.25" customHeight="1">
      <c r="E870" s="2"/>
      <c r="F870" s="2"/>
    </row>
    <row r="871" spans="5:6" ht="14.25" customHeight="1">
      <c r="E871" s="2"/>
      <c r="F871" s="2"/>
    </row>
    <row r="872" spans="5:6" ht="14.25" customHeight="1">
      <c r="E872" s="2"/>
      <c r="F872" s="2"/>
    </row>
    <row r="873" spans="5:6" ht="14.25" customHeight="1">
      <c r="E873" s="2"/>
      <c r="F873" s="2"/>
    </row>
    <row r="874" spans="5:6" ht="14.25" customHeight="1">
      <c r="E874" s="2"/>
      <c r="F874" s="2"/>
    </row>
    <row r="875" spans="5:6" ht="14.25" customHeight="1">
      <c r="E875" s="2"/>
      <c r="F875" s="2"/>
    </row>
    <row r="876" spans="5:6" ht="14.25" customHeight="1">
      <c r="E876" s="2"/>
      <c r="F876" s="2"/>
    </row>
    <row r="877" spans="5:6" ht="14.25" customHeight="1">
      <c r="E877" s="2"/>
      <c r="F877" s="2"/>
    </row>
    <row r="878" spans="5:6" ht="14.25" customHeight="1">
      <c r="E878" s="2"/>
      <c r="F878" s="2"/>
    </row>
    <row r="879" spans="5:6" ht="14.25" customHeight="1">
      <c r="E879" s="2"/>
      <c r="F879" s="2"/>
    </row>
    <row r="880" spans="5:6" ht="14.25" customHeight="1">
      <c r="E880" s="2"/>
      <c r="F880" s="2"/>
    </row>
    <row r="881" spans="5:6" ht="14.25" customHeight="1">
      <c r="E881" s="2"/>
      <c r="F881" s="2"/>
    </row>
    <row r="882" spans="5:6" ht="14.25" customHeight="1">
      <c r="E882" s="2"/>
      <c r="F882" s="2"/>
    </row>
    <row r="883" spans="5:6" ht="14.25" customHeight="1">
      <c r="E883" s="2"/>
      <c r="F883" s="2"/>
    </row>
    <row r="884" spans="5:6" ht="14.25" customHeight="1">
      <c r="E884" s="2"/>
      <c r="F884" s="2"/>
    </row>
    <row r="885" spans="5:6" ht="14.25" customHeight="1">
      <c r="E885" s="2"/>
      <c r="F885" s="2"/>
    </row>
    <row r="886" spans="5:6" ht="14.25" customHeight="1">
      <c r="E886" s="2"/>
      <c r="F886" s="2"/>
    </row>
    <row r="887" spans="5:6" ht="14.25" customHeight="1">
      <c r="E887" s="2"/>
      <c r="F887" s="2"/>
    </row>
    <row r="888" spans="5:6" ht="14.25" customHeight="1">
      <c r="E888" s="2"/>
      <c r="F888" s="2"/>
    </row>
    <row r="889" spans="5:6" ht="14.25" customHeight="1">
      <c r="E889" s="2"/>
      <c r="F889" s="2"/>
    </row>
    <row r="890" spans="5:6" ht="14.25" customHeight="1">
      <c r="E890" s="2"/>
      <c r="F890" s="2"/>
    </row>
    <row r="891" spans="5:6" ht="14.25" customHeight="1">
      <c r="E891" s="2"/>
      <c r="F891" s="2"/>
    </row>
    <row r="892" spans="5:6" ht="14.25" customHeight="1">
      <c r="E892" s="2"/>
      <c r="F892" s="2"/>
    </row>
    <row r="893" spans="5:6" ht="14.25" customHeight="1">
      <c r="E893" s="2"/>
      <c r="F893" s="2"/>
    </row>
    <row r="894" spans="5:6" ht="14.25" customHeight="1">
      <c r="E894" s="2"/>
      <c r="F894" s="2"/>
    </row>
    <row r="895" spans="5:6" ht="14.25" customHeight="1">
      <c r="E895" s="2"/>
      <c r="F895" s="2"/>
    </row>
    <row r="896" spans="5:6" ht="14.25" customHeight="1">
      <c r="E896" s="2"/>
      <c r="F896" s="2"/>
    </row>
    <row r="897" spans="5:6" ht="14.25" customHeight="1">
      <c r="E897" s="2"/>
      <c r="F897" s="2"/>
    </row>
    <row r="898" spans="5:6" ht="14.25" customHeight="1">
      <c r="E898" s="2"/>
      <c r="F898" s="2"/>
    </row>
    <row r="899" spans="5:6" ht="14.25" customHeight="1">
      <c r="E899" s="2"/>
      <c r="F899" s="2"/>
    </row>
    <row r="900" spans="5:6" ht="14.25" customHeight="1">
      <c r="E900" s="2"/>
      <c r="F900" s="2"/>
    </row>
    <row r="901" spans="5:6" ht="14.25" customHeight="1">
      <c r="E901" s="2"/>
      <c r="F901" s="2"/>
    </row>
    <row r="902" spans="5:6" ht="14.25" customHeight="1">
      <c r="E902" s="2"/>
      <c r="F902" s="2"/>
    </row>
    <row r="903" spans="5:6" ht="14.25" customHeight="1">
      <c r="E903" s="2"/>
      <c r="F903" s="2"/>
    </row>
    <row r="904" spans="5:6" ht="14.25" customHeight="1">
      <c r="E904" s="2"/>
      <c r="F904" s="2"/>
    </row>
    <row r="905" spans="5:6" ht="14.25" customHeight="1">
      <c r="E905" s="2"/>
      <c r="F905" s="2"/>
    </row>
    <row r="906" spans="5:6" ht="14.25" customHeight="1">
      <c r="E906" s="2"/>
      <c r="F906" s="2"/>
    </row>
    <row r="907" spans="5:6" ht="14.25" customHeight="1">
      <c r="E907" s="2"/>
      <c r="F907" s="2"/>
    </row>
    <row r="908" spans="5:6" ht="14.25" customHeight="1">
      <c r="E908" s="2"/>
      <c r="F908" s="2"/>
    </row>
    <row r="909" spans="5:6" ht="14.25" customHeight="1">
      <c r="E909" s="2"/>
      <c r="F909" s="2"/>
    </row>
    <row r="910" spans="5:6" ht="14.25" customHeight="1">
      <c r="E910" s="2"/>
      <c r="F910" s="2"/>
    </row>
    <row r="911" spans="5:6" ht="14.25" customHeight="1">
      <c r="E911" s="2"/>
      <c r="F911" s="2"/>
    </row>
    <row r="912" spans="5:6" ht="14.25" customHeight="1">
      <c r="E912" s="2"/>
      <c r="F912" s="2"/>
    </row>
    <row r="913" spans="5:6" ht="14.25" customHeight="1">
      <c r="E913" s="2"/>
      <c r="F913" s="2"/>
    </row>
    <row r="914" spans="5:6" ht="14.25" customHeight="1">
      <c r="E914" s="2"/>
      <c r="F914" s="2"/>
    </row>
    <row r="915" spans="5:6" ht="14.25" customHeight="1">
      <c r="E915" s="2"/>
      <c r="F915" s="2"/>
    </row>
    <row r="916" spans="5:6" ht="14.25" customHeight="1">
      <c r="E916" s="2"/>
      <c r="F916" s="2"/>
    </row>
    <row r="917" spans="5:6" ht="14.25" customHeight="1">
      <c r="E917" s="2"/>
      <c r="F917" s="2"/>
    </row>
    <row r="918" spans="5:6" ht="14.25" customHeight="1">
      <c r="E918" s="2"/>
      <c r="F918" s="2"/>
    </row>
    <row r="919" spans="5:6" ht="14.25" customHeight="1">
      <c r="E919" s="2"/>
      <c r="F919" s="2"/>
    </row>
    <row r="920" spans="5:6" ht="14.25" customHeight="1">
      <c r="E920" s="2"/>
      <c r="F920" s="2"/>
    </row>
    <row r="921" spans="5:6" ht="14.25" customHeight="1">
      <c r="E921" s="2"/>
      <c r="F921" s="2"/>
    </row>
    <row r="922" spans="5:6" ht="14.25" customHeight="1">
      <c r="E922" s="2"/>
      <c r="F922" s="2"/>
    </row>
    <row r="923" spans="5:6" ht="14.25" customHeight="1">
      <c r="E923" s="2"/>
      <c r="F923" s="2"/>
    </row>
    <row r="924" spans="5:6" ht="14.25" customHeight="1">
      <c r="E924" s="2"/>
      <c r="F924" s="2"/>
    </row>
    <row r="925" spans="5:6" ht="14.25" customHeight="1">
      <c r="E925" s="2"/>
      <c r="F925" s="2"/>
    </row>
    <row r="926" spans="5:6" ht="14.25" customHeight="1">
      <c r="E926" s="2"/>
      <c r="F926" s="2"/>
    </row>
    <row r="927" spans="5:6" ht="14.25" customHeight="1">
      <c r="E927" s="2"/>
      <c r="F927" s="2"/>
    </row>
    <row r="928" spans="5:6" ht="14.25" customHeight="1">
      <c r="E928" s="2"/>
      <c r="F928" s="2"/>
    </row>
    <row r="929" spans="5:6" ht="14.25" customHeight="1">
      <c r="E929" s="2"/>
      <c r="F929" s="2"/>
    </row>
    <row r="930" spans="5:6" ht="14.25" customHeight="1">
      <c r="E930" s="2"/>
      <c r="F930" s="2"/>
    </row>
    <row r="931" spans="5:6" ht="14.25" customHeight="1">
      <c r="E931" s="2"/>
      <c r="F931" s="2"/>
    </row>
    <row r="932" spans="5:6" ht="14.25" customHeight="1">
      <c r="E932" s="2"/>
      <c r="F932" s="2"/>
    </row>
    <row r="933" spans="5:6" ht="14.25" customHeight="1">
      <c r="E933" s="2"/>
      <c r="F933" s="2"/>
    </row>
    <row r="934" spans="5:6" ht="14.25" customHeight="1">
      <c r="E934" s="2"/>
      <c r="F934" s="2"/>
    </row>
    <row r="935" spans="5:6" ht="14.25" customHeight="1">
      <c r="E935" s="2"/>
      <c r="F935" s="2"/>
    </row>
    <row r="936" spans="5:6" ht="14.25" customHeight="1">
      <c r="E936" s="2"/>
      <c r="F936" s="2"/>
    </row>
    <row r="937" spans="5:6" ht="14.25" customHeight="1">
      <c r="E937" s="2"/>
      <c r="F937" s="2"/>
    </row>
    <row r="938" spans="5:6" ht="14.25" customHeight="1">
      <c r="E938" s="2"/>
      <c r="F938" s="2"/>
    </row>
    <row r="939" spans="5:6" ht="14.25" customHeight="1">
      <c r="E939" s="2"/>
      <c r="F939" s="2"/>
    </row>
    <row r="940" spans="5:6" ht="14.25" customHeight="1">
      <c r="E940" s="2"/>
      <c r="F940" s="2"/>
    </row>
    <row r="941" spans="5:6" ht="14.25" customHeight="1">
      <c r="E941" s="2"/>
      <c r="F941" s="2"/>
    </row>
    <row r="942" spans="5:6" ht="14.25" customHeight="1">
      <c r="E942" s="2"/>
      <c r="F942" s="2"/>
    </row>
    <row r="943" spans="5:6" ht="14.25" customHeight="1">
      <c r="E943" s="2"/>
      <c r="F943" s="2"/>
    </row>
    <row r="944" spans="5:6" ht="14.25" customHeight="1">
      <c r="E944" s="2"/>
      <c r="F944" s="2"/>
    </row>
    <row r="945" spans="5:6" ht="14.25" customHeight="1">
      <c r="E945" s="2"/>
      <c r="F945" s="2"/>
    </row>
    <row r="946" spans="5:6" ht="14.25" customHeight="1">
      <c r="E946" s="2"/>
      <c r="F946" s="2"/>
    </row>
    <row r="947" spans="5:6" ht="14.25" customHeight="1">
      <c r="E947" s="2"/>
      <c r="F947" s="2"/>
    </row>
    <row r="948" spans="5:6" ht="14.25" customHeight="1">
      <c r="E948" s="2"/>
      <c r="F948" s="2"/>
    </row>
    <row r="949" spans="5:6" ht="14.25" customHeight="1">
      <c r="E949" s="2"/>
      <c r="F949" s="2"/>
    </row>
    <row r="950" spans="5:6" ht="14.25" customHeight="1">
      <c r="E950" s="2"/>
      <c r="F950" s="2"/>
    </row>
    <row r="951" spans="5:6" ht="14.25" customHeight="1">
      <c r="E951" s="2"/>
      <c r="F951" s="2"/>
    </row>
    <row r="952" spans="5:6" ht="14.25" customHeight="1">
      <c r="E952" s="2"/>
      <c r="F952" s="2"/>
    </row>
    <row r="953" spans="5:6" ht="14.25" customHeight="1">
      <c r="E953" s="2"/>
      <c r="F953" s="2"/>
    </row>
    <row r="954" spans="5:6" ht="14.25" customHeight="1">
      <c r="E954" s="2"/>
      <c r="F954" s="2"/>
    </row>
    <row r="955" spans="5:6" ht="14.25" customHeight="1">
      <c r="E955" s="2"/>
      <c r="F955" s="2"/>
    </row>
    <row r="956" spans="5:6" ht="14.25" customHeight="1">
      <c r="E956" s="2"/>
      <c r="F956" s="2"/>
    </row>
    <row r="957" spans="5:6" ht="14.25" customHeight="1">
      <c r="E957" s="2"/>
      <c r="F957" s="2"/>
    </row>
    <row r="958" spans="5:6" ht="14.25" customHeight="1">
      <c r="E958" s="2"/>
      <c r="F958" s="2"/>
    </row>
    <row r="959" spans="5:6" ht="14.25" customHeight="1">
      <c r="E959" s="2"/>
      <c r="F959" s="2"/>
    </row>
    <row r="960" spans="5:6" ht="14.25" customHeight="1">
      <c r="E960" s="2"/>
      <c r="F960" s="2"/>
    </row>
    <row r="961" spans="5:6" ht="14.25" customHeight="1">
      <c r="E961" s="2"/>
      <c r="F961" s="2"/>
    </row>
    <row r="962" spans="5:6" ht="14.25" customHeight="1">
      <c r="E962" s="2"/>
      <c r="F962" s="2"/>
    </row>
    <row r="963" spans="5:6" ht="14.25" customHeight="1">
      <c r="E963" s="2"/>
      <c r="F963" s="2"/>
    </row>
    <row r="964" spans="5:6" ht="14.25" customHeight="1">
      <c r="E964" s="2"/>
      <c r="F964" s="2"/>
    </row>
    <row r="965" spans="5:6" ht="14.25" customHeight="1">
      <c r="E965" s="2"/>
      <c r="F965" s="2"/>
    </row>
    <row r="966" spans="5:6" ht="14.25" customHeight="1">
      <c r="E966" s="2"/>
      <c r="F966" s="2"/>
    </row>
    <row r="967" spans="5:6" ht="14.25" customHeight="1">
      <c r="E967" s="2"/>
      <c r="F967" s="2"/>
    </row>
    <row r="968" spans="5:6" ht="14.25" customHeight="1">
      <c r="E968" s="2"/>
      <c r="F968" s="2"/>
    </row>
    <row r="969" spans="5:6" ht="14.25" customHeight="1">
      <c r="E969" s="2"/>
      <c r="F969" s="2"/>
    </row>
    <row r="970" spans="5:6" ht="14.25" customHeight="1">
      <c r="E970" s="2"/>
      <c r="F970" s="2"/>
    </row>
    <row r="971" spans="5:6" ht="14.25" customHeight="1">
      <c r="E971" s="2"/>
      <c r="F971" s="2"/>
    </row>
    <row r="972" spans="5:6" ht="14.25" customHeight="1">
      <c r="E972" s="2"/>
      <c r="F972" s="2"/>
    </row>
    <row r="973" spans="5:6" ht="14.25" customHeight="1">
      <c r="E973" s="2"/>
      <c r="F973" s="2"/>
    </row>
    <row r="974" spans="5:6" ht="14.25" customHeight="1">
      <c r="E974" s="2"/>
      <c r="F974" s="2"/>
    </row>
    <row r="975" spans="5:6" ht="14.25" customHeight="1">
      <c r="E975" s="2"/>
      <c r="F975" s="2"/>
    </row>
    <row r="976" spans="5:6" ht="14.25" customHeight="1">
      <c r="E976" s="2"/>
      <c r="F976" s="2"/>
    </row>
    <row r="977" spans="5:6" ht="14.25" customHeight="1">
      <c r="E977" s="2"/>
      <c r="F977" s="2"/>
    </row>
    <row r="978" spans="5:6" ht="14.25" customHeight="1">
      <c r="E978" s="2"/>
      <c r="F978" s="2"/>
    </row>
    <row r="979" spans="5:6" ht="14.25" customHeight="1">
      <c r="E979" s="2"/>
      <c r="F979" s="2"/>
    </row>
    <row r="980" spans="5:6" ht="14.25" customHeight="1">
      <c r="E980" s="2"/>
      <c r="F980" s="2"/>
    </row>
    <row r="981" spans="5:6" ht="14.25" customHeight="1">
      <c r="E981" s="2"/>
      <c r="F981" s="2"/>
    </row>
    <row r="982" spans="5:6" ht="14.25" customHeight="1">
      <c r="E982" s="2"/>
      <c r="F982" s="2"/>
    </row>
    <row r="983" spans="5:6" ht="14.25" customHeight="1">
      <c r="E983" s="2"/>
      <c r="F983" s="2"/>
    </row>
    <row r="984" spans="5:6" ht="14.25" customHeight="1">
      <c r="E984" s="2"/>
      <c r="F984" s="2"/>
    </row>
    <row r="985" spans="5:6" ht="14.25" customHeight="1">
      <c r="E985" s="2"/>
      <c r="F985" s="2"/>
    </row>
    <row r="986" spans="5:6" ht="14.25" customHeight="1">
      <c r="E986" s="2"/>
      <c r="F986" s="2"/>
    </row>
    <row r="987" spans="5:6" ht="14.25" customHeight="1">
      <c r="E987" s="2"/>
      <c r="F987" s="2"/>
    </row>
    <row r="988" spans="5:6" ht="14.25" customHeight="1">
      <c r="E988" s="2"/>
      <c r="F988" s="2"/>
    </row>
    <row r="989" spans="5:6" ht="14.25" customHeight="1">
      <c r="E989" s="2"/>
      <c r="F989" s="2"/>
    </row>
    <row r="990" spans="5:6" ht="14.25" customHeight="1">
      <c r="E990" s="2"/>
      <c r="F990" s="2"/>
    </row>
    <row r="991" spans="5:6" ht="14.25" customHeight="1">
      <c r="E991" s="2"/>
      <c r="F991" s="2"/>
    </row>
    <row r="992" spans="5:6" ht="14.25" customHeight="1">
      <c r="E992" s="2"/>
      <c r="F992" s="2"/>
    </row>
    <row r="993" spans="5:6" ht="14.25" customHeight="1">
      <c r="E993" s="2"/>
      <c r="F993" s="2"/>
    </row>
    <row r="994" spans="5:6" ht="14.25" customHeight="1">
      <c r="E994" s="2"/>
      <c r="F994" s="2"/>
    </row>
    <row r="995" spans="5:6" ht="14.25" customHeight="1">
      <c r="E995" s="2"/>
      <c r="F995" s="2"/>
    </row>
    <row r="996" spans="5:6" ht="14.25" customHeight="1">
      <c r="E996" s="2"/>
      <c r="F996" s="2"/>
    </row>
    <row r="997" spans="5:6" ht="14.25" customHeight="1">
      <c r="E997" s="2"/>
      <c r="F997" s="2"/>
    </row>
    <row r="998" spans="5:6" ht="14.25" customHeight="1">
      <c r="E998" s="2"/>
      <c r="F998" s="2"/>
    </row>
    <row r="999" spans="5:6" ht="14.25" customHeight="1">
      <c r="E999" s="2"/>
      <c r="F999" s="2"/>
    </row>
    <row r="1000" spans="5:6" ht="14.25" customHeight="1">
      <c r="E1000" s="2"/>
      <c r="F1000" s="2"/>
    </row>
  </sheetData>
  <pageMargins left="0.7" right="0.7" top="0.75" bottom="0.75" header="0" footer="0"/>
  <pageSetup paperSize="9"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C5E0B3"/>
  </sheetPr>
  <dimension ref="A1:R1000"/>
  <sheetViews>
    <sheetView workbookViewId="0">
      <selection activeCell="A115" sqref="A115"/>
    </sheetView>
  </sheetViews>
  <sheetFormatPr defaultColWidth="14.453125" defaultRowHeight="15" customHeight="1"/>
  <cols>
    <col min="1" max="1" width="17.36328125" customWidth="1"/>
    <col min="2" max="2" width="27.453125" customWidth="1"/>
    <col min="3" max="3" width="13.453125" customWidth="1"/>
    <col min="4" max="4" width="8.6328125" customWidth="1"/>
    <col min="5" max="11" width="13" customWidth="1"/>
    <col min="12" max="12" width="8.6328125" customWidth="1"/>
    <col min="13" max="13" width="9.90625" customWidth="1"/>
    <col min="14" max="16" width="8.6328125" customWidth="1"/>
    <col min="17" max="17" width="14.453125" customWidth="1"/>
    <col min="18" max="26" width="8.6328125" customWidth="1"/>
  </cols>
  <sheetData>
    <row r="1" spans="1:18" ht="14.25" customHeight="1">
      <c r="A1" s="72" t="str">
        <f>+'PC Expenditure 22-23'!A1</f>
        <v>Great Oakley Parish Council  22/23</v>
      </c>
      <c r="C1" s="73"/>
      <c r="D1" s="4"/>
      <c r="E1" s="2">
        <v>1</v>
      </c>
      <c r="F1" s="2">
        <v>2</v>
      </c>
      <c r="G1" s="2">
        <v>3</v>
      </c>
      <c r="H1" s="2">
        <v>4</v>
      </c>
      <c r="I1" s="2">
        <v>5</v>
      </c>
      <c r="J1" s="2">
        <v>6</v>
      </c>
      <c r="K1" s="2">
        <v>7</v>
      </c>
      <c r="L1" s="2">
        <v>8</v>
      </c>
    </row>
    <row r="2" spans="1:18" ht="14.25" customHeight="1">
      <c r="A2" s="74" t="s">
        <v>159</v>
      </c>
      <c r="B2" s="74" t="s">
        <v>160</v>
      </c>
      <c r="C2" s="75" t="s">
        <v>161</v>
      </c>
      <c r="D2" s="2" t="s">
        <v>162</v>
      </c>
      <c r="E2" s="2" t="s">
        <v>163</v>
      </c>
      <c r="F2" s="2" t="s">
        <v>164</v>
      </c>
      <c r="G2" s="2">
        <v>106</v>
      </c>
      <c r="H2" s="2" t="s">
        <v>341</v>
      </c>
      <c r="I2" s="2" t="s">
        <v>167</v>
      </c>
      <c r="J2" s="2" t="s">
        <v>404</v>
      </c>
      <c r="K2" s="2" t="s">
        <v>343</v>
      </c>
      <c r="L2" s="2" t="s">
        <v>549</v>
      </c>
    </row>
    <row r="3" spans="1:18" ht="14.25" customHeight="1">
      <c r="A3" s="184" t="s">
        <v>550</v>
      </c>
      <c r="B3" s="76" t="s">
        <v>163</v>
      </c>
      <c r="C3" s="12">
        <v>13452</v>
      </c>
      <c r="D3" s="31">
        <v>1</v>
      </c>
      <c r="E3" s="6">
        <f t="shared" ref="E3:L3" si="0">IF($D3=E$1,+$C3,0)</f>
        <v>13452</v>
      </c>
      <c r="F3" s="6">
        <f t="shared" si="0"/>
        <v>0</v>
      </c>
      <c r="G3" s="6">
        <f t="shared" si="0"/>
        <v>0</v>
      </c>
      <c r="H3" s="6">
        <f t="shared" si="0"/>
        <v>0</v>
      </c>
      <c r="I3" s="6">
        <f t="shared" si="0"/>
        <v>0</v>
      </c>
      <c r="J3" s="6">
        <f t="shared" si="0"/>
        <v>0</v>
      </c>
      <c r="K3" s="6">
        <f t="shared" si="0"/>
        <v>0</v>
      </c>
      <c r="L3" s="6">
        <f t="shared" si="0"/>
        <v>0</v>
      </c>
    </row>
    <row r="4" spans="1:18" ht="14.25" customHeight="1">
      <c r="A4" s="184" t="s">
        <v>551</v>
      </c>
      <c r="B4" s="76" t="s">
        <v>167</v>
      </c>
      <c r="C4" s="12">
        <v>7591.03</v>
      </c>
      <c r="D4" s="31">
        <v>5</v>
      </c>
      <c r="E4" s="6">
        <f t="shared" ref="E4:L4" si="1">IF($D4=E$1,+$C4,0)</f>
        <v>0</v>
      </c>
      <c r="F4" s="6">
        <f t="shared" si="1"/>
        <v>0</v>
      </c>
      <c r="G4" s="6">
        <f t="shared" si="1"/>
        <v>0</v>
      </c>
      <c r="H4" s="6">
        <f t="shared" si="1"/>
        <v>0</v>
      </c>
      <c r="I4" s="6">
        <f t="shared" si="1"/>
        <v>7591.03</v>
      </c>
      <c r="J4" s="6">
        <f t="shared" si="1"/>
        <v>0</v>
      </c>
      <c r="K4" s="6">
        <f t="shared" si="1"/>
        <v>0</v>
      </c>
      <c r="L4" s="6">
        <f t="shared" si="1"/>
        <v>0</v>
      </c>
    </row>
    <row r="5" spans="1:18" ht="14.25" customHeight="1">
      <c r="A5" s="184" t="s">
        <v>552</v>
      </c>
      <c r="B5" s="77" t="s">
        <v>553</v>
      </c>
      <c r="C5" s="12">
        <v>250</v>
      </c>
      <c r="D5" s="31">
        <v>6</v>
      </c>
      <c r="E5" s="6">
        <f t="shared" ref="E5:L5" si="2">IF($D5=E$1,+$C5,0)</f>
        <v>0</v>
      </c>
      <c r="F5" s="6">
        <f t="shared" si="2"/>
        <v>0</v>
      </c>
      <c r="G5" s="6">
        <f t="shared" si="2"/>
        <v>0</v>
      </c>
      <c r="H5" s="6">
        <f t="shared" si="2"/>
        <v>0</v>
      </c>
      <c r="I5" s="6">
        <f t="shared" si="2"/>
        <v>0</v>
      </c>
      <c r="J5" s="6">
        <f t="shared" si="2"/>
        <v>250</v>
      </c>
      <c r="K5" s="6">
        <f t="shared" si="2"/>
        <v>0</v>
      </c>
      <c r="L5" s="6">
        <f t="shared" si="2"/>
        <v>0</v>
      </c>
    </row>
    <row r="6" spans="1:18" ht="14.25" customHeight="1">
      <c r="A6" s="79" t="s">
        <v>554</v>
      </c>
      <c r="B6" s="81" t="s">
        <v>343</v>
      </c>
      <c r="C6" s="12">
        <v>100</v>
      </c>
      <c r="D6" s="2">
        <v>7</v>
      </c>
      <c r="E6" s="6">
        <f t="shared" ref="E6:L6" si="3">IF($D6=E$1,+$C6,0)</f>
        <v>0</v>
      </c>
      <c r="F6" s="6">
        <f t="shared" si="3"/>
        <v>0</v>
      </c>
      <c r="G6" s="6">
        <f t="shared" si="3"/>
        <v>0</v>
      </c>
      <c r="H6" s="6">
        <f t="shared" si="3"/>
        <v>0</v>
      </c>
      <c r="I6" s="6">
        <f t="shared" si="3"/>
        <v>0</v>
      </c>
      <c r="J6" s="6">
        <f t="shared" si="3"/>
        <v>0</v>
      </c>
      <c r="K6" s="6">
        <f t="shared" si="3"/>
        <v>100</v>
      </c>
      <c r="L6" s="6">
        <f t="shared" si="3"/>
        <v>0</v>
      </c>
    </row>
    <row r="7" spans="1:18" ht="14.25" customHeight="1">
      <c r="A7" s="79" t="s">
        <v>555</v>
      </c>
      <c r="B7" s="5" t="s">
        <v>343</v>
      </c>
      <c r="C7" s="12">
        <v>50</v>
      </c>
      <c r="D7" s="2">
        <v>7</v>
      </c>
      <c r="E7" s="6">
        <f t="shared" ref="E7:L7" si="4">IF($D7=E$1,+$C7,0)</f>
        <v>0</v>
      </c>
      <c r="F7" s="6">
        <f t="shared" si="4"/>
        <v>0</v>
      </c>
      <c r="G7" s="6">
        <f t="shared" si="4"/>
        <v>0</v>
      </c>
      <c r="H7" s="6">
        <f t="shared" si="4"/>
        <v>0</v>
      </c>
      <c r="I7" s="6">
        <f t="shared" si="4"/>
        <v>0</v>
      </c>
      <c r="J7" s="6">
        <f t="shared" si="4"/>
        <v>0</v>
      </c>
      <c r="K7" s="6">
        <f t="shared" si="4"/>
        <v>50</v>
      </c>
      <c r="L7" s="6">
        <f t="shared" si="4"/>
        <v>0</v>
      </c>
    </row>
    <row r="8" spans="1:18" ht="14.25" customHeight="1">
      <c r="A8" s="80" t="s">
        <v>556</v>
      </c>
      <c r="B8" s="82" t="s">
        <v>557</v>
      </c>
      <c r="C8" s="12">
        <v>5244.49</v>
      </c>
      <c r="D8" s="2">
        <v>8</v>
      </c>
      <c r="E8" s="6">
        <f t="shared" ref="E8:L8" si="5">IF($D8=E$1,+$C8,0)</f>
        <v>0</v>
      </c>
      <c r="F8" s="6">
        <f t="shared" si="5"/>
        <v>0</v>
      </c>
      <c r="G8" s="6">
        <f t="shared" si="5"/>
        <v>0</v>
      </c>
      <c r="H8" s="6">
        <f t="shared" si="5"/>
        <v>0</v>
      </c>
      <c r="I8" s="6">
        <f t="shared" si="5"/>
        <v>0</v>
      </c>
      <c r="J8" s="6">
        <f t="shared" si="5"/>
        <v>0</v>
      </c>
      <c r="K8" s="6">
        <f t="shared" si="5"/>
        <v>0</v>
      </c>
      <c r="L8" s="6">
        <f t="shared" si="5"/>
        <v>5244.49</v>
      </c>
      <c r="N8" s="5" t="s">
        <v>558</v>
      </c>
      <c r="P8" s="209">
        <f>+'I &amp; E, Balance sheet 23'!K79</f>
        <v>5241.9100000000008</v>
      </c>
      <c r="Q8" s="5" t="s">
        <v>559</v>
      </c>
      <c r="R8" s="6">
        <f>+L8-P8</f>
        <v>2.5799999999990177</v>
      </c>
    </row>
    <row r="9" spans="1:18" ht="14.25" customHeight="1">
      <c r="A9" s="80" t="s">
        <v>560</v>
      </c>
      <c r="B9" s="83" t="s">
        <v>561</v>
      </c>
      <c r="C9" s="12">
        <v>529.79999999999995</v>
      </c>
      <c r="D9" s="2">
        <v>6</v>
      </c>
      <c r="E9" s="6">
        <f t="shared" ref="E9:L9" si="6">IF($D9=E$1,+$C9,0)</f>
        <v>0</v>
      </c>
      <c r="F9" s="6">
        <f t="shared" si="6"/>
        <v>0</v>
      </c>
      <c r="G9" s="6">
        <f t="shared" si="6"/>
        <v>0</v>
      </c>
      <c r="H9" s="6">
        <f t="shared" si="6"/>
        <v>0</v>
      </c>
      <c r="I9" s="6">
        <f t="shared" si="6"/>
        <v>0</v>
      </c>
      <c r="J9" s="6">
        <f t="shared" si="6"/>
        <v>529.79999999999995</v>
      </c>
      <c r="K9" s="6">
        <f t="shared" si="6"/>
        <v>0</v>
      </c>
      <c r="L9" s="6">
        <f t="shared" si="6"/>
        <v>0</v>
      </c>
    </row>
    <row r="10" spans="1:18" ht="14.25" customHeight="1">
      <c r="A10" s="80" t="s">
        <v>562</v>
      </c>
      <c r="B10" s="83" t="s">
        <v>557</v>
      </c>
      <c r="C10" s="12">
        <v>5602.32</v>
      </c>
      <c r="D10" s="2">
        <v>8</v>
      </c>
      <c r="E10" s="6">
        <f t="shared" ref="E10:L10" si="7">IF($D10=E$1,+$C10,0)</f>
        <v>0</v>
      </c>
      <c r="F10" s="6">
        <f t="shared" si="7"/>
        <v>0</v>
      </c>
      <c r="G10" s="6">
        <f t="shared" si="7"/>
        <v>0</v>
      </c>
      <c r="H10" s="6">
        <f t="shared" si="7"/>
        <v>0</v>
      </c>
      <c r="I10" s="6">
        <f t="shared" si="7"/>
        <v>0</v>
      </c>
      <c r="J10" s="6">
        <f t="shared" si="7"/>
        <v>0</v>
      </c>
      <c r="K10" s="6">
        <f t="shared" si="7"/>
        <v>0</v>
      </c>
      <c r="L10" s="6">
        <f t="shared" si="7"/>
        <v>5602.32</v>
      </c>
      <c r="N10" s="5" t="s">
        <v>558</v>
      </c>
      <c r="P10" s="209">
        <f>+'I &amp; E, Balance sheet 23'!K80</f>
        <v>5602.32</v>
      </c>
      <c r="Q10" s="5" t="s">
        <v>559</v>
      </c>
      <c r="R10" s="20">
        <f>+P10-L10</f>
        <v>0</v>
      </c>
    </row>
    <row r="11" spans="1:18" ht="14.25" customHeight="1">
      <c r="A11" s="80" t="s">
        <v>563</v>
      </c>
      <c r="B11" s="5" t="s">
        <v>163</v>
      </c>
      <c r="C11" s="12">
        <v>13452</v>
      </c>
      <c r="D11" s="2">
        <v>1</v>
      </c>
      <c r="E11" s="6">
        <f t="shared" ref="E11:L11" si="8">IF($D11=E$1,+$C11,0)</f>
        <v>13452</v>
      </c>
      <c r="F11" s="6">
        <f t="shared" si="8"/>
        <v>0</v>
      </c>
      <c r="G11" s="6">
        <f t="shared" si="8"/>
        <v>0</v>
      </c>
      <c r="H11" s="6">
        <f t="shared" si="8"/>
        <v>0</v>
      </c>
      <c r="I11" s="6">
        <f t="shared" si="8"/>
        <v>0</v>
      </c>
      <c r="J11" s="6">
        <f t="shared" si="8"/>
        <v>0</v>
      </c>
      <c r="K11" s="6">
        <f t="shared" si="8"/>
        <v>0</v>
      </c>
      <c r="L11" s="6">
        <f t="shared" si="8"/>
        <v>0</v>
      </c>
    </row>
    <row r="12" spans="1:18" ht="14.25" customHeight="1">
      <c r="A12" s="184" t="s">
        <v>508</v>
      </c>
      <c r="B12" s="76" t="s">
        <v>343</v>
      </c>
      <c r="C12" s="12">
        <v>500</v>
      </c>
      <c r="D12" s="31">
        <v>7</v>
      </c>
      <c r="E12" s="6">
        <f t="shared" ref="E12:L12" si="9">IF($D12=E$1,+$C12,0)</f>
        <v>0</v>
      </c>
      <c r="F12" s="6">
        <f t="shared" si="9"/>
        <v>0</v>
      </c>
      <c r="G12" s="6">
        <f t="shared" si="9"/>
        <v>0</v>
      </c>
      <c r="H12" s="6">
        <f t="shared" si="9"/>
        <v>0</v>
      </c>
      <c r="I12" s="6">
        <f t="shared" si="9"/>
        <v>0</v>
      </c>
      <c r="J12" s="6">
        <f t="shared" si="9"/>
        <v>0</v>
      </c>
      <c r="K12" s="6">
        <f t="shared" si="9"/>
        <v>500</v>
      </c>
      <c r="L12" s="6">
        <f t="shared" si="9"/>
        <v>0</v>
      </c>
    </row>
    <row r="13" spans="1:18" ht="14.25" customHeight="1">
      <c r="A13" s="80" t="s">
        <v>564</v>
      </c>
      <c r="B13" s="5" t="s">
        <v>343</v>
      </c>
      <c r="C13" s="12">
        <v>500</v>
      </c>
      <c r="D13" s="2">
        <v>7</v>
      </c>
      <c r="E13" s="6">
        <f t="shared" ref="E13:L13" si="10">IF($D13=E$1,+$C13,0)</f>
        <v>0</v>
      </c>
      <c r="F13" s="6">
        <f t="shared" si="10"/>
        <v>0</v>
      </c>
      <c r="G13" s="6">
        <f t="shared" si="10"/>
        <v>0</v>
      </c>
      <c r="H13" s="6">
        <f t="shared" si="10"/>
        <v>0</v>
      </c>
      <c r="I13" s="6">
        <f t="shared" si="10"/>
        <v>0</v>
      </c>
      <c r="J13" s="6">
        <f t="shared" si="10"/>
        <v>0</v>
      </c>
      <c r="K13" s="6">
        <f t="shared" si="10"/>
        <v>500</v>
      </c>
      <c r="L13" s="6">
        <f t="shared" si="10"/>
        <v>0</v>
      </c>
    </row>
    <row r="14" spans="1:18" ht="14.25" customHeight="1">
      <c r="A14" s="80" t="s">
        <v>565</v>
      </c>
      <c r="B14" s="186" t="s">
        <v>566</v>
      </c>
      <c r="C14" s="12">
        <v>28389.37</v>
      </c>
      <c r="D14" s="2">
        <v>3</v>
      </c>
      <c r="E14" s="6">
        <f t="shared" ref="E14:L14" si="11">IF($D14=E$1,+$C14,0)</f>
        <v>0</v>
      </c>
      <c r="F14" s="6">
        <f t="shared" si="11"/>
        <v>0</v>
      </c>
      <c r="G14" s="6">
        <f t="shared" si="11"/>
        <v>28389.37</v>
      </c>
      <c r="H14" s="6">
        <f t="shared" si="11"/>
        <v>0</v>
      </c>
      <c r="I14" s="6">
        <f t="shared" si="11"/>
        <v>0</v>
      </c>
      <c r="J14" s="6">
        <f t="shared" si="11"/>
        <v>0</v>
      </c>
      <c r="K14" s="6">
        <f t="shared" si="11"/>
        <v>0</v>
      </c>
      <c r="L14" s="6">
        <f t="shared" si="11"/>
        <v>0</v>
      </c>
    </row>
    <row r="15" spans="1:18" ht="14.25" customHeight="1">
      <c r="A15" s="80" t="s">
        <v>567</v>
      </c>
      <c r="B15" s="5" t="s">
        <v>343</v>
      </c>
      <c r="C15" s="12">
        <v>300</v>
      </c>
      <c r="D15" s="2">
        <v>7</v>
      </c>
      <c r="E15" s="6">
        <f t="shared" ref="E15:L15" si="12">IF($D15=E$1,+$C15,0)</f>
        <v>0</v>
      </c>
      <c r="F15" s="6">
        <f t="shared" si="12"/>
        <v>0</v>
      </c>
      <c r="G15" s="6">
        <f t="shared" si="12"/>
        <v>0</v>
      </c>
      <c r="H15" s="6">
        <f t="shared" si="12"/>
        <v>0</v>
      </c>
      <c r="I15" s="6">
        <f t="shared" si="12"/>
        <v>0</v>
      </c>
      <c r="J15" s="6">
        <f t="shared" si="12"/>
        <v>0</v>
      </c>
      <c r="K15" s="6">
        <f t="shared" si="12"/>
        <v>300</v>
      </c>
      <c r="L15" s="6">
        <f t="shared" si="12"/>
        <v>0</v>
      </c>
    </row>
    <row r="16" spans="1:18" ht="14.25" customHeight="1">
      <c r="A16" s="80"/>
      <c r="C16" s="12"/>
      <c r="D16" s="2"/>
      <c r="E16" s="6">
        <f t="shared" ref="E16:L16" si="13">IF($D16=E$1,+$C16,0)</f>
        <v>0</v>
      </c>
      <c r="F16" s="6">
        <f t="shared" si="13"/>
        <v>0</v>
      </c>
      <c r="G16" s="6">
        <f t="shared" si="13"/>
        <v>0</v>
      </c>
      <c r="H16" s="6">
        <f t="shared" si="13"/>
        <v>0</v>
      </c>
      <c r="I16" s="6">
        <f t="shared" si="13"/>
        <v>0</v>
      </c>
      <c r="J16" s="6">
        <f t="shared" si="13"/>
        <v>0</v>
      </c>
      <c r="K16" s="6">
        <f t="shared" si="13"/>
        <v>0</v>
      </c>
      <c r="L16" s="6">
        <f t="shared" si="13"/>
        <v>0</v>
      </c>
    </row>
    <row r="17" spans="1:18" ht="14.25" customHeight="1">
      <c r="A17" s="80"/>
      <c r="C17" s="12"/>
      <c r="D17" s="2"/>
      <c r="E17" s="6">
        <f t="shared" ref="E17:L17" si="14">IF($D17=E$1,+$C17,0)</f>
        <v>0</v>
      </c>
      <c r="F17" s="6">
        <f t="shared" si="14"/>
        <v>0</v>
      </c>
      <c r="G17" s="6">
        <f t="shared" si="14"/>
        <v>0</v>
      </c>
      <c r="H17" s="6">
        <f t="shared" si="14"/>
        <v>0</v>
      </c>
      <c r="I17" s="6">
        <f t="shared" si="14"/>
        <v>0</v>
      </c>
      <c r="J17" s="6">
        <f t="shared" si="14"/>
        <v>0</v>
      </c>
      <c r="K17" s="6">
        <f t="shared" si="14"/>
        <v>0</v>
      </c>
      <c r="L17" s="6">
        <f t="shared" si="14"/>
        <v>0</v>
      </c>
    </row>
    <row r="18" spans="1:18" ht="14.25" customHeight="1">
      <c r="A18" s="80"/>
      <c r="C18" s="12"/>
      <c r="D18" s="2"/>
      <c r="E18" s="6">
        <f t="shared" ref="E18:L18" si="15">IF($D18=E$1,+$C18,0)</f>
        <v>0</v>
      </c>
      <c r="F18" s="6">
        <f t="shared" si="15"/>
        <v>0</v>
      </c>
      <c r="G18" s="6">
        <f t="shared" si="15"/>
        <v>0</v>
      </c>
      <c r="H18" s="6">
        <f t="shared" si="15"/>
        <v>0</v>
      </c>
      <c r="I18" s="6">
        <f t="shared" si="15"/>
        <v>0</v>
      </c>
      <c r="J18" s="6">
        <f t="shared" si="15"/>
        <v>0</v>
      </c>
      <c r="K18" s="6">
        <f t="shared" si="15"/>
        <v>0</v>
      </c>
      <c r="L18" s="6">
        <f t="shared" si="15"/>
        <v>0</v>
      </c>
    </row>
    <row r="19" spans="1:18" ht="14.25" customHeight="1">
      <c r="A19" s="80"/>
      <c r="C19" s="12"/>
      <c r="D19" s="2"/>
      <c r="E19" s="6">
        <f t="shared" ref="E19:L19" si="16">IF($D19=E$1,+$C19,0)</f>
        <v>0</v>
      </c>
      <c r="F19" s="6">
        <f t="shared" si="16"/>
        <v>0</v>
      </c>
      <c r="G19" s="6">
        <f t="shared" si="16"/>
        <v>0</v>
      </c>
      <c r="H19" s="6">
        <f t="shared" si="16"/>
        <v>0</v>
      </c>
      <c r="I19" s="6">
        <f t="shared" si="16"/>
        <v>0</v>
      </c>
      <c r="J19" s="6">
        <f t="shared" si="16"/>
        <v>0</v>
      </c>
      <c r="K19" s="6">
        <f t="shared" si="16"/>
        <v>0</v>
      </c>
      <c r="L19" s="6">
        <f t="shared" si="16"/>
        <v>0</v>
      </c>
    </row>
    <row r="20" spans="1:18" ht="14.25" customHeight="1">
      <c r="A20" s="80"/>
      <c r="C20" s="12"/>
      <c r="D20" s="2"/>
      <c r="E20" s="6">
        <f t="shared" ref="E20:L20" si="17">IF($D20=E$1,+$C20,0)</f>
        <v>0</v>
      </c>
      <c r="F20" s="6">
        <f t="shared" si="17"/>
        <v>0</v>
      </c>
      <c r="G20" s="6">
        <f t="shared" si="17"/>
        <v>0</v>
      </c>
      <c r="H20" s="6">
        <f t="shared" si="17"/>
        <v>0</v>
      </c>
      <c r="I20" s="6">
        <f t="shared" si="17"/>
        <v>0</v>
      </c>
      <c r="J20" s="6">
        <f t="shared" si="17"/>
        <v>0</v>
      </c>
      <c r="K20" s="6">
        <f t="shared" si="17"/>
        <v>0</v>
      </c>
      <c r="L20" s="6">
        <f t="shared" si="17"/>
        <v>0</v>
      </c>
    </row>
    <row r="21" spans="1:18" ht="14.25" customHeight="1">
      <c r="A21" s="80"/>
      <c r="C21" s="6"/>
      <c r="D21" s="2"/>
      <c r="E21" s="6">
        <f t="shared" ref="E21:L21" si="18">IF($D21=E$1,+$C21,0)</f>
        <v>0</v>
      </c>
      <c r="F21" s="6">
        <f t="shared" si="18"/>
        <v>0</v>
      </c>
      <c r="G21" s="6">
        <f t="shared" si="18"/>
        <v>0</v>
      </c>
      <c r="H21" s="6">
        <f t="shared" si="18"/>
        <v>0</v>
      </c>
      <c r="I21" s="6">
        <f t="shared" si="18"/>
        <v>0</v>
      </c>
      <c r="J21" s="6">
        <f t="shared" si="18"/>
        <v>0</v>
      </c>
      <c r="K21" s="6">
        <f t="shared" si="18"/>
        <v>0</v>
      </c>
      <c r="L21" s="6">
        <f t="shared" si="18"/>
        <v>0</v>
      </c>
    </row>
    <row r="22" spans="1:18" ht="14.25" customHeight="1">
      <c r="A22" s="80"/>
      <c r="C22" s="6"/>
      <c r="D22" s="2"/>
      <c r="E22" s="6">
        <f t="shared" ref="E22:L22" si="19">IF($D22=E$1,+$C22,0)</f>
        <v>0</v>
      </c>
      <c r="F22" s="6">
        <f t="shared" si="19"/>
        <v>0</v>
      </c>
      <c r="G22" s="6">
        <f t="shared" si="19"/>
        <v>0</v>
      </c>
      <c r="H22" s="6">
        <f t="shared" si="19"/>
        <v>0</v>
      </c>
      <c r="I22" s="6">
        <f t="shared" si="19"/>
        <v>0</v>
      </c>
      <c r="J22" s="6">
        <f t="shared" si="19"/>
        <v>0</v>
      </c>
      <c r="K22" s="6">
        <f t="shared" si="19"/>
        <v>0</v>
      </c>
      <c r="L22" s="6">
        <f t="shared" si="19"/>
        <v>0</v>
      </c>
    </row>
    <row r="23" spans="1:18" ht="14.25" customHeight="1">
      <c r="A23" s="80"/>
      <c r="C23" s="6"/>
      <c r="D23" s="2"/>
      <c r="E23" s="6">
        <f t="shared" ref="E23:L23" si="20">IF($D23=E$1,+$C23,0)</f>
        <v>0</v>
      </c>
      <c r="F23" s="6">
        <f t="shared" si="20"/>
        <v>0</v>
      </c>
      <c r="G23" s="6">
        <f t="shared" si="20"/>
        <v>0</v>
      </c>
      <c r="H23" s="6">
        <f t="shared" si="20"/>
        <v>0</v>
      </c>
      <c r="I23" s="6">
        <f t="shared" si="20"/>
        <v>0</v>
      </c>
      <c r="J23" s="6">
        <f t="shared" si="20"/>
        <v>0</v>
      </c>
      <c r="K23" s="6">
        <f t="shared" si="20"/>
        <v>0</v>
      </c>
      <c r="L23" s="6">
        <f t="shared" si="20"/>
        <v>0</v>
      </c>
    </row>
    <row r="24" spans="1:18" ht="14.25" customHeight="1">
      <c r="A24" s="80"/>
      <c r="C24" s="6"/>
      <c r="D24" s="2"/>
      <c r="E24" s="6">
        <f t="shared" ref="E24:L24" si="21">IF($D24=E$1,+$C24,0)</f>
        <v>0</v>
      </c>
      <c r="F24" s="6">
        <f t="shared" si="21"/>
        <v>0</v>
      </c>
      <c r="G24" s="6">
        <f t="shared" si="21"/>
        <v>0</v>
      </c>
      <c r="H24" s="6">
        <f t="shared" si="21"/>
        <v>0</v>
      </c>
      <c r="I24" s="6">
        <f t="shared" si="21"/>
        <v>0</v>
      </c>
      <c r="J24" s="6">
        <f t="shared" si="21"/>
        <v>0</v>
      </c>
      <c r="K24" s="6">
        <f t="shared" si="21"/>
        <v>0</v>
      </c>
      <c r="L24" s="6">
        <f t="shared" si="21"/>
        <v>0</v>
      </c>
    </row>
    <row r="25" spans="1:18" ht="14.25" customHeight="1">
      <c r="C25" s="6"/>
      <c r="D25" s="2"/>
      <c r="E25" s="6">
        <f t="shared" ref="E25:L25" si="22">IF($D25=E$1,+$C25,0)</f>
        <v>0</v>
      </c>
      <c r="F25" s="6">
        <f t="shared" si="22"/>
        <v>0</v>
      </c>
      <c r="G25" s="6">
        <f t="shared" si="22"/>
        <v>0</v>
      </c>
      <c r="H25" s="6">
        <f t="shared" si="22"/>
        <v>0</v>
      </c>
      <c r="I25" s="6">
        <f t="shared" si="22"/>
        <v>0</v>
      </c>
      <c r="J25" s="6">
        <f t="shared" si="22"/>
        <v>0</v>
      </c>
      <c r="K25" s="6">
        <f t="shared" si="22"/>
        <v>0</v>
      </c>
      <c r="L25" s="6">
        <f t="shared" si="22"/>
        <v>0</v>
      </c>
    </row>
    <row r="26" spans="1:18" ht="14.25" customHeight="1">
      <c r="C26" s="87"/>
      <c r="D26" s="2"/>
      <c r="E26" s="6">
        <f t="shared" ref="E26:L26" si="23">IF($D26=E$1,+$C26,0)</f>
        <v>0</v>
      </c>
      <c r="F26" s="6">
        <f t="shared" si="23"/>
        <v>0</v>
      </c>
      <c r="G26" s="6">
        <f t="shared" si="23"/>
        <v>0</v>
      </c>
      <c r="H26" s="6">
        <f t="shared" si="23"/>
        <v>0</v>
      </c>
      <c r="I26" s="6">
        <f t="shared" si="23"/>
        <v>0</v>
      </c>
      <c r="J26" s="6">
        <f t="shared" si="23"/>
        <v>0</v>
      </c>
      <c r="K26" s="6">
        <f t="shared" si="23"/>
        <v>0</v>
      </c>
      <c r="L26" s="6">
        <f t="shared" si="23"/>
        <v>0</v>
      </c>
    </row>
    <row r="27" spans="1:18" ht="14.25" customHeight="1">
      <c r="C27" s="87"/>
      <c r="D27" s="2"/>
      <c r="E27" s="6">
        <f t="shared" ref="E27:L27" si="24">IF($D27=E$1,+$C27,0)</f>
        <v>0</v>
      </c>
      <c r="F27" s="6">
        <f t="shared" si="24"/>
        <v>0</v>
      </c>
      <c r="G27" s="6">
        <f t="shared" si="24"/>
        <v>0</v>
      </c>
      <c r="H27" s="6">
        <f t="shared" si="24"/>
        <v>0</v>
      </c>
      <c r="I27" s="6">
        <f t="shared" si="24"/>
        <v>0</v>
      </c>
      <c r="J27" s="6">
        <f t="shared" si="24"/>
        <v>0</v>
      </c>
      <c r="K27" s="6">
        <f t="shared" si="24"/>
        <v>0</v>
      </c>
      <c r="L27" s="6">
        <f t="shared" si="24"/>
        <v>0</v>
      </c>
    </row>
    <row r="28" spans="1:18" ht="14.25" customHeight="1">
      <c r="C28" s="125">
        <f>SUM(C3:C27)</f>
        <v>75961.009999999995</v>
      </c>
      <c r="D28" s="2"/>
      <c r="E28" s="125">
        <f t="shared" ref="E28:L28" si="25">SUM(E3:E27)</f>
        <v>26904</v>
      </c>
      <c r="F28" s="125">
        <f t="shared" si="25"/>
        <v>0</v>
      </c>
      <c r="G28" s="125">
        <f t="shared" si="25"/>
        <v>28389.37</v>
      </c>
      <c r="H28" s="125">
        <f t="shared" si="25"/>
        <v>0</v>
      </c>
      <c r="I28" s="125">
        <f t="shared" si="25"/>
        <v>7591.03</v>
      </c>
      <c r="J28" s="125">
        <f t="shared" si="25"/>
        <v>779.8</v>
      </c>
      <c r="K28" s="125">
        <f t="shared" si="25"/>
        <v>1450</v>
      </c>
      <c r="L28" s="125">
        <f t="shared" si="25"/>
        <v>10846.81</v>
      </c>
      <c r="M28" s="20">
        <f>SUM(E28:L28)</f>
        <v>75961.009999999995</v>
      </c>
      <c r="R28" s="210">
        <f>SUM(R3:R27)</f>
        <v>2.5799999999990177</v>
      </c>
    </row>
    <row r="29" spans="1:18" ht="14.25" customHeight="1">
      <c r="D29" s="4"/>
      <c r="K29" s="5" t="s">
        <v>345</v>
      </c>
      <c r="M29" s="20">
        <f>-I28</f>
        <v>-7591.03</v>
      </c>
    </row>
    <row r="30" spans="1:18" ht="14.25" customHeight="1">
      <c r="D30" s="4"/>
      <c r="E30" s="4" t="s">
        <v>346</v>
      </c>
      <c r="K30" s="5" t="s">
        <v>568</v>
      </c>
      <c r="M30" s="20">
        <f>-L28</f>
        <v>-10846.81</v>
      </c>
    </row>
    <row r="31" spans="1:18" ht="14.25" customHeight="1">
      <c r="D31" s="4"/>
      <c r="E31" s="5">
        <v>26620</v>
      </c>
    </row>
    <row r="32" spans="1:18" ht="14.25" customHeight="1">
      <c r="D32" s="4"/>
      <c r="M32" s="125">
        <f>SUM(M28:M31)</f>
        <v>57523.17</v>
      </c>
    </row>
    <row r="33" spans="4:4" ht="14.25" customHeight="1">
      <c r="D33" s="4"/>
    </row>
    <row r="34" spans="4:4" ht="14.25" customHeight="1">
      <c r="D34" s="4"/>
    </row>
    <row r="35" spans="4:4" ht="14.25" customHeight="1">
      <c r="D35" s="4"/>
    </row>
    <row r="36" spans="4:4" ht="14.25" customHeight="1">
      <c r="D36" s="4"/>
    </row>
    <row r="37" spans="4:4" ht="14.25" customHeight="1">
      <c r="D37" s="4"/>
    </row>
    <row r="38" spans="4:4" ht="14.25" customHeight="1">
      <c r="D38" s="4"/>
    </row>
    <row r="39" spans="4:4" ht="14.25" customHeight="1">
      <c r="D39" s="4"/>
    </row>
    <row r="40" spans="4:4" ht="14.25" customHeight="1">
      <c r="D40" s="4"/>
    </row>
    <row r="41" spans="4:4" ht="14.25" customHeight="1">
      <c r="D41" s="4"/>
    </row>
    <row r="42" spans="4:4" ht="14.25" customHeight="1">
      <c r="D42" s="4"/>
    </row>
    <row r="43" spans="4:4" ht="14.25" customHeight="1">
      <c r="D43" s="4"/>
    </row>
    <row r="44" spans="4:4" ht="14.25" customHeight="1">
      <c r="D44" s="4"/>
    </row>
    <row r="45" spans="4:4" ht="14.25" customHeight="1">
      <c r="D45" s="4"/>
    </row>
    <row r="46" spans="4:4" ht="14.25" customHeight="1">
      <c r="D46" s="4"/>
    </row>
    <row r="47" spans="4:4" ht="14.25" customHeight="1">
      <c r="D47" s="4"/>
    </row>
    <row r="48" spans="4:4" ht="14.25" customHeight="1">
      <c r="D48" s="4"/>
    </row>
    <row r="49" spans="4:4" ht="14.25" customHeight="1">
      <c r="D49" s="4"/>
    </row>
    <row r="50" spans="4:4" ht="14.25" customHeight="1">
      <c r="D50" s="4"/>
    </row>
    <row r="51" spans="4:4" ht="14.25" customHeight="1">
      <c r="D51" s="4"/>
    </row>
    <row r="52" spans="4:4" ht="14.25" customHeight="1">
      <c r="D52" s="4"/>
    </row>
    <row r="53" spans="4:4" ht="14.25" customHeight="1">
      <c r="D53" s="4"/>
    </row>
    <row r="54" spans="4:4" ht="14.25" customHeight="1">
      <c r="D54" s="4"/>
    </row>
    <row r="55" spans="4:4" ht="14.25" customHeight="1">
      <c r="D55" s="4"/>
    </row>
    <row r="56" spans="4:4" ht="14.25" customHeight="1">
      <c r="D56" s="4"/>
    </row>
    <row r="57" spans="4:4" ht="14.25" customHeight="1">
      <c r="D57" s="4"/>
    </row>
    <row r="58" spans="4:4" ht="14.25" customHeight="1">
      <c r="D58" s="4"/>
    </row>
    <row r="59" spans="4:4" ht="14.25" customHeight="1">
      <c r="D59" s="4"/>
    </row>
    <row r="60" spans="4:4" ht="14.25" customHeight="1">
      <c r="D60" s="4"/>
    </row>
    <row r="61" spans="4:4" ht="14.25" customHeight="1">
      <c r="D61" s="4"/>
    </row>
    <row r="62" spans="4:4" ht="14.25" customHeight="1">
      <c r="D62" s="4"/>
    </row>
    <row r="63" spans="4:4" ht="14.25" customHeight="1">
      <c r="D63" s="4"/>
    </row>
    <row r="64" spans="4:4" ht="14.25" customHeight="1">
      <c r="D64" s="4"/>
    </row>
    <row r="65" spans="4:4" ht="14.25" customHeight="1">
      <c r="D65" s="4"/>
    </row>
    <row r="66" spans="4:4" ht="14.25" customHeight="1">
      <c r="D66" s="4"/>
    </row>
    <row r="67" spans="4:4" ht="14.25" customHeight="1">
      <c r="D67" s="4"/>
    </row>
    <row r="68" spans="4:4" ht="14.25" customHeight="1">
      <c r="D68" s="4"/>
    </row>
    <row r="69" spans="4:4" ht="14.25" customHeight="1">
      <c r="D69" s="4"/>
    </row>
    <row r="70" spans="4:4" ht="14.25" customHeight="1">
      <c r="D70" s="4"/>
    </row>
    <row r="71" spans="4:4" ht="14.25" customHeight="1">
      <c r="D71" s="4"/>
    </row>
    <row r="72" spans="4:4" ht="14.25" customHeight="1">
      <c r="D72" s="4"/>
    </row>
    <row r="73" spans="4:4" ht="14.25" customHeight="1">
      <c r="D73" s="4"/>
    </row>
    <row r="74" spans="4:4" ht="14.25" customHeight="1">
      <c r="D74" s="4"/>
    </row>
    <row r="75" spans="4:4" ht="14.25" customHeight="1">
      <c r="D75" s="4"/>
    </row>
    <row r="76" spans="4:4" ht="14.25" customHeight="1">
      <c r="D76" s="4"/>
    </row>
    <row r="77" spans="4:4" ht="14.25" customHeight="1">
      <c r="D77" s="4"/>
    </row>
    <row r="78" spans="4:4" ht="14.25" customHeight="1">
      <c r="D78" s="4"/>
    </row>
    <row r="79" spans="4:4" ht="14.25" customHeight="1">
      <c r="D79" s="4"/>
    </row>
    <row r="80" spans="4:4" ht="14.25" customHeight="1">
      <c r="D80" s="4"/>
    </row>
    <row r="81" spans="4:4" ht="14.25" customHeight="1">
      <c r="D81" s="4"/>
    </row>
    <row r="82" spans="4:4" ht="14.25" customHeight="1">
      <c r="D82" s="4"/>
    </row>
    <row r="83" spans="4:4" ht="14.25" customHeight="1">
      <c r="D83" s="4"/>
    </row>
    <row r="84" spans="4:4" ht="14.25" customHeight="1">
      <c r="D84" s="4"/>
    </row>
    <row r="85" spans="4:4" ht="14.25" customHeight="1">
      <c r="D85" s="4"/>
    </row>
    <row r="86" spans="4:4" ht="14.25" customHeight="1">
      <c r="D86" s="4"/>
    </row>
    <row r="87" spans="4:4" ht="14.25" customHeight="1">
      <c r="D87" s="4"/>
    </row>
    <row r="88" spans="4:4" ht="14.25" customHeight="1">
      <c r="D88" s="4"/>
    </row>
    <row r="89" spans="4:4" ht="14.25" customHeight="1">
      <c r="D89" s="4"/>
    </row>
    <row r="90" spans="4:4" ht="14.25" customHeight="1">
      <c r="D90" s="4"/>
    </row>
    <row r="91" spans="4:4" ht="14.25" customHeight="1">
      <c r="D91" s="4"/>
    </row>
    <row r="92" spans="4:4" ht="14.25" customHeight="1">
      <c r="D92" s="4"/>
    </row>
    <row r="93" spans="4:4" ht="14.25" customHeight="1">
      <c r="D93" s="4"/>
    </row>
    <row r="94" spans="4:4" ht="14.25" customHeight="1">
      <c r="D94" s="4"/>
    </row>
    <row r="95" spans="4:4" ht="14.25" customHeight="1">
      <c r="D95" s="4"/>
    </row>
    <row r="96" spans="4:4" ht="14.25" customHeight="1">
      <c r="D96" s="4"/>
    </row>
    <row r="97" spans="4:4" ht="14.25" customHeight="1">
      <c r="D97" s="4"/>
    </row>
    <row r="98" spans="4:4" ht="14.25" customHeight="1">
      <c r="D98" s="4"/>
    </row>
    <row r="99" spans="4:4" ht="14.25" customHeight="1">
      <c r="D99" s="4"/>
    </row>
    <row r="100" spans="4:4" ht="14.25" customHeight="1">
      <c r="D100" s="4"/>
    </row>
    <row r="101" spans="4:4" ht="14.25" customHeight="1">
      <c r="D101" s="4"/>
    </row>
    <row r="102" spans="4:4" ht="14.25" customHeight="1">
      <c r="D102" s="4"/>
    </row>
    <row r="103" spans="4:4" ht="14.25" customHeight="1">
      <c r="D103" s="4"/>
    </row>
    <row r="104" spans="4:4" ht="14.25" customHeight="1">
      <c r="D104" s="4"/>
    </row>
    <row r="105" spans="4:4" ht="14.25" customHeight="1">
      <c r="D105" s="4"/>
    </row>
    <row r="106" spans="4:4" ht="14.25" customHeight="1">
      <c r="D106" s="4"/>
    </row>
    <row r="107" spans="4:4" ht="14.25" customHeight="1">
      <c r="D107" s="4"/>
    </row>
    <row r="108" spans="4:4" ht="14.25" customHeight="1">
      <c r="D108" s="4"/>
    </row>
    <row r="109" spans="4:4" ht="14.25" customHeight="1">
      <c r="D109" s="4"/>
    </row>
    <row r="110" spans="4:4" ht="14.25" customHeight="1">
      <c r="D110" s="4"/>
    </row>
    <row r="111" spans="4:4" ht="14.25" customHeight="1">
      <c r="D111" s="4"/>
    </row>
    <row r="112" spans="4:4" ht="14.25" customHeight="1">
      <c r="D112" s="4"/>
    </row>
    <row r="113" spans="4:4" ht="14.25" customHeight="1">
      <c r="D113" s="4"/>
    </row>
    <row r="114" spans="4:4" ht="14.25" customHeight="1">
      <c r="D114" s="4"/>
    </row>
    <row r="115" spans="4:4" ht="14.25" customHeight="1">
      <c r="D115" s="4"/>
    </row>
    <row r="116" spans="4:4" ht="14.25" customHeight="1">
      <c r="D116" s="4"/>
    </row>
    <row r="117" spans="4:4" ht="14.25" customHeight="1">
      <c r="D117" s="4"/>
    </row>
    <row r="118" spans="4:4" ht="14.25" customHeight="1">
      <c r="D118" s="4"/>
    </row>
    <row r="119" spans="4:4" ht="14.25" customHeight="1">
      <c r="D119" s="4"/>
    </row>
    <row r="120" spans="4:4" ht="14.25" customHeight="1">
      <c r="D120" s="4"/>
    </row>
    <row r="121" spans="4:4" ht="14.25" customHeight="1">
      <c r="D121" s="4"/>
    </row>
    <row r="122" spans="4:4" ht="14.25" customHeight="1">
      <c r="D122" s="4"/>
    </row>
    <row r="123" spans="4:4" ht="14.25" customHeight="1">
      <c r="D123" s="4"/>
    </row>
    <row r="124" spans="4:4" ht="14.25" customHeight="1">
      <c r="D124" s="4"/>
    </row>
    <row r="125" spans="4:4" ht="14.25" customHeight="1">
      <c r="D125" s="4"/>
    </row>
    <row r="126" spans="4:4" ht="14.25" customHeight="1">
      <c r="D126" s="4"/>
    </row>
    <row r="127" spans="4:4" ht="14.25" customHeight="1">
      <c r="D127" s="4"/>
    </row>
    <row r="128" spans="4:4" ht="14.25" customHeight="1">
      <c r="D128" s="4"/>
    </row>
    <row r="129" spans="4:4" ht="14.25" customHeight="1">
      <c r="D129" s="4"/>
    </row>
    <row r="130" spans="4:4" ht="14.25" customHeight="1">
      <c r="D130" s="4"/>
    </row>
    <row r="131" spans="4:4" ht="14.25" customHeight="1">
      <c r="D131" s="4"/>
    </row>
    <row r="132" spans="4:4" ht="14.25" customHeight="1">
      <c r="D132" s="4"/>
    </row>
    <row r="133" spans="4:4" ht="14.25" customHeight="1">
      <c r="D133" s="4"/>
    </row>
    <row r="134" spans="4:4" ht="14.25" customHeight="1">
      <c r="D134" s="4"/>
    </row>
    <row r="135" spans="4:4" ht="14.25" customHeight="1">
      <c r="D135" s="4"/>
    </row>
    <row r="136" spans="4:4" ht="14.25" customHeight="1">
      <c r="D136" s="4"/>
    </row>
    <row r="137" spans="4:4" ht="14.25" customHeight="1">
      <c r="D137" s="4"/>
    </row>
    <row r="138" spans="4:4" ht="14.25" customHeight="1">
      <c r="D138" s="4"/>
    </row>
    <row r="139" spans="4:4" ht="14.25" customHeight="1">
      <c r="D139" s="4"/>
    </row>
    <row r="140" spans="4:4" ht="14.25" customHeight="1">
      <c r="D140" s="4"/>
    </row>
    <row r="141" spans="4:4" ht="14.25" customHeight="1">
      <c r="D141" s="4"/>
    </row>
    <row r="142" spans="4:4" ht="14.25" customHeight="1">
      <c r="D142" s="4"/>
    </row>
    <row r="143" spans="4:4" ht="14.25" customHeight="1">
      <c r="D143" s="4"/>
    </row>
    <row r="144" spans="4:4" ht="14.25" customHeight="1">
      <c r="D144" s="4"/>
    </row>
    <row r="145" spans="4:4" ht="14.25" customHeight="1">
      <c r="D145" s="4"/>
    </row>
    <row r="146" spans="4:4" ht="14.25" customHeight="1">
      <c r="D146" s="4"/>
    </row>
    <row r="147" spans="4:4" ht="14.25" customHeight="1">
      <c r="D147" s="4"/>
    </row>
    <row r="148" spans="4:4" ht="14.25" customHeight="1">
      <c r="D148" s="4"/>
    </row>
    <row r="149" spans="4:4" ht="14.25" customHeight="1">
      <c r="D149" s="4"/>
    </row>
    <row r="150" spans="4:4" ht="14.25" customHeight="1">
      <c r="D150" s="4"/>
    </row>
    <row r="151" spans="4:4" ht="14.25" customHeight="1">
      <c r="D151" s="4"/>
    </row>
    <row r="152" spans="4:4" ht="14.25" customHeight="1">
      <c r="D152" s="4"/>
    </row>
    <row r="153" spans="4:4" ht="14.25" customHeight="1">
      <c r="D153" s="4"/>
    </row>
    <row r="154" spans="4:4" ht="14.25" customHeight="1">
      <c r="D154" s="4"/>
    </row>
    <row r="155" spans="4:4" ht="14.25" customHeight="1">
      <c r="D155" s="4"/>
    </row>
    <row r="156" spans="4:4" ht="14.25" customHeight="1">
      <c r="D156" s="4"/>
    </row>
    <row r="157" spans="4:4" ht="14.25" customHeight="1">
      <c r="D157" s="4"/>
    </row>
    <row r="158" spans="4:4" ht="14.25" customHeight="1">
      <c r="D158" s="4"/>
    </row>
    <row r="159" spans="4:4" ht="14.25" customHeight="1">
      <c r="D159" s="4"/>
    </row>
    <row r="160" spans="4:4" ht="14.25" customHeight="1">
      <c r="D160" s="4"/>
    </row>
    <row r="161" spans="4:4" ht="14.25" customHeight="1">
      <c r="D161" s="4"/>
    </row>
    <row r="162" spans="4:4" ht="14.25" customHeight="1">
      <c r="D162" s="4"/>
    </row>
    <row r="163" spans="4:4" ht="14.25" customHeight="1">
      <c r="D163" s="4"/>
    </row>
    <row r="164" spans="4:4" ht="14.25" customHeight="1">
      <c r="D164" s="4"/>
    </row>
    <row r="165" spans="4:4" ht="14.25" customHeight="1">
      <c r="D165" s="4"/>
    </row>
    <row r="166" spans="4:4" ht="14.25" customHeight="1">
      <c r="D166" s="4"/>
    </row>
    <row r="167" spans="4:4" ht="14.25" customHeight="1">
      <c r="D167" s="4"/>
    </row>
    <row r="168" spans="4:4" ht="14.25" customHeight="1">
      <c r="D168" s="4"/>
    </row>
    <row r="169" spans="4:4" ht="14.25" customHeight="1">
      <c r="D169" s="4"/>
    </row>
    <row r="170" spans="4:4" ht="14.25" customHeight="1">
      <c r="D170" s="4"/>
    </row>
    <row r="171" spans="4:4" ht="14.25" customHeight="1">
      <c r="D171" s="4"/>
    </row>
    <row r="172" spans="4:4" ht="14.25" customHeight="1">
      <c r="D172" s="4"/>
    </row>
    <row r="173" spans="4:4" ht="14.25" customHeight="1">
      <c r="D173" s="4"/>
    </row>
    <row r="174" spans="4:4" ht="14.25" customHeight="1">
      <c r="D174" s="4"/>
    </row>
    <row r="175" spans="4:4" ht="14.25" customHeight="1">
      <c r="D175" s="4"/>
    </row>
    <row r="176" spans="4:4" ht="14.25" customHeight="1">
      <c r="D176" s="4"/>
    </row>
    <row r="177" spans="4:4" ht="14.25" customHeight="1">
      <c r="D177" s="4"/>
    </row>
    <row r="178" spans="4:4" ht="14.25" customHeight="1">
      <c r="D178" s="4"/>
    </row>
    <row r="179" spans="4:4" ht="14.25" customHeight="1">
      <c r="D179" s="4"/>
    </row>
    <row r="180" spans="4:4" ht="14.25" customHeight="1">
      <c r="D180" s="4"/>
    </row>
    <row r="181" spans="4:4" ht="14.25" customHeight="1">
      <c r="D181" s="4"/>
    </row>
    <row r="182" spans="4:4" ht="14.25" customHeight="1">
      <c r="D182" s="4"/>
    </row>
    <row r="183" spans="4:4" ht="14.25" customHeight="1">
      <c r="D183" s="4"/>
    </row>
    <row r="184" spans="4:4" ht="14.25" customHeight="1">
      <c r="D184" s="4"/>
    </row>
    <row r="185" spans="4:4" ht="14.25" customHeight="1">
      <c r="D185" s="4"/>
    </row>
    <row r="186" spans="4:4" ht="14.25" customHeight="1">
      <c r="D186" s="4"/>
    </row>
    <row r="187" spans="4:4" ht="14.25" customHeight="1">
      <c r="D187" s="4"/>
    </row>
    <row r="188" spans="4:4" ht="14.25" customHeight="1">
      <c r="D188" s="4"/>
    </row>
    <row r="189" spans="4:4" ht="14.25" customHeight="1">
      <c r="D189" s="4"/>
    </row>
    <row r="190" spans="4:4" ht="14.25" customHeight="1">
      <c r="D190" s="4"/>
    </row>
    <row r="191" spans="4:4" ht="14.25" customHeight="1">
      <c r="D191" s="4"/>
    </row>
    <row r="192" spans="4:4" ht="14.25" customHeight="1">
      <c r="D192" s="4"/>
    </row>
    <row r="193" spans="4:4" ht="14.25" customHeight="1">
      <c r="D193" s="4"/>
    </row>
    <row r="194" spans="4:4" ht="14.25" customHeight="1">
      <c r="D194" s="4"/>
    </row>
    <row r="195" spans="4:4" ht="14.25" customHeight="1">
      <c r="D195" s="4"/>
    </row>
    <row r="196" spans="4:4" ht="14.25" customHeight="1">
      <c r="D196" s="4"/>
    </row>
    <row r="197" spans="4:4" ht="14.25" customHeight="1">
      <c r="D197" s="4"/>
    </row>
    <row r="198" spans="4:4" ht="14.25" customHeight="1">
      <c r="D198" s="4"/>
    </row>
    <row r="199" spans="4:4" ht="14.25" customHeight="1">
      <c r="D199" s="4"/>
    </row>
    <row r="200" spans="4:4" ht="14.25" customHeight="1">
      <c r="D200" s="4"/>
    </row>
    <row r="201" spans="4:4" ht="14.25" customHeight="1">
      <c r="D201" s="4"/>
    </row>
    <row r="202" spans="4:4" ht="14.25" customHeight="1">
      <c r="D202" s="4"/>
    </row>
    <row r="203" spans="4:4" ht="14.25" customHeight="1">
      <c r="D203" s="4"/>
    </row>
    <row r="204" spans="4:4" ht="14.25" customHeight="1">
      <c r="D204" s="4"/>
    </row>
    <row r="205" spans="4:4" ht="14.25" customHeight="1">
      <c r="D205" s="4"/>
    </row>
    <row r="206" spans="4:4" ht="14.25" customHeight="1">
      <c r="D206" s="4"/>
    </row>
    <row r="207" spans="4:4" ht="14.25" customHeight="1">
      <c r="D207" s="4"/>
    </row>
    <row r="208" spans="4:4" ht="14.25" customHeight="1">
      <c r="D208" s="4"/>
    </row>
    <row r="209" spans="4:4" ht="14.25" customHeight="1">
      <c r="D209" s="4"/>
    </row>
    <row r="210" spans="4:4" ht="14.25" customHeight="1">
      <c r="D210" s="4"/>
    </row>
    <row r="211" spans="4:4" ht="14.25" customHeight="1">
      <c r="D211" s="4"/>
    </row>
    <row r="212" spans="4:4" ht="14.25" customHeight="1">
      <c r="D212" s="4"/>
    </row>
    <row r="213" spans="4:4" ht="14.25" customHeight="1">
      <c r="D213" s="4"/>
    </row>
    <row r="214" spans="4:4" ht="14.25" customHeight="1">
      <c r="D214" s="4"/>
    </row>
    <row r="215" spans="4:4" ht="14.25" customHeight="1">
      <c r="D215" s="4"/>
    </row>
    <row r="216" spans="4:4" ht="14.25" customHeight="1">
      <c r="D216" s="4"/>
    </row>
    <row r="217" spans="4:4" ht="14.25" customHeight="1">
      <c r="D217" s="4"/>
    </row>
    <row r="218" spans="4:4" ht="14.25" customHeight="1">
      <c r="D218" s="4"/>
    </row>
    <row r="219" spans="4:4" ht="14.25" customHeight="1">
      <c r="D219" s="4"/>
    </row>
    <row r="220" spans="4:4" ht="14.25" customHeight="1">
      <c r="D220" s="4"/>
    </row>
    <row r="221" spans="4:4" ht="14.25" customHeight="1">
      <c r="D221" s="4"/>
    </row>
    <row r="222" spans="4:4" ht="14.25" customHeight="1">
      <c r="D222" s="4"/>
    </row>
    <row r="223" spans="4:4" ht="14.25" customHeight="1">
      <c r="D223" s="4"/>
    </row>
    <row r="224" spans="4:4" ht="14.25" customHeight="1">
      <c r="D224" s="4"/>
    </row>
    <row r="225" spans="4:4" ht="14.25" customHeight="1">
      <c r="D225" s="4"/>
    </row>
    <row r="226" spans="4:4" ht="14.25" customHeight="1">
      <c r="D226" s="4"/>
    </row>
    <row r="227" spans="4:4" ht="14.25" customHeight="1">
      <c r="D227" s="4"/>
    </row>
    <row r="228" spans="4:4" ht="14.25" customHeight="1">
      <c r="D228" s="4"/>
    </row>
    <row r="229" spans="4:4" ht="14.25" customHeight="1">
      <c r="D229" s="4"/>
    </row>
    <row r="230" spans="4:4" ht="14.25" customHeight="1">
      <c r="D230" s="4"/>
    </row>
    <row r="231" spans="4:4" ht="14.25" customHeight="1">
      <c r="D231" s="4"/>
    </row>
    <row r="232" spans="4:4" ht="14.25" customHeight="1">
      <c r="D232" s="4"/>
    </row>
    <row r="233" spans="4:4" ht="14.25" customHeight="1">
      <c r="D233" s="4"/>
    </row>
    <row r="234" spans="4:4" ht="14.25" customHeight="1">
      <c r="D234" s="4"/>
    </row>
    <row r="235" spans="4:4" ht="14.25" customHeight="1">
      <c r="D235" s="4"/>
    </row>
    <row r="236" spans="4:4" ht="14.25" customHeight="1">
      <c r="D236" s="4"/>
    </row>
    <row r="237" spans="4:4" ht="14.25" customHeight="1">
      <c r="D237" s="4"/>
    </row>
    <row r="238" spans="4:4" ht="14.25" customHeight="1">
      <c r="D238" s="4"/>
    </row>
    <row r="239" spans="4:4" ht="14.25" customHeight="1">
      <c r="D239" s="4"/>
    </row>
    <row r="240" spans="4:4" ht="14.25" customHeight="1">
      <c r="D240" s="4"/>
    </row>
    <row r="241" spans="4:4" ht="14.25" customHeight="1">
      <c r="D241" s="4"/>
    </row>
    <row r="242" spans="4:4" ht="14.25" customHeight="1">
      <c r="D242" s="4"/>
    </row>
    <row r="243" spans="4:4" ht="14.25" customHeight="1">
      <c r="D243" s="4"/>
    </row>
    <row r="244" spans="4:4" ht="14.25" customHeight="1">
      <c r="D244" s="4"/>
    </row>
    <row r="245" spans="4:4" ht="14.25" customHeight="1">
      <c r="D245" s="4"/>
    </row>
    <row r="246" spans="4:4" ht="14.25" customHeight="1">
      <c r="D246" s="4"/>
    </row>
    <row r="247" spans="4:4" ht="14.25" customHeight="1">
      <c r="D247" s="4"/>
    </row>
    <row r="248" spans="4:4" ht="14.25" customHeight="1">
      <c r="D248" s="4"/>
    </row>
    <row r="249" spans="4:4" ht="14.25" customHeight="1">
      <c r="D249" s="4"/>
    </row>
    <row r="250" spans="4:4" ht="14.25" customHeight="1">
      <c r="D250" s="4"/>
    </row>
    <row r="251" spans="4:4" ht="14.25" customHeight="1">
      <c r="D251" s="4"/>
    </row>
    <row r="252" spans="4:4" ht="14.25" customHeight="1">
      <c r="D252" s="4"/>
    </row>
    <row r="253" spans="4:4" ht="14.25" customHeight="1">
      <c r="D253" s="4"/>
    </row>
    <row r="254" spans="4:4" ht="14.25" customHeight="1">
      <c r="D254" s="4"/>
    </row>
    <row r="255" spans="4:4" ht="14.25" customHeight="1">
      <c r="D255" s="4"/>
    </row>
    <row r="256" spans="4:4" ht="14.25" customHeight="1">
      <c r="D256" s="4"/>
    </row>
    <row r="257" spans="4:4" ht="14.25" customHeight="1">
      <c r="D257" s="4"/>
    </row>
    <row r="258" spans="4:4" ht="14.25" customHeight="1">
      <c r="D258" s="4"/>
    </row>
    <row r="259" spans="4:4" ht="14.25" customHeight="1">
      <c r="D259" s="4"/>
    </row>
    <row r="260" spans="4:4" ht="14.25" customHeight="1">
      <c r="D260" s="4"/>
    </row>
    <row r="261" spans="4:4" ht="14.25" customHeight="1">
      <c r="D261" s="4"/>
    </row>
    <row r="262" spans="4:4" ht="14.25" customHeight="1">
      <c r="D262" s="4"/>
    </row>
    <row r="263" spans="4:4" ht="14.25" customHeight="1">
      <c r="D263" s="4"/>
    </row>
    <row r="264" spans="4:4" ht="14.25" customHeight="1">
      <c r="D264" s="4"/>
    </row>
    <row r="265" spans="4:4" ht="14.25" customHeight="1">
      <c r="D265" s="4"/>
    </row>
    <row r="266" spans="4:4" ht="14.25" customHeight="1">
      <c r="D266" s="4"/>
    </row>
    <row r="267" spans="4:4" ht="14.25" customHeight="1">
      <c r="D267" s="4"/>
    </row>
    <row r="268" spans="4:4" ht="14.25" customHeight="1">
      <c r="D268" s="4"/>
    </row>
    <row r="269" spans="4:4" ht="14.25" customHeight="1">
      <c r="D269" s="4"/>
    </row>
    <row r="270" spans="4:4" ht="14.25" customHeight="1">
      <c r="D270" s="4"/>
    </row>
    <row r="271" spans="4:4" ht="14.25" customHeight="1">
      <c r="D271" s="4"/>
    </row>
    <row r="272" spans="4:4" ht="14.25" customHeight="1">
      <c r="D272" s="4"/>
    </row>
    <row r="273" spans="4:4" ht="14.25" customHeight="1">
      <c r="D273" s="4"/>
    </row>
    <row r="274" spans="4:4" ht="14.25" customHeight="1">
      <c r="D274" s="4"/>
    </row>
    <row r="275" spans="4:4" ht="14.25" customHeight="1">
      <c r="D275" s="4"/>
    </row>
    <row r="276" spans="4:4" ht="14.25" customHeight="1">
      <c r="D276" s="4"/>
    </row>
    <row r="277" spans="4:4" ht="14.25" customHeight="1">
      <c r="D277" s="4"/>
    </row>
    <row r="278" spans="4:4" ht="14.25" customHeight="1">
      <c r="D278" s="4"/>
    </row>
    <row r="279" spans="4:4" ht="14.25" customHeight="1">
      <c r="D279" s="4"/>
    </row>
    <row r="280" spans="4:4" ht="14.25" customHeight="1">
      <c r="D280" s="4"/>
    </row>
    <row r="281" spans="4:4" ht="14.25" customHeight="1">
      <c r="D281" s="4"/>
    </row>
    <row r="282" spans="4:4" ht="14.25" customHeight="1">
      <c r="D282" s="4"/>
    </row>
    <row r="283" spans="4:4" ht="14.25" customHeight="1">
      <c r="D283" s="4"/>
    </row>
    <row r="284" spans="4:4" ht="14.25" customHeight="1">
      <c r="D284" s="4"/>
    </row>
    <row r="285" spans="4:4" ht="14.25" customHeight="1">
      <c r="D285" s="4"/>
    </row>
    <row r="286" spans="4:4" ht="14.25" customHeight="1">
      <c r="D286" s="4"/>
    </row>
    <row r="287" spans="4:4" ht="14.25" customHeight="1">
      <c r="D287" s="4"/>
    </row>
    <row r="288" spans="4:4" ht="14.25" customHeight="1">
      <c r="D288" s="4"/>
    </row>
    <row r="289" spans="4:4" ht="14.25" customHeight="1">
      <c r="D289" s="4"/>
    </row>
    <row r="290" spans="4:4" ht="14.25" customHeight="1">
      <c r="D290" s="4"/>
    </row>
    <row r="291" spans="4:4" ht="14.25" customHeight="1">
      <c r="D291" s="4"/>
    </row>
    <row r="292" spans="4:4" ht="14.25" customHeight="1">
      <c r="D292" s="4"/>
    </row>
    <row r="293" spans="4:4" ht="14.25" customHeight="1">
      <c r="D293" s="4"/>
    </row>
    <row r="294" spans="4:4" ht="14.25" customHeight="1">
      <c r="D294" s="4"/>
    </row>
    <row r="295" spans="4:4" ht="14.25" customHeight="1">
      <c r="D295" s="4"/>
    </row>
    <row r="296" spans="4:4" ht="14.25" customHeight="1">
      <c r="D296" s="4"/>
    </row>
    <row r="297" spans="4:4" ht="14.25" customHeight="1">
      <c r="D297" s="4"/>
    </row>
    <row r="298" spans="4:4" ht="14.25" customHeight="1">
      <c r="D298" s="4"/>
    </row>
    <row r="299" spans="4:4" ht="14.25" customHeight="1">
      <c r="D299" s="4"/>
    </row>
    <row r="300" spans="4:4" ht="14.25" customHeight="1">
      <c r="D300" s="4"/>
    </row>
    <row r="301" spans="4:4" ht="14.25" customHeight="1">
      <c r="D301" s="4"/>
    </row>
    <row r="302" spans="4:4" ht="14.25" customHeight="1">
      <c r="D302" s="4"/>
    </row>
    <row r="303" spans="4:4" ht="14.25" customHeight="1">
      <c r="D303" s="4"/>
    </row>
    <row r="304" spans="4:4" ht="14.25" customHeight="1">
      <c r="D304" s="4"/>
    </row>
    <row r="305" spans="4:4" ht="14.25" customHeight="1">
      <c r="D305" s="4"/>
    </row>
    <row r="306" spans="4:4" ht="14.25" customHeight="1">
      <c r="D306" s="4"/>
    </row>
    <row r="307" spans="4:4" ht="14.25" customHeight="1">
      <c r="D307" s="4"/>
    </row>
    <row r="308" spans="4:4" ht="14.25" customHeight="1">
      <c r="D308" s="4"/>
    </row>
    <row r="309" spans="4:4" ht="14.25" customHeight="1">
      <c r="D309" s="4"/>
    </row>
    <row r="310" spans="4:4" ht="14.25" customHeight="1">
      <c r="D310" s="4"/>
    </row>
    <row r="311" spans="4:4" ht="14.25" customHeight="1">
      <c r="D311" s="4"/>
    </row>
    <row r="312" spans="4:4" ht="14.25" customHeight="1">
      <c r="D312" s="4"/>
    </row>
    <row r="313" spans="4:4" ht="14.25" customHeight="1">
      <c r="D313" s="4"/>
    </row>
    <row r="314" spans="4:4" ht="14.25" customHeight="1">
      <c r="D314" s="4"/>
    </row>
    <row r="315" spans="4:4" ht="14.25" customHeight="1">
      <c r="D315" s="4"/>
    </row>
    <row r="316" spans="4:4" ht="14.25" customHeight="1">
      <c r="D316" s="4"/>
    </row>
    <row r="317" spans="4:4" ht="14.25" customHeight="1">
      <c r="D317" s="4"/>
    </row>
    <row r="318" spans="4:4" ht="14.25" customHeight="1">
      <c r="D318" s="4"/>
    </row>
    <row r="319" spans="4:4" ht="14.25" customHeight="1">
      <c r="D319" s="4"/>
    </row>
    <row r="320" spans="4:4" ht="14.25" customHeight="1">
      <c r="D320" s="4"/>
    </row>
    <row r="321" spans="4:4" ht="14.25" customHeight="1">
      <c r="D321" s="4"/>
    </row>
    <row r="322" spans="4:4" ht="14.25" customHeight="1">
      <c r="D322" s="4"/>
    </row>
    <row r="323" spans="4:4" ht="14.25" customHeight="1">
      <c r="D323" s="4"/>
    </row>
    <row r="324" spans="4:4" ht="14.25" customHeight="1">
      <c r="D324" s="4"/>
    </row>
    <row r="325" spans="4:4" ht="14.25" customHeight="1">
      <c r="D325" s="4"/>
    </row>
    <row r="326" spans="4:4" ht="14.25" customHeight="1">
      <c r="D326" s="4"/>
    </row>
    <row r="327" spans="4:4" ht="14.25" customHeight="1">
      <c r="D327" s="4"/>
    </row>
    <row r="328" spans="4:4" ht="14.25" customHeight="1">
      <c r="D328" s="4"/>
    </row>
    <row r="329" spans="4:4" ht="14.25" customHeight="1">
      <c r="D329" s="4"/>
    </row>
    <row r="330" spans="4:4" ht="14.25" customHeight="1">
      <c r="D330" s="4"/>
    </row>
    <row r="331" spans="4:4" ht="14.25" customHeight="1">
      <c r="D331" s="4"/>
    </row>
    <row r="332" spans="4:4" ht="14.25" customHeight="1">
      <c r="D332" s="4"/>
    </row>
    <row r="333" spans="4:4" ht="14.25" customHeight="1">
      <c r="D333" s="4"/>
    </row>
    <row r="334" spans="4:4" ht="14.25" customHeight="1">
      <c r="D334" s="4"/>
    </row>
    <row r="335" spans="4:4" ht="14.25" customHeight="1">
      <c r="D335" s="4"/>
    </row>
    <row r="336" spans="4:4" ht="14.25" customHeight="1">
      <c r="D336" s="4"/>
    </row>
    <row r="337" spans="4:4" ht="14.25" customHeight="1">
      <c r="D337" s="4"/>
    </row>
    <row r="338" spans="4:4" ht="14.25" customHeight="1">
      <c r="D338" s="4"/>
    </row>
    <row r="339" spans="4:4" ht="14.25" customHeight="1">
      <c r="D339" s="4"/>
    </row>
    <row r="340" spans="4:4" ht="14.25" customHeight="1">
      <c r="D340" s="4"/>
    </row>
    <row r="341" spans="4:4" ht="14.25" customHeight="1">
      <c r="D341" s="4"/>
    </row>
    <row r="342" spans="4:4" ht="14.25" customHeight="1">
      <c r="D342" s="4"/>
    </row>
    <row r="343" spans="4:4" ht="14.25" customHeight="1">
      <c r="D343" s="4"/>
    </row>
    <row r="344" spans="4:4" ht="14.25" customHeight="1">
      <c r="D344" s="4"/>
    </row>
    <row r="345" spans="4:4" ht="14.25" customHeight="1">
      <c r="D345" s="4"/>
    </row>
    <row r="346" spans="4:4" ht="14.25" customHeight="1">
      <c r="D346" s="4"/>
    </row>
    <row r="347" spans="4:4" ht="14.25" customHeight="1">
      <c r="D347" s="4"/>
    </row>
    <row r="348" spans="4:4" ht="14.25" customHeight="1">
      <c r="D348" s="4"/>
    </row>
    <row r="349" spans="4:4" ht="14.25" customHeight="1">
      <c r="D349" s="4"/>
    </row>
    <row r="350" spans="4:4" ht="14.25" customHeight="1">
      <c r="D350" s="4"/>
    </row>
    <row r="351" spans="4:4" ht="14.25" customHeight="1">
      <c r="D351" s="4"/>
    </row>
    <row r="352" spans="4:4" ht="14.25" customHeight="1">
      <c r="D352" s="4"/>
    </row>
    <row r="353" spans="4:4" ht="14.25" customHeight="1">
      <c r="D353" s="4"/>
    </row>
    <row r="354" spans="4:4" ht="14.25" customHeight="1">
      <c r="D354" s="4"/>
    </row>
    <row r="355" spans="4:4" ht="14.25" customHeight="1">
      <c r="D355" s="4"/>
    </row>
    <row r="356" spans="4:4" ht="14.25" customHeight="1">
      <c r="D356" s="4"/>
    </row>
    <row r="357" spans="4:4" ht="14.25" customHeight="1">
      <c r="D357" s="4"/>
    </row>
    <row r="358" spans="4:4" ht="14.25" customHeight="1">
      <c r="D358" s="4"/>
    </row>
    <row r="359" spans="4:4" ht="14.25" customHeight="1">
      <c r="D359" s="4"/>
    </row>
    <row r="360" spans="4:4" ht="14.25" customHeight="1">
      <c r="D360" s="4"/>
    </row>
    <row r="361" spans="4:4" ht="14.25" customHeight="1">
      <c r="D361" s="4"/>
    </row>
    <row r="362" spans="4:4" ht="14.25" customHeight="1">
      <c r="D362" s="4"/>
    </row>
    <row r="363" spans="4:4" ht="14.25" customHeight="1">
      <c r="D363" s="4"/>
    </row>
    <row r="364" spans="4:4" ht="14.25" customHeight="1">
      <c r="D364" s="4"/>
    </row>
    <row r="365" spans="4:4" ht="14.25" customHeight="1">
      <c r="D365" s="4"/>
    </row>
    <row r="366" spans="4:4" ht="14.25" customHeight="1">
      <c r="D366" s="4"/>
    </row>
    <row r="367" spans="4:4" ht="14.25" customHeight="1">
      <c r="D367" s="4"/>
    </row>
    <row r="368" spans="4:4" ht="14.25" customHeight="1">
      <c r="D368" s="4"/>
    </row>
    <row r="369" spans="4:4" ht="14.25" customHeight="1">
      <c r="D369" s="4"/>
    </row>
    <row r="370" spans="4:4" ht="14.25" customHeight="1">
      <c r="D370" s="4"/>
    </row>
    <row r="371" spans="4:4" ht="14.25" customHeight="1">
      <c r="D371" s="4"/>
    </row>
    <row r="372" spans="4:4" ht="14.25" customHeight="1">
      <c r="D372" s="4"/>
    </row>
    <row r="373" spans="4:4" ht="14.25" customHeight="1">
      <c r="D373" s="4"/>
    </row>
    <row r="374" spans="4:4" ht="14.25" customHeight="1">
      <c r="D374" s="4"/>
    </row>
    <row r="375" spans="4:4" ht="14.25" customHeight="1">
      <c r="D375" s="4"/>
    </row>
    <row r="376" spans="4:4" ht="14.25" customHeight="1">
      <c r="D376" s="4"/>
    </row>
    <row r="377" spans="4:4" ht="14.25" customHeight="1">
      <c r="D377" s="4"/>
    </row>
    <row r="378" spans="4:4" ht="14.25" customHeight="1">
      <c r="D378" s="4"/>
    </row>
    <row r="379" spans="4:4" ht="14.25" customHeight="1">
      <c r="D379" s="4"/>
    </row>
    <row r="380" spans="4:4" ht="14.25" customHeight="1">
      <c r="D380" s="4"/>
    </row>
    <row r="381" spans="4:4" ht="14.25" customHeight="1">
      <c r="D381" s="4"/>
    </row>
    <row r="382" spans="4:4" ht="14.25" customHeight="1">
      <c r="D382" s="4"/>
    </row>
    <row r="383" spans="4:4" ht="14.25" customHeight="1">
      <c r="D383" s="4"/>
    </row>
    <row r="384" spans="4:4" ht="14.25" customHeight="1">
      <c r="D384" s="4"/>
    </row>
    <row r="385" spans="4:4" ht="14.25" customHeight="1">
      <c r="D385" s="4"/>
    </row>
    <row r="386" spans="4:4" ht="14.25" customHeight="1">
      <c r="D386" s="4"/>
    </row>
    <row r="387" spans="4:4" ht="14.25" customHeight="1">
      <c r="D387" s="4"/>
    </row>
    <row r="388" spans="4:4" ht="14.25" customHeight="1">
      <c r="D388" s="4"/>
    </row>
    <row r="389" spans="4:4" ht="14.25" customHeight="1">
      <c r="D389" s="4"/>
    </row>
    <row r="390" spans="4:4" ht="14.25" customHeight="1">
      <c r="D390" s="4"/>
    </row>
    <row r="391" spans="4:4" ht="14.25" customHeight="1">
      <c r="D391" s="4"/>
    </row>
    <row r="392" spans="4:4" ht="14.25" customHeight="1">
      <c r="D392" s="4"/>
    </row>
    <row r="393" spans="4:4" ht="14.25" customHeight="1">
      <c r="D393" s="4"/>
    </row>
    <row r="394" spans="4:4" ht="14.25" customHeight="1">
      <c r="D394" s="4"/>
    </row>
    <row r="395" spans="4:4" ht="14.25" customHeight="1">
      <c r="D395" s="4"/>
    </row>
    <row r="396" spans="4:4" ht="14.25" customHeight="1">
      <c r="D396" s="4"/>
    </row>
    <row r="397" spans="4:4" ht="14.25" customHeight="1">
      <c r="D397" s="4"/>
    </row>
    <row r="398" spans="4:4" ht="14.25" customHeight="1">
      <c r="D398" s="4"/>
    </row>
    <row r="399" spans="4:4" ht="14.25" customHeight="1">
      <c r="D399" s="4"/>
    </row>
    <row r="400" spans="4:4" ht="14.25" customHeight="1">
      <c r="D400" s="4"/>
    </row>
    <row r="401" spans="4:4" ht="14.25" customHeight="1">
      <c r="D401" s="4"/>
    </row>
    <row r="402" spans="4:4" ht="14.25" customHeight="1">
      <c r="D402" s="4"/>
    </row>
    <row r="403" spans="4:4" ht="14.25" customHeight="1">
      <c r="D403" s="4"/>
    </row>
    <row r="404" spans="4:4" ht="14.25" customHeight="1">
      <c r="D404" s="4"/>
    </row>
    <row r="405" spans="4:4" ht="14.25" customHeight="1">
      <c r="D405" s="4"/>
    </row>
    <row r="406" spans="4:4" ht="14.25" customHeight="1">
      <c r="D406" s="4"/>
    </row>
    <row r="407" spans="4:4" ht="14.25" customHeight="1">
      <c r="D407" s="4"/>
    </row>
    <row r="408" spans="4:4" ht="14.25" customHeight="1">
      <c r="D408" s="4"/>
    </row>
    <row r="409" spans="4:4" ht="14.25" customHeight="1">
      <c r="D409" s="4"/>
    </row>
    <row r="410" spans="4:4" ht="14.25" customHeight="1">
      <c r="D410" s="4"/>
    </row>
    <row r="411" spans="4:4" ht="14.25" customHeight="1">
      <c r="D411" s="4"/>
    </row>
    <row r="412" spans="4:4" ht="14.25" customHeight="1">
      <c r="D412" s="4"/>
    </row>
    <row r="413" spans="4:4" ht="14.25" customHeight="1">
      <c r="D413" s="4"/>
    </row>
    <row r="414" spans="4:4" ht="14.25" customHeight="1">
      <c r="D414" s="4"/>
    </row>
    <row r="415" spans="4:4" ht="14.25" customHeight="1">
      <c r="D415" s="4"/>
    </row>
    <row r="416" spans="4:4" ht="14.25" customHeight="1">
      <c r="D416" s="4"/>
    </row>
    <row r="417" spans="4:4" ht="14.25" customHeight="1">
      <c r="D417" s="4"/>
    </row>
    <row r="418" spans="4:4" ht="14.25" customHeight="1">
      <c r="D418" s="4"/>
    </row>
    <row r="419" spans="4:4" ht="14.25" customHeight="1">
      <c r="D419" s="4"/>
    </row>
    <row r="420" spans="4:4" ht="14.25" customHeight="1">
      <c r="D420" s="4"/>
    </row>
    <row r="421" spans="4:4" ht="14.25" customHeight="1">
      <c r="D421" s="4"/>
    </row>
    <row r="422" spans="4:4" ht="14.25" customHeight="1">
      <c r="D422" s="4"/>
    </row>
    <row r="423" spans="4:4" ht="14.25" customHeight="1">
      <c r="D423" s="4"/>
    </row>
    <row r="424" spans="4:4" ht="14.25" customHeight="1">
      <c r="D424" s="4"/>
    </row>
    <row r="425" spans="4:4" ht="14.25" customHeight="1">
      <c r="D425" s="4"/>
    </row>
    <row r="426" spans="4:4" ht="14.25" customHeight="1">
      <c r="D426" s="4"/>
    </row>
    <row r="427" spans="4:4" ht="14.25" customHeight="1">
      <c r="D427" s="4"/>
    </row>
    <row r="428" spans="4:4" ht="14.25" customHeight="1">
      <c r="D428" s="4"/>
    </row>
    <row r="429" spans="4:4" ht="14.25" customHeight="1">
      <c r="D429" s="4"/>
    </row>
    <row r="430" spans="4:4" ht="14.25" customHeight="1">
      <c r="D430" s="4"/>
    </row>
    <row r="431" spans="4:4" ht="14.25" customHeight="1">
      <c r="D431" s="4"/>
    </row>
    <row r="432" spans="4:4" ht="14.25" customHeight="1">
      <c r="D432" s="4"/>
    </row>
    <row r="433" spans="4:4" ht="14.25" customHeight="1">
      <c r="D433" s="4"/>
    </row>
    <row r="434" spans="4:4" ht="14.25" customHeight="1">
      <c r="D434" s="4"/>
    </row>
    <row r="435" spans="4:4" ht="14.25" customHeight="1">
      <c r="D435" s="4"/>
    </row>
    <row r="436" spans="4:4" ht="14.25" customHeight="1">
      <c r="D436" s="4"/>
    </row>
    <row r="437" spans="4:4" ht="14.25" customHeight="1">
      <c r="D437" s="4"/>
    </row>
    <row r="438" spans="4:4" ht="14.25" customHeight="1">
      <c r="D438" s="4"/>
    </row>
    <row r="439" spans="4:4" ht="14.25" customHeight="1">
      <c r="D439" s="4"/>
    </row>
    <row r="440" spans="4:4" ht="14.25" customHeight="1">
      <c r="D440" s="4"/>
    </row>
    <row r="441" spans="4:4" ht="14.25" customHeight="1">
      <c r="D441" s="4"/>
    </row>
    <row r="442" spans="4:4" ht="14.25" customHeight="1">
      <c r="D442" s="4"/>
    </row>
    <row r="443" spans="4:4" ht="14.25" customHeight="1">
      <c r="D443" s="4"/>
    </row>
    <row r="444" spans="4:4" ht="14.25" customHeight="1">
      <c r="D444" s="4"/>
    </row>
    <row r="445" spans="4:4" ht="14.25" customHeight="1">
      <c r="D445" s="4"/>
    </row>
    <row r="446" spans="4:4" ht="14.25" customHeight="1">
      <c r="D446" s="4"/>
    </row>
    <row r="447" spans="4:4" ht="14.25" customHeight="1">
      <c r="D447" s="4"/>
    </row>
    <row r="448" spans="4:4" ht="14.25" customHeight="1">
      <c r="D448" s="4"/>
    </row>
    <row r="449" spans="4:4" ht="14.25" customHeight="1">
      <c r="D449" s="4"/>
    </row>
    <row r="450" spans="4:4" ht="14.25" customHeight="1">
      <c r="D450" s="4"/>
    </row>
    <row r="451" spans="4:4" ht="14.25" customHeight="1">
      <c r="D451" s="4"/>
    </row>
    <row r="452" spans="4:4" ht="14.25" customHeight="1">
      <c r="D452" s="4"/>
    </row>
    <row r="453" spans="4:4" ht="14.25" customHeight="1">
      <c r="D453" s="4"/>
    </row>
    <row r="454" spans="4:4" ht="14.25" customHeight="1">
      <c r="D454" s="4"/>
    </row>
    <row r="455" spans="4:4" ht="14.25" customHeight="1">
      <c r="D455" s="4"/>
    </row>
    <row r="456" spans="4:4" ht="14.25" customHeight="1">
      <c r="D456" s="4"/>
    </row>
    <row r="457" spans="4:4" ht="14.25" customHeight="1">
      <c r="D457" s="4"/>
    </row>
    <row r="458" spans="4:4" ht="14.25" customHeight="1">
      <c r="D458" s="4"/>
    </row>
    <row r="459" spans="4:4" ht="14.25" customHeight="1">
      <c r="D459" s="4"/>
    </row>
    <row r="460" spans="4:4" ht="14.25" customHeight="1">
      <c r="D460" s="4"/>
    </row>
    <row r="461" spans="4:4" ht="14.25" customHeight="1">
      <c r="D461" s="4"/>
    </row>
    <row r="462" spans="4:4" ht="14.25" customHeight="1">
      <c r="D462" s="4"/>
    </row>
    <row r="463" spans="4:4" ht="14.25" customHeight="1">
      <c r="D463" s="4"/>
    </row>
    <row r="464" spans="4:4" ht="14.25" customHeight="1">
      <c r="D464" s="4"/>
    </row>
    <row r="465" spans="4:4" ht="14.25" customHeight="1">
      <c r="D465" s="4"/>
    </row>
    <row r="466" spans="4:4" ht="14.25" customHeight="1">
      <c r="D466" s="4"/>
    </row>
    <row r="467" spans="4:4" ht="14.25" customHeight="1">
      <c r="D467" s="4"/>
    </row>
    <row r="468" spans="4:4" ht="14.25" customHeight="1">
      <c r="D468" s="4"/>
    </row>
    <row r="469" spans="4:4" ht="14.25" customHeight="1">
      <c r="D469" s="4"/>
    </row>
    <row r="470" spans="4:4" ht="14.25" customHeight="1">
      <c r="D470" s="4"/>
    </row>
    <row r="471" spans="4:4" ht="14.25" customHeight="1">
      <c r="D471" s="4"/>
    </row>
    <row r="472" spans="4:4" ht="14.25" customHeight="1">
      <c r="D472" s="4"/>
    </row>
    <row r="473" spans="4:4" ht="14.25" customHeight="1">
      <c r="D473" s="4"/>
    </row>
    <row r="474" spans="4:4" ht="14.25" customHeight="1">
      <c r="D474" s="4"/>
    </row>
    <row r="475" spans="4:4" ht="14.25" customHeight="1">
      <c r="D475" s="4"/>
    </row>
    <row r="476" spans="4:4" ht="14.25" customHeight="1">
      <c r="D476" s="4"/>
    </row>
    <row r="477" spans="4:4" ht="14.25" customHeight="1">
      <c r="D477" s="4"/>
    </row>
    <row r="478" spans="4:4" ht="14.25" customHeight="1">
      <c r="D478" s="4"/>
    </row>
    <row r="479" spans="4:4" ht="14.25" customHeight="1">
      <c r="D479" s="4"/>
    </row>
    <row r="480" spans="4:4" ht="14.25" customHeight="1">
      <c r="D480" s="4"/>
    </row>
    <row r="481" spans="4:4" ht="14.25" customHeight="1">
      <c r="D481" s="4"/>
    </row>
    <row r="482" spans="4:4" ht="14.25" customHeight="1">
      <c r="D482" s="4"/>
    </row>
    <row r="483" spans="4:4" ht="14.25" customHeight="1">
      <c r="D483" s="4"/>
    </row>
    <row r="484" spans="4:4" ht="14.25" customHeight="1">
      <c r="D484" s="4"/>
    </row>
    <row r="485" spans="4:4" ht="14.25" customHeight="1">
      <c r="D485" s="4"/>
    </row>
    <row r="486" spans="4:4" ht="14.25" customHeight="1">
      <c r="D486" s="4"/>
    </row>
    <row r="487" spans="4:4" ht="14.25" customHeight="1">
      <c r="D487" s="4"/>
    </row>
    <row r="488" spans="4:4" ht="14.25" customHeight="1">
      <c r="D488" s="4"/>
    </row>
    <row r="489" spans="4:4" ht="14.25" customHeight="1">
      <c r="D489" s="4"/>
    </row>
    <row r="490" spans="4:4" ht="14.25" customHeight="1">
      <c r="D490" s="4"/>
    </row>
    <row r="491" spans="4:4" ht="14.25" customHeight="1">
      <c r="D491" s="4"/>
    </row>
    <row r="492" spans="4:4" ht="14.25" customHeight="1">
      <c r="D492" s="4"/>
    </row>
    <row r="493" spans="4:4" ht="14.25" customHeight="1">
      <c r="D493" s="4"/>
    </row>
    <row r="494" spans="4:4" ht="14.25" customHeight="1">
      <c r="D494" s="4"/>
    </row>
    <row r="495" spans="4:4" ht="14.25" customHeight="1">
      <c r="D495" s="4"/>
    </row>
    <row r="496" spans="4:4" ht="14.25" customHeight="1">
      <c r="D496" s="4"/>
    </row>
    <row r="497" spans="4:4" ht="14.25" customHeight="1">
      <c r="D497" s="4"/>
    </row>
    <row r="498" spans="4:4" ht="14.25" customHeight="1">
      <c r="D498" s="4"/>
    </row>
    <row r="499" spans="4:4" ht="14.25" customHeight="1">
      <c r="D499" s="4"/>
    </row>
    <row r="500" spans="4:4" ht="14.25" customHeight="1">
      <c r="D500" s="4"/>
    </row>
    <row r="501" spans="4:4" ht="14.25" customHeight="1">
      <c r="D501" s="4"/>
    </row>
    <row r="502" spans="4:4" ht="14.25" customHeight="1">
      <c r="D502" s="4"/>
    </row>
    <row r="503" spans="4:4" ht="14.25" customHeight="1">
      <c r="D503" s="4"/>
    </row>
    <row r="504" spans="4:4" ht="14.25" customHeight="1">
      <c r="D504" s="4"/>
    </row>
    <row r="505" spans="4:4" ht="14.25" customHeight="1">
      <c r="D505" s="4"/>
    </row>
    <row r="506" spans="4:4" ht="14.25" customHeight="1">
      <c r="D506" s="4"/>
    </row>
    <row r="507" spans="4:4" ht="14.25" customHeight="1">
      <c r="D507" s="4"/>
    </row>
    <row r="508" spans="4:4" ht="14.25" customHeight="1">
      <c r="D508" s="4"/>
    </row>
    <row r="509" spans="4:4" ht="14.25" customHeight="1">
      <c r="D509" s="4"/>
    </row>
    <row r="510" spans="4:4" ht="14.25" customHeight="1">
      <c r="D510" s="4"/>
    </row>
    <row r="511" spans="4:4" ht="14.25" customHeight="1">
      <c r="D511" s="4"/>
    </row>
    <row r="512" spans="4:4" ht="14.25" customHeight="1">
      <c r="D512" s="4"/>
    </row>
    <row r="513" spans="4:4" ht="14.25" customHeight="1">
      <c r="D513" s="4"/>
    </row>
    <row r="514" spans="4:4" ht="14.25" customHeight="1">
      <c r="D514" s="4"/>
    </row>
    <row r="515" spans="4:4" ht="14.25" customHeight="1">
      <c r="D515" s="4"/>
    </row>
    <row r="516" spans="4:4" ht="14.25" customHeight="1">
      <c r="D516" s="4"/>
    </row>
    <row r="517" spans="4:4" ht="14.25" customHeight="1">
      <c r="D517" s="4"/>
    </row>
    <row r="518" spans="4:4" ht="14.25" customHeight="1">
      <c r="D518" s="4"/>
    </row>
    <row r="519" spans="4:4" ht="14.25" customHeight="1">
      <c r="D519" s="4"/>
    </row>
    <row r="520" spans="4:4" ht="14.25" customHeight="1">
      <c r="D520" s="4"/>
    </row>
    <row r="521" spans="4:4" ht="14.25" customHeight="1">
      <c r="D521" s="4"/>
    </row>
    <row r="522" spans="4:4" ht="14.25" customHeight="1">
      <c r="D522" s="4"/>
    </row>
    <row r="523" spans="4:4" ht="14.25" customHeight="1">
      <c r="D523" s="4"/>
    </row>
    <row r="524" spans="4:4" ht="14.25" customHeight="1">
      <c r="D524" s="4"/>
    </row>
    <row r="525" spans="4:4" ht="14.25" customHeight="1">
      <c r="D525" s="4"/>
    </row>
    <row r="526" spans="4:4" ht="14.25" customHeight="1">
      <c r="D526" s="4"/>
    </row>
    <row r="527" spans="4:4" ht="14.25" customHeight="1">
      <c r="D527" s="4"/>
    </row>
    <row r="528" spans="4:4" ht="14.25" customHeight="1">
      <c r="D528" s="4"/>
    </row>
    <row r="529" spans="4:4" ht="14.25" customHeight="1">
      <c r="D529" s="4"/>
    </row>
    <row r="530" spans="4:4" ht="14.25" customHeight="1">
      <c r="D530" s="4"/>
    </row>
    <row r="531" spans="4:4" ht="14.25" customHeight="1">
      <c r="D531" s="4"/>
    </row>
    <row r="532" spans="4:4" ht="14.25" customHeight="1">
      <c r="D532" s="4"/>
    </row>
    <row r="533" spans="4:4" ht="14.25" customHeight="1">
      <c r="D533" s="4"/>
    </row>
    <row r="534" spans="4:4" ht="14.25" customHeight="1">
      <c r="D534" s="4"/>
    </row>
    <row r="535" spans="4:4" ht="14.25" customHeight="1">
      <c r="D535" s="4"/>
    </row>
    <row r="536" spans="4:4" ht="14.25" customHeight="1">
      <c r="D536" s="4"/>
    </row>
    <row r="537" spans="4:4" ht="14.25" customHeight="1">
      <c r="D537" s="4"/>
    </row>
    <row r="538" spans="4:4" ht="14.25" customHeight="1">
      <c r="D538" s="4"/>
    </row>
    <row r="539" spans="4:4" ht="14.25" customHeight="1">
      <c r="D539" s="4"/>
    </row>
    <row r="540" spans="4:4" ht="14.25" customHeight="1">
      <c r="D540" s="4"/>
    </row>
    <row r="541" spans="4:4" ht="14.25" customHeight="1">
      <c r="D541" s="4"/>
    </row>
    <row r="542" spans="4:4" ht="14.25" customHeight="1">
      <c r="D542" s="4"/>
    </row>
    <row r="543" spans="4:4" ht="14.25" customHeight="1">
      <c r="D543" s="4"/>
    </row>
    <row r="544" spans="4:4" ht="14.25" customHeight="1">
      <c r="D544" s="4"/>
    </row>
    <row r="545" spans="4:4" ht="14.25" customHeight="1">
      <c r="D545" s="4"/>
    </row>
    <row r="546" spans="4:4" ht="14.25" customHeight="1">
      <c r="D546" s="4"/>
    </row>
    <row r="547" spans="4:4" ht="14.25" customHeight="1">
      <c r="D547" s="4"/>
    </row>
    <row r="548" spans="4:4" ht="14.25" customHeight="1">
      <c r="D548" s="4"/>
    </row>
    <row r="549" spans="4:4" ht="14.25" customHeight="1">
      <c r="D549" s="4"/>
    </row>
    <row r="550" spans="4:4" ht="14.25" customHeight="1">
      <c r="D550" s="4"/>
    </row>
    <row r="551" spans="4:4" ht="14.25" customHeight="1">
      <c r="D551" s="4"/>
    </row>
    <row r="552" spans="4:4" ht="14.25" customHeight="1">
      <c r="D552" s="4"/>
    </row>
    <row r="553" spans="4:4" ht="14.25" customHeight="1">
      <c r="D553" s="4"/>
    </row>
    <row r="554" spans="4:4" ht="14.25" customHeight="1">
      <c r="D554" s="4"/>
    </row>
    <row r="555" spans="4:4" ht="14.25" customHeight="1">
      <c r="D555" s="4"/>
    </row>
    <row r="556" spans="4:4" ht="14.25" customHeight="1">
      <c r="D556" s="4"/>
    </row>
    <row r="557" spans="4:4" ht="14.25" customHeight="1">
      <c r="D557" s="4"/>
    </row>
    <row r="558" spans="4:4" ht="14.25" customHeight="1">
      <c r="D558" s="4"/>
    </row>
    <row r="559" spans="4:4" ht="14.25" customHeight="1">
      <c r="D559" s="4"/>
    </row>
    <row r="560" spans="4:4" ht="14.25" customHeight="1">
      <c r="D560" s="4"/>
    </row>
    <row r="561" spans="4:4" ht="14.25" customHeight="1">
      <c r="D561" s="4"/>
    </row>
    <row r="562" spans="4:4" ht="14.25" customHeight="1">
      <c r="D562" s="4"/>
    </row>
    <row r="563" spans="4:4" ht="14.25" customHeight="1">
      <c r="D563" s="4"/>
    </row>
    <row r="564" spans="4:4" ht="14.25" customHeight="1">
      <c r="D564" s="4"/>
    </row>
    <row r="565" spans="4:4" ht="14.25" customHeight="1">
      <c r="D565" s="4"/>
    </row>
    <row r="566" spans="4:4" ht="14.25" customHeight="1">
      <c r="D566" s="4"/>
    </row>
    <row r="567" spans="4:4" ht="14.25" customHeight="1">
      <c r="D567" s="4"/>
    </row>
    <row r="568" spans="4:4" ht="14.25" customHeight="1">
      <c r="D568" s="4"/>
    </row>
    <row r="569" spans="4:4" ht="14.25" customHeight="1">
      <c r="D569" s="4"/>
    </row>
    <row r="570" spans="4:4" ht="14.25" customHeight="1">
      <c r="D570" s="4"/>
    </row>
    <row r="571" spans="4:4" ht="14.25" customHeight="1">
      <c r="D571" s="4"/>
    </row>
    <row r="572" spans="4:4" ht="14.25" customHeight="1">
      <c r="D572" s="4"/>
    </row>
    <row r="573" spans="4:4" ht="14.25" customHeight="1">
      <c r="D573" s="4"/>
    </row>
    <row r="574" spans="4:4" ht="14.25" customHeight="1">
      <c r="D574" s="4"/>
    </row>
    <row r="575" spans="4:4" ht="14.25" customHeight="1">
      <c r="D575" s="4"/>
    </row>
    <row r="576" spans="4:4" ht="14.25" customHeight="1">
      <c r="D576" s="4"/>
    </row>
    <row r="577" spans="4:4" ht="14.25" customHeight="1">
      <c r="D577" s="4"/>
    </row>
    <row r="578" spans="4:4" ht="14.25" customHeight="1">
      <c r="D578" s="4"/>
    </row>
    <row r="579" spans="4:4" ht="14.25" customHeight="1">
      <c r="D579" s="4"/>
    </row>
    <row r="580" spans="4:4" ht="14.25" customHeight="1">
      <c r="D580" s="4"/>
    </row>
    <row r="581" spans="4:4" ht="14.25" customHeight="1">
      <c r="D581" s="4"/>
    </row>
    <row r="582" spans="4:4" ht="14.25" customHeight="1">
      <c r="D582" s="4"/>
    </row>
    <row r="583" spans="4:4" ht="14.25" customHeight="1">
      <c r="D583" s="4"/>
    </row>
    <row r="584" spans="4:4" ht="14.25" customHeight="1">
      <c r="D584" s="4"/>
    </row>
    <row r="585" spans="4:4" ht="14.25" customHeight="1">
      <c r="D585" s="4"/>
    </row>
    <row r="586" spans="4:4" ht="14.25" customHeight="1">
      <c r="D586" s="4"/>
    </row>
    <row r="587" spans="4:4" ht="14.25" customHeight="1">
      <c r="D587" s="4"/>
    </row>
    <row r="588" spans="4:4" ht="14.25" customHeight="1">
      <c r="D588" s="4"/>
    </row>
    <row r="589" spans="4:4" ht="14.25" customHeight="1">
      <c r="D589" s="4"/>
    </row>
    <row r="590" spans="4:4" ht="14.25" customHeight="1">
      <c r="D590" s="4"/>
    </row>
    <row r="591" spans="4:4" ht="14.25" customHeight="1">
      <c r="D591" s="4"/>
    </row>
    <row r="592" spans="4:4" ht="14.25" customHeight="1">
      <c r="D592" s="4"/>
    </row>
    <row r="593" spans="4:4" ht="14.25" customHeight="1">
      <c r="D593" s="4"/>
    </row>
    <row r="594" spans="4:4" ht="14.25" customHeight="1">
      <c r="D594" s="4"/>
    </row>
    <row r="595" spans="4:4" ht="14.25" customHeight="1">
      <c r="D595" s="4"/>
    </row>
    <row r="596" spans="4:4" ht="14.25" customHeight="1">
      <c r="D596" s="4"/>
    </row>
    <row r="597" spans="4:4" ht="14.25" customHeight="1">
      <c r="D597" s="4"/>
    </row>
    <row r="598" spans="4:4" ht="14.25" customHeight="1">
      <c r="D598" s="4"/>
    </row>
    <row r="599" spans="4:4" ht="14.25" customHeight="1">
      <c r="D599" s="4"/>
    </row>
    <row r="600" spans="4:4" ht="14.25" customHeight="1">
      <c r="D600" s="4"/>
    </row>
    <row r="601" spans="4:4" ht="14.25" customHeight="1">
      <c r="D601" s="4"/>
    </row>
    <row r="602" spans="4:4" ht="14.25" customHeight="1">
      <c r="D602" s="4"/>
    </row>
    <row r="603" spans="4:4" ht="14.25" customHeight="1">
      <c r="D603" s="4"/>
    </row>
    <row r="604" spans="4:4" ht="14.25" customHeight="1">
      <c r="D604" s="4"/>
    </row>
    <row r="605" spans="4:4" ht="14.25" customHeight="1">
      <c r="D605" s="4"/>
    </row>
    <row r="606" spans="4:4" ht="14.25" customHeight="1">
      <c r="D606" s="4"/>
    </row>
    <row r="607" spans="4:4" ht="14.25" customHeight="1">
      <c r="D607" s="4"/>
    </row>
    <row r="608" spans="4:4" ht="14.25" customHeight="1">
      <c r="D608" s="4"/>
    </row>
    <row r="609" spans="4:4" ht="14.25" customHeight="1">
      <c r="D609" s="4"/>
    </row>
    <row r="610" spans="4:4" ht="14.25" customHeight="1">
      <c r="D610" s="4"/>
    </row>
    <row r="611" spans="4:4" ht="14.25" customHeight="1">
      <c r="D611" s="4"/>
    </row>
    <row r="612" spans="4:4" ht="14.25" customHeight="1">
      <c r="D612" s="4"/>
    </row>
    <row r="613" spans="4:4" ht="14.25" customHeight="1">
      <c r="D613" s="4"/>
    </row>
    <row r="614" spans="4:4" ht="14.25" customHeight="1">
      <c r="D614" s="4"/>
    </row>
    <row r="615" spans="4:4" ht="14.25" customHeight="1">
      <c r="D615" s="4"/>
    </row>
    <row r="616" spans="4:4" ht="14.25" customHeight="1">
      <c r="D616" s="4"/>
    </row>
    <row r="617" spans="4:4" ht="14.25" customHeight="1">
      <c r="D617" s="4"/>
    </row>
    <row r="618" spans="4:4" ht="14.25" customHeight="1">
      <c r="D618" s="4"/>
    </row>
    <row r="619" spans="4:4" ht="14.25" customHeight="1">
      <c r="D619" s="4"/>
    </row>
    <row r="620" spans="4:4" ht="14.25" customHeight="1">
      <c r="D620" s="4"/>
    </row>
    <row r="621" spans="4:4" ht="14.25" customHeight="1">
      <c r="D621" s="4"/>
    </row>
    <row r="622" spans="4:4" ht="14.25" customHeight="1">
      <c r="D622" s="4"/>
    </row>
    <row r="623" spans="4:4" ht="14.25" customHeight="1">
      <c r="D623" s="4"/>
    </row>
    <row r="624" spans="4:4" ht="14.25" customHeight="1">
      <c r="D624" s="4"/>
    </row>
    <row r="625" spans="4:4" ht="14.25" customHeight="1">
      <c r="D625" s="4"/>
    </row>
    <row r="626" spans="4:4" ht="14.25" customHeight="1">
      <c r="D626" s="4"/>
    </row>
    <row r="627" spans="4:4" ht="14.25" customHeight="1">
      <c r="D627" s="4"/>
    </row>
    <row r="628" spans="4:4" ht="14.25" customHeight="1">
      <c r="D628" s="4"/>
    </row>
    <row r="629" spans="4:4" ht="14.25" customHeight="1">
      <c r="D629" s="4"/>
    </row>
    <row r="630" spans="4:4" ht="14.25" customHeight="1">
      <c r="D630" s="4"/>
    </row>
    <row r="631" spans="4:4" ht="14.25" customHeight="1">
      <c r="D631" s="4"/>
    </row>
    <row r="632" spans="4:4" ht="14.25" customHeight="1">
      <c r="D632" s="4"/>
    </row>
    <row r="633" spans="4:4" ht="14.25" customHeight="1">
      <c r="D633" s="4"/>
    </row>
    <row r="634" spans="4:4" ht="14.25" customHeight="1">
      <c r="D634" s="4"/>
    </row>
    <row r="635" spans="4:4" ht="14.25" customHeight="1">
      <c r="D635" s="4"/>
    </row>
    <row r="636" spans="4:4" ht="14.25" customHeight="1">
      <c r="D636" s="4"/>
    </row>
    <row r="637" spans="4:4" ht="14.25" customHeight="1">
      <c r="D637" s="4"/>
    </row>
    <row r="638" spans="4:4" ht="14.25" customHeight="1">
      <c r="D638" s="4"/>
    </row>
    <row r="639" spans="4:4" ht="14.25" customHeight="1">
      <c r="D639" s="4"/>
    </row>
    <row r="640" spans="4:4" ht="14.25" customHeight="1">
      <c r="D640" s="4"/>
    </row>
    <row r="641" spans="4:4" ht="14.25" customHeight="1">
      <c r="D641" s="4"/>
    </row>
    <row r="642" spans="4:4" ht="14.25" customHeight="1">
      <c r="D642" s="4"/>
    </row>
    <row r="643" spans="4:4" ht="14.25" customHeight="1">
      <c r="D643" s="4"/>
    </row>
    <row r="644" spans="4:4" ht="14.25" customHeight="1">
      <c r="D644" s="4"/>
    </row>
    <row r="645" spans="4:4" ht="14.25" customHeight="1">
      <c r="D645" s="4"/>
    </row>
    <row r="646" spans="4:4" ht="14.25" customHeight="1">
      <c r="D646" s="4"/>
    </row>
    <row r="647" spans="4:4" ht="14.25" customHeight="1">
      <c r="D647" s="4"/>
    </row>
    <row r="648" spans="4:4" ht="14.25" customHeight="1">
      <c r="D648" s="4"/>
    </row>
    <row r="649" spans="4:4" ht="14.25" customHeight="1">
      <c r="D649" s="4"/>
    </row>
    <row r="650" spans="4:4" ht="14.25" customHeight="1">
      <c r="D650" s="4"/>
    </row>
    <row r="651" spans="4:4" ht="14.25" customHeight="1">
      <c r="D651" s="4"/>
    </row>
    <row r="652" spans="4:4" ht="14.25" customHeight="1">
      <c r="D652" s="4"/>
    </row>
    <row r="653" spans="4:4" ht="14.25" customHeight="1">
      <c r="D653" s="4"/>
    </row>
    <row r="654" spans="4:4" ht="14.25" customHeight="1">
      <c r="D654" s="4"/>
    </row>
    <row r="655" spans="4:4" ht="14.25" customHeight="1">
      <c r="D655" s="4"/>
    </row>
    <row r="656" spans="4:4" ht="14.25" customHeight="1">
      <c r="D656" s="4"/>
    </row>
    <row r="657" spans="4:4" ht="14.25" customHeight="1">
      <c r="D657" s="4"/>
    </row>
    <row r="658" spans="4:4" ht="14.25" customHeight="1">
      <c r="D658" s="4"/>
    </row>
    <row r="659" spans="4:4" ht="14.25" customHeight="1">
      <c r="D659" s="4"/>
    </row>
    <row r="660" spans="4:4" ht="14.25" customHeight="1">
      <c r="D660" s="4"/>
    </row>
    <row r="661" spans="4:4" ht="14.25" customHeight="1">
      <c r="D661" s="4"/>
    </row>
    <row r="662" spans="4:4" ht="14.25" customHeight="1">
      <c r="D662" s="4"/>
    </row>
    <row r="663" spans="4:4" ht="14.25" customHeight="1">
      <c r="D663" s="4"/>
    </row>
    <row r="664" spans="4:4" ht="14.25" customHeight="1">
      <c r="D664" s="4"/>
    </row>
    <row r="665" spans="4:4" ht="14.25" customHeight="1">
      <c r="D665" s="4"/>
    </row>
    <row r="666" spans="4:4" ht="14.25" customHeight="1">
      <c r="D666" s="4"/>
    </row>
    <row r="667" spans="4:4" ht="14.25" customHeight="1">
      <c r="D667" s="4"/>
    </row>
    <row r="668" spans="4:4" ht="14.25" customHeight="1">
      <c r="D668" s="4"/>
    </row>
    <row r="669" spans="4:4" ht="14.25" customHeight="1">
      <c r="D669" s="4"/>
    </row>
    <row r="670" spans="4:4" ht="14.25" customHeight="1">
      <c r="D670" s="4"/>
    </row>
    <row r="671" spans="4:4" ht="14.25" customHeight="1">
      <c r="D671" s="4"/>
    </row>
    <row r="672" spans="4:4" ht="14.25" customHeight="1">
      <c r="D672" s="4"/>
    </row>
    <row r="673" spans="4:4" ht="14.25" customHeight="1">
      <c r="D673" s="4"/>
    </row>
    <row r="674" spans="4:4" ht="14.25" customHeight="1">
      <c r="D674" s="4"/>
    </row>
    <row r="675" spans="4:4" ht="14.25" customHeight="1">
      <c r="D675" s="4"/>
    </row>
    <row r="676" spans="4:4" ht="14.25" customHeight="1">
      <c r="D676" s="4"/>
    </row>
    <row r="677" spans="4:4" ht="14.25" customHeight="1">
      <c r="D677" s="4"/>
    </row>
    <row r="678" spans="4:4" ht="14.25" customHeight="1">
      <c r="D678" s="4"/>
    </row>
    <row r="679" spans="4:4" ht="14.25" customHeight="1">
      <c r="D679" s="4"/>
    </row>
    <row r="680" spans="4:4" ht="14.25" customHeight="1">
      <c r="D680" s="4"/>
    </row>
    <row r="681" spans="4:4" ht="14.25" customHeight="1">
      <c r="D681" s="4"/>
    </row>
    <row r="682" spans="4:4" ht="14.25" customHeight="1">
      <c r="D682" s="4"/>
    </row>
    <row r="683" spans="4:4" ht="14.25" customHeight="1">
      <c r="D683" s="4"/>
    </row>
    <row r="684" spans="4:4" ht="14.25" customHeight="1">
      <c r="D684" s="4"/>
    </row>
    <row r="685" spans="4:4" ht="14.25" customHeight="1">
      <c r="D685" s="4"/>
    </row>
    <row r="686" spans="4:4" ht="14.25" customHeight="1">
      <c r="D686" s="4"/>
    </row>
    <row r="687" spans="4:4" ht="14.25" customHeight="1">
      <c r="D687" s="4"/>
    </row>
    <row r="688" spans="4:4" ht="14.25" customHeight="1">
      <c r="D688" s="4"/>
    </row>
    <row r="689" spans="4:4" ht="14.25" customHeight="1">
      <c r="D689" s="4"/>
    </row>
    <row r="690" spans="4:4" ht="14.25" customHeight="1">
      <c r="D690" s="4"/>
    </row>
    <row r="691" spans="4:4" ht="14.25" customHeight="1">
      <c r="D691" s="4"/>
    </row>
    <row r="692" spans="4:4" ht="14.25" customHeight="1">
      <c r="D692" s="4"/>
    </row>
    <row r="693" spans="4:4" ht="14.25" customHeight="1">
      <c r="D693" s="4"/>
    </row>
    <row r="694" spans="4:4" ht="14.25" customHeight="1">
      <c r="D694" s="4"/>
    </row>
    <row r="695" spans="4:4" ht="14.25" customHeight="1">
      <c r="D695" s="4"/>
    </row>
    <row r="696" spans="4:4" ht="14.25" customHeight="1">
      <c r="D696" s="4"/>
    </row>
    <row r="697" spans="4:4" ht="14.25" customHeight="1">
      <c r="D697" s="4"/>
    </row>
    <row r="698" spans="4:4" ht="14.25" customHeight="1">
      <c r="D698" s="4"/>
    </row>
    <row r="699" spans="4:4" ht="14.25" customHeight="1">
      <c r="D699" s="4"/>
    </row>
    <row r="700" spans="4:4" ht="14.25" customHeight="1">
      <c r="D700" s="4"/>
    </row>
    <row r="701" spans="4:4" ht="14.25" customHeight="1">
      <c r="D701" s="4"/>
    </row>
    <row r="702" spans="4:4" ht="14.25" customHeight="1">
      <c r="D702" s="4"/>
    </row>
    <row r="703" spans="4:4" ht="14.25" customHeight="1">
      <c r="D703" s="4"/>
    </row>
    <row r="704" spans="4:4" ht="14.25" customHeight="1">
      <c r="D704" s="4"/>
    </row>
    <row r="705" spans="4:4" ht="14.25" customHeight="1">
      <c r="D705" s="4"/>
    </row>
    <row r="706" spans="4:4" ht="14.25" customHeight="1">
      <c r="D706" s="4"/>
    </row>
    <row r="707" spans="4:4" ht="14.25" customHeight="1">
      <c r="D707" s="4"/>
    </row>
    <row r="708" spans="4:4" ht="14.25" customHeight="1">
      <c r="D708" s="4"/>
    </row>
    <row r="709" spans="4:4" ht="14.25" customHeight="1">
      <c r="D709" s="4"/>
    </row>
    <row r="710" spans="4:4" ht="14.25" customHeight="1">
      <c r="D710" s="4"/>
    </row>
    <row r="711" spans="4:4" ht="14.25" customHeight="1">
      <c r="D711" s="4"/>
    </row>
    <row r="712" spans="4:4" ht="14.25" customHeight="1">
      <c r="D712" s="4"/>
    </row>
    <row r="713" spans="4:4" ht="14.25" customHeight="1">
      <c r="D713" s="4"/>
    </row>
    <row r="714" spans="4:4" ht="14.25" customHeight="1">
      <c r="D714" s="4"/>
    </row>
    <row r="715" spans="4:4" ht="14.25" customHeight="1">
      <c r="D715" s="4"/>
    </row>
    <row r="716" spans="4:4" ht="14.25" customHeight="1">
      <c r="D716" s="4"/>
    </row>
    <row r="717" spans="4:4" ht="14.25" customHeight="1">
      <c r="D717" s="4"/>
    </row>
    <row r="718" spans="4:4" ht="14.25" customHeight="1">
      <c r="D718" s="4"/>
    </row>
    <row r="719" spans="4:4" ht="14.25" customHeight="1">
      <c r="D719" s="4"/>
    </row>
    <row r="720" spans="4:4" ht="14.25" customHeight="1">
      <c r="D720" s="4"/>
    </row>
    <row r="721" spans="4:4" ht="14.25" customHeight="1">
      <c r="D721" s="4"/>
    </row>
    <row r="722" spans="4:4" ht="14.25" customHeight="1">
      <c r="D722" s="4"/>
    </row>
    <row r="723" spans="4:4" ht="14.25" customHeight="1">
      <c r="D723" s="4"/>
    </row>
    <row r="724" spans="4:4" ht="14.25" customHeight="1">
      <c r="D724" s="4"/>
    </row>
    <row r="725" spans="4:4" ht="14.25" customHeight="1">
      <c r="D725" s="4"/>
    </row>
    <row r="726" spans="4:4" ht="14.25" customHeight="1">
      <c r="D726" s="4"/>
    </row>
    <row r="727" spans="4:4" ht="14.25" customHeight="1">
      <c r="D727" s="4"/>
    </row>
    <row r="728" spans="4:4" ht="14.25" customHeight="1">
      <c r="D728" s="4"/>
    </row>
    <row r="729" spans="4:4" ht="14.25" customHeight="1">
      <c r="D729" s="4"/>
    </row>
    <row r="730" spans="4:4" ht="14.25" customHeight="1">
      <c r="D730" s="4"/>
    </row>
    <row r="731" spans="4:4" ht="14.25" customHeight="1">
      <c r="D731" s="4"/>
    </row>
    <row r="732" spans="4:4" ht="14.25" customHeight="1">
      <c r="D732" s="4"/>
    </row>
    <row r="733" spans="4:4" ht="14.25" customHeight="1">
      <c r="D733" s="4"/>
    </row>
    <row r="734" spans="4:4" ht="14.25" customHeight="1">
      <c r="D734" s="4"/>
    </row>
    <row r="735" spans="4:4" ht="14.25" customHeight="1">
      <c r="D735" s="4"/>
    </row>
    <row r="736" spans="4:4" ht="14.25" customHeight="1">
      <c r="D736" s="4"/>
    </row>
    <row r="737" spans="4:4" ht="14.25" customHeight="1">
      <c r="D737" s="4"/>
    </row>
    <row r="738" spans="4:4" ht="14.25" customHeight="1">
      <c r="D738" s="4"/>
    </row>
    <row r="739" spans="4:4" ht="14.25" customHeight="1">
      <c r="D739" s="4"/>
    </row>
    <row r="740" spans="4:4" ht="14.25" customHeight="1">
      <c r="D740" s="4"/>
    </row>
    <row r="741" spans="4:4" ht="14.25" customHeight="1">
      <c r="D741" s="4"/>
    </row>
    <row r="742" spans="4:4" ht="14.25" customHeight="1">
      <c r="D742" s="4"/>
    </row>
    <row r="743" spans="4:4" ht="14.25" customHeight="1">
      <c r="D743" s="4"/>
    </row>
    <row r="744" spans="4:4" ht="14.25" customHeight="1">
      <c r="D744" s="4"/>
    </row>
    <row r="745" spans="4:4" ht="14.25" customHeight="1">
      <c r="D745" s="4"/>
    </row>
    <row r="746" spans="4:4" ht="14.25" customHeight="1">
      <c r="D746" s="4"/>
    </row>
    <row r="747" spans="4:4" ht="14.25" customHeight="1">
      <c r="D747" s="4"/>
    </row>
    <row r="748" spans="4:4" ht="14.25" customHeight="1">
      <c r="D748" s="4"/>
    </row>
    <row r="749" spans="4:4" ht="14.25" customHeight="1">
      <c r="D749" s="4"/>
    </row>
    <row r="750" spans="4:4" ht="14.25" customHeight="1">
      <c r="D750" s="4"/>
    </row>
    <row r="751" spans="4:4" ht="14.25" customHeight="1">
      <c r="D751" s="4"/>
    </row>
    <row r="752" spans="4:4" ht="14.25" customHeight="1">
      <c r="D752" s="4"/>
    </row>
    <row r="753" spans="4:4" ht="14.25" customHeight="1">
      <c r="D753" s="4"/>
    </row>
    <row r="754" spans="4:4" ht="14.25" customHeight="1">
      <c r="D754" s="4"/>
    </row>
    <row r="755" spans="4:4" ht="14.25" customHeight="1">
      <c r="D755" s="4"/>
    </row>
    <row r="756" spans="4:4" ht="14.25" customHeight="1">
      <c r="D756" s="4"/>
    </row>
    <row r="757" spans="4:4" ht="14.25" customHeight="1">
      <c r="D757" s="4"/>
    </row>
    <row r="758" spans="4:4" ht="14.25" customHeight="1">
      <c r="D758" s="4"/>
    </row>
    <row r="759" spans="4:4" ht="14.25" customHeight="1">
      <c r="D759" s="4"/>
    </row>
    <row r="760" spans="4:4" ht="14.25" customHeight="1">
      <c r="D760" s="4"/>
    </row>
    <row r="761" spans="4:4" ht="14.25" customHeight="1">
      <c r="D761" s="4"/>
    </row>
    <row r="762" spans="4:4" ht="14.25" customHeight="1">
      <c r="D762" s="4"/>
    </row>
    <row r="763" spans="4:4" ht="14.25" customHeight="1">
      <c r="D763" s="4"/>
    </row>
    <row r="764" spans="4:4" ht="14.25" customHeight="1">
      <c r="D764" s="4"/>
    </row>
    <row r="765" spans="4:4" ht="14.25" customHeight="1">
      <c r="D765" s="4"/>
    </row>
    <row r="766" spans="4:4" ht="14.25" customHeight="1">
      <c r="D766" s="4"/>
    </row>
    <row r="767" spans="4:4" ht="14.25" customHeight="1">
      <c r="D767" s="4"/>
    </row>
    <row r="768" spans="4:4" ht="14.25" customHeight="1">
      <c r="D768" s="4"/>
    </row>
    <row r="769" spans="4:4" ht="14.25" customHeight="1">
      <c r="D769" s="4"/>
    </row>
    <row r="770" spans="4:4" ht="14.25" customHeight="1">
      <c r="D770" s="4"/>
    </row>
    <row r="771" spans="4:4" ht="14.25" customHeight="1">
      <c r="D771" s="4"/>
    </row>
    <row r="772" spans="4:4" ht="14.25" customHeight="1">
      <c r="D772" s="4"/>
    </row>
    <row r="773" spans="4:4" ht="14.25" customHeight="1">
      <c r="D773" s="4"/>
    </row>
    <row r="774" spans="4:4" ht="14.25" customHeight="1">
      <c r="D774" s="4"/>
    </row>
    <row r="775" spans="4:4" ht="14.25" customHeight="1">
      <c r="D775" s="4"/>
    </row>
    <row r="776" spans="4:4" ht="14.25" customHeight="1">
      <c r="D776" s="4"/>
    </row>
    <row r="777" spans="4:4" ht="14.25" customHeight="1">
      <c r="D777" s="4"/>
    </row>
    <row r="778" spans="4:4" ht="14.25" customHeight="1">
      <c r="D778" s="4"/>
    </row>
    <row r="779" spans="4:4" ht="14.25" customHeight="1">
      <c r="D779" s="4"/>
    </row>
    <row r="780" spans="4:4" ht="14.25" customHeight="1">
      <c r="D780" s="4"/>
    </row>
    <row r="781" spans="4:4" ht="14.25" customHeight="1">
      <c r="D781" s="4"/>
    </row>
    <row r="782" spans="4:4" ht="14.25" customHeight="1">
      <c r="D782" s="4"/>
    </row>
    <row r="783" spans="4:4" ht="14.25" customHeight="1">
      <c r="D783" s="4"/>
    </row>
    <row r="784" spans="4:4" ht="14.25" customHeight="1">
      <c r="D784" s="4"/>
    </row>
    <row r="785" spans="4:4" ht="14.25" customHeight="1">
      <c r="D785" s="4"/>
    </row>
    <row r="786" spans="4:4" ht="14.25" customHeight="1">
      <c r="D786" s="4"/>
    </row>
    <row r="787" spans="4:4" ht="14.25" customHeight="1">
      <c r="D787" s="4"/>
    </row>
    <row r="788" spans="4:4" ht="14.25" customHeight="1">
      <c r="D788" s="4"/>
    </row>
    <row r="789" spans="4:4" ht="14.25" customHeight="1">
      <c r="D789" s="4"/>
    </row>
    <row r="790" spans="4:4" ht="14.25" customHeight="1">
      <c r="D790" s="4"/>
    </row>
    <row r="791" spans="4:4" ht="14.25" customHeight="1">
      <c r="D791" s="4"/>
    </row>
    <row r="792" spans="4:4" ht="14.25" customHeight="1">
      <c r="D792" s="4"/>
    </row>
    <row r="793" spans="4:4" ht="14.25" customHeight="1">
      <c r="D793" s="4"/>
    </row>
    <row r="794" spans="4:4" ht="14.25" customHeight="1">
      <c r="D794" s="4"/>
    </row>
    <row r="795" spans="4:4" ht="14.25" customHeight="1">
      <c r="D795" s="4"/>
    </row>
    <row r="796" spans="4:4" ht="14.25" customHeight="1">
      <c r="D796" s="4"/>
    </row>
    <row r="797" spans="4:4" ht="14.25" customHeight="1">
      <c r="D797" s="4"/>
    </row>
    <row r="798" spans="4:4" ht="14.25" customHeight="1">
      <c r="D798" s="4"/>
    </row>
    <row r="799" spans="4:4" ht="14.25" customHeight="1">
      <c r="D799" s="4"/>
    </row>
    <row r="800" spans="4:4" ht="14.25" customHeight="1">
      <c r="D800" s="4"/>
    </row>
    <row r="801" spans="4:4" ht="14.25" customHeight="1">
      <c r="D801" s="4"/>
    </row>
    <row r="802" spans="4:4" ht="14.25" customHeight="1">
      <c r="D802" s="4"/>
    </row>
    <row r="803" spans="4:4" ht="14.25" customHeight="1">
      <c r="D803" s="4"/>
    </row>
    <row r="804" spans="4:4" ht="14.25" customHeight="1">
      <c r="D804" s="4"/>
    </row>
    <row r="805" spans="4:4" ht="14.25" customHeight="1">
      <c r="D805" s="4"/>
    </row>
    <row r="806" spans="4:4" ht="14.25" customHeight="1">
      <c r="D806" s="4"/>
    </row>
    <row r="807" spans="4:4" ht="14.25" customHeight="1">
      <c r="D807" s="4"/>
    </row>
    <row r="808" spans="4:4" ht="14.25" customHeight="1">
      <c r="D808" s="4"/>
    </row>
    <row r="809" spans="4:4" ht="14.25" customHeight="1">
      <c r="D809" s="4"/>
    </row>
    <row r="810" spans="4:4" ht="14.25" customHeight="1">
      <c r="D810" s="4"/>
    </row>
    <row r="811" spans="4:4" ht="14.25" customHeight="1">
      <c r="D811" s="4"/>
    </row>
    <row r="812" spans="4:4" ht="14.25" customHeight="1">
      <c r="D812" s="4"/>
    </row>
    <row r="813" spans="4:4" ht="14.25" customHeight="1">
      <c r="D813" s="4"/>
    </row>
    <row r="814" spans="4:4" ht="14.25" customHeight="1">
      <c r="D814" s="4"/>
    </row>
    <row r="815" spans="4:4" ht="14.25" customHeight="1">
      <c r="D815" s="4"/>
    </row>
    <row r="816" spans="4:4" ht="14.25" customHeight="1">
      <c r="D816" s="4"/>
    </row>
    <row r="817" spans="4:4" ht="14.25" customHeight="1">
      <c r="D817" s="4"/>
    </row>
    <row r="818" spans="4:4" ht="14.25" customHeight="1">
      <c r="D818" s="4"/>
    </row>
    <row r="819" spans="4:4" ht="14.25" customHeight="1">
      <c r="D819" s="4"/>
    </row>
    <row r="820" spans="4:4" ht="14.25" customHeight="1">
      <c r="D820" s="4"/>
    </row>
    <row r="821" spans="4:4" ht="14.25" customHeight="1">
      <c r="D821" s="4"/>
    </row>
    <row r="822" spans="4:4" ht="14.25" customHeight="1">
      <c r="D822" s="4"/>
    </row>
    <row r="823" spans="4:4" ht="14.25" customHeight="1">
      <c r="D823" s="4"/>
    </row>
    <row r="824" spans="4:4" ht="14.25" customHeight="1">
      <c r="D824" s="4"/>
    </row>
    <row r="825" spans="4:4" ht="14.25" customHeight="1">
      <c r="D825" s="4"/>
    </row>
    <row r="826" spans="4:4" ht="14.25" customHeight="1">
      <c r="D826" s="4"/>
    </row>
    <row r="827" spans="4:4" ht="14.25" customHeight="1">
      <c r="D827" s="4"/>
    </row>
    <row r="828" spans="4:4" ht="14.25" customHeight="1">
      <c r="D828" s="4"/>
    </row>
    <row r="829" spans="4:4" ht="14.25" customHeight="1">
      <c r="D829" s="4"/>
    </row>
    <row r="830" spans="4:4" ht="14.25" customHeight="1">
      <c r="D830" s="4"/>
    </row>
    <row r="831" spans="4:4" ht="14.25" customHeight="1">
      <c r="D831" s="4"/>
    </row>
    <row r="832" spans="4:4" ht="14.25" customHeight="1">
      <c r="D832" s="4"/>
    </row>
    <row r="833" spans="4:4" ht="14.25" customHeight="1">
      <c r="D833" s="4"/>
    </row>
    <row r="834" spans="4:4" ht="14.25" customHeight="1">
      <c r="D834" s="4"/>
    </row>
    <row r="835" spans="4:4" ht="14.25" customHeight="1">
      <c r="D835" s="4"/>
    </row>
    <row r="836" spans="4:4" ht="14.25" customHeight="1">
      <c r="D836" s="4"/>
    </row>
    <row r="837" spans="4:4" ht="14.25" customHeight="1">
      <c r="D837" s="4"/>
    </row>
    <row r="838" spans="4:4" ht="14.25" customHeight="1">
      <c r="D838" s="4"/>
    </row>
    <row r="839" spans="4:4" ht="14.25" customHeight="1">
      <c r="D839" s="4"/>
    </row>
    <row r="840" spans="4:4" ht="14.25" customHeight="1">
      <c r="D840" s="4"/>
    </row>
    <row r="841" spans="4:4" ht="14.25" customHeight="1">
      <c r="D841" s="4"/>
    </row>
    <row r="842" spans="4:4" ht="14.25" customHeight="1">
      <c r="D842" s="4"/>
    </row>
    <row r="843" spans="4:4" ht="14.25" customHeight="1">
      <c r="D843" s="4"/>
    </row>
    <row r="844" spans="4:4" ht="14.25" customHeight="1">
      <c r="D844" s="4"/>
    </row>
    <row r="845" spans="4:4" ht="14.25" customHeight="1">
      <c r="D845" s="4"/>
    </row>
    <row r="846" spans="4:4" ht="14.25" customHeight="1">
      <c r="D846" s="4"/>
    </row>
    <row r="847" spans="4:4" ht="14.25" customHeight="1">
      <c r="D847" s="4"/>
    </row>
    <row r="848" spans="4:4" ht="14.25" customHeight="1">
      <c r="D848" s="4"/>
    </row>
    <row r="849" spans="4:4" ht="14.25" customHeight="1">
      <c r="D849" s="4"/>
    </row>
    <row r="850" spans="4:4" ht="14.25" customHeight="1">
      <c r="D850" s="4"/>
    </row>
    <row r="851" spans="4:4" ht="14.25" customHeight="1">
      <c r="D851" s="4"/>
    </row>
    <row r="852" spans="4:4" ht="14.25" customHeight="1">
      <c r="D852" s="4"/>
    </row>
    <row r="853" spans="4:4" ht="14.25" customHeight="1">
      <c r="D853" s="4"/>
    </row>
    <row r="854" spans="4:4" ht="14.25" customHeight="1">
      <c r="D854" s="4"/>
    </row>
    <row r="855" spans="4:4" ht="14.25" customHeight="1">
      <c r="D855" s="4"/>
    </row>
    <row r="856" spans="4:4" ht="14.25" customHeight="1">
      <c r="D856" s="4"/>
    </row>
    <row r="857" spans="4:4" ht="14.25" customHeight="1">
      <c r="D857" s="4"/>
    </row>
    <row r="858" spans="4:4" ht="14.25" customHeight="1">
      <c r="D858" s="4"/>
    </row>
    <row r="859" spans="4:4" ht="14.25" customHeight="1">
      <c r="D859" s="4"/>
    </row>
    <row r="860" spans="4:4" ht="14.25" customHeight="1">
      <c r="D860" s="4"/>
    </row>
    <row r="861" spans="4:4" ht="14.25" customHeight="1">
      <c r="D861" s="4"/>
    </row>
    <row r="862" spans="4:4" ht="14.25" customHeight="1">
      <c r="D862" s="4"/>
    </row>
    <row r="863" spans="4:4" ht="14.25" customHeight="1">
      <c r="D863" s="4"/>
    </row>
    <row r="864" spans="4:4" ht="14.25" customHeight="1">
      <c r="D864" s="4"/>
    </row>
    <row r="865" spans="4:4" ht="14.25" customHeight="1">
      <c r="D865" s="4"/>
    </row>
    <row r="866" spans="4:4" ht="14.25" customHeight="1">
      <c r="D866" s="4"/>
    </row>
    <row r="867" spans="4:4" ht="14.25" customHeight="1">
      <c r="D867" s="4"/>
    </row>
    <row r="868" spans="4:4" ht="14.25" customHeight="1">
      <c r="D868" s="4"/>
    </row>
    <row r="869" spans="4:4" ht="14.25" customHeight="1">
      <c r="D869" s="4"/>
    </row>
    <row r="870" spans="4:4" ht="14.25" customHeight="1">
      <c r="D870" s="4"/>
    </row>
    <row r="871" spans="4:4" ht="14.25" customHeight="1">
      <c r="D871" s="4"/>
    </row>
    <row r="872" spans="4:4" ht="14.25" customHeight="1">
      <c r="D872" s="4"/>
    </row>
    <row r="873" spans="4:4" ht="14.25" customHeight="1">
      <c r="D873" s="4"/>
    </row>
    <row r="874" spans="4:4" ht="14.25" customHeight="1">
      <c r="D874" s="4"/>
    </row>
    <row r="875" spans="4:4" ht="14.25" customHeight="1">
      <c r="D875" s="4"/>
    </row>
    <row r="876" spans="4:4" ht="14.25" customHeight="1">
      <c r="D876" s="4"/>
    </row>
    <row r="877" spans="4:4" ht="14.25" customHeight="1">
      <c r="D877" s="4"/>
    </row>
    <row r="878" spans="4:4" ht="14.25" customHeight="1">
      <c r="D878" s="4"/>
    </row>
    <row r="879" spans="4:4" ht="14.25" customHeight="1">
      <c r="D879" s="4"/>
    </row>
    <row r="880" spans="4:4" ht="14.25" customHeight="1">
      <c r="D880" s="4"/>
    </row>
    <row r="881" spans="4:4" ht="14.25" customHeight="1">
      <c r="D881" s="4"/>
    </row>
    <row r="882" spans="4:4" ht="14.25" customHeight="1">
      <c r="D882" s="4"/>
    </row>
    <row r="883" spans="4:4" ht="14.25" customHeight="1">
      <c r="D883" s="4"/>
    </row>
    <row r="884" spans="4:4" ht="14.25" customHeight="1">
      <c r="D884" s="4"/>
    </row>
    <row r="885" spans="4:4" ht="14.25" customHeight="1">
      <c r="D885" s="4"/>
    </row>
    <row r="886" spans="4:4" ht="14.25" customHeight="1">
      <c r="D886" s="4"/>
    </row>
    <row r="887" spans="4:4" ht="14.25" customHeight="1">
      <c r="D887" s="4"/>
    </row>
    <row r="888" spans="4:4" ht="14.25" customHeight="1">
      <c r="D888" s="4"/>
    </row>
    <row r="889" spans="4:4" ht="14.25" customHeight="1">
      <c r="D889" s="4"/>
    </row>
    <row r="890" spans="4:4" ht="14.25" customHeight="1">
      <c r="D890" s="4"/>
    </row>
    <row r="891" spans="4:4" ht="14.25" customHeight="1">
      <c r="D891" s="4"/>
    </row>
    <row r="892" spans="4:4" ht="14.25" customHeight="1">
      <c r="D892" s="4"/>
    </row>
    <row r="893" spans="4:4" ht="14.25" customHeight="1">
      <c r="D893" s="4"/>
    </row>
    <row r="894" spans="4:4" ht="14.25" customHeight="1">
      <c r="D894" s="4"/>
    </row>
    <row r="895" spans="4:4" ht="14.25" customHeight="1">
      <c r="D895" s="4"/>
    </row>
    <row r="896" spans="4:4" ht="14.25" customHeight="1">
      <c r="D896" s="4"/>
    </row>
    <row r="897" spans="4:4" ht="14.25" customHeight="1">
      <c r="D897" s="4"/>
    </row>
    <row r="898" spans="4:4" ht="14.25" customHeight="1">
      <c r="D898" s="4"/>
    </row>
    <row r="899" spans="4:4" ht="14.25" customHeight="1">
      <c r="D899" s="4"/>
    </row>
    <row r="900" spans="4:4" ht="14.25" customHeight="1">
      <c r="D900" s="4"/>
    </row>
    <row r="901" spans="4:4" ht="14.25" customHeight="1">
      <c r="D901" s="4"/>
    </row>
    <row r="902" spans="4:4" ht="14.25" customHeight="1">
      <c r="D902" s="4"/>
    </row>
    <row r="903" spans="4:4" ht="14.25" customHeight="1">
      <c r="D903" s="4"/>
    </row>
    <row r="904" spans="4:4" ht="14.25" customHeight="1">
      <c r="D904" s="4"/>
    </row>
    <row r="905" spans="4:4" ht="14.25" customHeight="1">
      <c r="D905" s="4"/>
    </row>
    <row r="906" spans="4:4" ht="14.25" customHeight="1">
      <c r="D906" s="4"/>
    </row>
    <row r="907" spans="4:4" ht="14.25" customHeight="1">
      <c r="D907" s="4"/>
    </row>
    <row r="908" spans="4:4" ht="14.25" customHeight="1">
      <c r="D908" s="4"/>
    </row>
    <row r="909" spans="4:4" ht="14.25" customHeight="1">
      <c r="D909" s="4"/>
    </row>
    <row r="910" spans="4:4" ht="14.25" customHeight="1">
      <c r="D910" s="4"/>
    </row>
    <row r="911" spans="4:4" ht="14.25" customHeight="1">
      <c r="D911" s="4"/>
    </row>
    <row r="912" spans="4:4" ht="14.25" customHeight="1">
      <c r="D912" s="4"/>
    </row>
    <row r="913" spans="4:4" ht="14.25" customHeight="1">
      <c r="D913" s="4"/>
    </row>
    <row r="914" spans="4:4" ht="14.25" customHeight="1">
      <c r="D914" s="4"/>
    </row>
    <row r="915" spans="4:4" ht="14.25" customHeight="1">
      <c r="D915" s="4"/>
    </row>
    <row r="916" spans="4:4" ht="14.25" customHeight="1">
      <c r="D916" s="4"/>
    </row>
    <row r="917" spans="4:4" ht="14.25" customHeight="1">
      <c r="D917" s="4"/>
    </row>
    <row r="918" spans="4:4" ht="14.25" customHeight="1">
      <c r="D918" s="4"/>
    </row>
    <row r="919" spans="4:4" ht="14.25" customHeight="1">
      <c r="D919" s="4"/>
    </row>
    <row r="920" spans="4:4" ht="14.25" customHeight="1">
      <c r="D920" s="4"/>
    </row>
    <row r="921" spans="4:4" ht="14.25" customHeight="1">
      <c r="D921" s="4"/>
    </row>
    <row r="922" spans="4:4" ht="14.25" customHeight="1">
      <c r="D922" s="4"/>
    </row>
    <row r="923" spans="4:4" ht="14.25" customHeight="1">
      <c r="D923" s="4"/>
    </row>
    <row r="924" spans="4:4" ht="14.25" customHeight="1">
      <c r="D924" s="4"/>
    </row>
    <row r="925" spans="4:4" ht="14.25" customHeight="1">
      <c r="D925" s="4"/>
    </row>
    <row r="926" spans="4:4" ht="14.25" customHeight="1">
      <c r="D926" s="4"/>
    </row>
    <row r="927" spans="4:4" ht="14.25" customHeight="1">
      <c r="D927" s="4"/>
    </row>
    <row r="928" spans="4:4" ht="14.25" customHeight="1">
      <c r="D928" s="4"/>
    </row>
    <row r="929" spans="4:4" ht="14.25" customHeight="1">
      <c r="D929" s="4"/>
    </row>
    <row r="930" spans="4:4" ht="14.25" customHeight="1">
      <c r="D930" s="4"/>
    </row>
    <row r="931" spans="4:4" ht="14.25" customHeight="1">
      <c r="D931" s="4"/>
    </row>
    <row r="932" spans="4:4" ht="14.25" customHeight="1">
      <c r="D932" s="4"/>
    </row>
    <row r="933" spans="4:4" ht="14.25" customHeight="1">
      <c r="D933" s="4"/>
    </row>
    <row r="934" spans="4:4" ht="14.25" customHeight="1">
      <c r="D934" s="4"/>
    </row>
    <row r="935" spans="4:4" ht="14.25" customHeight="1">
      <c r="D935" s="4"/>
    </row>
    <row r="936" spans="4:4" ht="14.25" customHeight="1">
      <c r="D936" s="4"/>
    </row>
    <row r="937" spans="4:4" ht="14.25" customHeight="1">
      <c r="D937" s="4"/>
    </row>
    <row r="938" spans="4:4" ht="14.25" customHeight="1">
      <c r="D938" s="4"/>
    </row>
    <row r="939" spans="4:4" ht="14.25" customHeight="1">
      <c r="D939" s="4"/>
    </row>
    <row r="940" spans="4:4" ht="14.25" customHeight="1">
      <c r="D940" s="4"/>
    </row>
    <row r="941" spans="4:4" ht="14.25" customHeight="1">
      <c r="D941" s="4"/>
    </row>
    <row r="942" spans="4:4" ht="14.25" customHeight="1">
      <c r="D942" s="4"/>
    </row>
    <row r="943" spans="4:4" ht="14.25" customHeight="1">
      <c r="D943" s="4"/>
    </row>
    <row r="944" spans="4:4" ht="14.25" customHeight="1">
      <c r="D944" s="4"/>
    </row>
    <row r="945" spans="4:4" ht="14.25" customHeight="1">
      <c r="D945" s="4"/>
    </row>
    <row r="946" spans="4:4" ht="14.25" customHeight="1">
      <c r="D946" s="4"/>
    </row>
    <row r="947" spans="4:4" ht="14.25" customHeight="1">
      <c r="D947" s="4"/>
    </row>
    <row r="948" spans="4:4" ht="14.25" customHeight="1">
      <c r="D948" s="4"/>
    </row>
    <row r="949" spans="4:4" ht="14.25" customHeight="1">
      <c r="D949" s="4"/>
    </row>
    <row r="950" spans="4:4" ht="14.25" customHeight="1">
      <c r="D950" s="4"/>
    </row>
    <row r="951" spans="4:4" ht="14.25" customHeight="1">
      <c r="D951" s="4"/>
    </row>
    <row r="952" spans="4:4" ht="14.25" customHeight="1">
      <c r="D952" s="4"/>
    </row>
    <row r="953" spans="4:4" ht="14.25" customHeight="1">
      <c r="D953" s="4"/>
    </row>
    <row r="954" spans="4:4" ht="14.25" customHeight="1">
      <c r="D954" s="4"/>
    </row>
    <row r="955" spans="4:4" ht="14.25" customHeight="1">
      <c r="D955" s="4"/>
    </row>
    <row r="956" spans="4:4" ht="14.25" customHeight="1">
      <c r="D956" s="4"/>
    </row>
    <row r="957" spans="4:4" ht="14.25" customHeight="1">
      <c r="D957" s="4"/>
    </row>
    <row r="958" spans="4:4" ht="14.25" customHeight="1">
      <c r="D958" s="4"/>
    </row>
    <row r="959" spans="4:4" ht="14.25" customHeight="1">
      <c r="D959" s="4"/>
    </row>
    <row r="960" spans="4:4" ht="14.25" customHeight="1">
      <c r="D960" s="4"/>
    </row>
    <row r="961" spans="4:4" ht="14.25" customHeight="1">
      <c r="D961" s="4"/>
    </row>
    <row r="962" spans="4:4" ht="14.25" customHeight="1">
      <c r="D962" s="4"/>
    </row>
    <row r="963" spans="4:4" ht="14.25" customHeight="1">
      <c r="D963" s="4"/>
    </row>
    <row r="964" spans="4:4" ht="14.25" customHeight="1">
      <c r="D964" s="4"/>
    </row>
    <row r="965" spans="4:4" ht="14.25" customHeight="1">
      <c r="D965" s="4"/>
    </row>
    <row r="966" spans="4:4" ht="14.25" customHeight="1">
      <c r="D966" s="4"/>
    </row>
    <row r="967" spans="4:4" ht="14.25" customHeight="1">
      <c r="D967" s="4"/>
    </row>
    <row r="968" spans="4:4" ht="14.25" customHeight="1">
      <c r="D968" s="4"/>
    </row>
    <row r="969" spans="4:4" ht="14.25" customHeight="1">
      <c r="D969" s="4"/>
    </row>
    <row r="970" spans="4:4" ht="14.25" customHeight="1">
      <c r="D970" s="4"/>
    </row>
    <row r="971" spans="4:4" ht="14.25" customHeight="1">
      <c r="D971" s="4"/>
    </row>
    <row r="972" spans="4:4" ht="14.25" customHeight="1">
      <c r="D972" s="4"/>
    </row>
    <row r="973" spans="4:4" ht="14.25" customHeight="1">
      <c r="D973" s="4"/>
    </row>
    <row r="974" spans="4:4" ht="14.25" customHeight="1">
      <c r="D974" s="4"/>
    </row>
    <row r="975" spans="4:4" ht="14.25" customHeight="1">
      <c r="D975" s="4"/>
    </row>
    <row r="976" spans="4:4" ht="14.25" customHeight="1">
      <c r="D976" s="4"/>
    </row>
    <row r="977" spans="4:4" ht="14.25" customHeight="1">
      <c r="D977" s="4"/>
    </row>
    <row r="978" spans="4:4" ht="14.25" customHeight="1">
      <c r="D978" s="4"/>
    </row>
    <row r="979" spans="4:4" ht="14.25" customHeight="1">
      <c r="D979" s="4"/>
    </row>
    <row r="980" spans="4:4" ht="14.25" customHeight="1">
      <c r="D980" s="4"/>
    </row>
    <row r="981" spans="4:4" ht="14.25" customHeight="1">
      <c r="D981" s="4"/>
    </row>
    <row r="982" spans="4:4" ht="14.25" customHeight="1">
      <c r="D982" s="4"/>
    </row>
    <row r="983" spans="4:4" ht="14.25" customHeight="1">
      <c r="D983" s="4"/>
    </row>
    <row r="984" spans="4:4" ht="14.25" customHeight="1">
      <c r="D984" s="4"/>
    </row>
    <row r="985" spans="4:4" ht="14.25" customHeight="1">
      <c r="D985" s="4"/>
    </row>
    <row r="986" spans="4:4" ht="14.25" customHeight="1">
      <c r="D986" s="4"/>
    </row>
    <row r="987" spans="4:4" ht="14.25" customHeight="1">
      <c r="D987" s="4"/>
    </row>
    <row r="988" spans="4:4" ht="14.25" customHeight="1">
      <c r="D988" s="4"/>
    </row>
    <row r="989" spans="4:4" ht="14.25" customHeight="1">
      <c r="D989" s="4"/>
    </row>
    <row r="990" spans="4:4" ht="14.25" customHeight="1">
      <c r="D990" s="4"/>
    </row>
    <row r="991" spans="4:4" ht="14.25" customHeight="1">
      <c r="D991" s="4"/>
    </row>
    <row r="992" spans="4:4" ht="14.25" customHeight="1">
      <c r="D992" s="4"/>
    </row>
    <row r="993" spans="4:4" ht="14.25" customHeight="1">
      <c r="D993" s="4"/>
    </row>
    <row r="994" spans="4:4" ht="14.25" customHeight="1">
      <c r="D994" s="4"/>
    </row>
    <row r="995" spans="4:4" ht="14.25" customHeight="1">
      <c r="D995" s="4"/>
    </row>
    <row r="996" spans="4:4" ht="14.25" customHeight="1">
      <c r="D996" s="4"/>
    </row>
    <row r="997" spans="4:4" ht="14.25" customHeight="1">
      <c r="D997" s="4"/>
    </row>
    <row r="998" spans="4:4" ht="14.25" customHeight="1">
      <c r="D998" s="4"/>
    </row>
    <row r="999" spans="4:4" ht="14.25" customHeight="1">
      <c r="D999" s="4"/>
    </row>
    <row r="1000" spans="4:4" ht="14.25" customHeight="1">
      <c r="D1000" s="4"/>
    </row>
  </sheetData>
  <pageMargins left="0.7" right="0.7" top="0.75" bottom="0.75" header="0" footer="0"/>
  <pageSetup paperSize="9"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C5E0B3"/>
  </sheetPr>
  <dimension ref="A1:AK1000"/>
  <sheetViews>
    <sheetView workbookViewId="0">
      <pane ySplit="2" topLeftCell="A3" activePane="bottomLeft" state="frozen"/>
      <selection activeCell="A115" sqref="A115"/>
      <selection pane="bottomLeft" activeCell="A115" sqref="A115"/>
    </sheetView>
  </sheetViews>
  <sheetFormatPr defaultColWidth="14.453125" defaultRowHeight="15" customHeight="1"/>
  <cols>
    <col min="1" max="1" width="59.453125" customWidth="1"/>
    <col min="2" max="2" width="13.08984375" customWidth="1"/>
    <col min="3" max="3" width="8.6328125" customWidth="1"/>
    <col min="4" max="4" width="10.54296875" customWidth="1"/>
    <col min="5" max="5" width="14.90625" customWidth="1"/>
    <col min="6" max="6" width="8.54296875" customWidth="1"/>
    <col min="7" max="7" width="9.90625" customWidth="1"/>
    <col min="8" max="8" width="10.6328125" customWidth="1"/>
    <col min="9" max="9" width="13.36328125" customWidth="1"/>
    <col min="10" max="10" width="10.453125" customWidth="1"/>
    <col min="11" max="11" width="11.54296875" customWidth="1"/>
    <col min="12" max="13" width="8.6328125" customWidth="1"/>
    <col min="14" max="14" width="10.453125" customWidth="1"/>
    <col min="15" max="15" width="13" customWidth="1"/>
    <col min="16" max="16" width="8.6328125" customWidth="1"/>
    <col min="17" max="17" width="11" customWidth="1"/>
    <col min="18" max="18" width="9.54296875" customWidth="1"/>
    <col min="19" max="19" width="8.6328125" customWidth="1"/>
    <col min="20" max="21" width="10.54296875" customWidth="1"/>
    <col min="22" max="22" width="8.6328125" customWidth="1"/>
    <col min="23" max="23" width="12.90625" customWidth="1"/>
    <col min="24" max="25" width="8.6328125" customWidth="1"/>
    <col min="26" max="26" width="34.453125" customWidth="1"/>
    <col min="27" max="27" width="19.54296875" customWidth="1"/>
    <col min="28" max="37" width="8.6328125" customWidth="1"/>
  </cols>
  <sheetData>
    <row r="1" spans="1:37" ht="14.25" customHeight="1">
      <c r="A1" s="187" t="s">
        <v>569</v>
      </c>
      <c r="E1" s="2"/>
      <c r="F1" s="2"/>
      <c r="G1" s="2">
        <v>1</v>
      </c>
      <c r="H1" s="2">
        <v>2</v>
      </c>
      <c r="I1" s="2">
        <v>3</v>
      </c>
      <c r="J1" s="2">
        <v>4</v>
      </c>
      <c r="K1" s="2">
        <v>5</v>
      </c>
      <c r="L1" s="2">
        <v>6</v>
      </c>
      <c r="M1" s="2">
        <v>7</v>
      </c>
      <c r="N1" s="2">
        <v>8</v>
      </c>
      <c r="O1" s="2">
        <v>9</v>
      </c>
      <c r="P1" s="2">
        <v>10</v>
      </c>
      <c r="Q1" s="2">
        <v>11</v>
      </c>
      <c r="R1" s="2">
        <v>12</v>
      </c>
      <c r="S1" s="2">
        <v>13</v>
      </c>
    </row>
    <row r="2" spans="1:37" ht="14.25" customHeight="1">
      <c r="A2" s="2"/>
      <c r="B2" s="2" t="s">
        <v>194</v>
      </c>
      <c r="C2" s="2" t="s">
        <v>167</v>
      </c>
      <c r="D2" s="2" t="s">
        <v>195</v>
      </c>
      <c r="E2" s="2" t="s">
        <v>196</v>
      </c>
      <c r="F2" s="2" t="s">
        <v>162</v>
      </c>
      <c r="G2" s="89" t="s">
        <v>197</v>
      </c>
      <c r="H2" s="89" t="s">
        <v>198</v>
      </c>
      <c r="I2" s="89" t="s">
        <v>199</v>
      </c>
      <c r="J2" s="89" t="s">
        <v>200</v>
      </c>
      <c r="K2" s="89" t="s">
        <v>201</v>
      </c>
      <c r="L2" s="89" t="s">
        <v>347</v>
      </c>
      <c r="M2" s="89" t="s">
        <v>203</v>
      </c>
      <c r="N2" s="89" t="s">
        <v>204</v>
      </c>
      <c r="O2" s="89" t="s">
        <v>348</v>
      </c>
      <c r="P2" s="89" t="s">
        <v>206</v>
      </c>
      <c r="Q2" s="89" t="s">
        <v>50</v>
      </c>
      <c r="R2" s="89" t="s">
        <v>207</v>
      </c>
      <c r="S2" s="89" t="s">
        <v>208</v>
      </c>
      <c r="T2" s="2" t="s">
        <v>92</v>
      </c>
      <c r="U2" s="2"/>
      <c r="V2" s="2"/>
      <c r="W2" s="2"/>
      <c r="X2" s="2"/>
      <c r="Y2" s="2"/>
      <c r="Z2" s="2"/>
      <c r="AA2" s="2"/>
      <c r="AB2" s="2"/>
      <c r="AC2" s="2"/>
      <c r="AD2" s="2"/>
      <c r="AE2" s="2"/>
      <c r="AF2" s="2"/>
      <c r="AG2" s="2"/>
      <c r="AH2" s="2"/>
      <c r="AI2" s="2"/>
      <c r="AJ2" s="2"/>
      <c r="AK2" s="2"/>
    </row>
    <row r="3" spans="1:37" ht="14.25" customHeight="1">
      <c r="A3" s="76" t="s">
        <v>570</v>
      </c>
      <c r="B3" s="90">
        <v>377.52</v>
      </c>
      <c r="C3" s="90"/>
      <c r="D3" s="211">
        <f t="shared" ref="D3:D14" si="0">SUM(B3:C3)</f>
        <v>377.52</v>
      </c>
      <c r="E3" s="212" t="s">
        <v>571</v>
      </c>
      <c r="F3" s="92">
        <v>1</v>
      </c>
      <c r="G3" s="87">
        <f t="shared" ref="G3:S3" si="1">IF($F3=G$1,+$B3,0)</f>
        <v>377.52</v>
      </c>
      <c r="H3" s="87">
        <f t="shared" si="1"/>
        <v>0</v>
      </c>
      <c r="I3" s="87">
        <f t="shared" si="1"/>
        <v>0</v>
      </c>
      <c r="J3" s="87">
        <f t="shared" si="1"/>
        <v>0</v>
      </c>
      <c r="K3" s="87">
        <f t="shared" si="1"/>
        <v>0</v>
      </c>
      <c r="L3" s="87">
        <f t="shared" si="1"/>
        <v>0</v>
      </c>
      <c r="M3" s="87">
        <f t="shared" si="1"/>
        <v>0</v>
      </c>
      <c r="N3" s="87">
        <f t="shared" si="1"/>
        <v>0</v>
      </c>
      <c r="O3" s="87">
        <f t="shared" si="1"/>
        <v>0</v>
      </c>
      <c r="P3" s="87">
        <f t="shared" si="1"/>
        <v>0</v>
      </c>
      <c r="Q3" s="87">
        <f t="shared" si="1"/>
        <v>0</v>
      </c>
      <c r="R3" s="87">
        <f t="shared" si="1"/>
        <v>0</v>
      </c>
      <c r="S3" s="87">
        <f t="shared" si="1"/>
        <v>0</v>
      </c>
      <c r="T3" s="87">
        <f t="shared" ref="T3:T14" si="2">SUM(G3:R3)</f>
        <v>377.52</v>
      </c>
      <c r="V3" s="87">
        <f t="shared" ref="V3:V163" si="3">+B3-SUM(G3:S3)</f>
        <v>0</v>
      </c>
      <c r="W3" s="93"/>
      <c r="X3" s="94"/>
      <c r="Y3" s="94"/>
      <c r="Z3" s="76"/>
      <c r="AA3" s="76"/>
      <c r="AB3" s="95"/>
      <c r="AC3" s="96"/>
      <c r="AD3" s="95"/>
      <c r="AE3" s="95"/>
      <c r="AF3" s="95"/>
      <c r="AG3" s="95"/>
      <c r="AH3" s="95"/>
      <c r="AI3" s="95"/>
      <c r="AJ3" s="97"/>
      <c r="AK3" s="95"/>
    </row>
    <row r="4" spans="1:37" ht="14.25" customHeight="1">
      <c r="A4" s="77" t="s">
        <v>572</v>
      </c>
      <c r="B4" s="90">
        <v>32.369999999999997</v>
      </c>
      <c r="C4" s="90"/>
      <c r="D4" s="211">
        <f t="shared" si="0"/>
        <v>32.369999999999997</v>
      </c>
      <c r="E4" s="91" t="s">
        <v>211</v>
      </c>
      <c r="F4" s="91">
        <v>2</v>
      </c>
      <c r="G4" s="87">
        <f t="shared" ref="G4:S4" si="4">IF($F4=G$1,+$B4,0)</f>
        <v>0</v>
      </c>
      <c r="H4" s="87">
        <f t="shared" si="4"/>
        <v>32.369999999999997</v>
      </c>
      <c r="I4" s="87">
        <f t="shared" si="4"/>
        <v>0</v>
      </c>
      <c r="J4" s="87">
        <f t="shared" si="4"/>
        <v>0</v>
      </c>
      <c r="K4" s="87">
        <f t="shared" si="4"/>
        <v>0</v>
      </c>
      <c r="L4" s="87">
        <f t="shared" si="4"/>
        <v>0</v>
      </c>
      <c r="M4" s="87">
        <f t="shared" si="4"/>
        <v>0</v>
      </c>
      <c r="N4" s="87">
        <f t="shared" si="4"/>
        <v>0</v>
      </c>
      <c r="O4" s="87">
        <f t="shared" si="4"/>
        <v>0</v>
      </c>
      <c r="P4" s="87">
        <f t="shared" si="4"/>
        <v>0</v>
      </c>
      <c r="Q4" s="87">
        <f t="shared" si="4"/>
        <v>0</v>
      </c>
      <c r="R4" s="87">
        <f t="shared" si="4"/>
        <v>0</v>
      </c>
      <c r="S4" s="87">
        <f t="shared" si="4"/>
        <v>0</v>
      </c>
      <c r="T4" s="87">
        <f t="shared" si="2"/>
        <v>32.369999999999997</v>
      </c>
      <c r="V4" s="87">
        <f t="shared" si="3"/>
        <v>0</v>
      </c>
      <c r="W4" s="93"/>
      <c r="X4" s="94"/>
      <c r="Y4" s="99"/>
      <c r="Z4" s="77"/>
      <c r="AA4" s="76"/>
      <c r="AB4" s="95"/>
      <c r="AC4" s="96"/>
      <c r="AD4" s="95"/>
      <c r="AE4" s="95"/>
      <c r="AF4" s="95"/>
      <c r="AG4" s="95"/>
      <c r="AH4" s="95"/>
      <c r="AI4" s="95"/>
      <c r="AJ4" s="97"/>
      <c r="AK4" s="95"/>
    </row>
    <row r="5" spans="1:37" ht="14.25" customHeight="1">
      <c r="A5" s="76" t="s">
        <v>573</v>
      </c>
      <c r="B5" s="90">
        <v>400</v>
      </c>
      <c r="C5" s="90">
        <v>80</v>
      </c>
      <c r="D5" s="211">
        <f t="shared" si="0"/>
        <v>480</v>
      </c>
      <c r="E5" s="91">
        <v>722791</v>
      </c>
      <c r="F5" s="91">
        <v>3</v>
      </c>
      <c r="G5" s="87">
        <f t="shared" ref="G5:S5" si="5">IF($F5=G$1,+$B5,0)</f>
        <v>0</v>
      </c>
      <c r="H5" s="87">
        <f t="shared" si="5"/>
        <v>0</v>
      </c>
      <c r="I5" s="87">
        <f t="shared" si="5"/>
        <v>400</v>
      </c>
      <c r="J5" s="87">
        <f t="shared" si="5"/>
        <v>0</v>
      </c>
      <c r="K5" s="87">
        <f t="shared" si="5"/>
        <v>0</v>
      </c>
      <c r="L5" s="87">
        <f t="shared" si="5"/>
        <v>0</v>
      </c>
      <c r="M5" s="87">
        <f t="shared" si="5"/>
        <v>0</v>
      </c>
      <c r="N5" s="87">
        <f t="shared" si="5"/>
        <v>0</v>
      </c>
      <c r="O5" s="87">
        <f t="shared" si="5"/>
        <v>0</v>
      </c>
      <c r="P5" s="87">
        <f t="shared" si="5"/>
        <v>0</v>
      </c>
      <c r="Q5" s="87">
        <f t="shared" si="5"/>
        <v>0</v>
      </c>
      <c r="R5" s="87">
        <f t="shared" si="5"/>
        <v>0</v>
      </c>
      <c r="S5" s="87">
        <f t="shared" si="5"/>
        <v>0</v>
      </c>
      <c r="T5" s="87">
        <f t="shared" si="2"/>
        <v>400</v>
      </c>
      <c r="V5" s="87">
        <f t="shared" si="3"/>
        <v>0</v>
      </c>
      <c r="W5" s="93"/>
      <c r="X5" s="94"/>
      <c r="Y5" s="94"/>
      <c r="Z5" s="76"/>
      <c r="AA5" s="76"/>
      <c r="AB5" s="95"/>
      <c r="AC5" s="96"/>
      <c r="AD5" s="95"/>
      <c r="AE5" s="95"/>
      <c r="AF5" s="95"/>
      <c r="AG5" s="95"/>
      <c r="AH5" s="95"/>
      <c r="AI5" s="95"/>
      <c r="AJ5" s="97"/>
      <c r="AK5" s="95"/>
    </row>
    <row r="6" spans="1:37" ht="14.25" customHeight="1">
      <c r="A6" s="76" t="s">
        <v>212</v>
      </c>
      <c r="B6" s="90">
        <v>323.10000000000002</v>
      </c>
      <c r="C6" s="90">
        <v>64.62</v>
      </c>
      <c r="D6" s="211">
        <f t="shared" si="0"/>
        <v>387.72</v>
      </c>
      <c r="E6" s="91">
        <v>722792</v>
      </c>
      <c r="F6" s="91">
        <v>3</v>
      </c>
      <c r="G6" s="87">
        <f t="shared" ref="G6:S6" si="6">IF($F6=G$1,+$B6,0)</f>
        <v>0</v>
      </c>
      <c r="H6" s="87">
        <f t="shared" si="6"/>
        <v>0</v>
      </c>
      <c r="I6" s="87">
        <f t="shared" si="6"/>
        <v>323.10000000000002</v>
      </c>
      <c r="J6" s="87">
        <f t="shared" si="6"/>
        <v>0</v>
      </c>
      <c r="K6" s="87">
        <f t="shared" si="6"/>
        <v>0</v>
      </c>
      <c r="L6" s="87">
        <f t="shared" si="6"/>
        <v>0</v>
      </c>
      <c r="M6" s="87">
        <f t="shared" si="6"/>
        <v>0</v>
      </c>
      <c r="N6" s="87">
        <f t="shared" si="6"/>
        <v>0</v>
      </c>
      <c r="O6" s="87">
        <f t="shared" si="6"/>
        <v>0</v>
      </c>
      <c r="P6" s="87">
        <f t="shared" si="6"/>
        <v>0</v>
      </c>
      <c r="Q6" s="87">
        <f t="shared" si="6"/>
        <v>0</v>
      </c>
      <c r="R6" s="87">
        <f t="shared" si="6"/>
        <v>0</v>
      </c>
      <c r="S6" s="87">
        <f t="shared" si="6"/>
        <v>0</v>
      </c>
      <c r="T6" s="87">
        <f t="shared" si="2"/>
        <v>323.10000000000002</v>
      </c>
      <c r="V6" s="87">
        <f t="shared" si="3"/>
        <v>0</v>
      </c>
      <c r="W6" s="93"/>
      <c r="X6" s="94"/>
      <c r="Y6" s="94"/>
      <c r="Z6" s="76"/>
      <c r="AA6" s="76"/>
      <c r="AB6" s="95"/>
      <c r="AC6" s="96"/>
      <c r="AD6" s="95"/>
      <c r="AE6" s="95"/>
      <c r="AF6" s="95"/>
      <c r="AG6" s="95"/>
      <c r="AH6" s="95"/>
      <c r="AI6" s="95"/>
      <c r="AJ6" s="97"/>
      <c r="AK6" s="95"/>
    </row>
    <row r="7" spans="1:37" ht="14.25" customHeight="1">
      <c r="A7" s="76" t="s">
        <v>574</v>
      </c>
      <c r="B7" s="90">
        <v>164.85</v>
      </c>
      <c r="C7" s="90">
        <v>32.97</v>
      </c>
      <c r="D7" s="90">
        <f t="shared" si="0"/>
        <v>197.82</v>
      </c>
      <c r="E7" s="91">
        <v>722793</v>
      </c>
      <c r="F7" s="91">
        <v>7</v>
      </c>
      <c r="G7" s="87">
        <f t="shared" ref="G7:S7" si="7">IF($F7=G$1,+$B7,0)</f>
        <v>0</v>
      </c>
      <c r="H7" s="87">
        <f t="shared" si="7"/>
        <v>0</v>
      </c>
      <c r="I7" s="87">
        <f t="shared" si="7"/>
        <v>0</v>
      </c>
      <c r="J7" s="87">
        <f t="shared" si="7"/>
        <v>0</v>
      </c>
      <c r="K7" s="87">
        <f t="shared" si="7"/>
        <v>0</v>
      </c>
      <c r="L7" s="87">
        <f t="shared" si="7"/>
        <v>0</v>
      </c>
      <c r="M7" s="87">
        <f t="shared" si="7"/>
        <v>164.85</v>
      </c>
      <c r="N7" s="87">
        <f t="shared" si="7"/>
        <v>0</v>
      </c>
      <c r="O7" s="87">
        <f t="shared" si="7"/>
        <v>0</v>
      </c>
      <c r="P7" s="87">
        <f t="shared" si="7"/>
        <v>0</v>
      </c>
      <c r="Q7" s="87">
        <f t="shared" si="7"/>
        <v>0</v>
      </c>
      <c r="R7" s="87">
        <f t="shared" si="7"/>
        <v>0</v>
      </c>
      <c r="S7" s="87">
        <f t="shared" si="7"/>
        <v>0</v>
      </c>
      <c r="T7" s="87">
        <f t="shared" si="2"/>
        <v>164.85</v>
      </c>
      <c r="V7" s="87">
        <f t="shared" si="3"/>
        <v>0</v>
      </c>
      <c r="W7" s="93"/>
      <c r="X7" s="94"/>
      <c r="Y7" s="94"/>
      <c r="Z7" s="76"/>
      <c r="AA7" s="76"/>
      <c r="AB7" s="95"/>
      <c r="AC7" s="96"/>
      <c r="AD7" s="95"/>
      <c r="AE7" s="95"/>
      <c r="AF7" s="95"/>
      <c r="AG7" s="95"/>
      <c r="AH7" s="95"/>
      <c r="AI7" s="95"/>
      <c r="AJ7" s="97"/>
      <c r="AK7" s="95"/>
    </row>
    <row r="8" spans="1:37" ht="14.25" customHeight="1">
      <c r="A8" s="77" t="s">
        <v>213</v>
      </c>
      <c r="B8" s="100">
        <v>40</v>
      </c>
      <c r="C8" s="100"/>
      <c r="D8" s="90">
        <f t="shared" si="0"/>
        <v>40</v>
      </c>
      <c r="E8" s="91">
        <v>722794</v>
      </c>
      <c r="F8" s="91">
        <v>9</v>
      </c>
      <c r="G8" s="87">
        <f t="shared" ref="G8:S8" si="8">IF($F8=G$1,+$B8,0)</f>
        <v>0</v>
      </c>
      <c r="H8" s="87">
        <f t="shared" si="8"/>
        <v>0</v>
      </c>
      <c r="I8" s="87">
        <f t="shared" si="8"/>
        <v>0</v>
      </c>
      <c r="J8" s="87">
        <f t="shared" si="8"/>
        <v>0</v>
      </c>
      <c r="K8" s="87">
        <f t="shared" si="8"/>
        <v>0</v>
      </c>
      <c r="L8" s="87">
        <f t="shared" si="8"/>
        <v>0</v>
      </c>
      <c r="M8" s="87">
        <f t="shared" si="8"/>
        <v>0</v>
      </c>
      <c r="N8" s="87">
        <f t="shared" si="8"/>
        <v>0</v>
      </c>
      <c r="O8" s="87">
        <f t="shared" si="8"/>
        <v>40</v>
      </c>
      <c r="P8" s="87">
        <f t="shared" si="8"/>
        <v>0</v>
      </c>
      <c r="Q8" s="87">
        <f t="shared" si="8"/>
        <v>0</v>
      </c>
      <c r="R8" s="87">
        <f t="shared" si="8"/>
        <v>0</v>
      </c>
      <c r="S8" s="87">
        <f t="shared" si="8"/>
        <v>0</v>
      </c>
      <c r="T8" s="87">
        <f t="shared" si="2"/>
        <v>40</v>
      </c>
      <c r="V8" s="87">
        <f t="shared" si="3"/>
        <v>0</v>
      </c>
      <c r="W8" s="93"/>
      <c r="X8" s="94"/>
      <c r="Y8" s="94"/>
      <c r="Z8" s="77"/>
      <c r="AA8" s="76"/>
      <c r="AB8" s="95"/>
      <c r="AC8" s="96"/>
      <c r="AD8" s="95"/>
      <c r="AE8" s="95"/>
      <c r="AF8" s="95"/>
      <c r="AG8" s="95"/>
      <c r="AH8" s="95"/>
      <c r="AI8" s="95"/>
      <c r="AJ8" s="97"/>
      <c r="AK8" s="95"/>
    </row>
    <row r="9" spans="1:37" ht="14.25" customHeight="1">
      <c r="A9" s="101" t="s">
        <v>240</v>
      </c>
      <c r="B9" s="100">
        <v>56.55</v>
      </c>
      <c r="C9" s="100">
        <v>11.31</v>
      </c>
      <c r="D9" s="90">
        <f t="shared" si="0"/>
        <v>67.86</v>
      </c>
      <c r="E9" s="91">
        <v>722795</v>
      </c>
      <c r="F9" s="91">
        <v>1</v>
      </c>
      <c r="G9" s="87">
        <f t="shared" ref="G9:S9" si="9">IF($F9=G$1,+$B9,0)</f>
        <v>56.55</v>
      </c>
      <c r="H9" s="87">
        <f t="shared" si="9"/>
        <v>0</v>
      </c>
      <c r="I9" s="87">
        <f t="shared" si="9"/>
        <v>0</v>
      </c>
      <c r="J9" s="87">
        <f t="shared" si="9"/>
        <v>0</v>
      </c>
      <c r="K9" s="87">
        <f t="shared" si="9"/>
        <v>0</v>
      </c>
      <c r="L9" s="87">
        <f t="shared" si="9"/>
        <v>0</v>
      </c>
      <c r="M9" s="87">
        <f t="shared" si="9"/>
        <v>0</v>
      </c>
      <c r="N9" s="87">
        <f t="shared" si="9"/>
        <v>0</v>
      </c>
      <c r="O9" s="87">
        <f t="shared" si="9"/>
        <v>0</v>
      </c>
      <c r="P9" s="87">
        <f t="shared" si="9"/>
        <v>0</v>
      </c>
      <c r="Q9" s="87">
        <f t="shared" si="9"/>
        <v>0</v>
      </c>
      <c r="R9" s="87">
        <f t="shared" si="9"/>
        <v>0</v>
      </c>
      <c r="S9" s="87">
        <f t="shared" si="9"/>
        <v>0</v>
      </c>
      <c r="T9" s="87">
        <f t="shared" si="2"/>
        <v>56.55</v>
      </c>
      <c r="V9" s="87">
        <f t="shared" si="3"/>
        <v>0</v>
      </c>
      <c r="W9" s="93"/>
      <c r="X9" s="94"/>
      <c r="Y9" s="94"/>
      <c r="Z9" s="77"/>
      <c r="AA9" s="77"/>
      <c r="AB9" s="95"/>
      <c r="AC9" s="96"/>
      <c r="AD9" s="95"/>
      <c r="AE9" s="95"/>
      <c r="AF9" s="95"/>
      <c r="AG9" s="95"/>
      <c r="AH9" s="95"/>
      <c r="AI9" s="95"/>
      <c r="AJ9" s="97"/>
      <c r="AK9" s="95"/>
    </row>
    <row r="10" spans="1:37" ht="14.25" customHeight="1">
      <c r="A10" s="101" t="s">
        <v>352</v>
      </c>
      <c r="B10" s="100">
        <v>332.71</v>
      </c>
      <c r="C10" s="100"/>
      <c r="D10" s="90">
        <f t="shared" si="0"/>
        <v>332.71</v>
      </c>
      <c r="E10" s="91">
        <v>722796</v>
      </c>
      <c r="F10" s="91">
        <v>9</v>
      </c>
      <c r="G10" s="87">
        <f t="shared" ref="G10:S10" si="10">IF($F10=G$1,+$B10,0)</f>
        <v>0</v>
      </c>
      <c r="H10" s="87">
        <f t="shared" si="10"/>
        <v>0</v>
      </c>
      <c r="I10" s="87">
        <f t="shared" si="10"/>
        <v>0</v>
      </c>
      <c r="J10" s="87">
        <f t="shared" si="10"/>
        <v>0</v>
      </c>
      <c r="K10" s="87">
        <f t="shared" si="10"/>
        <v>0</v>
      </c>
      <c r="L10" s="87">
        <f t="shared" si="10"/>
        <v>0</v>
      </c>
      <c r="M10" s="87">
        <f t="shared" si="10"/>
        <v>0</v>
      </c>
      <c r="N10" s="87">
        <f t="shared" si="10"/>
        <v>0</v>
      </c>
      <c r="O10" s="87">
        <f t="shared" si="10"/>
        <v>332.71</v>
      </c>
      <c r="P10" s="87">
        <f t="shared" si="10"/>
        <v>0</v>
      </c>
      <c r="Q10" s="87">
        <f t="shared" si="10"/>
        <v>0</v>
      </c>
      <c r="R10" s="87">
        <f t="shared" si="10"/>
        <v>0</v>
      </c>
      <c r="S10" s="87">
        <f t="shared" si="10"/>
        <v>0</v>
      </c>
      <c r="T10" s="87">
        <f t="shared" si="2"/>
        <v>332.71</v>
      </c>
      <c r="V10" s="87">
        <f t="shared" si="3"/>
        <v>0</v>
      </c>
      <c r="W10" s="93"/>
      <c r="X10" s="94"/>
      <c r="Y10" s="94"/>
      <c r="Z10" s="77"/>
      <c r="AA10" s="77"/>
      <c r="AB10" s="95"/>
      <c r="AC10" s="96"/>
      <c r="AD10" s="95"/>
      <c r="AE10" s="95"/>
      <c r="AF10" s="95"/>
      <c r="AG10" s="95"/>
      <c r="AH10" s="95"/>
      <c r="AI10" s="95"/>
      <c r="AJ10" s="97"/>
      <c r="AK10" s="95"/>
    </row>
    <row r="11" spans="1:37" ht="14.25" customHeight="1">
      <c r="A11" s="101" t="s">
        <v>391</v>
      </c>
      <c r="B11" s="100">
        <v>30</v>
      </c>
      <c r="C11" s="100"/>
      <c r="D11" s="211">
        <f t="shared" si="0"/>
        <v>30</v>
      </c>
      <c r="E11" s="91">
        <v>722797</v>
      </c>
      <c r="F11" s="91">
        <v>4</v>
      </c>
      <c r="G11" s="87">
        <f t="shared" ref="G11:S11" si="11">IF($F11=G$1,+$B11,0)</f>
        <v>0</v>
      </c>
      <c r="H11" s="87">
        <f t="shared" si="11"/>
        <v>0</v>
      </c>
      <c r="I11" s="87">
        <f t="shared" si="11"/>
        <v>0</v>
      </c>
      <c r="J11" s="87">
        <f t="shared" si="11"/>
        <v>30</v>
      </c>
      <c r="K11" s="87">
        <f t="shared" si="11"/>
        <v>0</v>
      </c>
      <c r="L11" s="87">
        <f t="shared" si="11"/>
        <v>0</v>
      </c>
      <c r="M11" s="87">
        <f t="shared" si="11"/>
        <v>0</v>
      </c>
      <c r="N11" s="87">
        <f t="shared" si="11"/>
        <v>0</v>
      </c>
      <c r="O11" s="87">
        <f t="shared" si="11"/>
        <v>0</v>
      </c>
      <c r="P11" s="87">
        <f t="shared" si="11"/>
        <v>0</v>
      </c>
      <c r="Q11" s="87">
        <f t="shared" si="11"/>
        <v>0</v>
      </c>
      <c r="R11" s="87">
        <f t="shared" si="11"/>
        <v>0</v>
      </c>
      <c r="S11" s="87">
        <f t="shared" si="11"/>
        <v>0</v>
      </c>
      <c r="T11" s="87">
        <f t="shared" si="2"/>
        <v>30</v>
      </c>
      <c r="V11" s="87">
        <f t="shared" si="3"/>
        <v>0</v>
      </c>
      <c r="W11" s="93"/>
      <c r="X11" s="94"/>
      <c r="Y11" s="94"/>
      <c r="Z11" s="77"/>
      <c r="AA11" s="77"/>
      <c r="AB11" s="95"/>
      <c r="AC11" s="96"/>
      <c r="AD11" s="95"/>
      <c r="AE11" s="95"/>
      <c r="AF11" s="95"/>
      <c r="AG11" s="95"/>
      <c r="AH11" s="95"/>
      <c r="AI11" s="95"/>
      <c r="AJ11" s="97"/>
      <c r="AK11" s="95"/>
    </row>
    <row r="12" spans="1:37" ht="14.25" customHeight="1">
      <c r="A12" s="101" t="s">
        <v>575</v>
      </c>
      <c r="B12" s="100">
        <v>60.3</v>
      </c>
      <c r="C12" s="100"/>
      <c r="D12" s="90">
        <f t="shared" si="0"/>
        <v>60.3</v>
      </c>
      <c r="E12" s="91">
        <v>722798</v>
      </c>
      <c r="F12" s="91">
        <v>2</v>
      </c>
      <c r="G12" s="87">
        <f t="shared" ref="G12:S12" si="12">IF($F12=G$1,+$B12,0)</f>
        <v>0</v>
      </c>
      <c r="H12" s="87">
        <f t="shared" si="12"/>
        <v>60.3</v>
      </c>
      <c r="I12" s="87">
        <f t="shared" si="12"/>
        <v>0</v>
      </c>
      <c r="J12" s="87">
        <f t="shared" si="12"/>
        <v>0</v>
      </c>
      <c r="K12" s="87">
        <f t="shared" si="12"/>
        <v>0</v>
      </c>
      <c r="L12" s="87">
        <f t="shared" si="12"/>
        <v>0</v>
      </c>
      <c r="M12" s="87">
        <f t="shared" si="12"/>
        <v>0</v>
      </c>
      <c r="N12" s="87">
        <f t="shared" si="12"/>
        <v>0</v>
      </c>
      <c r="O12" s="87">
        <f t="shared" si="12"/>
        <v>0</v>
      </c>
      <c r="P12" s="87">
        <f t="shared" si="12"/>
        <v>0</v>
      </c>
      <c r="Q12" s="87">
        <f t="shared" si="12"/>
        <v>0</v>
      </c>
      <c r="R12" s="87">
        <f t="shared" si="12"/>
        <v>0</v>
      </c>
      <c r="S12" s="87">
        <f t="shared" si="12"/>
        <v>0</v>
      </c>
      <c r="T12" s="87">
        <f t="shared" si="2"/>
        <v>60.3</v>
      </c>
      <c r="V12" s="87">
        <f t="shared" si="3"/>
        <v>0</v>
      </c>
      <c r="W12" s="93"/>
      <c r="X12" s="94"/>
      <c r="Y12" s="94"/>
      <c r="Z12" s="77"/>
      <c r="AA12" s="77"/>
      <c r="AB12" s="95"/>
      <c r="AC12" s="96"/>
      <c r="AD12" s="95"/>
      <c r="AE12" s="95"/>
      <c r="AF12" s="95"/>
      <c r="AG12" s="95"/>
      <c r="AH12" s="95"/>
      <c r="AI12" s="95"/>
      <c r="AJ12" s="97"/>
      <c r="AK12" s="95"/>
    </row>
    <row r="13" spans="1:37" ht="14.25" customHeight="1">
      <c r="A13" s="188"/>
      <c r="B13" s="100"/>
      <c r="C13" s="100"/>
      <c r="D13" s="90">
        <f t="shared" si="0"/>
        <v>0</v>
      </c>
      <c r="E13" s="91" t="s">
        <v>211</v>
      </c>
      <c r="F13" s="91"/>
      <c r="G13" s="87">
        <f t="shared" ref="G13:S13" si="13">IF($F13=G$1,+$B13,0)</f>
        <v>0</v>
      </c>
      <c r="H13" s="87">
        <f t="shared" si="13"/>
        <v>0</v>
      </c>
      <c r="I13" s="87">
        <f t="shared" si="13"/>
        <v>0</v>
      </c>
      <c r="J13" s="87">
        <f t="shared" si="13"/>
        <v>0</v>
      </c>
      <c r="K13" s="87">
        <f t="shared" si="13"/>
        <v>0</v>
      </c>
      <c r="L13" s="87">
        <f t="shared" si="13"/>
        <v>0</v>
      </c>
      <c r="M13" s="87">
        <f t="shared" si="13"/>
        <v>0</v>
      </c>
      <c r="N13" s="87">
        <f t="shared" si="13"/>
        <v>0</v>
      </c>
      <c r="O13" s="87">
        <f t="shared" si="13"/>
        <v>0</v>
      </c>
      <c r="P13" s="87">
        <f t="shared" si="13"/>
        <v>0</v>
      </c>
      <c r="Q13" s="87">
        <f t="shared" si="13"/>
        <v>0</v>
      </c>
      <c r="R13" s="87">
        <f t="shared" si="13"/>
        <v>0</v>
      </c>
      <c r="S13" s="87">
        <f t="shared" si="13"/>
        <v>0</v>
      </c>
      <c r="T13" s="87">
        <f t="shared" si="2"/>
        <v>0</v>
      </c>
      <c r="V13" s="87">
        <f t="shared" si="3"/>
        <v>0</v>
      </c>
      <c r="W13" s="93"/>
      <c r="X13" s="94"/>
      <c r="Y13" s="94"/>
      <c r="Z13" s="77"/>
      <c r="AA13" s="77"/>
      <c r="AB13" s="95"/>
      <c r="AC13" s="96"/>
      <c r="AD13" s="95"/>
      <c r="AE13" s="95"/>
      <c r="AF13" s="95"/>
      <c r="AG13" s="95"/>
      <c r="AH13" s="95"/>
      <c r="AI13" s="95"/>
      <c r="AJ13" s="97"/>
      <c r="AK13" s="95"/>
    </row>
    <row r="14" spans="1:37" ht="14.25" customHeight="1">
      <c r="A14" s="101" t="s">
        <v>210</v>
      </c>
      <c r="B14" s="100">
        <v>193.11</v>
      </c>
      <c r="C14" s="90">
        <v>9.65</v>
      </c>
      <c r="D14" s="211">
        <f t="shared" si="0"/>
        <v>202.76000000000002</v>
      </c>
      <c r="E14" s="91" t="s">
        <v>211</v>
      </c>
      <c r="F14" s="91">
        <v>6</v>
      </c>
      <c r="G14" s="87">
        <f t="shared" ref="G14:S14" si="14">IF($F14=G$1,+$B14,0)</f>
        <v>0</v>
      </c>
      <c r="H14" s="87">
        <f t="shared" si="14"/>
        <v>0</v>
      </c>
      <c r="I14" s="87">
        <f t="shared" si="14"/>
        <v>0</v>
      </c>
      <c r="J14" s="87">
        <f t="shared" si="14"/>
        <v>0</v>
      </c>
      <c r="K14" s="87">
        <f t="shared" si="14"/>
        <v>0</v>
      </c>
      <c r="L14" s="87">
        <f t="shared" si="14"/>
        <v>193.11</v>
      </c>
      <c r="M14" s="87">
        <f t="shared" si="14"/>
        <v>0</v>
      </c>
      <c r="N14" s="87">
        <f t="shared" si="14"/>
        <v>0</v>
      </c>
      <c r="O14" s="87">
        <f t="shared" si="14"/>
        <v>0</v>
      </c>
      <c r="P14" s="87">
        <f t="shared" si="14"/>
        <v>0</v>
      </c>
      <c r="Q14" s="87">
        <f t="shared" si="14"/>
        <v>0</v>
      </c>
      <c r="R14" s="87">
        <f t="shared" si="14"/>
        <v>0</v>
      </c>
      <c r="S14" s="87">
        <f t="shared" si="14"/>
        <v>0</v>
      </c>
      <c r="T14" s="87">
        <f t="shared" si="2"/>
        <v>193.11</v>
      </c>
      <c r="V14" s="87">
        <f t="shared" si="3"/>
        <v>0</v>
      </c>
      <c r="W14" s="93"/>
      <c r="X14" s="94"/>
      <c r="Y14" s="94"/>
      <c r="Z14" s="76"/>
      <c r="AA14" s="76"/>
      <c r="AB14" s="95"/>
      <c r="AC14" s="96"/>
      <c r="AD14" s="95"/>
      <c r="AE14" s="95"/>
      <c r="AF14" s="95"/>
      <c r="AG14" s="95"/>
      <c r="AH14" s="95"/>
      <c r="AI14" s="95"/>
      <c r="AJ14" s="97"/>
      <c r="AK14" s="95"/>
    </row>
    <row r="15" spans="1:37" ht="14.25" customHeight="1">
      <c r="A15" s="102" t="s">
        <v>217</v>
      </c>
      <c r="B15" s="103">
        <f t="shared" ref="B15:D15" si="15">SUM(B3:B14)</f>
        <v>2010.5099999999998</v>
      </c>
      <c r="C15" s="103">
        <f t="shared" si="15"/>
        <v>198.55</v>
      </c>
      <c r="D15" s="103">
        <f t="shared" si="15"/>
        <v>2209.06</v>
      </c>
      <c r="E15" s="91"/>
      <c r="F15" s="104"/>
      <c r="G15" s="105">
        <f t="shared" ref="G15:T15" si="16">SUM(G3:G14)</f>
        <v>434.07</v>
      </c>
      <c r="H15" s="105">
        <f t="shared" si="16"/>
        <v>92.669999999999987</v>
      </c>
      <c r="I15" s="105">
        <f t="shared" si="16"/>
        <v>723.1</v>
      </c>
      <c r="J15" s="105">
        <f t="shared" si="16"/>
        <v>30</v>
      </c>
      <c r="K15" s="105">
        <f t="shared" si="16"/>
        <v>0</v>
      </c>
      <c r="L15" s="105">
        <f t="shared" si="16"/>
        <v>193.11</v>
      </c>
      <c r="M15" s="105">
        <f t="shared" si="16"/>
        <v>164.85</v>
      </c>
      <c r="N15" s="105">
        <f t="shared" si="16"/>
        <v>0</v>
      </c>
      <c r="O15" s="105">
        <f t="shared" si="16"/>
        <v>372.71</v>
      </c>
      <c r="P15" s="105">
        <f t="shared" si="16"/>
        <v>0</v>
      </c>
      <c r="Q15" s="105">
        <f t="shared" si="16"/>
        <v>0</v>
      </c>
      <c r="R15" s="105">
        <f t="shared" si="16"/>
        <v>0</v>
      </c>
      <c r="S15" s="105">
        <f t="shared" si="16"/>
        <v>0</v>
      </c>
      <c r="T15" s="105">
        <f t="shared" si="16"/>
        <v>2010.5099999999998</v>
      </c>
      <c r="V15" s="87">
        <f t="shared" si="3"/>
        <v>0</v>
      </c>
      <c r="W15" s="93"/>
      <c r="X15" s="94"/>
      <c r="Y15" s="94"/>
      <c r="Z15" s="76"/>
      <c r="AA15" s="76"/>
      <c r="AB15" s="95"/>
      <c r="AC15" s="96"/>
      <c r="AD15" s="95"/>
      <c r="AE15" s="95"/>
      <c r="AF15" s="95"/>
      <c r="AG15" s="95"/>
      <c r="AH15" s="95"/>
      <c r="AI15" s="95"/>
      <c r="AJ15" s="97"/>
      <c r="AK15" s="95"/>
    </row>
    <row r="16" spans="1:37" ht="14.25" customHeight="1">
      <c r="A16" s="76" t="s">
        <v>570</v>
      </c>
      <c r="B16" s="90">
        <v>315.95999999999998</v>
      </c>
      <c r="C16" s="90"/>
      <c r="D16" s="90">
        <f t="shared" ref="D16:D26" si="17">SUM(B16:C16)</f>
        <v>315.95999999999998</v>
      </c>
      <c r="E16" s="91">
        <v>722800</v>
      </c>
      <c r="F16" s="91">
        <v>1</v>
      </c>
      <c r="G16" s="87">
        <f t="shared" ref="G16:S16" si="18">IF($F16=G$1,+$B16,0)</f>
        <v>315.95999999999998</v>
      </c>
      <c r="H16" s="87">
        <f t="shared" si="18"/>
        <v>0</v>
      </c>
      <c r="I16" s="87">
        <f t="shared" si="18"/>
        <v>0</v>
      </c>
      <c r="J16" s="87">
        <f t="shared" si="18"/>
        <v>0</v>
      </c>
      <c r="K16" s="87">
        <f t="shared" si="18"/>
        <v>0</v>
      </c>
      <c r="L16" s="87">
        <f t="shared" si="18"/>
        <v>0</v>
      </c>
      <c r="M16" s="87">
        <f t="shared" si="18"/>
        <v>0</v>
      </c>
      <c r="N16" s="87">
        <f t="shared" si="18"/>
        <v>0</v>
      </c>
      <c r="O16" s="87">
        <f t="shared" si="18"/>
        <v>0</v>
      </c>
      <c r="P16" s="87">
        <f t="shared" si="18"/>
        <v>0</v>
      </c>
      <c r="Q16" s="87">
        <f t="shared" si="18"/>
        <v>0</v>
      </c>
      <c r="R16" s="87">
        <f t="shared" si="18"/>
        <v>0</v>
      </c>
      <c r="S16" s="87">
        <f t="shared" si="18"/>
        <v>0</v>
      </c>
      <c r="T16" s="87">
        <f t="shared" ref="T16:T26" si="19">SUM(G16:R16)</f>
        <v>315.95999999999998</v>
      </c>
      <c r="V16" s="87">
        <f t="shared" si="3"/>
        <v>0</v>
      </c>
      <c r="W16" s="93"/>
      <c r="X16" s="94"/>
      <c r="Y16" s="94"/>
      <c r="Z16" s="77"/>
      <c r="AA16" s="77"/>
      <c r="AB16" s="95"/>
      <c r="AC16" s="96"/>
      <c r="AD16" s="95"/>
      <c r="AE16" s="95"/>
      <c r="AF16" s="95"/>
      <c r="AG16" s="95"/>
      <c r="AH16" s="95"/>
      <c r="AI16" s="95"/>
      <c r="AJ16" s="97"/>
      <c r="AK16" s="95"/>
    </row>
    <row r="17" spans="1:37" ht="14.25" customHeight="1">
      <c r="A17" s="77" t="s">
        <v>572</v>
      </c>
      <c r="B17" s="100">
        <v>26.7</v>
      </c>
      <c r="C17" s="100"/>
      <c r="D17" s="111">
        <f t="shared" si="17"/>
        <v>26.7</v>
      </c>
      <c r="E17" s="91" t="s">
        <v>365</v>
      </c>
      <c r="F17" s="91">
        <v>1</v>
      </c>
      <c r="G17" s="87">
        <f t="shared" ref="G17:S17" si="20">IF($F17=G$1,+$B17,0)</f>
        <v>26.7</v>
      </c>
      <c r="H17" s="87">
        <f t="shared" si="20"/>
        <v>0</v>
      </c>
      <c r="I17" s="87">
        <f t="shared" si="20"/>
        <v>0</v>
      </c>
      <c r="J17" s="87">
        <f t="shared" si="20"/>
        <v>0</v>
      </c>
      <c r="K17" s="87">
        <f t="shared" si="20"/>
        <v>0</v>
      </c>
      <c r="L17" s="87">
        <f t="shared" si="20"/>
        <v>0</v>
      </c>
      <c r="M17" s="87">
        <f t="shared" si="20"/>
        <v>0</v>
      </c>
      <c r="N17" s="87">
        <f t="shared" si="20"/>
        <v>0</v>
      </c>
      <c r="O17" s="87">
        <f t="shared" si="20"/>
        <v>0</v>
      </c>
      <c r="P17" s="87">
        <f t="shared" si="20"/>
        <v>0</v>
      </c>
      <c r="Q17" s="87">
        <f t="shared" si="20"/>
        <v>0</v>
      </c>
      <c r="R17" s="87">
        <f t="shared" si="20"/>
        <v>0</v>
      </c>
      <c r="S17" s="87">
        <f t="shared" si="20"/>
        <v>0</v>
      </c>
      <c r="T17" s="87">
        <f t="shared" si="19"/>
        <v>26.7</v>
      </c>
      <c r="V17" s="87">
        <f t="shared" si="3"/>
        <v>0</v>
      </c>
      <c r="W17" s="93"/>
      <c r="X17" s="94"/>
      <c r="Y17" s="94"/>
      <c r="Z17" s="77"/>
      <c r="AA17" s="77"/>
      <c r="AB17" s="95"/>
      <c r="AC17" s="96"/>
      <c r="AD17" s="95"/>
      <c r="AE17" s="95"/>
      <c r="AF17" s="95"/>
      <c r="AG17" s="95"/>
      <c r="AH17" s="95"/>
      <c r="AI17" s="95"/>
      <c r="AJ17" s="97"/>
      <c r="AK17" s="95"/>
    </row>
    <row r="18" spans="1:37" ht="14.25" customHeight="1">
      <c r="A18" s="76" t="s">
        <v>573</v>
      </c>
      <c r="B18" s="90">
        <v>800</v>
      </c>
      <c r="C18" s="90">
        <v>160</v>
      </c>
      <c r="D18" s="111">
        <f t="shared" si="17"/>
        <v>960</v>
      </c>
      <c r="E18" s="91">
        <v>722801</v>
      </c>
      <c r="F18" s="91">
        <v>3</v>
      </c>
      <c r="G18" s="87">
        <f t="shared" ref="G18:S18" si="21">IF($F18=G$1,+$B18,0)</f>
        <v>0</v>
      </c>
      <c r="H18" s="87">
        <f t="shared" si="21"/>
        <v>0</v>
      </c>
      <c r="I18" s="87">
        <f t="shared" si="21"/>
        <v>800</v>
      </c>
      <c r="J18" s="87">
        <f t="shared" si="21"/>
        <v>0</v>
      </c>
      <c r="K18" s="87">
        <f t="shared" si="21"/>
        <v>0</v>
      </c>
      <c r="L18" s="87">
        <f t="shared" si="21"/>
        <v>0</v>
      </c>
      <c r="M18" s="87">
        <f t="shared" si="21"/>
        <v>0</v>
      </c>
      <c r="N18" s="87">
        <f t="shared" si="21"/>
        <v>0</v>
      </c>
      <c r="O18" s="87">
        <f t="shared" si="21"/>
        <v>0</v>
      </c>
      <c r="P18" s="87">
        <f t="shared" si="21"/>
        <v>0</v>
      </c>
      <c r="Q18" s="87">
        <f t="shared" si="21"/>
        <v>0</v>
      </c>
      <c r="R18" s="87">
        <f t="shared" si="21"/>
        <v>0</v>
      </c>
      <c r="S18" s="87">
        <f t="shared" si="21"/>
        <v>0</v>
      </c>
      <c r="T18" s="87">
        <f t="shared" si="19"/>
        <v>800</v>
      </c>
      <c r="V18" s="87">
        <f t="shared" si="3"/>
        <v>0</v>
      </c>
      <c r="W18" s="93"/>
      <c r="X18" s="94"/>
      <c r="Y18" s="99"/>
      <c r="Z18" s="77"/>
      <c r="AA18" s="76"/>
      <c r="AB18" s="95"/>
      <c r="AC18" s="96"/>
      <c r="AD18" s="95"/>
      <c r="AE18" s="95"/>
      <c r="AF18" s="95"/>
      <c r="AG18" s="95"/>
      <c r="AH18" s="95"/>
      <c r="AI18" s="95"/>
      <c r="AJ18" s="97"/>
      <c r="AK18" s="95"/>
    </row>
    <row r="19" spans="1:37" ht="14.25" customHeight="1">
      <c r="A19" s="76" t="s">
        <v>576</v>
      </c>
      <c r="B19" s="100">
        <v>424.85</v>
      </c>
      <c r="C19" s="100">
        <v>84.97</v>
      </c>
      <c r="D19" s="111">
        <f t="shared" si="17"/>
        <v>509.82000000000005</v>
      </c>
      <c r="E19" s="91">
        <v>722802</v>
      </c>
      <c r="F19" s="91">
        <v>3</v>
      </c>
      <c r="G19" s="87">
        <f t="shared" ref="G19:S19" si="22">IF($F19=G$1,+$B19,0)</f>
        <v>0</v>
      </c>
      <c r="H19" s="87">
        <f t="shared" si="22"/>
        <v>0</v>
      </c>
      <c r="I19" s="87">
        <f t="shared" si="22"/>
        <v>424.85</v>
      </c>
      <c r="J19" s="87">
        <f t="shared" si="22"/>
        <v>0</v>
      </c>
      <c r="K19" s="87">
        <f t="shared" si="22"/>
        <v>0</v>
      </c>
      <c r="L19" s="87">
        <f t="shared" si="22"/>
        <v>0</v>
      </c>
      <c r="M19" s="87">
        <f t="shared" si="22"/>
        <v>0</v>
      </c>
      <c r="N19" s="87">
        <f t="shared" si="22"/>
        <v>0</v>
      </c>
      <c r="O19" s="87">
        <f t="shared" si="22"/>
        <v>0</v>
      </c>
      <c r="P19" s="87">
        <f t="shared" si="22"/>
        <v>0</v>
      </c>
      <c r="Q19" s="87">
        <f t="shared" si="22"/>
        <v>0</v>
      </c>
      <c r="R19" s="87">
        <f t="shared" si="22"/>
        <v>0</v>
      </c>
      <c r="S19" s="87">
        <f t="shared" si="22"/>
        <v>0</v>
      </c>
      <c r="T19" s="87">
        <f t="shared" si="19"/>
        <v>424.85</v>
      </c>
      <c r="V19" s="87">
        <f t="shared" si="3"/>
        <v>0</v>
      </c>
      <c r="W19" s="93"/>
      <c r="X19" s="94"/>
      <c r="Y19" s="94"/>
      <c r="Z19" s="77"/>
      <c r="AA19" s="77"/>
      <c r="AB19" s="95"/>
      <c r="AC19" s="96"/>
      <c r="AD19" s="95"/>
      <c r="AE19" s="95"/>
      <c r="AF19" s="95"/>
      <c r="AG19" s="95"/>
      <c r="AH19" s="95"/>
      <c r="AI19" s="95"/>
      <c r="AJ19" s="97"/>
      <c r="AK19" s="95"/>
    </row>
    <row r="20" spans="1:37" ht="14.25" customHeight="1">
      <c r="A20" s="101" t="s">
        <v>577</v>
      </c>
      <c r="B20" s="100">
        <v>299.22000000000003</v>
      </c>
      <c r="C20" s="100"/>
      <c r="D20" s="90">
        <f t="shared" si="17"/>
        <v>299.22000000000003</v>
      </c>
      <c r="E20" s="91">
        <v>722803</v>
      </c>
      <c r="F20" s="91">
        <v>12</v>
      </c>
      <c r="G20" s="87">
        <f t="shared" ref="G20:S20" si="23">IF($F20=G$1,+$B20,0)</f>
        <v>0</v>
      </c>
      <c r="H20" s="87">
        <f t="shared" si="23"/>
        <v>0</v>
      </c>
      <c r="I20" s="87">
        <f t="shared" si="23"/>
        <v>0</v>
      </c>
      <c r="J20" s="87">
        <f t="shared" si="23"/>
        <v>0</v>
      </c>
      <c r="K20" s="87">
        <f t="shared" si="23"/>
        <v>0</v>
      </c>
      <c r="L20" s="87">
        <f t="shared" si="23"/>
        <v>0</v>
      </c>
      <c r="M20" s="87">
        <f t="shared" si="23"/>
        <v>0</v>
      </c>
      <c r="N20" s="87">
        <f t="shared" si="23"/>
        <v>0</v>
      </c>
      <c r="O20" s="87">
        <f t="shared" si="23"/>
        <v>0</v>
      </c>
      <c r="P20" s="87">
        <f t="shared" si="23"/>
        <v>0</v>
      </c>
      <c r="Q20" s="87">
        <f t="shared" si="23"/>
        <v>0</v>
      </c>
      <c r="R20" s="87">
        <f t="shared" si="23"/>
        <v>299.22000000000003</v>
      </c>
      <c r="S20" s="87">
        <f t="shared" si="23"/>
        <v>0</v>
      </c>
      <c r="T20" s="87">
        <f t="shared" si="19"/>
        <v>299.22000000000003</v>
      </c>
      <c r="V20" s="87">
        <f t="shared" si="3"/>
        <v>0</v>
      </c>
      <c r="W20" s="93"/>
      <c r="X20" s="94"/>
      <c r="Y20" s="94"/>
      <c r="Z20" s="76"/>
      <c r="AA20" s="76"/>
      <c r="AB20" s="95"/>
      <c r="AC20" s="96"/>
      <c r="AD20" s="95"/>
      <c r="AE20" s="95"/>
      <c r="AF20" s="95"/>
      <c r="AG20" s="95"/>
      <c r="AH20" s="95"/>
      <c r="AI20" s="95"/>
      <c r="AJ20" s="97"/>
      <c r="AK20" s="95"/>
    </row>
    <row r="21" spans="1:37" ht="14.25" customHeight="1">
      <c r="A21" s="101" t="s">
        <v>578</v>
      </c>
      <c r="B21" s="100">
        <v>634.77</v>
      </c>
      <c r="C21" s="100">
        <v>126.96</v>
      </c>
      <c r="D21" s="90">
        <f t="shared" si="17"/>
        <v>761.73</v>
      </c>
      <c r="E21" s="91">
        <v>722804</v>
      </c>
      <c r="F21" s="91">
        <v>8</v>
      </c>
      <c r="G21" s="87">
        <f t="shared" ref="G21:S21" si="24">IF($F21=G$1,+$B21,0)</f>
        <v>0</v>
      </c>
      <c r="H21" s="87">
        <f t="shared" si="24"/>
        <v>0</v>
      </c>
      <c r="I21" s="87">
        <f t="shared" si="24"/>
        <v>0</v>
      </c>
      <c r="J21" s="87">
        <f t="shared" si="24"/>
        <v>0</v>
      </c>
      <c r="K21" s="87">
        <f t="shared" si="24"/>
        <v>0</v>
      </c>
      <c r="L21" s="87">
        <f t="shared" si="24"/>
        <v>0</v>
      </c>
      <c r="M21" s="87">
        <f t="shared" si="24"/>
        <v>0</v>
      </c>
      <c r="N21" s="87">
        <f t="shared" si="24"/>
        <v>634.77</v>
      </c>
      <c r="O21" s="87">
        <f t="shared" si="24"/>
        <v>0</v>
      </c>
      <c r="P21" s="87">
        <f t="shared" si="24"/>
        <v>0</v>
      </c>
      <c r="Q21" s="87">
        <f t="shared" si="24"/>
        <v>0</v>
      </c>
      <c r="R21" s="87">
        <f t="shared" si="24"/>
        <v>0</v>
      </c>
      <c r="S21" s="87">
        <f t="shared" si="24"/>
        <v>0</v>
      </c>
      <c r="T21" s="87">
        <f t="shared" si="19"/>
        <v>634.77</v>
      </c>
      <c r="V21" s="87">
        <f t="shared" si="3"/>
        <v>0</v>
      </c>
      <c r="W21" s="93"/>
      <c r="X21" s="94"/>
      <c r="Y21" s="94"/>
      <c r="Z21" s="76"/>
      <c r="AA21" s="76"/>
      <c r="AB21" s="95"/>
      <c r="AC21" s="96"/>
      <c r="AD21" s="95"/>
      <c r="AE21" s="95"/>
      <c r="AF21" s="95"/>
      <c r="AG21" s="95"/>
      <c r="AH21" s="95"/>
      <c r="AI21" s="95"/>
      <c r="AJ21" s="97"/>
      <c r="AK21" s="95"/>
    </row>
    <row r="22" spans="1:37" ht="14.25" customHeight="1">
      <c r="A22" s="101" t="s">
        <v>391</v>
      </c>
      <c r="B22" s="100">
        <v>30</v>
      </c>
      <c r="C22" s="100"/>
      <c r="D22" s="90">
        <f t="shared" si="17"/>
        <v>30</v>
      </c>
      <c r="E22" s="91">
        <v>722805</v>
      </c>
      <c r="F22" s="91">
        <v>4</v>
      </c>
      <c r="G22" s="87">
        <f t="shared" ref="G22:S22" si="25">IF($F22=G$1,+$B22,0)</f>
        <v>0</v>
      </c>
      <c r="H22" s="87">
        <f t="shared" si="25"/>
        <v>0</v>
      </c>
      <c r="I22" s="87">
        <f t="shared" si="25"/>
        <v>0</v>
      </c>
      <c r="J22" s="87">
        <f t="shared" si="25"/>
        <v>30</v>
      </c>
      <c r="K22" s="87">
        <f t="shared" si="25"/>
        <v>0</v>
      </c>
      <c r="L22" s="87">
        <f t="shared" si="25"/>
        <v>0</v>
      </c>
      <c r="M22" s="87">
        <f t="shared" si="25"/>
        <v>0</v>
      </c>
      <c r="N22" s="87">
        <f t="shared" si="25"/>
        <v>0</v>
      </c>
      <c r="O22" s="87">
        <f t="shared" si="25"/>
        <v>0</v>
      </c>
      <c r="P22" s="87">
        <f t="shared" si="25"/>
        <v>0</v>
      </c>
      <c r="Q22" s="87">
        <f t="shared" si="25"/>
        <v>0</v>
      </c>
      <c r="R22" s="87">
        <f t="shared" si="25"/>
        <v>0</v>
      </c>
      <c r="S22" s="87">
        <f t="shared" si="25"/>
        <v>0</v>
      </c>
      <c r="T22" s="87">
        <f t="shared" si="19"/>
        <v>30</v>
      </c>
      <c r="V22" s="87">
        <f t="shared" si="3"/>
        <v>0</v>
      </c>
      <c r="W22" s="93"/>
      <c r="X22" s="94"/>
      <c r="Y22" s="94"/>
      <c r="Z22" s="76"/>
      <c r="AA22" s="76"/>
      <c r="AB22" s="95"/>
      <c r="AC22" s="96"/>
      <c r="AD22" s="95"/>
      <c r="AE22" s="95"/>
      <c r="AF22" s="95"/>
      <c r="AG22" s="95"/>
      <c r="AH22" s="95"/>
      <c r="AI22" s="95"/>
      <c r="AJ22" s="97"/>
      <c r="AK22" s="95"/>
    </row>
    <row r="23" spans="1:37" ht="14.25" customHeight="1">
      <c r="A23" s="101" t="s">
        <v>579</v>
      </c>
      <c r="B23" s="100">
        <v>55.09</v>
      </c>
      <c r="C23" s="100">
        <v>2.75</v>
      </c>
      <c r="D23" s="90">
        <f t="shared" si="17"/>
        <v>57.84</v>
      </c>
      <c r="E23" s="91" t="s">
        <v>211</v>
      </c>
      <c r="F23" s="91">
        <v>6</v>
      </c>
      <c r="G23" s="87">
        <f t="shared" ref="G23:S23" si="26">IF($F23=G$1,+$B23,0)</f>
        <v>0</v>
      </c>
      <c r="H23" s="87">
        <f t="shared" si="26"/>
        <v>0</v>
      </c>
      <c r="I23" s="87">
        <f t="shared" si="26"/>
        <v>0</v>
      </c>
      <c r="J23" s="87">
        <f t="shared" si="26"/>
        <v>0</v>
      </c>
      <c r="K23" s="87">
        <f t="shared" si="26"/>
        <v>0</v>
      </c>
      <c r="L23" s="87">
        <f t="shared" si="26"/>
        <v>55.09</v>
      </c>
      <c r="M23" s="87">
        <f t="shared" si="26"/>
        <v>0</v>
      </c>
      <c r="N23" s="87">
        <f t="shared" si="26"/>
        <v>0</v>
      </c>
      <c r="O23" s="87">
        <f t="shared" si="26"/>
        <v>0</v>
      </c>
      <c r="P23" s="87">
        <f t="shared" si="26"/>
        <v>0</v>
      </c>
      <c r="Q23" s="87">
        <f t="shared" si="26"/>
        <v>0</v>
      </c>
      <c r="R23" s="87">
        <f t="shared" si="26"/>
        <v>0</v>
      </c>
      <c r="S23" s="87">
        <f t="shared" si="26"/>
        <v>0</v>
      </c>
      <c r="T23" s="87">
        <f t="shared" si="19"/>
        <v>55.09</v>
      </c>
      <c r="V23" s="87">
        <f t="shared" si="3"/>
        <v>0</v>
      </c>
      <c r="W23" s="93"/>
      <c r="X23" s="94"/>
      <c r="Y23" s="94"/>
      <c r="Z23" s="76"/>
      <c r="AA23" s="76"/>
      <c r="AB23" s="95"/>
      <c r="AC23" s="96"/>
      <c r="AD23" s="95"/>
      <c r="AE23" s="95"/>
      <c r="AF23" s="95"/>
      <c r="AG23" s="95"/>
      <c r="AH23" s="95"/>
      <c r="AI23" s="95"/>
      <c r="AJ23" s="97"/>
      <c r="AK23" s="95"/>
    </row>
    <row r="24" spans="1:37" ht="14.25" customHeight="1">
      <c r="A24" s="101"/>
      <c r="B24" s="100"/>
      <c r="C24" s="90"/>
      <c r="D24" s="111">
        <f t="shared" si="17"/>
        <v>0</v>
      </c>
      <c r="E24" s="91" t="s">
        <v>211</v>
      </c>
      <c r="F24" s="91"/>
      <c r="G24" s="87">
        <f t="shared" ref="G24:S24" si="27">IF($F24=G$1,+$B24,0)</f>
        <v>0</v>
      </c>
      <c r="H24" s="87">
        <f t="shared" si="27"/>
        <v>0</v>
      </c>
      <c r="I24" s="87">
        <f t="shared" si="27"/>
        <v>0</v>
      </c>
      <c r="J24" s="87">
        <f t="shared" si="27"/>
        <v>0</v>
      </c>
      <c r="K24" s="87">
        <f t="shared" si="27"/>
        <v>0</v>
      </c>
      <c r="L24" s="87">
        <f t="shared" si="27"/>
        <v>0</v>
      </c>
      <c r="M24" s="87">
        <f t="shared" si="27"/>
        <v>0</v>
      </c>
      <c r="N24" s="87">
        <f t="shared" si="27"/>
        <v>0</v>
      </c>
      <c r="O24" s="87">
        <f t="shared" si="27"/>
        <v>0</v>
      </c>
      <c r="P24" s="87">
        <f t="shared" si="27"/>
        <v>0</v>
      </c>
      <c r="Q24" s="87">
        <f t="shared" si="27"/>
        <v>0</v>
      </c>
      <c r="R24" s="87">
        <f t="shared" si="27"/>
        <v>0</v>
      </c>
      <c r="S24" s="87">
        <f t="shared" si="27"/>
        <v>0</v>
      </c>
      <c r="T24" s="87">
        <f t="shared" si="19"/>
        <v>0</v>
      </c>
      <c r="V24" s="87">
        <f t="shared" si="3"/>
        <v>0</v>
      </c>
      <c r="W24" s="93"/>
      <c r="X24" s="94"/>
      <c r="Y24" s="94"/>
      <c r="Z24" s="77"/>
      <c r="AA24" s="77"/>
      <c r="AB24" s="95"/>
      <c r="AC24" s="96"/>
      <c r="AD24" s="95"/>
      <c r="AE24" s="95"/>
      <c r="AF24" s="95"/>
      <c r="AG24" s="95"/>
      <c r="AH24" s="95"/>
      <c r="AI24" s="95"/>
      <c r="AJ24" s="97"/>
      <c r="AK24" s="95"/>
    </row>
    <row r="25" spans="1:37" ht="14.25" customHeight="1">
      <c r="A25" s="101"/>
      <c r="B25" s="100"/>
      <c r="C25" s="90"/>
      <c r="D25" s="90">
        <f t="shared" si="17"/>
        <v>0</v>
      </c>
      <c r="E25" s="91"/>
      <c r="F25" s="91"/>
      <c r="G25" s="87">
        <f t="shared" ref="G25:S25" si="28">IF($F25=G$1,+$B25,0)</f>
        <v>0</v>
      </c>
      <c r="H25" s="87">
        <f t="shared" si="28"/>
        <v>0</v>
      </c>
      <c r="I25" s="87">
        <f t="shared" si="28"/>
        <v>0</v>
      </c>
      <c r="J25" s="87">
        <f t="shared" si="28"/>
        <v>0</v>
      </c>
      <c r="K25" s="87">
        <f t="shared" si="28"/>
        <v>0</v>
      </c>
      <c r="L25" s="87">
        <f t="shared" si="28"/>
        <v>0</v>
      </c>
      <c r="M25" s="87">
        <f t="shared" si="28"/>
        <v>0</v>
      </c>
      <c r="N25" s="87">
        <f t="shared" si="28"/>
        <v>0</v>
      </c>
      <c r="O25" s="87">
        <f t="shared" si="28"/>
        <v>0</v>
      </c>
      <c r="P25" s="87">
        <f t="shared" si="28"/>
        <v>0</v>
      </c>
      <c r="Q25" s="87">
        <f t="shared" si="28"/>
        <v>0</v>
      </c>
      <c r="R25" s="87">
        <f t="shared" si="28"/>
        <v>0</v>
      </c>
      <c r="S25" s="87">
        <f t="shared" si="28"/>
        <v>0</v>
      </c>
      <c r="T25" s="87">
        <f t="shared" si="19"/>
        <v>0</v>
      </c>
      <c r="V25" s="87">
        <f t="shared" si="3"/>
        <v>0</v>
      </c>
      <c r="W25" s="93"/>
      <c r="X25" s="94"/>
      <c r="Y25" s="94"/>
      <c r="Z25" s="77"/>
      <c r="AA25" s="76"/>
      <c r="AB25" s="95"/>
      <c r="AC25" s="96"/>
      <c r="AD25" s="95"/>
      <c r="AE25" s="95"/>
      <c r="AF25" s="95"/>
      <c r="AG25" s="95"/>
      <c r="AH25" s="95"/>
      <c r="AI25" s="95"/>
      <c r="AJ25" s="97"/>
      <c r="AK25" s="95"/>
    </row>
    <row r="26" spans="1:37" ht="14.25" customHeight="1">
      <c r="A26" s="101"/>
      <c r="B26" s="100"/>
      <c r="C26" s="90"/>
      <c r="D26" s="90">
        <f t="shared" si="17"/>
        <v>0</v>
      </c>
      <c r="E26" s="91"/>
      <c r="F26" s="107"/>
      <c r="G26" s="87">
        <f t="shared" ref="G26:S26" si="29">IF($F26=G$1,+$B26,0)</f>
        <v>0</v>
      </c>
      <c r="H26" s="87">
        <f t="shared" si="29"/>
        <v>0</v>
      </c>
      <c r="I26" s="87">
        <f t="shared" si="29"/>
        <v>0</v>
      </c>
      <c r="J26" s="87">
        <f t="shared" si="29"/>
        <v>0</v>
      </c>
      <c r="K26" s="87">
        <f t="shared" si="29"/>
        <v>0</v>
      </c>
      <c r="L26" s="87">
        <f t="shared" si="29"/>
        <v>0</v>
      </c>
      <c r="M26" s="87">
        <f t="shared" si="29"/>
        <v>0</v>
      </c>
      <c r="N26" s="87">
        <f t="shared" si="29"/>
        <v>0</v>
      </c>
      <c r="O26" s="87">
        <f t="shared" si="29"/>
        <v>0</v>
      </c>
      <c r="P26" s="87">
        <f t="shared" si="29"/>
        <v>0</v>
      </c>
      <c r="Q26" s="87">
        <f t="shared" si="29"/>
        <v>0</v>
      </c>
      <c r="R26" s="87">
        <f t="shared" si="29"/>
        <v>0</v>
      </c>
      <c r="S26" s="87">
        <f t="shared" si="29"/>
        <v>0</v>
      </c>
      <c r="T26" s="87">
        <f t="shared" si="19"/>
        <v>0</v>
      </c>
      <c r="V26" s="87">
        <f t="shared" si="3"/>
        <v>0</v>
      </c>
      <c r="W26" s="93"/>
      <c r="X26" s="94"/>
      <c r="Y26" s="94"/>
      <c r="Z26" s="77"/>
      <c r="AA26" s="77"/>
      <c r="AB26" s="95"/>
      <c r="AC26" s="96"/>
      <c r="AD26" s="95"/>
      <c r="AE26" s="95"/>
      <c r="AF26" s="95"/>
      <c r="AG26" s="95"/>
      <c r="AH26" s="95"/>
      <c r="AI26" s="95"/>
      <c r="AJ26" s="97"/>
      <c r="AK26" s="95"/>
    </row>
    <row r="27" spans="1:37" ht="14.25" customHeight="1">
      <c r="A27" s="102" t="s">
        <v>222</v>
      </c>
      <c r="B27" s="108">
        <f t="shared" ref="B27:D27" si="30">SUM(B16:B26)</f>
        <v>2586.59</v>
      </c>
      <c r="C27" s="108">
        <f t="shared" si="30"/>
        <v>374.68</v>
      </c>
      <c r="D27" s="108">
        <f t="shared" si="30"/>
        <v>2961.27</v>
      </c>
      <c r="E27" s="2"/>
      <c r="F27" s="109"/>
      <c r="G27" s="110">
        <f t="shared" ref="G27:T27" si="31">SUM(G16:G26)</f>
        <v>342.65999999999997</v>
      </c>
      <c r="H27" s="110">
        <f t="shared" si="31"/>
        <v>0</v>
      </c>
      <c r="I27" s="110">
        <f t="shared" si="31"/>
        <v>1224.8499999999999</v>
      </c>
      <c r="J27" s="110">
        <f t="shared" si="31"/>
        <v>30</v>
      </c>
      <c r="K27" s="110">
        <f t="shared" si="31"/>
        <v>0</v>
      </c>
      <c r="L27" s="110">
        <f t="shared" si="31"/>
        <v>55.09</v>
      </c>
      <c r="M27" s="110">
        <f t="shared" si="31"/>
        <v>0</v>
      </c>
      <c r="N27" s="110">
        <f t="shared" si="31"/>
        <v>634.77</v>
      </c>
      <c r="O27" s="110">
        <f t="shared" si="31"/>
        <v>0</v>
      </c>
      <c r="P27" s="110">
        <f t="shared" si="31"/>
        <v>0</v>
      </c>
      <c r="Q27" s="110">
        <f t="shared" si="31"/>
        <v>0</v>
      </c>
      <c r="R27" s="110">
        <f t="shared" si="31"/>
        <v>299.22000000000003</v>
      </c>
      <c r="S27" s="110">
        <f t="shared" si="31"/>
        <v>0</v>
      </c>
      <c r="T27" s="110">
        <f t="shared" si="31"/>
        <v>2586.59</v>
      </c>
      <c r="V27" s="87">
        <f t="shared" si="3"/>
        <v>0</v>
      </c>
      <c r="W27" s="93"/>
      <c r="X27" s="94"/>
      <c r="Y27" s="94"/>
      <c r="Z27" s="77"/>
      <c r="AA27" s="77"/>
      <c r="AB27" s="95"/>
      <c r="AC27" s="96"/>
      <c r="AD27" s="95"/>
      <c r="AE27" s="95"/>
      <c r="AF27" s="95"/>
      <c r="AG27" s="95"/>
      <c r="AH27" s="95"/>
      <c r="AI27" s="95"/>
      <c r="AJ27" s="97"/>
      <c r="AK27" s="95"/>
    </row>
    <row r="28" spans="1:37" ht="14.25" customHeight="1">
      <c r="A28" s="76" t="s">
        <v>349</v>
      </c>
      <c r="B28" s="5">
        <v>315.76</v>
      </c>
      <c r="D28" s="111">
        <f t="shared" ref="D28:D42" si="32">SUM(B28:C28)</f>
        <v>315.76</v>
      </c>
      <c r="E28" s="91">
        <v>722806</v>
      </c>
      <c r="F28" s="91">
        <v>1</v>
      </c>
      <c r="G28" s="87">
        <f t="shared" ref="G28:S28" si="33">IF($F28=G$1,+$B28,0)</f>
        <v>315.76</v>
      </c>
      <c r="H28" s="87">
        <f t="shared" si="33"/>
        <v>0</v>
      </c>
      <c r="I28" s="87">
        <f t="shared" si="33"/>
        <v>0</v>
      </c>
      <c r="J28" s="87">
        <f t="shared" si="33"/>
        <v>0</v>
      </c>
      <c r="K28" s="87">
        <f t="shared" si="33"/>
        <v>0</v>
      </c>
      <c r="L28" s="87">
        <f t="shared" si="33"/>
        <v>0</v>
      </c>
      <c r="M28" s="87">
        <f t="shared" si="33"/>
        <v>0</v>
      </c>
      <c r="N28" s="87">
        <f t="shared" si="33"/>
        <v>0</v>
      </c>
      <c r="O28" s="87">
        <f t="shared" si="33"/>
        <v>0</v>
      </c>
      <c r="P28" s="87">
        <f t="shared" si="33"/>
        <v>0</v>
      </c>
      <c r="Q28" s="87">
        <f t="shared" si="33"/>
        <v>0</v>
      </c>
      <c r="R28" s="87">
        <f t="shared" si="33"/>
        <v>0</v>
      </c>
      <c r="S28" s="87">
        <f t="shared" si="33"/>
        <v>0</v>
      </c>
      <c r="T28" s="87">
        <f t="shared" ref="T28:T42" si="34">SUM(G28:R28)</f>
        <v>315.76</v>
      </c>
      <c r="V28" s="87">
        <f t="shared" si="3"/>
        <v>0</v>
      </c>
      <c r="W28" s="93"/>
      <c r="X28" s="94"/>
      <c r="Y28" s="99"/>
      <c r="Z28" s="77"/>
      <c r="AA28" s="76"/>
      <c r="AB28" s="95"/>
      <c r="AC28" s="96"/>
      <c r="AD28" s="95"/>
      <c r="AE28" s="95"/>
      <c r="AF28" s="95"/>
      <c r="AG28" s="95"/>
      <c r="AH28" s="95"/>
      <c r="AI28" s="95"/>
      <c r="AJ28" s="97"/>
      <c r="AK28" s="95"/>
    </row>
    <row r="29" spans="1:37" ht="14.25" customHeight="1">
      <c r="A29" s="76" t="s">
        <v>356</v>
      </c>
      <c r="B29" s="90">
        <v>26.7</v>
      </c>
      <c r="C29" s="90"/>
      <c r="D29" s="111">
        <f t="shared" si="32"/>
        <v>26.7</v>
      </c>
      <c r="E29" s="91" t="s">
        <v>211</v>
      </c>
      <c r="F29" s="91">
        <v>1</v>
      </c>
      <c r="G29" s="87">
        <f t="shared" ref="G29:S29" si="35">IF($F29=G$1,+$B29,0)</f>
        <v>26.7</v>
      </c>
      <c r="H29" s="87">
        <f t="shared" si="35"/>
        <v>0</v>
      </c>
      <c r="I29" s="87">
        <f t="shared" si="35"/>
        <v>0</v>
      </c>
      <c r="J29" s="87">
        <f t="shared" si="35"/>
        <v>0</v>
      </c>
      <c r="K29" s="87">
        <f t="shared" si="35"/>
        <v>0</v>
      </c>
      <c r="L29" s="87">
        <f t="shared" si="35"/>
        <v>0</v>
      </c>
      <c r="M29" s="87">
        <f t="shared" si="35"/>
        <v>0</v>
      </c>
      <c r="N29" s="87">
        <f t="shared" si="35"/>
        <v>0</v>
      </c>
      <c r="O29" s="87">
        <f t="shared" si="35"/>
        <v>0</v>
      </c>
      <c r="P29" s="87">
        <f t="shared" si="35"/>
        <v>0</v>
      </c>
      <c r="Q29" s="87">
        <f t="shared" si="35"/>
        <v>0</v>
      </c>
      <c r="R29" s="87">
        <f t="shared" si="35"/>
        <v>0</v>
      </c>
      <c r="S29" s="87">
        <f t="shared" si="35"/>
        <v>0</v>
      </c>
      <c r="T29" s="100">
        <f t="shared" si="34"/>
        <v>26.7</v>
      </c>
      <c r="V29" s="87">
        <f t="shared" si="3"/>
        <v>0</v>
      </c>
      <c r="W29" s="93"/>
      <c r="X29" s="94"/>
      <c r="Y29" s="94"/>
      <c r="Z29" s="77"/>
      <c r="AA29" s="77"/>
      <c r="AB29" s="95"/>
      <c r="AC29" s="96"/>
      <c r="AD29" s="95"/>
      <c r="AE29" s="95"/>
      <c r="AF29" s="95"/>
      <c r="AG29" s="95"/>
      <c r="AH29" s="95"/>
      <c r="AI29" s="95"/>
      <c r="AJ29" s="97"/>
      <c r="AK29" s="95"/>
    </row>
    <row r="30" spans="1:37" ht="14.25" customHeight="1">
      <c r="A30" s="76" t="s">
        <v>357</v>
      </c>
      <c r="B30" s="90">
        <v>200</v>
      </c>
      <c r="C30" s="90">
        <v>40</v>
      </c>
      <c r="D30" s="90">
        <f t="shared" si="32"/>
        <v>240</v>
      </c>
      <c r="E30" s="91">
        <v>722807</v>
      </c>
      <c r="F30" s="91">
        <v>2</v>
      </c>
      <c r="G30" s="87">
        <f t="shared" ref="G30:S30" si="36">IF($F30=G$1,+$B30,0)</f>
        <v>0</v>
      </c>
      <c r="H30" s="87">
        <f t="shared" si="36"/>
        <v>200</v>
      </c>
      <c r="I30" s="87">
        <f t="shared" si="36"/>
        <v>0</v>
      </c>
      <c r="J30" s="87">
        <f t="shared" si="36"/>
        <v>0</v>
      </c>
      <c r="K30" s="87">
        <f t="shared" si="36"/>
        <v>0</v>
      </c>
      <c r="L30" s="87">
        <f t="shared" si="36"/>
        <v>0</v>
      </c>
      <c r="M30" s="87">
        <f t="shared" si="36"/>
        <v>0</v>
      </c>
      <c r="N30" s="87">
        <f t="shared" si="36"/>
        <v>0</v>
      </c>
      <c r="O30" s="87">
        <f t="shared" si="36"/>
        <v>0</v>
      </c>
      <c r="P30" s="87">
        <f t="shared" si="36"/>
        <v>0</v>
      </c>
      <c r="Q30" s="87">
        <f t="shared" si="36"/>
        <v>0</v>
      </c>
      <c r="R30" s="87">
        <f t="shared" si="36"/>
        <v>0</v>
      </c>
      <c r="S30" s="87">
        <f t="shared" si="36"/>
        <v>0</v>
      </c>
      <c r="T30" s="100">
        <f t="shared" si="34"/>
        <v>200</v>
      </c>
      <c r="V30" s="87">
        <f t="shared" si="3"/>
        <v>0</v>
      </c>
      <c r="W30" s="93"/>
      <c r="X30" s="94"/>
      <c r="Y30" s="94"/>
      <c r="Z30" s="77"/>
      <c r="AA30" s="77"/>
      <c r="AB30" s="95"/>
      <c r="AC30" s="96"/>
      <c r="AD30" s="95"/>
      <c r="AE30" s="95"/>
      <c r="AF30" s="95"/>
      <c r="AG30" s="95"/>
      <c r="AH30" s="95"/>
      <c r="AI30" s="95"/>
      <c r="AJ30" s="97"/>
      <c r="AK30" s="95"/>
    </row>
    <row r="31" spans="1:37" ht="14.25" customHeight="1">
      <c r="A31" s="76" t="s">
        <v>240</v>
      </c>
      <c r="B31" s="90">
        <v>67.430000000000007</v>
      </c>
      <c r="C31" s="90">
        <v>13.49</v>
      </c>
      <c r="D31" s="111">
        <f t="shared" si="32"/>
        <v>80.92</v>
      </c>
      <c r="E31" s="91">
        <v>722808</v>
      </c>
      <c r="F31" s="91">
        <v>1</v>
      </c>
      <c r="G31" s="87">
        <f t="shared" ref="G31:S31" si="37">IF($F31=G$1,+$B31,0)</f>
        <v>67.430000000000007</v>
      </c>
      <c r="H31" s="87">
        <f t="shared" si="37"/>
        <v>0</v>
      </c>
      <c r="I31" s="87">
        <f t="shared" si="37"/>
        <v>0</v>
      </c>
      <c r="J31" s="87">
        <f t="shared" si="37"/>
        <v>0</v>
      </c>
      <c r="K31" s="87">
        <f t="shared" si="37"/>
        <v>0</v>
      </c>
      <c r="L31" s="87">
        <f t="shared" si="37"/>
        <v>0</v>
      </c>
      <c r="M31" s="87">
        <f t="shared" si="37"/>
        <v>0</v>
      </c>
      <c r="N31" s="87">
        <f t="shared" si="37"/>
        <v>0</v>
      </c>
      <c r="O31" s="87">
        <f t="shared" si="37"/>
        <v>0</v>
      </c>
      <c r="P31" s="87">
        <f t="shared" si="37"/>
        <v>0</v>
      </c>
      <c r="Q31" s="87">
        <f t="shared" si="37"/>
        <v>0</v>
      </c>
      <c r="R31" s="87">
        <f t="shared" si="37"/>
        <v>0</v>
      </c>
      <c r="S31" s="87">
        <f t="shared" si="37"/>
        <v>0</v>
      </c>
      <c r="T31" s="100">
        <f t="shared" si="34"/>
        <v>67.430000000000007</v>
      </c>
      <c r="V31" s="87">
        <f t="shared" si="3"/>
        <v>0</v>
      </c>
      <c r="W31" s="93"/>
      <c r="X31" s="94"/>
      <c r="Y31" s="94"/>
      <c r="Z31" s="76"/>
      <c r="AA31" s="76"/>
      <c r="AB31" s="95"/>
      <c r="AC31" s="96"/>
      <c r="AD31" s="95"/>
      <c r="AE31" s="95"/>
      <c r="AF31" s="95"/>
      <c r="AG31" s="95"/>
      <c r="AH31" s="95"/>
      <c r="AI31" s="95"/>
      <c r="AJ31" s="97"/>
      <c r="AK31" s="95"/>
    </row>
    <row r="32" spans="1:37" ht="14.25" customHeight="1">
      <c r="A32" s="76" t="s">
        <v>212</v>
      </c>
      <c r="B32" s="90">
        <v>1087</v>
      </c>
      <c r="C32" s="90">
        <v>217.4</v>
      </c>
      <c r="D32" s="111">
        <f t="shared" si="32"/>
        <v>1304.4000000000001</v>
      </c>
      <c r="E32" s="91">
        <v>722815</v>
      </c>
      <c r="F32" s="91">
        <v>3</v>
      </c>
      <c r="G32" s="87">
        <f t="shared" ref="G32:S32" si="38">IF($F32=G$1,+$B32,0)</f>
        <v>0</v>
      </c>
      <c r="H32" s="87">
        <f t="shared" si="38"/>
        <v>0</v>
      </c>
      <c r="I32" s="87">
        <f t="shared" si="38"/>
        <v>1087</v>
      </c>
      <c r="J32" s="87">
        <f t="shared" si="38"/>
        <v>0</v>
      </c>
      <c r="K32" s="87">
        <f t="shared" si="38"/>
        <v>0</v>
      </c>
      <c r="L32" s="87">
        <f t="shared" si="38"/>
        <v>0</v>
      </c>
      <c r="M32" s="87">
        <f t="shared" si="38"/>
        <v>0</v>
      </c>
      <c r="N32" s="87">
        <f t="shared" si="38"/>
        <v>0</v>
      </c>
      <c r="O32" s="87">
        <f t="shared" si="38"/>
        <v>0</v>
      </c>
      <c r="P32" s="87">
        <f t="shared" si="38"/>
        <v>0</v>
      </c>
      <c r="Q32" s="87">
        <f t="shared" si="38"/>
        <v>0</v>
      </c>
      <c r="R32" s="87">
        <f t="shared" si="38"/>
        <v>0</v>
      </c>
      <c r="S32" s="87">
        <f t="shared" si="38"/>
        <v>0</v>
      </c>
      <c r="T32" s="100">
        <f t="shared" si="34"/>
        <v>1087</v>
      </c>
      <c r="V32" s="87">
        <f t="shared" si="3"/>
        <v>0</v>
      </c>
      <c r="W32" s="93"/>
      <c r="X32" s="94"/>
      <c r="Y32" s="94"/>
      <c r="Z32" s="76"/>
      <c r="AA32" s="76"/>
      <c r="AB32" s="95"/>
      <c r="AC32" s="96"/>
      <c r="AD32" s="95"/>
      <c r="AE32" s="95"/>
      <c r="AF32" s="95"/>
      <c r="AG32" s="95"/>
      <c r="AH32" s="95"/>
      <c r="AI32" s="95"/>
      <c r="AJ32" s="97"/>
      <c r="AK32" s="95"/>
    </row>
    <row r="33" spans="1:37" ht="14.25" customHeight="1">
      <c r="A33" s="76" t="s">
        <v>576</v>
      </c>
      <c r="B33" s="90">
        <v>39.85</v>
      </c>
      <c r="C33" s="90">
        <v>7.97</v>
      </c>
      <c r="D33" s="111">
        <f t="shared" si="32"/>
        <v>47.82</v>
      </c>
      <c r="E33" s="91">
        <v>722809</v>
      </c>
      <c r="F33" s="91">
        <v>7</v>
      </c>
      <c r="G33" s="87">
        <f t="shared" ref="G33:S33" si="39">IF($F33=G$1,+$B33,0)</f>
        <v>0</v>
      </c>
      <c r="H33" s="87">
        <f t="shared" si="39"/>
        <v>0</v>
      </c>
      <c r="I33" s="87">
        <f t="shared" si="39"/>
        <v>0</v>
      </c>
      <c r="J33" s="87">
        <f t="shared" si="39"/>
        <v>0</v>
      </c>
      <c r="K33" s="87">
        <f t="shared" si="39"/>
        <v>0</v>
      </c>
      <c r="L33" s="87">
        <f t="shared" si="39"/>
        <v>0</v>
      </c>
      <c r="M33" s="87">
        <f t="shared" si="39"/>
        <v>39.85</v>
      </c>
      <c r="N33" s="87">
        <f t="shared" si="39"/>
        <v>0</v>
      </c>
      <c r="O33" s="87">
        <f t="shared" si="39"/>
        <v>0</v>
      </c>
      <c r="P33" s="87">
        <f t="shared" si="39"/>
        <v>0</v>
      </c>
      <c r="Q33" s="87">
        <f t="shared" si="39"/>
        <v>0</v>
      </c>
      <c r="R33" s="87">
        <f t="shared" si="39"/>
        <v>0</v>
      </c>
      <c r="S33" s="87">
        <f t="shared" si="39"/>
        <v>0</v>
      </c>
      <c r="T33" s="100">
        <f t="shared" si="34"/>
        <v>39.85</v>
      </c>
      <c r="V33" s="87">
        <f t="shared" si="3"/>
        <v>0</v>
      </c>
      <c r="W33" s="93"/>
      <c r="X33" s="94"/>
      <c r="Y33" s="94"/>
      <c r="Z33" s="76"/>
      <c r="AA33" s="76"/>
      <c r="AB33" s="95"/>
      <c r="AC33" s="96"/>
      <c r="AD33" s="95"/>
      <c r="AE33" s="95"/>
      <c r="AF33" s="95"/>
      <c r="AG33" s="95"/>
      <c r="AH33" s="95"/>
      <c r="AI33" s="95"/>
      <c r="AJ33" s="97"/>
      <c r="AK33" s="95"/>
    </row>
    <row r="34" spans="1:37" ht="14.25" customHeight="1">
      <c r="A34" s="76" t="s">
        <v>391</v>
      </c>
      <c r="B34" s="90">
        <v>30</v>
      </c>
      <c r="C34" s="90"/>
      <c r="D34" s="111">
        <f t="shared" si="32"/>
        <v>30</v>
      </c>
      <c r="E34" s="91">
        <v>722810</v>
      </c>
      <c r="F34" s="91">
        <v>4</v>
      </c>
      <c r="G34" s="87">
        <f t="shared" ref="G34:S34" si="40">IF($F34=G$1,+$B34,0)</f>
        <v>0</v>
      </c>
      <c r="H34" s="87">
        <f t="shared" si="40"/>
        <v>0</v>
      </c>
      <c r="I34" s="87">
        <f t="shared" si="40"/>
        <v>0</v>
      </c>
      <c r="J34" s="87">
        <f t="shared" si="40"/>
        <v>30</v>
      </c>
      <c r="K34" s="87">
        <f t="shared" si="40"/>
        <v>0</v>
      </c>
      <c r="L34" s="87">
        <f t="shared" si="40"/>
        <v>0</v>
      </c>
      <c r="M34" s="87">
        <f t="shared" si="40"/>
        <v>0</v>
      </c>
      <c r="N34" s="87">
        <f t="shared" si="40"/>
        <v>0</v>
      </c>
      <c r="O34" s="87">
        <f t="shared" si="40"/>
        <v>0</v>
      </c>
      <c r="P34" s="87">
        <f t="shared" si="40"/>
        <v>0</v>
      </c>
      <c r="Q34" s="87">
        <f t="shared" si="40"/>
        <v>0</v>
      </c>
      <c r="R34" s="87">
        <f t="shared" si="40"/>
        <v>0</v>
      </c>
      <c r="S34" s="87">
        <f t="shared" si="40"/>
        <v>0</v>
      </c>
      <c r="T34" s="100">
        <f t="shared" si="34"/>
        <v>30</v>
      </c>
      <c r="V34" s="87">
        <f t="shared" si="3"/>
        <v>0</v>
      </c>
      <c r="W34" s="93"/>
      <c r="X34" s="94"/>
      <c r="Y34" s="94"/>
      <c r="Z34" s="76"/>
      <c r="AA34" s="76"/>
      <c r="AB34" s="95"/>
      <c r="AC34" s="96"/>
      <c r="AD34" s="95"/>
      <c r="AE34" s="95"/>
      <c r="AF34" s="95"/>
      <c r="AG34" s="95"/>
      <c r="AH34" s="95"/>
      <c r="AI34" s="95"/>
      <c r="AJ34" s="97"/>
      <c r="AK34" s="95"/>
    </row>
    <row r="35" spans="1:37" ht="14.25" customHeight="1">
      <c r="A35" s="76" t="s">
        <v>237</v>
      </c>
      <c r="B35" s="90">
        <v>385.24</v>
      </c>
      <c r="C35" s="90"/>
      <c r="D35" s="111">
        <f t="shared" si="32"/>
        <v>385.24</v>
      </c>
      <c r="E35" s="91">
        <v>722812</v>
      </c>
      <c r="F35" s="91">
        <v>9</v>
      </c>
      <c r="G35" s="87">
        <f t="shared" ref="G35:S35" si="41">IF($F35=G$1,+$B35,0)</f>
        <v>0</v>
      </c>
      <c r="H35" s="87">
        <f t="shared" si="41"/>
        <v>0</v>
      </c>
      <c r="I35" s="87">
        <f t="shared" si="41"/>
        <v>0</v>
      </c>
      <c r="J35" s="87">
        <f t="shared" si="41"/>
        <v>0</v>
      </c>
      <c r="K35" s="87">
        <f t="shared" si="41"/>
        <v>0</v>
      </c>
      <c r="L35" s="87">
        <f t="shared" si="41"/>
        <v>0</v>
      </c>
      <c r="M35" s="87">
        <f t="shared" si="41"/>
        <v>0</v>
      </c>
      <c r="N35" s="87">
        <f t="shared" si="41"/>
        <v>0</v>
      </c>
      <c r="O35" s="87">
        <f t="shared" si="41"/>
        <v>385.24</v>
      </c>
      <c r="P35" s="87">
        <f t="shared" si="41"/>
        <v>0</v>
      </c>
      <c r="Q35" s="87">
        <f t="shared" si="41"/>
        <v>0</v>
      </c>
      <c r="R35" s="87">
        <f t="shared" si="41"/>
        <v>0</v>
      </c>
      <c r="S35" s="87">
        <f t="shared" si="41"/>
        <v>0</v>
      </c>
      <c r="T35" s="100">
        <f t="shared" si="34"/>
        <v>385.24</v>
      </c>
      <c r="V35" s="87">
        <f t="shared" si="3"/>
        <v>0</v>
      </c>
      <c r="W35" s="93"/>
      <c r="X35" s="94"/>
      <c r="Y35" s="99"/>
      <c r="Z35" s="77"/>
      <c r="AA35" s="76"/>
      <c r="AB35" s="96"/>
      <c r="AC35" s="95"/>
      <c r="AD35" s="95"/>
      <c r="AE35" s="95"/>
      <c r="AF35" s="95"/>
      <c r="AG35" s="95"/>
      <c r="AH35" s="95"/>
      <c r="AI35" s="95"/>
      <c r="AJ35" s="97"/>
      <c r="AK35" s="95"/>
    </row>
    <row r="36" spans="1:37" ht="14.25" customHeight="1">
      <c r="A36" s="76" t="s">
        <v>359</v>
      </c>
      <c r="B36" s="90">
        <v>230</v>
      </c>
      <c r="C36" s="90"/>
      <c r="D36" s="111">
        <f t="shared" si="32"/>
        <v>230</v>
      </c>
      <c r="E36" s="91">
        <v>722811</v>
      </c>
      <c r="F36" s="91">
        <v>2</v>
      </c>
      <c r="G36" s="87">
        <f t="shared" ref="G36:S36" si="42">IF($F36=G$1,+$B36,0)</f>
        <v>0</v>
      </c>
      <c r="H36" s="87">
        <f t="shared" si="42"/>
        <v>230</v>
      </c>
      <c r="I36" s="87">
        <f t="shared" si="42"/>
        <v>0</v>
      </c>
      <c r="J36" s="87">
        <f t="shared" si="42"/>
        <v>0</v>
      </c>
      <c r="K36" s="87">
        <f t="shared" si="42"/>
        <v>0</v>
      </c>
      <c r="L36" s="87">
        <f t="shared" si="42"/>
        <v>0</v>
      </c>
      <c r="M36" s="87">
        <f t="shared" si="42"/>
        <v>0</v>
      </c>
      <c r="N36" s="87">
        <f t="shared" si="42"/>
        <v>0</v>
      </c>
      <c r="O36" s="87">
        <f t="shared" si="42"/>
        <v>0</v>
      </c>
      <c r="P36" s="87">
        <f t="shared" si="42"/>
        <v>0</v>
      </c>
      <c r="Q36" s="87">
        <f t="shared" si="42"/>
        <v>0</v>
      </c>
      <c r="R36" s="87">
        <f t="shared" si="42"/>
        <v>0</v>
      </c>
      <c r="S36" s="87">
        <f t="shared" si="42"/>
        <v>0</v>
      </c>
      <c r="T36" s="100">
        <f t="shared" si="34"/>
        <v>230</v>
      </c>
      <c r="V36" s="87">
        <f t="shared" si="3"/>
        <v>0</v>
      </c>
    </row>
    <row r="37" spans="1:37" ht="14.25" customHeight="1">
      <c r="A37" s="76" t="s">
        <v>360</v>
      </c>
      <c r="B37" s="90">
        <v>1058.73</v>
      </c>
      <c r="C37" s="90"/>
      <c r="D37" s="90">
        <f t="shared" si="32"/>
        <v>1058.73</v>
      </c>
      <c r="E37" s="91">
        <v>722817</v>
      </c>
      <c r="F37" s="91">
        <v>2</v>
      </c>
      <c r="G37" s="87">
        <f t="shared" ref="G37:S37" si="43">IF($F37=G$1,+$B37,0)</f>
        <v>0</v>
      </c>
      <c r="H37" s="87">
        <f t="shared" si="43"/>
        <v>1058.73</v>
      </c>
      <c r="I37" s="87">
        <f t="shared" si="43"/>
        <v>0</v>
      </c>
      <c r="J37" s="87">
        <f t="shared" si="43"/>
        <v>0</v>
      </c>
      <c r="K37" s="87">
        <f t="shared" si="43"/>
        <v>0</v>
      </c>
      <c r="L37" s="87">
        <f t="shared" si="43"/>
        <v>0</v>
      </c>
      <c r="M37" s="87">
        <f t="shared" si="43"/>
        <v>0</v>
      </c>
      <c r="N37" s="87">
        <f t="shared" si="43"/>
        <v>0</v>
      </c>
      <c r="O37" s="87">
        <f t="shared" si="43"/>
        <v>0</v>
      </c>
      <c r="P37" s="87">
        <f t="shared" si="43"/>
        <v>0</v>
      </c>
      <c r="Q37" s="87">
        <f t="shared" si="43"/>
        <v>0</v>
      </c>
      <c r="R37" s="87">
        <f t="shared" si="43"/>
        <v>0</v>
      </c>
      <c r="S37" s="87">
        <f t="shared" si="43"/>
        <v>0</v>
      </c>
      <c r="T37" s="100">
        <f t="shared" si="34"/>
        <v>1058.73</v>
      </c>
      <c r="V37" s="87">
        <f t="shared" si="3"/>
        <v>0</v>
      </c>
    </row>
    <row r="38" spans="1:37" ht="14.25" customHeight="1">
      <c r="A38" s="101" t="s">
        <v>580</v>
      </c>
      <c r="B38" s="90">
        <v>112.36</v>
      </c>
      <c r="C38" s="90"/>
      <c r="D38" s="90">
        <f t="shared" si="32"/>
        <v>112.36</v>
      </c>
      <c r="E38" s="91">
        <v>722816</v>
      </c>
      <c r="F38" s="91">
        <v>2</v>
      </c>
      <c r="G38" s="87">
        <f t="shared" ref="G38:S38" si="44">IF($F38=G$1,+$B38,0)</f>
        <v>0</v>
      </c>
      <c r="H38" s="87">
        <f t="shared" si="44"/>
        <v>112.36</v>
      </c>
      <c r="I38" s="87">
        <f t="shared" si="44"/>
        <v>0</v>
      </c>
      <c r="J38" s="87">
        <f t="shared" si="44"/>
        <v>0</v>
      </c>
      <c r="K38" s="87">
        <f t="shared" si="44"/>
        <v>0</v>
      </c>
      <c r="L38" s="87">
        <f t="shared" si="44"/>
        <v>0</v>
      </c>
      <c r="M38" s="87">
        <f t="shared" si="44"/>
        <v>0</v>
      </c>
      <c r="N38" s="87">
        <f t="shared" si="44"/>
        <v>0</v>
      </c>
      <c r="O38" s="87">
        <f t="shared" si="44"/>
        <v>0</v>
      </c>
      <c r="P38" s="87">
        <f t="shared" si="44"/>
        <v>0</v>
      </c>
      <c r="Q38" s="87">
        <f t="shared" si="44"/>
        <v>0</v>
      </c>
      <c r="R38" s="87">
        <f t="shared" si="44"/>
        <v>0</v>
      </c>
      <c r="S38" s="87">
        <f t="shared" si="44"/>
        <v>0</v>
      </c>
      <c r="T38" s="100">
        <f t="shared" si="34"/>
        <v>112.36</v>
      </c>
      <c r="V38" s="87">
        <f t="shared" si="3"/>
        <v>0</v>
      </c>
    </row>
    <row r="39" spans="1:37" ht="14.25" customHeight="1">
      <c r="A39" s="101" t="s">
        <v>544</v>
      </c>
      <c r="B39" s="90">
        <v>158.44999999999999</v>
      </c>
      <c r="C39" s="90"/>
      <c r="D39" s="90">
        <f t="shared" si="32"/>
        <v>158.44999999999999</v>
      </c>
      <c r="E39" s="91">
        <v>722813</v>
      </c>
      <c r="F39" s="91">
        <v>12</v>
      </c>
      <c r="G39" s="87">
        <f t="shared" ref="G39:S39" si="45">IF($F39=G$1,+$B39,0)</f>
        <v>0</v>
      </c>
      <c r="H39" s="87">
        <f t="shared" si="45"/>
        <v>0</v>
      </c>
      <c r="I39" s="87">
        <f t="shared" si="45"/>
        <v>0</v>
      </c>
      <c r="J39" s="87">
        <f t="shared" si="45"/>
        <v>0</v>
      </c>
      <c r="K39" s="87">
        <f t="shared" si="45"/>
        <v>0</v>
      </c>
      <c r="L39" s="87">
        <f t="shared" si="45"/>
        <v>0</v>
      </c>
      <c r="M39" s="87">
        <f t="shared" si="45"/>
        <v>0</v>
      </c>
      <c r="N39" s="87">
        <f t="shared" si="45"/>
        <v>0</v>
      </c>
      <c r="O39" s="87">
        <f t="shared" si="45"/>
        <v>0</v>
      </c>
      <c r="P39" s="87">
        <f t="shared" si="45"/>
        <v>0</v>
      </c>
      <c r="Q39" s="87">
        <f t="shared" si="45"/>
        <v>0</v>
      </c>
      <c r="R39" s="87">
        <f t="shared" si="45"/>
        <v>158.44999999999999</v>
      </c>
      <c r="S39" s="87">
        <f t="shared" si="45"/>
        <v>0</v>
      </c>
      <c r="T39" s="100">
        <f t="shared" si="34"/>
        <v>158.44999999999999</v>
      </c>
      <c r="V39" s="87">
        <f t="shared" si="3"/>
        <v>0</v>
      </c>
    </row>
    <row r="40" spans="1:37" ht="14.25" customHeight="1">
      <c r="A40" s="101" t="s">
        <v>581</v>
      </c>
      <c r="B40" s="90">
        <v>26.64</v>
      </c>
      <c r="C40" s="90"/>
      <c r="D40" s="111">
        <f t="shared" si="32"/>
        <v>26.64</v>
      </c>
      <c r="E40" s="91">
        <v>722814</v>
      </c>
      <c r="F40" s="91">
        <v>12</v>
      </c>
      <c r="G40" s="87">
        <f t="shared" ref="G40:S40" si="46">IF($F40=G$1,+$B40,0)</f>
        <v>0</v>
      </c>
      <c r="H40" s="87">
        <f t="shared" si="46"/>
        <v>0</v>
      </c>
      <c r="I40" s="87">
        <f t="shared" si="46"/>
        <v>0</v>
      </c>
      <c r="J40" s="87">
        <f t="shared" si="46"/>
        <v>0</v>
      </c>
      <c r="K40" s="87">
        <f t="shared" si="46"/>
        <v>0</v>
      </c>
      <c r="L40" s="87">
        <f t="shared" si="46"/>
        <v>0</v>
      </c>
      <c r="M40" s="87">
        <f t="shared" si="46"/>
        <v>0</v>
      </c>
      <c r="N40" s="87">
        <f t="shared" si="46"/>
        <v>0</v>
      </c>
      <c r="O40" s="87">
        <f t="shared" si="46"/>
        <v>0</v>
      </c>
      <c r="P40" s="87">
        <f t="shared" si="46"/>
        <v>0</v>
      </c>
      <c r="Q40" s="87">
        <f t="shared" si="46"/>
        <v>0</v>
      </c>
      <c r="R40" s="87">
        <f t="shared" si="46"/>
        <v>26.64</v>
      </c>
      <c r="S40" s="87">
        <f t="shared" si="46"/>
        <v>0</v>
      </c>
      <c r="T40" s="100">
        <f t="shared" si="34"/>
        <v>26.64</v>
      </c>
      <c r="V40" s="87">
        <f t="shared" si="3"/>
        <v>0</v>
      </c>
    </row>
    <row r="41" spans="1:37" ht="14.25" customHeight="1">
      <c r="A41" s="101" t="s">
        <v>582</v>
      </c>
      <c r="B41" s="100">
        <v>53</v>
      </c>
      <c r="C41" s="90">
        <v>2.65</v>
      </c>
      <c r="D41" s="111">
        <f t="shared" si="32"/>
        <v>55.65</v>
      </c>
      <c r="E41" s="91" t="s">
        <v>211</v>
      </c>
      <c r="F41" s="91">
        <v>6</v>
      </c>
      <c r="G41" s="87">
        <f t="shared" ref="G41:S41" si="47">IF($F41=G$1,+$B41,0)</f>
        <v>0</v>
      </c>
      <c r="H41" s="87">
        <f t="shared" si="47"/>
        <v>0</v>
      </c>
      <c r="I41" s="87">
        <f t="shared" si="47"/>
        <v>0</v>
      </c>
      <c r="J41" s="87">
        <f t="shared" si="47"/>
        <v>0</v>
      </c>
      <c r="K41" s="87">
        <f t="shared" si="47"/>
        <v>0</v>
      </c>
      <c r="L41" s="87">
        <f t="shared" si="47"/>
        <v>53</v>
      </c>
      <c r="M41" s="87">
        <f t="shared" si="47"/>
        <v>0</v>
      </c>
      <c r="N41" s="87">
        <f t="shared" si="47"/>
        <v>0</v>
      </c>
      <c r="O41" s="87">
        <f t="shared" si="47"/>
        <v>0</v>
      </c>
      <c r="P41" s="87">
        <f t="shared" si="47"/>
        <v>0</v>
      </c>
      <c r="Q41" s="87">
        <f t="shared" si="47"/>
        <v>0</v>
      </c>
      <c r="R41" s="87">
        <f t="shared" si="47"/>
        <v>0</v>
      </c>
      <c r="S41" s="87">
        <f t="shared" si="47"/>
        <v>0</v>
      </c>
      <c r="T41" s="100">
        <f t="shared" si="34"/>
        <v>53</v>
      </c>
      <c r="V41" s="87">
        <f t="shared" si="3"/>
        <v>0</v>
      </c>
    </row>
    <row r="42" spans="1:37" ht="14.25" customHeight="1">
      <c r="A42" s="76"/>
      <c r="B42" s="90"/>
      <c r="C42" s="90"/>
      <c r="D42" s="111">
        <f t="shared" si="32"/>
        <v>0</v>
      </c>
      <c r="E42" s="91"/>
      <c r="F42" s="2"/>
      <c r="G42" s="87">
        <f t="shared" ref="G42:S42" si="48">IF($F42=G$1,+$B42,0)</f>
        <v>0</v>
      </c>
      <c r="H42" s="87">
        <f t="shared" si="48"/>
        <v>0</v>
      </c>
      <c r="I42" s="87">
        <f t="shared" si="48"/>
        <v>0</v>
      </c>
      <c r="J42" s="87">
        <f t="shared" si="48"/>
        <v>0</v>
      </c>
      <c r="K42" s="87">
        <f t="shared" si="48"/>
        <v>0</v>
      </c>
      <c r="L42" s="87">
        <f t="shared" si="48"/>
        <v>0</v>
      </c>
      <c r="M42" s="87">
        <f t="shared" si="48"/>
        <v>0</v>
      </c>
      <c r="N42" s="87">
        <f t="shared" si="48"/>
        <v>0</v>
      </c>
      <c r="O42" s="87">
        <f t="shared" si="48"/>
        <v>0</v>
      </c>
      <c r="P42" s="87">
        <f t="shared" si="48"/>
        <v>0</v>
      </c>
      <c r="Q42" s="87">
        <f t="shared" si="48"/>
        <v>0</v>
      </c>
      <c r="R42" s="87">
        <f t="shared" si="48"/>
        <v>0</v>
      </c>
      <c r="S42" s="87">
        <f t="shared" si="48"/>
        <v>0</v>
      </c>
      <c r="T42" s="100">
        <f t="shared" si="34"/>
        <v>0</v>
      </c>
      <c r="V42" s="87">
        <f t="shared" si="3"/>
        <v>0</v>
      </c>
    </row>
    <row r="43" spans="1:37" ht="14.25" customHeight="1">
      <c r="A43" s="102" t="s">
        <v>226</v>
      </c>
      <c r="B43" s="108">
        <f t="shared" ref="B43:D43" si="49">SUM(B28:B42)</f>
        <v>3791.16</v>
      </c>
      <c r="C43" s="108">
        <f t="shared" si="49"/>
        <v>281.51</v>
      </c>
      <c r="D43" s="108">
        <f t="shared" si="49"/>
        <v>4072.67</v>
      </c>
      <c r="E43" s="109"/>
      <c r="F43" s="2"/>
      <c r="G43" s="110">
        <f t="shared" ref="G43:T43" si="50">SUM(G28:G42)</f>
        <v>409.89</v>
      </c>
      <c r="H43" s="110">
        <f t="shared" si="50"/>
        <v>1601.09</v>
      </c>
      <c r="I43" s="110">
        <f t="shared" si="50"/>
        <v>1087</v>
      </c>
      <c r="J43" s="110">
        <f t="shared" si="50"/>
        <v>30</v>
      </c>
      <c r="K43" s="110">
        <f t="shared" si="50"/>
        <v>0</v>
      </c>
      <c r="L43" s="110">
        <f t="shared" si="50"/>
        <v>53</v>
      </c>
      <c r="M43" s="110">
        <f t="shared" si="50"/>
        <v>39.85</v>
      </c>
      <c r="N43" s="110">
        <f t="shared" si="50"/>
        <v>0</v>
      </c>
      <c r="O43" s="110">
        <f t="shared" si="50"/>
        <v>385.24</v>
      </c>
      <c r="P43" s="110">
        <f t="shared" si="50"/>
        <v>0</v>
      </c>
      <c r="Q43" s="110">
        <f t="shared" si="50"/>
        <v>0</v>
      </c>
      <c r="R43" s="110">
        <f t="shared" si="50"/>
        <v>185.08999999999997</v>
      </c>
      <c r="S43" s="110">
        <f t="shared" si="50"/>
        <v>0</v>
      </c>
      <c r="T43" s="110">
        <f t="shared" si="50"/>
        <v>3791.16</v>
      </c>
      <c r="V43" s="87">
        <f t="shared" si="3"/>
        <v>0</v>
      </c>
    </row>
    <row r="44" spans="1:37" ht="14.25" customHeight="1">
      <c r="C44" s="90"/>
      <c r="D44" s="90">
        <f t="shared" ref="D44:D59" si="51">SUM(B44:C44)</f>
        <v>0</v>
      </c>
      <c r="E44" s="2"/>
      <c r="F44" s="91"/>
      <c r="G44" s="87">
        <f t="shared" ref="G44:S44" si="52">IF($F44=G$1,+$B44,0)</f>
        <v>0</v>
      </c>
      <c r="H44" s="87">
        <f t="shared" si="52"/>
        <v>0</v>
      </c>
      <c r="I44" s="87">
        <f t="shared" si="52"/>
        <v>0</v>
      </c>
      <c r="J44" s="87">
        <f t="shared" si="52"/>
        <v>0</v>
      </c>
      <c r="K44" s="87">
        <f t="shared" si="52"/>
        <v>0</v>
      </c>
      <c r="L44" s="87">
        <f t="shared" si="52"/>
        <v>0</v>
      </c>
      <c r="M44" s="87">
        <f t="shared" si="52"/>
        <v>0</v>
      </c>
      <c r="N44" s="87">
        <f t="shared" si="52"/>
        <v>0</v>
      </c>
      <c r="O44" s="87">
        <f t="shared" si="52"/>
        <v>0</v>
      </c>
      <c r="P44" s="87">
        <f t="shared" si="52"/>
        <v>0</v>
      </c>
      <c r="Q44" s="87">
        <f t="shared" si="52"/>
        <v>0</v>
      </c>
      <c r="R44" s="87">
        <f t="shared" si="52"/>
        <v>0</v>
      </c>
      <c r="S44" s="87">
        <f t="shared" si="52"/>
        <v>0</v>
      </c>
      <c r="T44" s="100">
        <f t="shared" ref="T44:T59" si="53">SUM(G44:R44)</f>
        <v>0</v>
      </c>
      <c r="V44" s="87">
        <f t="shared" si="3"/>
        <v>0</v>
      </c>
    </row>
    <row r="45" spans="1:37" ht="14.25" customHeight="1">
      <c r="A45" s="76" t="s">
        <v>349</v>
      </c>
      <c r="B45" s="90">
        <v>315.95999999999998</v>
      </c>
      <c r="D45" s="90">
        <f t="shared" si="51"/>
        <v>315.95999999999998</v>
      </c>
      <c r="E45" s="2">
        <v>722818</v>
      </c>
      <c r="F45" s="91">
        <v>1</v>
      </c>
      <c r="G45" s="87">
        <f t="shared" ref="G45:S45" si="54">IF($F45=G$1,+$B45,0)</f>
        <v>315.95999999999998</v>
      </c>
      <c r="H45" s="87">
        <f t="shared" si="54"/>
        <v>0</v>
      </c>
      <c r="I45" s="87">
        <f t="shared" si="54"/>
        <v>0</v>
      </c>
      <c r="J45" s="87">
        <f t="shared" si="54"/>
        <v>0</v>
      </c>
      <c r="K45" s="87">
        <f t="shared" si="54"/>
        <v>0</v>
      </c>
      <c r="L45" s="87">
        <f t="shared" si="54"/>
        <v>0</v>
      </c>
      <c r="M45" s="87">
        <f t="shared" si="54"/>
        <v>0</v>
      </c>
      <c r="N45" s="87">
        <f t="shared" si="54"/>
        <v>0</v>
      </c>
      <c r="O45" s="87">
        <f t="shared" si="54"/>
        <v>0</v>
      </c>
      <c r="P45" s="87">
        <f t="shared" si="54"/>
        <v>0</v>
      </c>
      <c r="Q45" s="87">
        <f t="shared" si="54"/>
        <v>0</v>
      </c>
      <c r="R45" s="87">
        <f t="shared" si="54"/>
        <v>0</v>
      </c>
      <c r="S45" s="87">
        <f t="shared" si="54"/>
        <v>0</v>
      </c>
      <c r="T45" s="100">
        <f t="shared" si="53"/>
        <v>315.95999999999998</v>
      </c>
      <c r="V45" s="87">
        <f t="shared" si="3"/>
        <v>0</v>
      </c>
    </row>
    <row r="46" spans="1:37" ht="14.25" customHeight="1">
      <c r="A46" s="76" t="s">
        <v>356</v>
      </c>
      <c r="B46" s="90">
        <v>26.7</v>
      </c>
      <c r="D46" s="90">
        <f t="shared" si="51"/>
        <v>26.7</v>
      </c>
      <c r="E46" s="91" t="s">
        <v>365</v>
      </c>
      <c r="F46" s="91">
        <v>1</v>
      </c>
      <c r="G46" s="87">
        <f t="shared" ref="G46:S46" si="55">IF($F46=G$1,+$B46,0)</f>
        <v>26.7</v>
      </c>
      <c r="H46" s="87">
        <f t="shared" si="55"/>
        <v>0</v>
      </c>
      <c r="I46" s="87">
        <f t="shared" si="55"/>
        <v>0</v>
      </c>
      <c r="J46" s="87">
        <f t="shared" si="55"/>
        <v>0</v>
      </c>
      <c r="K46" s="87">
        <f t="shared" si="55"/>
        <v>0</v>
      </c>
      <c r="L46" s="87">
        <f t="shared" si="55"/>
        <v>0</v>
      </c>
      <c r="M46" s="87">
        <f t="shared" si="55"/>
        <v>0</v>
      </c>
      <c r="N46" s="87">
        <f t="shared" si="55"/>
        <v>0</v>
      </c>
      <c r="O46" s="87">
        <f t="shared" si="55"/>
        <v>0</v>
      </c>
      <c r="P46" s="87">
        <f t="shared" si="55"/>
        <v>0</v>
      </c>
      <c r="Q46" s="87">
        <f t="shared" si="55"/>
        <v>0</v>
      </c>
      <c r="R46" s="87">
        <f t="shared" si="55"/>
        <v>0</v>
      </c>
      <c r="S46" s="87">
        <f t="shared" si="55"/>
        <v>0</v>
      </c>
      <c r="T46" s="100">
        <f t="shared" si="53"/>
        <v>26.7</v>
      </c>
      <c r="V46" s="87">
        <f t="shared" si="3"/>
        <v>0</v>
      </c>
    </row>
    <row r="47" spans="1:37" ht="14.25" customHeight="1">
      <c r="A47" s="76" t="s">
        <v>212</v>
      </c>
      <c r="B47" s="100">
        <v>1270</v>
      </c>
      <c r="C47" s="100">
        <v>254</v>
      </c>
      <c r="D47" s="90">
        <f t="shared" si="51"/>
        <v>1524</v>
      </c>
      <c r="E47" s="91">
        <v>722819</v>
      </c>
      <c r="F47" s="91">
        <v>3</v>
      </c>
      <c r="G47" s="87">
        <f t="shared" ref="G47:S47" si="56">IF($F47=G$1,+$B47,0)</f>
        <v>0</v>
      </c>
      <c r="H47" s="87">
        <f t="shared" si="56"/>
        <v>0</v>
      </c>
      <c r="I47" s="87">
        <f t="shared" si="56"/>
        <v>1270</v>
      </c>
      <c r="J47" s="87">
        <f t="shared" si="56"/>
        <v>0</v>
      </c>
      <c r="K47" s="87">
        <f t="shared" si="56"/>
        <v>0</v>
      </c>
      <c r="L47" s="87">
        <f t="shared" si="56"/>
        <v>0</v>
      </c>
      <c r="M47" s="87">
        <f t="shared" si="56"/>
        <v>0</v>
      </c>
      <c r="N47" s="87">
        <f t="shared" si="56"/>
        <v>0</v>
      </c>
      <c r="O47" s="87">
        <f t="shared" si="56"/>
        <v>0</v>
      </c>
      <c r="P47" s="87">
        <f t="shared" si="56"/>
        <v>0</v>
      </c>
      <c r="Q47" s="87">
        <f t="shared" si="56"/>
        <v>0</v>
      </c>
      <c r="R47" s="87">
        <f t="shared" si="56"/>
        <v>0</v>
      </c>
      <c r="S47" s="87">
        <f t="shared" si="56"/>
        <v>0</v>
      </c>
      <c r="T47" s="100">
        <f t="shared" si="53"/>
        <v>1270</v>
      </c>
      <c r="V47" s="87">
        <f t="shared" si="3"/>
        <v>0</v>
      </c>
    </row>
    <row r="48" spans="1:37" ht="14.25" customHeight="1">
      <c r="A48" s="189" t="s">
        <v>353</v>
      </c>
      <c r="B48" s="90">
        <v>39.85</v>
      </c>
      <c r="C48" s="90">
        <v>7.97</v>
      </c>
      <c r="D48" s="90">
        <f t="shared" si="51"/>
        <v>47.82</v>
      </c>
      <c r="E48" s="91">
        <v>722820</v>
      </c>
      <c r="F48" s="91">
        <v>7</v>
      </c>
      <c r="G48" s="87">
        <f t="shared" ref="G48:S48" si="57">IF($F48=G$1,+$B48,0)</f>
        <v>0</v>
      </c>
      <c r="H48" s="87">
        <f t="shared" si="57"/>
        <v>0</v>
      </c>
      <c r="I48" s="87">
        <f t="shared" si="57"/>
        <v>0</v>
      </c>
      <c r="J48" s="87">
        <f t="shared" si="57"/>
        <v>0</v>
      </c>
      <c r="K48" s="87">
        <f t="shared" si="57"/>
        <v>0</v>
      </c>
      <c r="L48" s="87">
        <f t="shared" si="57"/>
        <v>0</v>
      </c>
      <c r="M48" s="87">
        <f t="shared" si="57"/>
        <v>39.85</v>
      </c>
      <c r="N48" s="87">
        <f t="shared" si="57"/>
        <v>0</v>
      </c>
      <c r="O48" s="87">
        <f t="shared" si="57"/>
        <v>0</v>
      </c>
      <c r="P48" s="87">
        <f t="shared" si="57"/>
        <v>0</v>
      </c>
      <c r="Q48" s="87">
        <f t="shared" si="57"/>
        <v>0</v>
      </c>
      <c r="R48" s="87">
        <f t="shared" si="57"/>
        <v>0</v>
      </c>
      <c r="S48" s="87">
        <f t="shared" si="57"/>
        <v>0</v>
      </c>
      <c r="T48" s="100">
        <f t="shared" si="53"/>
        <v>39.85</v>
      </c>
      <c r="V48" s="87">
        <f t="shared" si="3"/>
        <v>0</v>
      </c>
    </row>
    <row r="49" spans="1:22" ht="18" customHeight="1">
      <c r="A49" s="76" t="s">
        <v>375</v>
      </c>
      <c r="B49" s="90">
        <v>738</v>
      </c>
      <c r="C49" s="90">
        <v>147.6</v>
      </c>
      <c r="D49" s="90">
        <f t="shared" si="51"/>
        <v>885.6</v>
      </c>
      <c r="E49" s="91">
        <v>722821</v>
      </c>
      <c r="F49" s="91">
        <v>8</v>
      </c>
      <c r="G49" s="87">
        <f t="shared" ref="G49:S49" si="58">IF($F49=G$1,+$B49,0)</f>
        <v>0</v>
      </c>
      <c r="H49" s="87">
        <f t="shared" si="58"/>
        <v>0</v>
      </c>
      <c r="I49" s="87">
        <f t="shared" si="58"/>
        <v>0</v>
      </c>
      <c r="J49" s="87">
        <f t="shared" si="58"/>
        <v>0</v>
      </c>
      <c r="K49" s="87">
        <f t="shared" si="58"/>
        <v>0</v>
      </c>
      <c r="L49" s="87">
        <f t="shared" si="58"/>
        <v>0</v>
      </c>
      <c r="M49" s="87">
        <f t="shared" si="58"/>
        <v>0</v>
      </c>
      <c r="N49" s="87">
        <f t="shared" si="58"/>
        <v>738</v>
      </c>
      <c r="O49" s="87">
        <f t="shared" si="58"/>
        <v>0</v>
      </c>
      <c r="P49" s="87">
        <f t="shared" si="58"/>
        <v>0</v>
      </c>
      <c r="Q49" s="87">
        <f t="shared" si="58"/>
        <v>0</v>
      </c>
      <c r="R49" s="87">
        <f t="shared" si="58"/>
        <v>0</v>
      </c>
      <c r="S49" s="87">
        <f t="shared" si="58"/>
        <v>0</v>
      </c>
      <c r="T49" s="100">
        <f t="shared" si="53"/>
        <v>738</v>
      </c>
      <c r="V49" s="87">
        <f t="shared" si="3"/>
        <v>0</v>
      </c>
    </row>
    <row r="50" spans="1:22" ht="15" customHeight="1">
      <c r="A50" s="76" t="s">
        <v>391</v>
      </c>
      <c r="B50" s="90">
        <v>30</v>
      </c>
      <c r="C50" s="90"/>
      <c r="D50" s="90">
        <f t="shared" si="51"/>
        <v>30</v>
      </c>
      <c r="E50" s="91">
        <v>722822</v>
      </c>
      <c r="F50" s="91">
        <v>4</v>
      </c>
      <c r="G50" s="87">
        <f t="shared" ref="G50:S50" si="59">IF($F50=G$1,+$B50,0)</f>
        <v>0</v>
      </c>
      <c r="H50" s="87">
        <f t="shared" si="59"/>
        <v>0</v>
      </c>
      <c r="I50" s="87">
        <f t="shared" si="59"/>
        <v>0</v>
      </c>
      <c r="J50" s="87">
        <f t="shared" si="59"/>
        <v>30</v>
      </c>
      <c r="K50" s="87">
        <f t="shared" si="59"/>
        <v>0</v>
      </c>
      <c r="L50" s="87">
        <f t="shared" si="59"/>
        <v>0</v>
      </c>
      <c r="M50" s="87">
        <f t="shared" si="59"/>
        <v>0</v>
      </c>
      <c r="N50" s="87">
        <f t="shared" si="59"/>
        <v>0</v>
      </c>
      <c r="O50" s="87">
        <f t="shared" si="59"/>
        <v>0</v>
      </c>
      <c r="P50" s="87">
        <f t="shared" si="59"/>
        <v>0</v>
      </c>
      <c r="Q50" s="87">
        <f t="shared" si="59"/>
        <v>0</v>
      </c>
      <c r="R50" s="87">
        <f t="shared" si="59"/>
        <v>0</v>
      </c>
      <c r="S50" s="87">
        <f t="shared" si="59"/>
        <v>0</v>
      </c>
      <c r="T50" s="100">
        <f t="shared" si="53"/>
        <v>30</v>
      </c>
      <c r="V50" s="87">
        <f t="shared" si="3"/>
        <v>0</v>
      </c>
    </row>
    <row r="51" spans="1:22" ht="14.25" customHeight="1">
      <c r="A51" s="76" t="s">
        <v>583</v>
      </c>
      <c r="B51" s="90">
        <v>60.5</v>
      </c>
      <c r="C51" s="90">
        <v>12.1</v>
      </c>
      <c r="D51" s="90">
        <f t="shared" si="51"/>
        <v>72.599999999999994</v>
      </c>
      <c r="E51" s="91">
        <v>722823</v>
      </c>
      <c r="F51" s="91">
        <v>9</v>
      </c>
      <c r="G51" s="87">
        <f t="shared" ref="G51:S51" si="60">IF($F51=G$1,+$B51,0)</f>
        <v>0</v>
      </c>
      <c r="H51" s="87">
        <f t="shared" si="60"/>
        <v>0</v>
      </c>
      <c r="I51" s="87">
        <f t="shared" si="60"/>
        <v>0</v>
      </c>
      <c r="J51" s="87">
        <f t="shared" si="60"/>
        <v>0</v>
      </c>
      <c r="K51" s="87">
        <f t="shared" si="60"/>
        <v>0</v>
      </c>
      <c r="L51" s="87">
        <f t="shared" si="60"/>
        <v>0</v>
      </c>
      <c r="M51" s="87">
        <f t="shared" si="60"/>
        <v>0</v>
      </c>
      <c r="N51" s="87">
        <f t="shared" si="60"/>
        <v>0</v>
      </c>
      <c r="O51" s="87">
        <f t="shared" si="60"/>
        <v>60.5</v>
      </c>
      <c r="P51" s="87">
        <f t="shared" si="60"/>
        <v>0</v>
      </c>
      <c r="Q51" s="87">
        <f t="shared" si="60"/>
        <v>0</v>
      </c>
      <c r="R51" s="87">
        <f t="shared" si="60"/>
        <v>0</v>
      </c>
      <c r="S51" s="87">
        <f t="shared" si="60"/>
        <v>0</v>
      </c>
      <c r="T51" s="100">
        <f t="shared" si="53"/>
        <v>60.5</v>
      </c>
      <c r="V51" s="87">
        <f t="shared" si="3"/>
        <v>0</v>
      </c>
    </row>
    <row r="52" spans="1:22" ht="14.25" customHeight="1">
      <c r="A52" s="76" t="s">
        <v>582</v>
      </c>
      <c r="B52" s="90">
        <v>46.68</v>
      </c>
      <c r="C52" s="90">
        <v>2.33</v>
      </c>
      <c r="D52" s="90">
        <f t="shared" si="51"/>
        <v>49.01</v>
      </c>
      <c r="E52" s="91" t="s">
        <v>211</v>
      </c>
      <c r="F52" s="91">
        <v>6</v>
      </c>
      <c r="G52" s="87">
        <f t="shared" ref="G52:S52" si="61">IF($F52=G$1,+$B52,0)</f>
        <v>0</v>
      </c>
      <c r="H52" s="87">
        <f t="shared" si="61"/>
        <v>0</v>
      </c>
      <c r="I52" s="87">
        <f t="shared" si="61"/>
        <v>0</v>
      </c>
      <c r="J52" s="87">
        <f t="shared" si="61"/>
        <v>0</v>
      </c>
      <c r="K52" s="87">
        <f t="shared" si="61"/>
        <v>0</v>
      </c>
      <c r="L52" s="87">
        <f t="shared" si="61"/>
        <v>46.68</v>
      </c>
      <c r="M52" s="87">
        <f t="shared" si="61"/>
        <v>0</v>
      </c>
      <c r="N52" s="87">
        <f t="shared" si="61"/>
        <v>0</v>
      </c>
      <c r="O52" s="87">
        <f t="shared" si="61"/>
        <v>0</v>
      </c>
      <c r="P52" s="87">
        <f t="shared" si="61"/>
        <v>0</v>
      </c>
      <c r="Q52" s="87">
        <f t="shared" si="61"/>
        <v>0</v>
      </c>
      <c r="R52" s="87">
        <f t="shared" si="61"/>
        <v>0</v>
      </c>
      <c r="S52" s="87">
        <f t="shared" si="61"/>
        <v>0</v>
      </c>
      <c r="T52" s="100">
        <f t="shared" si="53"/>
        <v>46.68</v>
      </c>
      <c r="V52" s="87">
        <f t="shared" si="3"/>
        <v>0</v>
      </c>
    </row>
    <row r="53" spans="1:22" ht="14.25" customHeight="1">
      <c r="A53" s="76" t="s">
        <v>584</v>
      </c>
      <c r="B53" s="90">
        <v>44</v>
      </c>
      <c r="C53" s="90"/>
      <c r="D53" s="90">
        <f t="shared" si="51"/>
        <v>44</v>
      </c>
      <c r="E53" s="91">
        <v>722824</v>
      </c>
      <c r="F53" s="91">
        <v>12</v>
      </c>
      <c r="G53" s="87">
        <f t="shared" ref="G53:S53" si="62">IF($F53=G$1,+$B53,0)</f>
        <v>0</v>
      </c>
      <c r="H53" s="87">
        <f t="shared" si="62"/>
        <v>0</v>
      </c>
      <c r="I53" s="87">
        <f t="shared" si="62"/>
        <v>0</v>
      </c>
      <c r="J53" s="87">
        <f t="shared" si="62"/>
        <v>0</v>
      </c>
      <c r="K53" s="87">
        <f t="shared" si="62"/>
        <v>0</v>
      </c>
      <c r="L53" s="87">
        <f t="shared" si="62"/>
        <v>0</v>
      </c>
      <c r="M53" s="87">
        <f t="shared" si="62"/>
        <v>0</v>
      </c>
      <c r="N53" s="87">
        <f t="shared" si="62"/>
        <v>0</v>
      </c>
      <c r="O53" s="87">
        <f t="shared" si="62"/>
        <v>0</v>
      </c>
      <c r="P53" s="87">
        <f t="shared" si="62"/>
        <v>0</v>
      </c>
      <c r="Q53" s="87">
        <f t="shared" si="62"/>
        <v>0</v>
      </c>
      <c r="R53" s="87">
        <f t="shared" si="62"/>
        <v>44</v>
      </c>
      <c r="S53" s="87">
        <f t="shared" si="62"/>
        <v>0</v>
      </c>
      <c r="T53" s="100">
        <f t="shared" si="53"/>
        <v>44</v>
      </c>
      <c r="V53" s="87">
        <f t="shared" si="3"/>
        <v>0</v>
      </c>
    </row>
    <row r="54" spans="1:22" ht="14.25" customHeight="1">
      <c r="A54" s="76"/>
      <c r="B54" s="90"/>
      <c r="C54" s="90"/>
      <c r="D54" s="90">
        <f t="shared" si="51"/>
        <v>0</v>
      </c>
      <c r="E54" s="91"/>
      <c r="F54" s="91"/>
      <c r="G54" s="87">
        <f t="shared" ref="G54:S54" si="63">IF($F54=G$1,+$B54,0)</f>
        <v>0</v>
      </c>
      <c r="H54" s="87">
        <f t="shared" si="63"/>
        <v>0</v>
      </c>
      <c r="I54" s="87">
        <f t="shared" si="63"/>
        <v>0</v>
      </c>
      <c r="J54" s="87">
        <f t="shared" si="63"/>
        <v>0</v>
      </c>
      <c r="K54" s="87">
        <f t="shared" si="63"/>
        <v>0</v>
      </c>
      <c r="L54" s="87">
        <f t="shared" si="63"/>
        <v>0</v>
      </c>
      <c r="M54" s="87">
        <f t="shared" si="63"/>
        <v>0</v>
      </c>
      <c r="N54" s="87">
        <f t="shared" si="63"/>
        <v>0</v>
      </c>
      <c r="O54" s="87">
        <f t="shared" si="63"/>
        <v>0</v>
      </c>
      <c r="P54" s="87">
        <f t="shared" si="63"/>
        <v>0</v>
      </c>
      <c r="Q54" s="87">
        <f t="shared" si="63"/>
        <v>0</v>
      </c>
      <c r="R54" s="87">
        <f t="shared" si="63"/>
        <v>0</v>
      </c>
      <c r="S54" s="87">
        <f t="shared" si="63"/>
        <v>0</v>
      </c>
      <c r="T54" s="100">
        <f t="shared" si="53"/>
        <v>0</v>
      </c>
      <c r="V54" s="87">
        <f t="shared" si="3"/>
        <v>0</v>
      </c>
    </row>
    <row r="55" spans="1:22" ht="14.25" customHeight="1">
      <c r="A55" s="76"/>
      <c r="B55" s="100"/>
      <c r="C55" s="100"/>
      <c r="D55" s="90">
        <f t="shared" si="51"/>
        <v>0</v>
      </c>
      <c r="E55" s="91"/>
      <c r="F55" s="91"/>
      <c r="G55" s="87">
        <f t="shared" ref="G55:S55" si="64">IF($F55=G$1,+$B55,0)</f>
        <v>0</v>
      </c>
      <c r="H55" s="87">
        <f t="shared" si="64"/>
        <v>0</v>
      </c>
      <c r="I55" s="87">
        <f t="shared" si="64"/>
        <v>0</v>
      </c>
      <c r="J55" s="87">
        <f t="shared" si="64"/>
        <v>0</v>
      </c>
      <c r="K55" s="87">
        <f t="shared" si="64"/>
        <v>0</v>
      </c>
      <c r="L55" s="87">
        <f t="shared" si="64"/>
        <v>0</v>
      </c>
      <c r="M55" s="87">
        <f t="shared" si="64"/>
        <v>0</v>
      </c>
      <c r="N55" s="87">
        <f t="shared" si="64"/>
        <v>0</v>
      </c>
      <c r="O55" s="87">
        <f t="shared" si="64"/>
        <v>0</v>
      </c>
      <c r="P55" s="87">
        <f t="shared" si="64"/>
        <v>0</v>
      </c>
      <c r="Q55" s="87">
        <f t="shared" si="64"/>
        <v>0</v>
      </c>
      <c r="R55" s="87">
        <f t="shared" si="64"/>
        <v>0</v>
      </c>
      <c r="S55" s="87">
        <f t="shared" si="64"/>
        <v>0</v>
      </c>
      <c r="T55" s="100">
        <f t="shared" si="53"/>
        <v>0</v>
      </c>
      <c r="V55" s="87">
        <f t="shared" si="3"/>
        <v>0</v>
      </c>
    </row>
    <row r="56" spans="1:22" ht="14.25" customHeight="1">
      <c r="A56" s="81"/>
      <c r="C56" s="90"/>
      <c r="D56" s="90">
        <f t="shared" si="51"/>
        <v>0</v>
      </c>
      <c r="E56" s="91"/>
      <c r="F56" s="91"/>
      <c r="G56" s="87">
        <f t="shared" ref="G56:S56" si="65">IF($F56=G$1,+$B56,0)</f>
        <v>0</v>
      </c>
      <c r="H56" s="87">
        <f t="shared" si="65"/>
        <v>0</v>
      </c>
      <c r="I56" s="87">
        <f t="shared" si="65"/>
        <v>0</v>
      </c>
      <c r="J56" s="87">
        <f t="shared" si="65"/>
        <v>0</v>
      </c>
      <c r="K56" s="87">
        <f t="shared" si="65"/>
        <v>0</v>
      </c>
      <c r="L56" s="87">
        <f t="shared" si="65"/>
        <v>0</v>
      </c>
      <c r="M56" s="87">
        <f t="shared" si="65"/>
        <v>0</v>
      </c>
      <c r="N56" s="87">
        <f t="shared" si="65"/>
        <v>0</v>
      </c>
      <c r="O56" s="87">
        <f t="shared" si="65"/>
        <v>0</v>
      </c>
      <c r="P56" s="87">
        <f t="shared" si="65"/>
        <v>0</v>
      </c>
      <c r="Q56" s="87">
        <f t="shared" si="65"/>
        <v>0</v>
      </c>
      <c r="R56" s="87">
        <f t="shared" si="65"/>
        <v>0</v>
      </c>
      <c r="S56" s="87">
        <f t="shared" si="65"/>
        <v>0</v>
      </c>
      <c r="T56" s="100">
        <f t="shared" si="53"/>
        <v>0</v>
      </c>
      <c r="V56" s="87">
        <f t="shared" si="3"/>
        <v>0</v>
      </c>
    </row>
    <row r="57" spans="1:22" ht="14.25" customHeight="1">
      <c r="C57" s="113"/>
      <c r="D57" s="90">
        <f t="shared" si="51"/>
        <v>0</v>
      </c>
      <c r="E57" s="91"/>
      <c r="F57" s="91"/>
      <c r="G57" s="87">
        <f t="shared" ref="G57:S57" si="66">IF($F57=G$1,+$B57,0)</f>
        <v>0</v>
      </c>
      <c r="H57" s="87">
        <f t="shared" si="66"/>
        <v>0</v>
      </c>
      <c r="I57" s="87">
        <f t="shared" si="66"/>
        <v>0</v>
      </c>
      <c r="J57" s="87">
        <f t="shared" si="66"/>
        <v>0</v>
      </c>
      <c r="K57" s="87">
        <f t="shared" si="66"/>
        <v>0</v>
      </c>
      <c r="L57" s="87">
        <f t="shared" si="66"/>
        <v>0</v>
      </c>
      <c r="M57" s="87">
        <f t="shared" si="66"/>
        <v>0</v>
      </c>
      <c r="N57" s="87">
        <f t="shared" si="66"/>
        <v>0</v>
      </c>
      <c r="O57" s="87">
        <f t="shared" si="66"/>
        <v>0</v>
      </c>
      <c r="P57" s="87">
        <f t="shared" si="66"/>
        <v>0</v>
      </c>
      <c r="Q57" s="87">
        <f t="shared" si="66"/>
        <v>0</v>
      </c>
      <c r="R57" s="87">
        <f t="shared" si="66"/>
        <v>0</v>
      </c>
      <c r="S57" s="87">
        <f t="shared" si="66"/>
        <v>0</v>
      </c>
      <c r="T57" s="100">
        <f t="shared" si="53"/>
        <v>0</v>
      </c>
      <c r="V57" s="87">
        <f t="shared" si="3"/>
        <v>0</v>
      </c>
    </row>
    <row r="58" spans="1:22" ht="14.25" customHeight="1">
      <c r="A58" s="81"/>
      <c r="C58" s="90"/>
      <c r="D58" s="90">
        <f t="shared" si="51"/>
        <v>0</v>
      </c>
      <c r="E58" s="91"/>
      <c r="F58" s="91"/>
      <c r="G58" s="87">
        <f t="shared" ref="G58:S58" si="67">IF($F58=G$1,+$B58,0)</f>
        <v>0</v>
      </c>
      <c r="H58" s="87">
        <f t="shared" si="67"/>
        <v>0</v>
      </c>
      <c r="I58" s="87">
        <f t="shared" si="67"/>
        <v>0</v>
      </c>
      <c r="J58" s="87">
        <f t="shared" si="67"/>
        <v>0</v>
      </c>
      <c r="K58" s="87">
        <f t="shared" si="67"/>
        <v>0</v>
      </c>
      <c r="L58" s="87">
        <f t="shared" si="67"/>
        <v>0</v>
      </c>
      <c r="M58" s="87">
        <f t="shared" si="67"/>
        <v>0</v>
      </c>
      <c r="N58" s="87">
        <f t="shared" si="67"/>
        <v>0</v>
      </c>
      <c r="O58" s="87">
        <f t="shared" si="67"/>
        <v>0</v>
      </c>
      <c r="P58" s="87">
        <f t="shared" si="67"/>
        <v>0</v>
      </c>
      <c r="Q58" s="87">
        <f t="shared" si="67"/>
        <v>0</v>
      </c>
      <c r="R58" s="87">
        <f t="shared" si="67"/>
        <v>0</v>
      </c>
      <c r="S58" s="87">
        <f t="shared" si="67"/>
        <v>0</v>
      </c>
      <c r="T58" s="100">
        <f t="shared" si="53"/>
        <v>0</v>
      </c>
      <c r="V58" s="87">
        <f t="shared" si="3"/>
        <v>0</v>
      </c>
    </row>
    <row r="59" spans="1:22" ht="14.25" customHeight="1">
      <c r="A59" s="81"/>
      <c r="C59" s="113"/>
      <c r="D59" s="90">
        <f t="shared" si="51"/>
        <v>0</v>
      </c>
      <c r="E59" s="91"/>
      <c r="F59" s="91"/>
      <c r="G59" s="87">
        <f t="shared" ref="G59:S59" si="68">IF($F59=G$1,+$B59,0)</f>
        <v>0</v>
      </c>
      <c r="H59" s="87">
        <f t="shared" si="68"/>
        <v>0</v>
      </c>
      <c r="I59" s="87">
        <f t="shared" si="68"/>
        <v>0</v>
      </c>
      <c r="J59" s="87">
        <f t="shared" si="68"/>
        <v>0</v>
      </c>
      <c r="K59" s="87">
        <f t="shared" si="68"/>
        <v>0</v>
      </c>
      <c r="L59" s="87">
        <f t="shared" si="68"/>
        <v>0</v>
      </c>
      <c r="M59" s="87">
        <f t="shared" si="68"/>
        <v>0</v>
      </c>
      <c r="N59" s="87">
        <f t="shared" si="68"/>
        <v>0</v>
      </c>
      <c r="O59" s="87">
        <f t="shared" si="68"/>
        <v>0</v>
      </c>
      <c r="P59" s="87">
        <f t="shared" si="68"/>
        <v>0</v>
      </c>
      <c r="Q59" s="87">
        <f t="shared" si="68"/>
        <v>0</v>
      </c>
      <c r="R59" s="87">
        <f t="shared" si="68"/>
        <v>0</v>
      </c>
      <c r="S59" s="87">
        <f t="shared" si="68"/>
        <v>0</v>
      </c>
      <c r="T59" s="100">
        <f t="shared" si="53"/>
        <v>0</v>
      </c>
      <c r="V59" s="87">
        <f t="shared" si="3"/>
        <v>0</v>
      </c>
    </row>
    <row r="60" spans="1:22" ht="14.25" customHeight="1">
      <c r="A60" s="114" t="s">
        <v>234</v>
      </c>
      <c r="B60" s="115">
        <f>SUM(B45:B59)</f>
        <v>2571.6899999999996</v>
      </c>
      <c r="C60" s="115">
        <f t="shared" ref="C60:D60" si="69">SUM(C44:C59)</f>
        <v>424.00000000000006</v>
      </c>
      <c r="D60" s="115">
        <f t="shared" si="69"/>
        <v>2995.69</v>
      </c>
      <c r="E60" s="2"/>
      <c r="F60" s="91"/>
      <c r="G60" s="105">
        <f t="shared" ref="G60:T60" si="70">SUM(G44:G59)</f>
        <v>342.65999999999997</v>
      </c>
      <c r="H60" s="105">
        <f t="shared" si="70"/>
        <v>0</v>
      </c>
      <c r="I60" s="105">
        <f t="shared" si="70"/>
        <v>1270</v>
      </c>
      <c r="J60" s="105">
        <f t="shared" si="70"/>
        <v>30</v>
      </c>
      <c r="K60" s="105">
        <f t="shared" si="70"/>
        <v>0</v>
      </c>
      <c r="L60" s="105">
        <f t="shared" si="70"/>
        <v>46.68</v>
      </c>
      <c r="M60" s="105">
        <f t="shared" si="70"/>
        <v>39.85</v>
      </c>
      <c r="N60" s="105">
        <f t="shared" si="70"/>
        <v>738</v>
      </c>
      <c r="O60" s="105">
        <f t="shared" si="70"/>
        <v>60.5</v>
      </c>
      <c r="P60" s="105">
        <f t="shared" si="70"/>
        <v>0</v>
      </c>
      <c r="Q60" s="105">
        <f t="shared" si="70"/>
        <v>0</v>
      </c>
      <c r="R60" s="105">
        <f t="shared" si="70"/>
        <v>44</v>
      </c>
      <c r="S60" s="105">
        <f t="shared" si="70"/>
        <v>0</v>
      </c>
      <c r="T60" s="105">
        <f t="shared" si="70"/>
        <v>2571.6899999999996</v>
      </c>
      <c r="V60" s="87">
        <f t="shared" si="3"/>
        <v>0</v>
      </c>
    </row>
    <row r="61" spans="1:22" ht="14.25" customHeight="1">
      <c r="A61" s="76" t="s">
        <v>349</v>
      </c>
      <c r="B61" s="90">
        <v>315.76</v>
      </c>
      <c r="C61" s="117"/>
      <c r="D61" s="90">
        <f t="shared" ref="D61:D70" si="71">SUM(B61:C61)</f>
        <v>315.76</v>
      </c>
      <c r="E61" s="2">
        <v>722826</v>
      </c>
      <c r="F61" s="91">
        <v>1</v>
      </c>
      <c r="G61" s="87">
        <f t="shared" ref="G61:S61" si="72">IF($F61=G$1,+$B61,0)</f>
        <v>315.76</v>
      </c>
      <c r="H61" s="87">
        <f t="shared" si="72"/>
        <v>0</v>
      </c>
      <c r="I61" s="87">
        <f t="shared" si="72"/>
        <v>0</v>
      </c>
      <c r="J61" s="87">
        <f t="shared" si="72"/>
        <v>0</v>
      </c>
      <c r="K61" s="87">
        <f t="shared" si="72"/>
        <v>0</v>
      </c>
      <c r="L61" s="87">
        <f t="shared" si="72"/>
        <v>0</v>
      </c>
      <c r="M61" s="87">
        <f t="shared" si="72"/>
        <v>0</v>
      </c>
      <c r="N61" s="87">
        <f t="shared" si="72"/>
        <v>0</v>
      </c>
      <c r="O61" s="87">
        <f t="shared" si="72"/>
        <v>0</v>
      </c>
      <c r="P61" s="87">
        <f t="shared" si="72"/>
        <v>0</v>
      </c>
      <c r="Q61" s="87">
        <f t="shared" si="72"/>
        <v>0</v>
      </c>
      <c r="R61" s="87">
        <f t="shared" si="72"/>
        <v>0</v>
      </c>
      <c r="S61" s="87">
        <f t="shared" si="72"/>
        <v>0</v>
      </c>
      <c r="T61" s="100">
        <f t="shared" ref="T61:T70" si="73">SUM(G61:R61)</f>
        <v>315.76</v>
      </c>
      <c r="V61" s="87">
        <f t="shared" si="3"/>
        <v>0</v>
      </c>
    </row>
    <row r="62" spans="1:22" ht="14.25" customHeight="1">
      <c r="A62" s="76" t="s">
        <v>356</v>
      </c>
      <c r="B62" s="90">
        <v>26.7</v>
      </c>
      <c r="C62" s="90"/>
      <c r="D62" s="90">
        <f t="shared" si="71"/>
        <v>26.7</v>
      </c>
      <c r="E62" s="2" t="s">
        <v>365</v>
      </c>
      <c r="F62" s="91">
        <v>1</v>
      </c>
      <c r="G62" s="87">
        <f t="shared" ref="G62:S62" si="74">IF($F62=G$1,+$B62,0)</f>
        <v>26.7</v>
      </c>
      <c r="H62" s="87">
        <f t="shared" si="74"/>
        <v>0</v>
      </c>
      <c r="I62" s="87">
        <f t="shared" si="74"/>
        <v>0</v>
      </c>
      <c r="J62" s="87">
        <f t="shared" si="74"/>
        <v>0</v>
      </c>
      <c r="K62" s="87">
        <f t="shared" si="74"/>
        <v>0</v>
      </c>
      <c r="L62" s="87">
        <f t="shared" si="74"/>
        <v>0</v>
      </c>
      <c r="M62" s="87">
        <f t="shared" si="74"/>
        <v>0</v>
      </c>
      <c r="N62" s="87">
        <f t="shared" si="74"/>
        <v>0</v>
      </c>
      <c r="O62" s="87">
        <f t="shared" si="74"/>
        <v>0</v>
      </c>
      <c r="P62" s="87">
        <f t="shared" si="74"/>
        <v>0</v>
      </c>
      <c r="Q62" s="87">
        <f t="shared" si="74"/>
        <v>0</v>
      </c>
      <c r="R62" s="87">
        <f t="shared" si="74"/>
        <v>0</v>
      </c>
      <c r="S62" s="87">
        <f t="shared" si="74"/>
        <v>0</v>
      </c>
      <c r="T62" s="100">
        <f t="shared" si="73"/>
        <v>26.7</v>
      </c>
      <c r="V62" s="87">
        <f t="shared" si="3"/>
        <v>0</v>
      </c>
    </row>
    <row r="63" spans="1:22" ht="14.25" customHeight="1">
      <c r="A63" s="5" t="s">
        <v>366</v>
      </c>
      <c r="B63" s="100">
        <v>47.33</v>
      </c>
      <c r="C63" s="90">
        <v>9.4700000000000006</v>
      </c>
      <c r="D63" s="90">
        <f t="shared" si="71"/>
        <v>56.8</v>
      </c>
      <c r="E63" s="2">
        <v>722833</v>
      </c>
      <c r="F63" s="91">
        <v>3</v>
      </c>
      <c r="G63" s="87">
        <f t="shared" ref="G63:S63" si="75">IF($F63=G$1,+$B63,0)</f>
        <v>0</v>
      </c>
      <c r="H63" s="87">
        <f t="shared" si="75"/>
        <v>0</v>
      </c>
      <c r="I63" s="87">
        <f t="shared" si="75"/>
        <v>47.33</v>
      </c>
      <c r="J63" s="87">
        <f t="shared" si="75"/>
        <v>0</v>
      </c>
      <c r="K63" s="87">
        <f t="shared" si="75"/>
        <v>0</v>
      </c>
      <c r="L63" s="87">
        <f t="shared" si="75"/>
        <v>0</v>
      </c>
      <c r="M63" s="87">
        <f t="shared" si="75"/>
        <v>0</v>
      </c>
      <c r="N63" s="87">
        <f t="shared" si="75"/>
        <v>0</v>
      </c>
      <c r="O63" s="87">
        <f t="shared" si="75"/>
        <v>0</v>
      </c>
      <c r="P63" s="87">
        <f t="shared" si="75"/>
        <v>0</v>
      </c>
      <c r="Q63" s="87">
        <f t="shared" si="75"/>
        <v>0</v>
      </c>
      <c r="R63" s="87">
        <f t="shared" si="75"/>
        <v>0</v>
      </c>
      <c r="S63" s="87">
        <f t="shared" si="75"/>
        <v>0</v>
      </c>
      <c r="T63" s="100">
        <f t="shared" si="73"/>
        <v>47.33</v>
      </c>
      <c r="V63" s="87">
        <f t="shared" si="3"/>
        <v>0</v>
      </c>
    </row>
    <row r="64" spans="1:22" ht="15" customHeight="1">
      <c r="A64" s="76" t="s">
        <v>212</v>
      </c>
      <c r="B64" s="100">
        <v>1670</v>
      </c>
      <c r="C64" s="90">
        <v>334</v>
      </c>
      <c r="D64" s="90">
        <f t="shared" si="71"/>
        <v>2004</v>
      </c>
      <c r="E64" s="2">
        <v>722827</v>
      </c>
      <c r="F64" s="91">
        <v>3</v>
      </c>
      <c r="G64" s="87">
        <f t="shared" ref="G64:S64" si="76">IF($F64=G$1,+$B64,0)</f>
        <v>0</v>
      </c>
      <c r="H64" s="87">
        <f t="shared" si="76"/>
        <v>0</v>
      </c>
      <c r="I64" s="87">
        <f t="shared" si="76"/>
        <v>1670</v>
      </c>
      <c r="J64" s="87">
        <f t="shared" si="76"/>
        <v>0</v>
      </c>
      <c r="K64" s="87">
        <f t="shared" si="76"/>
        <v>0</v>
      </c>
      <c r="L64" s="87">
        <f t="shared" si="76"/>
        <v>0</v>
      </c>
      <c r="M64" s="87">
        <f t="shared" si="76"/>
        <v>0</v>
      </c>
      <c r="N64" s="87">
        <f t="shared" si="76"/>
        <v>0</v>
      </c>
      <c r="O64" s="87">
        <f t="shared" si="76"/>
        <v>0</v>
      </c>
      <c r="P64" s="87">
        <f t="shared" si="76"/>
        <v>0</v>
      </c>
      <c r="Q64" s="87">
        <f t="shared" si="76"/>
        <v>0</v>
      </c>
      <c r="R64" s="87">
        <f t="shared" si="76"/>
        <v>0</v>
      </c>
      <c r="S64" s="87">
        <f t="shared" si="76"/>
        <v>0</v>
      </c>
      <c r="T64" s="100">
        <f t="shared" si="73"/>
        <v>1670</v>
      </c>
      <c r="V64" s="87">
        <f t="shared" si="3"/>
        <v>0</v>
      </c>
    </row>
    <row r="65" spans="1:22" ht="14.25" customHeight="1">
      <c r="A65" s="189" t="s">
        <v>353</v>
      </c>
      <c r="B65" s="90">
        <v>39.85</v>
      </c>
      <c r="C65" s="90">
        <v>7.97</v>
      </c>
      <c r="D65" s="90">
        <f t="shared" si="71"/>
        <v>47.82</v>
      </c>
      <c r="E65" s="2"/>
      <c r="F65" s="91">
        <v>7</v>
      </c>
      <c r="G65" s="87">
        <f t="shared" ref="G65:S65" si="77">IF($F65=G$1,+$B65,0)</f>
        <v>0</v>
      </c>
      <c r="H65" s="87">
        <f t="shared" si="77"/>
        <v>0</v>
      </c>
      <c r="I65" s="87">
        <f t="shared" si="77"/>
        <v>0</v>
      </c>
      <c r="J65" s="87">
        <f t="shared" si="77"/>
        <v>0</v>
      </c>
      <c r="K65" s="87">
        <f t="shared" si="77"/>
        <v>0</v>
      </c>
      <c r="L65" s="87">
        <f t="shared" si="77"/>
        <v>0</v>
      </c>
      <c r="M65" s="87">
        <f t="shared" si="77"/>
        <v>39.85</v>
      </c>
      <c r="N65" s="87">
        <f t="shared" si="77"/>
        <v>0</v>
      </c>
      <c r="O65" s="87">
        <f t="shared" si="77"/>
        <v>0</v>
      </c>
      <c r="P65" s="87">
        <f t="shared" si="77"/>
        <v>0</v>
      </c>
      <c r="Q65" s="87">
        <f t="shared" si="77"/>
        <v>0</v>
      </c>
      <c r="R65" s="87">
        <f t="shared" si="77"/>
        <v>0</v>
      </c>
      <c r="S65" s="87">
        <f t="shared" si="77"/>
        <v>0</v>
      </c>
      <c r="T65" s="100">
        <f t="shared" si="73"/>
        <v>39.85</v>
      </c>
      <c r="V65" s="87">
        <f t="shared" si="3"/>
        <v>0</v>
      </c>
    </row>
    <row r="66" spans="1:22" ht="14.25" customHeight="1">
      <c r="A66" s="189" t="s">
        <v>585</v>
      </c>
      <c r="B66" s="90">
        <v>101.88</v>
      </c>
      <c r="C66" s="90"/>
      <c r="D66" s="90">
        <f t="shared" si="71"/>
        <v>101.88</v>
      </c>
      <c r="E66" s="2">
        <v>722825</v>
      </c>
      <c r="F66" s="91">
        <v>12</v>
      </c>
      <c r="G66" s="87">
        <f t="shared" ref="G66:S66" si="78">IF($F66=G$1,+$B66,0)</f>
        <v>0</v>
      </c>
      <c r="H66" s="87">
        <f t="shared" si="78"/>
        <v>0</v>
      </c>
      <c r="I66" s="87">
        <f t="shared" si="78"/>
        <v>0</v>
      </c>
      <c r="J66" s="87">
        <f t="shared" si="78"/>
        <v>0</v>
      </c>
      <c r="K66" s="87">
        <f t="shared" si="78"/>
        <v>0</v>
      </c>
      <c r="L66" s="87">
        <f t="shared" si="78"/>
        <v>0</v>
      </c>
      <c r="M66" s="87">
        <f t="shared" si="78"/>
        <v>0</v>
      </c>
      <c r="N66" s="87">
        <f t="shared" si="78"/>
        <v>0</v>
      </c>
      <c r="O66" s="87">
        <f t="shared" si="78"/>
        <v>0</v>
      </c>
      <c r="P66" s="87">
        <f t="shared" si="78"/>
        <v>0</v>
      </c>
      <c r="Q66" s="87">
        <f t="shared" si="78"/>
        <v>0</v>
      </c>
      <c r="R66" s="87">
        <f t="shared" si="78"/>
        <v>101.88</v>
      </c>
      <c r="S66" s="87">
        <f t="shared" si="78"/>
        <v>0</v>
      </c>
      <c r="T66" s="100">
        <f t="shared" si="73"/>
        <v>101.88</v>
      </c>
      <c r="V66" s="87">
        <f t="shared" si="3"/>
        <v>0</v>
      </c>
    </row>
    <row r="67" spans="1:22" ht="14.25" customHeight="1">
      <c r="A67" s="76" t="s">
        <v>585</v>
      </c>
      <c r="B67" s="100">
        <v>234.08</v>
      </c>
      <c r="C67" s="90"/>
      <c r="D67" s="90">
        <f t="shared" si="71"/>
        <v>234.08</v>
      </c>
      <c r="E67" s="2">
        <v>722829</v>
      </c>
      <c r="F67" s="91">
        <v>12</v>
      </c>
      <c r="G67" s="87">
        <f t="shared" ref="G67:S67" si="79">IF($F67=G$1,+$B67,0)</f>
        <v>0</v>
      </c>
      <c r="H67" s="87">
        <f t="shared" si="79"/>
        <v>0</v>
      </c>
      <c r="I67" s="87">
        <f t="shared" si="79"/>
        <v>0</v>
      </c>
      <c r="J67" s="87">
        <f t="shared" si="79"/>
        <v>0</v>
      </c>
      <c r="K67" s="87">
        <f t="shared" si="79"/>
        <v>0</v>
      </c>
      <c r="L67" s="87">
        <f t="shared" si="79"/>
        <v>0</v>
      </c>
      <c r="M67" s="87">
        <f t="shared" si="79"/>
        <v>0</v>
      </c>
      <c r="N67" s="87">
        <f t="shared" si="79"/>
        <v>0</v>
      </c>
      <c r="O67" s="87">
        <f t="shared" si="79"/>
        <v>0</v>
      </c>
      <c r="P67" s="87">
        <f t="shared" si="79"/>
        <v>0</v>
      </c>
      <c r="Q67" s="87">
        <f t="shared" si="79"/>
        <v>0</v>
      </c>
      <c r="R67" s="87">
        <f t="shared" si="79"/>
        <v>234.08</v>
      </c>
      <c r="S67" s="87">
        <f t="shared" si="79"/>
        <v>0</v>
      </c>
      <c r="T67" s="100">
        <f t="shared" si="73"/>
        <v>234.08</v>
      </c>
      <c r="V67" s="87">
        <f t="shared" si="3"/>
        <v>0</v>
      </c>
    </row>
    <row r="68" spans="1:22" ht="14.25" customHeight="1">
      <c r="A68" s="76" t="s">
        <v>586</v>
      </c>
      <c r="B68" s="90">
        <v>620</v>
      </c>
      <c r="C68" s="90">
        <v>124</v>
      </c>
      <c r="D68" s="90">
        <f t="shared" si="71"/>
        <v>744</v>
      </c>
      <c r="E68" s="2">
        <v>722830</v>
      </c>
      <c r="F68" s="91">
        <v>8</v>
      </c>
      <c r="G68" s="87">
        <f t="shared" ref="G68:S68" si="80">IF($F68=G$1,+$B68,0)</f>
        <v>0</v>
      </c>
      <c r="H68" s="87">
        <f t="shared" si="80"/>
        <v>0</v>
      </c>
      <c r="I68" s="87">
        <f t="shared" si="80"/>
        <v>0</v>
      </c>
      <c r="J68" s="87">
        <f t="shared" si="80"/>
        <v>0</v>
      </c>
      <c r="K68" s="87">
        <f t="shared" si="80"/>
        <v>0</v>
      </c>
      <c r="L68" s="87">
        <f t="shared" si="80"/>
        <v>0</v>
      </c>
      <c r="M68" s="87">
        <f t="shared" si="80"/>
        <v>0</v>
      </c>
      <c r="N68" s="87">
        <f t="shared" si="80"/>
        <v>620</v>
      </c>
      <c r="O68" s="87">
        <f t="shared" si="80"/>
        <v>0</v>
      </c>
      <c r="P68" s="87">
        <f t="shared" si="80"/>
        <v>0</v>
      </c>
      <c r="Q68" s="87">
        <f t="shared" si="80"/>
        <v>0</v>
      </c>
      <c r="R68" s="87">
        <f t="shared" si="80"/>
        <v>0</v>
      </c>
      <c r="S68" s="87">
        <f t="shared" si="80"/>
        <v>0</v>
      </c>
      <c r="T68" s="100">
        <f t="shared" si="73"/>
        <v>620</v>
      </c>
      <c r="V68" s="87">
        <f t="shared" si="3"/>
        <v>0</v>
      </c>
    </row>
    <row r="69" spans="1:22" ht="14.25" customHeight="1">
      <c r="A69" s="81" t="s">
        <v>391</v>
      </c>
      <c r="B69" s="90">
        <v>30</v>
      </c>
      <c r="C69" s="90"/>
      <c r="D69" s="90">
        <f t="shared" si="71"/>
        <v>30</v>
      </c>
      <c r="E69" s="2">
        <v>722831</v>
      </c>
      <c r="F69" s="91">
        <v>4</v>
      </c>
      <c r="G69" s="87">
        <f t="shared" ref="G69:S69" si="81">IF($F69=G$1,+$B69,0)</f>
        <v>0</v>
      </c>
      <c r="H69" s="87">
        <f t="shared" si="81"/>
        <v>0</v>
      </c>
      <c r="I69" s="87">
        <f t="shared" si="81"/>
        <v>0</v>
      </c>
      <c r="J69" s="87">
        <f t="shared" si="81"/>
        <v>30</v>
      </c>
      <c r="K69" s="87">
        <f t="shared" si="81"/>
        <v>0</v>
      </c>
      <c r="L69" s="87">
        <f t="shared" si="81"/>
        <v>0</v>
      </c>
      <c r="M69" s="87">
        <f t="shared" si="81"/>
        <v>0</v>
      </c>
      <c r="N69" s="87">
        <f t="shared" si="81"/>
        <v>0</v>
      </c>
      <c r="O69" s="87">
        <f t="shared" si="81"/>
        <v>0</v>
      </c>
      <c r="P69" s="87">
        <f t="shared" si="81"/>
        <v>0</v>
      </c>
      <c r="Q69" s="87">
        <f t="shared" si="81"/>
        <v>0</v>
      </c>
      <c r="R69" s="87">
        <f t="shared" si="81"/>
        <v>0</v>
      </c>
      <c r="S69" s="87">
        <f t="shared" si="81"/>
        <v>0</v>
      </c>
      <c r="T69" s="100">
        <f t="shared" si="73"/>
        <v>30</v>
      </c>
      <c r="V69" s="87">
        <f t="shared" si="3"/>
        <v>0</v>
      </c>
    </row>
    <row r="70" spans="1:22" ht="14.25" customHeight="1">
      <c r="A70" s="81" t="s">
        <v>579</v>
      </c>
      <c r="B70" s="100">
        <v>47.07</v>
      </c>
      <c r="C70" s="90">
        <v>2.35</v>
      </c>
      <c r="D70" s="90">
        <f t="shared" si="71"/>
        <v>49.42</v>
      </c>
      <c r="E70" s="2" t="s">
        <v>211</v>
      </c>
      <c r="F70" s="91">
        <v>6</v>
      </c>
      <c r="G70" s="87">
        <f t="shared" ref="G70:S70" si="82">IF($F70=G$1,+$B70,0)</f>
        <v>0</v>
      </c>
      <c r="H70" s="87">
        <f t="shared" si="82"/>
        <v>0</v>
      </c>
      <c r="I70" s="87">
        <f t="shared" si="82"/>
        <v>0</v>
      </c>
      <c r="J70" s="87">
        <f t="shared" si="82"/>
        <v>0</v>
      </c>
      <c r="K70" s="87">
        <f t="shared" si="82"/>
        <v>0</v>
      </c>
      <c r="L70" s="87">
        <f t="shared" si="82"/>
        <v>47.07</v>
      </c>
      <c r="M70" s="87">
        <f t="shared" si="82"/>
        <v>0</v>
      </c>
      <c r="N70" s="87">
        <f t="shared" si="82"/>
        <v>0</v>
      </c>
      <c r="O70" s="87">
        <f t="shared" si="82"/>
        <v>0</v>
      </c>
      <c r="P70" s="87">
        <f t="shared" si="82"/>
        <v>0</v>
      </c>
      <c r="Q70" s="87">
        <f t="shared" si="82"/>
        <v>0</v>
      </c>
      <c r="R70" s="87">
        <f t="shared" si="82"/>
        <v>0</v>
      </c>
      <c r="S70" s="87">
        <f t="shared" si="82"/>
        <v>0</v>
      </c>
      <c r="T70" s="100">
        <f t="shared" si="73"/>
        <v>47.07</v>
      </c>
      <c r="V70" s="87">
        <f t="shared" si="3"/>
        <v>0</v>
      </c>
    </row>
    <row r="71" spans="1:22" ht="16.5" customHeight="1">
      <c r="A71" s="114" t="s">
        <v>238</v>
      </c>
      <c r="B71" s="119">
        <f t="shared" ref="B71:D71" si="83">SUM(B61:B70)</f>
        <v>3132.67</v>
      </c>
      <c r="C71" s="119">
        <f t="shared" si="83"/>
        <v>477.79000000000008</v>
      </c>
      <c r="D71" s="119">
        <f t="shared" si="83"/>
        <v>3610.4600000000005</v>
      </c>
      <c r="E71" s="2"/>
      <c r="F71" s="2"/>
      <c r="G71" s="105">
        <f>SUM(G61:G70)</f>
        <v>342.46</v>
      </c>
      <c r="H71" s="105">
        <f t="shared" ref="H71:P71" si="84">SUM(H62:H70)</f>
        <v>0</v>
      </c>
      <c r="I71" s="105">
        <f t="shared" si="84"/>
        <v>1717.33</v>
      </c>
      <c r="J71" s="105">
        <f t="shared" si="84"/>
        <v>30</v>
      </c>
      <c r="K71" s="105">
        <f t="shared" si="84"/>
        <v>0</v>
      </c>
      <c r="L71" s="105">
        <f t="shared" si="84"/>
        <v>47.07</v>
      </c>
      <c r="M71" s="105">
        <f t="shared" si="84"/>
        <v>39.85</v>
      </c>
      <c r="N71" s="105">
        <f t="shared" si="84"/>
        <v>620</v>
      </c>
      <c r="O71" s="105">
        <f t="shared" si="84"/>
        <v>0</v>
      </c>
      <c r="P71" s="105">
        <f t="shared" si="84"/>
        <v>0</v>
      </c>
      <c r="Q71" s="105">
        <f>SUM(Q64:Q70)</f>
        <v>0</v>
      </c>
      <c r="R71" s="105">
        <f t="shared" ref="R71:S71" si="85">SUM(R62:R70)</f>
        <v>335.96000000000004</v>
      </c>
      <c r="S71" s="105">
        <f t="shared" si="85"/>
        <v>0</v>
      </c>
      <c r="T71" s="105">
        <f>SUM(G71:S71)</f>
        <v>3132.67</v>
      </c>
      <c r="V71" s="87">
        <f t="shared" si="3"/>
        <v>0</v>
      </c>
    </row>
    <row r="72" spans="1:22" ht="14.25" customHeight="1">
      <c r="A72" s="76" t="s">
        <v>349</v>
      </c>
      <c r="B72" s="113">
        <v>315.95999999999998</v>
      </c>
      <c r="C72" s="113"/>
      <c r="D72" s="191">
        <f t="shared" ref="D72:D75" si="86">SUM(B72:C72)</f>
        <v>315.95999999999998</v>
      </c>
      <c r="E72" s="2">
        <v>722835</v>
      </c>
      <c r="F72" s="2">
        <v>1</v>
      </c>
      <c r="G72" s="87">
        <f t="shared" ref="G72:S72" si="87">IF($F72=G$1,+$B72,0)</f>
        <v>315.95999999999998</v>
      </c>
      <c r="H72" s="87">
        <f t="shared" si="87"/>
        <v>0</v>
      </c>
      <c r="I72" s="87">
        <f t="shared" si="87"/>
        <v>0</v>
      </c>
      <c r="J72" s="87">
        <f t="shared" si="87"/>
        <v>0</v>
      </c>
      <c r="K72" s="87">
        <f t="shared" si="87"/>
        <v>0</v>
      </c>
      <c r="L72" s="87">
        <f t="shared" si="87"/>
        <v>0</v>
      </c>
      <c r="M72" s="87">
        <f t="shared" si="87"/>
        <v>0</v>
      </c>
      <c r="N72" s="87">
        <f t="shared" si="87"/>
        <v>0</v>
      </c>
      <c r="O72" s="87">
        <f t="shared" si="87"/>
        <v>0</v>
      </c>
      <c r="P72" s="87">
        <f t="shared" si="87"/>
        <v>0</v>
      </c>
      <c r="Q72" s="87">
        <f t="shared" si="87"/>
        <v>0</v>
      </c>
      <c r="R72" s="87">
        <f t="shared" si="87"/>
        <v>0</v>
      </c>
      <c r="S72" s="87">
        <f t="shared" si="87"/>
        <v>0</v>
      </c>
      <c r="T72" s="100">
        <f t="shared" ref="T72:T88" si="88">SUM(G72:R72)</f>
        <v>315.95999999999998</v>
      </c>
      <c r="V72" s="87">
        <f t="shared" si="3"/>
        <v>0</v>
      </c>
    </row>
    <row r="73" spans="1:22" ht="14.25" customHeight="1">
      <c r="A73" s="76" t="s">
        <v>356</v>
      </c>
      <c r="B73" s="90">
        <v>26.7</v>
      </c>
      <c r="C73" s="90"/>
      <c r="D73" s="191">
        <f t="shared" si="86"/>
        <v>26.7</v>
      </c>
      <c r="E73" s="91" t="s">
        <v>211</v>
      </c>
      <c r="F73" s="91">
        <v>1</v>
      </c>
      <c r="G73" s="87">
        <f t="shared" ref="G73:S73" si="89">IF($F73=G$1,+$B73,0)</f>
        <v>26.7</v>
      </c>
      <c r="H73" s="87">
        <f t="shared" si="89"/>
        <v>0</v>
      </c>
      <c r="I73" s="87">
        <f t="shared" si="89"/>
        <v>0</v>
      </c>
      <c r="J73" s="87">
        <f t="shared" si="89"/>
        <v>0</v>
      </c>
      <c r="K73" s="87">
        <f t="shared" si="89"/>
        <v>0</v>
      </c>
      <c r="L73" s="87">
        <f t="shared" si="89"/>
        <v>0</v>
      </c>
      <c r="M73" s="87">
        <f t="shared" si="89"/>
        <v>0</v>
      </c>
      <c r="N73" s="87">
        <f t="shared" si="89"/>
        <v>0</v>
      </c>
      <c r="O73" s="87">
        <f t="shared" si="89"/>
        <v>0</v>
      </c>
      <c r="P73" s="87">
        <f t="shared" si="89"/>
        <v>0</v>
      </c>
      <c r="Q73" s="87">
        <f t="shared" si="89"/>
        <v>0</v>
      </c>
      <c r="R73" s="87">
        <f t="shared" si="89"/>
        <v>0</v>
      </c>
      <c r="S73" s="87">
        <f t="shared" si="89"/>
        <v>0</v>
      </c>
      <c r="T73" s="100">
        <f t="shared" si="88"/>
        <v>26.7</v>
      </c>
      <c r="V73" s="87">
        <f t="shared" si="3"/>
        <v>0</v>
      </c>
    </row>
    <row r="74" spans="1:22" ht="14.25" customHeight="1">
      <c r="A74" s="5" t="s">
        <v>239</v>
      </c>
      <c r="B74" s="90">
        <v>228.8</v>
      </c>
      <c r="C74" s="90"/>
      <c r="D74" s="190">
        <f t="shared" si="86"/>
        <v>228.8</v>
      </c>
      <c r="E74" s="91">
        <v>722836</v>
      </c>
      <c r="F74" s="91">
        <v>1</v>
      </c>
      <c r="G74" s="87">
        <f t="shared" ref="G74:S74" si="90">IF($F74=G$1,+$B74,0)</f>
        <v>228.8</v>
      </c>
      <c r="H74" s="87">
        <f t="shared" si="90"/>
        <v>0</v>
      </c>
      <c r="I74" s="87">
        <f t="shared" si="90"/>
        <v>0</v>
      </c>
      <c r="J74" s="87">
        <f t="shared" si="90"/>
        <v>0</v>
      </c>
      <c r="K74" s="87">
        <f t="shared" si="90"/>
        <v>0</v>
      </c>
      <c r="L74" s="87">
        <f t="shared" si="90"/>
        <v>0</v>
      </c>
      <c r="M74" s="87">
        <f t="shared" si="90"/>
        <v>0</v>
      </c>
      <c r="N74" s="87">
        <f t="shared" si="90"/>
        <v>0</v>
      </c>
      <c r="O74" s="87">
        <f t="shared" si="90"/>
        <v>0</v>
      </c>
      <c r="P74" s="87">
        <f t="shared" si="90"/>
        <v>0</v>
      </c>
      <c r="Q74" s="87">
        <f t="shared" si="90"/>
        <v>0</v>
      </c>
      <c r="R74" s="87">
        <f t="shared" si="90"/>
        <v>0</v>
      </c>
      <c r="S74" s="87">
        <f t="shared" si="90"/>
        <v>0</v>
      </c>
      <c r="T74" s="100">
        <f t="shared" si="88"/>
        <v>228.8</v>
      </c>
      <c r="V74" s="87">
        <f t="shared" si="3"/>
        <v>0</v>
      </c>
    </row>
    <row r="75" spans="1:22" ht="14.25" customHeight="1">
      <c r="A75" s="5" t="s">
        <v>239</v>
      </c>
      <c r="B75" s="90">
        <v>245.42</v>
      </c>
      <c r="C75" s="90"/>
      <c r="D75" s="190">
        <f t="shared" si="86"/>
        <v>245.42</v>
      </c>
      <c r="E75" s="91">
        <v>722832</v>
      </c>
      <c r="F75" s="91">
        <v>1</v>
      </c>
      <c r="G75" s="87">
        <f t="shared" ref="G75:S75" si="91">IF($F75=G$1,+$B75,0)</f>
        <v>245.42</v>
      </c>
      <c r="H75" s="87">
        <f t="shared" si="91"/>
        <v>0</v>
      </c>
      <c r="I75" s="87">
        <f t="shared" si="91"/>
        <v>0</v>
      </c>
      <c r="J75" s="87">
        <f t="shared" si="91"/>
        <v>0</v>
      </c>
      <c r="K75" s="87">
        <f t="shared" si="91"/>
        <v>0</v>
      </c>
      <c r="L75" s="87">
        <f t="shared" si="91"/>
        <v>0</v>
      </c>
      <c r="M75" s="87">
        <f t="shared" si="91"/>
        <v>0</v>
      </c>
      <c r="N75" s="87">
        <f t="shared" si="91"/>
        <v>0</v>
      </c>
      <c r="O75" s="87">
        <f t="shared" si="91"/>
        <v>0</v>
      </c>
      <c r="P75" s="87">
        <f t="shared" si="91"/>
        <v>0</v>
      </c>
      <c r="Q75" s="87">
        <f t="shared" si="91"/>
        <v>0</v>
      </c>
      <c r="R75" s="87">
        <f t="shared" si="91"/>
        <v>0</v>
      </c>
      <c r="S75" s="87">
        <f t="shared" si="91"/>
        <v>0</v>
      </c>
      <c r="T75" s="213">
        <f t="shared" si="88"/>
        <v>245.42</v>
      </c>
      <c r="V75" s="142">
        <f t="shared" si="3"/>
        <v>0</v>
      </c>
    </row>
    <row r="76" spans="1:22" ht="14.25" customHeight="1">
      <c r="A76" s="76" t="s">
        <v>212</v>
      </c>
      <c r="B76" s="90">
        <v>1495</v>
      </c>
      <c r="C76" s="90">
        <v>299</v>
      </c>
      <c r="D76" s="191">
        <v>1794</v>
      </c>
      <c r="E76" s="91">
        <v>722837</v>
      </c>
      <c r="F76" s="91">
        <v>3</v>
      </c>
      <c r="G76" s="87">
        <f t="shared" ref="G76:S76" si="92">IF($F76=G$1,+$B76,0)</f>
        <v>0</v>
      </c>
      <c r="H76" s="87">
        <f t="shared" si="92"/>
        <v>0</v>
      </c>
      <c r="I76" s="87">
        <f t="shared" si="92"/>
        <v>1495</v>
      </c>
      <c r="J76" s="87">
        <f t="shared" si="92"/>
        <v>0</v>
      </c>
      <c r="K76" s="87">
        <f t="shared" si="92"/>
        <v>0</v>
      </c>
      <c r="L76" s="87">
        <f t="shared" si="92"/>
        <v>0</v>
      </c>
      <c r="M76" s="87">
        <f t="shared" si="92"/>
        <v>0</v>
      </c>
      <c r="N76" s="87">
        <f t="shared" si="92"/>
        <v>0</v>
      </c>
      <c r="O76" s="87">
        <f t="shared" si="92"/>
        <v>0</v>
      </c>
      <c r="P76" s="87">
        <f t="shared" si="92"/>
        <v>0</v>
      </c>
      <c r="Q76" s="87">
        <f t="shared" si="92"/>
        <v>0</v>
      </c>
      <c r="R76" s="87">
        <f t="shared" si="92"/>
        <v>0</v>
      </c>
      <c r="S76" s="87">
        <f t="shared" si="92"/>
        <v>0</v>
      </c>
      <c r="T76" s="100">
        <f t="shared" si="88"/>
        <v>1495</v>
      </c>
      <c r="V76" s="87">
        <f t="shared" si="3"/>
        <v>0</v>
      </c>
    </row>
    <row r="77" spans="1:22" ht="20.25" customHeight="1">
      <c r="A77" s="189" t="s">
        <v>240</v>
      </c>
      <c r="B77" s="90">
        <v>58.51</v>
      </c>
      <c r="C77" s="90">
        <v>11.71</v>
      </c>
      <c r="D77" s="190">
        <f t="shared" ref="D77:D88" si="93">SUM(B77:C77)</f>
        <v>70.22</v>
      </c>
      <c r="E77" s="91">
        <v>722838</v>
      </c>
      <c r="F77" s="91">
        <v>1</v>
      </c>
      <c r="G77" s="87">
        <f t="shared" ref="G77:S77" si="94">IF($F77=G$1,+$B77,0)</f>
        <v>58.51</v>
      </c>
      <c r="H77" s="87">
        <f t="shared" si="94"/>
        <v>0</v>
      </c>
      <c r="I77" s="87">
        <f t="shared" si="94"/>
        <v>0</v>
      </c>
      <c r="J77" s="87">
        <f t="shared" si="94"/>
        <v>0</v>
      </c>
      <c r="K77" s="87">
        <f t="shared" si="94"/>
        <v>0</v>
      </c>
      <c r="L77" s="87">
        <f t="shared" si="94"/>
        <v>0</v>
      </c>
      <c r="M77" s="87">
        <f t="shared" si="94"/>
        <v>0</v>
      </c>
      <c r="N77" s="87">
        <f t="shared" si="94"/>
        <v>0</v>
      </c>
      <c r="O77" s="87">
        <f t="shared" si="94"/>
        <v>0</v>
      </c>
      <c r="P77" s="87">
        <f t="shared" si="94"/>
        <v>0</v>
      </c>
      <c r="Q77" s="87">
        <f t="shared" si="94"/>
        <v>0</v>
      </c>
      <c r="R77" s="87">
        <f t="shared" si="94"/>
        <v>0</v>
      </c>
      <c r="S77" s="87">
        <f t="shared" si="94"/>
        <v>0</v>
      </c>
      <c r="T77" s="100">
        <f t="shared" si="88"/>
        <v>58.51</v>
      </c>
      <c r="V77" s="87">
        <f t="shared" si="3"/>
        <v>0</v>
      </c>
    </row>
    <row r="78" spans="1:22" ht="15" customHeight="1">
      <c r="A78" s="81" t="s">
        <v>237</v>
      </c>
      <c r="B78" s="90">
        <v>385.24</v>
      </c>
      <c r="C78" s="90"/>
      <c r="D78" s="191">
        <f t="shared" si="93"/>
        <v>385.24</v>
      </c>
      <c r="E78" s="91">
        <v>722839</v>
      </c>
      <c r="F78" s="91">
        <v>9</v>
      </c>
      <c r="G78" s="87">
        <f t="shared" ref="G78:S78" si="95">IF($F78=G$1,+$B78,0)</f>
        <v>0</v>
      </c>
      <c r="H78" s="87">
        <f t="shared" si="95"/>
        <v>0</v>
      </c>
      <c r="I78" s="87">
        <f t="shared" si="95"/>
        <v>0</v>
      </c>
      <c r="J78" s="87">
        <f t="shared" si="95"/>
        <v>0</v>
      </c>
      <c r="K78" s="87">
        <f t="shared" si="95"/>
        <v>0</v>
      </c>
      <c r="L78" s="87">
        <f t="shared" si="95"/>
        <v>0</v>
      </c>
      <c r="M78" s="87">
        <f t="shared" si="95"/>
        <v>0</v>
      </c>
      <c r="N78" s="87">
        <f t="shared" si="95"/>
        <v>0</v>
      </c>
      <c r="O78" s="87">
        <f t="shared" si="95"/>
        <v>385.24</v>
      </c>
      <c r="P78" s="87">
        <f t="shared" si="95"/>
        <v>0</v>
      </c>
      <c r="Q78" s="87">
        <f t="shared" si="95"/>
        <v>0</v>
      </c>
      <c r="R78" s="87">
        <f t="shared" si="95"/>
        <v>0</v>
      </c>
      <c r="S78" s="87">
        <f t="shared" si="95"/>
        <v>0</v>
      </c>
      <c r="T78" s="100">
        <f t="shared" si="88"/>
        <v>385.24</v>
      </c>
      <c r="V78" s="87">
        <f t="shared" si="3"/>
        <v>0</v>
      </c>
    </row>
    <row r="79" spans="1:22" ht="14.25" customHeight="1">
      <c r="A79" s="81" t="s">
        <v>587</v>
      </c>
      <c r="B79" s="90">
        <v>118.5</v>
      </c>
      <c r="C79" s="90"/>
      <c r="D79" s="191">
        <f t="shared" si="93"/>
        <v>118.5</v>
      </c>
      <c r="E79" s="91">
        <v>722834</v>
      </c>
      <c r="F79" s="91">
        <v>12</v>
      </c>
      <c r="G79" s="87">
        <f t="shared" ref="G79:S79" si="96">IF($F79=G$1,+$B79,0)</f>
        <v>0</v>
      </c>
      <c r="H79" s="87">
        <f t="shared" si="96"/>
        <v>0</v>
      </c>
      <c r="I79" s="87">
        <f t="shared" si="96"/>
        <v>0</v>
      </c>
      <c r="J79" s="87">
        <f t="shared" si="96"/>
        <v>0</v>
      </c>
      <c r="K79" s="87">
        <f t="shared" si="96"/>
        <v>0</v>
      </c>
      <c r="L79" s="87">
        <f t="shared" si="96"/>
        <v>0</v>
      </c>
      <c r="M79" s="87">
        <f t="shared" si="96"/>
        <v>0</v>
      </c>
      <c r="N79" s="87">
        <f t="shared" si="96"/>
        <v>0</v>
      </c>
      <c r="O79" s="87">
        <f t="shared" si="96"/>
        <v>0</v>
      </c>
      <c r="P79" s="87">
        <f t="shared" si="96"/>
        <v>0</v>
      </c>
      <c r="Q79" s="87">
        <f t="shared" si="96"/>
        <v>0</v>
      </c>
      <c r="R79" s="87">
        <f t="shared" si="96"/>
        <v>118.5</v>
      </c>
      <c r="S79" s="87">
        <f t="shared" si="96"/>
        <v>0</v>
      </c>
      <c r="T79" s="100">
        <f t="shared" si="88"/>
        <v>118.5</v>
      </c>
      <c r="V79" s="87">
        <f t="shared" si="3"/>
        <v>0</v>
      </c>
    </row>
    <row r="80" spans="1:22" ht="14.25" customHeight="1">
      <c r="A80" s="81" t="s">
        <v>582</v>
      </c>
      <c r="B80" s="90">
        <v>46.98</v>
      </c>
      <c r="C80" s="90">
        <v>2.35</v>
      </c>
      <c r="D80" s="191">
        <f t="shared" si="93"/>
        <v>49.33</v>
      </c>
      <c r="E80" s="91" t="s">
        <v>211</v>
      </c>
      <c r="F80" s="91">
        <v>6</v>
      </c>
      <c r="G80" s="87">
        <f t="shared" ref="G80:S80" si="97">IF($F80=G$1,+$B80,0)</f>
        <v>0</v>
      </c>
      <c r="H80" s="87">
        <f t="shared" si="97"/>
        <v>0</v>
      </c>
      <c r="I80" s="87">
        <f t="shared" si="97"/>
        <v>0</v>
      </c>
      <c r="J80" s="87">
        <f t="shared" si="97"/>
        <v>0</v>
      </c>
      <c r="K80" s="87">
        <f t="shared" si="97"/>
        <v>0</v>
      </c>
      <c r="L80" s="87">
        <f t="shared" si="97"/>
        <v>46.98</v>
      </c>
      <c r="M80" s="87">
        <f t="shared" si="97"/>
        <v>0</v>
      </c>
      <c r="N80" s="87">
        <f t="shared" si="97"/>
        <v>0</v>
      </c>
      <c r="O80" s="87">
        <f t="shared" si="97"/>
        <v>0</v>
      </c>
      <c r="P80" s="87">
        <f t="shared" si="97"/>
        <v>0</v>
      </c>
      <c r="Q80" s="87">
        <f t="shared" si="97"/>
        <v>0</v>
      </c>
      <c r="R80" s="87">
        <f t="shared" si="97"/>
        <v>0</v>
      </c>
      <c r="S80" s="87">
        <f t="shared" si="97"/>
        <v>0</v>
      </c>
      <c r="T80" s="100">
        <f t="shared" si="88"/>
        <v>46.98</v>
      </c>
      <c r="V80" s="87">
        <f t="shared" si="3"/>
        <v>0</v>
      </c>
    </row>
    <row r="81" spans="1:22" ht="14.25" customHeight="1">
      <c r="A81" s="81"/>
      <c r="B81" s="90"/>
      <c r="C81" s="90"/>
      <c r="D81" s="90">
        <f t="shared" si="93"/>
        <v>0</v>
      </c>
      <c r="E81" s="91"/>
      <c r="F81" s="91"/>
      <c r="G81" s="87">
        <f t="shared" ref="G81:S81" si="98">IF($F81=G$1,+$B81,0)</f>
        <v>0</v>
      </c>
      <c r="H81" s="87">
        <f t="shared" si="98"/>
        <v>0</v>
      </c>
      <c r="I81" s="87">
        <f t="shared" si="98"/>
        <v>0</v>
      </c>
      <c r="J81" s="87">
        <f t="shared" si="98"/>
        <v>0</v>
      </c>
      <c r="K81" s="87">
        <f t="shared" si="98"/>
        <v>0</v>
      </c>
      <c r="L81" s="87">
        <f t="shared" si="98"/>
        <v>0</v>
      </c>
      <c r="M81" s="87">
        <f t="shared" si="98"/>
        <v>0</v>
      </c>
      <c r="N81" s="87">
        <f t="shared" si="98"/>
        <v>0</v>
      </c>
      <c r="O81" s="87">
        <f t="shared" si="98"/>
        <v>0</v>
      </c>
      <c r="P81" s="87">
        <f t="shared" si="98"/>
        <v>0</v>
      </c>
      <c r="Q81" s="87">
        <f t="shared" si="98"/>
        <v>0</v>
      </c>
      <c r="R81" s="87">
        <f t="shared" si="98"/>
        <v>0</v>
      </c>
      <c r="S81" s="87">
        <f t="shared" si="98"/>
        <v>0</v>
      </c>
      <c r="T81" s="100">
        <f t="shared" si="88"/>
        <v>0</v>
      </c>
      <c r="V81" s="87">
        <f t="shared" si="3"/>
        <v>0</v>
      </c>
    </row>
    <row r="82" spans="1:22" ht="14.25" customHeight="1">
      <c r="A82" s="81"/>
      <c r="B82" s="87"/>
      <c r="C82" s="87"/>
      <c r="D82" s="90">
        <f t="shared" si="93"/>
        <v>0</v>
      </c>
      <c r="E82" s="91"/>
      <c r="F82" s="91"/>
      <c r="G82" s="87">
        <f t="shared" ref="G82:S82" si="99">IF($F82=G$1,+$B82,0)</f>
        <v>0</v>
      </c>
      <c r="H82" s="87">
        <f t="shared" si="99"/>
        <v>0</v>
      </c>
      <c r="I82" s="87">
        <f t="shared" si="99"/>
        <v>0</v>
      </c>
      <c r="J82" s="87">
        <f t="shared" si="99"/>
        <v>0</v>
      </c>
      <c r="K82" s="87">
        <f t="shared" si="99"/>
        <v>0</v>
      </c>
      <c r="L82" s="87">
        <f t="shared" si="99"/>
        <v>0</v>
      </c>
      <c r="M82" s="87">
        <f t="shared" si="99"/>
        <v>0</v>
      </c>
      <c r="N82" s="87">
        <f t="shared" si="99"/>
        <v>0</v>
      </c>
      <c r="O82" s="87">
        <f t="shared" si="99"/>
        <v>0</v>
      </c>
      <c r="P82" s="87">
        <f t="shared" si="99"/>
        <v>0</v>
      </c>
      <c r="Q82" s="87">
        <f t="shared" si="99"/>
        <v>0</v>
      </c>
      <c r="R82" s="87">
        <f t="shared" si="99"/>
        <v>0</v>
      </c>
      <c r="S82" s="87">
        <f t="shared" si="99"/>
        <v>0</v>
      </c>
      <c r="T82" s="100">
        <f t="shared" si="88"/>
        <v>0</v>
      </c>
      <c r="V82" s="87">
        <f t="shared" si="3"/>
        <v>0</v>
      </c>
    </row>
    <row r="83" spans="1:22" ht="14.25" customHeight="1">
      <c r="A83" s="81"/>
      <c r="B83" s="87"/>
      <c r="C83" s="87"/>
      <c r="D83" s="90">
        <f t="shared" si="93"/>
        <v>0</v>
      </c>
      <c r="E83" s="2"/>
      <c r="F83" s="2"/>
      <c r="G83" s="87">
        <f t="shared" ref="G83:S83" si="100">IF($F83=G$1,+$B83,0)</f>
        <v>0</v>
      </c>
      <c r="H83" s="87">
        <f t="shared" si="100"/>
        <v>0</v>
      </c>
      <c r="I83" s="87">
        <f t="shared" si="100"/>
        <v>0</v>
      </c>
      <c r="J83" s="87">
        <f t="shared" si="100"/>
        <v>0</v>
      </c>
      <c r="K83" s="87">
        <f t="shared" si="100"/>
        <v>0</v>
      </c>
      <c r="L83" s="87">
        <f t="shared" si="100"/>
        <v>0</v>
      </c>
      <c r="M83" s="87">
        <f t="shared" si="100"/>
        <v>0</v>
      </c>
      <c r="N83" s="87">
        <f t="shared" si="100"/>
        <v>0</v>
      </c>
      <c r="O83" s="87">
        <f t="shared" si="100"/>
        <v>0</v>
      </c>
      <c r="P83" s="87">
        <f t="shared" si="100"/>
        <v>0</v>
      </c>
      <c r="Q83" s="87">
        <f t="shared" si="100"/>
        <v>0</v>
      </c>
      <c r="R83" s="87">
        <f t="shared" si="100"/>
        <v>0</v>
      </c>
      <c r="S83" s="87">
        <f t="shared" si="100"/>
        <v>0</v>
      </c>
      <c r="T83" s="100">
        <f t="shared" si="88"/>
        <v>0</v>
      </c>
      <c r="V83" s="87">
        <f t="shared" si="3"/>
        <v>0</v>
      </c>
    </row>
    <row r="84" spans="1:22" ht="14.25" customHeight="1">
      <c r="B84" s="87"/>
      <c r="C84" s="87"/>
      <c r="D84" s="90">
        <f t="shared" si="93"/>
        <v>0</v>
      </c>
      <c r="E84" s="2"/>
      <c r="F84" s="2"/>
      <c r="G84" s="87">
        <f t="shared" ref="G84:S84" si="101">IF($F84=G$1,+$B84,0)</f>
        <v>0</v>
      </c>
      <c r="H84" s="87">
        <f t="shared" si="101"/>
        <v>0</v>
      </c>
      <c r="I84" s="87">
        <f t="shared" si="101"/>
        <v>0</v>
      </c>
      <c r="J84" s="87">
        <f t="shared" si="101"/>
        <v>0</v>
      </c>
      <c r="K84" s="87">
        <f t="shared" si="101"/>
        <v>0</v>
      </c>
      <c r="L84" s="87">
        <f t="shared" si="101"/>
        <v>0</v>
      </c>
      <c r="M84" s="87">
        <f t="shared" si="101"/>
        <v>0</v>
      </c>
      <c r="N84" s="87">
        <f t="shared" si="101"/>
        <v>0</v>
      </c>
      <c r="O84" s="87">
        <f t="shared" si="101"/>
        <v>0</v>
      </c>
      <c r="P84" s="87">
        <f t="shared" si="101"/>
        <v>0</v>
      </c>
      <c r="Q84" s="87">
        <f t="shared" si="101"/>
        <v>0</v>
      </c>
      <c r="R84" s="87">
        <f t="shared" si="101"/>
        <v>0</v>
      </c>
      <c r="S84" s="87">
        <f t="shared" si="101"/>
        <v>0</v>
      </c>
      <c r="T84" s="100">
        <f t="shared" si="88"/>
        <v>0</v>
      </c>
      <c r="V84" s="87">
        <f t="shared" si="3"/>
        <v>0</v>
      </c>
    </row>
    <row r="85" spans="1:22" ht="14.25" customHeight="1">
      <c r="B85" s="87"/>
      <c r="C85" s="87"/>
      <c r="D85" s="90">
        <f t="shared" si="93"/>
        <v>0</v>
      </c>
      <c r="E85" s="2"/>
      <c r="F85" s="2"/>
      <c r="G85" s="87">
        <f t="shared" ref="G85:S85" si="102">IF($F85=G$1,+$B85,0)</f>
        <v>0</v>
      </c>
      <c r="H85" s="87">
        <f t="shared" si="102"/>
        <v>0</v>
      </c>
      <c r="I85" s="87">
        <f t="shared" si="102"/>
        <v>0</v>
      </c>
      <c r="J85" s="87">
        <f t="shared" si="102"/>
        <v>0</v>
      </c>
      <c r="K85" s="87">
        <f t="shared" si="102"/>
        <v>0</v>
      </c>
      <c r="L85" s="87">
        <f t="shared" si="102"/>
        <v>0</v>
      </c>
      <c r="M85" s="87">
        <f t="shared" si="102"/>
        <v>0</v>
      </c>
      <c r="N85" s="87">
        <f t="shared" si="102"/>
        <v>0</v>
      </c>
      <c r="O85" s="87">
        <f t="shared" si="102"/>
        <v>0</v>
      </c>
      <c r="P85" s="87">
        <f t="shared" si="102"/>
        <v>0</v>
      </c>
      <c r="Q85" s="87">
        <f t="shared" si="102"/>
        <v>0</v>
      </c>
      <c r="R85" s="87">
        <f t="shared" si="102"/>
        <v>0</v>
      </c>
      <c r="S85" s="87">
        <f t="shared" si="102"/>
        <v>0</v>
      </c>
      <c r="T85" s="100">
        <f t="shared" si="88"/>
        <v>0</v>
      </c>
      <c r="V85" s="87">
        <f t="shared" si="3"/>
        <v>0</v>
      </c>
    </row>
    <row r="86" spans="1:22" ht="14.25" customHeight="1">
      <c r="B86" s="87"/>
      <c r="C86" s="87"/>
      <c r="D86" s="90">
        <f t="shared" si="93"/>
        <v>0</v>
      </c>
      <c r="E86" s="2"/>
      <c r="F86" s="2"/>
      <c r="G86" s="87">
        <f t="shared" ref="G86:S86" si="103">IF($F86=G$1,+$B86,0)</f>
        <v>0</v>
      </c>
      <c r="H86" s="87">
        <f t="shared" si="103"/>
        <v>0</v>
      </c>
      <c r="I86" s="87">
        <f t="shared" si="103"/>
        <v>0</v>
      </c>
      <c r="J86" s="87">
        <f t="shared" si="103"/>
        <v>0</v>
      </c>
      <c r="K86" s="87">
        <f t="shared" si="103"/>
        <v>0</v>
      </c>
      <c r="L86" s="87">
        <f t="shared" si="103"/>
        <v>0</v>
      </c>
      <c r="M86" s="87">
        <f t="shared" si="103"/>
        <v>0</v>
      </c>
      <c r="N86" s="87">
        <f t="shared" si="103"/>
        <v>0</v>
      </c>
      <c r="O86" s="87">
        <f t="shared" si="103"/>
        <v>0</v>
      </c>
      <c r="P86" s="87">
        <f t="shared" si="103"/>
        <v>0</v>
      </c>
      <c r="Q86" s="87">
        <f t="shared" si="103"/>
        <v>0</v>
      </c>
      <c r="R86" s="87">
        <f t="shared" si="103"/>
        <v>0</v>
      </c>
      <c r="S86" s="87">
        <f t="shared" si="103"/>
        <v>0</v>
      </c>
      <c r="T86" s="100">
        <f t="shared" si="88"/>
        <v>0</v>
      </c>
      <c r="V86" s="87">
        <f t="shared" si="3"/>
        <v>0</v>
      </c>
    </row>
    <row r="87" spans="1:22" ht="14.25" customHeight="1">
      <c r="A87" s="81"/>
      <c r="B87" s="90"/>
      <c r="C87" s="90"/>
      <c r="D87" s="90">
        <f t="shared" si="93"/>
        <v>0</v>
      </c>
      <c r="E87" s="2"/>
      <c r="F87" s="2"/>
      <c r="G87" s="87">
        <f t="shared" ref="G87:S87" si="104">IF($F87=G$1,+$B87,0)</f>
        <v>0</v>
      </c>
      <c r="H87" s="87">
        <f t="shared" si="104"/>
        <v>0</v>
      </c>
      <c r="I87" s="87">
        <f t="shared" si="104"/>
        <v>0</v>
      </c>
      <c r="J87" s="87">
        <f t="shared" si="104"/>
        <v>0</v>
      </c>
      <c r="K87" s="87">
        <f t="shared" si="104"/>
        <v>0</v>
      </c>
      <c r="L87" s="87">
        <f t="shared" si="104"/>
        <v>0</v>
      </c>
      <c r="M87" s="87">
        <f t="shared" si="104"/>
        <v>0</v>
      </c>
      <c r="N87" s="87">
        <f t="shared" si="104"/>
        <v>0</v>
      </c>
      <c r="O87" s="87">
        <f t="shared" si="104"/>
        <v>0</v>
      </c>
      <c r="P87" s="87">
        <f t="shared" si="104"/>
        <v>0</v>
      </c>
      <c r="Q87" s="87">
        <f t="shared" si="104"/>
        <v>0</v>
      </c>
      <c r="R87" s="87">
        <f t="shared" si="104"/>
        <v>0</v>
      </c>
      <c r="S87" s="87">
        <f t="shared" si="104"/>
        <v>0</v>
      </c>
      <c r="T87" s="100">
        <f t="shared" si="88"/>
        <v>0</v>
      </c>
      <c r="V87" s="87">
        <f t="shared" si="3"/>
        <v>0</v>
      </c>
    </row>
    <row r="88" spans="1:22" ht="14.25" customHeight="1">
      <c r="A88" s="81"/>
      <c r="B88" s="100"/>
      <c r="C88" s="90"/>
      <c r="D88" s="90">
        <f t="shared" si="93"/>
        <v>0</v>
      </c>
      <c r="E88" s="91"/>
      <c r="F88" s="91"/>
      <c r="G88" s="87">
        <f t="shared" ref="G88:S88" si="105">IF($F88=G$1,+$B88,0)</f>
        <v>0</v>
      </c>
      <c r="H88" s="87">
        <f t="shared" si="105"/>
        <v>0</v>
      </c>
      <c r="I88" s="87">
        <f t="shared" si="105"/>
        <v>0</v>
      </c>
      <c r="J88" s="87">
        <f t="shared" si="105"/>
        <v>0</v>
      </c>
      <c r="K88" s="87">
        <f t="shared" si="105"/>
        <v>0</v>
      </c>
      <c r="L88" s="87">
        <f t="shared" si="105"/>
        <v>0</v>
      </c>
      <c r="M88" s="87">
        <f t="shared" si="105"/>
        <v>0</v>
      </c>
      <c r="N88" s="87">
        <f t="shared" si="105"/>
        <v>0</v>
      </c>
      <c r="O88" s="87">
        <f t="shared" si="105"/>
        <v>0</v>
      </c>
      <c r="P88" s="87">
        <f t="shared" si="105"/>
        <v>0</v>
      </c>
      <c r="Q88" s="87">
        <f t="shared" si="105"/>
        <v>0</v>
      </c>
      <c r="R88" s="87">
        <f t="shared" si="105"/>
        <v>0</v>
      </c>
      <c r="S88" s="87">
        <f t="shared" si="105"/>
        <v>0</v>
      </c>
      <c r="T88" s="100">
        <f t="shared" si="88"/>
        <v>0</v>
      </c>
      <c r="V88" s="87">
        <f t="shared" si="3"/>
        <v>0</v>
      </c>
    </row>
    <row r="89" spans="1:22" ht="14.25" customHeight="1">
      <c r="A89" s="114" t="s">
        <v>243</v>
      </c>
      <c r="B89" s="120">
        <f t="shared" ref="B89:D89" si="106">SUM(B72:B88)</f>
        <v>2921.11</v>
      </c>
      <c r="C89" s="120">
        <f t="shared" si="106"/>
        <v>313.06</v>
      </c>
      <c r="D89" s="120">
        <f t="shared" si="106"/>
        <v>3234.17</v>
      </c>
      <c r="E89" s="2"/>
      <c r="F89" s="91"/>
      <c r="G89" s="105">
        <f t="shared" ref="G89:P89" si="107">SUM(G72:G88)</f>
        <v>875.39</v>
      </c>
      <c r="H89" s="105">
        <f t="shared" si="107"/>
        <v>0</v>
      </c>
      <c r="I89" s="105">
        <f t="shared" si="107"/>
        <v>1495</v>
      </c>
      <c r="J89" s="105">
        <f t="shared" si="107"/>
        <v>0</v>
      </c>
      <c r="K89" s="105">
        <f t="shared" si="107"/>
        <v>0</v>
      </c>
      <c r="L89" s="105">
        <f t="shared" si="107"/>
        <v>46.98</v>
      </c>
      <c r="M89" s="105">
        <f t="shared" si="107"/>
        <v>0</v>
      </c>
      <c r="N89" s="105">
        <f t="shared" si="107"/>
        <v>0</v>
      </c>
      <c r="O89" s="105">
        <f t="shared" si="107"/>
        <v>385.24</v>
      </c>
      <c r="P89" s="105">
        <f t="shared" si="107"/>
        <v>0</v>
      </c>
      <c r="Q89" s="105">
        <f>SUM(Q76:Q88)</f>
        <v>0</v>
      </c>
      <c r="R89" s="105">
        <f t="shared" ref="R89:T89" si="108">SUM(R72:R88)</f>
        <v>118.5</v>
      </c>
      <c r="S89" s="105">
        <f t="shared" si="108"/>
        <v>0</v>
      </c>
      <c r="T89" s="105">
        <f t="shared" si="108"/>
        <v>2921.11</v>
      </c>
      <c r="V89" s="87">
        <f t="shared" si="3"/>
        <v>0</v>
      </c>
    </row>
    <row r="90" spans="1:22" ht="14.25" customHeight="1">
      <c r="A90" s="76" t="s">
        <v>349</v>
      </c>
      <c r="B90" s="113">
        <v>315.95999999999998</v>
      </c>
      <c r="C90" s="113"/>
      <c r="D90" s="111">
        <f t="shared" ref="D90:D105" si="109">SUM(B90:C90)</f>
        <v>315.95999999999998</v>
      </c>
      <c r="E90" s="91">
        <v>722842</v>
      </c>
      <c r="F90" s="2">
        <v>1</v>
      </c>
      <c r="G90" s="87">
        <f t="shared" ref="G90:S90" si="110">IF($F90=G$1,+$B90,0)</f>
        <v>315.95999999999998</v>
      </c>
      <c r="H90" s="87">
        <f t="shared" si="110"/>
        <v>0</v>
      </c>
      <c r="I90" s="87">
        <f t="shared" si="110"/>
        <v>0</v>
      </c>
      <c r="J90" s="87">
        <f t="shared" si="110"/>
        <v>0</v>
      </c>
      <c r="K90" s="87">
        <f t="shared" si="110"/>
        <v>0</v>
      </c>
      <c r="L90" s="87">
        <f t="shared" si="110"/>
        <v>0</v>
      </c>
      <c r="M90" s="87">
        <f t="shared" si="110"/>
        <v>0</v>
      </c>
      <c r="N90" s="87">
        <f t="shared" si="110"/>
        <v>0</v>
      </c>
      <c r="O90" s="87">
        <f t="shared" si="110"/>
        <v>0</v>
      </c>
      <c r="P90" s="87">
        <f t="shared" si="110"/>
        <v>0</v>
      </c>
      <c r="Q90" s="87">
        <f t="shared" si="110"/>
        <v>0</v>
      </c>
      <c r="R90" s="87">
        <f t="shared" si="110"/>
        <v>0</v>
      </c>
      <c r="S90" s="87">
        <f t="shared" si="110"/>
        <v>0</v>
      </c>
      <c r="T90" s="100">
        <f t="shared" ref="T90:T105" si="111">SUM(G90:R90)</f>
        <v>315.95999999999998</v>
      </c>
      <c r="V90" s="87">
        <f t="shared" si="3"/>
        <v>0</v>
      </c>
    </row>
    <row r="91" spans="1:22" ht="14.25" customHeight="1">
      <c r="A91" s="76" t="s">
        <v>356</v>
      </c>
      <c r="B91" s="90">
        <v>26.7</v>
      </c>
      <c r="C91" s="90"/>
      <c r="D91" s="111">
        <f t="shared" si="109"/>
        <v>26.7</v>
      </c>
      <c r="E91" s="91" t="s">
        <v>365</v>
      </c>
      <c r="F91" s="2">
        <v>1</v>
      </c>
      <c r="G91" s="87">
        <f t="shared" ref="G91:S91" si="112">IF($F91=G$1,+$B91,0)</f>
        <v>26.7</v>
      </c>
      <c r="H91" s="87">
        <f t="shared" si="112"/>
        <v>0</v>
      </c>
      <c r="I91" s="87">
        <f t="shared" si="112"/>
        <v>0</v>
      </c>
      <c r="J91" s="87">
        <f t="shared" si="112"/>
        <v>0</v>
      </c>
      <c r="K91" s="87">
        <f t="shared" si="112"/>
        <v>0</v>
      </c>
      <c r="L91" s="87">
        <f t="shared" si="112"/>
        <v>0</v>
      </c>
      <c r="M91" s="87">
        <f t="shared" si="112"/>
        <v>0</v>
      </c>
      <c r="N91" s="87">
        <f t="shared" si="112"/>
        <v>0</v>
      </c>
      <c r="O91" s="87">
        <f t="shared" si="112"/>
        <v>0</v>
      </c>
      <c r="P91" s="87">
        <f t="shared" si="112"/>
        <v>0</v>
      </c>
      <c r="Q91" s="87">
        <f t="shared" si="112"/>
        <v>0</v>
      </c>
      <c r="R91" s="87">
        <f t="shared" si="112"/>
        <v>0</v>
      </c>
      <c r="S91" s="87">
        <f t="shared" si="112"/>
        <v>0</v>
      </c>
      <c r="T91" s="100">
        <f t="shared" si="111"/>
        <v>26.7</v>
      </c>
      <c r="V91" s="87">
        <f t="shared" si="3"/>
        <v>0</v>
      </c>
    </row>
    <row r="92" spans="1:22" ht="14.25" customHeight="1">
      <c r="A92" s="76" t="s">
        <v>212</v>
      </c>
      <c r="B92" s="90">
        <v>820</v>
      </c>
      <c r="C92" s="90">
        <v>164</v>
      </c>
      <c r="D92" s="90">
        <f t="shared" si="109"/>
        <v>984</v>
      </c>
      <c r="E92" s="91">
        <v>722843</v>
      </c>
      <c r="F92" s="2">
        <v>3</v>
      </c>
      <c r="G92" s="87">
        <f t="shared" ref="G92:S92" si="113">IF($F92=G$1,+$B92,0)</f>
        <v>0</v>
      </c>
      <c r="H92" s="87">
        <f t="shared" si="113"/>
        <v>0</v>
      </c>
      <c r="I92" s="87">
        <f t="shared" si="113"/>
        <v>820</v>
      </c>
      <c r="J92" s="87">
        <f t="shared" si="113"/>
        <v>0</v>
      </c>
      <c r="K92" s="87">
        <f t="shared" si="113"/>
        <v>0</v>
      </c>
      <c r="L92" s="87">
        <f t="shared" si="113"/>
        <v>0</v>
      </c>
      <c r="M92" s="87">
        <f t="shared" si="113"/>
        <v>0</v>
      </c>
      <c r="N92" s="87">
        <f t="shared" si="113"/>
        <v>0</v>
      </c>
      <c r="O92" s="87">
        <f t="shared" si="113"/>
        <v>0</v>
      </c>
      <c r="P92" s="87">
        <f t="shared" si="113"/>
        <v>0</v>
      </c>
      <c r="Q92" s="87">
        <f t="shared" si="113"/>
        <v>0</v>
      </c>
      <c r="R92" s="87">
        <f t="shared" si="113"/>
        <v>0</v>
      </c>
      <c r="S92" s="87">
        <f t="shared" si="113"/>
        <v>0</v>
      </c>
      <c r="T92" s="100">
        <f t="shared" si="111"/>
        <v>820</v>
      </c>
      <c r="V92" s="87">
        <f t="shared" si="3"/>
        <v>0</v>
      </c>
    </row>
    <row r="93" spans="1:22" ht="15.75" customHeight="1">
      <c r="A93" s="189" t="s">
        <v>353</v>
      </c>
      <c r="B93" s="90">
        <v>79.7</v>
      </c>
      <c r="C93" s="90">
        <v>15.94</v>
      </c>
      <c r="D93" s="90">
        <f t="shared" si="109"/>
        <v>95.64</v>
      </c>
      <c r="E93" s="91">
        <v>722841</v>
      </c>
      <c r="F93" s="2">
        <v>7</v>
      </c>
      <c r="G93" s="87">
        <f t="shared" ref="G93:S93" si="114">IF($F93=G$1,+$B93,0)</f>
        <v>0</v>
      </c>
      <c r="H93" s="87">
        <f t="shared" si="114"/>
        <v>0</v>
      </c>
      <c r="I93" s="87">
        <f t="shared" si="114"/>
        <v>0</v>
      </c>
      <c r="J93" s="87">
        <f t="shared" si="114"/>
        <v>0</v>
      </c>
      <c r="K93" s="87">
        <f t="shared" si="114"/>
        <v>0</v>
      </c>
      <c r="L93" s="87">
        <f t="shared" si="114"/>
        <v>0</v>
      </c>
      <c r="M93" s="87">
        <f t="shared" si="114"/>
        <v>79.7</v>
      </c>
      <c r="N93" s="87">
        <f t="shared" si="114"/>
        <v>0</v>
      </c>
      <c r="O93" s="87">
        <f t="shared" si="114"/>
        <v>0</v>
      </c>
      <c r="P93" s="87">
        <f t="shared" si="114"/>
        <v>0</v>
      </c>
      <c r="Q93" s="87">
        <f t="shared" si="114"/>
        <v>0</v>
      </c>
      <c r="R93" s="87">
        <f t="shared" si="114"/>
        <v>0</v>
      </c>
      <c r="S93" s="87">
        <f t="shared" si="114"/>
        <v>0</v>
      </c>
      <c r="T93" s="100">
        <f t="shared" si="111"/>
        <v>79.7</v>
      </c>
      <c r="V93" s="87">
        <f t="shared" si="3"/>
        <v>0</v>
      </c>
    </row>
    <row r="94" spans="1:22" ht="14.25" customHeight="1">
      <c r="A94" s="81" t="s">
        <v>371</v>
      </c>
      <c r="B94" s="90">
        <v>300</v>
      </c>
      <c r="C94" s="90">
        <v>60</v>
      </c>
      <c r="D94" s="90">
        <f t="shared" si="109"/>
        <v>360</v>
      </c>
      <c r="E94" s="91">
        <v>722844</v>
      </c>
      <c r="F94" s="2">
        <v>2</v>
      </c>
      <c r="G94" s="87">
        <f t="shared" ref="G94:S94" si="115">IF($F94=G$1,+$B94,0)</f>
        <v>0</v>
      </c>
      <c r="H94" s="87">
        <f t="shared" si="115"/>
        <v>300</v>
      </c>
      <c r="I94" s="87">
        <f t="shared" si="115"/>
        <v>0</v>
      </c>
      <c r="J94" s="87">
        <f t="shared" si="115"/>
        <v>0</v>
      </c>
      <c r="K94" s="87">
        <f t="shared" si="115"/>
        <v>0</v>
      </c>
      <c r="L94" s="87">
        <f t="shared" si="115"/>
        <v>0</v>
      </c>
      <c r="M94" s="87">
        <f t="shared" si="115"/>
        <v>0</v>
      </c>
      <c r="N94" s="87">
        <f t="shared" si="115"/>
        <v>0</v>
      </c>
      <c r="O94" s="87">
        <f t="shared" si="115"/>
        <v>0</v>
      </c>
      <c r="P94" s="87">
        <f t="shared" si="115"/>
        <v>0</v>
      </c>
      <c r="Q94" s="87">
        <f t="shared" si="115"/>
        <v>0</v>
      </c>
      <c r="R94" s="87">
        <f t="shared" si="115"/>
        <v>0</v>
      </c>
      <c r="S94" s="87">
        <f t="shared" si="115"/>
        <v>0</v>
      </c>
      <c r="T94" s="100">
        <f t="shared" si="111"/>
        <v>300</v>
      </c>
      <c r="V94" s="87">
        <f t="shared" si="3"/>
        <v>0</v>
      </c>
    </row>
    <row r="95" spans="1:22" ht="14.25" customHeight="1">
      <c r="A95" s="81" t="s">
        <v>350</v>
      </c>
      <c r="B95" s="90">
        <v>250</v>
      </c>
      <c r="C95" s="90"/>
      <c r="D95" s="111">
        <f t="shared" si="109"/>
        <v>250</v>
      </c>
      <c r="E95" s="91">
        <v>722840</v>
      </c>
      <c r="F95" s="2">
        <v>3</v>
      </c>
      <c r="G95" s="87">
        <f t="shared" ref="G95:S95" si="116">IF($F95=G$1,+$B95,0)</f>
        <v>0</v>
      </c>
      <c r="H95" s="87">
        <f t="shared" si="116"/>
        <v>0</v>
      </c>
      <c r="I95" s="87">
        <f t="shared" si="116"/>
        <v>250</v>
      </c>
      <c r="J95" s="87">
        <f t="shared" si="116"/>
        <v>0</v>
      </c>
      <c r="K95" s="87">
        <f t="shared" si="116"/>
        <v>0</v>
      </c>
      <c r="L95" s="87">
        <f t="shared" si="116"/>
        <v>0</v>
      </c>
      <c r="M95" s="87">
        <f t="shared" si="116"/>
        <v>0</v>
      </c>
      <c r="N95" s="87">
        <f t="shared" si="116"/>
        <v>0</v>
      </c>
      <c r="O95" s="87">
        <f t="shared" si="116"/>
        <v>0</v>
      </c>
      <c r="P95" s="87">
        <f t="shared" si="116"/>
        <v>0</v>
      </c>
      <c r="Q95" s="87">
        <f t="shared" si="116"/>
        <v>0</v>
      </c>
      <c r="R95" s="87">
        <f t="shared" si="116"/>
        <v>0</v>
      </c>
      <c r="S95" s="87">
        <f t="shared" si="116"/>
        <v>0</v>
      </c>
      <c r="T95" s="100">
        <f t="shared" si="111"/>
        <v>250</v>
      </c>
      <c r="V95" s="87">
        <f t="shared" si="3"/>
        <v>0</v>
      </c>
    </row>
    <row r="96" spans="1:22" ht="14.25" customHeight="1">
      <c r="A96" s="81" t="s">
        <v>391</v>
      </c>
      <c r="B96" s="90">
        <v>30</v>
      </c>
      <c r="C96" s="90"/>
      <c r="D96" s="90">
        <f t="shared" si="109"/>
        <v>30</v>
      </c>
      <c r="E96" s="91">
        <v>722845</v>
      </c>
      <c r="F96" s="2">
        <v>4</v>
      </c>
      <c r="G96" s="87">
        <f t="shared" ref="G96:S96" si="117">IF($F96=G$1,+$B96,0)</f>
        <v>0</v>
      </c>
      <c r="H96" s="87">
        <f t="shared" si="117"/>
        <v>0</v>
      </c>
      <c r="I96" s="87">
        <f t="shared" si="117"/>
        <v>0</v>
      </c>
      <c r="J96" s="87">
        <f t="shared" si="117"/>
        <v>30</v>
      </c>
      <c r="K96" s="87">
        <f t="shared" si="117"/>
        <v>0</v>
      </c>
      <c r="L96" s="87">
        <f t="shared" si="117"/>
        <v>0</v>
      </c>
      <c r="M96" s="87">
        <f t="shared" si="117"/>
        <v>0</v>
      </c>
      <c r="N96" s="87">
        <f t="shared" si="117"/>
        <v>0</v>
      </c>
      <c r="O96" s="87">
        <f t="shared" si="117"/>
        <v>0</v>
      </c>
      <c r="P96" s="87">
        <f t="shared" si="117"/>
        <v>0</v>
      </c>
      <c r="Q96" s="87">
        <f t="shared" si="117"/>
        <v>0</v>
      </c>
      <c r="R96" s="87">
        <f t="shared" si="117"/>
        <v>0</v>
      </c>
      <c r="S96" s="87">
        <f t="shared" si="117"/>
        <v>0</v>
      </c>
      <c r="T96" s="100">
        <f t="shared" si="111"/>
        <v>30</v>
      </c>
      <c r="V96" s="87">
        <f t="shared" si="3"/>
        <v>0</v>
      </c>
    </row>
    <row r="97" spans="1:22" ht="14.25" customHeight="1">
      <c r="A97" s="81" t="s">
        <v>588</v>
      </c>
      <c r="B97" s="90">
        <v>20</v>
      </c>
      <c r="C97" s="90"/>
      <c r="D97" s="111">
        <f t="shared" si="109"/>
        <v>20</v>
      </c>
      <c r="E97" s="91">
        <v>722846</v>
      </c>
      <c r="F97" s="2">
        <v>9</v>
      </c>
      <c r="G97" s="87">
        <f t="shared" ref="G97:S97" si="118">IF($F97=G$1,+$B97,0)</f>
        <v>0</v>
      </c>
      <c r="H97" s="87">
        <f t="shared" si="118"/>
        <v>0</v>
      </c>
      <c r="I97" s="87">
        <f t="shared" si="118"/>
        <v>0</v>
      </c>
      <c r="J97" s="87">
        <f t="shared" si="118"/>
        <v>0</v>
      </c>
      <c r="K97" s="87">
        <f t="shared" si="118"/>
        <v>0</v>
      </c>
      <c r="L97" s="87">
        <f t="shared" si="118"/>
        <v>0</v>
      </c>
      <c r="M97" s="87">
        <f t="shared" si="118"/>
        <v>0</v>
      </c>
      <c r="N97" s="87">
        <f t="shared" si="118"/>
        <v>0</v>
      </c>
      <c r="O97" s="87">
        <f t="shared" si="118"/>
        <v>20</v>
      </c>
      <c r="P97" s="87">
        <f t="shared" si="118"/>
        <v>0</v>
      </c>
      <c r="Q97" s="87">
        <f t="shared" si="118"/>
        <v>0</v>
      </c>
      <c r="R97" s="87">
        <f t="shared" si="118"/>
        <v>0</v>
      </c>
      <c r="S97" s="87">
        <f t="shared" si="118"/>
        <v>0</v>
      </c>
      <c r="T97" s="100">
        <f t="shared" si="111"/>
        <v>20</v>
      </c>
      <c r="V97" s="87">
        <f t="shared" si="3"/>
        <v>0</v>
      </c>
    </row>
    <row r="98" spans="1:22" ht="14.25" customHeight="1">
      <c r="A98" s="81" t="s">
        <v>589</v>
      </c>
      <c r="B98" s="90">
        <v>14829.23</v>
      </c>
      <c r="C98" s="90">
        <v>2965.85</v>
      </c>
      <c r="D98" s="111">
        <f t="shared" si="109"/>
        <v>17795.079999999998</v>
      </c>
      <c r="E98" s="91">
        <v>722847</v>
      </c>
      <c r="F98" s="2">
        <v>8</v>
      </c>
      <c r="G98" s="87">
        <f t="shared" ref="G98:S98" si="119">IF($F98=G$1,+$B98,0)</f>
        <v>0</v>
      </c>
      <c r="H98" s="87">
        <f t="shared" si="119"/>
        <v>0</v>
      </c>
      <c r="I98" s="87">
        <f t="shared" si="119"/>
        <v>0</v>
      </c>
      <c r="J98" s="87">
        <f t="shared" si="119"/>
        <v>0</v>
      </c>
      <c r="K98" s="87">
        <f t="shared" si="119"/>
        <v>0</v>
      </c>
      <c r="L98" s="87">
        <f t="shared" si="119"/>
        <v>0</v>
      </c>
      <c r="M98" s="87">
        <f t="shared" si="119"/>
        <v>0</v>
      </c>
      <c r="N98" s="87">
        <f t="shared" si="119"/>
        <v>14829.23</v>
      </c>
      <c r="O98" s="87">
        <f t="shared" si="119"/>
        <v>0</v>
      </c>
      <c r="P98" s="87">
        <f t="shared" si="119"/>
        <v>0</v>
      </c>
      <c r="Q98" s="87">
        <f t="shared" si="119"/>
        <v>0</v>
      </c>
      <c r="R98" s="87">
        <f t="shared" si="119"/>
        <v>0</v>
      </c>
      <c r="S98" s="87">
        <f t="shared" si="119"/>
        <v>0</v>
      </c>
      <c r="T98" s="100">
        <f t="shared" si="111"/>
        <v>14829.23</v>
      </c>
      <c r="V98" s="87">
        <f t="shared" si="3"/>
        <v>0</v>
      </c>
    </row>
    <row r="99" spans="1:22" ht="14.25" customHeight="1">
      <c r="A99" s="81" t="s">
        <v>585</v>
      </c>
      <c r="B99" s="90">
        <v>31.85</v>
      </c>
      <c r="C99" s="90"/>
      <c r="D99" s="90">
        <f t="shared" si="109"/>
        <v>31.85</v>
      </c>
      <c r="E99" s="91">
        <v>722848</v>
      </c>
      <c r="F99" s="2">
        <v>12</v>
      </c>
      <c r="G99" s="87">
        <f t="shared" ref="G99:S99" si="120">IF($F99=G$1,+$B99,0)</f>
        <v>0</v>
      </c>
      <c r="H99" s="87">
        <f t="shared" si="120"/>
        <v>0</v>
      </c>
      <c r="I99" s="87">
        <f t="shared" si="120"/>
        <v>0</v>
      </c>
      <c r="J99" s="87">
        <f t="shared" si="120"/>
        <v>0</v>
      </c>
      <c r="K99" s="87">
        <f t="shared" si="120"/>
        <v>0</v>
      </c>
      <c r="L99" s="87">
        <f t="shared" si="120"/>
        <v>0</v>
      </c>
      <c r="M99" s="87">
        <f t="shared" si="120"/>
        <v>0</v>
      </c>
      <c r="N99" s="87">
        <f t="shared" si="120"/>
        <v>0</v>
      </c>
      <c r="O99" s="87">
        <f t="shared" si="120"/>
        <v>0</v>
      </c>
      <c r="P99" s="87">
        <f t="shared" si="120"/>
        <v>0</v>
      </c>
      <c r="Q99" s="87">
        <f t="shared" si="120"/>
        <v>0</v>
      </c>
      <c r="R99" s="87">
        <f t="shared" si="120"/>
        <v>31.85</v>
      </c>
      <c r="S99" s="87">
        <f t="shared" si="120"/>
        <v>0</v>
      </c>
      <c r="T99" s="100">
        <f t="shared" si="111"/>
        <v>31.85</v>
      </c>
      <c r="V99" s="87">
        <f t="shared" si="3"/>
        <v>0</v>
      </c>
    </row>
    <row r="100" spans="1:22" ht="14.25" customHeight="1">
      <c r="A100" s="81"/>
      <c r="B100" s="90"/>
      <c r="C100" s="90"/>
      <c r="D100" s="90">
        <f t="shared" si="109"/>
        <v>0</v>
      </c>
      <c r="E100" s="91"/>
      <c r="F100" s="2"/>
      <c r="G100" s="87">
        <f t="shared" ref="G100:S100" si="121">IF($F100=G$1,+$B100,0)</f>
        <v>0</v>
      </c>
      <c r="H100" s="87">
        <f t="shared" si="121"/>
        <v>0</v>
      </c>
      <c r="I100" s="87">
        <f t="shared" si="121"/>
        <v>0</v>
      </c>
      <c r="J100" s="87">
        <f t="shared" si="121"/>
        <v>0</v>
      </c>
      <c r="K100" s="87">
        <f t="shared" si="121"/>
        <v>0</v>
      </c>
      <c r="L100" s="87">
        <f t="shared" si="121"/>
        <v>0</v>
      </c>
      <c r="M100" s="87">
        <f t="shared" si="121"/>
        <v>0</v>
      </c>
      <c r="N100" s="87">
        <f t="shared" si="121"/>
        <v>0</v>
      </c>
      <c r="O100" s="87">
        <f t="shared" si="121"/>
        <v>0</v>
      </c>
      <c r="P100" s="87">
        <f t="shared" si="121"/>
        <v>0</v>
      </c>
      <c r="Q100" s="87">
        <f t="shared" si="121"/>
        <v>0</v>
      </c>
      <c r="R100" s="87">
        <f t="shared" si="121"/>
        <v>0</v>
      </c>
      <c r="S100" s="87">
        <f t="shared" si="121"/>
        <v>0</v>
      </c>
      <c r="T100" s="100">
        <f t="shared" si="111"/>
        <v>0</v>
      </c>
      <c r="V100" s="87">
        <f t="shared" si="3"/>
        <v>0</v>
      </c>
    </row>
    <row r="101" spans="1:22" ht="14.25" customHeight="1">
      <c r="A101" s="81"/>
      <c r="B101" s="90"/>
      <c r="C101" s="90"/>
      <c r="D101" s="90">
        <f t="shared" si="109"/>
        <v>0</v>
      </c>
      <c r="E101" s="91"/>
      <c r="F101" s="2"/>
      <c r="G101" s="87">
        <f t="shared" ref="G101:S101" si="122">IF($F101=G$1,+$B101,0)</f>
        <v>0</v>
      </c>
      <c r="H101" s="87">
        <f t="shared" si="122"/>
        <v>0</v>
      </c>
      <c r="I101" s="87">
        <f t="shared" si="122"/>
        <v>0</v>
      </c>
      <c r="J101" s="87">
        <f t="shared" si="122"/>
        <v>0</v>
      </c>
      <c r="K101" s="87">
        <f t="shared" si="122"/>
        <v>0</v>
      </c>
      <c r="L101" s="87">
        <f t="shared" si="122"/>
        <v>0</v>
      </c>
      <c r="M101" s="87">
        <f t="shared" si="122"/>
        <v>0</v>
      </c>
      <c r="N101" s="87">
        <f t="shared" si="122"/>
        <v>0</v>
      </c>
      <c r="O101" s="87">
        <f t="shared" si="122"/>
        <v>0</v>
      </c>
      <c r="P101" s="87">
        <f t="shared" si="122"/>
        <v>0</v>
      </c>
      <c r="Q101" s="87">
        <f t="shared" si="122"/>
        <v>0</v>
      </c>
      <c r="R101" s="87">
        <f t="shared" si="122"/>
        <v>0</v>
      </c>
      <c r="S101" s="87">
        <f t="shared" si="122"/>
        <v>0</v>
      </c>
      <c r="T101" s="100">
        <f t="shared" si="111"/>
        <v>0</v>
      </c>
      <c r="V101" s="87">
        <f t="shared" si="3"/>
        <v>0</v>
      </c>
    </row>
    <row r="102" spans="1:22" ht="14.25" customHeight="1">
      <c r="B102" s="90"/>
      <c r="C102" s="90"/>
      <c r="D102" s="90">
        <f t="shared" si="109"/>
        <v>0</v>
      </c>
      <c r="E102" s="91"/>
      <c r="F102" s="2"/>
      <c r="G102" s="87">
        <f t="shared" ref="G102:S102" si="123">IF($F102=G$1,+$B102,0)</f>
        <v>0</v>
      </c>
      <c r="H102" s="87">
        <f t="shared" si="123"/>
        <v>0</v>
      </c>
      <c r="I102" s="87">
        <f t="shared" si="123"/>
        <v>0</v>
      </c>
      <c r="J102" s="87">
        <f t="shared" si="123"/>
        <v>0</v>
      </c>
      <c r="K102" s="87">
        <f t="shared" si="123"/>
        <v>0</v>
      </c>
      <c r="L102" s="87">
        <f t="shared" si="123"/>
        <v>0</v>
      </c>
      <c r="M102" s="87">
        <f t="shared" si="123"/>
        <v>0</v>
      </c>
      <c r="N102" s="87">
        <f t="shared" si="123"/>
        <v>0</v>
      </c>
      <c r="O102" s="87">
        <f t="shared" si="123"/>
        <v>0</v>
      </c>
      <c r="P102" s="87">
        <f t="shared" si="123"/>
        <v>0</v>
      </c>
      <c r="Q102" s="87">
        <f t="shared" si="123"/>
        <v>0</v>
      </c>
      <c r="R102" s="87">
        <f t="shared" si="123"/>
        <v>0</v>
      </c>
      <c r="S102" s="87">
        <f t="shared" si="123"/>
        <v>0</v>
      </c>
      <c r="T102" s="100">
        <f t="shared" si="111"/>
        <v>0</v>
      </c>
      <c r="V102" s="87">
        <f t="shared" si="3"/>
        <v>0</v>
      </c>
    </row>
    <row r="103" spans="1:22" ht="14.25" customHeight="1">
      <c r="A103" s="81" t="s">
        <v>582</v>
      </c>
      <c r="B103" s="90">
        <v>49.28</v>
      </c>
      <c r="C103" s="90">
        <v>2.46</v>
      </c>
      <c r="D103" s="90">
        <f t="shared" si="109"/>
        <v>51.74</v>
      </c>
      <c r="E103" s="91" t="s">
        <v>211</v>
      </c>
      <c r="F103" s="2">
        <v>6</v>
      </c>
      <c r="G103" s="87">
        <f t="shared" ref="G103:S103" si="124">IF($F103=G$1,+$B103,0)</f>
        <v>0</v>
      </c>
      <c r="H103" s="87">
        <f t="shared" si="124"/>
        <v>0</v>
      </c>
      <c r="I103" s="87">
        <f t="shared" si="124"/>
        <v>0</v>
      </c>
      <c r="J103" s="87">
        <f t="shared" si="124"/>
        <v>0</v>
      </c>
      <c r="K103" s="87">
        <f t="shared" si="124"/>
        <v>0</v>
      </c>
      <c r="L103" s="87">
        <f t="shared" si="124"/>
        <v>49.28</v>
      </c>
      <c r="M103" s="87">
        <f t="shared" si="124"/>
        <v>0</v>
      </c>
      <c r="N103" s="87">
        <f t="shared" si="124"/>
        <v>0</v>
      </c>
      <c r="O103" s="87">
        <f t="shared" si="124"/>
        <v>0</v>
      </c>
      <c r="P103" s="87">
        <f t="shared" si="124"/>
        <v>0</v>
      </c>
      <c r="Q103" s="87">
        <f t="shared" si="124"/>
        <v>0</v>
      </c>
      <c r="R103" s="87">
        <f t="shared" si="124"/>
        <v>0</v>
      </c>
      <c r="S103" s="87">
        <f t="shared" si="124"/>
        <v>0</v>
      </c>
      <c r="T103" s="100">
        <f t="shared" si="111"/>
        <v>49.28</v>
      </c>
      <c r="V103" s="87">
        <f t="shared" si="3"/>
        <v>0</v>
      </c>
    </row>
    <row r="104" spans="1:22" ht="14.25" customHeight="1">
      <c r="A104" s="81"/>
      <c r="B104" s="90"/>
      <c r="C104" s="90"/>
      <c r="D104" s="90">
        <f t="shared" si="109"/>
        <v>0</v>
      </c>
      <c r="E104" s="91"/>
      <c r="F104" s="2"/>
      <c r="G104" s="87">
        <f t="shared" ref="G104:S104" si="125">IF($F104=G$1,+$B104,0)</f>
        <v>0</v>
      </c>
      <c r="H104" s="87">
        <f t="shared" si="125"/>
        <v>0</v>
      </c>
      <c r="I104" s="87">
        <f t="shared" si="125"/>
        <v>0</v>
      </c>
      <c r="J104" s="87">
        <f t="shared" si="125"/>
        <v>0</v>
      </c>
      <c r="K104" s="87">
        <f t="shared" si="125"/>
        <v>0</v>
      </c>
      <c r="L104" s="87">
        <f t="shared" si="125"/>
        <v>0</v>
      </c>
      <c r="M104" s="87">
        <f t="shared" si="125"/>
        <v>0</v>
      </c>
      <c r="N104" s="87">
        <f t="shared" si="125"/>
        <v>0</v>
      </c>
      <c r="O104" s="87">
        <f t="shared" si="125"/>
        <v>0</v>
      </c>
      <c r="P104" s="87">
        <f t="shared" si="125"/>
        <v>0</v>
      </c>
      <c r="Q104" s="87">
        <f t="shared" si="125"/>
        <v>0</v>
      </c>
      <c r="R104" s="87">
        <f t="shared" si="125"/>
        <v>0</v>
      </c>
      <c r="S104" s="87">
        <f t="shared" si="125"/>
        <v>0</v>
      </c>
      <c r="T104" s="100">
        <f t="shared" si="111"/>
        <v>0</v>
      </c>
      <c r="V104" s="87">
        <f t="shared" si="3"/>
        <v>0</v>
      </c>
    </row>
    <row r="105" spans="1:22" ht="14.25" customHeight="1">
      <c r="B105" s="100"/>
      <c r="C105" s="113"/>
      <c r="D105" s="90">
        <f t="shared" si="109"/>
        <v>0</v>
      </c>
      <c r="E105" s="91"/>
      <c r="F105" s="91"/>
      <c r="G105" s="87">
        <f t="shared" ref="G105:S105" si="126">IF($F105=G$1,+$B105,0)</f>
        <v>0</v>
      </c>
      <c r="H105" s="87">
        <f t="shared" si="126"/>
        <v>0</v>
      </c>
      <c r="I105" s="87">
        <f t="shared" si="126"/>
        <v>0</v>
      </c>
      <c r="J105" s="87">
        <f t="shared" si="126"/>
        <v>0</v>
      </c>
      <c r="K105" s="87">
        <f t="shared" si="126"/>
        <v>0</v>
      </c>
      <c r="L105" s="87">
        <f t="shared" si="126"/>
        <v>0</v>
      </c>
      <c r="M105" s="87">
        <f t="shared" si="126"/>
        <v>0</v>
      </c>
      <c r="N105" s="87">
        <f t="shared" si="126"/>
        <v>0</v>
      </c>
      <c r="O105" s="87">
        <f t="shared" si="126"/>
        <v>0</v>
      </c>
      <c r="P105" s="87">
        <f t="shared" si="126"/>
        <v>0</v>
      </c>
      <c r="Q105" s="87">
        <f t="shared" si="126"/>
        <v>0</v>
      </c>
      <c r="R105" s="87">
        <f t="shared" si="126"/>
        <v>0</v>
      </c>
      <c r="S105" s="87">
        <f t="shared" si="126"/>
        <v>0</v>
      </c>
      <c r="T105" s="100">
        <f t="shared" si="111"/>
        <v>0</v>
      </c>
      <c r="V105" s="87">
        <f t="shared" si="3"/>
        <v>0</v>
      </c>
    </row>
    <row r="106" spans="1:22" ht="14.25" customHeight="1">
      <c r="A106" s="121" t="s">
        <v>245</v>
      </c>
      <c r="B106" s="122">
        <f t="shared" ref="B106:D106" si="127">SUM(B90:B105)</f>
        <v>16752.719999999998</v>
      </c>
      <c r="C106" s="122">
        <f t="shared" si="127"/>
        <v>3208.25</v>
      </c>
      <c r="D106" s="122">
        <f t="shared" si="127"/>
        <v>19960.969999999998</v>
      </c>
      <c r="E106" s="2"/>
      <c r="F106" s="2"/>
      <c r="G106" s="122">
        <f t="shared" ref="G106:T106" si="128">SUM(G90:G105)</f>
        <v>342.65999999999997</v>
      </c>
      <c r="H106" s="122">
        <f t="shared" si="128"/>
        <v>300</v>
      </c>
      <c r="I106" s="122">
        <f t="shared" si="128"/>
        <v>1070</v>
      </c>
      <c r="J106" s="122">
        <f t="shared" si="128"/>
        <v>30</v>
      </c>
      <c r="K106" s="122">
        <f t="shared" si="128"/>
        <v>0</v>
      </c>
      <c r="L106" s="122">
        <f t="shared" si="128"/>
        <v>49.28</v>
      </c>
      <c r="M106" s="122">
        <f t="shared" si="128"/>
        <v>79.7</v>
      </c>
      <c r="N106" s="122">
        <f t="shared" si="128"/>
        <v>14829.23</v>
      </c>
      <c r="O106" s="122">
        <f t="shared" si="128"/>
        <v>20</v>
      </c>
      <c r="P106" s="122">
        <f t="shared" si="128"/>
        <v>0</v>
      </c>
      <c r="Q106" s="122">
        <f t="shared" si="128"/>
        <v>0</v>
      </c>
      <c r="R106" s="122">
        <f t="shared" si="128"/>
        <v>31.85</v>
      </c>
      <c r="S106" s="122">
        <f t="shared" si="128"/>
        <v>0</v>
      </c>
      <c r="T106" s="122">
        <f t="shared" si="128"/>
        <v>16752.719999999998</v>
      </c>
      <c r="V106" s="87">
        <f t="shared" si="3"/>
        <v>0</v>
      </c>
    </row>
    <row r="107" spans="1:22" ht="14.25" customHeight="1">
      <c r="A107" s="76" t="s">
        <v>349</v>
      </c>
      <c r="B107" s="124">
        <v>315.95999999999998</v>
      </c>
      <c r="C107" s="124"/>
      <c r="D107" s="111">
        <f t="shared" ref="D107:D113" si="129">SUM(B107:C107)</f>
        <v>315.95999999999998</v>
      </c>
      <c r="E107" s="91">
        <v>722849</v>
      </c>
      <c r="F107" s="91">
        <v>1</v>
      </c>
      <c r="G107" s="87">
        <f t="shared" ref="G107:S107" si="130">IF($F107=G$1,+$B107,0)</f>
        <v>315.95999999999998</v>
      </c>
      <c r="H107" s="87">
        <f t="shared" si="130"/>
        <v>0</v>
      </c>
      <c r="I107" s="87">
        <f t="shared" si="130"/>
        <v>0</v>
      </c>
      <c r="J107" s="87">
        <f t="shared" si="130"/>
        <v>0</v>
      </c>
      <c r="K107" s="87">
        <f t="shared" si="130"/>
        <v>0</v>
      </c>
      <c r="L107" s="87">
        <f t="shared" si="130"/>
        <v>0</v>
      </c>
      <c r="M107" s="87">
        <f t="shared" si="130"/>
        <v>0</v>
      </c>
      <c r="N107" s="87">
        <f t="shared" si="130"/>
        <v>0</v>
      </c>
      <c r="O107" s="87">
        <f t="shared" si="130"/>
        <v>0</v>
      </c>
      <c r="P107" s="87">
        <f t="shared" si="130"/>
        <v>0</v>
      </c>
      <c r="Q107" s="87">
        <f t="shared" si="130"/>
        <v>0</v>
      </c>
      <c r="R107" s="87">
        <f t="shared" si="130"/>
        <v>0</v>
      </c>
      <c r="S107" s="87">
        <f t="shared" si="130"/>
        <v>0</v>
      </c>
      <c r="T107" s="100">
        <f t="shared" ref="T107:T113" si="131">SUM(G107:R107)</f>
        <v>315.95999999999998</v>
      </c>
      <c r="V107" s="87">
        <f t="shared" si="3"/>
        <v>0</v>
      </c>
    </row>
    <row r="108" spans="1:22" ht="14.25" customHeight="1">
      <c r="A108" s="76" t="s">
        <v>356</v>
      </c>
      <c r="B108" s="90">
        <v>26.7</v>
      </c>
      <c r="C108" s="90"/>
      <c r="D108" s="111">
        <f t="shared" si="129"/>
        <v>26.7</v>
      </c>
      <c r="E108" s="91" t="s">
        <v>365</v>
      </c>
      <c r="F108" s="91">
        <v>2</v>
      </c>
      <c r="G108" s="87">
        <f t="shared" ref="G108:S108" si="132">IF($F108=G$1,+$B108,0)</f>
        <v>0</v>
      </c>
      <c r="H108" s="87">
        <f t="shared" si="132"/>
        <v>26.7</v>
      </c>
      <c r="I108" s="87">
        <f t="shared" si="132"/>
        <v>0</v>
      </c>
      <c r="J108" s="87">
        <f t="shared" si="132"/>
        <v>0</v>
      </c>
      <c r="K108" s="87">
        <f t="shared" si="132"/>
        <v>0</v>
      </c>
      <c r="L108" s="87">
        <f t="shared" si="132"/>
        <v>0</v>
      </c>
      <c r="M108" s="87">
        <f t="shared" si="132"/>
        <v>0</v>
      </c>
      <c r="N108" s="87">
        <f t="shared" si="132"/>
        <v>0</v>
      </c>
      <c r="O108" s="87">
        <f t="shared" si="132"/>
        <v>0</v>
      </c>
      <c r="P108" s="87">
        <f t="shared" si="132"/>
        <v>0</v>
      </c>
      <c r="Q108" s="87">
        <f t="shared" si="132"/>
        <v>0</v>
      </c>
      <c r="R108" s="87">
        <f t="shared" si="132"/>
        <v>0</v>
      </c>
      <c r="S108" s="87">
        <f t="shared" si="132"/>
        <v>0</v>
      </c>
      <c r="T108" s="100">
        <f t="shared" si="131"/>
        <v>26.7</v>
      </c>
      <c r="V108" s="87">
        <f t="shared" si="3"/>
        <v>0</v>
      </c>
    </row>
    <row r="109" spans="1:22" ht="14.25" customHeight="1">
      <c r="A109" s="76" t="s">
        <v>353</v>
      </c>
      <c r="B109" s="90">
        <v>398.5</v>
      </c>
      <c r="C109" s="90">
        <v>79.7</v>
      </c>
      <c r="D109" s="90">
        <f t="shared" si="129"/>
        <v>478.2</v>
      </c>
      <c r="E109" s="91">
        <v>722850</v>
      </c>
      <c r="F109" s="2">
        <v>7</v>
      </c>
      <c r="G109" s="87">
        <f t="shared" ref="G109:S109" si="133">IF($F109=G$1,+$B109,0)</f>
        <v>0</v>
      </c>
      <c r="H109" s="87">
        <f t="shared" si="133"/>
        <v>0</v>
      </c>
      <c r="I109" s="87">
        <f t="shared" si="133"/>
        <v>0</v>
      </c>
      <c r="J109" s="87">
        <f t="shared" si="133"/>
        <v>0</v>
      </c>
      <c r="K109" s="87">
        <f t="shared" si="133"/>
        <v>0</v>
      </c>
      <c r="L109" s="87">
        <f t="shared" si="133"/>
        <v>0</v>
      </c>
      <c r="M109" s="87">
        <f t="shared" si="133"/>
        <v>398.5</v>
      </c>
      <c r="N109" s="87">
        <f t="shared" si="133"/>
        <v>0</v>
      </c>
      <c r="O109" s="87">
        <f t="shared" si="133"/>
        <v>0</v>
      </c>
      <c r="P109" s="87">
        <f t="shared" si="133"/>
        <v>0</v>
      </c>
      <c r="Q109" s="87">
        <f t="shared" si="133"/>
        <v>0</v>
      </c>
      <c r="R109" s="87">
        <f t="shared" si="133"/>
        <v>0</v>
      </c>
      <c r="S109" s="87">
        <f t="shared" si="133"/>
        <v>0</v>
      </c>
      <c r="T109" s="100">
        <f t="shared" si="131"/>
        <v>398.5</v>
      </c>
      <c r="V109" s="87">
        <f t="shared" si="3"/>
        <v>0</v>
      </c>
    </row>
    <row r="110" spans="1:22" ht="14.25" customHeight="1">
      <c r="A110" s="81"/>
      <c r="B110" s="87"/>
      <c r="C110" s="87"/>
      <c r="D110" s="111">
        <f t="shared" si="129"/>
        <v>0</v>
      </c>
      <c r="E110" s="91"/>
      <c r="F110" s="2">
        <v>3</v>
      </c>
      <c r="G110" s="87">
        <f t="shared" ref="G110:S110" si="134">IF($F110=G$1,+$B110,0)</f>
        <v>0</v>
      </c>
      <c r="H110" s="87">
        <f t="shared" si="134"/>
        <v>0</v>
      </c>
      <c r="I110" s="87">
        <f t="shared" si="134"/>
        <v>0</v>
      </c>
      <c r="J110" s="87">
        <f t="shared" si="134"/>
        <v>0</v>
      </c>
      <c r="K110" s="87">
        <f t="shared" si="134"/>
        <v>0</v>
      </c>
      <c r="L110" s="87">
        <f t="shared" si="134"/>
        <v>0</v>
      </c>
      <c r="M110" s="87">
        <f t="shared" si="134"/>
        <v>0</v>
      </c>
      <c r="N110" s="87">
        <f t="shared" si="134"/>
        <v>0</v>
      </c>
      <c r="O110" s="87">
        <f t="shared" si="134"/>
        <v>0</v>
      </c>
      <c r="P110" s="87">
        <f t="shared" si="134"/>
        <v>0</v>
      </c>
      <c r="Q110" s="87">
        <f t="shared" si="134"/>
        <v>0</v>
      </c>
      <c r="R110" s="87">
        <f t="shared" si="134"/>
        <v>0</v>
      </c>
      <c r="S110" s="87">
        <f t="shared" si="134"/>
        <v>0</v>
      </c>
      <c r="T110" s="100">
        <f t="shared" si="131"/>
        <v>0</v>
      </c>
      <c r="V110" s="87">
        <f t="shared" si="3"/>
        <v>0</v>
      </c>
    </row>
    <row r="111" spans="1:22" ht="14.25" customHeight="1">
      <c r="A111" s="81"/>
      <c r="B111" s="87"/>
      <c r="C111" s="87"/>
      <c r="D111" s="90">
        <f t="shared" si="129"/>
        <v>0</v>
      </c>
      <c r="E111" s="91"/>
      <c r="F111" s="2">
        <v>4</v>
      </c>
      <c r="G111" s="87">
        <f t="shared" ref="G111:S111" si="135">IF($F111=G$1,+$B111,0)</f>
        <v>0</v>
      </c>
      <c r="H111" s="87">
        <f t="shared" si="135"/>
        <v>0</v>
      </c>
      <c r="I111" s="87">
        <f t="shared" si="135"/>
        <v>0</v>
      </c>
      <c r="J111" s="87">
        <f t="shared" si="135"/>
        <v>0</v>
      </c>
      <c r="K111" s="87">
        <f t="shared" si="135"/>
        <v>0</v>
      </c>
      <c r="L111" s="87">
        <f t="shared" si="135"/>
        <v>0</v>
      </c>
      <c r="M111" s="87">
        <f t="shared" si="135"/>
        <v>0</v>
      </c>
      <c r="N111" s="87">
        <f t="shared" si="135"/>
        <v>0</v>
      </c>
      <c r="O111" s="87">
        <f t="shared" si="135"/>
        <v>0</v>
      </c>
      <c r="P111" s="87">
        <f t="shared" si="135"/>
        <v>0</v>
      </c>
      <c r="Q111" s="87">
        <f t="shared" si="135"/>
        <v>0</v>
      </c>
      <c r="R111" s="87">
        <f t="shared" si="135"/>
        <v>0</v>
      </c>
      <c r="S111" s="87">
        <f t="shared" si="135"/>
        <v>0</v>
      </c>
      <c r="T111" s="100">
        <f t="shared" si="131"/>
        <v>0</v>
      </c>
      <c r="V111" s="87">
        <f t="shared" si="3"/>
        <v>0</v>
      </c>
    </row>
    <row r="112" spans="1:22" ht="14.25" customHeight="1">
      <c r="A112" s="81"/>
      <c r="B112" s="87"/>
      <c r="C112" s="87"/>
      <c r="D112" s="111">
        <f t="shared" si="129"/>
        <v>0</v>
      </c>
      <c r="E112" s="91"/>
      <c r="F112" s="2">
        <v>3</v>
      </c>
      <c r="G112" s="87">
        <f t="shared" ref="G112:S112" si="136">IF($F112=G$1,+$B112,0)</f>
        <v>0</v>
      </c>
      <c r="H112" s="87">
        <f t="shared" si="136"/>
        <v>0</v>
      </c>
      <c r="I112" s="87">
        <f t="shared" si="136"/>
        <v>0</v>
      </c>
      <c r="J112" s="87">
        <f t="shared" si="136"/>
        <v>0</v>
      </c>
      <c r="K112" s="87">
        <f t="shared" si="136"/>
        <v>0</v>
      </c>
      <c r="L112" s="87">
        <f t="shared" si="136"/>
        <v>0</v>
      </c>
      <c r="M112" s="87">
        <f t="shared" si="136"/>
        <v>0</v>
      </c>
      <c r="N112" s="87">
        <f t="shared" si="136"/>
        <v>0</v>
      </c>
      <c r="O112" s="87">
        <f t="shared" si="136"/>
        <v>0</v>
      </c>
      <c r="P112" s="87">
        <f t="shared" si="136"/>
        <v>0</v>
      </c>
      <c r="Q112" s="87">
        <f t="shared" si="136"/>
        <v>0</v>
      </c>
      <c r="R112" s="87">
        <f t="shared" si="136"/>
        <v>0</v>
      </c>
      <c r="S112" s="87">
        <f t="shared" si="136"/>
        <v>0</v>
      </c>
      <c r="T112" s="100">
        <f t="shared" si="131"/>
        <v>0</v>
      </c>
      <c r="V112" s="87">
        <f t="shared" si="3"/>
        <v>0</v>
      </c>
    </row>
    <row r="113" spans="1:22" ht="14.25" customHeight="1">
      <c r="A113" s="81" t="s">
        <v>579</v>
      </c>
      <c r="B113" s="100">
        <v>54.44</v>
      </c>
      <c r="C113" s="113">
        <v>2.72</v>
      </c>
      <c r="D113" s="90">
        <f t="shared" si="129"/>
        <v>57.16</v>
      </c>
      <c r="E113" s="91" t="s">
        <v>365</v>
      </c>
      <c r="F113" s="2">
        <v>6</v>
      </c>
      <c r="G113" s="87">
        <f t="shared" ref="G113:S113" si="137">IF($F113=G$1,+$B113,0)</f>
        <v>0</v>
      </c>
      <c r="H113" s="87">
        <f t="shared" si="137"/>
        <v>0</v>
      </c>
      <c r="I113" s="87">
        <f t="shared" si="137"/>
        <v>0</v>
      </c>
      <c r="J113" s="87">
        <f t="shared" si="137"/>
        <v>0</v>
      </c>
      <c r="K113" s="87">
        <f t="shared" si="137"/>
        <v>0</v>
      </c>
      <c r="L113" s="87">
        <f t="shared" si="137"/>
        <v>54.44</v>
      </c>
      <c r="M113" s="87">
        <f t="shared" si="137"/>
        <v>0</v>
      </c>
      <c r="N113" s="87">
        <f t="shared" si="137"/>
        <v>0</v>
      </c>
      <c r="O113" s="87">
        <f t="shared" si="137"/>
        <v>0</v>
      </c>
      <c r="P113" s="87">
        <f t="shared" si="137"/>
        <v>0</v>
      </c>
      <c r="Q113" s="87">
        <f t="shared" si="137"/>
        <v>0</v>
      </c>
      <c r="R113" s="87">
        <f t="shared" si="137"/>
        <v>0</v>
      </c>
      <c r="S113" s="87">
        <f t="shared" si="137"/>
        <v>0</v>
      </c>
      <c r="T113" s="100">
        <f t="shared" si="131"/>
        <v>54.44</v>
      </c>
      <c r="V113" s="87">
        <f t="shared" si="3"/>
        <v>0</v>
      </c>
    </row>
    <row r="114" spans="1:22" ht="14.25" customHeight="1">
      <c r="A114" s="114" t="s">
        <v>248</v>
      </c>
      <c r="B114" s="125">
        <f t="shared" ref="B114:D114" si="138">SUM(B107:B113)</f>
        <v>795.59999999999991</v>
      </c>
      <c r="C114" s="125">
        <f t="shared" si="138"/>
        <v>82.42</v>
      </c>
      <c r="D114" s="125">
        <f t="shared" si="138"/>
        <v>878.01999999999987</v>
      </c>
      <c r="E114" s="2"/>
      <c r="F114" s="2"/>
      <c r="G114" s="125">
        <f t="shared" ref="G114:T114" si="139">SUM(G107:G113)</f>
        <v>315.95999999999998</v>
      </c>
      <c r="H114" s="125">
        <f t="shared" si="139"/>
        <v>26.7</v>
      </c>
      <c r="I114" s="125">
        <f t="shared" si="139"/>
        <v>0</v>
      </c>
      <c r="J114" s="125">
        <f t="shared" si="139"/>
        <v>0</v>
      </c>
      <c r="K114" s="125">
        <f t="shared" si="139"/>
        <v>0</v>
      </c>
      <c r="L114" s="125">
        <f t="shared" si="139"/>
        <v>54.44</v>
      </c>
      <c r="M114" s="125">
        <f t="shared" si="139"/>
        <v>398.5</v>
      </c>
      <c r="N114" s="125">
        <f t="shared" si="139"/>
        <v>0</v>
      </c>
      <c r="O114" s="125">
        <f t="shared" si="139"/>
        <v>0</v>
      </c>
      <c r="P114" s="125">
        <f t="shared" si="139"/>
        <v>0</v>
      </c>
      <c r="Q114" s="125">
        <f t="shared" si="139"/>
        <v>0</v>
      </c>
      <c r="R114" s="125">
        <f t="shared" si="139"/>
        <v>0</v>
      </c>
      <c r="S114" s="125">
        <f t="shared" si="139"/>
        <v>0</v>
      </c>
      <c r="T114" s="125">
        <f t="shared" si="139"/>
        <v>795.59999999999991</v>
      </c>
      <c r="V114" s="87">
        <f t="shared" si="3"/>
        <v>0</v>
      </c>
    </row>
    <row r="115" spans="1:22" ht="14.25" customHeight="1">
      <c r="A115" s="81" t="s">
        <v>349</v>
      </c>
      <c r="B115" s="87">
        <v>493.8</v>
      </c>
      <c r="D115" s="111">
        <f t="shared" ref="D115:D123" si="140">SUM(B115:C115)</f>
        <v>493.8</v>
      </c>
      <c r="E115" s="2">
        <v>722851</v>
      </c>
      <c r="F115" s="2">
        <v>1</v>
      </c>
      <c r="G115" s="87">
        <f t="shared" ref="G115:S115" si="141">IF($F115=G$1,+$B115,0)</f>
        <v>493.8</v>
      </c>
      <c r="H115" s="87">
        <f t="shared" si="141"/>
        <v>0</v>
      </c>
      <c r="I115" s="87">
        <f t="shared" si="141"/>
        <v>0</v>
      </c>
      <c r="J115" s="87">
        <f t="shared" si="141"/>
        <v>0</v>
      </c>
      <c r="K115" s="87">
        <f t="shared" si="141"/>
        <v>0</v>
      </c>
      <c r="L115" s="87">
        <f t="shared" si="141"/>
        <v>0</v>
      </c>
      <c r="M115" s="87">
        <f t="shared" si="141"/>
        <v>0</v>
      </c>
      <c r="N115" s="87">
        <f t="shared" si="141"/>
        <v>0</v>
      </c>
      <c r="O115" s="87">
        <f t="shared" si="141"/>
        <v>0</v>
      </c>
      <c r="P115" s="87">
        <f t="shared" si="141"/>
        <v>0</v>
      </c>
      <c r="Q115" s="87">
        <f t="shared" si="141"/>
        <v>0</v>
      </c>
      <c r="R115" s="87">
        <f t="shared" si="141"/>
        <v>0</v>
      </c>
      <c r="S115" s="87">
        <f t="shared" si="141"/>
        <v>0</v>
      </c>
      <c r="T115" s="100">
        <f t="shared" ref="T115:T123" si="142">SUM(G115:R115)</f>
        <v>493.8</v>
      </c>
      <c r="V115" s="87">
        <f t="shared" si="3"/>
        <v>0</v>
      </c>
    </row>
    <row r="116" spans="1:22" ht="14.25" customHeight="1">
      <c r="A116" s="76" t="s">
        <v>356</v>
      </c>
      <c r="B116" s="90">
        <v>43.08</v>
      </c>
      <c r="C116" s="90"/>
      <c r="D116" s="90">
        <f t="shared" si="140"/>
        <v>43.08</v>
      </c>
      <c r="E116" s="91" t="s">
        <v>365</v>
      </c>
      <c r="F116" s="91">
        <v>1</v>
      </c>
      <c r="G116" s="87">
        <f t="shared" ref="G116:S116" si="143">IF($F116=G$1,+$B116,0)</f>
        <v>43.08</v>
      </c>
      <c r="H116" s="87">
        <f t="shared" si="143"/>
        <v>0</v>
      </c>
      <c r="I116" s="87">
        <f t="shared" si="143"/>
        <v>0</v>
      </c>
      <c r="J116" s="87">
        <f t="shared" si="143"/>
        <v>0</v>
      </c>
      <c r="K116" s="87">
        <f t="shared" si="143"/>
        <v>0</v>
      </c>
      <c r="L116" s="87">
        <f t="shared" si="143"/>
        <v>0</v>
      </c>
      <c r="M116" s="87">
        <f t="shared" si="143"/>
        <v>0</v>
      </c>
      <c r="N116" s="87">
        <f t="shared" si="143"/>
        <v>0</v>
      </c>
      <c r="O116" s="87">
        <f t="shared" si="143"/>
        <v>0</v>
      </c>
      <c r="P116" s="87">
        <f t="shared" si="143"/>
        <v>0</v>
      </c>
      <c r="Q116" s="87">
        <f t="shared" si="143"/>
        <v>0</v>
      </c>
      <c r="R116" s="87">
        <f t="shared" si="143"/>
        <v>0</v>
      </c>
      <c r="S116" s="87">
        <f t="shared" si="143"/>
        <v>0</v>
      </c>
      <c r="T116" s="100">
        <f t="shared" si="142"/>
        <v>43.08</v>
      </c>
      <c r="V116" s="87">
        <f t="shared" si="3"/>
        <v>0</v>
      </c>
    </row>
    <row r="117" spans="1:22" ht="14.25" customHeight="1">
      <c r="A117" s="76" t="s">
        <v>239</v>
      </c>
      <c r="B117" s="90">
        <v>275.60000000000002</v>
      </c>
      <c r="C117" s="90"/>
      <c r="D117" s="90">
        <f t="shared" si="140"/>
        <v>275.60000000000002</v>
      </c>
      <c r="E117" s="2">
        <v>722852</v>
      </c>
      <c r="F117" s="2">
        <v>1</v>
      </c>
      <c r="G117" s="87">
        <f t="shared" ref="G117:S117" si="144">IF($F117=G$1,+$B117,0)</f>
        <v>275.60000000000002</v>
      </c>
      <c r="H117" s="87">
        <f t="shared" si="144"/>
        <v>0</v>
      </c>
      <c r="I117" s="87">
        <f t="shared" si="144"/>
        <v>0</v>
      </c>
      <c r="J117" s="87">
        <f t="shared" si="144"/>
        <v>0</v>
      </c>
      <c r="K117" s="87">
        <f t="shared" si="144"/>
        <v>0</v>
      </c>
      <c r="L117" s="87">
        <f t="shared" si="144"/>
        <v>0</v>
      </c>
      <c r="M117" s="87">
        <f t="shared" si="144"/>
        <v>0</v>
      </c>
      <c r="N117" s="87">
        <f t="shared" si="144"/>
        <v>0</v>
      </c>
      <c r="O117" s="87">
        <f t="shared" si="144"/>
        <v>0</v>
      </c>
      <c r="P117" s="87">
        <f t="shared" si="144"/>
        <v>0</v>
      </c>
      <c r="Q117" s="87">
        <f t="shared" si="144"/>
        <v>0</v>
      </c>
      <c r="R117" s="87">
        <f t="shared" si="144"/>
        <v>0</v>
      </c>
      <c r="S117" s="87">
        <f t="shared" si="144"/>
        <v>0</v>
      </c>
      <c r="T117" s="100">
        <f t="shared" si="142"/>
        <v>275.60000000000002</v>
      </c>
      <c r="V117" s="87">
        <f t="shared" si="3"/>
        <v>0</v>
      </c>
    </row>
    <row r="118" spans="1:22" ht="14.25" customHeight="1">
      <c r="A118" s="81" t="s">
        <v>590</v>
      </c>
      <c r="B118" s="90">
        <v>200</v>
      </c>
      <c r="C118" s="90">
        <v>40</v>
      </c>
      <c r="D118" s="111">
        <f t="shared" si="140"/>
        <v>240</v>
      </c>
      <c r="E118" s="2">
        <v>722853</v>
      </c>
      <c r="F118" s="2">
        <v>3</v>
      </c>
      <c r="G118" s="87">
        <f t="shared" ref="G118:S118" si="145">IF($F118=G$1,+$B118,0)</f>
        <v>0</v>
      </c>
      <c r="H118" s="87">
        <f t="shared" si="145"/>
        <v>0</v>
      </c>
      <c r="I118" s="87">
        <f t="shared" si="145"/>
        <v>200</v>
      </c>
      <c r="J118" s="87">
        <f t="shared" si="145"/>
        <v>0</v>
      </c>
      <c r="K118" s="87">
        <f t="shared" si="145"/>
        <v>0</v>
      </c>
      <c r="L118" s="87">
        <f t="shared" si="145"/>
        <v>0</v>
      </c>
      <c r="M118" s="87">
        <f t="shared" si="145"/>
        <v>0</v>
      </c>
      <c r="N118" s="87">
        <f t="shared" si="145"/>
        <v>0</v>
      </c>
      <c r="O118" s="87">
        <f t="shared" si="145"/>
        <v>0</v>
      </c>
      <c r="P118" s="87">
        <f t="shared" si="145"/>
        <v>0</v>
      </c>
      <c r="Q118" s="87">
        <f t="shared" si="145"/>
        <v>0</v>
      </c>
      <c r="R118" s="87">
        <f t="shared" si="145"/>
        <v>0</v>
      </c>
      <c r="S118" s="87">
        <f t="shared" si="145"/>
        <v>0</v>
      </c>
      <c r="T118" s="100">
        <f t="shared" si="142"/>
        <v>200</v>
      </c>
      <c r="V118" s="87">
        <f t="shared" si="3"/>
        <v>0</v>
      </c>
    </row>
    <row r="119" spans="1:22" ht="14.25" customHeight="1">
      <c r="A119" s="81" t="s">
        <v>585</v>
      </c>
      <c r="B119" s="90">
        <v>40</v>
      </c>
      <c r="C119" s="90"/>
      <c r="D119" s="90">
        <f t="shared" si="140"/>
        <v>40</v>
      </c>
      <c r="E119" s="2">
        <v>722854</v>
      </c>
      <c r="F119" s="2">
        <v>3</v>
      </c>
      <c r="G119" s="87">
        <f t="shared" ref="G119:S119" si="146">IF($F119=G$1,+$B119,0)</f>
        <v>0</v>
      </c>
      <c r="H119" s="87">
        <f t="shared" si="146"/>
        <v>0</v>
      </c>
      <c r="I119" s="87">
        <f t="shared" si="146"/>
        <v>40</v>
      </c>
      <c r="J119" s="87">
        <f t="shared" si="146"/>
        <v>0</v>
      </c>
      <c r="K119" s="87">
        <f t="shared" si="146"/>
        <v>0</v>
      </c>
      <c r="L119" s="87">
        <f t="shared" si="146"/>
        <v>0</v>
      </c>
      <c r="M119" s="87">
        <f t="shared" si="146"/>
        <v>0</v>
      </c>
      <c r="N119" s="87">
        <f t="shared" si="146"/>
        <v>0</v>
      </c>
      <c r="O119" s="87">
        <f t="shared" si="146"/>
        <v>0</v>
      </c>
      <c r="P119" s="87">
        <f t="shared" si="146"/>
        <v>0</v>
      </c>
      <c r="Q119" s="87">
        <f t="shared" si="146"/>
        <v>0</v>
      </c>
      <c r="R119" s="87">
        <f t="shared" si="146"/>
        <v>0</v>
      </c>
      <c r="S119" s="87">
        <f t="shared" si="146"/>
        <v>0</v>
      </c>
      <c r="T119" s="100">
        <f t="shared" si="142"/>
        <v>40</v>
      </c>
      <c r="V119" s="87">
        <f t="shared" si="3"/>
        <v>0</v>
      </c>
    </row>
    <row r="120" spans="1:22" ht="14.25" customHeight="1">
      <c r="A120" s="81" t="s">
        <v>240</v>
      </c>
      <c r="B120" s="90">
        <v>63</v>
      </c>
      <c r="C120" s="90">
        <v>12.6</v>
      </c>
      <c r="D120" s="111">
        <f t="shared" si="140"/>
        <v>75.599999999999994</v>
      </c>
      <c r="E120" s="2">
        <v>722855</v>
      </c>
      <c r="F120" s="2">
        <v>2</v>
      </c>
      <c r="G120" s="87">
        <f t="shared" ref="G120:S120" si="147">IF($F120=G$1,+$B120,0)</f>
        <v>0</v>
      </c>
      <c r="H120" s="87">
        <f t="shared" si="147"/>
        <v>63</v>
      </c>
      <c r="I120" s="87">
        <f t="shared" si="147"/>
        <v>0</v>
      </c>
      <c r="J120" s="87">
        <f t="shared" si="147"/>
        <v>0</v>
      </c>
      <c r="K120" s="87">
        <f t="shared" si="147"/>
        <v>0</v>
      </c>
      <c r="L120" s="87">
        <f t="shared" si="147"/>
        <v>0</v>
      </c>
      <c r="M120" s="87">
        <f t="shared" si="147"/>
        <v>0</v>
      </c>
      <c r="N120" s="87">
        <f t="shared" si="147"/>
        <v>0</v>
      </c>
      <c r="O120" s="87">
        <f t="shared" si="147"/>
        <v>0</v>
      </c>
      <c r="P120" s="87">
        <f t="shared" si="147"/>
        <v>0</v>
      </c>
      <c r="Q120" s="87">
        <f t="shared" si="147"/>
        <v>0</v>
      </c>
      <c r="R120" s="87">
        <f t="shared" si="147"/>
        <v>0</v>
      </c>
      <c r="S120" s="87">
        <f t="shared" si="147"/>
        <v>0</v>
      </c>
      <c r="T120" s="100">
        <f t="shared" si="142"/>
        <v>63</v>
      </c>
      <c r="V120" s="87">
        <f t="shared" si="3"/>
        <v>0</v>
      </c>
    </row>
    <row r="121" spans="1:22" ht="14.25" customHeight="1">
      <c r="A121" s="81" t="s">
        <v>237</v>
      </c>
      <c r="B121" s="90">
        <v>385.24</v>
      </c>
      <c r="C121" s="90"/>
      <c r="D121" s="90">
        <f t="shared" si="140"/>
        <v>385.24</v>
      </c>
      <c r="E121" s="2">
        <v>722856</v>
      </c>
      <c r="F121" s="2">
        <v>9</v>
      </c>
      <c r="G121" s="87">
        <f t="shared" ref="G121:S121" si="148">IF($F121=G$1,+$B121,0)</f>
        <v>0</v>
      </c>
      <c r="H121" s="87">
        <f t="shared" si="148"/>
        <v>0</v>
      </c>
      <c r="I121" s="87">
        <f t="shared" si="148"/>
        <v>0</v>
      </c>
      <c r="J121" s="87">
        <f t="shared" si="148"/>
        <v>0</v>
      </c>
      <c r="K121" s="87">
        <f t="shared" si="148"/>
        <v>0</v>
      </c>
      <c r="L121" s="87">
        <f t="shared" si="148"/>
        <v>0</v>
      </c>
      <c r="M121" s="87">
        <f t="shared" si="148"/>
        <v>0</v>
      </c>
      <c r="N121" s="87">
        <f t="shared" si="148"/>
        <v>0</v>
      </c>
      <c r="O121" s="87">
        <f t="shared" si="148"/>
        <v>385.24</v>
      </c>
      <c r="P121" s="87">
        <f t="shared" si="148"/>
        <v>0</v>
      </c>
      <c r="Q121" s="87">
        <f t="shared" si="148"/>
        <v>0</v>
      </c>
      <c r="R121" s="87">
        <f t="shared" si="148"/>
        <v>0</v>
      </c>
      <c r="S121" s="87">
        <f t="shared" si="148"/>
        <v>0</v>
      </c>
      <c r="T121" s="100">
        <f t="shared" si="142"/>
        <v>385.24</v>
      </c>
      <c r="V121" s="87">
        <f t="shared" si="3"/>
        <v>0</v>
      </c>
    </row>
    <row r="122" spans="1:22" ht="17.25" customHeight="1">
      <c r="A122" s="81" t="s">
        <v>579</v>
      </c>
      <c r="B122" s="113">
        <v>33.99</v>
      </c>
      <c r="C122" s="5">
        <v>1.7</v>
      </c>
      <c r="D122" s="90">
        <f t="shared" si="140"/>
        <v>35.690000000000005</v>
      </c>
      <c r="E122" s="2" t="s">
        <v>211</v>
      </c>
      <c r="F122" s="2">
        <v>6</v>
      </c>
      <c r="G122" s="87">
        <f t="shared" ref="G122:S122" si="149">IF($F122=G$1,+$B122,0)</f>
        <v>0</v>
      </c>
      <c r="H122" s="87">
        <f t="shared" si="149"/>
        <v>0</v>
      </c>
      <c r="I122" s="87">
        <f t="shared" si="149"/>
        <v>0</v>
      </c>
      <c r="J122" s="87">
        <f t="shared" si="149"/>
        <v>0</v>
      </c>
      <c r="K122" s="87">
        <f t="shared" si="149"/>
        <v>0</v>
      </c>
      <c r="L122" s="87">
        <f t="shared" si="149"/>
        <v>33.99</v>
      </c>
      <c r="M122" s="87">
        <f t="shared" si="149"/>
        <v>0</v>
      </c>
      <c r="N122" s="87">
        <f t="shared" si="149"/>
        <v>0</v>
      </c>
      <c r="O122" s="87">
        <f t="shared" si="149"/>
        <v>0</v>
      </c>
      <c r="P122" s="87">
        <f t="shared" si="149"/>
        <v>0</v>
      </c>
      <c r="Q122" s="87">
        <f t="shared" si="149"/>
        <v>0</v>
      </c>
      <c r="R122" s="87">
        <f t="shared" si="149"/>
        <v>0</v>
      </c>
      <c r="S122" s="87">
        <f t="shared" si="149"/>
        <v>0</v>
      </c>
      <c r="T122" s="100">
        <f t="shared" si="142"/>
        <v>33.99</v>
      </c>
      <c r="V122" s="87">
        <f t="shared" si="3"/>
        <v>0</v>
      </c>
    </row>
    <row r="123" spans="1:22" ht="14.25" customHeight="1">
      <c r="A123" s="81"/>
      <c r="B123" s="100"/>
      <c r="C123" s="113"/>
      <c r="D123" s="90">
        <f t="shared" si="140"/>
        <v>0</v>
      </c>
      <c r="E123" s="2"/>
      <c r="F123" s="2"/>
      <c r="G123" s="87">
        <f t="shared" ref="G123:S123" si="150">IF($F123=G$1,+$B123,0)</f>
        <v>0</v>
      </c>
      <c r="H123" s="87">
        <f t="shared" si="150"/>
        <v>0</v>
      </c>
      <c r="I123" s="87">
        <f t="shared" si="150"/>
        <v>0</v>
      </c>
      <c r="J123" s="87">
        <f t="shared" si="150"/>
        <v>0</v>
      </c>
      <c r="K123" s="87">
        <f t="shared" si="150"/>
        <v>0</v>
      </c>
      <c r="L123" s="87">
        <f t="shared" si="150"/>
        <v>0</v>
      </c>
      <c r="M123" s="87">
        <f t="shared" si="150"/>
        <v>0</v>
      </c>
      <c r="N123" s="87">
        <f t="shared" si="150"/>
        <v>0</v>
      </c>
      <c r="O123" s="87">
        <f t="shared" si="150"/>
        <v>0</v>
      </c>
      <c r="P123" s="87">
        <f t="shared" si="150"/>
        <v>0</v>
      </c>
      <c r="Q123" s="87">
        <f t="shared" si="150"/>
        <v>0</v>
      </c>
      <c r="R123" s="87">
        <f t="shared" si="150"/>
        <v>0</v>
      </c>
      <c r="S123" s="87">
        <f t="shared" si="150"/>
        <v>0</v>
      </c>
      <c r="T123" s="100">
        <f t="shared" si="142"/>
        <v>0</v>
      </c>
      <c r="V123" s="87">
        <f t="shared" si="3"/>
        <v>0</v>
      </c>
    </row>
    <row r="124" spans="1:22" ht="14.25" customHeight="1">
      <c r="A124" s="114" t="s">
        <v>256</v>
      </c>
      <c r="B124" s="105">
        <f t="shared" ref="B124:D124" si="151">SUM(B115:B123)</f>
        <v>1534.71</v>
      </c>
      <c r="C124" s="105">
        <f t="shared" si="151"/>
        <v>54.300000000000004</v>
      </c>
      <c r="D124" s="105">
        <f t="shared" si="151"/>
        <v>1589.01</v>
      </c>
      <c r="E124" s="2"/>
      <c r="F124" s="2"/>
      <c r="G124" s="105">
        <f t="shared" ref="G124:T124" si="152">SUM(G115:G123)</f>
        <v>812.48</v>
      </c>
      <c r="H124" s="105">
        <f t="shared" si="152"/>
        <v>63</v>
      </c>
      <c r="I124" s="105">
        <f t="shared" si="152"/>
        <v>240</v>
      </c>
      <c r="J124" s="105">
        <f t="shared" si="152"/>
        <v>0</v>
      </c>
      <c r="K124" s="105">
        <f t="shared" si="152"/>
        <v>0</v>
      </c>
      <c r="L124" s="105">
        <f t="shared" si="152"/>
        <v>33.99</v>
      </c>
      <c r="M124" s="105">
        <f t="shared" si="152"/>
        <v>0</v>
      </c>
      <c r="N124" s="105">
        <f t="shared" si="152"/>
        <v>0</v>
      </c>
      <c r="O124" s="105">
        <f t="shared" si="152"/>
        <v>385.24</v>
      </c>
      <c r="P124" s="105">
        <f t="shared" si="152"/>
        <v>0</v>
      </c>
      <c r="Q124" s="105">
        <f t="shared" si="152"/>
        <v>0</v>
      </c>
      <c r="R124" s="105">
        <f t="shared" si="152"/>
        <v>0</v>
      </c>
      <c r="S124" s="105">
        <f t="shared" si="152"/>
        <v>0</v>
      </c>
      <c r="T124" s="105">
        <f t="shared" si="152"/>
        <v>1534.71</v>
      </c>
      <c r="V124" s="87">
        <f t="shared" si="3"/>
        <v>0</v>
      </c>
    </row>
    <row r="125" spans="1:22" ht="14.25" customHeight="1">
      <c r="A125" s="81" t="s">
        <v>349</v>
      </c>
      <c r="B125" s="5">
        <v>335.52</v>
      </c>
      <c r="C125" s="20"/>
      <c r="D125" s="190">
        <f t="shared" ref="D125:D136" si="153">SUM(B125:C125)</f>
        <v>335.52</v>
      </c>
      <c r="E125" s="2">
        <v>722858</v>
      </c>
      <c r="F125" s="2">
        <v>1</v>
      </c>
      <c r="G125" s="87">
        <f t="shared" ref="G125:S125" si="154">IF($F125=G$1,+$B125,0)</f>
        <v>335.52</v>
      </c>
      <c r="H125" s="87">
        <f t="shared" si="154"/>
        <v>0</v>
      </c>
      <c r="I125" s="87">
        <f t="shared" si="154"/>
        <v>0</v>
      </c>
      <c r="J125" s="87">
        <f t="shared" si="154"/>
        <v>0</v>
      </c>
      <c r="K125" s="87">
        <f t="shared" si="154"/>
        <v>0</v>
      </c>
      <c r="L125" s="87">
        <f t="shared" si="154"/>
        <v>0</v>
      </c>
      <c r="M125" s="87">
        <f t="shared" si="154"/>
        <v>0</v>
      </c>
      <c r="N125" s="87">
        <f t="shared" si="154"/>
        <v>0</v>
      </c>
      <c r="O125" s="87">
        <f t="shared" si="154"/>
        <v>0</v>
      </c>
      <c r="P125" s="87">
        <f t="shared" si="154"/>
        <v>0</v>
      </c>
      <c r="Q125" s="87">
        <f t="shared" si="154"/>
        <v>0</v>
      </c>
      <c r="R125" s="87">
        <f t="shared" si="154"/>
        <v>0</v>
      </c>
      <c r="S125" s="87">
        <f t="shared" si="154"/>
        <v>0</v>
      </c>
      <c r="T125" s="100">
        <f t="shared" ref="T125:T136" si="155">SUM(G125:R125)</f>
        <v>335.52</v>
      </c>
      <c r="V125" s="87">
        <f t="shared" si="3"/>
        <v>0</v>
      </c>
    </row>
    <row r="126" spans="1:22" ht="14.25" customHeight="1">
      <c r="A126" s="76" t="s">
        <v>356</v>
      </c>
      <c r="B126" s="87">
        <v>28.52</v>
      </c>
      <c r="C126" s="90"/>
      <c r="D126" s="111">
        <f t="shared" si="153"/>
        <v>28.52</v>
      </c>
      <c r="E126" s="91" t="s">
        <v>365</v>
      </c>
      <c r="F126" s="91">
        <v>1</v>
      </c>
      <c r="G126" s="87">
        <f t="shared" ref="G126:S126" si="156">IF($F126=G$1,+$B126,0)</f>
        <v>28.52</v>
      </c>
      <c r="H126" s="87">
        <f t="shared" si="156"/>
        <v>0</v>
      </c>
      <c r="I126" s="87">
        <f t="shared" si="156"/>
        <v>0</v>
      </c>
      <c r="J126" s="87">
        <f t="shared" si="156"/>
        <v>0</v>
      </c>
      <c r="K126" s="87">
        <f t="shared" si="156"/>
        <v>0</v>
      </c>
      <c r="L126" s="87">
        <f t="shared" si="156"/>
        <v>0</v>
      </c>
      <c r="M126" s="87">
        <f t="shared" si="156"/>
        <v>0</v>
      </c>
      <c r="N126" s="87">
        <f t="shared" si="156"/>
        <v>0</v>
      </c>
      <c r="O126" s="87">
        <f t="shared" si="156"/>
        <v>0</v>
      </c>
      <c r="P126" s="87">
        <f t="shared" si="156"/>
        <v>0</v>
      </c>
      <c r="Q126" s="87">
        <f t="shared" si="156"/>
        <v>0</v>
      </c>
      <c r="R126" s="87">
        <f t="shared" si="156"/>
        <v>0</v>
      </c>
      <c r="S126" s="87">
        <f t="shared" si="156"/>
        <v>0</v>
      </c>
      <c r="T126" s="100">
        <f t="shared" si="155"/>
        <v>28.52</v>
      </c>
      <c r="V126" s="87">
        <f t="shared" si="3"/>
        <v>0</v>
      </c>
    </row>
    <row r="127" spans="1:22" ht="14.25" customHeight="1">
      <c r="A127" s="81" t="s">
        <v>212</v>
      </c>
      <c r="B127" s="87">
        <v>250</v>
      </c>
      <c r="C127" s="90">
        <v>50</v>
      </c>
      <c r="D127" s="190">
        <f t="shared" si="153"/>
        <v>300</v>
      </c>
      <c r="E127" s="2">
        <v>722859</v>
      </c>
      <c r="F127" s="2">
        <v>3</v>
      </c>
      <c r="G127" s="87">
        <f t="shared" ref="G127:S127" si="157">IF($F127=G$1,+$B127,0)</f>
        <v>0</v>
      </c>
      <c r="H127" s="87">
        <f t="shared" si="157"/>
        <v>0</v>
      </c>
      <c r="I127" s="87">
        <f t="shared" si="157"/>
        <v>250</v>
      </c>
      <c r="J127" s="87">
        <f t="shared" si="157"/>
        <v>0</v>
      </c>
      <c r="K127" s="87">
        <f t="shared" si="157"/>
        <v>0</v>
      </c>
      <c r="L127" s="87">
        <f t="shared" si="157"/>
        <v>0</v>
      </c>
      <c r="M127" s="87">
        <f t="shared" si="157"/>
        <v>0</v>
      </c>
      <c r="N127" s="87">
        <f t="shared" si="157"/>
        <v>0</v>
      </c>
      <c r="O127" s="87">
        <f t="shared" si="157"/>
        <v>0</v>
      </c>
      <c r="P127" s="87">
        <f t="shared" si="157"/>
        <v>0</v>
      </c>
      <c r="Q127" s="87">
        <f t="shared" si="157"/>
        <v>0</v>
      </c>
      <c r="R127" s="87">
        <f t="shared" si="157"/>
        <v>0</v>
      </c>
      <c r="S127" s="87">
        <f t="shared" si="157"/>
        <v>0</v>
      </c>
      <c r="T127" s="100">
        <f t="shared" si="155"/>
        <v>250</v>
      </c>
      <c r="V127" s="87">
        <f t="shared" si="3"/>
        <v>0</v>
      </c>
    </row>
    <row r="128" spans="1:22" ht="14.25" customHeight="1">
      <c r="A128" s="81" t="s">
        <v>591</v>
      </c>
      <c r="B128" s="87">
        <v>166.67</v>
      </c>
      <c r="C128" s="90">
        <v>33.33</v>
      </c>
      <c r="D128" s="111">
        <f t="shared" si="153"/>
        <v>200</v>
      </c>
      <c r="E128" s="2">
        <v>722857</v>
      </c>
      <c r="F128" s="2">
        <v>3</v>
      </c>
      <c r="G128" s="87">
        <f t="shared" ref="G128:S128" si="158">IF($F128=G$1,+$B128,0)</f>
        <v>0</v>
      </c>
      <c r="H128" s="87">
        <f t="shared" si="158"/>
        <v>0</v>
      </c>
      <c r="I128" s="87">
        <f t="shared" si="158"/>
        <v>166.67</v>
      </c>
      <c r="J128" s="87">
        <f t="shared" si="158"/>
        <v>0</v>
      </c>
      <c r="K128" s="87">
        <f t="shared" si="158"/>
        <v>0</v>
      </c>
      <c r="L128" s="87">
        <f t="shared" si="158"/>
        <v>0</v>
      </c>
      <c r="M128" s="87">
        <f t="shared" si="158"/>
        <v>0</v>
      </c>
      <c r="N128" s="87">
        <f t="shared" si="158"/>
        <v>0</v>
      </c>
      <c r="O128" s="87">
        <f t="shared" si="158"/>
        <v>0</v>
      </c>
      <c r="P128" s="87">
        <f t="shared" si="158"/>
        <v>0</v>
      </c>
      <c r="Q128" s="87">
        <f t="shared" si="158"/>
        <v>0</v>
      </c>
      <c r="R128" s="87">
        <f t="shared" si="158"/>
        <v>0</v>
      </c>
      <c r="S128" s="87">
        <f t="shared" si="158"/>
        <v>0</v>
      </c>
      <c r="T128" s="100">
        <f t="shared" si="155"/>
        <v>166.67</v>
      </c>
      <c r="V128" s="87">
        <f t="shared" si="3"/>
        <v>0</v>
      </c>
    </row>
    <row r="129" spans="1:22" ht="14.25" customHeight="1">
      <c r="A129" s="81" t="s">
        <v>391</v>
      </c>
      <c r="B129" s="87">
        <v>300</v>
      </c>
      <c r="C129" s="90"/>
      <c r="D129" s="111">
        <f t="shared" si="153"/>
        <v>300</v>
      </c>
      <c r="E129" s="2">
        <v>722860</v>
      </c>
      <c r="F129" s="2">
        <v>4</v>
      </c>
      <c r="G129" s="87">
        <f t="shared" ref="G129:S129" si="159">IF($F129=G$1,+$B129,0)</f>
        <v>0</v>
      </c>
      <c r="H129" s="87">
        <f t="shared" si="159"/>
        <v>0</v>
      </c>
      <c r="I129" s="87">
        <f t="shared" si="159"/>
        <v>0</v>
      </c>
      <c r="J129" s="87">
        <f t="shared" si="159"/>
        <v>300</v>
      </c>
      <c r="K129" s="87">
        <f t="shared" si="159"/>
        <v>0</v>
      </c>
      <c r="L129" s="87">
        <f t="shared" si="159"/>
        <v>0</v>
      </c>
      <c r="M129" s="87">
        <f t="shared" si="159"/>
        <v>0</v>
      </c>
      <c r="N129" s="87">
        <f t="shared" si="159"/>
        <v>0</v>
      </c>
      <c r="O129" s="87">
        <f t="shared" si="159"/>
        <v>0</v>
      </c>
      <c r="P129" s="87">
        <f t="shared" si="159"/>
        <v>0</v>
      </c>
      <c r="Q129" s="87">
        <f t="shared" si="159"/>
        <v>0</v>
      </c>
      <c r="R129" s="87">
        <f t="shared" si="159"/>
        <v>0</v>
      </c>
      <c r="S129" s="87">
        <f t="shared" si="159"/>
        <v>0</v>
      </c>
      <c r="T129" s="100">
        <f t="shared" si="155"/>
        <v>300</v>
      </c>
      <c r="V129" s="87">
        <f t="shared" si="3"/>
        <v>0</v>
      </c>
    </row>
    <row r="130" spans="1:22" ht="14.25" customHeight="1">
      <c r="A130" s="81" t="s">
        <v>592</v>
      </c>
      <c r="B130" s="87">
        <v>11000</v>
      </c>
      <c r="C130" s="90"/>
      <c r="D130" s="90">
        <f t="shared" si="153"/>
        <v>11000</v>
      </c>
      <c r="E130" s="2" t="s">
        <v>533</v>
      </c>
      <c r="F130" s="2">
        <v>12</v>
      </c>
      <c r="G130" s="87">
        <f t="shared" ref="G130:S130" si="160">IF($F130=G$1,+$B130,0)</f>
        <v>0</v>
      </c>
      <c r="H130" s="87">
        <f t="shared" si="160"/>
        <v>0</v>
      </c>
      <c r="I130" s="87">
        <f t="shared" si="160"/>
        <v>0</v>
      </c>
      <c r="J130" s="87">
        <f t="shared" si="160"/>
        <v>0</v>
      </c>
      <c r="K130" s="87">
        <f t="shared" si="160"/>
        <v>0</v>
      </c>
      <c r="L130" s="87">
        <f t="shared" si="160"/>
        <v>0</v>
      </c>
      <c r="M130" s="87">
        <f t="shared" si="160"/>
        <v>0</v>
      </c>
      <c r="N130" s="87">
        <f t="shared" si="160"/>
        <v>0</v>
      </c>
      <c r="O130" s="87">
        <f t="shared" si="160"/>
        <v>0</v>
      </c>
      <c r="P130" s="87">
        <f t="shared" si="160"/>
        <v>0</v>
      </c>
      <c r="Q130" s="87">
        <f t="shared" si="160"/>
        <v>0</v>
      </c>
      <c r="R130" s="87">
        <f t="shared" si="160"/>
        <v>11000</v>
      </c>
      <c r="S130" s="87">
        <f t="shared" si="160"/>
        <v>0</v>
      </c>
      <c r="T130" s="100">
        <f t="shared" si="155"/>
        <v>11000</v>
      </c>
      <c r="V130" s="87">
        <f t="shared" si="3"/>
        <v>0</v>
      </c>
    </row>
    <row r="131" spans="1:22" ht="14.25" customHeight="1">
      <c r="A131" s="81"/>
      <c r="B131" s="87"/>
      <c r="C131" s="90"/>
      <c r="D131" s="111">
        <f t="shared" si="153"/>
        <v>0</v>
      </c>
      <c r="E131" s="2"/>
      <c r="F131" s="2"/>
      <c r="G131" s="87">
        <f t="shared" ref="G131:S131" si="161">IF($F131=G$1,+$B131,0)</f>
        <v>0</v>
      </c>
      <c r="H131" s="87">
        <f t="shared" si="161"/>
        <v>0</v>
      </c>
      <c r="I131" s="87">
        <f t="shared" si="161"/>
        <v>0</v>
      </c>
      <c r="J131" s="87">
        <f t="shared" si="161"/>
        <v>0</v>
      </c>
      <c r="K131" s="87">
        <f t="shared" si="161"/>
        <v>0</v>
      </c>
      <c r="L131" s="87">
        <f t="shared" si="161"/>
        <v>0</v>
      </c>
      <c r="M131" s="87">
        <f t="shared" si="161"/>
        <v>0</v>
      </c>
      <c r="N131" s="87">
        <f t="shared" si="161"/>
        <v>0</v>
      </c>
      <c r="O131" s="87">
        <f t="shared" si="161"/>
        <v>0</v>
      </c>
      <c r="P131" s="87">
        <f t="shared" si="161"/>
        <v>0</v>
      </c>
      <c r="Q131" s="87">
        <f t="shared" si="161"/>
        <v>0</v>
      </c>
      <c r="R131" s="87">
        <f t="shared" si="161"/>
        <v>0</v>
      </c>
      <c r="S131" s="87">
        <f t="shared" si="161"/>
        <v>0</v>
      </c>
      <c r="T131" s="100">
        <f t="shared" si="155"/>
        <v>0</v>
      </c>
      <c r="V131" s="87">
        <f t="shared" si="3"/>
        <v>0</v>
      </c>
    </row>
    <row r="132" spans="1:22" ht="14.25" customHeight="1">
      <c r="A132" s="81"/>
      <c r="B132" s="87"/>
      <c r="C132" s="90"/>
      <c r="D132" s="90">
        <f t="shared" si="153"/>
        <v>0</v>
      </c>
      <c r="E132" s="2"/>
      <c r="F132" s="2"/>
      <c r="G132" s="87">
        <f t="shared" ref="G132:S132" si="162">IF($F132=G$1,+$B132,0)</f>
        <v>0</v>
      </c>
      <c r="H132" s="87">
        <f t="shared" si="162"/>
        <v>0</v>
      </c>
      <c r="I132" s="87">
        <f t="shared" si="162"/>
        <v>0</v>
      </c>
      <c r="J132" s="87">
        <f t="shared" si="162"/>
        <v>0</v>
      </c>
      <c r="K132" s="87">
        <f t="shared" si="162"/>
        <v>0</v>
      </c>
      <c r="L132" s="87">
        <f t="shared" si="162"/>
        <v>0</v>
      </c>
      <c r="M132" s="87">
        <f t="shared" si="162"/>
        <v>0</v>
      </c>
      <c r="N132" s="87">
        <f t="shared" si="162"/>
        <v>0</v>
      </c>
      <c r="O132" s="87">
        <f t="shared" si="162"/>
        <v>0</v>
      </c>
      <c r="P132" s="87">
        <f t="shared" si="162"/>
        <v>0</v>
      </c>
      <c r="Q132" s="87">
        <f t="shared" si="162"/>
        <v>0</v>
      </c>
      <c r="R132" s="87">
        <f t="shared" si="162"/>
        <v>0</v>
      </c>
      <c r="S132" s="87">
        <f t="shared" si="162"/>
        <v>0</v>
      </c>
      <c r="T132" s="100">
        <f t="shared" si="155"/>
        <v>0</v>
      </c>
      <c r="V132" s="87">
        <f t="shared" si="3"/>
        <v>0</v>
      </c>
    </row>
    <row r="133" spans="1:22" ht="14.25" customHeight="1">
      <c r="A133" s="81"/>
      <c r="B133" s="87"/>
      <c r="C133" s="90"/>
      <c r="D133" s="90">
        <f t="shared" si="153"/>
        <v>0</v>
      </c>
      <c r="E133" s="2"/>
      <c r="F133" s="2"/>
      <c r="G133" s="87">
        <f t="shared" ref="G133:S133" si="163">IF($F133=G$1,+$B133,0)</f>
        <v>0</v>
      </c>
      <c r="H133" s="87">
        <f t="shared" si="163"/>
        <v>0</v>
      </c>
      <c r="I133" s="87">
        <f t="shared" si="163"/>
        <v>0</v>
      </c>
      <c r="J133" s="87">
        <f t="shared" si="163"/>
        <v>0</v>
      </c>
      <c r="K133" s="87">
        <f t="shared" si="163"/>
        <v>0</v>
      </c>
      <c r="L133" s="87">
        <f t="shared" si="163"/>
        <v>0</v>
      </c>
      <c r="M133" s="87">
        <f t="shared" si="163"/>
        <v>0</v>
      </c>
      <c r="N133" s="87">
        <f t="shared" si="163"/>
        <v>0</v>
      </c>
      <c r="O133" s="87">
        <f t="shared" si="163"/>
        <v>0</v>
      </c>
      <c r="P133" s="87">
        <f t="shared" si="163"/>
        <v>0</v>
      </c>
      <c r="Q133" s="87">
        <f t="shared" si="163"/>
        <v>0</v>
      </c>
      <c r="R133" s="87">
        <f t="shared" si="163"/>
        <v>0</v>
      </c>
      <c r="S133" s="87">
        <f t="shared" si="163"/>
        <v>0</v>
      </c>
      <c r="T133" s="100">
        <f t="shared" si="155"/>
        <v>0</v>
      </c>
      <c r="V133" s="87">
        <f t="shared" si="3"/>
        <v>0</v>
      </c>
    </row>
    <row r="134" spans="1:22" ht="14.25" customHeight="1">
      <c r="A134" s="81"/>
      <c r="B134" s="87"/>
      <c r="C134" s="90"/>
      <c r="D134" s="90">
        <f t="shared" si="153"/>
        <v>0</v>
      </c>
      <c r="E134" s="2"/>
      <c r="F134" s="2"/>
      <c r="G134" s="87">
        <f t="shared" ref="G134:S134" si="164">IF($F134=G$1,+$B134,0)</f>
        <v>0</v>
      </c>
      <c r="H134" s="87">
        <f t="shared" si="164"/>
        <v>0</v>
      </c>
      <c r="I134" s="87">
        <f t="shared" si="164"/>
        <v>0</v>
      </c>
      <c r="J134" s="87">
        <f t="shared" si="164"/>
        <v>0</v>
      </c>
      <c r="K134" s="87">
        <f t="shared" si="164"/>
        <v>0</v>
      </c>
      <c r="L134" s="87">
        <f t="shared" si="164"/>
        <v>0</v>
      </c>
      <c r="M134" s="87">
        <f t="shared" si="164"/>
        <v>0</v>
      </c>
      <c r="N134" s="87">
        <f t="shared" si="164"/>
        <v>0</v>
      </c>
      <c r="O134" s="87">
        <f t="shared" si="164"/>
        <v>0</v>
      </c>
      <c r="P134" s="87">
        <f t="shared" si="164"/>
        <v>0</v>
      </c>
      <c r="Q134" s="87">
        <f t="shared" si="164"/>
        <v>0</v>
      </c>
      <c r="R134" s="87">
        <f t="shared" si="164"/>
        <v>0</v>
      </c>
      <c r="S134" s="87">
        <f t="shared" si="164"/>
        <v>0</v>
      </c>
      <c r="T134" s="100">
        <f t="shared" si="155"/>
        <v>0</v>
      </c>
      <c r="V134" s="87">
        <f t="shared" si="3"/>
        <v>0</v>
      </c>
    </row>
    <row r="135" spans="1:22" ht="14.25" customHeight="1">
      <c r="A135" s="81" t="s">
        <v>582</v>
      </c>
      <c r="B135" s="87">
        <v>28.03</v>
      </c>
      <c r="C135" s="90">
        <v>1.4</v>
      </c>
      <c r="D135" s="90">
        <f t="shared" si="153"/>
        <v>29.43</v>
      </c>
      <c r="E135" s="2" t="s">
        <v>211</v>
      </c>
      <c r="F135" s="2">
        <v>6</v>
      </c>
      <c r="G135" s="87">
        <f t="shared" ref="G135:S135" si="165">IF($F135=G$1,+$B135,0)</f>
        <v>0</v>
      </c>
      <c r="H135" s="87">
        <f t="shared" si="165"/>
        <v>0</v>
      </c>
      <c r="I135" s="87">
        <f t="shared" si="165"/>
        <v>0</v>
      </c>
      <c r="J135" s="87">
        <f t="shared" si="165"/>
        <v>0</v>
      </c>
      <c r="K135" s="87">
        <f t="shared" si="165"/>
        <v>0</v>
      </c>
      <c r="L135" s="87">
        <f t="shared" si="165"/>
        <v>28.03</v>
      </c>
      <c r="M135" s="87">
        <f t="shared" si="165"/>
        <v>0</v>
      </c>
      <c r="N135" s="87">
        <f t="shared" si="165"/>
        <v>0</v>
      </c>
      <c r="O135" s="87">
        <f t="shared" si="165"/>
        <v>0</v>
      </c>
      <c r="P135" s="87">
        <f t="shared" si="165"/>
        <v>0</v>
      </c>
      <c r="Q135" s="87">
        <f t="shared" si="165"/>
        <v>0</v>
      </c>
      <c r="R135" s="87">
        <f t="shared" si="165"/>
        <v>0</v>
      </c>
      <c r="S135" s="87">
        <f t="shared" si="165"/>
        <v>0</v>
      </c>
      <c r="T135" s="100">
        <f t="shared" si="155"/>
        <v>28.03</v>
      </c>
      <c r="V135" s="87">
        <f t="shared" si="3"/>
        <v>0</v>
      </c>
    </row>
    <row r="136" spans="1:22" ht="14.25" customHeight="1">
      <c r="A136" s="81"/>
      <c r="B136" s="87"/>
      <c r="C136" s="90"/>
      <c r="D136" s="90">
        <f t="shared" si="153"/>
        <v>0</v>
      </c>
      <c r="E136" s="2"/>
      <c r="F136" s="2"/>
      <c r="G136" s="87">
        <f t="shared" ref="G136:S136" si="166">IF($F136=G$1,+$B136,0)</f>
        <v>0</v>
      </c>
      <c r="H136" s="87">
        <f t="shared" si="166"/>
        <v>0</v>
      </c>
      <c r="I136" s="87">
        <f t="shared" si="166"/>
        <v>0</v>
      </c>
      <c r="J136" s="87">
        <f t="shared" si="166"/>
        <v>0</v>
      </c>
      <c r="K136" s="87">
        <f t="shared" si="166"/>
        <v>0</v>
      </c>
      <c r="L136" s="87">
        <f t="shared" si="166"/>
        <v>0</v>
      </c>
      <c r="M136" s="87">
        <f t="shared" si="166"/>
        <v>0</v>
      </c>
      <c r="N136" s="87">
        <f t="shared" si="166"/>
        <v>0</v>
      </c>
      <c r="O136" s="87">
        <f t="shared" si="166"/>
        <v>0</v>
      </c>
      <c r="P136" s="87">
        <f t="shared" si="166"/>
        <v>0</v>
      </c>
      <c r="Q136" s="87">
        <f t="shared" si="166"/>
        <v>0</v>
      </c>
      <c r="R136" s="87">
        <f t="shared" si="166"/>
        <v>0</v>
      </c>
      <c r="S136" s="87">
        <f t="shared" si="166"/>
        <v>0</v>
      </c>
      <c r="T136" s="100">
        <f t="shared" si="155"/>
        <v>0</v>
      </c>
      <c r="V136" s="87">
        <f t="shared" si="3"/>
        <v>0</v>
      </c>
    </row>
    <row r="137" spans="1:22" ht="14.25" customHeight="1">
      <c r="A137" s="114" t="s">
        <v>259</v>
      </c>
      <c r="B137" s="125">
        <f t="shared" ref="B137:D137" si="167">SUM(B125:B136)</f>
        <v>12108.74</v>
      </c>
      <c r="C137" s="125">
        <f t="shared" si="167"/>
        <v>84.73</v>
      </c>
      <c r="D137" s="125">
        <f t="shared" si="167"/>
        <v>12193.470000000001</v>
      </c>
      <c r="E137" s="2"/>
      <c r="F137" s="2"/>
      <c r="G137" s="125">
        <f t="shared" ref="G137:T137" si="168">SUM(G125:G136)</f>
        <v>364.03999999999996</v>
      </c>
      <c r="H137" s="125">
        <f t="shared" si="168"/>
        <v>0</v>
      </c>
      <c r="I137" s="125">
        <f t="shared" si="168"/>
        <v>416.66999999999996</v>
      </c>
      <c r="J137" s="125">
        <f t="shared" si="168"/>
        <v>300</v>
      </c>
      <c r="K137" s="125">
        <f t="shared" si="168"/>
        <v>0</v>
      </c>
      <c r="L137" s="125">
        <f t="shared" si="168"/>
        <v>28.03</v>
      </c>
      <c r="M137" s="125">
        <f t="shared" si="168"/>
        <v>0</v>
      </c>
      <c r="N137" s="125">
        <f t="shared" si="168"/>
        <v>0</v>
      </c>
      <c r="O137" s="125">
        <f t="shared" si="168"/>
        <v>0</v>
      </c>
      <c r="P137" s="125">
        <f t="shared" si="168"/>
        <v>0</v>
      </c>
      <c r="Q137" s="125">
        <f t="shared" si="168"/>
        <v>0</v>
      </c>
      <c r="R137" s="125">
        <f t="shared" si="168"/>
        <v>11000</v>
      </c>
      <c r="S137" s="125">
        <f t="shared" si="168"/>
        <v>0</v>
      </c>
      <c r="T137" s="125">
        <f t="shared" si="168"/>
        <v>12108.74</v>
      </c>
      <c r="V137" s="87">
        <f t="shared" si="3"/>
        <v>0</v>
      </c>
    </row>
    <row r="138" spans="1:22" ht="14.25" customHeight="1">
      <c r="A138" s="81" t="s">
        <v>349</v>
      </c>
      <c r="B138" s="5">
        <v>335.72</v>
      </c>
      <c r="D138" s="126">
        <f t="shared" ref="D138:D147" si="169">SUM(B138:C138)</f>
        <v>335.72</v>
      </c>
      <c r="E138" s="2">
        <v>722863</v>
      </c>
      <c r="F138" s="2">
        <v>1</v>
      </c>
      <c r="G138" s="87">
        <f t="shared" ref="G138:S138" si="170">IF($F138=G$1,+$B138,0)</f>
        <v>335.72</v>
      </c>
      <c r="H138" s="87">
        <f t="shared" si="170"/>
        <v>0</v>
      </c>
      <c r="I138" s="87">
        <f t="shared" si="170"/>
        <v>0</v>
      </c>
      <c r="J138" s="87">
        <f t="shared" si="170"/>
        <v>0</v>
      </c>
      <c r="K138" s="87">
        <f t="shared" si="170"/>
        <v>0</v>
      </c>
      <c r="L138" s="87">
        <f t="shared" si="170"/>
        <v>0</v>
      </c>
      <c r="M138" s="87">
        <f t="shared" si="170"/>
        <v>0</v>
      </c>
      <c r="N138" s="87">
        <f t="shared" si="170"/>
        <v>0</v>
      </c>
      <c r="O138" s="87">
        <f t="shared" si="170"/>
        <v>0</v>
      </c>
      <c r="P138" s="87">
        <f t="shared" si="170"/>
        <v>0</v>
      </c>
      <c r="Q138" s="87">
        <f t="shared" si="170"/>
        <v>0</v>
      </c>
      <c r="R138" s="87">
        <f t="shared" si="170"/>
        <v>0</v>
      </c>
      <c r="S138" s="87">
        <f t="shared" si="170"/>
        <v>0</v>
      </c>
      <c r="T138" s="100">
        <f t="shared" ref="T138:T147" si="171">SUM(G138:R138)</f>
        <v>335.72</v>
      </c>
      <c r="V138" s="87">
        <f t="shared" si="3"/>
        <v>0</v>
      </c>
    </row>
    <row r="139" spans="1:22" ht="14.25" customHeight="1">
      <c r="A139" s="76" t="s">
        <v>356</v>
      </c>
      <c r="B139" s="87">
        <v>28.52</v>
      </c>
      <c r="D139" s="126">
        <f t="shared" si="169"/>
        <v>28.52</v>
      </c>
      <c r="E139" s="2" t="s">
        <v>365</v>
      </c>
      <c r="F139" s="91">
        <v>1</v>
      </c>
      <c r="G139" s="87">
        <f t="shared" ref="G139:S139" si="172">IF($F139=G$1,+$B139,0)</f>
        <v>28.52</v>
      </c>
      <c r="H139" s="87">
        <f t="shared" si="172"/>
        <v>0</v>
      </c>
      <c r="I139" s="87">
        <f t="shared" si="172"/>
        <v>0</v>
      </c>
      <c r="J139" s="87">
        <f t="shared" si="172"/>
        <v>0</v>
      </c>
      <c r="K139" s="87">
        <f t="shared" si="172"/>
        <v>0</v>
      </c>
      <c r="L139" s="87">
        <f t="shared" si="172"/>
        <v>0</v>
      </c>
      <c r="M139" s="87">
        <f t="shared" si="172"/>
        <v>0</v>
      </c>
      <c r="N139" s="87">
        <f t="shared" si="172"/>
        <v>0</v>
      </c>
      <c r="O139" s="87">
        <f t="shared" si="172"/>
        <v>0</v>
      </c>
      <c r="P139" s="87">
        <f t="shared" si="172"/>
        <v>0</v>
      </c>
      <c r="Q139" s="87">
        <f t="shared" si="172"/>
        <v>0</v>
      </c>
      <c r="R139" s="87">
        <f t="shared" si="172"/>
        <v>0</v>
      </c>
      <c r="S139" s="87">
        <f t="shared" si="172"/>
        <v>0</v>
      </c>
      <c r="T139" s="100">
        <f t="shared" si="171"/>
        <v>28.52</v>
      </c>
      <c r="V139" s="87">
        <f t="shared" si="3"/>
        <v>0</v>
      </c>
    </row>
    <row r="140" spans="1:22" ht="14.25" customHeight="1">
      <c r="A140" s="81" t="s">
        <v>212</v>
      </c>
      <c r="B140" s="87">
        <v>85</v>
      </c>
      <c r="C140" s="20">
        <v>17</v>
      </c>
      <c r="D140" s="126">
        <f t="shared" si="169"/>
        <v>102</v>
      </c>
      <c r="E140" s="2">
        <v>722864</v>
      </c>
      <c r="F140" s="2">
        <v>3</v>
      </c>
      <c r="G140" s="87">
        <f t="shared" ref="G140:S140" si="173">IF($F140=G$1,+$B140,0)</f>
        <v>0</v>
      </c>
      <c r="H140" s="87">
        <f t="shared" si="173"/>
        <v>0</v>
      </c>
      <c r="I140" s="87">
        <f t="shared" si="173"/>
        <v>85</v>
      </c>
      <c r="J140" s="87">
        <f t="shared" si="173"/>
        <v>0</v>
      </c>
      <c r="K140" s="87">
        <f t="shared" si="173"/>
        <v>0</v>
      </c>
      <c r="L140" s="87">
        <f t="shared" si="173"/>
        <v>0</v>
      </c>
      <c r="M140" s="87">
        <f t="shared" si="173"/>
        <v>0</v>
      </c>
      <c r="N140" s="87">
        <f t="shared" si="173"/>
        <v>0</v>
      </c>
      <c r="O140" s="87">
        <f t="shared" si="173"/>
        <v>0</v>
      </c>
      <c r="P140" s="87">
        <f t="shared" si="173"/>
        <v>0</v>
      </c>
      <c r="Q140" s="87">
        <f t="shared" si="173"/>
        <v>0</v>
      </c>
      <c r="R140" s="87">
        <f t="shared" si="173"/>
        <v>0</v>
      </c>
      <c r="S140" s="87">
        <f t="shared" si="173"/>
        <v>0</v>
      </c>
      <c r="T140" s="100">
        <f t="shared" si="171"/>
        <v>85</v>
      </c>
      <c r="V140" s="87">
        <f t="shared" si="3"/>
        <v>0</v>
      </c>
    </row>
    <row r="141" spans="1:22" ht="13.5" customHeight="1">
      <c r="A141" s="81" t="s">
        <v>593</v>
      </c>
      <c r="B141" s="87">
        <v>14829.23</v>
      </c>
      <c r="C141" s="20">
        <v>2965.85</v>
      </c>
      <c r="D141" s="126">
        <f t="shared" si="169"/>
        <v>17795.079999999998</v>
      </c>
      <c r="E141" s="2">
        <v>722866</v>
      </c>
      <c r="F141" s="2">
        <v>8</v>
      </c>
      <c r="G141" s="87">
        <f t="shared" ref="G141:S141" si="174">IF($F141=G$1,+$B141,0)</f>
        <v>0</v>
      </c>
      <c r="H141" s="87">
        <f t="shared" si="174"/>
        <v>0</v>
      </c>
      <c r="I141" s="87">
        <f t="shared" si="174"/>
        <v>0</v>
      </c>
      <c r="J141" s="87">
        <f t="shared" si="174"/>
        <v>0</v>
      </c>
      <c r="K141" s="87">
        <f t="shared" si="174"/>
        <v>0</v>
      </c>
      <c r="L141" s="87">
        <f t="shared" si="174"/>
        <v>0</v>
      </c>
      <c r="M141" s="87">
        <f t="shared" si="174"/>
        <v>0</v>
      </c>
      <c r="N141" s="87">
        <f t="shared" si="174"/>
        <v>14829.23</v>
      </c>
      <c r="O141" s="87">
        <f t="shared" si="174"/>
        <v>0</v>
      </c>
      <c r="P141" s="87">
        <f t="shared" si="174"/>
        <v>0</v>
      </c>
      <c r="Q141" s="87">
        <f t="shared" si="174"/>
        <v>0</v>
      </c>
      <c r="R141" s="87">
        <f t="shared" si="174"/>
        <v>0</v>
      </c>
      <c r="S141" s="87">
        <f t="shared" si="174"/>
        <v>0</v>
      </c>
      <c r="T141" s="100">
        <f t="shared" si="171"/>
        <v>14829.23</v>
      </c>
      <c r="V141" s="87">
        <f t="shared" si="3"/>
        <v>0</v>
      </c>
    </row>
    <row r="142" spans="1:22" ht="13.5" customHeight="1">
      <c r="A142" s="81" t="s">
        <v>594</v>
      </c>
      <c r="B142" s="87">
        <v>91.89</v>
      </c>
      <c r="C142" s="87"/>
      <c r="D142" s="126">
        <f t="shared" si="169"/>
        <v>91.89</v>
      </c>
      <c r="E142" s="2">
        <v>722862</v>
      </c>
      <c r="F142" s="2">
        <v>3</v>
      </c>
      <c r="G142" s="87">
        <f t="shared" ref="G142:S142" si="175">IF($F142=G$1,+$B142,0)</f>
        <v>0</v>
      </c>
      <c r="H142" s="87">
        <f t="shared" si="175"/>
        <v>0</v>
      </c>
      <c r="I142" s="87">
        <f t="shared" si="175"/>
        <v>91.89</v>
      </c>
      <c r="J142" s="87">
        <f t="shared" si="175"/>
        <v>0</v>
      </c>
      <c r="K142" s="87">
        <f t="shared" si="175"/>
        <v>0</v>
      </c>
      <c r="L142" s="87">
        <f t="shared" si="175"/>
        <v>0</v>
      </c>
      <c r="M142" s="87">
        <f t="shared" si="175"/>
        <v>0</v>
      </c>
      <c r="N142" s="87">
        <f t="shared" si="175"/>
        <v>0</v>
      </c>
      <c r="O142" s="87">
        <f t="shared" si="175"/>
        <v>0</v>
      </c>
      <c r="P142" s="87">
        <f t="shared" si="175"/>
        <v>0</v>
      </c>
      <c r="Q142" s="87">
        <f t="shared" si="175"/>
        <v>0</v>
      </c>
      <c r="R142" s="87">
        <f t="shared" si="175"/>
        <v>0</v>
      </c>
      <c r="S142" s="87">
        <f t="shared" si="175"/>
        <v>0</v>
      </c>
      <c r="T142" s="100">
        <f t="shared" si="171"/>
        <v>91.89</v>
      </c>
      <c r="V142" s="87">
        <f t="shared" si="3"/>
        <v>0</v>
      </c>
    </row>
    <row r="143" spans="1:22" ht="13.5" customHeight="1">
      <c r="A143" s="81" t="s">
        <v>595</v>
      </c>
      <c r="B143" s="87">
        <v>17.829999999999998</v>
      </c>
      <c r="C143" s="87"/>
      <c r="D143" s="126">
        <f t="shared" si="169"/>
        <v>17.829999999999998</v>
      </c>
      <c r="E143" s="2">
        <v>722861</v>
      </c>
      <c r="F143" s="2">
        <v>2</v>
      </c>
      <c r="G143" s="87">
        <f t="shared" ref="G143:S143" si="176">IF($F143=G$1,+$B143,0)</f>
        <v>0</v>
      </c>
      <c r="H143" s="87">
        <f t="shared" si="176"/>
        <v>17.829999999999998</v>
      </c>
      <c r="I143" s="87">
        <f t="shared" si="176"/>
        <v>0</v>
      </c>
      <c r="J143" s="87">
        <f t="shared" si="176"/>
        <v>0</v>
      </c>
      <c r="K143" s="87">
        <f t="shared" si="176"/>
        <v>0</v>
      </c>
      <c r="L143" s="87">
        <f t="shared" si="176"/>
        <v>0</v>
      </c>
      <c r="M143" s="87">
        <f t="shared" si="176"/>
        <v>0</v>
      </c>
      <c r="N143" s="87">
        <f t="shared" si="176"/>
        <v>0</v>
      </c>
      <c r="O143" s="87">
        <f t="shared" si="176"/>
        <v>0</v>
      </c>
      <c r="P143" s="87">
        <f t="shared" si="176"/>
        <v>0</v>
      </c>
      <c r="Q143" s="87">
        <f t="shared" si="176"/>
        <v>0</v>
      </c>
      <c r="R143" s="87">
        <f t="shared" si="176"/>
        <v>0</v>
      </c>
      <c r="S143" s="87">
        <f t="shared" si="176"/>
        <v>0</v>
      </c>
      <c r="T143" s="100">
        <f t="shared" si="171"/>
        <v>17.829999999999998</v>
      </c>
      <c r="V143" s="87">
        <f t="shared" si="3"/>
        <v>0</v>
      </c>
    </row>
    <row r="144" spans="1:22" ht="13.5" customHeight="1">
      <c r="A144" s="81" t="s">
        <v>596</v>
      </c>
      <c r="B144" s="87">
        <v>350</v>
      </c>
      <c r="C144" s="87">
        <v>70</v>
      </c>
      <c r="D144" s="126">
        <f t="shared" si="169"/>
        <v>420</v>
      </c>
      <c r="E144" s="2">
        <v>722865</v>
      </c>
      <c r="F144" s="2">
        <v>3</v>
      </c>
      <c r="G144" s="87">
        <f t="shared" ref="G144:S144" si="177">IF($F144=G$1,+$B144,0)</f>
        <v>0</v>
      </c>
      <c r="H144" s="87">
        <f t="shared" si="177"/>
        <v>0</v>
      </c>
      <c r="I144" s="87">
        <f t="shared" si="177"/>
        <v>350</v>
      </c>
      <c r="J144" s="87">
        <f t="shared" si="177"/>
        <v>0</v>
      </c>
      <c r="K144" s="87">
        <f t="shared" si="177"/>
        <v>0</v>
      </c>
      <c r="L144" s="87">
        <f t="shared" si="177"/>
        <v>0</v>
      </c>
      <c r="M144" s="87">
        <f t="shared" si="177"/>
        <v>0</v>
      </c>
      <c r="N144" s="87">
        <f t="shared" si="177"/>
        <v>0</v>
      </c>
      <c r="O144" s="87">
        <f t="shared" si="177"/>
        <v>0</v>
      </c>
      <c r="P144" s="87">
        <f t="shared" si="177"/>
        <v>0</v>
      </c>
      <c r="Q144" s="87">
        <f t="shared" si="177"/>
        <v>0</v>
      </c>
      <c r="R144" s="87">
        <f t="shared" si="177"/>
        <v>0</v>
      </c>
      <c r="S144" s="87">
        <f t="shared" si="177"/>
        <v>0</v>
      </c>
      <c r="T144" s="100">
        <f t="shared" si="171"/>
        <v>350</v>
      </c>
      <c r="V144" s="87">
        <f t="shared" si="3"/>
        <v>0</v>
      </c>
    </row>
    <row r="145" spans="1:22" ht="14.25" customHeight="1">
      <c r="A145" s="81"/>
      <c r="B145" s="113"/>
      <c r="D145" s="126">
        <f t="shared" si="169"/>
        <v>0</v>
      </c>
      <c r="E145" s="2"/>
      <c r="F145" s="2"/>
      <c r="G145" s="87">
        <f t="shared" ref="G145:S145" si="178">IF($F145=G$1,+$B145,0)</f>
        <v>0</v>
      </c>
      <c r="H145" s="87">
        <f t="shared" si="178"/>
        <v>0</v>
      </c>
      <c r="I145" s="87">
        <f t="shared" si="178"/>
        <v>0</v>
      </c>
      <c r="J145" s="87">
        <f t="shared" si="178"/>
        <v>0</v>
      </c>
      <c r="K145" s="87">
        <f t="shared" si="178"/>
        <v>0</v>
      </c>
      <c r="L145" s="87">
        <f t="shared" si="178"/>
        <v>0</v>
      </c>
      <c r="M145" s="87">
        <f t="shared" si="178"/>
        <v>0</v>
      </c>
      <c r="N145" s="87">
        <f t="shared" si="178"/>
        <v>0</v>
      </c>
      <c r="O145" s="87">
        <f t="shared" si="178"/>
        <v>0</v>
      </c>
      <c r="P145" s="87">
        <f t="shared" si="178"/>
        <v>0</v>
      </c>
      <c r="Q145" s="87">
        <f t="shared" si="178"/>
        <v>0</v>
      </c>
      <c r="R145" s="87">
        <f t="shared" si="178"/>
        <v>0</v>
      </c>
      <c r="S145" s="87">
        <f t="shared" si="178"/>
        <v>0</v>
      </c>
      <c r="T145" s="100">
        <f t="shared" si="171"/>
        <v>0</v>
      </c>
      <c r="V145" s="87">
        <f t="shared" si="3"/>
        <v>0</v>
      </c>
    </row>
    <row r="146" spans="1:22" ht="14.25" customHeight="1">
      <c r="A146" s="81"/>
      <c r="B146" s="113"/>
      <c r="D146" s="126">
        <f t="shared" si="169"/>
        <v>0</v>
      </c>
      <c r="E146" s="2"/>
      <c r="F146" s="2"/>
      <c r="G146" s="87">
        <f t="shared" ref="G146:S146" si="179">IF($F146=G$1,+$B146,0)</f>
        <v>0</v>
      </c>
      <c r="H146" s="87">
        <f t="shared" si="179"/>
        <v>0</v>
      </c>
      <c r="I146" s="87">
        <f t="shared" si="179"/>
        <v>0</v>
      </c>
      <c r="J146" s="87">
        <f t="shared" si="179"/>
        <v>0</v>
      </c>
      <c r="K146" s="87">
        <f t="shared" si="179"/>
        <v>0</v>
      </c>
      <c r="L146" s="87">
        <f t="shared" si="179"/>
        <v>0</v>
      </c>
      <c r="M146" s="87">
        <f t="shared" si="179"/>
        <v>0</v>
      </c>
      <c r="N146" s="87">
        <f t="shared" si="179"/>
        <v>0</v>
      </c>
      <c r="O146" s="87">
        <f t="shared" si="179"/>
        <v>0</v>
      </c>
      <c r="P146" s="87">
        <f t="shared" si="179"/>
        <v>0</v>
      </c>
      <c r="Q146" s="87">
        <f t="shared" si="179"/>
        <v>0</v>
      </c>
      <c r="R146" s="87">
        <f t="shared" si="179"/>
        <v>0</v>
      </c>
      <c r="S146" s="87">
        <f t="shared" si="179"/>
        <v>0</v>
      </c>
      <c r="T146" s="100">
        <f t="shared" si="171"/>
        <v>0</v>
      </c>
      <c r="V146" s="87">
        <f t="shared" si="3"/>
        <v>0</v>
      </c>
    </row>
    <row r="147" spans="1:22" ht="14.25" customHeight="1">
      <c r="A147" s="81" t="s">
        <v>387</v>
      </c>
      <c r="B147" s="87">
        <v>43.1</v>
      </c>
      <c r="C147" s="87">
        <v>2.16</v>
      </c>
      <c r="D147" s="126">
        <f t="shared" si="169"/>
        <v>45.260000000000005</v>
      </c>
      <c r="E147" s="2" t="s">
        <v>211</v>
      </c>
      <c r="F147" s="2">
        <v>6</v>
      </c>
      <c r="G147" s="87">
        <f t="shared" ref="G147:S147" si="180">IF($F147=G$1,+$B147,0)</f>
        <v>0</v>
      </c>
      <c r="H147" s="87">
        <f t="shared" si="180"/>
        <v>0</v>
      </c>
      <c r="I147" s="87">
        <f t="shared" si="180"/>
        <v>0</v>
      </c>
      <c r="J147" s="87">
        <f t="shared" si="180"/>
        <v>0</v>
      </c>
      <c r="K147" s="87">
        <f t="shared" si="180"/>
        <v>0</v>
      </c>
      <c r="L147" s="87">
        <f t="shared" si="180"/>
        <v>43.1</v>
      </c>
      <c r="M147" s="87">
        <f t="shared" si="180"/>
        <v>0</v>
      </c>
      <c r="N147" s="87">
        <f t="shared" si="180"/>
        <v>0</v>
      </c>
      <c r="O147" s="87">
        <f t="shared" si="180"/>
        <v>0</v>
      </c>
      <c r="P147" s="87">
        <f t="shared" si="180"/>
        <v>0</v>
      </c>
      <c r="Q147" s="87">
        <f t="shared" si="180"/>
        <v>0</v>
      </c>
      <c r="R147" s="87">
        <f t="shared" si="180"/>
        <v>0</v>
      </c>
      <c r="S147" s="87">
        <f t="shared" si="180"/>
        <v>0</v>
      </c>
      <c r="T147" s="100">
        <f t="shared" si="171"/>
        <v>43.1</v>
      </c>
      <c r="V147" s="87">
        <f t="shared" si="3"/>
        <v>0</v>
      </c>
    </row>
    <row r="148" spans="1:22" ht="14.25" customHeight="1">
      <c r="A148" s="114" t="s">
        <v>262</v>
      </c>
      <c r="B148" s="125">
        <f t="shared" ref="B148:D148" si="181">SUM(B138:B147)</f>
        <v>15781.289999999999</v>
      </c>
      <c r="C148" s="125">
        <f t="shared" si="181"/>
        <v>3055.0099999999998</v>
      </c>
      <c r="D148" s="125">
        <f t="shared" si="181"/>
        <v>18836.3</v>
      </c>
      <c r="E148" s="2"/>
      <c r="F148" s="2"/>
      <c r="G148" s="125">
        <f t="shared" ref="G148:P148" si="182">SUM(G138:G147)</f>
        <v>364.24</v>
      </c>
      <c r="H148" s="125">
        <f t="shared" si="182"/>
        <v>17.829999999999998</v>
      </c>
      <c r="I148" s="125">
        <f t="shared" si="182"/>
        <v>526.89</v>
      </c>
      <c r="J148" s="125">
        <f t="shared" si="182"/>
        <v>0</v>
      </c>
      <c r="K148" s="105">
        <f t="shared" si="182"/>
        <v>0</v>
      </c>
      <c r="L148" s="125">
        <f t="shared" si="182"/>
        <v>43.1</v>
      </c>
      <c r="M148" s="105">
        <f t="shared" si="182"/>
        <v>0</v>
      </c>
      <c r="N148" s="125">
        <f t="shared" si="182"/>
        <v>14829.23</v>
      </c>
      <c r="O148" s="127">
        <f t="shared" si="182"/>
        <v>0</v>
      </c>
      <c r="P148" s="125">
        <f t="shared" si="182"/>
        <v>0</v>
      </c>
      <c r="Q148" s="125">
        <f>SUM(Q142:Q147)</f>
        <v>0</v>
      </c>
      <c r="R148" s="125">
        <f t="shared" ref="R148:T148" si="183">SUM(R138:R147)</f>
        <v>0</v>
      </c>
      <c r="S148" s="125">
        <f t="shared" si="183"/>
        <v>0</v>
      </c>
      <c r="T148" s="125">
        <f t="shared" si="183"/>
        <v>15781.289999999999</v>
      </c>
      <c r="V148" s="87">
        <f t="shared" si="3"/>
        <v>0</v>
      </c>
    </row>
    <row r="149" spans="1:22" ht="13.5" customHeight="1">
      <c r="A149" s="81" t="s">
        <v>349</v>
      </c>
      <c r="B149" s="5">
        <v>335.52</v>
      </c>
      <c r="D149" s="90">
        <f t="shared" ref="D149:D157" si="184">SUM(B149:C149)</f>
        <v>335.52</v>
      </c>
      <c r="E149" s="2">
        <v>722867</v>
      </c>
      <c r="F149" s="2">
        <v>1</v>
      </c>
      <c r="G149" s="87">
        <f t="shared" ref="G149:S149" si="185">IF($F149=G$1,+$B149,0)</f>
        <v>335.52</v>
      </c>
      <c r="H149" s="87">
        <f t="shared" si="185"/>
        <v>0</v>
      </c>
      <c r="I149" s="87">
        <f t="shared" si="185"/>
        <v>0</v>
      </c>
      <c r="J149" s="87">
        <f t="shared" si="185"/>
        <v>0</v>
      </c>
      <c r="K149" s="87">
        <f t="shared" si="185"/>
        <v>0</v>
      </c>
      <c r="L149" s="87">
        <f t="shared" si="185"/>
        <v>0</v>
      </c>
      <c r="M149" s="87">
        <f t="shared" si="185"/>
        <v>0</v>
      </c>
      <c r="N149" s="87">
        <f t="shared" si="185"/>
        <v>0</v>
      </c>
      <c r="O149" s="87">
        <f t="shared" si="185"/>
        <v>0</v>
      </c>
      <c r="P149" s="87">
        <f t="shared" si="185"/>
        <v>0</v>
      </c>
      <c r="Q149" s="87">
        <f t="shared" si="185"/>
        <v>0</v>
      </c>
      <c r="R149" s="87">
        <f t="shared" si="185"/>
        <v>0</v>
      </c>
      <c r="S149" s="87">
        <f t="shared" si="185"/>
        <v>0</v>
      </c>
      <c r="T149" s="100">
        <f t="shared" ref="T149:T157" si="186">SUM(G149:R149)</f>
        <v>335.52</v>
      </c>
      <c r="V149" s="87">
        <f t="shared" si="3"/>
        <v>0</v>
      </c>
    </row>
    <row r="150" spans="1:22" ht="13.5" customHeight="1">
      <c r="A150" s="81" t="s">
        <v>356</v>
      </c>
      <c r="B150" s="5">
        <v>28.52</v>
      </c>
      <c r="D150" s="90">
        <f t="shared" si="184"/>
        <v>28.52</v>
      </c>
      <c r="E150" s="2" t="s">
        <v>548</v>
      </c>
      <c r="F150" s="2">
        <v>1</v>
      </c>
      <c r="G150" s="87">
        <f t="shared" ref="G150:S150" si="187">IF($F150=G$1,+$B150,0)</f>
        <v>28.52</v>
      </c>
      <c r="H150" s="87">
        <f t="shared" si="187"/>
        <v>0</v>
      </c>
      <c r="I150" s="87">
        <f t="shared" si="187"/>
        <v>0</v>
      </c>
      <c r="J150" s="87">
        <f t="shared" si="187"/>
        <v>0</v>
      </c>
      <c r="K150" s="87">
        <f t="shared" si="187"/>
        <v>0</v>
      </c>
      <c r="L150" s="87">
        <f t="shared" si="187"/>
        <v>0</v>
      </c>
      <c r="M150" s="87">
        <f t="shared" si="187"/>
        <v>0</v>
      </c>
      <c r="N150" s="87">
        <f t="shared" si="187"/>
        <v>0</v>
      </c>
      <c r="O150" s="87">
        <f t="shared" si="187"/>
        <v>0</v>
      </c>
      <c r="P150" s="87">
        <f t="shared" si="187"/>
        <v>0</v>
      </c>
      <c r="Q150" s="87">
        <f t="shared" si="187"/>
        <v>0</v>
      </c>
      <c r="R150" s="87">
        <f t="shared" si="187"/>
        <v>0</v>
      </c>
      <c r="S150" s="87">
        <f t="shared" si="187"/>
        <v>0</v>
      </c>
      <c r="T150" s="100">
        <f t="shared" si="186"/>
        <v>28.52</v>
      </c>
      <c r="V150" s="87">
        <f t="shared" si="3"/>
        <v>0</v>
      </c>
    </row>
    <row r="151" spans="1:22" ht="18" customHeight="1">
      <c r="A151" s="81" t="s">
        <v>239</v>
      </c>
      <c r="B151" s="5">
        <v>244.6</v>
      </c>
      <c r="C151" s="113"/>
      <c r="D151" s="90">
        <f t="shared" si="184"/>
        <v>244.6</v>
      </c>
      <c r="E151" s="2">
        <v>722868</v>
      </c>
      <c r="F151" s="91">
        <v>1</v>
      </c>
      <c r="G151" s="87">
        <f t="shared" ref="G151:S151" si="188">IF($F151=G$1,+$B151,0)</f>
        <v>244.6</v>
      </c>
      <c r="H151" s="87">
        <f t="shared" si="188"/>
        <v>0</v>
      </c>
      <c r="I151" s="87">
        <f t="shared" si="188"/>
        <v>0</v>
      </c>
      <c r="J151" s="87">
        <f t="shared" si="188"/>
        <v>0</v>
      </c>
      <c r="K151" s="87">
        <f t="shared" si="188"/>
        <v>0</v>
      </c>
      <c r="L151" s="87">
        <f t="shared" si="188"/>
        <v>0</v>
      </c>
      <c r="M151" s="87">
        <f t="shared" si="188"/>
        <v>0</v>
      </c>
      <c r="N151" s="87">
        <f t="shared" si="188"/>
        <v>0</v>
      </c>
      <c r="O151" s="87">
        <f t="shared" si="188"/>
        <v>0</v>
      </c>
      <c r="P151" s="87">
        <f t="shared" si="188"/>
        <v>0</v>
      </c>
      <c r="Q151" s="87">
        <f t="shared" si="188"/>
        <v>0</v>
      </c>
      <c r="R151" s="87">
        <f t="shared" si="188"/>
        <v>0</v>
      </c>
      <c r="S151" s="87">
        <f t="shared" si="188"/>
        <v>0</v>
      </c>
      <c r="T151" s="100">
        <f t="shared" si="186"/>
        <v>244.6</v>
      </c>
      <c r="V151" s="87">
        <f t="shared" si="3"/>
        <v>0</v>
      </c>
    </row>
    <row r="152" spans="1:22" ht="13.5" customHeight="1">
      <c r="A152" s="81" t="s">
        <v>237</v>
      </c>
      <c r="B152" s="87">
        <v>1540.94</v>
      </c>
      <c r="C152" s="87"/>
      <c r="D152" s="90">
        <f t="shared" si="184"/>
        <v>1540.94</v>
      </c>
      <c r="E152" s="2">
        <v>722869</v>
      </c>
      <c r="F152" s="2">
        <v>9</v>
      </c>
      <c r="G152" s="87">
        <f t="shared" ref="G152:S152" si="189">IF($F152=G$1,+$B152,0)</f>
        <v>0</v>
      </c>
      <c r="H152" s="87">
        <f t="shared" si="189"/>
        <v>0</v>
      </c>
      <c r="I152" s="87">
        <f t="shared" si="189"/>
        <v>0</v>
      </c>
      <c r="J152" s="87">
        <f t="shared" si="189"/>
        <v>0</v>
      </c>
      <c r="K152" s="87">
        <f t="shared" si="189"/>
        <v>0</v>
      </c>
      <c r="L152" s="87">
        <f t="shared" si="189"/>
        <v>0</v>
      </c>
      <c r="M152" s="87">
        <f t="shared" si="189"/>
        <v>0</v>
      </c>
      <c r="N152" s="87">
        <f t="shared" si="189"/>
        <v>0</v>
      </c>
      <c r="O152" s="87">
        <f t="shared" si="189"/>
        <v>1540.94</v>
      </c>
      <c r="P152" s="87">
        <f t="shared" si="189"/>
        <v>0</v>
      </c>
      <c r="Q152" s="87">
        <f t="shared" si="189"/>
        <v>0</v>
      </c>
      <c r="R152" s="87">
        <f t="shared" si="189"/>
        <v>0</v>
      </c>
      <c r="S152" s="87">
        <f t="shared" si="189"/>
        <v>0</v>
      </c>
      <c r="T152" s="100">
        <f t="shared" si="186"/>
        <v>1540.94</v>
      </c>
      <c r="U152" s="100"/>
      <c r="V152" s="87">
        <f t="shared" si="3"/>
        <v>0</v>
      </c>
    </row>
    <row r="153" spans="1:22" ht="13.5" customHeight="1">
      <c r="A153" s="195" t="s">
        <v>597</v>
      </c>
      <c r="B153" s="5">
        <v>293.22000000000003</v>
      </c>
      <c r="C153" s="113">
        <v>58.64</v>
      </c>
      <c r="D153" s="90">
        <f t="shared" si="184"/>
        <v>351.86</v>
      </c>
      <c r="E153" s="2">
        <v>722870</v>
      </c>
      <c r="F153" s="2">
        <v>3</v>
      </c>
      <c r="G153" s="87">
        <f t="shared" ref="G153:S153" si="190">IF($F153=G$1,+$B153,0)</f>
        <v>0</v>
      </c>
      <c r="H153" s="87">
        <f t="shared" si="190"/>
        <v>0</v>
      </c>
      <c r="I153" s="87">
        <f t="shared" si="190"/>
        <v>293.22000000000003</v>
      </c>
      <c r="J153" s="87">
        <f t="shared" si="190"/>
        <v>0</v>
      </c>
      <c r="K153" s="87">
        <f t="shared" si="190"/>
        <v>0</v>
      </c>
      <c r="L153" s="87">
        <f t="shared" si="190"/>
        <v>0</v>
      </c>
      <c r="M153" s="87">
        <f t="shared" si="190"/>
        <v>0</v>
      </c>
      <c r="N153" s="87">
        <f t="shared" si="190"/>
        <v>0</v>
      </c>
      <c r="O153" s="87">
        <f t="shared" si="190"/>
        <v>0</v>
      </c>
      <c r="P153" s="87">
        <f t="shared" si="190"/>
        <v>0</v>
      </c>
      <c r="Q153" s="87">
        <f t="shared" si="190"/>
        <v>0</v>
      </c>
      <c r="R153" s="87">
        <f t="shared" si="190"/>
        <v>0</v>
      </c>
      <c r="S153" s="87">
        <f t="shared" si="190"/>
        <v>0</v>
      </c>
      <c r="T153" s="100">
        <f t="shared" si="186"/>
        <v>293.22000000000003</v>
      </c>
      <c r="V153" s="87">
        <f t="shared" si="3"/>
        <v>0</v>
      </c>
    </row>
    <row r="154" spans="1:22" ht="13.5" customHeight="1">
      <c r="A154" s="81" t="s">
        <v>585</v>
      </c>
      <c r="B154" s="90">
        <v>27.88</v>
      </c>
      <c r="C154" s="87"/>
      <c r="D154" s="90">
        <f t="shared" si="184"/>
        <v>27.88</v>
      </c>
      <c r="E154" s="2">
        <v>722871</v>
      </c>
      <c r="F154" s="2">
        <v>3</v>
      </c>
      <c r="G154" s="87">
        <f t="shared" ref="G154:S154" si="191">IF($F154=G$1,+$B154,0)</f>
        <v>0</v>
      </c>
      <c r="H154" s="87">
        <f t="shared" si="191"/>
        <v>0</v>
      </c>
      <c r="I154" s="87">
        <f t="shared" si="191"/>
        <v>27.88</v>
      </c>
      <c r="J154" s="87">
        <f t="shared" si="191"/>
        <v>0</v>
      </c>
      <c r="K154" s="87">
        <f t="shared" si="191"/>
        <v>0</v>
      </c>
      <c r="L154" s="87">
        <f t="shared" si="191"/>
        <v>0</v>
      </c>
      <c r="M154" s="87">
        <f t="shared" si="191"/>
        <v>0</v>
      </c>
      <c r="N154" s="87">
        <f t="shared" si="191"/>
        <v>0</v>
      </c>
      <c r="O154" s="87">
        <f t="shared" si="191"/>
        <v>0</v>
      </c>
      <c r="P154" s="87">
        <f t="shared" si="191"/>
        <v>0</v>
      </c>
      <c r="Q154" s="87">
        <f t="shared" si="191"/>
        <v>0</v>
      </c>
      <c r="R154" s="87">
        <f t="shared" si="191"/>
        <v>0</v>
      </c>
      <c r="S154" s="87">
        <f t="shared" si="191"/>
        <v>0</v>
      </c>
      <c r="T154" s="100">
        <f t="shared" si="186"/>
        <v>27.88</v>
      </c>
      <c r="V154" s="87">
        <f t="shared" si="3"/>
        <v>0</v>
      </c>
    </row>
    <row r="155" spans="1:22" ht="14.25" customHeight="1">
      <c r="A155" s="81"/>
      <c r="B155" s="90"/>
      <c r="C155" s="87"/>
      <c r="D155" s="90">
        <f t="shared" si="184"/>
        <v>0</v>
      </c>
      <c r="E155" s="2"/>
      <c r="F155" s="2"/>
      <c r="G155" s="87">
        <f t="shared" ref="G155:S155" si="192">IF($F155=G$1,+$B155,0)</f>
        <v>0</v>
      </c>
      <c r="H155" s="87">
        <f t="shared" si="192"/>
        <v>0</v>
      </c>
      <c r="I155" s="87">
        <f t="shared" si="192"/>
        <v>0</v>
      </c>
      <c r="J155" s="87">
        <f t="shared" si="192"/>
        <v>0</v>
      </c>
      <c r="K155" s="87">
        <f t="shared" si="192"/>
        <v>0</v>
      </c>
      <c r="L155" s="87">
        <f t="shared" si="192"/>
        <v>0</v>
      </c>
      <c r="M155" s="87">
        <f t="shared" si="192"/>
        <v>0</v>
      </c>
      <c r="N155" s="87">
        <f t="shared" si="192"/>
        <v>0</v>
      </c>
      <c r="O155" s="87">
        <f t="shared" si="192"/>
        <v>0</v>
      </c>
      <c r="P155" s="87">
        <f t="shared" si="192"/>
        <v>0</v>
      </c>
      <c r="Q155" s="87">
        <f t="shared" si="192"/>
        <v>0</v>
      </c>
      <c r="R155" s="87">
        <f t="shared" si="192"/>
        <v>0</v>
      </c>
      <c r="S155" s="87">
        <f t="shared" si="192"/>
        <v>0</v>
      </c>
      <c r="T155" s="100">
        <f t="shared" si="186"/>
        <v>0</v>
      </c>
      <c r="V155" s="87">
        <f t="shared" si="3"/>
        <v>0</v>
      </c>
    </row>
    <row r="156" spans="1:22" ht="14.25" customHeight="1">
      <c r="A156" s="81"/>
      <c r="B156" s="90"/>
      <c r="C156" s="87"/>
      <c r="D156" s="90">
        <f t="shared" si="184"/>
        <v>0</v>
      </c>
      <c r="E156" s="2"/>
      <c r="F156" s="2"/>
      <c r="G156" s="87">
        <f t="shared" ref="G156:S156" si="193">IF($F156=G$1,+$B156,0)</f>
        <v>0</v>
      </c>
      <c r="H156" s="87">
        <f t="shared" si="193"/>
        <v>0</v>
      </c>
      <c r="I156" s="87">
        <f t="shared" si="193"/>
        <v>0</v>
      </c>
      <c r="J156" s="87">
        <f t="shared" si="193"/>
        <v>0</v>
      </c>
      <c r="K156" s="87">
        <f t="shared" si="193"/>
        <v>0</v>
      </c>
      <c r="L156" s="87">
        <f t="shared" si="193"/>
        <v>0</v>
      </c>
      <c r="M156" s="87">
        <f t="shared" si="193"/>
        <v>0</v>
      </c>
      <c r="N156" s="87">
        <f t="shared" si="193"/>
        <v>0</v>
      </c>
      <c r="O156" s="87">
        <f t="shared" si="193"/>
        <v>0</v>
      </c>
      <c r="P156" s="87">
        <f t="shared" si="193"/>
        <v>0</v>
      </c>
      <c r="Q156" s="87">
        <f t="shared" si="193"/>
        <v>0</v>
      </c>
      <c r="R156" s="87">
        <f t="shared" si="193"/>
        <v>0</v>
      </c>
      <c r="S156" s="87">
        <f t="shared" si="193"/>
        <v>0</v>
      </c>
      <c r="T156" s="100">
        <f t="shared" si="186"/>
        <v>0</v>
      </c>
      <c r="V156" s="87">
        <f t="shared" si="3"/>
        <v>0</v>
      </c>
    </row>
    <row r="157" spans="1:22" ht="14.25" customHeight="1">
      <c r="A157" s="81" t="s">
        <v>387</v>
      </c>
      <c r="B157" s="100">
        <v>37.450000000000003</v>
      </c>
      <c r="C157" s="90">
        <v>1.87</v>
      </c>
      <c r="D157" s="90">
        <f t="shared" si="184"/>
        <v>39.32</v>
      </c>
      <c r="E157" s="2" t="s">
        <v>211</v>
      </c>
      <c r="F157" s="2">
        <v>6</v>
      </c>
      <c r="G157" s="87">
        <f t="shared" ref="G157:S157" si="194">IF($F157=G$1,+$B157,0)</f>
        <v>0</v>
      </c>
      <c r="H157" s="87">
        <f t="shared" si="194"/>
        <v>0</v>
      </c>
      <c r="I157" s="87">
        <f t="shared" si="194"/>
        <v>0</v>
      </c>
      <c r="J157" s="87">
        <f t="shared" si="194"/>
        <v>0</v>
      </c>
      <c r="K157" s="87">
        <f t="shared" si="194"/>
        <v>0</v>
      </c>
      <c r="L157" s="87">
        <f t="shared" si="194"/>
        <v>37.450000000000003</v>
      </c>
      <c r="M157" s="87">
        <f t="shared" si="194"/>
        <v>0</v>
      </c>
      <c r="N157" s="87">
        <f t="shared" si="194"/>
        <v>0</v>
      </c>
      <c r="O157" s="87">
        <f t="shared" si="194"/>
        <v>0</v>
      </c>
      <c r="P157" s="87">
        <f t="shared" si="194"/>
        <v>0</v>
      </c>
      <c r="Q157" s="87">
        <f t="shared" si="194"/>
        <v>0</v>
      </c>
      <c r="R157" s="87">
        <f t="shared" si="194"/>
        <v>0</v>
      </c>
      <c r="S157" s="87">
        <f t="shared" si="194"/>
        <v>0</v>
      </c>
      <c r="T157" s="100">
        <f t="shared" si="186"/>
        <v>37.450000000000003</v>
      </c>
      <c r="V157" s="87">
        <f t="shared" si="3"/>
        <v>0</v>
      </c>
    </row>
    <row r="158" spans="1:22" ht="14.25" customHeight="1">
      <c r="A158" s="114" t="s">
        <v>268</v>
      </c>
      <c r="B158" s="125">
        <f t="shared" ref="B158:D158" si="195">SUM(B149:B157)</f>
        <v>2508.13</v>
      </c>
      <c r="C158" s="125">
        <f t="shared" si="195"/>
        <v>60.51</v>
      </c>
      <c r="D158" s="125">
        <f t="shared" si="195"/>
        <v>2568.6400000000003</v>
      </c>
      <c r="E158" s="2"/>
      <c r="F158" s="2"/>
      <c r="G158" s="105">
        <f t="shared" ref="G158:T158" si="196">SUM(G149:G157)</f>
        <v>608.64</v>
      </c>
      <c r="H158" s="105">
        <f t="shared" si="196"/>
        <v>0</v>
      </c>
      <c r="I158" s="105">
        <f t="shared" si="196"/>
        <v>321.10000000000002</v>
      </c>
      <c r="J158" s="105">
        <f t="shared" si="196"/>
        <v>0</v>
      </c>
      <c r="K158" s="105">
        <f t="shared" si="196"/>
        <v>0</v>
      </c>
      <c r="L158" s="105">
        <f t="shared" si="196"/>
        <v>37.450000000000003</v>
      </c>
      <c r="M158" s="105">
        <f t="shared" si="196"/>
        <v>0</v>
      </c>
      <c r="N158" s="105">
        <f t="shared" si="196"/>
        <v>0</v>
      </c>
      <c r="O158" s="105">
        <f t="shared" si="196"/>
        <v>1540.94</v>
      </c>
      <c r="P158" s="105">
        <f t="shared" si="196"/>
        <v>0</v>
      </c>
      <c r="Q158" s="105">
        <f t="shared" si="196"/>
        <v>0</v>
      </c>
      <c r="R158" s="105">
        <f t="shared" si="196"/>
        <v>0</v>
      </c>
      <c r="S158" s="105">
        <f t="shared" si="196"/>
        <v>0</v>
      </c>
      <c r="T158" s="105">
        <f t="shared" si="196"/>
        <v>2508.13</v>
      </c>
      <c r="V158" s="87">
        <f t="shared" si="3"/>
        <v>0</v>
      </c>
    </row>
    <row r="159" spans="1:22" ht="14.25" customHeight="1">
      <c r="A159" s="130"/>
      <c r="B159" s="20"/>
      <c r="C159" s="20"/>
      <c r="D159" s="20"/>
      <c r="E159" s="2"/>
      <c r="F159" s="2"/>
      <c r="G159" s="20"/>
      <c r="H159" s="20"/>
      <c r="I159" s="20"/>
      <c r="J159" s="20"/>
      <c r="K159" s="87"/>
      <c r="L159" s="20"/>
      <c r="M159" s="87"/>
      <c r="N159" s="20"/>
      <c r="O159" s="131"/>
      <c r="P159" s="20"/>
      <c r="Q159" s="20"/>
      <c r="R159" s="20"/>
      <c r="S159" s="20"/>
      <c r="T159" s="20"/>
      <c r="V159" s="87">
        <f t="shared" si="3"/>
        <v>0</v>
      </c>
    </row>
    <row r="160" spans="1:22" ht="14.25" customHeight="1">
      <c r="A160" s="130" t="s">
        <v>393</v>
      </c>
      <c r="B160" s="20"/>
      <c r="C160" s="20"/>
      <c r="D160" s="20"/>
      <c r="E160" s="2"/>
      <c r="F160" s="2"/>
      <c r="G160" s="20"/>
      <c r="H160" s="20"/>
      <c r="I160" s="20"/>
      <c r="J160" s="20"/>
      <c r="K160" s="87"/>
      <c r="L160" s="20"/>
      <c r="M160" s="87"/>
      <c r="N160" s="20"/>
      <c r="O160" s="131"/>
      <c r="P160" s="20"/>
      <c r="Q160" s="20"/>
      <c r="R160" s="20"/>
      <c r="S160" s="20"/>
      <c r="T160" s="20"/>
      <c r="V160" s="87">
        <f t="shared" si="3"/>
        <v>0</v>
      </c>
    </row>
    <row r="161" spans="1:22" ht="14.25" customHeight="1">
      <c r="E161" s="2"/>
      <c r="F161" s="2"/>
      <c r="V161" s="87">
        <f t="shared" si="3"/>
        <v>0</v>
      </c>
    </row>
    <row r="162" spans="1:22" ht="14.25" customHeight="1">
      <c r="E162" s="2"/>
      <c r="F162" s="2"/>
      <c r="V162" s="87">
        <f t="shared" si="3"/>
        <v>0</v>
      </c>
    </row>
    <row r="163" spans="1:22" ht="14.25" customHeight="1">
      <c r="A163" s="5" t="s">
        <v>269</v>
      </c>
      <c r="B163" s="20">
        <f t="shared" ref="B163:D163" si="197">B158+B148+B137+B124+B114+B106+B89+B71+B60+B43+B27+B15</f>
        <v>66494.919999999984</v>
      </c>
      <c r="C163" s="132">
        <f t="shared" si="197"/>
        <v>8614.81</v>
      </c>
      <c r="D163" s="132">
        <f t="shared" si="197"/>
        <v>75109.73</v>
      </c>
      <c r="E163" s="2"/>
      <c r="F163" s="2"/>
      <c r="G163" s="20">
        <f t="shared" ref="G163:T163" si="198">G158+G148+G137+G124+G114+G106+G89+G71+G60+G43+G27+G15</f>
        <v>5555.15</v>
      </c>
      <c r="H163" s="20">
        <f t="shared" si="198"/>
        <v>2101.29</v>
      </c>
      <c r="I163" s="20">
        <f t="shared" si="198"/>
        <v>10091.94</v>
      </c>
      <c r="J163" s="20">
        <f t="shared" si="198"/>
        <v>480</v>
      </c>
      <c r="K163" s="20">
        <f t="shared" si="198"/>
        <v>0</v>
      </c>
      <c r="L163" s="20">
        <f t="shared" si="198"/>
        <v>688.22</v>
      </c>
      <c r="M163" s="20">
        <f t="shared" si="198"/>
        <v>762.6</v>
      </c>
      <c r="N163" s="20">
        <f t="shared" si="198"/>
        <v>31651.23</v>
      </c>
      <c r="O163" s="20">
        <f t="shared" si="198"/>
        <v>3149.87</v>
      </c>
      <c r="P163" s="20">
        <f t="shared" si="198"/>
        <v>0</v>
      </c>
      <c r="Q163" s="20">
        <f t="shared" si="198"/>
        <v>0</v>
      </c>
      <c r="R163" s="20">
        <f t="shared" si="198"/>
        <v>12014.62</v>
      </c>
      <c r="S163" s="20">
        <f t="shared" si="198"/>
        <v>0</v>
      </c>
      <c r="T163" s="20">
        <f t="shared" si="198"/>
        <v>66494.919999999984</v>
      </c>
      <c r="U163" s="20">
        <f>+T15+T27+T43+T60+T71+T89+T106+T114+T124+T137+T148+T158</f>
        <v>66494.92</v>
      </c>
      <c r="V163" s="87">
        <f t="shared" si="3"/>
        <v>0</v>
      </c>
    </row>
    <row r="164" spans="1:22" ht="14.25" customHeight="1">
      <c r="A164" s="5" t="s">
        <v>394</v>
      </c>
      <c r="E164" s="8"/>
      <c r="F164" s="8"/>
      <c r="G164" s="5">
        <v>14000</v>
      </c>
    </row>
    <row r="165" spans="1:22" ht="14.25" customHeight="1">
      <c r="E165" s="2"/>
      <c r="F165" s="2"/>
    </row>
    <row r="166" spans="1:22" ht="14.25" customHeight="1">
      <c r="E166" s="2"/>
      <c r="F166" s="2"/>
    </row>
    <row r="167" spans="1:22" ht="14.25" customHeight="1">
      <c r="A167" s="5" t="s">
        <v>270</v>
      </c>
      <c r="E167" s="2"/>
      <c r="F167" s="2"/>
    </row>
    <row r="168" spans="1:22" ht="14.25" customHeight="1">
      <c r="A168" s="5" t="s">
        <v>395</v>
      </c>
      <c r="B168" s="196">
        <f>+G163+H163</f>
        <v>7656.44</v>
      </c>
      <c r="E168" s="2"/>
      <c r="F168" s="2"/>
    </row>
    <row r="169" spans="1:22" ht="14.25" customHeight="1">
      <c r="A169" s="5" t="s">
        <v>398</v>
      </c>
      <c r="B169" s="141">
        <f>+I163</f>
        <v>10091.94</v>
      </c>
      <c r="E169" s="2"/>
      <c r="F169" s="2"/>
    </row>
    <row r="170" spans="1:22" ht="14.25" customHeight="1">
      <c r="A170" s="5" t="s">
        <v>200</v>
      </c>
      <c r="B170" s="197">
        <f>+J163</f>
        <v>480</v>
      </c>
      <c r="E170" s="2"/>
      <c r="F170" s="2"/>
      <c r="J170" s="20"/>
    </row>
    <row r="171" spans="1:22" ht="14.25" customHeight="1">
      <c r="B171" s="141">
        <f>+K163</f>
        <v>0</v>
      </c>
      <c r="E171" s="2"/>
      <c r="F171" s="2"/>
      <c r="J171" s="20"/>
    </row>
    <row r="172" spans="1:22" ht="14.25" customHeight="1">
      <c r="A172" s="5" t="s">
        <v>399</v>
      </c>
      <c r="B172" s="198">
        <f>+L163</f>
        <v>688.22</v>
      </c>
      <c r="E172" s="2"/>
      <c r="F172" s="2"/>
      <c r="K172" s="20"/>
    </row>
    <row r="173" spans="1:22" ht="14.25" customHeight="1">
      <c r="A173" s="5" t="s">
        <v>203</v>
      </c>
      <c r="B173" s="198">
        <f>+M163</f>
        <v>762.6</v>
      </c>
      <c r="E173" s="2"/>
      <c r="F173" s="2"/>
      <c r="K173" s="20"/>
    </row>
    <row r="174" spans="1:22" ht="14.25" customHeight="1">
      <c r="A174" s="5" t="s">
        <v>400</v>
      </c>
      <c r="B174" s="198">
        <f>+N163</f>
        <v>31651.23</v>
      </c>
      <c r="E174" s="2"/>
      <c r="F174" s="2"/>
      <c r="K174" s="20"/>
    </row>
    <row r="175" spans="1:22" ht="14.25" customHeight="1">
      <c r="A175" s="5" t="s">
        <v>22</v>
      </c>
      <c r="B175" s="197">
        <f>+O163</f>
        <v>3149.87</v>
      </c>
      <c r="E175" s="2"/>
      <c r="F175" s="2"/>
      <c r="K175" s="20"/>
    </row>
    <row r="176" spans="1:22" ht="14.25" customHeight="1">
      <c r="B176" s="87">
        <f>+P163</f>
        <v>0</v>
      </c>
      <c r="E176" s="2"/>
      <c r="F176" s="2"/>
    </row>
    <row r="177" spans="1:22" ht="14.25" customHeight="1">
      <c r="B177" s="87">
        <f>+Q163</f>
        <v>0</v>
      </c>
      <c r="E177" s="2"/>
      <c r="F177" s="2"/>
      <c r="N177" s="20"/>
    </row>
    <row r="178" spans="1:22" ht="14.25" customHeight="1">
      <c r="A178" s="5" t="s">
        <v>598</v>
      </c>
      <c r="B178" s="87">
        <v>11000</v>
      </c>
      <c r="E178" s="2"/>
      <c r="F178" s="2"/>
      <c r="N178" s="20"/>
    </row>
    <row r="179" spans="1:22" ht="14.25" customHeight="1">
      <c r="A179" s="5" t="s">
        <v>599</v>
      </c>
      <c r="B179" s="87">
        <f>+R163-B178</f>
        <v>1014.6200000000008</v>
      </c>
      <c r="E179" s="2"/>
      <c r="F179" s="2"/>
    </row>
    <row r="180" spans="1:22" ht="14.25" customHeight="1">
      <c r="A180" s="5" t="s">
        <v>208</v>
      </c>
      <c r="B180" s="87">
        <f>+S163</f>
        <v>0</v>
      </c>
      <c r="E180" s="2"/>
      <c r="F180" s="2"/>
      <c r="M180" s="87"/>
    </row>
    <row r="181" spans="1:22" ht="14.25" customHeight="1">
      <c r="B181" s="87"/>
      <c r="E181" s="2"/>
      <c r="F181" s="2"/>
      <c r="M181" s="87"/>
    </row>
    <row r="182" spans="1:22" ht="14.25" customHeight="1">
      <c r="A182" s="147" t="s">
        <v>92</v>
      </c>
      <c r="B182" s="105">
        <f>SUM(B168:B180)</f>
        <v>66494.92</v>
      </c>
      <c r="C182" s="87"/>
      <c r="E182" s="2"/>
      <c r="F182" s="2"/>
      <c r="M182" s="87"/>
    </row>
    <row r="183" spans="1:22" ht="14.25" customHeight="1">
      <c r="E183" s="2"/>
      <c r="F183" s="2"/>
      <c r="N183" s="87"/>
    </row>
    <row r="184" spans="1:22" ht="14.25" customHeight="1">
      <c r="E184" s="2"/>
      <c r="F184" s="2"/>
      <c r="N184" s="20"/>
    </row>
    <row r="185" spans="1:22" ht="14.25" customHeight="1">
      <c r="E185" s="2"/>
      <c r="F185" s="2"/>
    </row>
    <row r="186" spans="1:22" ht="14.25" customHeight="1">
      <c r="A186" s="128" t="s">
        <v>7</v>
      </c>
      <c r="B186" s="128" t="s">
        <v>7</v>
      </c>
      <c r="C186" s="198" t="s">
        <v>7</v>
      </c>
      <c r="D186" s="128" t="s">
        <v>7</v>
      </c>
      <c r="E186" s="2"/>
      <c r="F186" s="2"/>
      <c r="G186" s="128"/>
      <c r="H186" s="128"/>
      <c r="I186" s="128"/>
      <c r="J186" s="128"/>
      <c r="K186" s="128"/>
      <c r="L186" s="128"/>
      <c r="M186" s="128"/>
      <c r="N186" s="128"/>
      <c r="O186" s="128" t="s">
        <v>7</v>
      </c>
      <c r="P186" s="128"/>
      <c r="Q186" s="128"/>
      <c r="R186" s="128"/>
      <c r="S186" s="128"/>
      <c r="T186" s="128" t="s">
        <v>7</v>
      </c>
      <c r="V186" s="128" t="s">
        <v>7</v>
      </c>
    </row>
    <row r="187" spans="1:22" ht="14.25" customHeight="1">
      <c r="E187" s="201" t="s">
        <v>7</v>
      </c>
      <c r="F187" s="2"/>
    </row>
    <row r="188" spans="1:22" ht="14.25" customHeight="1">
      <c r="E188" s="2"/>
      <c r="F188" s="2"/>
    </row>
    <row r="189" spans="1:22" ht="14.25" customHeight="1">
      <c r="E189" s="2"/>
      <c r="F189" s="2"/>
    </row>
    <row r="190" spans="1:22" ht="14.25" customHeight="1">
      <c r="E190" s="2"/>
      <c r="F190" s="2"/>
    </row>
    <row r="191" spans="1:22" ht="14.25" customHeight="1">
      <c r="E191" s="2"/>
      <c r="F191" s="2"/>
    </row>
    <row r="192" spans="1:22" ht="14.25" customHeight="1">
      <c r="E192" s="2"/>
      <c r="F192" s="2"/>
    </row>
    <row r="193" spans="5:18" ht="14.25" customHeight="1">
      <c r="E193" s="2"/>
      <c r="F193" s="2"/>
    </row>
    <row r="194" spans="5:18" ht="14.25" customHeight="1">
      <c r="E194" s="2"/>
      <c r="F194" s="2"/>
      <c r="R194" s="20"/>
    </row>
    <row r="195" spans="5:18" ht="14.25" customHeight="1">
      <c r="E195" s="2"/>
      <c r="F195" s="2"/>
    </row>
    <row r="196" spans="5:18" ht="14.25" customHeight="1">
      <c r="E196" s="2"/>
      <c r="F196" s="2"/>
    </row>
    <row r="197" spans="5:18" ht="14.25" customHeight="1">
      <c r="E197" s="2"/>
      <c r="F197" s="2"/>
    </row>
    <row r="198" spans="5:18" ht="14.25" customHeight="1">
      <c r="E198" s="2"/>
      <c r="F198" s="2"/>
    </row>
    <row r="199" spans="5:18" ht="14.25" customHeight="1">
      <c r="E199" s="2"/>
      <c r="F199" s="2"/>
    </row>
    <row r="200" spans="5:18" ht="14.25" customHeight="1">
      <c r="E200" s="2"/>
      <c r="F200" s="2"/>
    </row>
    <row r="201" spans="5:18" ht="14.25" customHeight="1">
      <c r="E201" s="2"/>
      <c r="F201" s="2"/>
    </row>
    <row r="202" spans="5:18" ht="14.25" customHeight="1">
      <c r="E202" s="2"/>
      <c r="F202" s="2"/>
    </row>
    <row r="203" spans="5:18" ht="14.25" customHeight="1">
      <c r="E203" s="2"/>
      <c r="F203" s="2"/>
    </row>
    <row r="204" spans="5:18" ht="14.25" customHeight="1">
      <c r="E204" s="2"/>
      <c r="F204" s="2"/>
    </row>
    <row r="205" spans="5:18" ht="14.25" customHeight="1">
      <c r="E205" s="2"/>
      <c r="F205" s="2"/>
    </row>
    <row r="206" spans="5:18" ht="14.25" customHeight="1">
      <c r="E206" s="2"/>
      <c r="F206" s="2"/>
    </row>
    <row r="207" spans="5:18" ht="14.25" customHeight="1">
      <c r="E207" s="2"/>
      <c r="F207" s="2"/>
    </row>
    <row r="208" spans="5:18" ht="14.25" customHeight="1">
      <c r="E208" s="2"/>
      <c r="F208" s="2"/>
    </row>
    <row r="209" spans="5:6" ht="14.25" customHeight="1">
      <c r="E209" s="2"/>
      <c r="F209" s="2"/>
    </row>
    <row r="210" spans="5:6" ht="14.25" customHeight="1">
      <c r="E210" s="2"/>
      <c r="F210" s="2"/>
    </row>
    <row r="211" spans="5:6" ht="14.25" customHeight="1">
      <c r="E211" s="2"/>
      <c r="F211" s="2"/>
    </row>
    <row r="212" spans="5:6" ht="14.25" customHeight="1">
      <c r="E212" s="2"/>
      <c r="F212" s="2"/>
    </row>
    <row r="213" spans="5:6" ht="14.25" customHeight="1">
      <c r="E213" s="2"/>
      <c r="F213" s="2"/>
    </row>
    <row r="214" spans="5:6" ht="14.25" customHeight="1">
      <c r="E214" s="2"/>
      <c r="F214" s="2"/>
    </row>
    <row r="215" spans="5:6" ht="14.25" customHeight="1">
      <c r="E215" s="2"/>
      <c r="F215" s="2"/>
    </row>
    <row r="216" spans="5:6" ht="14.25" customHeight="1">
      <c r="E216" s="2"/>
      <c r="F216" s="2"/>
    </row>
    <row r="217" spans="5:6" ht="14.25" customHeight="1">
      <c r="E217" s="2"/>
      <c r="F217" s="2"/>
    </row>
    <row r="218" spans="5:6" ht="14.25" customHeight="1">
      <c r="E218" s="2"/>
      <c r="F218" s="2"/>
    </row>
    <row r="219" spans="5:6" ht="14.25" customHeight="1">
      <c r="E219" s="2"/>
      <c r="F219" s="2"/>
    </row>
    <row r="220" spans="5:6" ht="14.25" customHeight="1">
      <c r="E220" s="2"/>
      <c r="F220" s="2"/>
    </row>
    <row r="221" spans="5:6" ht="14.25" customHeight="1">
      <c r="E221" s="2"/>
      <c r="F221" s="2"/>
    </row>
    <row r="222" spans="5:6" ht="14.25" customHeight="1">
      <c r="E222" s="2"/>
      <c r="F222" s="2"/>
    </row>
    <row r="223" spans="5:6" ht="14.25" customHeight="1">
      <c r="E223" s="2"/>
      <c r="F223" s="2"/>
    </row>
    <row r="224" spans="5:6" ht="14.25" customHeight="1">
      <c r="E224" s="2"/>
      <c r="F224" s="2"/>
    </row>
    <row r="225" spans="5:6" ht="14.25" customHeight="1">
      <c r="E225" s="2"/>
      <c r="F225" s="2"/>
    </row>
    <row r="226" spans="5:6" ht="14.25" customHeight="1">
      <c r="E226" s="2"/>
      <c r="F226" s="2"/>
    </row>
    <row r="227" spans="5:6" ht="14.25" customHeight="1">
      <c r="E227" s="2"/>
      <c r="F227" s="2"/>
    </row>
    <row r="228" spans="5:6" ht="14.25" customHeight="1">
      <c r="E228" s="2"/>
      <c r="F228" s="2"/>
    </row>
    <row r="229" spans="5:6" ht="14.25" customHeight="1">
      <c r="E229" s="2"/>
      <c r="F229" s="2"/>
    </row>
    <row r="230" spans="5:6" ht="14.25" customHeight="1">
      <c r="E230" s="2"/>
      <c r="F230" s="2"/>
    </row>
    <row r="231" spans="5:6" ht="14.25" customHeight="1">
      <c r="E231" s="2"/>
      <c r="F231" s="2"/>
    </row>
    <row r="232" spans="5:6" ht="14.25" customHeight="1">
      <c r="E232" s="2"/>
      <c r="F232" s="2"/>
    </row>
    <row r="233" spans="5:6" ht="14.25" customHeight="1">
      <c r="E233" s="2"/>
      <c r="F233" s="2"/>
    </row>
    <row r="234" spans="5:6" ht="14.25" customHeight="1">
      <c r="E234" s="2"/>
      <c r="F234" s="2"/>
    </row>
    <row r="235" spans="5:6" ht="14.25" customHeight="1">
      <c r="E235" s="2"/>
      <c r="F235" s="2"/>
    </row>
    <row r="236" spans="5:6" ht="14.25" customHeight="1">
      <c r="E236" s="2"/>
      <c r="F236" s="2"/>
    </row>
    <row r="237" spans="5:6" ht="14.25" customHeight="1">
      <c r="E237" s="2"/>
      <c r="F237" s="2"/>
    </row>
    <row r="238" spans="5:6" ht="14.25" customHeight="1">
      <c r="E238" s="2"/>
      <c r="F238" s="2"/>
    </row>
    <row r="239" spans="5:6" ht="14.25" customHeight="1">
      <c r="E239" s="2"/>
      <c r="F239" s="2"/>
    </row>
    <row r="240" spans="5:6" ht="14.25" customHeight="1">
      <c r="E240" s="2"/>
      <c r="F240" s="2"/>
    </row>
    <row r="241" spans="5:6" ht="14.25" customHeight="1">
      <c r="E241" s="2"/>
      <c r="F241" s="2"/>
    </row>
    <row r="242" spans="5:6" ht="14.25" customHeight="1">
      <c r="E242" s="2"/>
      <c r="F242" s="2"/>
    </row>
    <row r="243" spans="5:6" ht="14.25" customHeight="1">
      <c r="E243" s="2"/>
      <c r="F243" s="2"/>
    </row>
    <row r="244" spans="5:6" ht="14.25" customHeight="1">
      <c r="E244" s="2"/>
      <c r="F244" s="2"/>
    </row>
    <row r="245" spans="5:6" ht="14.25" customHeight="1">
      <c r="E245" s="2"/>
      <c r="F245" s="2"/>
    </row>
    <row r="246" spans="5:6" ht="14.25" customHeight="1">
      <c r="E246" s="2"/>
      <c r="F246" s="2"/>
    </row>
    <row r="247" spans="5:6" ht="14.25" customHeight="1">
      <c r="E247" s="2"/>
      <c r="F247" s="2"/>
    </row>
    <row r="248" spans="5:6" ht="14.25" customHeight="1">
      <c r="E248" s="2"/>
      <c r="F248" s="2"/>
    </row>
    <row r="249" spans="5:6" ht="14.25" customHeight="1">
      <c r="E249" s="2"/>
      <c r="F249" s="2"/>
    </row>
    <row r="250" spans="5:6" ht="14.25" customHeight="1">
      <c r="E250" s="2"/>
      <c r="F250" s="2"/>
    </row>
    <row r="251" spans="5:6" ht="14.25" customHeight="1">
      <c r="E251" s="2"/>
      <c r="F251" s="2"/>
    </row>
    <row r="252" spans="5:6" ht="14.25" customHeight="1">
      <c r="E252" s="2"/>
      <c r="F252" s="2"/>
    </row>
    <row r="253" spans="5:6" ht="14.25" customHeight="1">
      <c r="E253" s="2"/>
      <c r="F253" s="2"/>
    </row>
    <row r="254" spans="5:6" ht="14.25" customHeight="1">
      <c r="E254" s="2"/>
      <c r="F254" s="2"/>
    </row>
    <row r="255" spans="5:6" ht="14.25" customHeight="1">
      <c r="E255" s="2"/>
      <c r="F255" s="2"/>
    </row>
    <row r="256" spans="5:6" ht="14.25" customHeight="1">
      <c r="E256" s="2"/>
      <c r="F256" s="2"/>
    </row>
    <row r="257" spans="5:6" ht="14.25" customHeight="1">
      <c r="E257" s="2"/>
      <c r="F257" s="2"/>
    </row>
    <row r="258" spans="5:6" ht="14.25" customHeight="1">
      <c r="E258" s="2"/>
      <c r="F258" s="2"/>
    </row>
    <row r="259" spans="5:6" ht="14.25" customHeight="1">
      <c r="E259" s="2"/>
      <c r="F259" s="2"/>
    </row>
    <row r="260" spans="5:6" ht="14.25" customHeight="1">
      <c r="E260" s="2"/>
      <c r="F260" s="2"/>
    </row>
    <row r="261" spans="5:6" ht="14.25" customHeight="1">
      <c r="E261" s="2"/>
      <c r="F261" s="2"/>
    </row>
    <row r="262" spans="5:6" ht="14.25" customHeight="1">
      <c r="E262" s="2"/>
      <c r="F262" s="2"/>
    </row>
    <row r="263" spans="5:6" ht="14.25" customHeight="1">
      <c r="E263" s="2"/>
      <c r="F263" s="2"/>
    </row>
    <row r="264" spans="5:6" ht="14.25" customHeight="1">
      <c r="E264" s="2"/>
      <c r="F264" s="2"/>
    </row>
    <row r="265" spans="5:6" ht="14.25" customHeight="1">
      <c r="E265" s="2"/>
      <c r="F265" s="2"/>
    </row>
    <row r="266" spans="5:6" ht="14.25" customHeight="1">
      <c r="E266" s="2"/>
      <c r="F266" s="2"/>
    </row>
    <row r="267" spans="5:6" ht="14.25" customHeight="1">
      <c r="E267" s="2"/>
      <c r="F267" s="2"/>
    </row>
    <row r="268" spans="5:6" ht="14.25" customHeight="1">
      <c r="E268" s="2"/>
      <c r="F268" s="2"/>
    </row>
    <row r="269" spans="5:6" ht="14.25" customHeight="1">
      <c r="E269" s="2"/>
      <c r="F269" s="2"/>
    </row>
    <row r="270" spans="5:6" ht="14.25" customHeight="1">
      <c r="E270" s="2"/>
      <c r="F270" s="2"/>
    </row>
    <row r="271" spans="5:6" ht="14.25" customHeight="1">
      <c r="E271" s="2"/>
      <c r="F271" s="2"/>
    </row>
    <row r="272" spans="5:6" ht="14.25" customHeight="1">
      <c r="E272" s="2"/>
      <c r="F272" s="2"/>
    </row>
    <row r="273" spans="5:6" ht="14.25" customHeight="1">
      <c r="E273" s="2"/>
      <c r="F273" s="2"/>
    </row>
    <row r="274" spans="5:6" ht="14.25" customHeight="1">
      <c r="E274" s="2"/>
      <c r="F274" s="2"/>
    </row>
    <row r="275" spans="5:6" ht="14.25" customHeight="1">
      <c r="E275" s="2"/>
      <c r="F275" s="2"/>
    </row>
    <row r="276" spans="5:6" ht="14.25" customHeight="1">
      <c r="E276" s="2"/>
      <c r="F276" s="2"/>
    </row>
    <row r="277" spans="5:6" ht="14.25" customHeight="1">
      <c r="E277" s="2"/>
      <c r="F277" s="2"/>
    </row>
    <row r="278" spans="5:6" ht="14.25" customHeight="1">
      <c r="E278" s="2"/>
      <c r="F278" s="2"/>
    </row>
    <row r="279" spans="5:6" ht="14.25" customHeight="1">
      <c r="E279" s="2"/>
      <c r="F279" s="2"/>
    </row>
    <row r="280" spans="5:6" ht="14.25" customHeight="1">
      <c r="E280" s="2"/>
      <c r="F280" s="2"/>
    </row>
    <row r="281" spans="5:6" ht="14.25" customHeight="1">
      <c r="E281" s="2"/>
      <c r="F281" s="2"/>
    </row>
    <row r="282" spans="5:6" ht="14.25" customHeight="1">
      <c r="E282" s="2"/>
      <c r="F282" s="2"/>
    </row>
    <row r="283" spans="5:6" ht="14.25" customHeight="1">
      <c r="E283" s="2"/>
      <c r="F283" s="2"/>
    </row>
    <row r="284" spans="5:6" ht="14.25" customHeight="1">
      <c r="E284" s="2"/>
      <c r="F284" s="2"/>
    </row>
    <row r="285" spans="5:6" ht="14.25" customHeight="1">
      <c r="E285" s="2"/>
      <c r="F285" s="2"/>
    </row>
    <row r="286" spans="5:6" ht="14.25" customHeight="1">
      <c r="E286" s="2"/>
      <c r="F286" s="2"/>
    </row>
    <row r="287" spans="5:6" ht="14.25" customHeight="1">
      <c r="E287" s="2"/>
      <c r="F287" s="2"/>
    </row>
    <row r="288" spans="5:6" ht="14.25" customHeight="1">
      <c r="E288" s="2"/>
      <c r="F288" s="2"/>
    </row>
    <row r="289" spans="5:6" ht="14.25" customHeight="1">
      <c r="E289" s="2"/>
      <c r="F289" s="2"/>
    </row>
    <row r="290" spans="5:6" ht="14.25" customHeight="1">
      <c r="E290" s="2"/>
      <c r="F290" s="2"/>
    </row>
    <row r="291" spans="5:6" ht="14.25" customHeight="1">
      <c r="E291" s="2"/>
      <c r="F291" s="2"/>
    </row>
    <row r="292" spans="5:6" ht="14.25" customHeight="1">
      <c r="E292" s="2"/>
      <c r="F292" s="2"/>
    </row>
    <row r="293" spans="5:6" ht="14.25" customHeight="1">
      <c r="E293" s="2"/>
      <c r="F293" s="2"/>
    </row>
    <row r="294" spans="5:6" ht="14.25" customHeight="1">
      <c r="E294" s="2"/>
      <c r="F294" s="2"/>
    </row>
    <row r="295" spans="5:6" ht="14.25" customHeight="1">
      <c r="E295" s="2"/>
      <c r="F295" s="2"/>
    </row>
    <row r="296" spans="5:6" ht="14.25" customHeight="1">
      <c r="E296" s="2"/>
      <c r="F296" s="2"/>
    </row>
    <row r="297" spans="5:6" ht="14.25" customHeight="1">
      <c r="E297" s="2"/>
      <c r="F297" s="2"/>
    </row>
    <row r="298" spans="5:6" ht="14.25" customHeight="1">
      <c r="E298" s="2"/>
      <c r="F298" s="2"/>
    </row>
    <row r="299" spans="5:6" ht="14.25" customHeight="1">
      <c r="E299" s="2"/>
      <c r="F299" s="2"/>
    </row>
    <row r="300" spans="5:6" ht="14.25" customHeight="1">
      <c r="E300" s="2"/>
      <c r="F300" s="2"/>
    </row>
    <row r="301" spans="5:6" ht="14.25" customHeight="1">
      <c r="E301" s="2"/>
      <c r="F301" s="2"/>
    </row>
    <row r="302" spans="5:6" ht="14.25" customHeight="1">
      <c r="E302" s="2"/>
      <c r="F302" s="2"/>
    </row>
    <row r="303" spans="5:6" ht="14.25" customHeight="1">
      <c r="E303" s="2"/>
      <c r="F303" s="2"/>
    </row>
    <row r="304" spans="5:6" ht="14.25" customHeight="1">
      <c r="E304" s="2"/>
      <c r="F304" s="2"/>
    </row>
    <row r="305" spans="5:6" ht="14.25" customHeight="1">
      <c r="E305" s="2"/>
      <c r="F305" s="2"/>
    </row>
    <row r="306" spans="5:6" ht="14.25" customHeight="1">
      <c r="E306" s="2"/>
      <c r="F306" s="2"/>
    </row>
    <row r="307" spans="5:6" ht="14.25" customHeight="1">
      <c r="E307" s="2"/>
      <c r="F307" s="2"/>
    </row>
    <row r="308" spans="5:6" ht="14.25" customHeight="1">
      <c r="E308" s="2"/>
      <c r="F308" s="2"/>
    </row>
    <row r="309" spans="5:6" ht="14.25" customHeight="1">
      <c r="E309" s="2"/>
      <c r="F309" s="2"/>
    </row>
    <row r="310" spans="5:6" ht="14.25" customHeight="1">
      <c r="E310" s="2"/>
      <c r="F310" s="2"/>
    </row>
    <row r="311" spans="5:6" ht="14.25" customHeight="1">
      <c r="E311" s="2"/>
      <c r="F311" s="2"/>
    </row>
    <row r="312" spans="5:6" ht="14.25" customHeight="1">
      <c r="E312" s="2"/>
      <c r="F312" s="2"/>
    </row>
    <row r="313" spans="5:6" ht="14.25" customHeight="1">
      <c r="E313" s="2"/>
      <c r="F313" s="2"/>
    </row>
    <row r="314" spans="5:6" ht="14.25" customHeight="1">
      <c r="E314" s="2"/>
      <c r="F314" s="2"/>
    </row>
    <row r="315" spans="5:6" ht="14.25" customHeight="1">
      <c r="E315" s="2"/>
      <c r="F315" s="2"/>
    </row>
    <row r="316" spans="5:6" ht="14.25" customHeight="1">
      <c r="E316" s="2"/>
      <c r="F316" s="2"/>
    </row>
    <row r="317" spans="5:6" ht="14.25" customHeight="1">
      <c r="E317" s="2"/>
      <c r="F317" s="2"/>
    </row>
    <row r="318" spans="5:6" ht="14.25" customHeight="1">
      <c r="E318" s="2"/>
      <c r="F318" s="2"/>
    </row>
    <row r="319" spans="5:6" ht="14.25" customHeight="1">
      <c r="E319" s="2"/>
      <c r="F319" s="2"/>
    </row>
    <row r="320" spans="5:6" ht="14.25" customHeight="1">
      <c r="E320" s="2"/>
      <c r="F320" s="2"/>
    </row>
    <row r="321" spans="5:6" ht="14.25" customHeight="1">
      <c r="E321" s="2"/>
      <c r="F321" s="2"/>
    </row>
    <row r="322" spans="5:6" ht="14.25" customHeight="1">
      <c r="E322" s="2"/>
      <c r="F322" s="2"/>
    </row>
    <row r="323" spans="5:6" ht="14.25" customHeight="1">
      <c r="E323" s="2"/>
      <c r="F323" s="2"/>
    </row>
    <row r="324" spans="5:6" ht="14.25" customHeight="1">
      <c r="E324" s="2"/>
      <c r="F324" s="2"/>
    </row>
    <row r="325" spans="5:6" ht="14.25" customHeight="1">
      <c r="E325" s="2"/>
      <c r="F325" s="2"/>
    </row>
    <row r="326" spans="5:6" ht="14.25" customHeight="1">
      <c r="E326" s="2"/>
      <c r="F326" s="2"/>
    </row>
    <row r="327" spans="5:6" ht="14.25" customHeight="1">
      <c r="E327" s="2"/>
      <c r="F327" s="2"/>
    </row>
    <row r="328" spans="5:6" ht="14.25" customHeight="1">
      <c r="E328" s="2"/>
      <c r="F328" s="2"/>
    </row>
    <row r="329" spans="5:6" ht="14.25" customHeight="1">
      <c r="E329" s="2"/>
      <c r="F329" s="2"/>
    </row>
    <row r="330" spans="5:6" ht="14.25" customHeight="1">
      <c r="E330" s="2"/>
      <c r="F330" s="2"/>
    </row>
    <row r="331" spans="5:6" ht="14.25" customHeight="1">
      <c r="E331" s="2"/>
      <c r="F331" s="2"/>
    </row>
    <row r="332" spans="5:6" ht="14.25" customHeight="1">
      <c r="E332" s="2"/>
      <c r="F332" s="2"/>
    </row>
    <row r="333" spans="5:6" ht="14.25" customHeight="1">
      <c r="E333" s="2"/>
      <c r="F333" s="2"/>
    </row>
    <row r="334" spans="5:6" ht="14.25" customHeight="1">
      <c r="E334" s="2"/>
      <c r="F334" s="2"/>
    </row>
    <row r="335" spans="5:6" ht="14.25" customHeight="1">
      <c r="E335" s="2"/>
      <c r="F335" s="2"/>
    </row>
    <row r="336" spans="5:6" ht="14.25" customHeight="1">
      <c r="E336" s="2"/>
      <c r="F336" s="2"/>
    </row>
    <row r="337" spans="5:6" ht="14.25" customHeight="1">
      <c r="E337" s="2"/>
      <c r="F337" s="2"/>
    </row>
    <row r="338" spans="5:6" ht="14.25" customHeight="1">
      <c r="E338" s="2"/>
      <c r="F338" s="2"/>
    </row>
    <row r="339" spans="5:6" ht="14.25" customHeight="1">
      <c r="E339" s="2"/>
      <c r="F339" s="2"/>
    </row>
    <row r="340" spans="5:6" ht="14.25" customHeight="1">
      <c r="E340" s="2"/>
      <c r="F340" s="2"/>
    </row>
    <row r="341" spans="5:6" ht="14.25" customHeight="1">
      <c r="E341" s="2"/>
      <c r="F341" s="2"/>
    </row>
    <row r="342" spans="5:6" ht="14.25" customHeight="1">
      <c r="E342" s="2"/>
      <c r="F342" s="2"/>
    </row>
    <row r="343" spans="5:6" ht="14.25" customHeight="1">
      <c r="E343" s="2"/>
      <c r="F343" s="2"/>
    </row>
    <row r="344" spans="5:6" ht="14.25" customHeight="1">
      <c r="E344" s="2"/>
      <c r="F344" s="2"/>
    </row>
    <row r="345" spans="5:6" ht="14.25" customHeight="1">
      <c r="E345" s="2"/>
      <c r="F345" s="2"/>
    </row>
    <row r="346" spans="5:6" ht="14.25" customHeight="1">
      <c r="E346" s="2"/>
      <c r="F346" s="2"/>
    </row>
    <row r="347" spans="5:6" ht="14.25" customHeight="1">
      <c r="E347" s="2"/>
      <c r="F347" s="2"/>
    </row>
    <row r="348" spans="5:6" ht="14.25" customHeight="1">
      <c r="E348" s="2"/>
      <c r="F348" s="2"/>
    </row>
    <row r="349" spans="5:6" ht="14.25" customHeight="1">
      <c r="E349" s="2"/>
      <c r="F349" s="2"/>
    </row>
    <row r="350" spans="5:6" ht="14.25" customHeight="1">
      <c r="E350" s="2"/>
      <c r="F350" s="2"/>
    </row>
    <row r="351" spans="5:6" ht="14.25" customHeight="1">
      <c r="E351" s="2"/>
      <c r="F351" s="2"/>
    </row>
    <row r="352" spans="5:6" ht="14.25" customHeight="1">
      <c r="E352" s="2"/>
      <c r="F352" s="2"/>
    </row>
    <row r="353" spans="5:6" ht="14.25" customHeight="1">
      <c r="E353" s="2"/>
      <c r="F353" s="2"/>
    </row>
    <row r="354" spans="5:6" ht="14.25" customHeight="1">
      <c r="E354" s="2"/>
      <c r="F354" s="2"/>
    </row>
    <row r="355" spans="5:6" ht="14.25" customHeight="1">
      <c r="E355" s="2"/>
      <c r="F355" s="2"/>
    </row>
    <row r="356" spans="5:6" ht="14.25" customHeight="1">
      <c r="E356" s="2"/>
      <c r="F356" s="2"/>
    </row>
    <row r="357" spans="5:6" ht="14.25" customHeight="1">
      <c r="E357" s="2"/>
      <c r="F357" s="2"/>
    </row>
    <row r="358" spans="5:6" ht="14.25" customHeight="1">
      <c r="E358" s="2"/>
      <c r="F358" s="2"/>
    </row>
    <row r="359" spans="5:6" ht="14.25" customHeight="1">
      <c r="E359" s="2"/>
      <c r="F359" s="2"/>
    </row>
    <row r="360" spans="5:6" ht="14.25" customHeight="1">
      <c r="E360" s="2"/>
      <c r="F360" s="2"/>
    </row>
    <row r="361" spans="5:6" ht="14.25" customHeight="1">
      <c r="E361" s="2"/>
      <c r="F361" s="2"/>
    </row>
    <row r="362" spans="5:6" ht="14.25" customHeight="1">
      <c r="E362" s="2"/>
      <c r="F362" s="2"/>
    </row>
    <row r="363" spans="5:6" ht="14.25" customHeight="1">
      <c r="E363" s="2"/>
      <c r="F363" s="2"/>
    </row>
    <row r="364" spans="5:6" ht="14.25" customHeight="1">
      <c r="E364" s="2"/>
      <c r="F364" s="2"/>
    </row>
    <row r="365" spans="5:6" ht="14.25" customHeight="1">
      <c r="E365" s="2"/>
      <c r="F365" s="2"/>
    </row>
    <row r="366" spans="5:6" ht="14.25" customHeight="1">
      <c r="E366" s="2"/>
      <c r="F366" s="2"/>
    </row>
    <row r="367" spans="5:6" ht="14.25" customHeight="1">
      <c r="E367" s="2"/>
      <c r="F367" s="2"/>
    </row>
    <row r="368" spans="5:6" ht="14.25" customHeight="1">
      <c r="E368" s="2"/>
      <c r="F368" s="2"/>
    </row>
    <row r="369" spans="5:6" ht="14.25" customHeight="1">
      <c r="E369" s="2"/>
      <c r="F369" s="2"/>
    </row>
    <row r="370" spans="5:6" ht="14.25" customHeight="1">
      <c r="E370" s="2"/>
      <c r="F370" s="2"/>
    </row>
    <row r="371" spans="5:6" ht="14.25" customHeight="1">
      <c r="E371" s="2"/>
      <c r="F371" s="2"/>
    </row>
    <row r="372" spans="5:6" ht="14.25" customHeight="1">
      <c r="E372" s="2"/>
      <c r="F372" s="2"/>
    </row>
    <row r="373" spans="5:6" ht="14.25" customHeight="1">
      <c r="E373" s="2"/>
      <c r="F373" s="2"/>
    </row>
    <row r="374" spans="5:6" ht="14.25" customHeight="1">
      <c r="E374" s="2"/>
      <c r="F374" s="2"/>
    </row>
    <row r="375" spans="5:6" ht="14.25" customHeight="1">
      <c r="E375" s="2"/>
      <c r="F375" s="2"/>
    </row>
    <row r="376" spans="5:6" ht="14.25" customHeight="1">
      <c r="E376" s="2"/>
      <c r="F376" s="2"/>
    </row>
    <row r="377" spans="5:6" ht="14.25" customHeight="1">
      <c r="E377" s="2"/>
      <c r="F377" s="2"/>
    </row>
    <row r="378" spans="5:6" ht="14.25" customHeight="1">
      <c r="E378" s="2"/>
      <c r="F378" s="2"/>
    </row>
    <row r="379" spans="5:6" ht="14.25" customHeight="1">
      <c r="E379" s="2"/>
      <c r="F379" s="2"/>
    </row>
    <row r="380" spans="5:6" ht="14.25" customHeight="1">
      <c r="E380" s="2"/>
      <c r="F380" s="2"/>
    </row>
    <row r="381" spans="5:6" ht="14.25" customHeight="1">
      <c r="E381" s="2"/>
      <c r="F381" s="2"/>
    </row>
    <row r="382" spans="5:6" ht="14.25" customHeight="1">
      <c r="E382" s="2"/>
      <c r="F382" s="2"/>
    </row>
    <row r="383" spans="5:6" ht="14.25" customHeight="1">
      <c r="E383" s="2"/>
      <c r="F383" s="2"/>
    </row>
    <row r="384" spans="5:6" ht="14.25" customHeight="1">
      <c r="E384" s="2"/>
      <c r="F384" s="2"/>
    </row>
    <row r="385" spans="5:6" ht="14.25" customHeight="1">
      <c r="E385" s="2"/>
      <c r="F385" s="2"/>
    </row>
    <row r="386" spans="5:6" ht="14.25" customHeight="1">
      <c r="E386" s="2"/>
      <c r="F386" s="2"/>
    </row>
    <row r="387" spans="5:6" ht="14.25" customHeight="1">
      <c r="E387" s="2"/>
      <c r="F387" s="2"/>
    </row>
    <row r="388" spans="5:6" ht="14.25" customHeight="1">
      <c r="E388" s="2"/>
      <c r="F388" s="2"/>
    </row>
    <row r="389" spans="5:6" ht="14.25" customHeight="1">
      <c r="E389" s="2"/>
      <c r="F389" s="2"/>
    </row>
    <row r="390" spans="5:6" ht="14.25" customHeight="1">
      <c r="E390" s="2"/>
      <c r="F390" s="2"/>
    </row>
    <row r="391" spans="5:6" ht="14.25" customHeight="1">
      <c r="E391" s="2"/>
      <c r="F391" s="2"/>
    </row>
    <row r="392" spans="5:6" ht="14.25" customHeight="1">
      <c r="E392" s="2"/>
      <c r="F392" s="2"/>
    </row>
    <row r="393" spans="5:6" ht="14.25" customHeight="1">
      <c r="E393" s="2"/>
      <c r="F393" s="2"/>
    </row>
    <row r="394" spans="5:6" ht="14.25" customHeight="1">
      <c r="E394" s="2"/>
      <c r="F394" s="2"/>
    </row>
    <row r="395" spans="5:6" ht="14.25" customHeight="1">
      <c r="E395" s="2"/>
      <c r="F395" s="2"/>
    </row>
    <row r="396" spans="5:6" ht="14.25" customHeight="1">
      <c r="E396" s="2"/>
      <c r="F396" s="2"/>
    </row>
    <row r="397" spans="5:6" ht="14.25" customHeight="1">
      <c r="E397" s="2"/>
      <c r="F397" s="2"/>
    </row>
    <row r="398" spans="5:6" ht="14.25" customHeight="1">
      <c r="E398" s="2"/>
      <c r="F398" s="2"/>
    </row>
    <row r="399" spans="5:6" ht="14.25" customHeight="1">
      <c r="E399" s="2"/>
      <c r="F399" s="2"/>
    </row>
    <row r="400" spans="5:6" ht="14.25" customHeight="1">
      <c r="E400" s="2"/>
      <c r="F400" s="2"/>
    </row>
    <row r="401" spans="5:6" ht="14.25" customHeight="1">
      <c r="E401" s="2"/>
      <c r="F401" s="2"/>
    </row>
    <row r="402" spans="5:6" ht="14.25" customHeight="1">
      <c r="E402" s="2"/>
      <c r="F402" s="2"/>
    </row>
    <row r="403" spans="5:6" ht="14.25" customHeight="1">
      <c r="E403" s="2"/>
      <c r="F403" s="2"/>
    </row>
    <row r="404" spans="5:6" ht="14.25" customHeight="1">
      <c r="E404" s="2"/>
      <c r="F404" s="2"/>
    </row>
    <row r="405" spans="5:6" ht="14.25" customHeight="1">
      <c r="E405" s="2"/>
      <c r="F405" s="2"/>
    </row>
    <row r="406" spans="5:6" ht="14.25" customHeight="1">
      <c r="E406" s="2"/>
      <c r="F406" s="2"/>
    </row>
    <row r="407" spans="5:6" ht="14.25" customHeight="1">
      <c r="E407" s="2"/>
      <c r="F407" s="2"/>
    </row>
    <row r="408" spans="5:6" ht="14.25" customHeight="1">
      <c r="E408" s="2"/>
      <c r="F408" s="2"/>
    </row>
    <row r="409" spans="5:6" ht="14.25" customHeight="1">
      <c r="E409" s="2"/>
      <c r="F409" s="2"/>
    </row>
    <row r="410" spans="5:6" ht="14.25" customHeight="1">
      <c r="E410" s="2"/>
      <c r="F410" s="2"/>
    </row>
    <row r="411" spans="5:6" ht="14.25" customHeight="1">
      <c r="E411" s="2"/>
      <c r="F411" s="2"/>
    </row>
    <row r="412" spans="5:6" ht="14.25" customHeight="1">
      <c r="E412" s="2"/>
      <c r="F412" s="2"/>
    </row>
    <row r="413" spans="5:6" ht="14.25" customHeight="1">
      <c r="E413" s="2"/>
      <c r="F413" s="2"/>
    </row>
    <row r="414" spans="5:6" ht="14.25" customHeight="1">
      <c r="E414" s="2"/>
      <c r="F414" s="2"/>
    </row>
    <row r="415" spans="5:6" ht="14.25" customHeight="1">
      <c r="E415" s="2"/>
      <c r="F415" s="2"/>
    </row>
    <row r="416" spans="5:6" ht="14.25" customHeight="1">
      <c r="E416" s="2"/>
      <c r="F416" s="2"/>
    </row>
    <row r="417" spans="5:6" ht="14.25" customHeight="1">
      <c r="E417" s="2"/>
      <c r="F417" s="2"/>
    </row>
    <row r="418" spans="5:6" ht="14.25" customHeight="1">
      <c r="E418" s="2"/>
      <c r="F418" s="2"/>
    </row>
    <row r="419" spans="5:6" ht="14.25" customHeight="1">
      <c r="E419" s="2"/>
      <c r="F419" s="2"/>
    </row>
    <row r="420" spans="5:6" ht="14.25" customHeight="1">
      <c r="E420" s="2"/>
      <c r="F420" s="2"/>
    </row>
    <row r="421" spans="5:6" ht="14.25" customHeight="1">
      <c r="E421" s="2"/>
      <c r="F421" s="2"/>
    </row>
    <row r="422" spans="5:6" ht="14.25" customHeight="1">
      <c r="E422" s="2"/>
      <c r="F422" s="2"/>
    </row>
    <row r="423" spans="5:6" ht="14.25" customHeight="1">
      <c r="E423" s="2"/>
      <c r="F423" s="2"/>
    </row>
    <row r="424" spans="5:6" ht="14.25" customHeight="1">
      <c r="E424" s="2"/>
      <c r="F424" s="2"/>
    </row>
    <row r="425" spans="5:6" ht="14.25" customHeight="1">
      <c r="E425" s="2"/>
      <c r="F425" s="2"/>
    </row>
    <row r="426" spans="5:6" ht="14.25" customHeight="1">
      <c r="E426" s="2"/>
      <c r="F426" s="2"/>
    </row>
    <row r="427" spans="5:6" ht="14.25" customHeight="1">
      <c r="E427" s="2"/>
      <c r="F427" s="2"/>
    </row>
    <row r="428" spans="5:6" ht="14.25" customHeight="1">
      <c r="E428" s="2"/>
      <c r="F428" s="2"/>
    </row>
    <row r="429" spans="5:6" ht="14.25" customHeight="1">
      <c r="E429" s="2"/>
      <c r="F429" s="2"/>
    </row>
    <row r="430" spans="5:6" ht="14.25" customHeight="1">
      <c r="E430" s="2"/>
      <c r="F430" s="2"/>
    </row>
    <row r="431" spans="5:6" ht="14.25" customHeight="1">
      <c r="E431" s="2"/>
      <c r="F431" s="2"/>
    </row>
    <row r="432" spans="5:6" ht="14.25" customHeight="1">
      <c r="E432" s="2"/>
      <c r="F432" s="2"/>
    </row>
    <row r="433" spans="5:6" ht="14.25" customHeight="1">
      <c r="E433" s="2"/>
      <c r="F433" s="2"/>
    </row>
    <row r="434" spans="5:6" ht="14.25" customHeight="1">
      <c r="E434" s="2"/>
      <c r="F434" s="2"/>
    </row>
    <row r="435" spans="5:6" ht="14.25" customHeight="1">
      <c r="E435" s="2"/>
      <c r="F435" s="2"/>
    </row>
    <row r="436" spans="5:6" ht="14.25" customHeight="1">
      <c r="E436" s="2"/>
      <c r="F436" s="2"/>
    </row>
    <row r="437" spans="5:6" ht="14.25" customHeight="1">
      <c r="E437" s="2"/>
      <c r="F437" s="2"/>
    </row>
    <row r="438" spans="5:6" ht="14.25" customHeight="1">
      <c r="E438" s="2"/>
      <c r="F438" s="2"/>
    </row>
    <row r="439" spans="5:6" ht="14.25" customHeight="1">
      <c r="E439" s="2"/>
      <c r="F439" s="2"/>
    </row>
    <row r="440" spans="5:6" ht="14.25" customHeight="1">
      <c r="E440" s="2"/>
      <c r="F440" s="2"/>
    </row>
    <row r="441" spans="5:6" ht="14.25" customHeight="1">
      <c r="E441" s="2"/>
      <c r="F441" s="2"/>
    </row>
    <row r="442" spans="5:6" ht="14.25" customHeight="1">
      <c r="E442" s="2"/>
      <c r="F442" s="2"/>
    </row>
    <row r="443" spans="5:6" ht="14.25" customHeight="1">
      <c r="E443" s="2"/>
      <c r="F443" s="2"/>
    </row>
    <row r="444" spans="5:6" ht="14.25" customHeight="1">
      <c r="E444" s="2"/>
      <c r="F444" s="2"/>
    </row>
    <row r="445" spans="5:6" ht="14.25" customHeight="1">
      <c r="E445" s="2"/>
      <c r="F445" s="2"/>
    </row>
    <row r="446" spans="5:6" ht="14.25" customHeight="1">
      <c r="E446" s="2"/>
      <c r="F446" s="2"/>
    </row>
    <row r="447" spans="5:6" ht="14.25" customHeight="1">
      <c r="E447" s="2"/>
      <c r="F447" s="2"/>
    </row>
    <row r="448" spans="5:6" ht="14.25" customHeight="1">
      <c r="E448" s="2"/>
      <c r="F448" s="2"/>
    </row>
    <row r="449" spans="5:6" ht="14.25" customHeight="1">
      <c r="E449" s="2"/>
      <c r="F449" s="2"/>
    </row>
    <row r="450" spans="5:6" ht="14.25" customHeight="1">
      <c r="E450" s="2"/>
      <c r="F450" s="2"/>
    </row>
    <row r="451" spans="5:6" ht="14.25" customHeight="1">
      <c r="E451" s="2"/>
      <c r="F451" s="2"/>
    </row>
    <row r="452" spans="5:6" ht="14.25" customHeight="1">
      <c r="E452" s="2"/>
      <c r="F452" s="2"/>
    </row>
    <row r="453" spans="5:6" ht="14.25" customHeight="1">
      <c r="E453" s="2"/>
      <c r="F453" s="2"/>
    </row>
    <row r="454" spans="5:6" ht="14.25" customHeight="1">
      <c r="E454" s="2"/>
      <c r="F454" s="2"/>
    </row>
    <row r="455" spans="5:6" ht="14.25" customHeight="1">
      <c r="E455" s="2"/>
      <c r="F455" s="2"/>
    </row>
    <row r="456" spans="5:6" ht="14.25" customHeight="1">
      <c r="E456" s="2"/>
      <c r="F456" s="2"/>
    </row>
    <row r="457" spans="5:6" ht="14.25" customHeight="1">
      <c r="E457" s="2"/>
      <c r="F457" s="2"/>
    </row>
    <row r="458" spans="5:6" ht="14.25" customHeight="1">
      <c r="E458" s="2"/>
      <c r="F458" s="2"/>
    </row>
    <row r="459" spans="5:6" ht="14.25" customHeight="1">
      <c r="E459" s="2"/>
      <c r="F459" s="2"/>
    </row>
    <row r="460" spans="5:6" ht="14.25" customHeight="1">
      <c r="E460" s="2"/>
      <c r="F460" s="2"/>
    </row>
    <row r="461" spans="5:6" ht="14.25" customHeight="1">
      <c r="E461" s="2"/>
      <c r="F461" s="2"/>
    </row>
    <row r="462" spans="5:6" ht="14.25" customHeight="1">
      <c r="E462" s="2"/>
      <c r="F462" s="2"/>
    </row>
    <row r="463" spans="5:6" ht="14.25" customHeight="1">
      <c r="E463" s="2"/>
      <c r="F463" s="2"/>
    </row>
    <row r="464" spans="5:6" ht="14.25" customHeight="1">
      <c r="E464" s="2"/>
      <c r="F464" s="2"/>
    </row>
    <row r="465" spans="5:6" ht="14.25" customHeight="1">
      <c r="E465" s="2"/>
      <c r="F465" s="2"/>
    </row>
    <row r="466" spans="5:6" ht="14.25" customHeight="1">
      <c r="E466" s="2"/>
      <c r="F466" s="2"/>
    </row>
    <row r="467" spans="5:6" ht="14.25" customHeight="1">
      <c r="E467" s="2"/>
      <c r="F467" s="2"/>
    </row>
    <row r="468" spans="5:6" ht="14.25" customHeight="1">
      <c r="E468" s="2"/>
      <c r="F468" s="2"/>
    </row>
    <row r="469" spans="5:6" ht="14.25" customHeight="1">
      <c r="E469" s="2"/>
      <c r="F469" s="2"/>
    </row>
    <row r="470" spans="5:6" ht="14.25" customHeight="1">
      <c r="E470" s="2"/>
      <c r="F470" s="2"/>
    </row>
    <row r="471" spans="5:6" ht="14.25" customHeight="1">
      <c r="E471" s="2"/>
      <c r="F471" s="2"/>
    </row>
    <row r="472" spans="5:6" ht="14.25" customHeight="1">
      <c r="E472" s="2"/>
      <c r="F472" s="2"/>
    </row>
    <row r="473" spans="5:6" ht="14.25" customHeight="1">
      <c r="E473" s="2"/>
      <c r="F473" s="2"/>
    </row>
    <row r="474" spans="5:6" ht="14.25" customHeight="1">
      <c r="E474" s="2"/>
      <c r="F474" s="2"/>
    </row>
    <row r="475" spans="5:6" ht="14.25" customHeight="1">
      <c r="E475" s="2"/>
      <c r="F475" s="2"/>
    </row>
    <row r="476" spans="5:6" ht="14.25" customHeight="1">
      <c r="E476" s="2"/>
      <c r="F476" s="2"/>
    </row>
    <row r="477" spans="5:6" ht="14.25" customHeight="1">
      <c r="E477" s="2"/>
      <c r="F477" s="2"/>
    </row>
    <row r="478" spans="5:6" ht="14.25" customHeight="1">
      <c r="E478" s="2"/>
      <c r="F478" s="2"/>
    </row>
    <row r="479" spans="5:6" ht="14.25" customHeight="1">
      <c r="E479" s="2"/>
      <c r="F479" s="2"/>
    </row>
    <row r="480" spans="5:6" ht="14.25" customHeight="1">
      <c r="E480" s="2"/>
      <c r="F480" s="2"/>
    </row>
    <row r="481" spans="5:6" ht="14.25" customHeight="1">
      <c r="E481" s="2"/>
      <c r="F481" s="2"/>
    </row>
    <row r="482" spans="5:6" ht="14.25" customHeight="1">
      <c r="E482" s="2"/>
      <c r="F482" s="2"/>
    </row>
    <row r="483" spans="5:6" ht="14.25" customHeight="1">
      <c r="E483" s="2"/>
      <c r="F483" s="2"/>
    </row>
    <row r="484" spans="5:6" ht="14.25" customHeight="1">
      <c r="E484" s="2"/>
      <c r="F484" s="2"/>
    </row>
    <row r="485" spans="5:6" ht="14.25" customHeight="1">
      <c r="E485" s="2"/>
      <c r="F485" s="2"/>
    </row>
    <row r="486" spans="5:6" ht="14.25" customHeight="1">
      <c r="E486" s="2"/>
      <c r="F486" s="2"/>
    </row>
    <row r="487" spans="5:6" ht="14.25" customHeight="1">
      <c r="E487" s="2"/>
      <c r="F487" s="2"/>
    </row>
    <row r="488" spans="5:6" ht="14.25" customHeight="1">
      <c r="E488" s="2"/>
      <c r="F488" s="2"/>
    </row>
    <row r="489" spans="5:6" ht="14.25" customHeight="1">
      <c r="E489" s="2"/>
      <c r="F489" s="2"/>
    </row>
    <row r="490" spans="5:6" ht="14.25" customHeight="1">
      <c r="E490" s="2"/>
      <c r="F490" s="2"/>
    </row>
    <row r="491" spans="5:6" ht="14.25" customHeight="1">
      <c r="E491" s="2"/>
      <c r="F491" s="2"/>
    </row>
    <row r="492" spans="5:6" ht="14.25" customHeight="1">
      <c r="E492" s="2"/>
      <c r="F492" s="2"/>
    </row>
    <row r="493" spans="5:6" ht="14.25" customHeight="1">
      <c r="E493" s="2"/>
      <c r="F493" s="2"/>
    </row>
    <row r="494" spans="5:6" ht="14.25" customHeight="1">
      <c r="E494" s="2"/>
      <c r="F494" s="2"/>
    </row>
    <row r="495" spans="5:6" ht="14.25" customHeight="1">
      <c r="E495" s="2"/>
      <c r="F495" s="2"/>
    </row>
    <row r="496" spans="5:6" ht="14.25" customHeight="1">
      <c r="E496" s="2"/>
      <c r="F496" s="2"/>
    </row>
    <row r="497" spans="5:6" ht="14.25" customHeight="1">
      <c r="E497" s="2"/>
      <c r="F497" s="2"/>
    </row>
    <row r="498" spans="5:6" ht="14.25" customHeight="1">
      <c r="E498" s="2"/>
      <c r="F498" s="2"/>
    </row>
    <row r="499" spans="5:6" ht="14.25" customHeight="1">
      <c r="E499" s="2"/>
      <c r="F499" s="2"/>
    </row>
    <row r="500" spans="5:6" ht="14.25" customHeight="1">
      <c r="E500" s="2"/>
      <c r="F500" s="2"/>
    </row>
    <row r="501" spans="5:6" ht="14.25" customHeight="1">
      <c r="E501" s="2"/>
      <c r="F501" s="2"/>
    </row>
    <row r="502" spans="5:6" ht="14.25" customHeight="1">
      <c r="E502" s="2"/>
      <c r="F502" s="2"/>
    </row>
    <row r="503" spans="5:6" ht="14.25" customHeight="1">
      <c r="E503" s="2"/>
      <c r="F503" s="2"/>
    </row>
    <row r="504" spans="5:6" ht="14.25" customHeight="1">
      <c r="E504" s="2"/>
      <c r="F504" s="2"/>
    </row>
    <row r="505" spans="5:6" ht="14.25" customHeight="1">
      <c r="E505" s="2"/>
      <c r="F505" s="2"/>
    </row>
    <row r="506" spans="5:6" ht="14.25" customHeight="1">
      <c r="E506" s="2"/>
      <c r="F506" s="2"/>
    </row>
    <row r="507" spans="5:6" ht="14.25" customHeight="1">
      <c r="E507" s="2"/>
      <c r="F507" s="2"/>
    </row>
    <row r="508" spans="5:6" ht="14.25" customHeight="1">
      <c r="E508" s="2"/>
      <c r="F508" s="2"/>
    </row>
    <row r="509" spans="5:6" ht="14.25" customHeight="1">
      <c r="E509" s="2"/>
      <c r="F509" s="2"/>
    </row>
    <row r="510" spans="5:6" ht="14.25" customHeight="1">
      <c r="E510" s="2"/>
      <c r="F510" s="2"/>
    </row>
    <row r="511" spans="5:6" ht="14.25" customHeight="1">
      <c r="E511" s="2"/>
      <c r="F511" s="2"/>
    </row>
    <row r="512" spans="5:6" ht="14.25" customHeight="1">
      <c r="E512" s="2"/>
      <c r="F512" s="2"/>
    </row>
    <row r="513" spans="5:6" ht="14.25" customHeight="1">
      <c r="E513" s="2"/>
      <c r="F513" s="2"/>
    </row>
    <row r="514" spans="5:6" ht="14.25" customHeight="1">
      <c r="E514" s="2"/>
      <c r="F514" s="2"/>
    </row>
    <row r="515" spans="5:6" ht="14.25" customHeight="1">
      <c r="E515" s="2"/>
      <c r="F515" s="2"/>
    </row>
    <row r="516" spans="5:6" ht="14.25" customHeight="1">
      <c r="E516" s="2"/>
      <c r="F516" s="2"/>
    </row>
    <row r="517" spans="5:6" ht="14.25" customHeight="1">
      <c r="E517" s="2"/>
      <c r="F517" s="2"/>
    </row>
    <row r="518" spans="5:6" ht="14.25" customHeight="1">
      <c r="E518" s="2"/>
      <c r="F518" s="2"/>
    </row>
    <row r="519" spans="5:6" ht="14.25" customHeight="1">
      <c r="E519" s="2"/>
      <c r="F519" s="2"/>
    </row>
    <row r="520" spans="5:6" ht="14.25" customHeight="1">
      <c r="E520" s="2"/>
      <c r="F520" s="2"/>
    </row>
    <row r="521" spans="5:6" ht="14.25" customHeight="1">
      <c r="E521" s="2"/>
      <c r="F521" s="2"/>
    </row>
    <row r="522" spans="5:6" ht="14.25" customHeight="1">
      <c r="E522" s="2"/>
      <c r="F522" s="2"/>
    </row>
    <row r="523" spans="5:6" ht="14.25" customHeight="1">
      <c r="E523" s="2"/>
      <c r="F523" s="2"/>
    </row>
    <row r="524" spans="5:6" ht="14.25" customHeight="1">
      <c r="E524" s="2"/>
      <c r="F524" s="2"/>
    </row>
    <row r="525" spans="5:6" ht="14.25" customHeight="1">
      <c r="E525" s="2"/>
      <c r="F525" s="2"/>
    </row>
    <row r="526" spans="5:6" ht="14.25" customHeight="1">
      <c r="E526" s="2"/>
      <c r="F526" s="2"/>
    </row>
    <row r="527" spans="5:6" ht="14.25" customHeight="1">
      <c r="E527" s="2"/>
      <c r="F527" s="2"/>
    </row>
    <row r="528" spans="5:6" ht="14.25" customHeight="1">
      <c r="E528" s="2"/>
      <c r="F528" s="2"/>
    </row>
    <row r="529" spans="5:6" ht="14.25" customHeight="1">
      <c r="E529" s="2"/>
      <c r="F529" s="2"/>
    </row>
    <row r="530" spans="5:6" ht="14.25" customHeight="1">
      <c r="E530" s="2"/>
      <c r="F530" s="2"/>
    </row>
    <row r="531" spans="5:6" ht="14.25" customHeight="1">
      <c r="E531" s="2"/>
      <c r="F531" s="2"/>
    </row>
    <row r="532" spans="5:6" ht="14.25" customHeight="1">
      <c r="E532" s="2"/>
      <c r="F532" s="2"/>
    </row>
    <row r="533" spans="5:6" ht="14.25" customHeight="1">
      <c r="E533" s="2"/>
      <c r="F533" s="2"/>
    </row>
    <row r="534" spans="5:6" ht="14.25" customHeight="1">
      <c r="E534" s="2"/>
      <c r="F534" s="2"/>
    </row>
    <row r="535" spans="5:6" ht="14.25" customHeight="1">
      <c r="E535" s="2"/>
      <c r="F535" s="2"/>
    </row>
    <row r="536" spans="5:6" ht="14.25" customHeight="1">
      <c r="E536" s="2"/>
      <c r="F536" s="2"/>
    </row>
    <row r="537" spans="5:6" ht="14.25" customHeight="1">
      <c r="E537" s="2"/>
      <c r="F537" s="2"/>
    </row>
    <row r="538" spans="5:6" ht="14.25" customHeight="1">
      <c r="E538" s="2"/>
      <c r="F538" s="2"/>
    </row>
    <row r="539" spans="5:6" ht="14.25" customHeight="1">
      <c r="E539" s="2"/>
      <c r="F539" s="2"/>
    </row>
    <row r="540" spans="5:6" ht="14.25" customHeight="1">
      <c r="E540" s="2"/>
      <c r="F540" s="2"/>
    </row>
    <row r="541" spans="5:6" ht="14.25" customHeight="1">
      <c r="E541" s="2"/>
      <c r="F541" s="2"/>
    </row>
    <row r="542" spans="5:6" ht="14.25" customHeight="1">
      <c r="E542" s="2"/>
      <c r="F542" s="2"/>
    </row>
    <row r="543" spans="5:6" ht="14.25" customHeight="1">
      <c r="E543" s="2"/>
      <c r="F543" s="2"/>
    </row>
    <row r="544" spans="5:6" ht="14.25" customHeight="1">
      <c r="E544" s="2"/>
      <c r="F544" s="2"/>
    </row>
    <row r="545" spans="5:6" ht="14.25" customHeight="1">
      <c r="E545" s="2"/>
      <c r="F545" s="2"/>
    </row>
    <row r="546" spans="5:6" ht="14.25" customHeight="1">
      <c r="E546" s="2"/>
      <c r="F546" s="2"/>
    </row>
    <row r="547" spans="5:6" ht="14.25" customHeight="1">
      <c r="E547" s="2"/>
      <c r="F547" s="2"/>
    </row>
    <row r="548" spans="5:6" ht="14.25" customHeight="1">
      <c r="E548" s="2"/>
      <c r="F548" s="2"/>
    </row>
    <row r="549" spans="5:6" ht="14.25" customHeight="1">
      <c r="E549" s="2"/>
      <c r="F549" s="2"/>
    </row>
    <row r="550" spans="5:6" ht="14.25" customHeight="1">
      <c r="E550" s="2"/>
      <c r="F550" s="2"/>
    </row>
    <row r="551" spans="5:6" ht="14.25" customHeight="1">
      <c r="E551" s="2"/>
      <c r="F551" s="2"/>
    </row>
    <row r="552" spans="5:6" ht="14.25" customHeight="1">
      <c r="E552" s="2"/>
      <c r="F552" s="2"/>
    </row>
    <row r="553" spans="5:6" ht="14.25" customHeight="1">
      <c r="E553" s="2"/>
      <c r="F553" s="2"/>
    </row>
    <row r="554" spans="5:6" ht="14.25" customHeight="1">
      <c r="E554" s="2"/>
      <c r="F554" s="2"/>
    </row>
    <row r="555" spans="5:6" ht="14.25" customHeight="1">
      <c r="E555" s="2"/>
      <c r="F555" s="2"/>
    </row>
    <row r="556" spans="5:6" ht="14.25" customHeight="1">
      <c r="E556" s="2"/>
      <c r="F556" s="2"/>
    </row>
    <row r="557" spans="5:6" ht="14.25" customHeight="1">
      <c r="E557" s="2"/>
      <c r="F557" s="2"/>
    </row>
    <row r="558" spans="5:6" ht="14.25" customHeight="1">
      <c r="E558" s="2"/>
      <c r="F558" s="2"/>
    </row>
    <row r="559" spans="5:6" ht="14.25" customHeight="1">
      <c r="E559" s="2"/>
      <c r="F559" s="2"/>
    </row>
    <row r="560" spans="5:6" ht="14.25" customHeight="1">
      <c r="E560" s="2"/>
      <c r="F560" s="2"/>
    </row>
    <row r="561" spans="5:6" ht="14.25" customHeight="1">
      <c r="E561" s="2"/>
      <c r="F561" s="2"/>
    </row>
    <row r="562" spans="5:6" ht="14.25" customHeight="1">
      <c r="E562" s="2"/>
      <c r="F562" s="2"/>
    </row>
    <row r="563" spans="5:6" ht="14.25" customHeight="1">
      <c r="E563" s="2"/>
      <c r="F563" s="2"/>
    </row>
    <row r="564" spans="5:6" ht="14.25" customHeight="1">
      <c r="E564" s="2"/>
      <c r="F564" s="2"/>
    </row>
    <row r="565" spans="5:6" ht="14.25" customHeight="1">
      <c r="E565" s="2"/>
      <c r="F565" s="2"/>
    </row>
    <row r="566" spans="5:6" ht="14.25" customHeight="1">
      <c r="E566" s="2"/>
      <c r="F566" s="2"/>
    </row>
    <row r="567" spans="5:6" ht="14.25" customHeight="1">
      <c r="E567" s="2"/>
      <c r="F567" s="2"/>
    </row>
    <row r="568" spans="5:6" ht="14.25" customHeight="1">
      <c r="E568" s="2"/>
      <c r="F568" s="2"/>
    </row>
    <row r="569" spans="5:6" ht="14.25" customHeight="1">
      <c r="E569" s="2"/>
      <c r="F569" s="2"/>
    </row>
    <row r="570" spans="5:6" ht="14.25" customHeight="1">
      <c r="E570" s="2"/>
      <c r="F570" s="2"/>
    </row>
    <row r="571" spans="5:6" ht="14.25" customHeight="1">
      <c r="E571" s="2"/>
      <c r="F571" s="2"/>
    </row>
    <row r="572" spans="5:6" ht="14.25" customHeight="1">
      <c r="E572" s="2"/>
      <c r="F572" s="2"/>
    </row>
    <row r="573" spans="5:6" ht="14.25" customHeight="1">
      <c r="E573" s="2"/>
      <c r="F573" s="2"/>
    </row>
    <row r="574" spans="5:6" ht="14.25" customHeight="1">
      <c r="E574" s="2"/>
      <c r="F574" s="2"/>
    </row>
    <row r="575" spans="5:6" ht="14.25" customHeight="1">
      <c r="E575" s="2"/>
      <c r="F575" s="2"/>
    </row>
    <row r="576" spans="5:6" ht="14.25" customHeight="1">
      <c r="E576" s="2"/>
      <c r="F576" s="2"/>
    </row>
    <row r="577" spans="5:6" ht="14.25" customHeight="1">
      <c r="E577" s="2"/>
      <c r="F577" s="2"/>
    </row>
    <row r="578" spans="5:6" ht="14.25" customHeight="1">
      <c r="E578" s="2"/>
      <c r="F578" s="2"/>
    </row>
    <row r="579" spans="5:6" ht="14.25" customHeight="1">
      <c r="E579" s="2"/>
      <c r="F579" s="2"/>
    </row>
    <row r="580" spans="5:6" ht="14.25" customHeight="1">
      <c r="E580" s="2"/>
      <c r="F580" s="2"/>
    </row>
    <row r="581" spans="5:6" ht="14.25" customHeight="1">
      <c r="E581" s="2"/>
      <c r="F581" s="2"/>
    </row>
    <row r="582" spans="5:6" ht="14.25" customHeight="1">
      <c r="E582" s="2"/>
      <c r="F582" s="2"/>
    </row>
    <row r="583" spans="5:6" ht="14.25" customHeight="1">
      <c r="E583" s="2"/>
      <c r="F583" s="2"/>
    </row>
    <row r="584" spans="5:6" ht="14.25" customHeight="1">
      <c r="E584" s="2"/>
      <c r="F584" s="2"/>
    </row>
    <row r="585" spans="5:6" ht="14.25" customHeight="1">
      <c r="E585" s="2"/>
      <c r="F585" s="2"/>
    </row>
    <row r="586" spans="5:6" ht="14.25" customHeight="1">
      <c r="E586" s="2"/>
      <c r="F586" s="2"/>
    </row>
    <row r="587" spans="5:6" ht="14.25" customHeight="1">
      <c r="E587" s="2"/>
      <c r="F587" s="2"/>
    </row>
    <row r="588" spans="5:6" ht="14.25" customHeight="1">
      <c r="E588" s="2"/>
      <c r="F588" s="2"/>
    </row>
    <row r="589" spans="5:6" ht="14.25" customHeight="1">
      <c r="E589" s="2"/>
      <c r="F589" s="2"/>
    </row>
    <row r="590" spans="5:6" ht="14.25" customHeight="1">
      <c r="E590" s="2"/>
      <c r="F590" s="2"/>
    </row>
    <row r="591" spans="5:6" ht="14.25" customHeight="1">
      <c r="E591" s="2"/>
      <c r="F591" s="2"/>
    </row>
    <row r="592" spans="5:6" ht="14.25" customHeight="1">
      <c r="E592" s="2"/>
      <c r="F592" s="2"/>
    </row>
    <row r="593" spans="5:6" ht="14.25" customHeight="1">
      <c r="E593" s="2"/>
      <c r="F593" s="2"/>
    </row>
    <row r="594" spans="5:6" ht="14.25" customHeight="1">
      <c r="E594" s="2"/>
      <c r="F594" s="2"/>
    </row>
    <row r="595" spans="5:6" ht="14.25" customHeight="1">
      <c r="E595" s="2"/>
      <c r="F595" s="2"/>
    </row>
    <row r="596" spans="5:6" ht="14.25" customHeight="1">
      <c r="E596" s="2"/>
      <c r="F596" s="2"/>
    </row>
    <row r="597" spans="5:6" ht="14.25" customHeight="1">
      <c r="E597" s="2"/>
      <c r="F597" s="2"/>
    </row>
    <row r="598" spans="5:6" ht="14.25" customHeight="1">
      <c r="E598" s="2"/>
      <c r="F598" s="2"/>
    </row>
    <row r="599" spans="5:6" ht="14.25" customHeight="1">
      <c r="E599" s="2"/>
      <c r="F599" s="2"/>
    </row>
    <row r="600" spans="5:6" ht="14.25" customHeight="1">
      <c r="E600" s="2"/>
      <c r="F600" s="2"/>
    </row>
    <row r="601" spans="5:6" ht="14.25" customHeight="1">
      <c r="E601" s="2"/>
      <c r="F601" s="2"/>
    </row>
    <row r="602" spans="5:6" ht="14.25" customHeight="1">
      <c r="E602" s="2"/>
      <c r="F602" s="2"/>
    </row>
    <row r="603" spans="5:6" ht="14.25" customHeight="1">
      <c r="E603" s="2"/>
      <c r="F603" s="2"/>
    </row>
    <row r="604" spans="5:6" ht="14.25" customHeight="1">
      <c r="E604" s="2"/>
      <c r="F604" s="2"/>
    </row>
    <row r="605" spans="5:6" ht="14.25" customHeight="1">
      <c r="E605" s="2"/>
      <c r="F605" s="2"/>
    </row>
    <row r="606" spans="5:6" ht="14.25" customHeight="1">
      <c r="E606" s="2"/>
      <c r="F606" s="2"/>
    </row>
    <row r="607" spans="5:6" ht="14.25" customHeight="1">
      <c r="E607" s="2"/>
      <c r="F607" s="2"/>
    </row>
    <row r="608" spans="5:6" ht="14.25" customHeight="1">
      <c r="E608" s="2"/>
      <c r="F608" s="2"/>
    </row>
    <row r="609" spans="5:6" ht="14.25" customHeight="1">
      <c r="E609" s="2"/>
      <c r="F609" s="2"/>
    </row>
    <row r="610" spans="5:6" ht="14.25" customHeight="1">
      <c r="E610" s="2"/>
      <c r="F610" s="2"/>
    </row>
    <row r="611" spans="5:6" ht="14.25" customHeight="1">
      <c r="E611" s="2"/>
      <c r="F611" s="2"/>
    </row>
    <row r="612" spans="5:6" ht="14.25" customHeight="1">
      <c r="E612" s="2"/>
      <c r="F612" s="2"/>
    </row>
    <row r="613" spans="5:6" ht="14.25" customHeight="1">
      <c r="E613" s="2"/>
      <c r="F613" s="2"/>
    </row>
    <row r="614" spans="5:6" ht="14.25" customHeight="1">
      <c r="E614" s="2"/>
      <c r="F614" s="2"/>
    </row>
    <row r="615" spans="5:6" ht="14.25" customHeight="1">
      <c r="E615" s="2"/>
      <c r="F615" s="2"/>
    </row>
    <row r="616" spans="5:6" ht="14.25" customHeight="1">
      <c r="E616" s="2"/>
      <c r="F616" s="2"/>
    </row>
    <row r="617" spans="5:6" ht="14.25" customHeight="1">
      <c r="E617" s="2"/>
      <c r="F617" s="2"/>
    </row>
    <row r="618" spans="5:6" ht="14.25" customHeight="1">
      <c r="E618" s="2"/>
      <c r="F618" s="2"/>
    </row>
    <row r="619" spans="5:6" ht="14.25" customHeight="1">
      <c r="E619" s="2"/>
      <c r="F619" s="2"/>
    </row>
    <row r="620" spans="5:6" ht="14.25" customHeight="1">
      <c r="E620" s="2"/>
      <c r="F620" s="2"/>
    </row>
    <row r="621" spans="5:6" ht="14.25" customHeight="1">
      <c r="E621" s="2"/>
      <c r="F621" s="2"/>
    </row>
    <row r="622" spans="5:6" ht="14.25" customHeight="1">
      <c r="E622" s="2"/>
      <c r="F622" s="2"/>
    </row>
    <row r="623" spans="5:6" ht="14.25" customHeight="1">
      <c r="E623" s="2"/>
      <c r="F623" s="2"/>
    </row>
    <row r="624" spans="5:6" ht="14.25" customHeight="1">
      <c r="E624" s="2"/>
      <c r="F624" s="2"/>
    </row>
    <row r="625" spans="5:6" ht="14.25" customHeight="1">
      <c r="E625" s="2"/>
      <c r="F625" s="2"/>
    </row>
    <row r="626" spans="5:6" ht="14.25" customHeight="1">
      <c r="E626" s="2"/>
      <c r="F626" s="2"/>
    </row>
    <row r="627" spans="5:6" ht="14.25" customHeight="1">
      <c r="E627" s="2"/>
      <c r="F627" s="2"/>
    </row>
    <row r="628" spans="5:6" ht="14.25" customHeight="1">
      <c r="E628" s="2"/>
      <c r="F628" s="2"/>
    </row>
    <row r="629" spans="5:6" ht="14.25" customHeight="1">
      <c r="E629" s="2"/>
      <c r="F629" s="2"/>
    </row>
    <row r="630" spans="5:6" ht="14.25" customHeight="1">
      <c r="E630" s="2"/>
      <c r="F630" s="2"/>
    </row>
    <row r="631" spans="5:6" ht="14.25" customHeight="1">
      <c r="E631" s="2"/>
      <c r="F631" s="2"/>
    </row>
    <row r="632" spans="5:6" ht="14.25" customHeight="1">
      <c r="E632" s="2"/>
      <c r="F632" s="2"/>
    </row>
    <row r="633" spans="5:6" ht="14.25" customHeight="1">
      <c r="E633" s="2"/>
      <c r="F633" s="2"/>
    </row>
    <row r="634" spans="5:6" ht="14.25" customHeight="1">
      <c r="E634" s="2"/>
      <c r="F634" s="2"/>
    </row>
    <row r="635" spans="5:6" ht="14.25" customHeight="1">
      <c r="E635" s="2"/>
      <c r="F635" s="2"/>
    </row>
    <row r="636" spans="5:6" ht="14.25" customHeight="1">
      <c r="E636" s="2"/>
      <c r="F636" s="2"/>
    </row>
    <row r="637" spans="5:6" ht="14.25" customHeight="1">
      <c r="E637" s="2"/>
      <c r="F637" s="2"/>
    </row>
    <row r="638" spans="5:6" ht="14.25" customHeight="1">
      <c r="E638" s="2"/>
      <c r="F638" s="2"/>
    </row>
    <row r="639" spans="5:6" ht="14.25" customHeight="1">
      <c r="E639" s="2"/>
      <c r="F639" s="2"/>
    </row>
    <row r="640" spans="5:6" ht="14.25" customHeight="1">
      <c r="E640" s="2"/>
      <c r="F640" s="2"/>
    </row>
    <row r="641" spans="5:6" ht="14.25" customHeight="1">
      <c r="E641" s="2"/>
      <c r="F641" s="2"/>
    </row>
    <row r="642" spans="5:6" ht="14.25" customHeight="1">
      <c r="E642" s="2"/>
      <c r="F642" s="2"/>
    </row>
    <row r="643" spans="5:6" ht="14.25" customHeight="1">
      <c r="E643" s="2"/>
      <c r="F643" s="2"/>
    </row>
    <row r="644" spans="5:6" ht="14.25" customHeight="1">
      <c r="E644" s="2"/>
      <c r="F644" s="2"/>
    </row>
    <row r="645" spans="5:6" ht="14.25" customHeight="1">
      <c r="E645" s="2"/>
      <c r="F645" s="2"/>
    </row>
    <row r="646" spans="5:6" ht="14.25" customHeight="1">
      <c r="E646" s="2"/>
      <c r="F646" s="2"/>
    </row>
    <row r="647" spans="5:6" ht="14.25" customHeight="1">
      <c r="E647" s="2"/>
      <c r="F647" s="2"/>
    </row>
    <row r="648" spans="5:6" ht="14.25" customHeight="1">
      <c r="E648" s="2"/>
      <c r="F648" s="2"/>
    </row>
    <row r="649" spans="5:6" ht="14.25" customHeight="1">
      <c r="E649" s="2"/>
      <c r="F649" s="2"/>
    </row>
    <row r="650" spans="5:6" ht="14.25" customHeight="1">
      <c r="E650" s="2"/>
      <c r="F650" s="2"/>
    </row>
    <row r="651" spans="5:6" ht="14.25" customHeight="1">
      <c r="E651" s="2"/>
      <c r="F651" s="2"/>
    </row>
    <row r="652" spans="5:6" ht="14.25" customHeight="1">
      <c r="E652" s="2"/>
      <c r="F652" s="2"/>
    </row>
    <row r="653" spans="5:6" ht="14.25" customHeight="1">
      <c r="E653" s="2"/>
      <c r="F653" s="2"/>
    </row>
    <row r="654" spans="5:6" ht="14.25" customHeight="1">
      <c r="E654" s="2"/>
      <c r="F654" s="2"/>
    </row>
    <row r="655" spans="5:6" ht="14.25" customHeight="1">
      <c r="E655" s="2"/>
      <c r="F655" s="2"/>
    </row>
    <row r="656" spans="5:6" ht="14.25" customHeight="1">
      <c r="E656" s="2"/>
      <c r="F656" s="2"/>
    </row>
    <row r="657" spans="5:6" ht="14.25" customHeight="1">
      <c r="E657" s="2"/>
      <c r="F657" s="2"/>
    </row>
    <row r="658" spans="5:6" ht="14.25" customHeight="1">
      <c r="E658" s="2"/>
      <c r="F658" s="2"/>
    </row>
    <row r="659" spans="5:6" ht="14.25" customHeight="1">
      <c r="E659" s="2"/>
      <c r="F659" s="2"/>
    </row>
    <row r="660" spans="5:6" ht="14.25" customHeight="1">
      <c r="E660" s="2"/>
      <c r="F660" s="2"/>
    </row>
    <row r="661" spans="5:6" ht="14.25" customHeight="1">
      <c r="E661" s="2"/>
      <c r="F661" s="2"/>
    </row>
    <row r="662" spans="5:6" ht="14.25" customHeight="1">
      <c r="E662" s="2"/>
      <c r="F662" s="2"/>
    </row>
    <row r="663" spans="5:6" ht="14.25" customHeight="1">
      <c r="E663" s="2"/>
      <c r="F663" s="2"/>
    </row>
    <row r="664" spans="5:6" ht="14.25" customHeight="1">
      <c r="E664" s="2"/>
      <c r="F664" s="2"/>
    </row>
    <row r="665" spans="5:6" ht="14.25" customHeight="1">
      <c r="E665" s="2"/>
      <c r="F665" s="2"/>
    </row>
    <row r="666" spans="5:6" ht="14.25" customHeight="1">
      <c r="E666" s="2"/>
      <c r="F666" s="2"/>
    </row>
    <row r="667" spans="5:6" ht="14.25" customHeight="1">
      <c r="E667" s="2"/>
      <c r="F667" s="2"/>
    </row>
    <row r="668" spans="5:6" ht="14.25" customHeight="1">
      <c r="E668" s="2"/>
      <c r="F668" s="2"/>
    </row>
    <row r="669" spans="5:6" ht="14.25" customHeight="1">
      <c r="E669" s="2"/>
      <c r="F669" s="2"/>
    </row>
    <row r="670" spans="5:6" ht="14.25" customHeight="1">
      <c r="E670" s="2"/>
      <c r="F670" s="2"/>
    </row>
    <row r="671" spans="5:6" ht="14.25" customHeight="1">
      <c r="E671" s="2"/>
      <c r="F671" s="2"/>
    </row>
    <row r="672" spans="5:6" ht="14.25" customHeight="1">
      <c r="E672" s="2"/>
      <c r="F672" s="2"/>
    </row>
    <row r="673" spans="5:6" ht="14.25" customHeight="1">
      <c r="E673" s="2"/>
      <c r="F673" s="2"/>
    </row>
    <row r="674" spans="5:6" ht="14.25" customHeight="1">
      <c r="E674" s="2"/>
      <c r="F674" s="2"/>
    </row>
    <row r="675" spans="5:6" ht="14.25" customHeight="1">
      <c r="E675" s="2"/>
      <c r="F675" s="2"/>
    </row>
    <row r="676" spans="5:6" ht="14.25" customHeight="1">
      <c r="E676" s="2"/>
      <c r="F676" s="2"/>
    </row>
    <row r="677" spans="5:6" ht="14.25" customHeight="1">
      <c r="E677" s="2"/>
      <c r="F677" s="2"/>
    </row>
    <row r="678" spans="5:6" ht="14.25" customHeight="1">
      <c r="E678" s="2"/>
      <c r="F678" s="2"/>
    </row>
    <row r="679" spans="5:6" ht="14.25" customHeight="1">
      <c r="E679" s="2"/>
      <c r="F679" s="2"/>
    </row>
    <row r="680" spans="5:6" ht="14.25" customHeight="1">
      <c r="E680" s="2"/>
      <c r="F680" s="2"/>
    </row>
    <row r="681" spans="5:6" ht="14.25" customHeight="1">
      <c r="E681" s="2"/>
      <c r="F681" s="2"/>
    </row>
    <row r="682" spans="5:6" ht="14.25" customHeight="1">
      <c r="E682" s="2"/>
      <c r="F682" s="2"/>
    </row>
    <row r="683" spans="5:6" ht="14.25" customHeight="1">
      <c r="E683" s="2"/>
      <c r="F683" s="2"/>
    </row>
    <row r="684" spans="5:6" ht="14.25" customHeight="1">
      <c r="E684" s="2"/>
      <c r="F684" s="2"/>
    </row>
    <row r="685" spans="5:6" ht="14.25" customHeight="1">
      <c r="E685" s="2"/>
      <c r="F685" s="2"/>
    </row>
    <row r="686" spans="5:6" ht="14.25" customHeight="1">
      <c r="E686" s="2"/>
      <c r="F686" s="2"/>
    </row>
    <row r="687" spans="5:6" ht="14.25" customHeight="1">
      <c r="E687" s="2"/>
      <c r="F687" s="2"/>
    </row>
    <row r="688" spans="5:6" ht="14.25" customHeight="1">
      <c r="E688" s="2"/>
      <c r="F688" s="2"/>
    </row>
    <row r="689" spans="5:6" ht="14.25" customHeight="1">
      <c r="E689" s="2"/>
      <c r="F689" s="2"/>
    </row>
    <row r="690" spans="5:6" ht="14.25" customHeight="1">
      <c r="E690" s="2"/>
      <c r="F690" s="2"/>
    </row>
    <row r="691" spans="5:6" ht="14.25" customHeight="1">
      <c r="E691" s="2"/>
      <c r="F691" s="2"/>
    </row>
    <row r="692" spans="5:6" ht="14.25" customHeight="1">
      <c r="E692" s="2"/>
      <c r="F692" s="2"/>
    </row>
    <row r="693" spans="5:6" ht="14.25" customHeight="1">
      <c r="E693" s="2"/>
      <c r="F693" s="2"/>
    </row>
    <row r="694" spans="5:6" ht="14.25" customHeight="1">
      <c r="E694" s="2"/>
      <c r="F694" s="2"/>
    </row>
    <row r="695" spans="5:6" ht="14.25" customHeight="1">
      <c r="E695" s="2"/>
      <c r="F695" s="2"/>
    </row>
    <row r="696" spans="5:6" ht="14.25" customHeight="1">
      <c r="E696" s="2"/>
      <c r="F696" s="2"/>
    </row>
    <row r="697" spans="5:6" ht="14.25" customHeight="1">
      <c r="E697" s="2"/>
      <c r="F697" s="2"/>
    </row>
    <row r="698" spans="5:6" ht="14.25" customHeight="1">
      <c r="E698" s="2"/>
      <c r="F698" s="2"/>
    </row>
    <row r="699" spans="5:6" ht="14.25" customHeight="1">
      <c r="E699" s="2"/>
      <c r="F699" s="2"/>
    </row>
    <row r="700" spans="5:6" ht="14.25" customHeight="1">
      <c r="E700" s="2"/>
      <c r="F700" s="2"/>
    </row>
    <row r="701" spans="5:6" ht="14.25" customHeight="1">
      <c r="E701" s="2"/>
      <c r="F701" s="2"/>
    </row>
    <row r="702" spans="5:6" ht="14.25" customHeight="1">
      <c r="E702" s="2"/>
      <c r="F702" s="2"/>
    </row>
    <row r="703" spans="5:6" ht="14.25" customHeight="1">
      <c r="E703" s="2"/>
      <c r="F703" s="2"/>
    </row>
    <row r="704" spans="5:6" ht="14.25" customHeight="1">
      <c r="E704" s="2"/>
      <c r="F704" s="2"/>
    </row>
    <row r="705" spans="5:6" ht="14.25" customHeight="1">
      <c r="E705" s="2"/>
      <c r="F705" s="2"/>
    </row>
    <row r="706" spans="5:6" ht="14.25" customHeight="1">
      <c r="E706" s="2"/>
      <c r="F706" s="2"/>
    </row>
    <row r="707" spans="5:6" ht="14.25" customHeight="1">
      <c r="E707" s="2"/>
      <c r="F707" s="2"/>
    </row>
    <row r="708" spans="5:6" ht="14.25" customHeight="1">
      <c r="E708" s="2"/>
      <c r="F708" s="2"/>
    </row>
    <row r="709" spans="5:6" ht="14.25" customHeight="1">
      <c r="E709" s="2"/>
      <c r="F709" s="2"/>
    </row>
    <row r="710" spans="5:6" ht="14.25" customHeight="1">
      <c r="E710" s="2"/>
      <c r="F710" s="2"/>
    </row>
    <row r="711" spans="5:6" ht="14.25" customHeight="1">
      <c r="E711" s="2"/>
      <c r="F711" s="2"/>
    </row>
    <row r="712" spans="5:6" ht="14.25" customHeight="1">
      <c r="E712" s="2"/>
      <c r="F712" s="2"/>
    </row>
    <row r="713" spans="5:6" ht="14.25" customHeight="1">
      <c r="E713" s="2"/>
      <c r="F713" s="2"/>
    </row>
    <row r="714" spans="5:6" ht="14.25" customHeight="1">
      <c r="E714" s="2"/>
      <c r="F714" s="2"/>
    </row>
    <row r="715" spans="5:6" ht="14.25" customHeight="1">
      <c r="E715" s="2"/>
      <c r="F715" s="2"/>
    </row>
    <row r="716" spans="5:6" ht="14.25" customHeight="1">
      <c r="E716" s="2"/>
      <c r="F716" s="2"/>
    </row>
    <row r="717" spans="5:6" ht="14.25" customHeight="1">
      <c r="E717" s="2"/>
      <c r="F717" s="2"/>
    </row>
    <row r="718" spans="5:6" ht="14.25" customHeight="1">
      <c r="E718" s="2"/>
      <c r="F718" s="2"/>
    </row>
    <row r="719" spans="5:6" ht="14.25" customHeight="1">
      <c r="E719" s="2"/>
      <c r="F719" s="2"/>
    </row>
    <row r="720" spans="5:6" ht="14.25" customHeight="1">
      <c r="E720" s="2"/>
      <c r="F720" s="2"/>
    </row>
    <row r="721" spans="5:6" ht="14.25" customHeight="1">
      <c r="E721" s="2"/>
      <c r="F721" s="2"/>
    </row>
    <row r="722" spans="5:6" ht="14.25" customHeight="1">
      <c r="E722" s="2"/>
      <c r="F722" s="2"/>
    </row>
    <row r="723" spans="5:6" ht="14.25" customHeight="1">
      <c r="E723" s="2"/>
      <c r="F723" s="2"/>
    </row>
    <row r="724" spans="5:6" ht="14.25" customHeight="1">
      <c r="E724" s="2"/>
      <c r="F724" s="2"/>
    </row>
    <row r="725" spans="5:6" ht="14.25" customHeight="1">
      <c r="E725" s="2"/>
      <c r="F725" s="2"/>
    </row>
    <row r="726" spans="5:6" ht="14.25" customHeight="1">
      <c r="E726" s="2"/>
      <c r="F726" s="2"/>
    </row>
    <row r="727" spans="5:6" ht="14.25" customHeight="1">
      <c r="E727" s="2"/>
      <c r="F727" s="2"/>
    </row>
    <row r="728" spans="5:6" ht="14.25" customHeight="1">
      <c r="E728" s="2"/>
      <c r="F728" s="2"/>
    </row>
    <row r="729" spans="5:6" ht="14.25" customHeight="1">
      <c r="E729" s="2"/>
      <c r="F729" s="2"/>
    </row>
    <row r="730" spans="5:6" ht="14.25" customHeight="1">
      <c r="E730" s="2"/>
      <c r="F730" s="2"/>
    </row>
    <row r="731" spans="5:6" ht="14.25" customHeight="1">
      <c r="E731" s="2"/>
      <c r="F731" s="2"/>
    </row>
    <row r="732" spans="5:6" ht="14.25" customHeight="1">
      <c r="E732" s="2"/>
      <c r="F732" s="2"/>
    </row>
    <row r="733" spans="5:6" ht="14.25" customHeight="1">
      <c r="E733" s="2"/>
      <c r="F733" s="2"/>
    </row>
    <row r="734" spans="5:6" ht="14.25" customHeight="1">
      <c r="E734" s="2"/>
      <c r="F734" s="2"/>
    </row>
    <row r="735" spans="5:6" ht="14.25" customHeight="1">
      <c r="E735" s="2"/>
      <c r="F735" s="2"/>
    </row>
    <row r="736" spans="5:6" ht="14.25" customHeight="1">
      <c r="E736" s="2"/>
      <c r="F736" s="2"/>
    </row>
    <row r="737" spans="5:6" ht="14.25" customHeight="1">
      <c r="E737" s="2"/>
      <c r="F737" s="2"/>
    </row>
    <row r="738" spans="5:6" ht="14.25" customHeight="1">
      <c r="E738" s="2"/>
      <c r="F738" s="2"/>
    </row>
    <row r="739" spans="5:6" ht="14.25" customHeight="1">
      <c r="E739" s="2"/>
      <c r="F739" s="2"/>
    </row>
    <row r="740" spans="5:6" ht="14.25" customHeight="1">
      <c r="E740" s="2"/>
      <c r="F740" s="2"/>
    </row>
    <row r="741" spans="5:6" ht="14.25" customHeight="1">
      <c r="E741" s="2"/>
      <c r="F741" s="2"/>
    </row>
    <row r="742" spans="5:6" ht="14.25" customHeight="1">
      <c r="E742" s="2"/>
      <c r="F742" s="2"/>
    </row>
    <row r="743" spans="5:6" ht="14.25" customHeight="1">
      <c r="E743" s="2"/>
      <c r="F743" s="2"/>
    </row>
    <row r="744" spans="5:6" ht="14.25" customHeight="1">
      <c r="E744" s="2"/>
      <c r="F744" s="2"/>
    </row>
    <row r="745" spans="5:6" ht="14.25" customHeight="1">
      <c r="E745" s="2"/>
      <c r="F745" s="2"/>
    </row>
    <row r="746" spans="5:6" ht="14.25" customHeight="1">
      <c r="E746" s="2"/>
      <c r="F746" s="2"/>
    </row>
    <row r="747" spans="5:6" ht="14.25" customHeight="1">
      <c r="E747" s="2"/>
      <c r="F747" s="2"/>
    </row>
    <row r="748" spans="5:6" ht="14.25" customHeight="1">
      <c r="E748" s="2"/>
      <c r="F748" s="2"/>
    </row>
    <row r="749" spans="5:6" ht="14.25" customHeight="1">
      <c r="E749" s="2"/>
      <c r="F749" s="2"/>
    </row>
    <row r="750" spans="5:6" ht="14.25" customHeight="1">
      <c r="E750" s="2"/>
      <c r="F750" s="2"/>
    </row>
    <row r="751" spans="5:6" ht="14.25" customHeight="1">
      <c r="E751" s="2"/>
      <c r="F751" s="2"/>
    </row>
    <row r="752" spans="5:6" ht="14.25" customHeight="1">
      <c r="E752" s="2"/>
      <c r="F752" s="2"/>
    </row>
    <row r="753" spans="5:6" ht="14.25" customHeight="1">
      <c r="E753" s="2"/>
      <c r="F753" s="2"/>
    </row>
    <row r="754" spans="5:6" ht="14.25" customHeight="1">
      <c r="E754" s="2"/>
      <c r="F754" s="2"/>
    </row>
    <row r="755" spans="5:6" ht="14.25" customHeight="1">
      <c r="E755" s="2"/>
      <c r="F755" s="2"/>
    </row>
    <row r="756" spans="5:6" ht="14.25" customHeight="1">
      <c r="E756" s="2"/>
      <c r="F756" s="2"/>
    </row>
    <row r="757" spans="5:6" ht="14.25" customHeight="1">
      <c r="E757" s="2"/>
      <c r="F757" s="2"/>
    </row>
    <row r="758" spans="5:6" ht="14.25" customHeight="1">
      <c r="E758" s="2"/>
      <c r="F758" s="2"/>
    </row>
    <row r="759" spans="5:6" ht="14.25" customHeight="1">
      <c r="E759" s="2"/>
      <c r="F759" s="2"/>
    </row>
    <row r="760" spans="5:6" ht="14.25" customHeight="1">
      <c r="E760" s="2"/>
      <c r="F760" s="2"/>
    </row>
    <row r="761" spans="5:6" ht="14.25" customHeight="1">
      <c r="E761" s="2"/>
      <c r="F761" s="2"/>
    </row>
    <row r="762" spans="5:6" ht="14.25" customHeight="1">
      <c r="E762" s="2"/>
      <c r="F762" s="2"/>
    </row>
    <row r="763" spans="5:6" ht="14.25" customHeight="1">
      <c r="E763" s="2"/>
      <c r="F763" s="2"/>
    </row>
    <row r="764" spans="5:6" ht="14.25" customHeight="1">
      <c r="E764" s="2"/>
      <c r="F764" s="2"/>
    </row>
    <row r="765" spans="5:6" ht="14.25" customHeight="1">
      <c r="E765" s="2"/>
      <c r="F765" s="2"/>
    </row>
    <row r="766" spans="5:6" ht="14.25" customHeight="1">
      <c r="E766" s="2"/>
      <c r="F766" s="2"/>
    </row>
    <row r="767" spans="5:6" ht="14.25" customHeight="1">
      <c r="E767" s="2"/>
      <c r="F767" s="2"/>
    </row>
    <row r="768" spans="5:6" ht="14.25" customHeight="1">
      <c r="E768" s="2"/>
      <c r="F768" s="2"/>
    </row>
    <row r="769" spans="5:6" ht="14.25" customHeight="1">
      <c r="E769" s="2"/>
      <c r="F769" s="2"/>
    </row>
    <row r="770" spans="5:6" ht="14.25" customHeight="1">
      <c r="E770" s="2"/>
      <c r="F770" s="2"/>
    </row>
    <row r="771" spans="5:6" ht="14.25" customHeight="1">
      <c r="E771" s="2"/>
      <c r="F771" s="2"/>
    </row>
    <row r="772" spans="5:6" ht="14.25" customHeight="1">
      <c r="E772" s="2"/>
      <c r="F772" s="2"/>
    </row>
    <row r="773" spans="5:6" ht="14.25" customHeight="1">
      <c r="E773" s="2"/>
      <c r="F773" s="2"/>
    </row>
    <row r="774" spans="5:6" ht="14.25" customHeight="1">
      <c r="E774" s="2"/>
      <c r="F774" s="2"/>
    </row>
    <row r="775" spans="5:6" ht="14.25" customHeight="1">
      <c r="E775" s="2"/>
      <c r="F775" s="2"/>
    </row>
    <row r="776" spans="5:6" ht="14.25" customHeight="1">
      <c r="E776" s="2"/>
      <c r="F776" s="2"/>
    </row>
    <row r="777" spans="5:6" ht="14.25" customHeight="1">
      <c r="E777" s="2"/>
      <c r="F777" s="2"/>
    </row>
    <row r="778" spans="5:6" ht="14.25" customHeight="1">
      <c r="E778" s="2"/>
      <c r="F778" s="2"/>
    </row>
    <row r="779" spans="5:6" ht="14.25" customHeight="1">
      <c r="E779" s="2"/>
      <c r="F779" s="2"/>
    </row>
    <row r="780" spans="5:6" ht="14.25" customHeight="1">
      <c r="E780" s="2"/>
      <c r="F780" s="2"/>
    </row>
    <row r="781" spans="5:6" ht="14.25" customHeight="1">
      <c r="E781" s="2"/>
      <c r="F781" s="2"/>
    </row>
    <row r="782" spans="5:6" ht="14.25" customHeight="1">
      <c r="E782" s="2"/>
      <c r="F782" s="2"/>
    </row>
    <row r="783" spans="5:6" ht="14.25" customHeight="1">
      <c r="E783" s="2"/>
      <c r="F783" s="2"/>
    </row>
    <row r="784" spans="5:6" ht="14.25" customHeight="1">
      <c r="E784" s="2"/>
      <c r="F784" s="2"/>
    </row>
    <row r="785" spans="5:6" ht="14.25" customHeight="1">
      <c r="E785" s="2"/>
      <c r="F785" s="2"/>
    </row>
    <row r="786" spans="5:6" ht="14.25" customHeight="1">
      <c r="E786" s="2"/>
      <c r="F786" s="2"/>
    </row>
    <row r="787" spans="5:6" ht="14.25" customHeight="1">
      <c r="E787" s="2"/>
      <c r="F787" s="2"/>
    </row>
    <row r="788" spans="5:6" ht="14.25" customHeight="1">
      <c r="E788" s="2"/>
      <c r="F788" s="2"/>
    </row>
    <row r="789" spans="5:6" ht="14.25" customHeight="1">
      <c r="E789" s="2"/>
      <c r="F789" s="2"/>
    </row>
    <row r="790" spans="5:6" ht="14.25" customHeight="1">
      <c r="E790" s="2"/>
      <c r="F790" s="2"/>
    </row>
    <row r="791" spans="5:6" ht="14.25" customHeight="1">
      <c r="E791" s="2"/>
      <c r="F791" s="2"/>
    </row>
    <row r="792" spans="5:6" ht="14.25" customHeight="1">
      <c r="E792" s="2"/>
      <c r="F792" s="2"/>
    </row>
    <row r="793" spans="5:6" ht="14.25" customHeight="1">
      <c r="E793" s="2"/>
      <c r="F793" s="2"/>
    </row>
    <row r="794" spans="5:6" ht="14.25" customHeight="1">
      <c r="E794" s="2"/>
      <c r="F794" s="2"/>
    </row>
    <row r="795" spans="5:6" ht="14.25" customHeight="1">
      <c r="E795" s="2"/>
      <c r="F795" s="2"/>
    </row>
    <row r="796" spans="5:6" ht="14.25" customHeight="1">
      <c r="E796" s="2"/>
      <c r="F796" s="2"/>
    </row>
    <row r="797" spans="5:6" ht="14.25" customHeight="1">
      <c r="E797" s="2"/>
      <c r="F797" s="2"/>
    </row>
    <row r="798" spans="5:6" ht="14.25" customHeight="1">
      <c r="E798" s="2"/>
      <c r="F798" s="2"/>
    </row>
    <row r="799" spans="5:6" ht="14.25" customHeight="1">
      <c r="E799" s="2"/>
      <c r="F799" s="2"/>
    </row>
    <row r="800" spans="5:6" ht="14.25" customHeight="1">
      <c r="E800" s="2"/>
      <c r="F800" s="2"/>
    </row>
    <row r="801" spans="5:6" ht="14.25" customHeight="1">
      <c r="E801" s="2"/>
      <c r="F801" s="2"/>
    </row>
    <row r="802" spans="5:6" ht="14.25" customHeight="1">
      <c r="E802" s="2"/>
      <c r="F802" s="2"/>
    </row>
    <row r="803" spans="5:6" ht="14.25" customHeight="1">
      <c r="E803" s="2"/>
      <c r="F803" s="2"/>
    </row>
    <row r="804" spans="5:6" ht="14.25" customHeight="1">
      <c r="E804" s="2"/>
      <c r="F804" s="2"/>
    </row>
    <row r="805" spans="5:6" ht="14.25" customHeight="1">
      <c r="E805" s="2"/>
      <c r="F805" s="2"/>
    </row>
    <row r="806" spans="5:6" ht="14.25" customHeight="1">
      <c r="E806" s="2"/>
      <c r="F806" s="2"/>
    </row>
    <row r="807" spans="5:6" ht="14.25" customHeight="1">
      <c r="E807" s="2"/>
      <c r="F807" s="2"/>
    </row>
    <row r="808" spans="5:6" ht="14.25" customHeight="1">
      <c r="E808" s="2"/>
      <c r="F808" s="2"/>
    </row>
    <row r="809" spans="5:6" ht="14.25" customHeight="1">
      <c r="E809" s="2"/>
      <c r="F809" s="2"/>
    </row>
    <row r="810" spans="5:6" ht="14.25" customHeight="1">
      <c r="E810" s="2"/>
      <c r="F810" s="2"/>
    </row>
    <row r="811" spans="5:6" ht="14.25" customHeight="1">
      <c r="E811" s="2"/>
      <c r="F811" s="2"/>
    </row>
    <row r="812" spans="5:6" ht="14.25" customHeight="1">
      <c r="E812" s="2"/>
      <c r="F812" s="2"/>
    </row>
    <row r="813" spans="5:6" ht="14.25" customHeight="1">
      <c r="E813" s="2"/>
      <c r="F813" s="2"/>
    </row>
    <row r="814" spans="5:6" ht="14.25" customHeight="1">
      <c r="E814" s="2"/>
      <c r="F814" s="2"/>
    </row>
    <row r="815" spans="5:6" ht="14.25" customHeight="1">
      <c r="E815" s="2"/>
      <c r="F815" s="2"/>
    </row>
    <row r="816" spans="5:6" ht="14.25" customHeight="1">
      <c r="E816" s="2"/>
      <c r="F816" s="2"/>
    </row>
    <row r="817" spans="5:6" ht="14.25" customHeight="1">
      <c r="E817" s="2"/>
      <c r="F817" s="2"/>
    </row>
    <row r="818" spans="5:6" ht="14.25" customHeight="1">
      <c r="E818" s="2"/>
      <c r="F818" s="2"/>
    </row>
    <row r="819" spans="5:6" ht="14.25" customHeight="1">
      <c r="E819" s="2"/>
      <c r="F819" s="2"/>
    </row>
    <row r="820" spans="5:6" ht="14.25" customHeight="1">
      <c r="E820" s="2"/>
      <c r="F820" s="2"/>
    </row>
    <row r="821" spans="5:6" ht="14.25" customHeight="1">
      <c r="E821" s="2"/>
      <c r="F821" s="2"/>
    </row>
    <row r="822" spans="5:6" ht="14.25" customHeight="1">
      <c r="E822" s="2"/>
      <c r="F822" s="2"/>
    </row>
    <row r="823" spans="5:6" ht="14.25" customHeight="1">
      <c r="E823" s="2"/>
      <c r="F823" s="2"/>
    </row>
    <row r="824" spans="5:6" ht="14.25" customHeight="1">
      <c r="E824" s="2"/>
      <c r="F824" s="2"/>
    </row>
    <row r="825" spans="5:6" ht="14.25" customHeight="1">
      <c r="E825" s="2"/>
      <c r="F825" s="2"/>
    </row>
    <row r="826" spans="5:6" ht="14.25" customHeight="1">
      <c r="E826" s="2"/>
      <c r="F826" s="2"/>
    </row>
    <row r="827" spans="5:6" ht="14.25" customHeight="1">
      <c r="E827" s="2"/>
      <c r="F827" s="2"/>
    </row>
    <row r="828" spans="5:6" ht="14.25" customHeight="1">
      <c r="E828" s="2"/>
      <c r="F828" s="2"/>
    </row>
    <row r="829" spans="5:6" ht="14.25" customHeight="1">
      <c r="E829" s="2"/>
      <c r="F829" s="2"/>
    </row>
    <row r="830" spans="5:6" ht="14.25" customHeight="1">
      <c r="E830" s="2"/>
      <c r="F830" s="2"/>
    </row>
    <row r="831" spans="5:6" ht="14.25" customHeight="1">
      <c r="E831" s="2"/>
      <c r="F831" s="2"/>
    </row>
    <row r="832" spans="5:6" ht="14.25" customHeight="1">
      <c r="E832" s="2"/>
      <c r="F832" s="2"/>
    </row>
    <row r="833" spans="5:6" ht="14.25" customHeight="1">
      <c r="E833" s="2"/>
      <c r="F833" s="2"/>
    </row>
    <row r="834" spans="5:6" ht="14.25" customHeight="1">
      <c r="E834" s="2"/>
      <c r="F834" s="2"/>
    </row>
    <row r="835" spans="5:6" ht="14.25" customHeight="1">
      <c r="E835" s="2"/>
      <c r="F835" s="2"/>
    </row>
    <row r="836" spans="5:6" ht="14.25" customHeight="1">
      <c r="E836" s="2"/>
      <c r="F836" s="2"/>
    </row>
    <row r="837" spans="5:6" ht="14.25" customHeight="1">
      <c r="E837" s="2"/>
      <c r="F837" s="2"/>
    </row>
    <row r="838" spans="5:6" ht="14.25" customHeight="1">
      <c r="E838" s="2"/>
      <c r="F838" s="2"/>
    </row>
    <row r="839" spans="5:6" ht="14.25" customHeight="1">
      <c r="E839" s="2"/>
      <c r="F839" s="2"/>
    </row>
    <row r="840" spans="5:6" ht="14.25" customHeight="1">
      <c r="E840" s="2"/>
      <c r="F840" s="2"/>
    </row>
    <row r="841" spans="5:6" ht="14.25" customHeight="1">
      <c r="E841" s="2"/>
      <c r="F841" s="2"/>
    </row>
    <row r="842" spans="5:6" ht="14.25" customHeight="1">
      <c r="E842" s="2"/>
      <c r="F842" s="2"/>
    </row>
    <row r="843" spans="5:6" ht="14.25" customHeight="1">
      <c r="E843" s="2"/>
      <c r="F843" s="2"/>
    </row>
    <row r="844" spans="5:6" ht="14.25" customHeight="1">
      <c r="E844" s="2"/>
      <c r="F844" s="2"/>
    </row>
    <row r="845" spans="5:6" ht="14.25" customHeight="1">
      <c r="E845" s="2"/>
      <c r="F845" s="2"/>
    </row>
    <row r="846" spans="5:6" ht="14.25" customHeight="1">
      <c r="E846" s="2"/>
      <c r="F846" s="2"/>
    </row>
    <row r="847" spans="5:6" ht="14.25" customHeight="1">
      <c r="E847" s="2"/>
      <c r="F847" s="2"/>
    </row>
    <row r="848" spans="5:6" ht="14.25" customHeight="1">
      <c r="E848" s="2"/>
      <c r="F848" s="2"/>
    </row>
    <row r="849" spans="5:6" ht="14.25" customHeight="1">
      <c r="E849" s="2"/>
      <c r="F849" s="2"/>
    </row>
    <row r="850" spans="5:6" ht="14.25" customHeight="1">
      <c r="E850" s="2"/>
      <c r="F850" s="2"/>
    </row>
    <row r="851" spans="5:6" ht="14.25" customHeight="1">
      <c r="E851" s="2"/>
      <c r="F851" s="2"/>
    </row>
    <row r="852" spans="5:6" ht="14.25" customHeight="1">
      <c r="E852" s="2"/>
      <c r="F852" s="2"/>
    </row>
    <row r="853" spans="5:6" ht="14.25" customHeight="1">
      <c r="E853" s="2"/>
      <c r="F853" s="2"/>
    </row>
    <row r="854" spans="5:6" ht="14.25" customHeight="1">
      <c r="E854" s="2"/>
      <c r="F854" s="2"/>
    </row>
    <row r="855" spans="5:6" ht="14.25" customHeight="1">
      <c r="E855" s="2"/>
      <c r="F855" s="2"/>
    </row>
    <row r="856" spans="5:6" ht="14.25" customHeight="1">
      <c r="E856" s="2"/>
      <c r="F856" s="2"/>
    </row>
    <row r="857" spans="5:6" ht="14.25" customHeight="1">
      <c r="E857" s="2"/>
      <c r="F857" s="2"/>
    </row>
    <row r="858" spans="5:6" ht="14.25" customHeight="1">
      <c r="E858" s="2"/>
      <c r="F858" s="2"/>
    </row>
    <row r="859" spans="5:6" ht="14.25" customHeight="1">
      <c r="E859" s="2"/>
      <c r="F859" s="2"/>
    </row>
    <row r="860" spans="5:6" ht="14.25" customHeight="1">
      <c r="E860" s="2"/>
      <c r="F860" s="2"/>
    </row>
    <row r="861" spans="5:6" ht="14.25" customHeight="1">
      <c r="E861" s="2"/>
      <c r="F861" s="2"/>
    </row>
    <row r="862" spans="5:6" ht="14.25" customHeight="1">
      <c r="E862" s="2"/>
      <c r="F862" s="2"/>
    </row>
    <row r="863" spans="5:6" ht="14.25" customHeight="1">
      <c r="E863" s="2"/>
      <c r="F863" s="2"/>
    </row>
    <row r="864" spans="5:6" ht="14.25" customHeight="1">
      <c r="E864" s="2"/>
      <c r="F864" s="2"/>
    </row>
    <row r="865" spans="5:6" ht="14.25" customHeight="1">
      <c r="E865" s="2"/>
      <c r="F865" s="2"/>
    </row>
    <row r="866" spans="5:6" ht="14.25" customHeight="1">
      <c r="E866" s="2"/>
      <c r="F866" s="2"/>
    </row>
    <row r="867" spans="5:6" ht="14.25" customHeight="1">
      <c r="E867" s="2"/>
      <c r="F867" s="2"/>
    </row>
    <row r="868" spans="5:6" ht="14.25" customHeight="1">
      <c r="E868" s="2"/>
      <c r="F868" s="2"/>
    </row>
    <row r="869" spans="5:6" ht="14.25" customHeight="1">
      <c r="E869" s="2"/>
      <c r="F869" s="2"/>
    </row>
    <row r="870" spans="5:6" ht="14.25" customHeight="1">
      <c r="E870" s="2"/>
      <c r="F870" s="2"/>
    </row>
    <row r="871" spans="5:6" ht="14.25" customHeight="1">
      <c r="E871" s="2"/>
      <c r="F871" s="2"/>
    </row>
    <row r="872" spans="5:6" ht="14.25" customHeight="1">
      <c r="E872" s="2"/>
      <c r="F872" s="2"/>
    </row>
    <row r="873" spans="5:6" ht="14.25" customHeight="1">
      <c r="E873" s="2"/>
      <c r="F873" s="2"/>
    </row>
    <row r="874" spans="5:6" ht="14.25" customHeight="1">
      <c r="E874" s="2"/>
      <c r="F874" s="2"/>
    </row>
    <row r="875" spans="5:6" ht="14.25" customHeight="1">
      <c r="E875" s="2"/>
      <c r="F875" s="2"/>
    </row>
    <row r="876" spans="5:6" ht="14.25" customHeight="1">
      <c r="E876" s="2"/>
      <c r="F876" s="2"/>
    </row>
    <row r="877" spans="5:6" ht="14.25" customHeight="1">
      <c r="E877" s="2"/>
      <c r="F877" s="2"/>
    </row>
    <row r="878" spans="5:6" ht="14.25" customHeight="1">
      <c r="E878" s="2"/>
      <c r="F878" s="2"/>
    </row>
    <row r="879" spans="5:6" ht="14.25" customHeight="1">
      <c r="E879" s="2"/>
      <c r="F879" s="2"/>
    </row>
    <row r="880" spans="5:6" ht="14.25" customHeight="1">
      <c r="E880" s="2"/>
      <c r="F880" s="2"/>
    </row>
    <row r="881" spans="5:6" ht="14.25" customHeight="1">
      <c r="E881" s="2"/>
      <c r="F881" s="2"/>
    </row>
    <row r="882" spans="5:6" ht="14.25" customHeight="1">
      <c r="E882" s="2"/>
      <c r="F882" s="2"/>
    </row>
    <row r="883" spans="5:6" ht="14.25" customHeight="1">
      <c r="E883" s="2"/>
      <c r="F883" s="2"/>
    </row>
    <row r="884" spans="5:6" ht="14.25" customHeight="1">
      <c r="E884" s="2"/>
      <c r="F884" s="2"/>
    </row>
    <row r="885" spans="5:6" ht="14.25" customHeight="1">
      <c r="E885" s="2"/>
      <c r="F885" s="2"/>
    </row>
    <row r="886" spans="5:6" ht="14.25" customHeight="1">
      <c r="E886" s="2"/>
      <c r="F886" s="2"/>
    </row>
    <row r="887" spans="5:6" ht="14.25" customHeight="1">
      <c r="E887" s="2"/>
      <c r="F887" s="2"/>
    </row>
    <row r="888" spans="5:6" ht="14.25" customHeight="1">
      <c r="E888" s="2"/>
      <c r="F888" s="2"/>
    </row>
    <row r="889" spans="5:6" ht="14.25" customHeight="1">
      <c r="E889" s="2"/>
      <c r="F889" s="2"/>
    </row>
    <row r="890" spans="5:6" ht="14.25" customHeight="1">
      <c r="E890" s="2"/>
      <c r="F890" s="2"/>
    </row>
    <row r="891" spans="5:6" ht="14.25" customHeight="1">
      <c r="E891" s="2"/>
      <c r="F891" s="2"/>
    </row>
    <row r="892" spans="5:6" ht="14.25" customHeight="1">
      <c r="E892" s="2"/>
      <c r="F892" s="2"/>
    </row>
    <row r="893" spans="5:6" ht="14.25" customHeight="1">
      <c r="E893" s="2"/>
      <c r="F893" s="2"/>
    </row>
    <row r="894" spans="5:6" ht="14.25" customHeight="1">
      <c r="E894" s="2"/>
      <c r="F894" s="2"/>
    </row>
    <row r="895" spans="5:6" ht="14.25" customHeight="1">
      <c r="E895" s="2"/>
      <c r="F895" s="2"/>
    </row>
    <row r="896" spans="5:6" ht="14.25" customHeight="1">
      <c r="E896" s="2"/>
      <c r="F896" s="2"/>
    </row>
    <row r="897" spans="5:6" ht="14.25" customHeight="1">
      <c r="E897" s="2"/>
      <c r="F897" s="2"/>
    </row>
    <row r="898" spans="5:6" ht="14.25" customHeight="1">
      <c r="E898" s="2"/>
      <c r="F898" s="2"/>
    </row>
    <row r="899" spans="5:6" ht="14.25" customHeight="1">
      <c r="E899" s="2"/>
      <c r="F899" s="2"/>
    </row>
    <row r="900" spans="5:6" ht="14.25" customHeight="1">
      <c r="E900" s="2"/>
      <c r="F900" s="2"/>
    </row>
    <row r="901" spans="5:6" ht="14.25" customHeight="1">
      <c r="E901" s="2"/>
      <c r="F901" s="2"/>
    </row>
    <row r="902" spans="5:6" ht="14.25" customHeight="1">
      <c r="E902" s="2"/>
      <c r="F902" s="2"/>
    </row>
    <row r="903" spans="5:6" ht="14.25" customHeight="1">
      <c r="E903" s="2"/>
      <c r="F903" s="2"/>
    </row>
    <row r="904" spans="5:6" ht="14.25" customHeight="1">
      <c r="E904" s="2"/>
      <c r="F904" s="2"/>
    </row>
    <row r="905" spans="5:6" ht="14.25" customHeight="1">
      <c r="E905" s="2"/>
      <c r="F905" s="2"/>
    </row>
    <row r="906" spans="5:6" ht="14.25" customHeight="1">
      <c r="E906" s="2"/>
      <c r="F906" s="2"/>
    </row>
    <row r="907" spans="5:6" ht="14.25" customHeight="1">
      <c r="E907" s="2"/>
      <c r="F907" s="2"/>
    </row>
    <row r="908" spans="5:6" ht="14.25" customHeight="1">
      <c r="E908" s="2"/>
      <c r="F908" s="2"/>
    </row>
    <row r="909" spans="5:6" ht="14.25" customHeight="1">
      <c r="E909" s="2"/>
      <c r="F909" s="2"/>
    </row>
    <row r="910" spans="5:6" ht="14.25" customHeight="1">
      <c r="E910" s="2"/>
      <c r="F910" s="2"/>
    </row>
    <row r="911" spans="5:6" ht="14.25" customHeight="1">
      <c r="E911" s="2"/>
      <c r="F911" s="2"/>
    </row>
    <row r="912" spans="5:6" ht="14.25" customHeight="1">
      <c r="E912" s="2"/>
      <c r="F912" s="2"/>
    </row>
    <row r="913" spans="5:6" ht="14.25" customHeight="1">
      <c r="E913" s="2"/>
      <c r="F913" s="2"/>
    </row>
    <row r="914" spans="5:6" ht="14.25" customHeight="1">
      <c r="E914" s="2"/>
      <c r="F914" s="2"/>
    </row>
    <row r="915" spans="5:6" ht="14.25" customHeight="1">
      <c r="E915" s="2"/>
      <c r="F915" s="2"/>
    </row>
    <row r="916" spans="5:6" ht="14.25" customHeight="1">
      <c r="E916" s="2"/>
      <c r="F916" s="2"/>
    </row>
    <row r="917" spans="5:6" ht="14.25" customHeight="1">
      <c r="E917" s="2"/>
      <c r="F917" s="2"/>
    </row>
    <row r="918" spans="5:6" ht="14.25" customHeight="1">
      <c r="E918" s="2"/>
      <c r="F918" s="2"/>
    </row>
    <row r="919" spans="5:6" ht="14.25" customHeight="1">
      <c r="E919" s="2"/>
      <c r="F919" s="2"/>
    </row>
    <row r="920" spans="5:6" ht="14.25" customHeight="1">
      <c r="E920" s="2"/>
      <c r="F920" s="2"/>
    </row>
    <row r="921" spans="5:6" ht="14.25" customHeight="1">
      <c r="E921" s="2"/>
      <c r="F921" s="2"/>
    </row>
    <row r="922" spans="5:6" ht="14.25" customHeight="1">
      <c r="E922" s="2"/>
      <c r="F922" s="2"/>
    </row>
    <row r="923" spans="5:6" ht="14.25" customHeight="1">
      <c r="E923" s="2"/>
      <c r="F923" s="2"/>
    </row>
    <row r="924" spans="5:6" ht="14.25" customHeight="1">
      <c r="E924" s="2"/>
      <c r="F924" s="2"/>
    </row>
    <row r="925" spans="5:6" ht="14.25" customHeight="1">
      <c r="E925" s="2"/>
      <c r="F925" s="2"/>
    </row>
    <row r="926" spans="5:6" ht="14.25" customHeight="1">
      <c r="E926" s="2"/>
      <c r="F926" s="2"/>
    </row>
    <row r="927" spans="5:6" ht="14.25" customHeight="1">
      <c r="E927" s="2"/>
      <c r="F927" s="2"/>
    </row>
    <row r="928" spans="5:6" ht="14.25" customHeight="1">
      <c r="E928" s="2"/>
      <c r="F928" s="2"/>
    </row>
    <row r="929" spans="5:6" ht="14.25" customHeight="1">
      <c r="E929" s="2"/>
      <c r="F929" s="2"/>
    </row>
    <row r="930" spans="5:6" ht="14.25" customHeight="1">
      <c r="E930" s="2"/>
      <c r="F930" s="2"/>
    </row>
    <row r="931" spans="5:6" ht="14.25" customHeight="1">
      <c r="E931" s="2"/>
      <c r="F931" s="2"/>
    </row>
    <row r="932" spans="5:6" ht="14.25" customHeight="1">
      <c r="E932" s="2"/>
      <c r="F932" s="2"/>
    </row>
    <row r="933" spans="5:6" ht="14.25" customHeight="1">
      <c r="E933" s="2"/>
      <c r="F933" s="2"/>
    </row>
    <row r="934" spans="5:6" ht="14.25" customHeight="1">
      <c r="E934" s="2"/>
      <c r="F934" s="2"/>
    </row>
    <row r="935" spans="5:6" ht="14.25" customHeight="1">
      <c r="E935" s="2"/>
      <c r="F935" s="2"/>
    </row>
    <row r="936" spans="5:6" ht="14.25" customHeight="1">
      <c r="E936" s="2"/>
      <c r="F936" s="2"/>
    </row>
    <row r="937" spans="5:6" ht="14.25" customHeight="1">
      <c r="E937" s="2"/>
      <c r="F937" s="2"/>
    </row>
    <row r="938" spans="5:6" ht="14.25" customHeight="1">
      <c r="E938" s="2"/>
      <c r="F938" s="2"/>
    </row>
    <row r="939" spans="5:6" ht="14.25" customHeight="1">
      <c r="E939" s="2"/>
      <c r="F939" s="2"/>
    </row>
    <row r="940" spans="5:6" ht="14.25" customHeight="1">
      <c r="E940" s="2"/>
      <c r="F940" s="2"/>
    </row>
    <row r="941" spans="5:6" ht="14.25" customHeight="1">
      <c r="E941" s="2"/>
      <c r="F941" s="2"/>
    </row>
    <row r="942" spans="5:6" ht="14.25" customHeight="1">
      <c r="E942" s="2"/>
      <c r="F942" s="2"/>
    </row>
    <row r="943" spans="5:6" ht="14.25" customHeight="1">
      <c r="E943" s="2"/>
      <c r="F943" s="2"/>
    </row>
    <row r="944" spans="5:6" ht="14.25" customHeight="1">
      <c r="E944" s="2"/>
      <c r="F944" s="2"/>
    </row>
    <row r="945" spans="5:6" ht="14.25" customHeight="1">
      <c r="E945" s="2"/>
      <c r="F945" s="2"/>
    </row>
    <row r="946" spans="5:6" ht="14.25" customHeight="1">
      <c r="E946" s="2"/>
      <c r="F946" s="2"/>
    </row>
    <row r="947" spans="5:6" ht="14.25" customHeight="1">
      <c r="E947" s="2"/>
      <c r="F947" s="2"/>
    </row>
    <row r="948" spans="5:6" ht="14.25" customHeight="1">
      <c r="E948" s="2"/>
      <c r="F948" s="2"/>
    </row>
    <row r="949" spans="5:6" ht="14.25" customHeight="1">
      <c r="E949" s="2"/>
      <c r="F949" s="2"/>
    </row>
    <row r="950" spans="5:6" ht="14.25" customHeight="1">
      <c r="E950" s="2"/>
      <c r="F950" s="2"/>
    </row>
    <row r="951" spans="5:6" ht="14.25" customHeight="1">
      <c r="E951" s="2"/>
      <c r="F951" s="2"/>
    </row>
    <row r="952" spans="5:6" ht="14.25" customHeight="1">
      <c r="E952" s="2"/>
      <c r="F952" s="2"/>
    </row>
    <row r="953" spans="5:6" ht="14.25" customHeight="1">
      <c r="E953" s="2"/>
      <c r="F953" s="2"/>
    </row>
    <row r="954" spans="5:6" ht="14.25" customHeight="1">
      <c r="E954" s="2"/>
      <c r="F954" s="2"/>
    </row>
    <row r="955" spans="5:6" ht="14.25" customHeight="1">
      <c r="E955" s="2"/>
      <c r="F955" s="2"/>
    </row>
    <row r="956" spans="5:6" ht="14.25" customHeight="1">
      <c r="E956" s="2"/>
      <c r="F956" s="2"/>
    </row>
    <row r="957" spans="5:6" ht="14.25" customHeight="1">
      <c r="E957" s="2"/>
      <c r="F957" s="2"/>
    </row>
    <row r="958" spans="5:6" ht="14.25" customHeight="1">
      <c r="E958" s="2"/>
      <c r="F958" s="2"/>
    </row>
    <row r="959" spans="5:6" ht="14.25" customHeight="1">
      <c r="E959" s="2"/>
      <c r="F959" s="2"/>
    </row>
    <row r="960" spans="5:6" ht="14.25" customHeight="1">
      <c r="E960" s="2"/>
      <c r="F960" s="2"/>
    </row>
    <row r="961" spans="5:6" ht="14.25" customHeight="1">
      <c r="E961" s="2"/>
      <c r="F961" s="2"/>
    </row>
    <row r="962" spans="5:6" ht="14.25" customHeight="1">
      <c r="E962" s="2"/>
      <c r="F962" s="2"/>
    </row>
    <row r="963" spans="5:6" ht="14.25" customHeight="1">
      <c r="E963" s="2"/>
      <c r="F963" s="2"/>
    </row>
    <row r="964" spans="5:6" ht="14.25" customHeight="1">
      <c r="E964" s="2"/>
      <c r="F964" s="2"/>
    </row>
    <row r="965" spans="5:6" ht="14.25" customHeight="1">
      <c r="E965" s="2"/>
      <c r="F965" s="2"/>
    </row>
    <row r="966" spans="5:6" ht="14.25" customHeight="1">
      <c r="E966" s="2"/>
      <c r="F966" s="2"/>
    </row>
    <row r="967" spans="5:6" ht="14.25" customHeight="1">
      <c r="E967" s="2"/>
      <c r="F967" s="2"/>
    </row>
    <row r="968" spans="5:6" ht="14.25" customHeight="1">
      <c r="E968" s="2"/>
      <c r="F968" s="2"/>
    </row>
    <row r="969" spans="5:6" ht="14.25" customHeight="1">
      <c r="E969" s="2"/>
      <c r="F969" s="2"/>
    </row>
    <row r="970" spans="5:6" ht="14.25" customHeight="1">
      <c r="E970" s="2"/>
      <c r="F970" s="2"/>
    </row>
    <row r="971" spans="5:6" ht="14.25" customHeight="1">
      <c r="E971" s="2"/>
      <c r="F971" s="2"/>
    </row>
    <row r="972" spans="5:6" ht="14.25" customHeight="1">
      <c r="E972" s="2"/>
      <c r="F972" s="2"/>
    </row>
    <row r="973" spans="5:6" ht="14.25" customHeight="1">
      <c r="E973" s="2"/>
      <c r="F973" s="2"/>
    </row>
    <row r="974" spans="5:6" ht="14.25" customHeight="1">
      <c r="E974" s="2"/>
      <c r="F974" s="2"/>
    </row>
    <row r="975" spans="5:6" ht="14.25" customHeight="1">
      <c r="E975" s="2"/>
      <c r="F975" s="2"/>
    </row>
    <row r="976" spans="5:6" ht="14.25" customHeight="1">
      <c r="E976" s="2"/>
      <c r="F976" s="2"/>
    </row>
    <row r="977" spans="5:6" ht="14.25" customHeight="1">
      <c r="E977" s="2"/>
      <c r="F977" s="2"/>
    </row>
    <row r="978" spans="5:6" ht="14.25" customHeight="1">
      <c r="E978" s="2"/>
      <c r="F978" s="2"/>
    </row>
    <row r="979" spans="5:6" ht="14.25" customHeight="1">
      <c r="E979" s="2"/>
      <c r="F979" s="2"/>
    </row>
    <row r="980" spans="5:6" ht="14.25" customHeight="1">
      <c r="E980" s="2"/>
      <c r="F980" s="2"/>
    </row>
    <row r="981" spans="5:6" ht="14.25" customHeight="1">
      <c r="E981" s="2"/>
      <c r="F981" s="2"/>
    </row>
    <row r="982" spans="5:6" ht="14.25" customHeight="1">
      <c r="E982" s="2"/>
      <c r="F982" s="2"/>
    </row>
    <row r="983" spans="5:6" ht="14.25" customHeight="1">
      <c r="E983" s="2"/>
      <c r="F983" s="2"/>
    </row>
    <row r="984" spans="5:6" ht="14.25" customHeight="1">
      <c r="E984" s="2"/>
      <c r="F984" s="2"/>
    </row>
    <row r="985" spans="5:6" ht="14.25" customHeight="1">
      <c r="E985" s="2"/>
      <c r="F985" s="2"/>
    </row>
    <row r="986" spans="5:6" ht="14.25" customHeight="1">
      <c r="E986" s="2"/>
      <c r="F986" s="2"/>
    </row>
    <row r="987" spans="5:6" ht="14.25" customHeight="1">
      <c r="E987" s="2"/>
      <c r="F987" s="2"/>
    </row>
    <row r="988" spans="5:6" ht="14.25" customHeight="1">
      <c r="E988" s="2"/>
      <c r="F988" s="2"/>
    </row>
    <row r="989" spans="5:6" ht="14.25" customHeight="1">
      <c r="E989" s="2"/>
      <c r="F989" s="2"/>
    </row>
    <row r="990" spans="5:6" ht="14.25" customHeight="1">
      <c r="E990" s="2"/>
      <c r="F990" s="2"/>
    </row>
    <row r="991" spans="5:6" ht="14.25" customHeight="1">
      <c r="E991" s="2"/>
      <c r="F991" s="2"/>
    </row>
    <row r="992" spans="5:6" ht="14.25" customHeight="1">
      <c r="E992" s="2"/>
      <c r="F992" s="2"/>
    </row>
    <row r="993" spans="5:6" ht="14.25" customHeight="1">
      <c r="E993" s="2"/>
      <c r="F993" s="2"/>
    </row>
    <row r="994" spans="5:6" ht="14.25" customHeight="1">
      <c r="E994" s="2"/>
      <c r="F994" s="2"/>
    </row>
    <row r="995" spans="5:6" ht="14.25" customHeight="1">
      <c r="E995" s="2"/>
      <c r="F995" s="2"/>
    </row>
    <row r="996" spans="5:6" ht="14.25" customHeight="1">
      <c r="E996" s="2"/>
      <c r="F996" s="2"/>
    </row>
    <row r="997" spans="5:6" ht="14.25" customHeight="1">
      <c r="E997" s="2"/>
      <c r="F997" s="2"/>
    </row>
    <row r="998" spans="5:6" ht="14.25" customHeight="1">
      <c r="E998" s="2"/>
      <c r="F998" s="2"/>
    </row>
    <row r="999" spans="5:6" ht="14.25" customHeight="1">
      <c r="E999" s="2"/>
      <c r="F999" s="2"/>
    </row>
    <row r="1000" spans="5:6" ht="14.25" customHeight="1">
      <c r="E1000" s="2"/>
      <c r="F1000" s="2"/>
    </row>
  </sheetData>
  <pageMargins left="0.7" right="0.7" top="0.75" bottom="0.75" header="0" footer="0"/>
  <pageSetup paperSize="9"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66CC"/>
    <outlinePr summaryBelow="0" summaryRight="0"/>
  </sheetPr>
  <dimension ref="A1:X995"/>
  <sheetViews>
    <sheetView topLeftCell="A62" workbookViewId="0">
      <selection activeCell="H39" sqref="H39"/>
    </sheetView>
  </sheetViews>
  <sheetFormatPr defaultColWidth="14.453125" defaultRowHeight="15" customHeight="1"/>
  <cols>
    <col min="1" max="1" width="3" customWidth="1"/>
    <col min="3" max="3" width="18.90625" customWidth="1"/>
    <col min="4" max="5" width="1.36328125" customWidth="1"/>
    <col min="6" max="7" width="9.54296875" customWidth="1"/>
    <col min="8" max="8" width="11.36328125" customWidth="1"/>
    <col min="9" max="9" width="11.90625" customWidth="1"/>
    <col min="10" max="10" width="9.54296875" customWidth="1"/>
    <col min="11" max="11" width="10.6328125" customWidth="1"/>
    <col min="12" max="12" width="10.54296875" customWidth="1"/>
    <col min="13" max="13" width="22.36328125" customWidth="1"/>
    <col min="14" max="14" width="9.08984375" customWidth="1"/>
    <col min="15" max="15" width="12.54296875" customWidth="1"/>
    <col min="16" max="19" width="9.08984375" customWidth="1"/>
    <col min="20" max="20" width="33.36328125" customWidth="1"/>
    <col min="21" max="21" width="10.36328125" customWidth="1"/>
    <col min="22" max="22" width="10.54296875" customWidth="1"/>
    <col min="23" max="23" width="12.6328125" customWidth="1"/>
    <col min="24" max="26" width="9.08984375" customWidth="1"/>
  </cols>
  <sheetData>
    <row r="1" spans="1:14" ht="14.25" customHeight="1">
      <c r="A1" s="386" t="s">
        <v>0</v>
      </c>
      <c r="B1" s="387"/>
      <c r="C1" s="387"/>
      <c r="D1" s="387"/>
      <c r="E1" s="387"/>
      <c r="F1" s="387"/>
      <c r="G1" s="387"/>
      <c r="H1" s="387"/>
      <c r="I1" s="387"/>
      <c r="J1" s="387"/>
      <c r="K1" s="387"/>
      <c r="L1" s="387"/>
      <c r="N1" s="4" t="s">
        <v>306</v>
      </c>
    </row>
    <row r="2" spans="1:14" ht="14.25" customHeight="1">
      <c r="A2" s="1"/>
      <c r="B2" s="1"/>
      <c r="L2" s="2"/>
    </row>
    <row r="3" spans="1:14" ht="14.25" customHeight="1">
      <c r="A3" s="386" t="s">
        <v>1</v>
      </c>
      <c r="B3" s="387"/>
      <c r="C3" s="387"/>
      <c r="D3" s="387"/>
      <c r="E3" s="387"/>
      <c r="F3" s="387"/>
      <c r="G3" s="387"/>
      <c r="H3" s="387"/>
      <c r="I3" s="387"/>
      <c r="J3" s="387"/>
      <c r="K3" s="387"/>
      <c r="L3" s="387"/>
    </row>
    <row r="4" spans="1:14" ht="14.25" customHeight="1">
      <c r="A4" s="1"/>
      <c r="B4" s="1"/>
      <c r="L4" s="2"/>
    </row>
    <row r="5" spans="1:14" ht="14.25" customHeight="1">
      <c r="A5" s="392" t="s">
        <v>1070</v>
      </c>
      <c r="B5" s="387"/>
      <c r="C5" s="387"/>
      <c r="D5" s="387"/>
      <c r="E5" s="387"/>
      <c r="F5" s="387"/>
      <c r="G5" s="387"/>
      <c r="H5" s="387"/>
      <c r="I5" s="387"/>
      <c r="J5" s="387"/>
      <c r="K5" s="387"/>
      <c r="L5" s="387"/>
      <c r="M5" s="5" t="s">
        <v>308</v>
      </c>
      <c r="N5" s="6">
        <f>ROUND(L106,0)</f>
        <v>70973</v>
      </c>
    </row>
    <row r="6" spans="1:14" ht="14.25" customHeight="1">
      <c r="A6" s="3"/>
      <c r="B6" s="3"/>
      <c r="C6" s="3"/>
      <c r="D6" s="3"/>
      <c r="E6" s="3"/>
      <c r="F6" s="3"/>
      <c r="G6" s="3"/>
      <c r="H6" s="3"/>
      <c r="I6" s="3"/>
      <c r="J6" s="3"/>
      <c r="K6" s="3"/>
      <c r="L6" s="3"/>
    </row>
    <row r="7" spans="1:14" ht="14.25" customHeight="1">
      <c r="A7" s="3"/>
      <c r="B7" s="3"/>
      <c r="C7" s="3"/>
      <c r="D7" s="3"/>
      <c r="E7" s="3"/>
      <c r="F7" s="3"/>
      <c r="G7" s="156" t="s">
        <v>1071</v>
      </c>
      <c r="H7" s="157" t="str">
        <f t="shared" ref="H7:I7" si="0">+G7</f>
        <v>2024</v>
      </c>
      <c r="I7" s="157" t="str">
        <f t="shared" si="0"/>
        <v>2024</v>
      </c>
      <c r="J7" s="158" t="s">
        <v>475</v>
      </c>
      <c r="K7" s="159" t="str">
        <f t="shared" ref="K7:L7" si="1">+J7</f>
        <v>2023</v>
      </c>
      <c r="L7" s="159" t="str">
        <f t="shared" si="1"/>
        <v>2023</v>
      </c>
    </row>
    <row r="8" spans="1:14" ht="14.25" customHeight="1">
      <c r="G8" s="2" t="s">
        <v>3</v>
      </c>
      <c r="H8" s="2" t="s">
        <v>3</v>
      </c>
      <c r="I8" s="2" t="s">
        <v>3</v>
      </c>
      <c r="J8" s="160" t="s">
        <v>3</v>
      </c>
      <c r="K8" s="160" t="s">
        <v>3</v>
      </c>
      <c r="L8" s="160" t="s">
        <v>3</v>
      </c>
    </row>
    <row r="9" spans="1:14" ht="14.25" customHeight="1">
      <c r="A9" s="4" t="s">
        <v>4</v>
      </c>
      <c r="I9" s="2"/>
      <c r="J9" s="161"/>
      <c r="K9" s="161"/>
      <c r="L9" s="160"/>
    </row>
    <row r="10" spans="1:14" ht="14.25" customHeight="1">
      <c r="A10" s="5" t="s">
        <v>5</v>
      </c>
      <c r="I10" s="2"/>
      <c r="J10" s="161"/>
      <c r="K10" s="161"/>
      <c r="L10" s="160"/>
    </row>
    <row r="11" spans="1:14" ht="14.25" customHeight="1">
      <c r="B11" s="5" t="s">
        <v>6</v>
      </c>
      <c r="G11" s="6">
        <f>+'PC Income 23-24'!E18</f>
        <v>26620</v>
      </c>
      <c r="H11" s="6"/>
      <c r="I11" s="2"/>
      <c r="J11" s="162">
        <v>26620</v>
      </c>
      <c r="K11" s="162"/>
      <c r="L11" s="160"/>
      <c r="M11" s="5" t="s">
        <v>311</v>
      </c>
      <c r="N11" s="6">
        <f>G11</f>
        <v>26620</v>
      </c>
    </row>
    <row r="12" spans="1:14" ht="14.25" customHeight="1">
      <c r="B12" s="5" t="s">
        <v>8</v>
      </c>
      <c r="G12" s="6">
        <f>+'PC Income 23-24'!E15-'PC Income 23-24'!E18</f>
        <v>1153</v>
      </c>
      <c r="H12" s="6"/>
      <c r="I12" s="2"/>
      <c r="J12" s="162">
        <v>284</v>
      </c>
      <c r="K12" s="162"/>
      <c r="L12" s="160"/>
      <c r="N12" s="5" t="s">
        <v>7</v>
      </c>
    </row>
    <row r="13" spans="1:14" ht="14.25" customHeight="1">
      <c r="B13" s="5" t="s">
        <v>312</v>
      </c>
      <c r="G13" s="18">
        <f>+'PC Income 23-24'!G15</f>
        <v>0</v>
      </c>
      <c r="H13" s="6"/>
      <c r="I13" s="2"/>
      <c r="J13" s="162">
        <v>28389.37</v>
      </c>
      <c r="K13" s="162"/>
      <c r="L13" s="160"/>
    </row>
    <row r="14" spans="1:14" ht="14.25" customHeight="1">
      <c r="B14" s="5" t="s">
        <v>1073</v>
      </c>
      <c r="G14" s="6">
        <f>+'PC Income 23-24'!J3</f>
        <v>100</v>
      </c>
      <c r="H14" s="6"/>
      <c r="I14" s="2"/>
      <c r="J14" s="162">
        <v>250</v>
      </c>
      <c r="K14" s="162"/>
      <c r="L14" s="160"/>
    </row>
    <row r="15" spans="1:14" ht="14.25" customHeight="1">
      <c r="B15" s="5" t="s">
        <v>10</v>
      </c>
      <c r="G15" s="6">
        <f>+'PC Income 23-24'!K15</f>
        <v>2150</v>
      </c>
      <c r="H15" s="6"/>
      <c r="I15" s="2"/>
      <c r="J15" s="162">
        <v>1450</v>
      </c>
      <c r="K15" s="162"/>
      <c r="L15" s="160"/>
      <c r="N15" s="5" t="s">
        <v>7</v>
      </c>
    </row>
    <row r="16" spans="1:14" ht="14.25" customHeight="1">
      <c r="B16" s="5" t="s">
        <v>11</v>
      </c>
      <c r="G16" s="6">
        <f>+'PC Income 23-24'!J15-'PC Income 23-24'!J3</f>
        <v>888.61</v>
      </c>
      <c r="H16" s="6"/>
      <c r="I16" s="2"/>
      <c r="J16" s="162">
        <v>529.79999999999995</v>
      </c>
      <c r="K16" s="162"/>
      <c r="L16" s="160"/>
    </row>
    <row r="17" spans="1:14" ht="14.25" customHeight="1">
      <c r="B17" s="5" t="s">
        <v>12</v>
      </c>
      <c r="G17" s="298">
        <v>0</v>
      </c>
      <c r="I17" s="2"/>
      <c r="J17" s="164">
        <v>2.5799999999990177</v>
      </c>
      <c r="K17" s="162"/>
      <c r="L17" s="160"/>
    </row>
    <row r="18" spans="1:14" ht="14.25" customHeight="1">
      <c r="G18" s="18"/>
      <c r="H18" s="6">
        <f>SUM(G11:G17)</f>
        <v>30911.61</v>
      </c>
      <c r="I18" s="2"/>
      <c r="J18" s="162"/>
      <c r="K18" s="162">
        <f>SUM(J11:J17)</f>
        <v>57525.75</v>
      </c>
      <c r="L18" s="160"/>
    </row>
    <row r="19" spans="1:14" ht="14.25" customHeight="1">
      <c r="A19" s="5" t="s">
        <v>13</v>
      </c>
      <c r="I19" s="2"/>
      <c r="J19" s="161"/>
      <c r="K19" s="161"/>
      <c r="L19" s="160"/>
    </row>
    <row r="20" spans="1:14" ht="14.25" customHeight="1">
      <c r="B20" s="5" t="s">
        <v>14</v>
      </c>
      <c r="G20" s="6">
        <f>+'VH Income 2023-24'!M109</f>
        <v>250</v>
      </c>
      <c r="H20" s="6"/>
      <c r="I20" s="2"/>
      <c r="J20" s="162">
        <v>150</v>
      </c>
      <c r="K20" s="162"/>
      <c r="L20" s="160"/>
    </row>
    <row r="21" spans="1:14" ht="14.25" customHeight="1">
      <c r="B21" s="5" t="s">
        <v>477</v>
      </c>
      <c r="G21" s="6">
        <f>+'VH Income 2023-24'!G109</f>
        <v>5000</v>
      </c>
      <c r="H21" s="297"/>
      <c r="I21" s="2"/>
      <c r="J21" s="162">
        <v>11000</v>
      </c>
      <c r="K21" s="162"/>
      <c r="L21" s="160"/>
    </row>
    <row r="22" spans="1:14" ht="14.25" customHeight="1">
      <c r="B22" s="5" t="s">
        <v>313</v>
      </c>
      <c r="G22" s="18">
        <v>0</v>
      </c>
      <c r="H22" s="6"/>
      <c r="I22" s="2"/>
      <c r="J22" s="162">
        <v>38.93</v>
      </c>
      <c r="K22" s="162"/>
      <c r="L22" s="160"/>
    </row>
    <row r="23" spans="1:14" ht="14.25" customHeight="1">
      <c r="B23" s="5" t="s">
        <v>15</v>
      </c>
      <c r="G23" s="7">
        <f>+'VH Income 2023-24'!K109</f>
        <v>19493.349999999999</v>
      </c>
      <c r="H23" s="6"/>
      <c r="I23" s="2"/>
      <c r="J23" s="164">
        <v>5677.41</v>
      </c>
      <c r="K23" s="162"/>
      <c r="L23" s="160"/>
    </row>
    <row r="24" spans="1:14" ht="14.25" customHeight="1">
      <c r="G24" s="6"/>
      <c r="H24" s="7">
        <f>SUM(G20:G23)</f>
        <v>24743.35</v>
      </c>
      <c r="I24" s="2"/>
      <c r="J24" s="162"/>
      <c r="K24" s="164">
        <f>+J20+J23+J21+J22</f>
        <v>16866.34</v>
      </c>
      <c r="L24" s="160"/>
    </row>
    <row r="25" spans="1:14" ht="14.25" customHeight="1">
      <c r="B25" s="5" t="s">
        <v>16</v>
      </c>
      <c r="I25" s="8">
        <f>+H18+H24</f>
        <v>55654.96</v>
      </c>
      <c r="J25" s="161"/>
      <c r="K25" s="161"/>
      <c r="L25" s="165">
        <f>+K18+K24</f>
        <v>74392.09</v>
      </c>
      <c r="M25" s="5" t="s">
        <v>314</v>
      </c>
      <c r="N25" s="20">
        <f>ROUND(I25-G11,0)</f>
        <v>29035</v>
      </c>
    </row>
    <row r="26" spans="1:14" ht="8.25" customHeight="1">
      <c r="I26" s="8"/>
      <c r="J26" s="161"/>
      <c r="K26" s="161"/>
      <c r="L26" s="165"/>
    </row>
    <row r="27" spans="1:14" ht="14.25" customHeight="1">
      <c r="A27" s="4" t="s">
        <v>17</v>
      </c>
      <c r="I27" s="2"/>
      <c r="J27" s="161"/>
      <c r="K27" s="161"/>
      <c r="L27" s="160"/>
    </row>
    <row r="28" spans="1:14" ht="14.25" customHeight="1">
      <c r="A28" s="5" t="s">
        <v>5</v>
      </c>
      <c r="I28" s="2"/>
      <c r="J28" s="161"/>
      <c r="K28" s="161"/>
      <c r="L28" s="160"/>
    </row>
    <row r="29" spans="1:14" ht="14.25" customHeight="1">
      <c r="B29" s="5" t="s">
        <v>18</v>
      </c>
      <c r="G29" s="6">
        <f>+'PC Expenditure 23-24'!G157</f>
        <v>5814.44</v>
      </c>
      <c r="H29" s="6"/>
      <c r="I29" s="6"/>
      <c r="J29" s="162">
        <v>5555.15</v>
      </c>
      <c r="K29" s="162"/>
      <c r="L29" s="162"/>
      <c r="M29" s="5" t="s">
        <v>315</v>
      </c>
      <c r="N29" s="6">
        <f>ROUND(G29+G41,0)</f>
        <v>8337</v>
      </c>
    </row>
    <row r="30" spans="1:14" ht="14.25" customHeight="1">
      <c r="B30" s="5" t="s">
        <v>19</v>
      </c>
      <c r="G30" s="6">
        <f>+'PC Expenditure 23-24'!H157</f>
        <v>2579.7299999999996</v>
      </c>
      <c r="H30" s="6"/>
      <c r="I30" s="6"/>
      <c r="J30" s="162">
        <v>2101.29</v>
      </c>
      <c r="K30" s="162"/>
      <c r="L30" s="162"/>
    </row>
    <row r="31" spans="1:14" ht="14.25" customHeight="1">
      <c r="B31" s="5" t="s">
        <v>20</v>
      </c>
      <c r="G31" s="6">
        <f>+'PC Expenditure 23-24'!L157+'PC Expenditure 23-24'!M157</f>
        <v>907.04999999999984</v>
      </c>
      <c r="H31" s="6"/>
      <c r="I31" s="6"/>
      <c r="J31" s="162">
        <v>688.22</v>
      </c>
      <c r="K31" s="162"/>
      <c r="L31" s="162"/>
    </row>
    <row r="32" spans="1:14" ht="14.25" customHeight="1">
      <c r="B32" s="5" t="s">
        <v>21</v>
      </c>
      <c r="G32" s="6">
        <f>+'PC Expenditure 23-24'!I157</f>
        <v>8332.49</v>
      </c>
      <c r="H32" s="6"/>
      <c r="I32" s="6"/>
      <c r="J32" s="162">
        <v>10854.54</v>
      </c>
      <c r="K32" s="162"/>
      <c r="L32" s="162"/>
    </row>
    <row r="33" spans="1:15" ht="14.25" customHeight="1">
      <c r="B33" s="5" t="s">
        <v>316</v>
      </c>
      <c r="G33" s="6">
        <f>+'PC Expenditure 23-24'!J157</f>
        <v>520</v>
      </c>
      <c r="H33" s="6"/>
      <c r="I33" s="6"/>
      <c r="J33" s="162">
        <v>480</v>
      </c>
      <c r="K33" s="162"/>
      <c r="L33" s="162"/>
    </row>
    <row r="34" spans="1:15" ht="14.25" customHeight="1">
      <c r="B34" s="5" t="s">
        <v>22</v>
      </c>
      <c r="G34" s="6">
        <f>+'PC Expenditure 23-24'!O157</f>
        <v>2403.85</v>
      </c>
      <c r="H34" s="6"/>
      <c r="I34" s="6"/>
      <c r="J34" s="162">
        <v>3149.87</v>
      </c>
      <c r="K34" s="162"/>
      <c r="L34" s="162"/>
    </row>
    <row r="35" spans="1:15" ht="14.25" customHeight="1">
      <c r="B35" s="5" t="s">
        <v>478</v>
      </c>
      <c r="G35" s="6">
        <f>+'PC Expenditure 23-24'!R107</f>
        <v>5000</v>
      </c>
      <c r="H35" s="6"/>
      <c r="I35" s="6"/>
      <c r="J35" s="162">
        <v>11000</v>
      </c>
      <c r="K35" s="162"/>
      <c r="L35" s="162"/>
    </row>
    <row r="36" spans="1:15" ht="14.25" customHeight="1">
      <c r="B36" s="5" t="s">
        <v>479</v>
      </c>
      <c r="G36" s="6">
        <f>+'PC Expenditure 23-24'!R157-G35</f>
        <v>989.72999999999956</v>
      </c>
      <c r="H36" s="6"/>
      <c r="I36" s="6"/>
      <c r="J36" s="162">
        <v>1014.6200000000008</v>
      </c>
      <c r="K36" s="162"/>
      <c r="L36" s="162"/>
    </row>
    <row r="37" spans="1:15" ht="14.25" customHeight="1">
      <c r="B37" s="5" t="s">
        <v>317</v>
      </c>
      <c r="G37" s="6">
        <f>+'PC Expenditure 23-24'!N157</f>
        <v>2539.3599999999997</v>
      </c>
      <c r="H37" s="6"/>
      <c r="I37" s="6"/>
      <c r="J37" s="162">
        <v>31651.23</v>
      </c>
      <c r="K37" s="162"/>
      <c r="L37" s="162"/>
    </row>
    <row r="38" spans="1:15" ht="14.25" customHeight="1">
      <c r="B38" s="5" t="s">
        <v>24</v>
      </c>
      <c r="G38" s="204">
        <f>+'PC Expenditure 23-24'!K157</f>
        <v>47</v>
      </c>
      <c r="H38" s="6"/>
      <c r="I38" s="6"/>
      <c r="J38" s="296">
        <v>0</v>
      </c>
      <c r="K38" s="162"/>
      <c r="L38" s="162"/>
    </row>
    <row r="39" spans="1:15" ht="14.25" customHeight="1">
      <c r="G39" s="6"/>
      <c r="H39" s="6">
        <f>SUM(G29:G38)</f>
        <v>29133.649999999998</v>
      </c>
      <c r="I39" s="6"/>
      <c r="J39" s="162"/>
      <c r="K39" s="162">
        <f>SUM(J29:J38)</f>
        <v>66494.92</v>
      </c>
      <c r="L39" s="162"/>
      <c r="O39" s="20"/>
    </row>
    <row r="40" spans="1:15" ht="14.25" customHeight="1">
      <c r="A40" s="5" t="s">
        <v>13</v>
      </c>
      <c r="G40" s="166"/>
      <c r="H40" s="6"/>
      <c r="I40" s="6"/>
      <c r="J40" s="162"/>
      <c r="K40" s="162"/>
      <c r="L40" s="162"/>
    </row>
    <row r="41" spans="1:15" ht="14.25" customHeight="1">
      <c r="B41" s="5" t="s">
        <v>18</v>
      </c>
      <c r="G41" s="6">
        <f>+'VH Expenditure 23-24'!G142</f>
        <v>2522.5100000000002</v>
      </c>
      <c r="H41" s="6"/>
      <c r="I41" s="6"/>
      <c r="J41" s="162">
        <v>2208.4999999999995</v>
      </c>
      <c r="K41" s="162"/>
      <c r="L41" s="162"/>
    </row>
    <row r="42" spans="1:15" ht="14.25" customHeight="1">
      <c r="B42" s="5" t="s">
        <v>20</v>
      </c>
      <c r="G42" s="6">
        <f>+'VH Expenditure 23-24'!J142+'VH Expenditure 23-24'!K142+'VH Expenditure 23-24'!L142+'VH Expenditure 23-24'!M142</f>
        <v>3038.01</v>
      </c>
      <c r="H42" s="6"/>
      <c r="I42" s="6"/>
      <c r="J42" s="162">
        <v>2659.9199999999996</v>
      </c>
      <c r="K42" s="162"/>
      <c r="L42" s="162"/>
    </row>
    <row r="43" spans="1:15" ht="14.25" customHeight="1">
      <c r="B43" s="5" t="s">
        <v>25</v>
      </c>
      <c r="G43" s="6">
        <f>+'VH Expenditure 23-24'!H142</f>
        <v>22122.450000000004</v>
      </c>
      <c r="H43" s="6"/>
      <c r="I43" s="6"/>
      <c r="J43" s="162">
        <v>4744.32</v>
      </c>
      <c r="K43" s="162"/>
      <c r="L43" s="162"/>
    </row>
    <row r="44" spans="1:15" ht="14.25" customHeight="1">
      <c r="B44" t="s">
        <v>317</v>
      </c>
      <c r="G44" s="6">
        <f>+'VH Expenditure 23-24'!N142</f>
        <v>750</v>
      </c>
      <c r="H44" s="6"/>
      <c r="I44" s="6"/>
      <c r="J44" s="162"/>
      <c r="K44" s="162"/>
      <c r="L44" s="162"/>
    </row>
    <row r="45" spans="1:15" ht="14.25" customHeight="1">
      <c r="B45" s="5" t="s">
        <v>22</v>
      </c>
      <c r="G45" s="300">
        <f>+'VH Expenditure 23-24'!I142</f>
        <v>757.83</v>
      </c>
      <c r="H45" s="6"/>
      <c r="I45" s="6"/>
      <c r="J45" s="296">
        <v>0</v>
      </c>
      <c r="K45" s="162"/>
      <c r="L45" s="162"/>
    </row>
    <row r="46" spans="1:15" ht="14.25" customHeight="1">
      <c r="G46" s="6"/>
      <c r="H46" s="7">
        <f>SUM(G41:G45)</f>
        <v>29190.800000000007</v>
      </c>
      <c r="I46" s="6"/>
      <c r="J46" s="162"/>
      <c r="K46" s="164">
        <f>SUM(J41:J45)</f>
        <v>9612.739999999998</v>
      </c>
      <c r="L46" s="162"/>
    </row>
    <row r="47" spans="1:15" ht="14.25" customHeight="1">
      <c r="B47" s="5" t="s">
        <v>27</v>
      </c>
      <c r="G47" s="6"/>
      <c r="H47" s="6"/>
      <c r="I47" s="9">
        <f>+H39+H46</f>
        <v>58324.450000000004</v>
      </c>
      <c r="J47" s="162"/>
      <c r="K47" s="162"/>
      <c r="L47" s="167">
        <f>+K39+K46</f>
        <v>76107.66</v>
      </c>
      <c r="M47" s="5" t="s">
        <v>318</v>
      </c>
      <c r="N47" s="6">
        <f>ROUND(I47-G29-G41,0)-1</f>
        <v>49987</v>
      </c>
      <c r="O47" s="6">
        <f>+L47-J29-J41</f>
        <v>68344.010000000009</v>
      </c>
    </row>
    <row r="48" spans="1:15" ht="9" customHeight="1">
      <c r="G48" s="6"/>
      <c r="H48" s="6"/>
      <c r="I48" s="6"/>
      <c r="J48" s="162"/>
      <c r="K48" s="162"/>
      <c r="L48" s="162"/>
    </row>
    <row r="49" spans="1:15" ht="14.25" customHeight="1" thickBot="1">
      <c r="A49" s="4" t="s">
        <v>480</v>
      </c>
      <c r="G49" s="6"/>
      <c r="H49" s="6"/>
      <c r="I49" s="10">
        <f>+I25-I47</f>
        <v>-2669.4900000000052</v>
      </c>
      <c r="J49" s="162"/>
      <c r="K49" s="162"/>
      <c r="L49" s="168">
        <f>+L25-L47</f>
        <v>-1715.570000000007</v>
      </c>
    </row>
    <row r="50" spans="1:15" ht="14.25" customHeight="1" thickTop="1">
      <c r="A50" s="4"/>
      <c r="G50" s="6"/>
      <c r="H50" s="6"/>
      <c r="I50" s="86"/>
      <c r="J50" s="6"/>
      <c r="K50" s="6"/>
      <c r="L50" s="86"/>
      <c r="M50" s="5" t="s">
        <v>319</v>
      </c>
      <c r="N50" s="20">
        <f>+N5+N11+N25-N29-N47</f>
        <v>68304</v>
      </c>
      <c r="O50" s="5" t="s">
        <v>481</v>
      </c>
    </row>
    <row r="51" spans="1:15" ht="14.25" customHeight="1">
      <c r="A51" s="4"/>
      <c r="G51" s="6"/>
      <c r="H51" s="6"/>
      <c r="I51" s="86"/>
      <c r="J51" s="6"/>
      <c r="K51" s="6"/>
      <c r="L51" s="86"/>
    </row>
    <row r="52" spans="1:15" ht="14.25" customHeight="1">
      <c r="A52" s="4"/>
      <c r="G52" s="6"/>
      <c r="H52" s="6"/>
      <c r="I52" s="86"/>
      <c r="J52" s="6"/>
      <c r="K52" s="6"/>
      <c r="L52" s="86"/>
      <c r="M52" s="5" t="s">
        <v>321</v>
      </c>
      <c r="N52" s="169">
        <f>ROUND(N50-I106,0)</f>
        <v>0</v>
      </c>
    </row>
    <row r="53" spans="1:15" ht="14.25" customHeight="1">
      <c r="A53" s="4"/>
      <c r="G53" s="6"/>
      <c r="H53" s="6"/>
      <c r="I53" s="86"/>
      <c r="J53" s="6"/>
      <c r="K53" s="6"/>
      <c r="L53" s="86"/>
    </row>
    <row r="54" spans="1:15" ht="14.25" customHeight="1">
      <c r="A54" s="4"/>
      <c r="G54" s="6"/>
      <c r="H54" s="6"/>
      <c r="I54" s="86"/>
      <c r="J54" s="6"/>
      <c r="K54" s="6"/>
      <c r="L54" s="86"/>
      <c r="M54" s="46" t="s">
        <v>1084</v>
      </c>
      <c r="N54" s="170" t="str">
        <f>IF(N52=0,"Agrees to balance sheet", "Error - totals disagree")</f>
        <v>Agrees to balance sheet</v>
      </c>
      <c r="O54" s="128"/>
    </row>
    <row r="55" spans="1:15" ht="14.25" customHeight="1">
      <c r="A55" s="4"/>
      <c r="G55" s="6"/>
      <c r="H55" s="6"/>
      <c r="I55" s="86"/>
      <c r="J55" s="6"/>
      <c r="K55" s="6"/>
      <c r="L55" s="86"/>
    </row>
    <row r="56" spans="1:15" ht="14.25" customHeight="1">
      <c r="A56" s="4"/>
      <c r="G56" s="6"/>
      <c r="H56" s="6"/>
      <c r="I56" s="86"/>
      <c r="J56" s="6"/>
      <c r="K56" s="6"/>
      <c r="L56" s="86"/>
    </row>
    <row r="57" spans="1:15" ht="14.25" customHeight="1">
      <c r="A57" s="4"/>
      <c r="G57" s="6"/>
      <c r="H57" s="6"/>
      <c r="I57" s="86"/>
      <c r="J57" s="6"/>
      <c r="K57" s="6"/>
      <c r="L57" s="86"/>
      <c r="M57" s="5" t="s">
        <v>323</v>
      </c>
      <c r="N57" s="6">
        <f>ROUND(I80,0)</f>
        <v>64071</v>
      </c>
    </row>
    <row r="58" spans="1:15" ht="14.25" customHeight="1">
      <c r="A58" s="4"/>
      <c r="G58" s="6"/>
      <c r="H58" s="6"/>
      <c r="I58" s="86"/>
      <c r="J58" s="6"/>
      <c r="K58" s="6"/>
      <c r="L58" s="86"/>
    </row>
    <row r="59" spans="1:15" ht="14.25" customHeight="1">
      <c r="A59" s="4"/>
      <c r="G59" s="6"/>
      <c r="H59" s="6"/>
      <c r="I59" s="86"/>
      <c r="J59" s="6"/>
      <c r="K59" s="6"/>
      <c r="L59" s="86"/>
    </row>
    <row r="60" spans="1:15" ht="14.25" customHeight="1">
      <c r="A60" s="4"/>
      <c r="G60" s="6"/>
      <c r="H60" s="6"/>
      <c r="I60" s="86"/>
      <c r="J60" s="6"/>
      <c r="K60" s="6"/>
      <c r="L60" s="86"/>
    </row>
    <row r="61" spans="1:15" ht="14.25" customHeight="1">
      <c r="A61" s="4"/>
      <c r="G61" s="6"/>
      <c r="H61" s="6"/>
      <c r="I61" s="86"/>
      <c r="J61" s="6"/>
      <c r="K61" s="6"/>
      <c r="L61" s="86"/>
    </row>
    <row r="62" spans="1:15" ht="14.25" customHeight="1">
      <c r="A62" s="4"/>
      <c r="G62" s="6"/>
      <c r="H62" s="6"/>
      <c r="I62" s="86"/>
      <c r="J62" s="6"/>
      <c r="K62" s="6"/>
      <c r="L62" s="86"/>
    </row>
    <row r="63" spans="1:15" ht="14.25" customHeight="1">
      <c r="J63" s="6"/>
      <c r="K63" s="6"/>
      <c r="L63" s="6"/>
    </row>
    <row r="64" spans="1:15" ht="14.25" customHeight="1">
      <c r="L64" s="2"/>
    </row>
    <row r="65" spans="1:24" ht="14.25" customHeight="1">
      <c r="L65" s="2"/>
    </row>
    <row r="66" spans="1:24" ht="14.25" customHeight="1">
      <c r="A66" s="386" t="str">
        <f>+A1</f>
        <v>Great Oakley Parish Council</v>
      </c>
      <c r="B66" s="387"/>
      <c r="C66" s="387"/>
      <c r="D66" s="387"/>
      <c r="E66" s="387"/>
      <c r="F66" s="387"/>
      <c r="G66" s="387"/>
      <c r="H66" s="387"/>
      <c r="I66" s="387"/>
      <c r="J66" s="387"/>
      <c r="K66" s="387"/>
      <c r="L66" s="387"/>
    </row>
    <row r="67" spans="1:24" ht="14.25" customHeight="1">
      <c r="A67" s="1"/>
      <c r="B67" s="1"/>
      <c r="L67" s="2"/>
    </row>
    <row r="68" spans="1:24" ht="14.25" customHeight="1">
      <c r="A68" s="386" t="s">
        <v>29</v>
      </c>
      <c r="B68" s="387"/>
      <c r="C68" s="387"/>
      <c r="D68" s="387"/>
      <c r="E68" s="387"/>
      <c r="F68" s="387"/>
      <c r="G68" s="387"/>
      <c r="H68" s="387"/>
      <c r="I68" s="387"/>
      <c r="J68" s="387"/>
      <c r="K68" s="387"/>
      <c r="L68" s="387"/>
    </row>
    <row r="69" spans="1:24" ht="14.25" customHeight="1">
      <c r="A69" s="1"/>
      <c r="B69" s="1"/>
      <c r="L69" s="2"/>
    </row>
    <row r="70" spans="1:24" ht="14.25" customHeight="1">
      <c r="A70" s="392" t="s">
        <v>1072</v>
      </c>
      <c r="B70" s="387"/>
      <c r="C70" s="387"/>
      <c r="D70" s="387"/>
      <c r="E70" s="387"/>
      <c r="F70" s="387"/>
      <c r="G70" s="387"/>
      <c r="H70" s="387"/>
      <c r="I70" s="387"/>
      <c r="J70" s="387"/>
      <c r="K70" s="387"/>
      <c r="L70" s="387"/>
    </row>
    <row r="71" spans="1:24" ht="14.25" customHeight="1">
      <c r="L71" s="2"/>
    </row>
    <row r="72" spans="1:24" ht="14.25" customHeight="1">
      <c r="H72" s="157" t="str">
        <f>+H7</f>
        <v>2024</v>
      </c>
      <c r="I72" s="157" t="str">
        <f>+H72</f>
        <v>2024</v>
      </c>
      <c r="K72" s="159" t="str">
        <f>+K7</f>
        <v>2023</v>
      </c>
      <c r="L72" s="159" t="str">
        <f>+K72</f>
        <v>2023</v>
      </c>
    </row>
    <row r="73" spans="1:24" ht="14.25" customHeight="1">
      <c r="H73" s="2" t="str">
        <f>+H8</f>
        <v>£</v>
      </c>
      <c r="I73" s="2" t="str">
        <f>+I8</f>
        <v>£</v>
      </c>
      <c r="K73" s="160" t="s">
        <v>3</v>
      </c>
      <c r="L73" s="160" t="s">
        <v>3</v>
      </c>
    </row>
    <row r="74" spans="1:24" ht="14.25" customHeight="1">
      <c r="K74" s="160"/>
      <c r="L74" s="160"/>
    </row>
    <row r="75" spans="1:24" ht="14.25" customHeight="1">
      <c r="A75" s="4" t="s">
        <v>31</v>
      </c>
      <c r="K75" s="160"/>
      <c r="L75" s="171"/>
    </row>
    <row r="76" spans="1:24" ht="14.25" customHeight="1">
      <c r="A76" s="5" t="s">
        <v>32</v>
      </c>
      <c r="H76" s="6"/>
      <c r="I76" s="6">
        <f>+L76-'PC Income 23-24'!I15+'PC Expenditure 23-24'!C157+'VH Expenditure 23-24'!C142</f>
        <v>4232.8900000000003</v>
      </c>
      <c r="K76" s="160"/>
      <c r="L76" s="172">
        <v>9566.48</v>
      </c>
      <c r="O76" s="209"/>
      <c r="U76" s="6"/>
      <c r="V76" s="6"/>
      <c r="W76" s="6"/>
      <c r="X76" s="6"/>
    </row>
    <row r="77" spans="1:24" ht="14.25" customHeight="1">
      <c r="A77" s="5" t="s">
        <v>33</v>
      </c>
      <c r="H77" s="6"/>
      <c r="I77" s="6"/>
      <c r="K77" s="173"/>
      <c r="L77" s="171"/>
      <c r="N77" s="14"/>
      <c r="O77" s="5" t="s">
        <v>7</v>
      </c>
      <c r="P77" s="14"/>
      <c r="U77" s="6"/>
      <c r="V77" s="6"/>
      <c r="W77" s="6"/>
      <c r="X77" s="6"/>
    </row>
    <row r="78" spans="1:24" ht="14.25" customHeight="1">
      <c r="B78" s="5" t="s">
        <v>34</v>
      </c>
      <c r="H78" s="6">
        <f>+'Bank reconciliation '!BP13*-1</f>
        <v>40773.200000000004</v>
      </c>
      <c r="I78" s="6"/>
      <c r="K78" s="172">
        <v>32016.89</v>
      </c>
      <c r="L78" s="171"/>
      <c r="N78" s="20"/>
      <c r="P78" s="14"/>
      <c r="U78" s="6"/>
      <c r="V78" s="6"/>
      <c r="W78" s="6"/>
      <c r="X78" s="6"/>
    </row>
    <row r="79" spans="1:24" ht="14.25" customHeight="1">
      <c r="B79" s="5" t="s">
        <v>35</v>
      </c>
      <c r="H79" s="300">
        <f>+'Bank reconciliation '!BP43*-1</f>
        <v>23297.66</v>
      </c>
      <c r="I79" s="6"/>
      <c r="K79" s="172">
        <v>29389.87</v>
      </c>
      <c r="L79" s="171"/>
      <c r="N79" s="14"/>
      <c r="P79" s="14"/>
      <c r="U79" s="6"/>
      <c r="V79" s="6"/>
      <c r="W79" s="6"/>
      <c r="X79" s="6"/>
    </row>
    <row r="80" spans="1:24" ht="14.25" customHeight="1">
      <c r="H80" s="6"/>
      <c r="I80" s="6">
        <f>SUM(H78:H79)</f>
        <v>64070.86</v>
      </c>
      <c r="K80" s="175"/>
      <c r="L80" s="164">
        <f>SUM(K78:K79)</f>
        <v>61406.759999999995</v>
      </c>
      <c r="O80" s="5" t="s">
        <v>7</v>
      </c>
    </row>
    <row r="81" spans="1:15" ht="14.25" customHeight="1">
      <c r="H81" s="6"/>
      <c r="I81" s="176">
        <f>SUM(I76:I80)</f>
        <v>68303.75</v>
      </c>
      <c r="K81" s="173"/>
      <c r="L81" s="162">
        <f>+L80+L76</f>
        <v>70973.239999999991</v>
      </c>
    </row>
    <row r="82" spans="1:15" ht="14.25" customHeight="1">
      <c r="A82" s="4" t="s">
        <v>38</v>
      </c>
      <c r="H82" s="6"/>
      <c r="I82" s="6"/>
      <c r="K82" s="177"/>
      <c r="L82" s="171"/>
      <c r="O82" s="5" t="s">
        <v>7</v>
      </c>
    </row>
    <row r="83" spans="1:15" ht="14.25" customHeight="1">
      <c r="A83" s="5" t="s">
        <v>39</v>
      </c>
      <c r="H83" s="6"/>
      <c r="I83" s="18">
        <f>+'VH Expenditure 2021-22'!O202</f>
        <v>0</v>
      </c>
      <c r="K83" s="173"/>
      <c r="L83" s="163">
        <v>0</v>
      </c>
      <c r="N83" s="14"/>
      <c r="O83" s="5" t="s">
        <v>7</v>
      </c>
    </row>
    <row r="84" spans="1:15" ht="14.25" customHeight="1" thickBot="1">
      <c r="A84" s="4" t="s">
        <v>41</v>
      </c>
      <c r="H84" s="6"/>
      <c r="I84" s="17">
        <f>+I81-I83</f>
        <v>68303.75</v>
      </c>
      <c r="K84" s="160"/>
      <c r="L84" s="178">
        <f>+L81-L83</f>
        <v>70973.239999999991</v>
      </c>
    </row>
    <row r="85" spans="1:15" ht="14.25" customHeight="1" thickTop="1">
      <c r="H85" s="6"/>
      <c r="I85" s="6"/>
      <c r="K85" s="160"/>
      <c r="L85" s="171"/>
    </row>
    <row r="86" spans="1:15" ht="14.25" customHeight="1">
      <c r="A86" s="4" t="s">
        <v>42</v>
      </c>
      <c r="H86" s="6"/>
      <c r="I86" s="6"/>
      <c r="K86" s="160"/>
      <c r="L86" s="171"/>
    </row>
    <row r="87" spans="1:15" ht="14.25" customHeight="1">
      <c r="A87" s="4" t="s">
        <v>43</v>
      </c>
      <c r="H87" s="6"/>
      <c r="I87" s="6"/>
      <c r="K87" s="160"/>
      <c r="L87" s="163"/>
    </row>
    <row r="88" spans="1:15" ht="14.25" customHeight="1">
      <c r="A88" s="4"/>
      <c r="B88" s="5" t="s">
        <v>327</v>
      </c>
      <c r="H88" s="6"/>
      <c r="I88" s="6">
        <f>+L92</f>
        <v>40282.5</v>
      </c>
      <c r="K88" s="160"/>
      <c r="L88" s="162">
        <v>41251.67</v>
      </c>
    </row>
    <row r="89" spans="1:15" ht="14.25" customHeight="1">
      <c r="B89" s="5" t="s">
        <v>1076</v>
      </c>
      <c r="E89" s="5" t="s">
        <v>34</v>
      </c>
      <c r="H89" s="6"/>
      <c r="I89" s="6">
        <f>+H18-H39</f>
        <v>1777.9600000000028</v>
      </c>
      <c r="K89" s="161"/>
      <c r="L89" s="179">
        <v>-8969.17</v>
      </c>
    </row>
    <row r="90" spans="1:15" ht="14.25" customHeight="1">
      <c r="H90" s="6"/>
      <c r="I90" s="176">
        <f>+I88+I89</f>
        <v>42060.460000000006</v>
      </c>
      <c r="K90" s="172"/>
      <c r="L90" s="172">
        <f>+L88+L89</f>
        <v>32282.5</v>
      </c>
      <c r="M90" s="20"/>
    </row>
    <row r="91" spans="1:15" ht="14.25" customHeight="1">
      <c r="B91" s="5" t="s">
        <v>483</v>
      </c>
      <c r="H91" s="6"/>
      <c r="I91" s="18">
        <v>0</v>
      </c>
      <c r="K91" s="172"/>
      <c r="L91" s="172">
        <v>8000</v>
      </c>
      <c r="M91" s="20"/>
    </row>
    <row r="92" spans="1:15" ht="14.25" customHeight="1">
      <c r="B92" s="5" t="s">
        <v>330</v>
      </c>
      <c r="H92" s="6"/>
      <c r="I92" s="176">
        <f>SUM(I90:I91)</f>
        <v>42060.460000000006</v>
      </c>
      <c r="K92" s="172"/>
      <c r="L92" s="180">
        <f>SUM(L90:L91)</f>
        <v>40282.5</v>
      </c>
      <c r="M92" s="6"/>
    </row>
    <row r="93" spans="1:15" ht="7.5" customHeight="1">
      <c r="H93" s="6"/>
      <c r="I93" s="6"/>
      <c r="K93" s="172"/>
      <c r="L93" s="172"/>
    </row>
    <row r="94" spans="1:15" ht="14.25" customHeight="1">
      <c r="A94" s="4" t="s">
        <v>49</v>
      </c>
      <c r="H94" s="6"/>
      <c r="I94" s="6"/>
      <c r="K94" s="172"/>
      <c r="L94" s="172"/>
    </row>
    <row r="95" spans="1:15" ht="14.25" customHeight="1">
      <c r="A95" s="4"/>
      <c r="B95" s="5" t="s">
        <v>50</v>
      </c>
      <c r="C95" s="5" t="s">
        <v>331</v>
      </c>
      <c r="H95" s="6">
        <f>+K97</f>
        <v>30690.739999999998</v>
      </c>
      <c r="I95" s="6"/>
      <c r="K95" s="172">
        <v>23437.14</v>
      </c>
      <c r="L95" s="172"/>
    </row>
    <row r="96" spans="1:15" ht="14.25" customHeight="1">
      <c r="A96" s="4"/>
      <c r="C96" s="5" t="s">
        <v>1075</v>
      </c>
      <c r="H96" s="6">
        <f>+H24-H46</f>
        <v>-4447.450000000008</v>
      </c>
      <c r="I96" s="6"/>
      <c r="K96" s="179">
        <v>7253.6</v>
      </c>
      <c r="L96" s="172"/>
    </row>
    <row r="97" spans="1:12" ht="14.25" customHeight="1">
      <c r="A97" s="4"/>
      <c r="C97" s="5" t="s">
        <v>333</v>
      </c>
      <c r="H97" s="181">
        <f>+H95+H96</f>
        <v>26243.28999999999</v>
      </c>
      <c r="I97" s="6"/>
      <c r="K97" s="182">
        <f>+K95+K96</f>
        <v>30690.739999999998</v>
      </c>
      <c r="L97" s="172"/>
    </row>
    <row r="98" spans="1:12" ht="14.25" customHeight="1">
      <c r="A98" s="4"/>
      <c r="H98" s="6"/>
      <c r="I98" s="6"/>
      <c r="K98" s="172"/>
      <c r="L98" s="172"/>
    </row>
    <row r="99" spans="1:12" ht="14.25" customHeight="1">
      <c r="A99" s="4"/>
      <c r="H99" s="18"/>
      <c r="I99" s="6"/>
      <c r="K99" s="172"/>
      <c r="L99" s="172"/>
    </row>
    <row r="100" spans="1:12" ht="14.25" customHeight="1">
      <c r="A100" s="4"/>
      <c r="B100" s="5" t="s">
        <v>336</v>
      </c>
      <c r="C100" s="21" t="s">
        <v>331</v>
      </c>
      <c r="H100" s="18">
        <f>+K102</f>
        <v>0</v>
      </c>
      <c r="I100" s="6"/>
      <c r="K100" s="172">
        <v>8000</v>
      </c>
      <c r="L100" s="172"/>
    </row>
    <row r="101" spans="1:12" ht="14.25" customHeight="1">
      <c r="A101" s="4"/>
      <c r="C101" s="21" t="s">
        <v>485</v>
      </c>
      <c r="H101" s="18">
        <v>0</v>
      </c>
      <c r="I101" s="6"/>
      <c r="K101" s="172">
        <v>-8000</v>
      </c>
      <c r="L101" s="172"/>
    </row>
    <row r="102" spans="1:12" ht="14.25" customHeight="1">
      <c r="A102" s="4"/>
      <c r="C102" s="5" t="s">
        <v>333</v>
      </c>
      <c r="H102" s="183">
        <f>+H100+H101</f>
        <v>0</v>
      </c>
      <c r="I102" s="6"/>
      <c r="K102" s="205">
        <f>+K100+K101</f>
        <v>0</v>
      </c>
      <c r="L102" s="172"/>
    </row>
    <row r="103" spans="1:12" ht="14.25" customHeight="1">
      <c r="A103" s="4"/>
      <c r="H103" s="18"/>
      <c r="I103" s="6"/>
      <c r="K103" s="172"/>
      <c r="L103" s="172"/>
    </row>
    <row r="104" spans="1:12" ht="14.25" customHeight="1">
      <c r="A104" s="4"/>
      <c r="B104" s="5" t="s">
        <v>337</v>
      </c>
      <c r="H104" s="6"/>
      <c r="I104" s="6">
        <f>+H97+H102</f>
        <v>26243.28999999999</v>
      </c>
      <c r="K104" s="172"/>
      <c r="L104" s="172">
        <f>+K97+K102</f>
        <v>30690.739999999998</v>
      </c>
    </row>
    <row r="105" spans="1:12" ht="14.25" customHeight="1">
      <c r="A105" s="4"/>
      <c r="H105" s="6"/>
      <c r="I105" s="6"/>
      <c r="K105" s="172"/>
      <c r="L105" s="172"/>
    </row>
    <row r="106" spans="1:12" ht="14.25" customHeight="1" thickBot="1">
      <c r="A106" s="4" t="s">
        <v>56</v>
      </c>
      <c r="H106" s="6"/>
      <c r="I106" s="17">
        <f>+I92+I104</f>
        <v>68303.75</v>
      </c>
      <c r="K106" s="172"/>
      <c r="L106" s="178">
        <f>+L92+L104</f>
        <v>70973.239999999991</v>
      </c>
    </row>
    <row r="107" spans="1:12" ht="14.25" customHeight="1" thickTop="1">
      <c r="I107" s="20"/>
      <c r="K107" s="12"/>
      <c r="L107" s="12"/>
    </row>
    <row r="108" spans="1:12" ht="14.25" customHeight="1">
      <c r="L108" s="11"/>
    </row>
    <row r="109" spans="1:12" ht="14.25" customHeight="1">
      <c r="A109" s="5" t="s">
        <v>57</v>
      </c>
      <c r="L109" s="11"/>
    </row>
    <row r="110" spans="1:12" ht="14.25" customHeight="1">
      <c r="B110" s="5" t="s">
        <v>338</v>
      </c>
      <c r="K110" s="5" t="s">
        <v>339</v>
      </c>
      <c r="L110" s="11"/>
    </row>
    <row r="111" spans="1:12" ht="14.25" customHeight="1">
      <c r="K111" s="5" t="s">
        <v>59</v>
      </c>
      <c r="L111" s="11"/>
    </row>
    <row r="112" spans="1:12" ht="14.25" customHeight="1">
      <c r="B112" s="5" t="s">
        <v>60</v>
      </c>
      <c r="K112" s="5" t="s">
        <v>61</v>
      </c>
      <c r="L112" s="11"/>
    </row>
    <row r="113" spans="1:12" ht="14.25" customHeight="1">
      <c r="L113" s="11"/>
    </row>
    <row r="114" spans="1:12" ht="14.25" customHeight="1">
      <c r="A114" s="5" t="s">
        <v>62</v>
      </c>
      <c r="L114" s="11"/>
    </row>
    <row r="115" spans="1:12" ht="14.25" customHeight="1">
      <c r="L115" s="11"/>
    </row>
    <row r="116" spans="1:12" ht="14.25" customHeight="1">
      <c r="B116" s="5" t="s">
        <v>338</v>
      </c>
      <c r="K116" s="5" t="s">
        <v>340</v>
      </c>
      <c r="L116" s="11"/>
    </row>
    <row r="117" spans="1:12" ht="14.25" customHeight="1">
      <c r="L117" s="11"/>
    </row>
    <row r="118" spans="1:12" ht="14.25" customHeight="1">
      <c r="A118" s="1"/>
      <c r="B118" s="1"/>
      <c r="L118" s="2"/>
    </row>
    <row r="119" spans="1:12" ht="14.25" customHeight="1">
      <c r="A119" s="386"/>
      <c r="B119" s="387"/>
      <c r="C119" s="387"/>
      <c r="D119" s="387"/>
      <c r="E119" s="387"/>
      <c r="F119" s="387"/>
      <c r="G119" s="387"/>
      <c r="H119" s="387"/>
      <c r="I119" s="387"/>
      <c r="J119" s="387"/>
      <c r="K119" s="387"/>
      <c r="L119" s="387"/>
    </row>
    <row r="120" spans="1:12" ht="14.25" customHeight="1">
      <c r="A120" s="1"/>
      <c r="B120" s="1"/>
      <c r="L120" s="2"/>
    </row>
    <row r="121" spans="1:12" ht="14.25" customHeight="1">
      <c r="A121" s="388"/>
      <c r="B121" s="387"/>
      <c r="C121" s="387"/>
      <c r="D121" s="387"/>
      <c r="E121" s="387"/>
      <c r="F121" s="387"/>
      <c r="G121" s="387"/>
      <c r="H121" s="387"/>
      <c r="I121" s="387"/>
      <c r="J121" s="387"/>
      <c r="K121" s="387"/>
      <c r="L121" s="387"/>
    </row>
    <row r="122" spans="1:12" ht="14.25" customHeight="1">
      <c r="L122" s="11"/>
    </row>
    <row r="123" spans="1:12" ht="14.25" customHeight="1">
      <c r="L123" s="11"/>
    </row>
    <row r="124" spans="1:12" ht="14.25" customHeight="1">
      <c r="A124" s="4"/>
      <c r="L124" s="11"/>
    </row>
    <row r="125" spans="1:12" ht="14.25" customHeight="1">
      <c r="J125" s="2"/>
      <c r="L125" s="2"/>
    </row>
    <row r="126" spans="1:12" ht="14.25" customHeight="1">
      <c r="J126" s="2"/>
      <c r="L126" s="2"/>
    </row>
    <row r="127" spans="1:12" ht="14.25" customHeight="1"/>
    <row r="128" spans="1:12" ht="14.25" customHeight="1">
      <c r="L128" s="11"/>
    </row>
    <row r="129" spans="1:12" ht="14.25" customHeight="1">
      <c r="L129" s="11"/>
    </row>
    <row r="130" spans="1:12" ht="14.25" customHeight="1">
      <c r="A130" s="4"/>
      <c r="L130" s="11"/>
    </row>
    <row r="131" spans="1:12" ht="14.25" customHeight="1">
      <c r="L131" s="11"/>
    </row>
    <row r="132" spans="1:12" ht="14.25" customHeight="1">
      <c r="L132" s="11"/>
    </row>
    <row r="133" spans="1:12" ht="14.25" customHeight="1">
      <c r="L133" s="11"/>
    </row>
    <row r="134" spans="1:12" ht="14.25" customHeight="1">
      <c r="L134" s="11"/>
    </row>
    <row r="135" spans="1:12" ht="14.25" customHeight="1">
      <c r="A135" s="4"/>
      <c r="L135" s="11"/>
    </row>
    <row r="136" spans="1:12" ht="14.25" customHeight="1">
      <c r="L136" s="11"/>
    </row>
    <row r="137" spans="1:12" ht="14.25" customHeight="1">
      <c r="L137" s="11"/>
    </row>
    <row r="138" spans="1:12" ht="14.25" customHeight="1">
      <c r="L138" s="11"/>
    </row>
    <row r="139" spans="1:12" ht="14.25" customHeight="1">
      <c r="J139" s="2"/>
      <c r="L139" s="2"/>
    </row>
    <row r="140" spans="1:12" ht="14.25" customHeight="1">
      <c r="J140" s="2"/>
      <c r="L140" s="2"/>
    </row>
    <row r="141" spans="1:12" ht="14.25" customHeight="1">
      <c r="L141" s="11"/>
    </row>
    <row r="142" spans="1:12" ht="14.25" customHeight="1">
      <c r="L142" s="11"/>
    </row>
    <row r="143" spans="1:12" ht="14.25" customHeight="1">
      <c r="A143" s="4"/>
      <c r="L143" s="11"/>
    </row>
    <row r="144" spans="1:12" ht="14.25" customHeight="1">
      <c r="L144" s="11"/>
    </row>
    <row r="145" spans="10:12" ht="14.25" customHeight="1">
      <c r="L145" s="11"/>
    </row>
    <row r="146" spans="10:12" ht="14.25" customHeight="1">
      <c r="L146" s="11"/>
    </row>
    <row r="147" spans="10:12" ht="14.25" customHeight="1">
      <c r="L147" s="11"/>
    </row>
    <row r="148" spans="10:12" ht="14.25" customHeight="1">
      <c r="J148" s="2"/>
      <c r="L148" s="2"/>
    </row>
    <row r="149" spans="10:12" ht="14.25" customHeight="1">
      <c r="J149" s="2"/>
      <c r="L149" s="2"/>
    </row>
    <row r="150" spans="10:12" ht="14.25" customHeight="1">
      <c r="J150" s="11"/>
      <c r="L150" s="11"/>
    </row>
    <row r="151" spans="10:12" ht="14.25" customHeight="1">
      <c r="L151" s="11"/>
    </row>
    <row r="152" spans="10:12" ht="14.25" customHeight="1">
      <c r="L152" s="11"/>
    </row>
    <row r="153" spans="10:12" ht="14.25" customHeight="1">
      <c r="L153" s="11"/>
    </row>
    <row r="154" spans="10:12" ht="14.25" customHeight="1">
      <c r="J154" s="11"/>
      <c r="L154" s="11"/>
    </row>
    <row r="155" spans="10:12" ht="14.25" customHeight="1">
      <c r="J155" s="11"/>
      <c r="L155" s="11"/>
    </row>
    <row r="156" spans="10:12" ht="14.25" customHeight="1">
      <c r="L156" s="11"/>
    </row>
    <row r="157" spans="10:12" ht="14.25" customHeight="1">
      <c r="L157" s="11"/>
    </row>
    <row r="158" spans="10:12" ht="14.25" customHeight="1">
      <c r="L158" s="11"/>
    </row>
    <row r="159" spans="10:12" ht="14.25" customHeight="1">
      <c r="L159" s="11"/>
    </row>
    <row r="160" spans="10:12" ht="14.25" customHeight="1">
      <c r="L160" s="11"/>
    </row>
    <row r="161" spans="1:12" ht="14.25" customHeight="1">
      <c r="L161" s="11"/>
    </row>
    <row r="162" spans="1:12" ht="14.25" customHeight="1">
      <c r="L162" s="11"/>
    </row>
    <row r="163" spans="1:12" ht="14.25" customHeight="1">
      <c r="L163" s="11"/>
    </row>
    <row r="164" spans="1:12" ht="14.25" customHeight="1">
      <c r="L164" s="11"/>
    </row>
    <row r="165" spans="1:12" ht="14.25" customHeight="1">
      <c r="L165" s="11"/>
    </row>
    <row r="166" spans="1:12" ht="14.25" customHeight="1">
      <c r="L166" s="11"/>
    </row>
    <row r="167" spans="1:12" ht="14.25" customHeight="1">
      <c r="L167" s="11"/>
    </row>
    <row r="168" spans="1:12" ht="14.25" customHeight="1">
      <c r="L168" s="11"/>
    </row>
    <row r="169" spans="1:12" ht="14.25" customHeight="1">
      <c r="L169" s="11"/>
    </row>
    <row r="170" spans="1:12" ht="14.25" customHeight="1">
      <c r="L170" s="11"/>
    </row>
    <row r="171" spans="1:12" ht="14.25" customHeight="1">
      <c r="L171" s="11"/>
    </row>
    <row r="172" spans="1:12" ht="14.25" customHeight="1">
      <c r="L172" s="11"/>
    </row>
    <row r="173" spans="1:12" ht="14.25" customHeight="1">
      <c r="L173" s="11"/>
    </row>
    <row r="174" spans="1:12" ht="14.25" customHeight="1">
      <c r="L174" s="11"/>
    </row>
    <row r="175" spans="1:12" ht="14.25" customHeight="1">
      <c r="A175" s="389"/>
      <c r="B175" s="387"/>
      <c r="C175" s="387"/>
      <c r="D175" s="387"/>
      <c r="E175" s="387"/>
      <c r="F175" s="387"/>
      <c r="G175" s="387"/>
      <c r="H175" s="387"/>
      <c r="I175" s="387"/>
      <c r="J175" s="387"/>
      <c r="K175" s="387"/>
      <c r="L175" s="387"/>
    </row>
    <row r="176" spans="1:12" ht="14.25" customHeight="1">
      <c r="L176" s="11"/>
    </row>
    <row r="177" spans="1:12" ht="14.25" customHeight="1">
      <c r="A177" s="386"/>
      <c r="B177" s="387"/>
      <c r="C177" s="387"/>
      <c r="D177" s="387"/>
      <c r="E177" s="387"/>
      <c r="F177" s="387"/>
      <c r="G177" s="387"/>
      <c r="H177" s="387"/>
      <c r="I177" s="387"/>
      <c r="J177" s="387"/>
      <c r="K177" s="387"/>
      <c r="L177" s="387"/>
    </row>
    <row r="178" spans="1:12" ht="14.25" customHeight="1">
      <c r="A178" s="1"/>
      <c r="B178" s="1"/>
      <c r="L178" s="2"/>
    </row>
    <row r="179" spans="1:12" ht="14.25" customHeight="1">
      <c r="A179" s="386"/>
      <c r="B179" s="387"/>
      <c r="C179" s="387"/>
      <c r="D179" s="387"/>
      <c r="E179" s="387"/>
      <c r="F179" s="387"/>
      <c r="G179" s="387"/>
      <c r="H179" s="387"/>
      <c r="I179" s="387"/>
      <c r="J179" s="387"/>
      <c r="K179" s="387"/>
      <c r="L179" s="387"/>
    </row>
    <row r="180" spans="1:12" ht="14.25" customHeight="1">
      <c r="L180" s="11"/>
    </row>
    <row r="181" spans="1:12" ht="14.25" customHeight="1">
      <c r="A181" s="388"/>
      <c r="B181" s="387"/>
      <c r="C181" s="387"/>
      <c r="D181" s="387"/>
      <c r="E181" s="387"/>
      <c r="F181" s="387"/>
      <c r="G181" s="387"/>
      <c r="H181" s="387"/>
      <c r="I181" s="387"/>
      <c r="J181" s="387"/>
      <c r="K181" s="387"/>
      <c r="L181" s="387"/>
    </row>
    <row r="182" spans="1:12" ht="14.25" customHeight="1">
      <c r="L182" s="11"/>
    </row>
    <row r="183" spans="1:12" ht="14.25" customHeight="1">
      <c r="A183" s="4"/>
      <c r="L183" s="11"/>
    </row>
    <row r="184" spans="1:12" ht="14.25" customHeight="1">
      <c r="L184" s="11"/>
    </row>
    <row r="185" spans="1:12" ht="14.25" customHeight="1">
      <c r="L185" s="11"/>
    </row>
    <row r="186" spans="1:12" ht="14.25" customHeight="1">
      <c r="L186" s="11"/>
    </row>
    <row r="187" spans="1:12" ht="14.25" customHeight="1">
      <c r="A187" s="32"/>
      <c r="L187" s="11"/>
    </row>
    <row r="188" spans="1:12" ht="14.25" customHeight="1">
      <c r="A188" s="4"/>
      <c r="D188" s="4"/>
      <c r="J188" s="4"/>
      <c r="L188" s="33"/>
    </row>
    <row r="189" spans="1:12" ht="14.25" customHeight="1">
      <c r="J189" s="2"/>
      <c r="L189" s="11"/>
    </row>
    <row r="190" spans="1:12" ht="14.25" customHeight="1">
      <c r="J190" s="11"/>
      <c r="L190" s="11"/>
    </row>
    <row r="191" spans="1:12" ht="14.25" customHeight="1">
      <c r="L191" s="11"/>
    </row>
    <row r="192" spans="1:12" ht="14.25" customHeight="1">
      <c r="A192" s="32"/>
      <c r="L192" s="11"/>
    </row>
    <row r="193" spans="1:12" ht="14.25" customHeight="1">
      <c r="L193" s="11"/>
    </row>
    <row r="194" spans="1:12" ht="14.25" customHeight="1">
      <c r="L194" s="11"/>
    </row>
    <row r="195" spans="1:12" ht="14.25" customHeight="1">
      <c r="L195" s="11"/>
    </row>
    <row r="196" spans="1:12" ht="14.25" customHeight="1">
      <c r="A196" s="4"/>
      <c r="L196" s="11"/>
    </row>
    <row r="197" spans="1:12" ht="14.25" customHeight="1">
      <c r="L197" s="11"/>
    </row>
    <row r="198" spans="1:12" ht="14.25" customHeight="1">
      <c r="L198" s="11"/>
    </row>
    <row r="199" spans="1:12" ht="14.25" customHeight="1">
      <c r="L199" s="11"/>
    </row>
    <row r="200" spans="1:12" ht="14.25" customHeight="1">
      <c r="L200" s="11"/>
    </row>
    <row r="201" spans="1:12" ht="14.25" customHeight="1">
      <c r="L201" s="11"/>
    </row>
    <row r="202" spans="1:12" ht="14.25" customHeight="1">
      <c r="L202" s="11"/>
    </row>
    <row r="203" spans="1:12" ht="14.25" customHeight="1">
      <c r="L203" s="11"/>
    </row>
    <row r="204" spans="1:12" ht="14.25" customHeight="1">
      <c r="L204" s="11"/>
    </row>
    <row r="205" spans="1:12" ht="14.25" customHeight="1">
      <c r="L205" s="11"/>
    </row>
    <row r="206" spans="1:12" ht="14.25" customHeight="1">
      <c r="L206" s="11"/>
    </row>
    <row r="207" spans="1:12" ht="14.25" customHeight="1">
      <c r="L207" s="11"/>
    </row>
    <row r="208" spans="1:12" ht="14.25" customHeight="1">
      <c r="L208" s="11"/>
    </row>
    <row r="209" spans="12:12" ht="14.25" customHeight="1">
      <c r="L209" s="11"/>
    </row>
    <row r="210" spans="12:12" ht="14.25" customHeight="1">
      <c r="L210" s="11"/>
    </row>
    <row r="211" spans="12:12" ht="14.25" customHeight="1">
      <c r="L211" s="11"/>
    </row>
    <row r="212" spans="12:12" ht="14.25" customHeight="1">
      <c r="L212" s="11"/>
    </row>
    <row r="213" spans="12:12" ht="14.25" customHeight="1">
      <c r="L213" s="11"/>
    </row>
    <row r="214" spans="12:12" ht="14.25" customHeight="1">
      <c r="L214" s="11"/>
    </row>
    <row r="215" spans="12:12" ht="14.25" customHeight="1">
      <c r="L215" s="11"/>
    </row>
    <row r="216" spans="12:12" ht="14.25" customHeight="1">
      <c r="L216" s="11"/>
    </row>
    <row r="217" spans="12:12" ht="14.25" customHeight="1">
      <c r="L217" s="11"/>
    </row>
    <row r="218" spans="12:12" ht="14.25" customHeight="1">
      <c r="L218" s="11"/>
    </row>
    <row r="219" spans="12:12" ht="14.25" customHeight="1">
      <c r="L219" s="11"/>
    </row>
    <row r="220" spans="12:12" ht="14.25" customHeight="1">
      <c r="L220" s="11"/>
    </row>
    <row r="221" spans="12:12" ht="14.25" customHeight="1">
      <c r="L221" s="11"/>
    </row>
    <row r="222" spans="12:12" ht="14.25" customHeight="1">
      <c r="L222" s="11"/>
    </row>
    <row r="223" spans="12:12" ht="14.25" customHeight="1">
      <c r="L223" s="11"/>
    </row>
    <row r="224" spans="12:12" ht="14.25" customHeight="1">
      <c r="L224" s="11"/>
    </row>
    <row r="225" spans="1:12" ht="14.25" customHeight="1">
      <c r="L225" s="11"/>
    </row>
    <row r="226" spans="1:12" ht="14.25" customHeight="1">
      <c r="L226" s="11"/>
    </row>
    <row r="227" spans="1:12" ht="14.25" customHeight="1">
      <c r="L227" s="11"/>
    </row>
    <row r="228" spans="1:12" ht="14.25" customHeight="1">
      <c r="L228" s="11"/>
    </row>
    <row r="229" spans="1:12" ht="14.25" customHeight="1">
      <c r="L229" s="11"/>
    </row>
    <row r="230" spans="1:12" ht="14.25" customHeight="1">
      <c r="L230" s="11"/>
    </row>
    <row r="231" spans="1:12" ht="14.25" customHeight="1">
      <c r="L231" s="11"/>
    </row>
    <row r="232" spans="1:12" ht="14.25" customHeight="1">
      <c r="L232" s="11"/>
    </row>
    <row r="233" spans="1:12" ht="14.25" customHeight="1">
      <c r="A233" s="391"/>
      <c r="B233" s="387"/>
      <c r="C233" s="387"/>
      <c r="D233" s="387"/>
      <c r="E233" s="387"/>
      <c r="F233" s="387"/>
      <c r="G233" s="387"/>
      <c r="H233" s="387"/>
      <c r="I233" s="387"/>
      <c r="J233" s="387"/>
      <c r="K233" s="387"/>
      <c r="L233" s="387"/>
    </row>
    <row r="234" spans="1:12" ht="14.25" customHeight="1">
      <c r="A234" s="389"/>
      <c r="B234" s="387"/>
      <c r="C234" s="387"/>
      <c r="D234" s="387"/>
      <c r="E234" s="387"/>
      <c r="F234" s="387"/>
      <c r="G234" s="387"/>
      <c r="H234" s="387"/>
      <c r="I234" s="387"/>
      <c r="J234" s="387"/>
      <c r="K234" s="387"/>
      <c r="L234" s="387"/>
    </row>
    <row r="235" spans="1:12" ht="14.25" customHeight="1">
      <c r="L235" s="11"/>
    </row>
    <row r="236" spans="1:12" ht="14.25" customHeight="1">
      <c r="A236" s="386"/>
      <c r="B236" s="387"/>
      <c r="C236" s="387"/>
      <c r="D236" s="387"/>
      <c r="E236" s="387"/>
      <c r="F236" s="387"/>
      <c r="G236" s="387"/>
      <c r="H236" s="387"/>
      <c r="I236" s="387"/>
      <c r="J236" s="387"/>
      <c r="K236" s="387"/>
      <c r="L236" s="387"/>
    </row>
    <row r="237" spans="1:12" ht="14.25" customHeight="1">
      <c r="A237" s="1"/>
      <c r="B237" s="1"/>
      <c r="L237" s="2"/>
    </row>
    <row r="238" spans="1:12" ht="14.25" customHeight="1">
      <c r="A238" s="386"/>
      <c r="B238" s="387"/>
      <c r="C238" s="387"/>
      <c r="D238" s="387"/>
      <c r="E238" s="387"/>
      <c r="F238" s="387"/>
      <c r="G238" s="387"/>
      <c r="H238" s="387"/>
      <c r="I238" s="387"/>
      <c r="J238" s="387"/>
      <c r="K238" s="387"/>
      <c r="L238" s="387"/>
    </row>
    <row r="239" spans="1:12" ht="14.25" customHeight="1">
      <c r="L239" s="11"/>
    </row>
    <row r="240" spans="1:12" ht="14.25" customHeight="1">
      <c r="A240" s="388"/>
      <c r="B240" s="387"/>
      <c r="C240" s="387"/>
      <c r="D240" s="387"/>
      <c r="E240" s="387"/>
      <c r="F240" s="387"/>
      <c r="G240" s="387"/>
      <c r="H240" s="387"/>
      <c r="I240" s="387"/>
      <c r="J240" s="387"/>
      <c r="K240" s="387"/>
      <c r="L240" s="387"/>
    </row>
    <row r="241" spans="1:12" ht="14.25" customHeight="1">
      <c r="L241" s="2"/>
    </row>
    <row r="242" spans="1:12" ht="14.25" customHeight="1">
      <c r="L242" s="11"/>
    </row>
    <row r="243" spans="1:12" ht="14.25" customHeight="1">
      <c r="A243" s="4"/>
      <c r="J243" s="2"/>
      <c r="L243" s="2"/>
    </row>
    <row r="244" spans="1:12" ht="14.25" customHeight="1">
      <c r="J244" s="2"/>
      <c r="L244" s="2"/>
    </row>
    <row r="245" spans="1:12" ht="14.25" customHeight="1">
      <c r="J245" s="34"/>
      <c r="L245" s="34"/>
    </row>
    <row r="246" spans="1:12" ht="14.25" customHeight="1">
      <c r="L246" s="11"/>
    </row>
    <row r="247" spans="1:12" ht="14.25" customHeight="1">
      <c r="L247" s="11"/>
    </row>
    <row r="248" spans="1:12" ht="14.25" customHeight="1">
      <c r="A248" s="1"/>
      <c r="L248" s="11"/>
    </row>
    <row r="249" spans="1:12" ht="14.25" customHeight="1">
      <c r="J249" s="18"/>
      <c r="L249" s="18"/>
    </row>
    <row r="250" spans="1:12" ht="14.25" customHeight="1">
      <c r="J250" s="11"/>
      <c r="L250" s="11"/>
    </row>
    <row r="251" spans="1:12" ht="14.25" customHeight="1">
      <c r="J251" s="11"/>
      <c r="L251" s="11"/>
    </row>
    <row r="252" spans="1:12" ht="14.25" customHeight="1">
      <c r="J252" s="11"/>
      <c r="L252" s="11"/>
    </row>
    <row r="253" spans="1:12" ht="14.25" customHeight="1">
      <c r="J253" s="11"/>
      <c r="L253" s="11"/>
    </row>
    <row r="254" spans="1:12" ht="14.25" customHeight="1">
      <c r="J254" s="11"/>
      <c r="L254" s="11"/>
    </row>
    <row r="255" spans="1:12" ht="14.25" customHeight="1">
      <c r="J255" s="11"/>
      <c r="L255" s="11"/>
    </row>
    <row r="256" spans="1:12" ht="14.25" customHeight="1">
      <c r="A256" s="1"/>
      <c r="J256" s="11"/>
      <c r="L256" s="11"/>
    </row>
    <row r="257" spans="1:12" ht="14.25" customHeight="1">
      <c r="J257" s="11"/>
      <c r="L257" s="11"/>
    </row>
    <row r="258" spans="1:12" ht="14.25" customHeight="1">
      <c r="J258" s="11"/>
      <c r="L258" s="11"/>
    </row>
    <row r="259" spans="1:12" ht="14.25" customHeight="1">
      <c r="J259" s="11"/>
      <c r="L259" s="11"/>
    </row>
    <row r="260" spans="1:12" ht="14.25" customHeight="1">
      <c r="J260" s="11"/>
      <c r="L260" s="11"/>
    </row>
    <row r="261" spans="1:12" ht="14.25" customHeight="1">
      <c r="J261" s="11"/>
      <c r="L261" s="11"/>
    </row>
    <row r="262" spans="1:12" ht="14.25" customHeight="1">
      <c r="J262" s="11"/>
      <c r="L262" s="11"/>
    </row>
    <row r="263" spans="1:12" ht="14.25" customHeight="1">
      <c r="A263" s="1"/>
      <c r="J263" s="11"/>
      <c r="L263" s="11"/>
    </row>
    <row r="264" spans="1:12" ht="14.25" customHeight="1">
      <c r="J264" s="11"/>
      <c r="L264" s="11"/>
    </row>
    <row r="265" spans="1:12" ht="14.25" customHeight="1">
      <c r="J265" s="11"/>
      <c r="L265" s="11"/>
    </row>
    <row r="266" spans="1:12" ht="14.25" customHeight="1">
      <c r="J266" s="11"/>
      <c r="L266" s="11"/>
    </row>
    <row r="267" spans="1:12" ht="14.25" customHeight="1">
      <c r="J267" s="11"/>
      <c r="L267" s="11"/>
    </row>
    <row r="268" spans="1:12" ht="14.25" customHeight="1">
      <c r="J268" s="11"/>
      <c r="L268" s="11"/>
    </row>
    <row r="269" spans="1:12" ht="14.25" customHeight="1">
      <c r="J269" s="11"/>
      <c r="L269" s="11"/>
    </row>
    <row r="270" spans="1:12" ht="14.25" customHeight="1">
      <c r="J270" s="11"/>
      <c r="L270" s="11"/>
    </row>
    <row r="271" spans="1:12" ht="14.25" customHeight="1">
      <c r="J271" s="11"/>
      <c r="L271" s="11"/>
    </row>
    <row r="272" spans="1:12" ht="14.25" customHeight="1">
      <c r="J272" s="11"/>
      <c r="L272" s="11"/>
    </row>
    <row r="273" spans="1:12" ht="14.25" customHeight="1">
      <c r="J273" s="11"/>
      <c r="L273" s="11"/>
    </row>
    <row r="274" spans="1:12" ht="14.25" customHeight="1">
      <c r="J274" s="11"/>
      <c r="L274" s="11"/>
    </row>
    <row r="275" spans="1:12" ht="14.25" customHeight="1">
      <c r="A275" s="1"/>
      <c r="J275" s="11"/>
      <c r="L275" s="11"/>
    </row>
    <row r="276" spans="1:12" ht="14.25" customHeight="1">
      <c r="J276" s="11"/>
      <c r="L276" s="11"/>
    </row>
    <row r="277" spans="1:12" ht="14.25" customHeight="1">
      <c r="J277" s="11"/>
      <c r="L277" s="11"/>
    </row>
    <row r="278" spans="1:12" ht="14.25" customHeight="1">
      <c r="J278" s="11"/>
      <c r="L278" s="11"/>
    </row>
    <row r="279" spans="1:12" ht="14.25" customHeight="1">
      <c r="J279" s="11"/>
      <c r="L279" s="11"/>
    </row>
    <row r="280" spans="1:12" ht="14.25" customHeight="1">
      <c r="J280" s="11"/>
      <c r="L280" s="11"/>
    </row>
    <row r="281" spans="1:12" ht="14.25" customHeight="1">
      <c r="J281" s="11"/>
      <c r="L281" s="11"/>
    </row>
    <row r="282" spans="1:12" ht="14.25" customHeight="1">
      <c r="L282" s="11"/>
    </row>
    <row r="283" spans="1:12" ht="14.25" customHeight="1">
      <c r="L283" s="11"/>
    </row>
    <row r="284" spans="1:12" ht="14.25" customHeight="1">
      <c r="L284" s="11"/>
    </row>
    <row r="285" spans="1:12" ht="14.25" customHeight="1">
      <c r="L285" s="11"/>
    </row>
    <row r="286" spans="1:12" ht="14.25" customHeight="1">
      <c r="L286" s="11"/>
    </row>
    <row r="287" spans="1:12" ht="14.25" customHeight="1">
      <c r="L287" s="11"/>
    </row>
    <row r="288" spans="1:12" ht="14.25" customHeight="1">
      <c r="L288" s="11"/>
    </row>
    <row r="289" spans="1:12" ht="14.25" customHeight="1">
      <c r="L289" s="11"/>
    </row>
    <row r="290" spans="1:12" ht="14.25" customHeight="1">
      <c r="L290" s="11"/>
    </row>
    <row r="291" spans="1:12" ht="14.25" customHeight="1">
      <c r="L291" s="11"/>
    </row>
    <row r="292" spans="1:12" ht="14.25" customHeight="1">
      <c r="L292" s="11"/>
    </row>
    <row r="293" spans="1:12" ht="14.25" customHeight="1">
      <c r="L293" s="11"/>
    </row>
    <row r="294" spans="1:12" ht="14.25" customHeight="1">
      <c r="L294" s="11"/>
    </row>
    <row r="295" spans="1:12" ht="14.25" customHeight="1">
      <c r="A295" s="389"/>
      <c r="B295" s="387"/>
      <c r="C295" s="387"/>
      <c r="D295" s="387"/>
      <c r="E295" s="387"/>
      <c r="F295" s="387"/>
      <c r="G295" s="387"/>
      <c r="H295" s="387"/>
      <c r="I295" s="387"/>
      <c r="J295" s="387"/>
      <c r="K295" s="387"/>
      <c r="L295" s="387"/>
    </row>
    <row r="296" spans="1:12" ht="14.25" customHeight="1">
      <c r="L296" s="11"/>
    </row>
    <row r="297" spans="1:12" ht="14.25" customHeight="1">
      <c r="L297" s="11"/>
    </row>
    <row r="298" spans="1:12" ht="14.25" customHeight="1">
      <c r="A298" s="386"/>
      <c r="B298" s="387"/>
      <c r="C298" s="387"/>
      <c r="D298" s="387"/>
      <c r="E298" s="387"/>
      <c r="F298" s="387"/>
      <c r="G298" s="387"/>
      <c r="H298" s="387"/>
      <c r="I298" s="387"/>
      <c r="J298" s="387"/>
      <c r="K298" s="387"/>
      <c r="L298" s="387"/>
    </row>
    <row r="299" spans="1:12" ht="14.25" customHeight="1">
      <c r="A299" s="1"/>
      <c r="B299" s="1"/>
      <c r="L299" s="2"/>
    </row>
    <row r="300" spans="1:12" ht="14.25" customHeight="1">
      <c r="A300" s="386"/>
      <c r="B300" s="387"/>
      <c r="C300" s="387"/>
      <c r="D300" s="387"/>
      <c r="E300" s="387"/>
      <c r="F300" s="387"/>
      <c r="G300" s="387"/>
      <c r="H300" s="387"/>
      <c r="I300" s="387"/>
      <c r="J300" s="387"/>
      <c r="K300" s="387"/>
      <c r="L300" s="387"/>
    </row>
    <row r="301" spans="1:12" ht="14.25" customHeight="1">
      <c r="L301" s="11"/>
    </row>
    <row r="302" spans="1:12" ht="14.25" customHeight="1">
      <c r="A302" s="388"/>
      <c r="B302" s="387"/>
      <c r="C302" s="387"/>
      <c r="D302" s="387"/>
      <c r="E302" s="387"/>
      <c r="F302" s="387"/>
      <c r="G302" s="387"/>
      <c r="H302" s="387"/>
      <c r="I302" s="387"/>
      <c r="J302" s="387"/>
      <c r="K302" s="387"/>
      <c r="L302" s="387"/>
    </row>
    <row r="303" spans="1:12" ht="14.25" customHeight="1">
      <c r="L303" s="11"/>
    </row>
    <row r="304" spans="1:12" ht="14.25" customHeight="1">
      <c r="A304" s="4"/>
      <c r="L304" s="2"/>
    </row>
    <row r="305" spans="1:12" ht="14.25" customHeight="1">
      <c r="A305" s="4"/>
      <c r="J305" s="4"/>
      <c r="L305" s="2"/>
    </row>
    <row r="306" spans="1:12" ht="14.25" customHeight="1">
      <c r="J306" s="2"/>
      <c r="L306" s="2"/>
    </row>
    <row r="307" spans="1:12" ht="14.25" customHeight="1">
      <c r="J307" s="34"/>
      <c r="L307" s="34"/>
    </row>
    <row r="308" spans="1:12" ht="14.25" customHeight="1">
      <c r="L308" s="11"/>
    </row>
    <row r="309" spans="1:12" ht="14.25" customHeight="1">
      <c r="L309" s="11"/>
    </row>
    <row r="310" spans="1:12" ht="14.25" customHeight="1">
      <c r="J310" s="11"/>
      <c r="L310" s="18"/>
    </row>
    <row r="311" spans="1:12" ht="14.25" customHeight="1">
      <c r="J311" s="18"/>
      <c r="L311" s="18"/>
    </row>
    <row r="312" spans="1:12" ht="14.25" customHeight="1">
      <c r="J312" s="18"/>
      <c r="L312" s="18"/>
    </row>
    <row r="313" spans="1:12" ht="14.25" customHeight="1">
      <c r="J313" s="11"/>
      <c r="L313" s="18"/>
    </row>
    <row r="314" spans="1:12" ht="14.25" customHeight="1">
      <c r="L314" s="11"/>
    </row>
    <row r="315" spans="1:12" ht="14.25" customHeight="1">
      <c r="L315" s="11"/>
    </row>
    <row r="316" spans="1:12" ht="14.25" customHeight="1">
      <c r="L316" s="11"/>
    </row>
    <row r="317" spans="1:12" ht="14.25" customHeight="1">
      <c r="L317" s="2"/>
    </row>
    <row r="318" spans="1:12" ht="14.25" customHeight="1">
      <c r="L318" s="2"/>
    </row>
    <row r="319" spans="1:12" ht="14.25" customHeight="1">
      <c r="L319" s="2"/>
    </row>
    <row r="320" spans="1:12" ht="14.25" customHeight="1">
      <c r="L320" s="2"/>
    </row>
    <row r="321" spans="12:12" ht="14.25" customHeight="1">
      <c r="L321" s="2"/>
    </row>
    <row r="322" spans="12:12" ht="14.25" customHeight="1">
      <c r="L322" s="2"/>
    </row>
    <row r="323" spans="12:12" ht="14.25" customHeight="1">
      <c r="L323" s="2"/>
    </row>
    <row r="324" spans="12:12" ht="14.25" customHeight="1">
      <c r="L324" s="2"/>
    </row>
    <row r="325" spans="12:12" ht="14.25" customHeight="1">
      <c r="L325" s="2"/>
    </row>
    <row r="326" spans="12:12" ht="14.25" customHeight="1">
      <c r="L326" s="2"/>
    </row>
    <row r="327" spans="12:12" ht="14.25" customHeight="1">
      <c r="L327" s="2"/>
    </row>
    <row r="328" spans="12:12" ht="14.25" customHeight="1">
      <c r="L328" s="2"/>
    </row>
    <row r="329" spans="12:12" ht="14.25" customHeight="1">
      <c r="L329" s="2"/>
    </row>
    <row r="330" spans="12:12" ht="14.25" customHeight="1">
      <c r="L330" s="2"/>
    </row>
    <row r="331" spans="12:12" ht="14.25" customHeight="1">
      <c r="L331" s="2"/>
    </row>
    <row r="332" spans="12:12" ht="14.25" customHeight="1">
      <c r="L332" s="2"/>
    </row>
    <row r="333" spans="12:12" ht="14.25" customHeight="1">
      <c r="L333" s="2"/>
    </row>
    <row r="334" spans="12:12" ht="14.25" customHeight="1">
      <c r="L334" s="2"/>
    </row>
    <row r="335" spans="12:12" ht="14.25" customHeight="1">
      <c r="L335" s="2"/>
    </row>
    <row r="336" spans="12:12" ht="14.25" customHeight="1">
      <c r="L336" s="2"/>
    </row>
    <row r="337" spans="12:12" ht="14.25" customHeight="1">
      <c r="L337" s="2"/>
    </row>
    <row r="338" spans="12:12" ht="14.25" customHeight="1">
      <c r="L338" s="2"/>
    </row>
    <row r="339" spans="12:12" ht="14.25" customHeight="1">
      <c r="L339" s="2"/>
    </row>
    <row r="340" spans="12:12" ht="14.25" customHeight="1">
      <c r="L340" s="2"/>
    </row>
    <row r="341" spans="12:12" ht="14.25" customHeight="1">
      <c r="L341" s="2"/>
    </row>
    <row r="342" spans="12:12" ht="14.25" customHeight="1">
      <c r="L342" s="2"/>
    </row>
    <row r="343" spans="12:12" ht="14.25" customHeight="1">
      <c r="L343" s="2"/>
    </row>
    <row r="344" spans="12:12" ht="14.25" customHeight="1">
      <c r="L344" s="2"/>
    </row>
    <row r="345" spans="12:12" ht="14.25" customHeight="1">
      <c r="L345" s="2"/>
    </row>
    <row r="346" spans="12:12" ht="14.25" customHeight="1">
      <c r="L346" s="2"/>
    </row>
    <row r="347" spans="12:12" ht="14.25" customHeight="1">
      <c r="L347" s="2"/>
    </row>
    <row r="348" spans="12:12" ht="14.25" customHeight="1">
      <c r="L348" s="2"/>
    </row>
    <row r="349" spans="12:12" ht="14.25" customHeight="1">
      <c r="L349" s="2"/>
    </row>
    <row r="350" spans="12:12" ht="14.25" customHeight="1">
      <c r="L350" s="2"/>
    </row>
    <row r="351" spans="12:12" ht="14.25" customHeight="1">
      <c r="L351" s="2"/>
    </row>
    <row r="352" spans="12:12" ht="14.25" customHeight="1">
      <c r="L352" s="2"/>
    </row>
    <row r="353" spans="12:12" ht="14.25" customHeight="1">
      <c r="L353" s="2"/>
    </row>
    <row r="354" spans="12:12" ht="14.25" customHeight="1">
      <c r="L354" s="2"/>
    </row>
    <row r="355" spans="12:12" ht="14.25" customHeight="1">
      <c r="L355" s="2"/>
    </row>
    <row r="356" spans="12:12" ht="14.25" customHeight="1">
      <c r="L356" s="2"/>
    </row>
    <row r="357" spans="12:12" ht="14.25" customHeight="1">
      <c r="L357" s="2"/>
    </row>
    <row r="358" spans="12:12" ht="14.25" customHeight="1">
      <c r="L358" s="2"/>
    </row>
    <row r="359" spans="12:12" ht="14.25" customHeight="1">
      <c r="L359" s="2"/>
    </row>
    <row r="360" spans="12:12" ht="14.25" customHeight="1">
      <c r="L360" s="2"/>
    </row>
    <row r="361" spans="12:12" ht="14.25" customHeight="1">
      <c r="L361" s="2"/>
    </row>
    <row r="362" spans="12:12" ht="14.25" customHeight="1">
      <c r="L362" s="2"/>
    </row>
    <row r="363" spans="12:12" ht="14.25" customHeight="1">
      <c r="L363" s="2"/>
    </row>
    <row r="364" spans="12:12" ht="14.25" customHeight="1">
      <c r="L364" s="2"/>
    </row>
    <row r="365" spans="12:12" ht="14.25" customHeight="1">
      <c r="L365" s="2"/>
    </row>
    <row r="366" spans="12:12" ht="14.25" customHeight="1">
      <c r="L366" s="2"/>
    </row>
    <row r="367" spans="12:12" ht="14.25" customHeight="1">
      <c r="L367" s="2"/>
    </row>
    <row r="368" spans="12:12" ht="14.25" customHeight="1">
      <c r="L368" s="2"/>
    </row>
    <row r="369" spans="12:12" ht="14.25" customHeight="1">
      <c r="L369" s="2"/>
    </row>
    <row r="370" spans="12:12" ht="14.25" customHeight="1">
      <c r="L370" s="2"/>
    </row>
    <row r="371" spans="12:12" ht="14.25" customHeight="1">
      <c r="L371" s="2"/>
    </row>
    <row r="372" spans="12:12" ht="14.25" customHeight="1">
      <c r="L372" s="2"/>
    </row>
    <row r="373" spans="12:12" ht="14.25" customHeight="1">
      <c r="L373" s="2"/>
    </row>
    <row r="374" spans="12:12" ht="14.25" customHeight="1">
      <c r="L374" s="2"/>
    </row>
    <row r="375" spans="12:12" ht="14.25" customHeight="1">
      <c r="L375" s="2"/>
    </row>
    <row r="376" spans="12:12" ht="14.25" customHeight="1">
      <c r="L376" s="2"/>
    </row>
    <row r="377" spans="12:12" ht="14.25" customHeight="1">
      <c r="L377" s="2"/>
    </row>
    <row r="378" spans="12:12" ht="14.25" customHeight="1">
      <c r="L378" s="2"/>
    </row>
    <row r="379" spans="12:12" ht="14.25" customHeight="1">
      <c r="L379" s="2"/>
    </row>
    <row r="380" spans="12:12" ht="14.25" customHeight="1">
      <c r="L380" s="2"/>
    </row>
    <row r="381" spans="12:12" ht="14.25" customHeight="1">
      <c r="L381" s="2"/>
    </row>
    <row r="382" spans="12:12" ht="14.25" customHeight="1">
      <c r="L382" s="2"/>
    </row>
    <row r="383" spans="12:12" ht="14.25" customHeight="1">
      <c r="L383" s="2"/>
    </row>
    <row r="384" spans="12:12" ht="14.25" customHeight="1">
      <c r="L384" s="2"/>
    </row>
    <row r="385" spans="12:12" ht="14.25" customHeight="1">
      <c r="L385" s="2"/>
    </row>
    <row r="386" spans="12:12" ht="14.25" customHeight="1">
      <c r="L386" s="2"/>
    </row>
    <row r="387" spans="12:12" ht="14.25" customHeight="1">
      <c r="L387" s="2"/>
    </row>
    <row r="388" spans="12:12" ht="14.25" customHeight="1">
      <c r="L388" s="2"/>
    </row>
    <row r="389" spans="12:12" ht="14.25" customHeight="1">
      <c r="L389" s="2"/>
    </row>
    <row r="390" spans="12:12" ht="14.25" customHeight="1">
      <c r="L390" s="2"/>
    </row>
    <row r="391" spans="12:12" ht="14.25" customHeight="1">
      <c r="L391" s="2"/>
    </row>
    <row r="392" spans="12:12" ht="14.25" customHeight="1">
      <c r="L392" s="2"/>
    </row>
    <row r="393" spans="12:12" ht="14.25" customHeight="1">
      <c r="L393" s="2"/>
    </row>
    <row r="394" spans="12:12" ht="14.25" customHeight="1">
      <c r="L394" s="2"/>
    </row>
    <row r="395" spans="12:12" ht="14.25" customHeight="1">
      <c r="L395" s="2"/>
    </row>
    <row r="396" spans="12:12" ht="14.25" customHeight="1">
      <c r="L396" s="2"/>
    </row>
    <row r="397" spans="12:12" ht="14.25" customHeight="1">
      <c r="L397" s="2"/>
    </row>
    <row r="398" spans="12:12" ht="14.25" customHeight="1">
      <c r="L398" s="2"/>
    </row>
    <row r="399" spans="12:12" ht="14.25" customHeight="1">
      <c r="L399" s="2"/>
    </row>
    <row r="400" spans="12:12" ht="14.25" customHeight="1">
      <c r="L400" s="2"/>
    </row>
    <row r="401" spans="12:12" ht="14.25" customHeight="1">
      <c r="L401" s="2"/>
    </row>
    <row r="402" spans="12:12" ht="14.25" customHeight="1">
      <c r="L402" s="2"/>
    </row>
    <row r="403" spans="12:12" ht="14.25" customHeight="1">
      <c r="L403" s="2"/>
    </row>
    <row r="404" spans="12:12" ht="14.25" customHeight="1">
      <c r="L404" s="2"/>
    </row>
    <row r="405" spans="12:12" ht="14.25" customHeight="1">
      <c r="L405" s="2"/>
    </row>
    <row r="406" spans="12:12" ht="14.25" customHeight="1">
      <c r="L406" s="2"/>
    </row>
    <row r="407" spans="12:12" ht="14.25" customHeight="1">
      <c r="L407" s="2"/>
    </row>
    <row r="408" spans="12:12" ht="14.25" customHeight="1">
      <c r="L408" s="2"/>
    </row>
    <row r="409" spans="12:12" ht="14.25" customHeight="1">
      <c r="L409" s="2"/>
    </row>
    <row r="410" spans="12:12" ht="14.25" customHeight="1">
      <c r="L410" s="2"/>
    </row>
    <row r="411" spans="12:12" ht="14.25" customHeight="1">
      <c r="L411" s="2"/>
    </row>
    <row r="412" spans="12:12" ht="14.25" customHeight="1">
      <c r="L412" s="2"/>
    </row>
    <row r="413" spans="12:12" ht="14.25" customHeight="1">
      <c r="L413" s="2"/>
    </row>
    <row r="414" spans="12:12" ht="14.25" customHeight="1">
      <c r="L414" s="2"/>
    </row>
    <row r="415" spans="12:12" ht="14.25" customHeight="1">
      <c r="L415" s="2"/>
    </row>
    <row r="416" spans="12:12" ht="14.25" customHeight="1">
      <c r="L416" s="2"/>
    </row>
    <row r="417" spans="12:12" ht="14.25" customHeight="1">
      <c r="L417" s="2"/>
    </row>
    <row r="418" spans="12:12" ht="14.25" customHeight="1">
      <c r="L418" s="2"/>
    </row>
    <row r="419" spans="12:12" ht="14.25" customHeight="1">
      <c r="L419" s="2"/>
    </row>
    <row r="420" spans="12:12" ht="14.25" customHeight="1">
      <c r="L420" s="2"/>
    </row>
    <row r="421" spans="12:12" ht="14.25" customHeight="1">
      <c r="L421" s="2"/>
    </row>
    <row r="422" spans="12:12" ht="14.25" customHeight="1">
      <c r="L422" s="2"/>
    </row>
    <row r="423" spans="12:12" ht="14.25" customHeight="1">
      <c r="L423" s="2"/>
    </row>
    <row r="424" spans="12:12" ht="14.25" customHeight="1">
      <c r="L424" s="2"/>
    </row>
    <row r="425" spans="12:12" ht="14.25" customHeight="1">
      <c r="L425" s="2"/>
    </row>
    <row r="426" spans="12:12" ht="14.25" customHeight="1">
      <c r="L426" s="2"/>
    </row>
    <row r="427" spans="12:12" ht="14.25" customHeight="1">
      <c r="L427" s="2"/>
    </row>
    <row r="428" spans="12:12" ht="14.25" customHeight="1">
      <c r="L428" s="2"/>
    </row>
    <row r="429" spans="12:12" ht="14.25" customHeight="1">
      <c r="L429" s="2"/>
    </row>
    <row r="430" spans="12:12" ht="14.25" customHeight="1">
      <c r="L430" s="2"/>
    </row>
    <row r="431" spans="12:12" ht="14.25" customHeight="1">
      <c r="L431" s="2"/>
    </row>
    <row r="432" spans="12:12" ht="14.25" customHeight="1">
      <c r="L432" s="2"/>
    </row>
    <row r="433" spans="12:12" ht="14.25" customHeight="1">
      <c r="L433" s="2"/>
    </row>
    <row r="434" spans="12:12" ht="14.25" customHeight="1">
      <c r="L434" s="2"/>
    </row>
    <row r="435" spans="12:12" ht="14.25" customHeight="1">
      <c r="L435" s="2"/>
    </row>
    <row r="436" spans="12:12" ht="14.25" customHeight="1">
      <c r="L436" s="2"/>
    </row>
    <row r="437" spans="12:12" ht="14.25" customHeight="1">
      <c r="L437" s="2"/>
    </row>
    <row r="438" spans="12:12" ht="14.25" customHeight="1">
      <c r="L438" s="2"/>
    </row>
    <row r="439" spans="12:12" ht="14.25" customHeight="1">
      <c r="L439" s="2"/>
    </row>
    <row r="440" spans="12:12" ht="14.25" customHeight="1">
      <c r="L440" s="2"/>
    </row>
    <row r="441" spans="12:12" ht="14.25" customHeight="1">
      <c r="L441" s="2"/>
    </row>
    <row r="442" spans="12:12" ht="14.25" customHeight="1">
      <c r="L442" s="2"/>
    </row>
    <row r="443" spans="12:12" ht="14.25" customHeight="1">
      <c r="L443" s="2"/>
    </row>
    <row r="444" spans="12:12" ht="14.25" customHeight="1">
      <c r="L444" s="2"/>
    </row>
    <row r="445" spans="12:12" ht="14.25" customHeight="1">
      <c r="L445" s="2"/>
    </row>
    <row r="446" spans="12:12" ht="14.25" customHeight="1">
      <c r="L446" s="2"/>
    </row>
    <row r="447" spans="12:12" ht="14.25" customHeight="1">
      <c r="L447" s="2"/>
    </row>
    <row r="448" spans="12:12" ht="14.25" customHeight="1">
      <c r="L448" s="2"/>
    </row>
    <row r="449" spans="12:12" ht="14.25" customHeight="1">
      <c r="L449" s="2"/>
    </row>
    <row r="450" spans="12:12" ht="14.25" customHeight="1">
      <c r="L450" s="2"/>
    </row>
    <row r="451" spans="12:12" ht="14.25" customHeight="1">
      <c r="L451" s="2"/>
    </row>
    <row r="452" spans="12:12" ht="14.25" customHeight="1">
      <c r="L452" s="2"/>
    </row>
    <row r="453" spans="12:12" ht="14.25" customHeight="1">
      <c r="L453" s="2"/>
    </row>
    <row r="454" spans="12:12" ht="14.25" customHeight="1">
      <c r="L454" s="2"/>
    </row>
    <row r="455" spans="12:12" ht="14.25" customHeight="1">
      <c r="L455" s="2"/>
    </row>
    <row r="456" spans="12:12" ht="14.25" customHeight="1">
      <c r="L456" s="2"/>
    </row>
    <row r="457" spans="12:12" ht="14.25" customHeight="1">
      <c r="L457" s="2"/>
    </row>
    <row r="458" spans="12:12" ht="14.25" customHeight="1">
      <c r="L458" s="2"/>
    </row>
    <row r="459" spans="12:12" ht="14.25" customHeight="1">
      <c r="L459" s="2"/>
    </row>
    <row r="460" spans="12:12" ht="14.25" customHeight="1">
      <c r="L460" s="2"/>
    </row>
    <row r="461" spans="12:12" ht="14.25" customHeight="1">
      <c r="L461" s="2"/>
    </row>
    <row r="462" spans="12:12" ht="14.25" customHeight="1">
      <c r="L462" s="2"/>
    </row>
    <row r="463" spans="12:12" ht="14.25" customHeight="1">
      <c r="L463" s="2"/>
    </row>
    <row r="464" spans="12:12" ht="14.25" customHeight="1">
      <c r="L464" s="2"/>
    </row>
    <row r="465" spans="12:12" ht="14.25" customHeight="1">
      <c r="L465" s="2"/>
    </row>
    <row r="466" spans="12:12" ht="14.25" customHeight="1">
      <c r="L466" s="2"/>
    </row>
    <row r="467" spans="12:12" ht="14.25" customHeight="1">
      <c r="L467" s="2"/>
    </row>
    <row r="468" spans="12:12" ht="14.25" customHeight="1">
      <c r="L468" s="2"/>
    </row>
    <row r="469" spans="12:12" ht="14.25" customHeight="1">
      <c r="L469" s="2"/>
    </row>
    <row r="470" spans="12:12" ht="14.25" customHeight="1">
      <c r="L470" s="2"/>
    </row>
    <row r="471" spans="12:12" ht="14.25" customHeight="1">
      <c r="L471" s="2"/>
    </row>
    <row r="472" spans="12:12" ht="14.25" customHeight="1">
      <c r="L472" s="2"/>
    </row>
    <row r="473" spans="12:12" ht="14.25" customHeight="1">
      <c r="L473" s="2"/>
    </row>
    <row r="474" spans="12:12" ht="14.25" customHeight="1">
      <c r="L474" s="2"/>
    </row>
    <row r="475" spans="12:12" ht="14.25" customHeight="1">
      <c r="L475" s="2"/>
    </row>
    <row r="476" spans="12:12" ht="14.25" customHeight="1">
      <c r="L476" s="2"/>
    </row>
    <row r="477" spans="12:12" ht="14.25" customHeight="1">
      <c r="L477" s="2"/>
    </row>
    <row r="478" spans="12:12" ht="14.25" customHeight="1">
      <c r="L478" s="2"/>
    </row>
    <row r="479" spans="12:12" ht="14.25" customHeight="1">
      <c r="L479" s="2"/>
    </row>
    <row r="480" spans="12:12" ht="14.25" customHeight="1">
      <c r="L480" s="2"/>
    </row>
    <row r="481" spans="12:12" ht="14.25" customHeight="1">
      <c r="L481" s="2"/>
    </row>
    <row r="482" spans="12:12" ht="14.25" customHeight="1">
      <c r="L482" s="2"/>
    </row>
    <row r="483" spans="12:12" ht="14.25" customHeight="1">
      <c r="L483" s="2"/>
    </row>
    <row r="484" spans="12:12" ht="14.25" customHeight="1">
      <c r="L484" s="2"/>
    </row>
    <row r="485" spans="12:12" ht="14.25" customHeight="1">
      <c r="L485" s="2"/>
    </row>
    <row r="486" spans="12:12" ht="14.25" customHeight="1">
      <c r="L486" s="2"/>
    </row>
    <row r="487" spans="12:12" ht="14.25" customHeight="1">
      <c r="L487" s="2"/>
    </row>
    <row r="488" spans="12:12" ht="14.25" customHeight="1">
      <c r="L488" s="2"/>
    </row>
    <row r="489" spans="12:12" ht="14.25" customHeight="1">
      <c r="L489" s="2"/>
    </row>
    <row r="490" spans="12:12" ht="14.25" customHeight="1">
      <c r="L490" s="2"/>
    </row>
    <row r="491" spans="12:12" ht="14.25" customHeight="1">
      <c r="L491" s="2"/>
    </row>
    <row r="492" spans="12:12" ht="14.25" customHeight="1">
      <c r="L492" s="2"/>
    </row>
    <row r="493" spans="12:12" ht="14.25" customHeight="1">
      <c r="L493" s="2"/>
    </row>
    <row r="494" spans="12:12" ht="14.25" customHeight="1">
      <c r="L494" s="2"/>
    </row>
    <row r="495" spans="12:12" ht="14.25" customHeight="1">
      <c r="L495" s="2"/>
    </row>
    <row r="496" spans="12:12" ht="14.25" customHeight="1">
      <c r="L496" s="2"/>
    </row>
    <row r="497" spans="12:12" ht="14.25" customHeight="1">
      <c r="L497" s="2"/>
    </row>
    <row r="498" spans="12:12" ht="14.25" customHeight="1">
      <c r="L498" s="2"/>
    </row>
    <row r="499" spans="12:12" ht="14.25" customHeight="1">
      <c r="L499" s="2"/>
    </row>
    <row r="500" spans="12:12" ht="14.25" customHeight="1">
      <c r="L500" s="2"/>
    </row>
    <row r="501" spans="12:12" ht="14.25" customHeight="1">
      <c r="L501" s="2"/>
    </row>
    <row r="502" spans="12:12" ht="14.25" customHeight="1">
      <c r="L502" s="2"/>
    </row>
    <row r="503" spans="12:12" ht="14.25" customHeight="1">
      <c r="L503" s="2"/>
    </row>
    <row r="504" spans="12:12" ht="14.25" customHeight="1">
      <c r="L504" s="2"/>
    </row>
    <row r="505" spans="12:12" ht="14.25" customHeight="1">
      <c r="L505" s="2"/>
    </row>
    <row r="506" spans="12:12" ht="14.25" customHeight="1">
      <c r="L506" s="2"/>
    </row>
    <row r="507" spans="12:12" ht="14.25" customHeight="1">
      <c r="L507" s="2"/>
    </row>
    <row r="508" spans="12:12" ht="14.25" customHeight="1">
      <c r="L508" s="2"/>
    </row>
    <row r="509" spans="12:12" ht="14.25" customHeight="1">
      <c r="L509" s="2"/>
    </row>
    <row r="510" spans="12:12" ht="14.25" customHeight="1">
      <c r="L510" s="2"/>
    </row>
    <row r="511" spans="12:12" ht="14.25" customHeight="1">
      <c r="L511" s="2"/>
    </row>
    <row r="512" spans="12:12" ht="14.25" customHeight="1">
      <c r="L512" s="2"/>
    </row>
    <row r="513" spans="12:12" ht="14.25" customHeight="1">
      <c r="L513" s="2"/>
    </row>
    <row r="514" spans="12:12" ht="14.25" customHeight="1">
      <c r="L514" s="2"/>
    </row>
    <row r="515" spans="12:12" ht="14.25" customHeight="1">
      <c r="L515" s="2"/>
    </row>
    <row r="516" spans="12:12" ht="14.25" customHeight="1">
      <c r="L516" s="2"/>
    </row>
    <row r="517" spans="12:12" ht="14.25" customHeight="1">
      <c r="L517" s="2"/>
    </row>
    <row r="518" spans="12:12" ht="14.25" customHeight="1">
      <c r="L518" s="2"/>
    </row>
    <row r="519" spans="12:12" ht="14.25" customHeight="1">
      <c r="L519" s="2"/>
    </row>
    <row r="520" spans="12:12" ht="14.25" customHeight="1">
      <c r="L520" s="2"/>
    </row>
    <row r="521" spans="12:12" ht="14.25" customHeight="1">
      <c r="L521" s="2"/>
    </row>
    <row r="522" spans="12:12" ht="14.25" customHeight="1">
      <c r="L522" s="2"/>
    </row>
    <row r="523" spans="12:12" ht="14.25" customHeight="1">
      <c r="L523" s="2"/>
    </row>
    <row r="524" spans="12:12" ht="14.25" customHeight="1">
      <c r="L524" s="2"/>
    </row>
    <row r="525" spans="12:12" ht="14.25" customHeight="1">
      <c r="L525" s="2"/>
    </row>
    <row r="526" spans="12:12" ht="14.25" customHeight="1">
      <c r="L526" s="2"/>
    </row>
    <row r="527" spans="12:12" ht="14.25" customHeight="1">
      <c r="L527" s="2"/>
    </row>
    <row r="528" spans="12:12" ht="14.25" customHeight="1">
      <c r="L528" s="2"/>
    </row>
    <row r="529" spans="12:12" ht="14.25" customHeight="1">
      <c r="L529" s="2"/>
    </row>
    <row r="530" spans="12:12" ht="14.25" customHeight="1">
      <c r="L530" s="2"/>
    </row>
    <row r="531" spans="12:12" ht="14.25" customHeight="1">
      <c r="L531" s="2"/>
    </row>
    <row r="532" spans="12:12" ht="14.25" customHeight="1">
      <c r="L532" s="2"/>
    </row>
    <row r="533" spans="12:12" ht="14.25" customHeight="1">
      <c r="L533" s="2"/>
    </row>
    <row r="534" spans="12:12" ht="14.25" customHeight="1">
      <c r="L534" s="2"/>
    </row>
    <row r="535" spans="12:12" ht="14.25" customHeight="1">
      <c r="L535" s="2"/>
    </row>
    <row r="536" spans="12:12" ht="14.25" customHeight="1">
      <c r="L536" s="2"/>
    </row>
    <row r="537" spans="12:12" ht="14.25" customHeight="1">
      <c r="L537" s="2"/>
    </row>
    <row r="538" spans="12:12" ht="14.25" customHeight="1">
      <c r="L538" s="2"/>
    </row>
    <row r="539" spans="12:12" ht="14.25" customHeight="1">
      <c r="L539" s="2"/>
    </row>
    <row r="540" spans="12:12" ht="14.25" customHeight="1">
      <c r="L540" s="2"/>
    </row>
    <row r="541" spans="12:12" ht="14.25" customHeight="1">
      <c r="L541" s="2"/>
    </row>
    <row r="542" spans="12:12" ht="14.25" customHeight="1">
      <c r="L542" s="2"/>
    </row>
    <row r="543" spans="12:12" ht="14.25" customHeight="1">
      <c r="L543" s="2"/>
    </row>
    <row r="544" spans="12:12" ht="14.25" customHeight="1">
      <c r="L544" s="2"/>
    </row>
    <row r="545" spans="12:12" ht="14.25" customHeight="1">
      <c r="L545" s="2"/>
    </row>
    <row r="546" spans="12:12" ht="14.25" customHeight="1">
      <c r="L546" s="2"/>
    </row>
    <row r="547" spans="12:12" ht="14.25" customHeight="1">
      <c r="L547" s="2"/>
    </row>
    <row r="548" spans="12:12" ht="14.25" customHeight="1">
      <c r="L548" s="2"/>
    </row>
    <row r="549" spans="12:12" ht="14.25" customHeight="1">
      <c r="L549" s="2"/>
    </row>
    <row r="550" spans="12:12" ht="14.25" customHeight="1">
      <c r="L550" s="2"/>
    </row>
    <row r="551" spans="12:12" ht="14.25" customHeight="1">
      <c r="L551" s="2"/>
    </row>
    <row r="552" spans="12:12" ht="14.25" customHeight="1">
      <c r="L552" s="2"/>
    </row>
    <row r="553" spans="12:12" ht="14.25" customHeight="1">
      <c r="L553" s="2"/>
    </row>
    <row r="554" spans="12:12" ht="14.25" customHeight="1">
      <c r="L554" s="2"/>
    </row>
    <row r="555" spans="12:12" ht="14.25" customHeight="1">
      <c r="L555" s="2"/>
    </row>
    <row r="556" spans="12:12" ht="14.25" customHeight="1">
      <c r="L556" s="2"/>
    </row>
    <row r="557" spans="12:12" ht="14.25" customHeight="1">
      <c r="L557" s="2"/>
    </row>
    <row r="558" spans="12:12" ht="14.25" customHeight="1">
      <c r="L558" s="2"/>
    </row>
    <row r="559" spans="12:12" ht="14.25" customHeight="1">
      <c r="L559" s="2"/>
    </row>
    <row r="560" spans="12:12" ht="14.25" customHeight="1">
      <c r="L560" s="2"/>
    </row>
    <row r="561" spans="12:12" ht="14.25" customHeight="1">
      <c r="L561" s="2"/>
    </row>
    <row r="562" spans="12:12" ht="14.25" customHeight="1">
      <c r="L562" s="2"/>
    </row>
    <row r="563" spans="12:12" ht="14.25" customHeight="1">
      <c r="L563" s="2"/>
    </row>
    <row r="564" spans="12:12" ht="14.25" customHeight="1">
      <c r="L564" s="2"/>
    </row>
    <row r="565" spans="12:12" ht="14.25" customHeight="1">
      <c r="L565" s="2"/>
    </row>
    <row r="566" spans="12:12" ht="14.25" customHeight="1">
      <c r="L566" s="2"/>
    </row>
    <row r="567" spans="12:12" ht="14.25" customHeight="1">
      <c r="L567" s="2"/>
    </row>
    <row r="568" spans="12:12" ht="14.25" customHeight="1">
      <c r="L568" s="2"/>
    </row>
    <row r="569" spans="12:12" ht="14.25" customHeight="1">
      <c r="L569" s="2"/>
    </row>
    <row r="570" spans="12:12" ht="14.25" customHeight="1">
      <c r="L570" s="2"/>
    </row>
    <row r="571" spans="12:12" ht="14.25" customHeight="1">
      <c r="L571" s="2"/>
    </row>
    <row r="572" spans="12:12" ht="14.25" customHeight="1">
      <c r="L572" s="2"/>
    </row>
    <row r="573" spans="12:12" ht="14.25" customHeight="1">
      <c r="L573" s="2"/>
    </row>
    <row r="574" spans="12:12" ht="14.25" customHeight="1">
      <c r="L574" s="2"/>
    </row>
    <row r="575" spans="12:12" ht="14.25" customHeight="1">
      <c r="L575" s="2"/>
    </row>
    <row r="576" spans="12:12" ht="14.25" customHeight="1">
      <c r="L576" s="2"/>
    </row>
    <row r="577" spans="12:12" ht="14.25" customHeight="1">
      <c r="L577" s="2"/>
    </row>
    <row r="578" spans="12:12" ht="14.25" customHeight="1">
      <c r="L578" s="2"/>
    </row>
    <row r="579" spans="12:12" ht="14.25" customHeight="1">
      <c r="L579" s="2"/>
    </row>
    <row r="580" spans="12:12" ht="14.25" customHeight="1">
      <c r="L580" s="2"/>
    </row>
    <row r="581" spans="12:12" ht="14.25" customHeight="1">
      <c r="L581" s="2"/>
    </row>
    <row r="582" spans="12:12" ht="14.25" customHeight="1">
      <c r="L582" s="2"/>
    </row>
    <row r="583" spans="12:12" ht="14.25" customHeight="1">
      <c r="L583" s="2"/>
    </row>
    <row r="584" spans="12:12" ht="14.25" customHeight="1">
      <c r="L584" s="2"/>
    </row>
    <row r="585" spans="12:12" ht="14.25" customHeight="1">
      <c r="L585" s="2"/>
    </row>
    <row r="586" spans="12:12" ht="14.25" customHeight="1">
      <c r="L586" s="2"/>
    </row>
    <row r="587" spans="12:12" ht="14.25" customHeight="1">
      <c r="L587" s="2"/>
    </row>
    <row r="588" spans="12:12" ht="14.25" customHeight="1">
      <c r="L588" s="2"/>
    </row>
    <row r="589" spans="12:12" ht="14.25" customHeight="1">
      <c r="L589" s="2"/>
    </row>
    <row r="590" spans="12:12" ht="14.25" customHeight="1">
      <c r="L590" s="2"/>
    </row>
    <row r="591" spans="12:12" ht="14.25" customHeight="1">
      <c r="L591" s="2"/>
    </row>
    <row r="592" spans="12:12" ht="14.25" customHeight="1">
      <c r="L592" s="2"/>
    </row>
    <row r="593" spans="12:12" ht="14.25" customHeight="1">
      <c r="L593" s="2"/>
    </row>
    <row r="594" spans="12:12" ht="14.25" customHeight="1">
      <c r="L594" s="2"/>
    </row>
    <row r="595" spans="12:12" ht="14.25" customHeight="1">
      <c r="L595" s="2"/>
    </row>
    <row r="596" spans="12:12" ht="14.25" customHeight="1">
      <c r="L596" s="2"/>
    </row>
    <row r="597" spans="12:12" ht="14.25" customHeight="1">
      <c r="L597" s="2"/>
    </row>
    <row r="598" spans="12:12" ht="14.25" customHeight="1">
      <c r="L598" s="2"/>
    </row>
    <row r="599" spans="12:12" ht="14.25" customHeight="1">
      <c r="L599" s="2"/>
    </row>
    <row r="600" spans="12:12" ht="14.25" customHeight="1">
      <c r="L600" s="2"/>
    </row>
    <row r="601" spans="12:12" ht="14.25" customHeight="1">
      <c r="L601" s="2"/>
    </row>
    <row r="602" spans="12:12" ht="14.25" customHeight="1">
      <c r="L602" s="2"/>
    </row>
    <row r="603" spans="12:12" ht="14.25" customHeight="1">
      <c r="L603" s="2"/>
    </row>
    <row r="604" spans="12:12" ht="14.25" customHeight="1">
      <c r="L604" s="2"/>
    </row>
    <row r="605" spans="12:12" ht="14.25" customHeight="1">
      <c r="L605" s="2"/>
    </row>
    <row r="606" spans="12:12" ht="14.25" customHeight="1">
      <c r="L606" s="2"/>
    </row>
    <row r="607" spans="12:12" ht="14.25" customHeight="1">
      <c r="L607" s="2"/>
    </row>
    <row r="608" spans="12:12" ht="14.25" customHeight="1">
      <c r="L608" s="2"/>
    </row>
    <row r="609" spans="12:12" ht="14.25" customHeight="1">
      <c r="L609" s="2"/>
    </row>
    <row r="610" spans="12:12" ht="14.25" customHeight="1">
      <c r="L610" s="2"/>
    </row>
    <row r="611" spans="12:12" ht="14.25" customHeight="1">
      <c r="L611" s="2"/>
    </row>
    <row r="612" spans="12:12" ht="14.25" customHeight="1">
      <c r="L612" s="2"/>
    </row>
    <row r="613" spans="12:12" ht="14.25" customHeight="1">
      <c r="L613" s="2"/>
    </row>
    <row r="614" spans="12:12" ht="14.25" customHeight="1">
      <c r="L614" s="2"/>
    </row>
    <row r="615" spans="12:12" ht="14.25" customHeight="1">
      <c r="L615" s="2"/>
    </row>
    <row r="616" spans="12:12" ht="14.25" customHeight="1">
      <c r="L616" s="2"/>
    </row>
    <row r="617" spans="12:12" ht="14.25" customHeight="1">
      <c r="L617" s="2"/>
    </row>
    <row r="618" spans="12:12" ht="14.25" customHeight="1">
      <c r="L618" s="2"/>
    </row>
    <row r="619" spans="12:12" ht="14.25" customHeight="1">
      <c r="L619" s="2"/>
    </row>
    <row r="620" spans="12:12" ht="14.25" customHeight="1">
      <c r="L620" s="2"/>
    </row>
    <row r="621" spans="12:12" ht="14.25" customHeight="1">
      <c r="L621" s="2"/>
    </row>
    <row r="622" spans="12:12" ht="14.25" customHeight="1">
      <c r="L622" s="2"/>
    </row>
    <row r="623" spans="12:12" ht="14.25" customHeight="1">
      <c r="L623" s="2"/>
    </row>
    <row r="624" spans="12:12" ht="14.25" customHeight="1">
      <c r="L624" s="2"/>
    </row>
    <row r="625" spans="12:12" ht="14.25" customHeight="1">
      <c r="L625" s="2"/>
    </row>
    <row r="626" spans="12:12" ht="14.25" customHeight="1">
      <c r="L626" s="2"/>
    </row>
    <row r="627" spans="12:12" ht="14.25" customHeight="1">
      <c r="L627" s="2"/>
    </row>
    <row r="628" spans="12:12" ht="14.25" customHeight="1">
      <c r="L628" s="2"/>
    </row>
    <row r="629" spans="12:12" ht="14.25" customHeight="1">
      <c r="L629" s="2"/>
    </row>
    <row r="630" spans="12:12" ht="14.25" customHeight="1">
      <c r="L630" s="2"/>
    </row>
    <row r="631" spans="12:12" ht="14.25" customHeight="1">
      <c r="L631" s="2"/>
    </row>
    <row r="632" spans="12:12" ht="14.25" customHeight="1">
      <c r="L632" s="2"/>
    </row>
    <row r="633" spans="12:12" ht="14.25" customHeight="1">
      <c r="L633" s="2"/>
    </row>
    <row r="634" spans="12:12" ht="14.25" customHeight="1">
      <c r="L634" s="2"/>
    </row>
    <row r="635" spans="12:12" ht="14.25" customHeight="1">
      <c r="L635" s="2"/>
    </row>
    <row r="636" spans="12:12" ht="14.25" customHeight="1">
      <c r="L636" s="2"/>
    </row>
    <row r="637" spans="12:12" ht="14.25" customHeight="1">
      <c r="L637" s="2"/>
    </row>
    <row r="638" spans="12:12" ht="14.25" customHeight="1">
      <c r="L638" s="2"/>
    </row>
    <row r="639" spans="12:12" ht="14.25" customHeight="1">
      <c r="L639" s="2"/>
    </row>
    <row r="640" spans="12:12" ht="14.25" customHeight="1">
      <c r="L640" s="2"/>
    </row>
    <row r="641" spans="12:12" ht="14.25" customHeight="1">
      <c r="L641" s="2"/>
    </row>
    <row r="642" spans="12:12" ht="14.25" customHeight="1">
      <c r="L642" s="2"/>
    </row>
    <row r="643" spans="12:12" ht="14.25" customHeight="1">
      <c r="L643" s="2"/>
    </row>
    <row r="644" spans="12:12" ht="14.25" customHeight="1">
      <c r="L644" s="2"/>
    </row>
    <row r="645" spans="12:12" ht="14.25" customHeight="1">
      <c r="L645" s="2"/>
    </row>
    <row r="646" spans="12:12" ht="14.25" customHeight="1">
      <c r="L646" s="2"/>
    </row>
    <row r="647" spans="12:12" ht="14.25" customHeight="1">
      <c r="L647" s="2"/>
    </row>
    <row r="648" spans="12:12" ht="14.25" customHeight="1">
      <c r="L648" s="2"/>
    </row>
    <row r="649" spans="12:12" ht="14.25" customHeight="1">
      <c r="L649" s="2"/>
    </row>
    <row r="650" spans="12:12" ht="14.25" customHeight="1">
      <c r="L650" s="2"/>
    </row>
    <row r="651" spans="12:12" ht="14.25" customHeight="1">
      <c r="L651" s="2"/>
    </row>
    <row r="652" spans="12:12" ht="14.25" customHeight="1">
      <c r="L652" s="2"/>
    </row>
    <row r="653" spans="12:12" ht="14.25" customHeight="1">
      <c r="L653" s="2"/>
    </row>
    <row r="654" spans="12:12" ht="14.25" customHeight="1">
      <c r="L654" s="2"/>
    </row>
    <row r="655" spans="12:12" ht="14.25" customHeight="1">
      <c r="L655" s="2"/>
    </row>
    <row r="656" spans="12:12" ht="14.25" customHeight="1">
      <c r="L656" s="2"/>
    </row>
    <row r="657" spans="12:12" ht="14.25" customHeight="1">
      <c r="L657" s="2"/>
    </row>
    <row r="658" spans="12:12" ht="14.25" customHeight="1">
      <c r="L658" s="2"/>
    </row>
    <row r="659" spans="12:12" ht="14.25" customHeight="1">
      <c r="L659" s="2"/>
    </row>
    <row r="660" spans="12:12" ht="14.25" customHeight="1">
      <c r="L660" s="2"/>
    </row>
    <row r="661" spans="12:12" ht="14.25" customHeight="1">
      <c r="L661" s="2"/>
    </row>
    <row r="662" spans="12:12" ht="14.25" customHeight="1">
      <c r="L662" s="2"/>
    </row>
    <row r="663" spans="12:12" ht="14.25" customHeight="1">
      <c r="L663" s="2"/>
    </row>
    <row r="664" spans="12:12" ht="14.25" customHeight="1">
      <c r="L664" s="2"/>
    </row>
    <row r="665" spans="12:12" ht="14.25" customHeight="1">
      <c r="L665" s="2"/>
    </row>
    <row r="666" spans="12:12" ht="14.25" customHeight="1">
      <c r="L666" s="2"/>
    </row>
    <row r="667" spans="12:12" ht="14.25" customHeight="1">
      <c r="L667" s="2"/>
    </row>
    <row r="668" spans="12:12" ht="14.25" customHeight="1">
      <c r="L668" s="2"/>
    </row>
    <row r="669" spans="12:12" ht="14.25" customHeight="1">
      <c r="L669" s="2"/>
    </row>
    <row r="670" spans="12:12" ht="14.25" customHeight="1">
      <c r="L670" s="2"/>
    </row>
    <row r="671" spans="12:12" ht="14.25" customHeight="1">
      <c r="L671" s="2"/>
    </row>
    <row r="672" spans="12:12" ht="14.25" customHeight="1">
      <c r="L672" s="2"/>
    </row>
    <row r="673" spans="12:12" ht="14.25" customHeight="1">
      <c r="L673" s="2"/>
    </row>
    <row r="674" spans="12:12" ht="14.25" customHeight="1">
      <c r="L674" s="2"/>
    </row>
    <row r="675" spans="12:12" ht="14.25" customHeight="1">
      <c r="L675" s="2"/>
    </row>
    <row r="676" spans="12:12" ht="14.25" customHeight="1">
      <c r="L676" s="2"/>
    </row>
    <row r="677" spans="12:12" ht="14.25" customHeight="1">
      <c r="L677" s="2"/>
    </row>
    <row r="678" spans="12:12" ht="14.25" customHeight="1">
      <c r="L678" s="2"/>
    </row>
    <row r="679" spans="12:12" ht="14.25" customHeight="1">
      <c r="L679" s="2"/>
    </row>
    <row r="680" spans="12:12" ht="14.25" customHeight="1">
      <c r="L680" s="2"/>
    </row>
    <row r="681" spans="12:12" ht="14.25" customHeight="1">
      <c r="L681" s="2"/>
    </row>
    <row r="682" spans="12:12" ht="14.25" customHeight="1">
      <c r="L682" s="2"/>
    </row>
    <row r="683" spans="12:12" ht="14.25" customHeight="1">
      <c r="L683" s="2"/>
    </row>
    <row r="684" spans="12:12" ht="14.25" customHeight="1">
      <c r="L684" s="2"/>
    </row>
    <row r="685" spans="12:12" ht="14.25" customHeight="1">
      <c r="L685" s="2"/>
    </row>
    <row r="686" spans="12:12" ht="14.25" customHeight="1">
      <c r="L686" s="2"/>
    </row>
    <row r="687" spans="12:12" ht="14.25" customHeight="1">
      <c r="L687" s="2"/>
    </row>
    <row r="688" spans="12:12" ht="14.25" customHeight="1">
      <c r="L688" s="2"/>
    </row>
    <row r="689" spans="12:12" ht="14.25" customHeight="1">
      <c r="L689" s="2"/>
    </row>
    <row r="690" spans="12:12" ht="14.25" customHeight="1">
      <c r="L690" s="2"/>
    </row>
    <row r="691" spans="12:12" ht="14.25" customHeight="1">
      <c r="L691" s="2"/>
    </row>
    <row r="692" spans="12:12" ht="14.25" customHeight="1">
      <c r="L692" s="2"/>
    </row>
    <row r="693" spans="12:12" ht="14.25" customHeight="1">
      <c r="L693" s="2"/>
    </row>
    <row r="694" spans="12:12" ht="14.25" customHeight="1">
      <c r="L694" s="2"/>
    </row>
    <row r="695" spans="12:12" ht="14.25" customHeight="1">
      <c r="L695" s="2"/>
    </row>
    <row r="696" spans="12:12" ht="14.25" customHeight="1">
      <c r="L696" s="2"/>
    </row>
    <row r="697" spans="12:12" ht="14.25" customHeight="1">
      <c r="L697" s="2"/>
    </row>
    <row r="698" spans="12:12" ht="14.25" customHeight="1">
      <c r="L698" s="2"/>
    </row>
    <row r="699" spans="12:12" ht="14.25" customHeight="1">
      <c r="L699" s="2"/>
    </row>
    <row r="700" spans="12:12" ht="14.25" customHeight="1">
      <c r="L700" s="2"/>
    </row>
    <row r="701" spans="12:12" ht="14.25" customHeight="1">
      <c r="L701" s="2"/>
    </row>
    <row r="702" spans="12:12" ht="14.25" customHeight="1">
      <c r="L702" s="2"/>
    </row>
    <row r="703" spans="12:12" ht="14.25" customHeight="1">
      <c r="L703" s="2"/>
    </row>
    <row r="704" spans="12:12" ht="14.25" customHeight="1">
      <c r="L704" s="2"/>
    </row>
    <row r="705" spans="12:12" ht="14.25" customHeight="1">
      <c r="L705" s="2"/>
    </row>
    <row r="706" spans="12:12" ht="14.25" customHeight="1">
      <c r="L706" s="2"/>
    </row>
    <row r="707" spans="12:12" ht="14.25" customHeight="1">
      <c r="L707" s="2"/>
    </row>
    <row r="708" spans="12:12" ht="14.25" customHeight="1">
      <c r="L708" s="2"/>
    </row>
    <row r="709" spans="12:12" ht="14.25" customHeight="1">
      <c r="L709" s="2"/>
    </row>
    <row r="710" spans="12:12" ht="14.25" customHeight="1">
      <c r="L710" s="2"/>
    </row>
    <row r="711" spans="12:12" ht="14.25" customHeight="1">
      <c r="L711" s="2"/>
    </row>
    <row r="712" spans="12:12" ht="14.25" customHeight="1">
      <c r="L712" s="2"/>
    </row>
    <row r="713" spans="12:12" ht="14.25" customHeight="1">
      <c r="L713" s="2"/>
    </row>
    <row r="714" spans="12:12" ht="14.25" customHeight="1">
      <c r="L714" s="2"/>
    </row>
    <row r="715" spans="12:12" ht="14.25" customHeight="1">
      <c r="L715" s="2"/>
    </row>
    <row r="716" spans="12:12" ht="14.25" customHeight="1">
      <c r="L716" s="2"/>
    </row>
    <row r="717" spans="12:12" ht="14.25" customHeight="1">
      <c r="L717" s="2"/>
    </row>
    <row r="718" spans="12:12" ht="14.25" customHeight="1">
      <c r="L718" s="2"/>
    </row>
    <row r="719" spans="12:12" ht="14.25" customHeight="1">
      <c r="L719" s="2"/>
    </row>
    <row r="720" spans="12:12" ht="14.25" customHeight="1">
      <c r="L720" s="2"/>
    </row>
    <row r="721" spans="12:12" ht="14.25" customHeight="1">
      <c r="L721" s="2"/>
    </row>
    <row r="722" spans="12:12" ht="14.25" customHeight="1">
      <c r="L722" s="2"/>
    </row>
    <row r="723" spans="12:12" ht="14.25" customHeight="1">
      <c r="L723" s="2"/>
    </row>
    <row r="724" spans="12:12" ht="14.25" customHeight="1">
      <c r="L724" s="2"/>
    </row>
    <row r="725" spans="12:12" ht="14.25" customHeight="1">
      <c r="L725" s="2"/>
    </row>
    <row r="726" spans="12:12" ht="14.25" customHeight="1">
      <c r="L726" s="2"/>
    </row>
    <row r="727" spans="12:12" ht="14.25" customHeight="1">
      <c r="L727" s="2"/>
    </row>
    <row r="728" spans="12:12" ht="14.25" customHeight="1">
      <c r="L728" s="2"/>
    </row>
    <row r="729" spans="12:12" ht="14.25" customHeight="1">
      <c r="L729" s="2"/>
    </row>
    <row r="730" spans="12:12" ht="14.25" customHeight="1">
      <c r="L730" s="2"/>
    </row>
    <row r="731" spans="12:12" ht="14.25" customHeight="1">
      <c r="L731" s="2"/>
    </row>
    <row r="732" spans="12:12" ht="14.25" customHeight="1">
      <c r="L732" s="2"/>
    </row>
    <row r="733" spans="12:12" ht="14.25" customHeight="1">
      <c r="L733" s="2"/>
    </row>
    <row r="734" spans="12:12" ht="14.25" customHeight="1">
      <c r="L734" s="2"/>
    </row>
    <row r="735" spans="12:12" ht="14.25" customHeight="1">
      <c r="L735" s="2"/>
    </row>
    <row r="736" spans="12:12" ht="14.25" customHeight="1">
      <c r="L736" s="2"/>
    </row>
    <row r="737" spans="12:12" ht="14.25" customHeight="1">
      <c r="L737" s="2"/>
    </row>
    <row r="738" spans="12:12" ht="14.25" customHeight="1">
      <c r="L738" s="2"/>
    </row>
    <row r="739" spans="12:12" ht="14.25" customHeight="1">
      <c r="L739" s="2"/>
    </row>
    <row r="740" spans="12:12" ht="14.25" customHeight="1">
      <c r="L740" s="2"/>
    </row>
    <row r="741" spans="12:12" ht="14.25" customHeight="1">
      <c r="L741" s="2"/>
    </row>
    <row r="742" spans="12:12" ht="14.25" customHeight="1">
      <c r="L742" s="2"/>
    </row>
    <row r="743" spans="12:12" ht="14.25" customHeight="1">
      <c r="L743" s="2"/>
    </row>
    <row r="744" spans="12:12" ht="14.25" customHeight="1">
      <c r="L744" s="2"/>
    </row>
    <row r="745" spans="12:12" ht="14.25" customHeight="1">
      <c r="L745" s="2"/>
    </row>
    <row r="746" spans="12:12" ht="14.25" customHeight="1">
      <c r="L746" s="2"/>
    </row>
    <row r="747" spans="12:12" ht="14.25" customHeight="1">
      <c r="L747" s="2"/>
    </row>
    <row r="748" spans="12:12" ht="14.25" customHeight="1">
      <c r="L748" s="2"/>
    </row>
    <row r="749" spans="12:12" ht="14.25" customHeight="1">
      <c r="L749" s="2"/>
    </row>
    <row r="750" spans="12:12" ht="14.25" customHeight="1">
      <c r="L750" s="2"/>
    </row>
    <row r="751" spans="12:12" ht="14.25" customHeight="1">
      <c r="L751" s="2"/>
    </row>
    <row r="752" spans="12:12" ht="14.25" customHeight="1">
      <c r="L752" s="2"/>
    </row>
    <row r="753" spans="12:12" ht="14.25" customHeight="1">
      <c r="L753" s="2"/>
    </row>
    <row r="754" spans="12:12" ht="14.25" customHeight="1">
      <c r="L754" s="2"/>
    </row>
    <row r="755" spans="12:12" ht="14.25" customHeight="1">
      <c r="L755" s="2"/>
    </row>
    <row r="756" spans="12:12" ht="14.25" customHeight="1">
      <c r="L756" s="2"/>
    </row>
    <row r="757" spans="12:12" ht="14.25" customHeight="1">
      <c r="L757" s="2"/>
    </row>
    <row r="758" spans="12:12" ht="14.25" customHeight="1">
      <c r="L758" s="2"/>
    </row>
    <row r="759" spans="12:12" ht="14.25" customHeight="1">
      <c r="L759" s="2"/>
    </row>
    <row r="760" spans="12:12" ht="14.25" customHeight="1">
      <c r="L760" s="2"/>
    </row>
    <row r="761" spans="12:12" ht="14.25" customHeight="1">
      <c r="L761" s="2"/>
    </row>
    <row r="762" spans="12:12" ht="14.25" customHeight="1">
      <c r="L762" s="2"/>
    </row>
    <row r="763" spans="12:12" ht="14.25" customHeight="1">
      <c r="L763" s="2"/>
    </row>
    <row r="764" spans="12:12" ht="14.25" customHeight="1">
      <c r="L764" s="2"/>
    </row>
    <row r="765" spans="12:12" ht="14.25" customHeight="1">
      <c r="L765" s="2"/>
    </row>
    <row r="766" spans="12:12" ht="14.25" customHeight="1">
      <c r="L766" s="2"/>
    </row>
    <row r="767" spans="12:12" ht="14.25" customHeight="1">
      <c r="L767" s="2"/>
    </row>
    <row r="768" spans="12:12" ht="14.25" customHeight="1">
      <c r="L768" s="2"/>
    </row>
    <row r="769" spans="12:12" ht="14.25" customHeight="1">
      <c r="L769" s="2"/>
    </row>
    <row r="770" spans="12:12" ht="14.25" customHeight="1">
      <c r="L770" s="2"/>
    </row>
    <row r="771" spans="12:12" ht="14.25" customHeight="1">
      <c r="L771" s="2"/>
    </row>
    <row r="772" spans="12:12" ht="14.25" customHeight="1">
      <c r="L772" s="2"/>
    </row>
    <row r="773" spans="12:12" ht="14.25" customHeight="1">
      <c r="L773" s="2"/>
    </row>
    <row r="774" spans="12:12" ht="14.25" customHeight="1">
      <c r="L774" s="2"/>
    </row>
    <row r="775" spans="12:12" ht="14.25" customHeight="1">
      <c r="L775" s="2"/>
    </row>
    <row r="776" spans="12:12" ht="14.25" customHeight="1">
      <c r="L776" s="2"/>
    </row>
    <row r="777" spans="12:12" ht="14.25" customHeight="1">
      <c r="L777" s="2"/>
    </row>
    <row r="778" spans="12:12" ht="14.25" customHeight="1">
      <c r="L778" s="2"/>
    </row>
    <row r="779" spans="12:12" ht="14.25" customHeight="1">
      <c r="L779" s="2"/>
    </row>
    <row r="780" spans="12:12" ht="14.25" customHeight="1">
      <c r="L780" s="2"/>
    </row>
    <row r="781" spans="12:12" ht="14.25" customHeight="1">
      <c r="L781" s="2"/>
    </row>
    <row r="782" spans="12:12" ht="14.25" customHeight="1">
      <c r="L782" s="2"/>
    </row>
    <row r="783" spans="12:12" ht="14.25" customHeight="1">
      <c r="L783" s="2"/>
    </row>
    <row r="784" spans="12:12" ht="14.25" customHeight="1">
      <c r="L784" s="2"/>
    </row>
    <row r="785" spans="12:12" ht="14.25" customHeight="1">
      <c r="L785" s="2"/>
    </row>
    <row r="786" spans="12:12" ht="14.25" customHeight="1">
      <c r="L786" s="2"/>
    </row>
    <row r="787" spans="12:12" ht="14.25" customHeight="1">
      <c r="L787" s="2"/>
    </row>
    <row r="788" spans="12:12" ht="14.25" customHeight="1">
      <c r="L788" s="2"/>
    </row>
    <row r="789" spans="12:12" ht="14.25" customHeight="1">
      <c r="L789" s="2"/>
    </row>
    <row r="790" spans="12:12" ht="14.25" customHeight="1">
      <c r="L790" s="2"/>
    </row>
    <row r="791" spans="12:12" ht="14.25" customHeight="1">
      <c r="L791" s="2"/>
    </row>
    <row r="792" spans="12:12" ht="14.25" customHeight="1">
      <c r="L792" s="2"/>
    </row>
    <row r="793" spans="12:12" ht="14.25" customHeight="1">
      <c r="L793" s="2"/>
    </row>
    <row r="794" spans="12:12" ht="14.25" customHeight="1">
      <c r="L794" s="2"/>
    </row>
    <row r="795" spans="12:12" ht="14.25" customHeight="1">
      <c r="L795" s="2"/>
    </row>
    <row r="796" spans="12:12" ht="14.25" customHeight="1">
      <c r="L796" s="2"/>
    </row>
    <row r="797" spans="12:12" ht="14.25" customHeight="1">
      <c r="L797" s="2"/>
    </row>
    <row r="798" spans="12:12" ht="14.25" customHeight="1">
      <c r="L798" s="2"/>
    </row>
    <row r="799" spans="12:12" ht="14.25" customHeight="1">
      <c r="L799" s="2"/>
    </row>
    <row r="800" spans="12:12" ht="14.25" customHeight="1">
      <c r="L800" s="2"/>
    </row>
    <row r="801" spans="12:12" ht="14.25" customHeight="1">
      <c r="L801" s="2"/>
    </row>
    <row r="802" spans="12:12" ht="14.25" customHeight="1">
      <c r="L802" s="2"/>
    </row>
    <row r="803" spans="12:12" ht="14.25" customHeight="1">
      <c r="L803" s="2"/>
    </row>
    <row r="804" spans="12:12" ht="14.25" customHeight="1">
      <c r="L804" s="2"/>
    </row>
    <row r="805" spans="12:12" ht="14.25" customHeight="1">
      <c r="L805" s="2"/>
    </row>
    <row r="806" spans="12:12" ht="14.25" customHeight="1">
      <c r="L806" s="2"/>
    </row>
    <row r="807" spans="12:12" ht="14.25" customHeight="1">
      <c r="L807" s="2"/>
    </row>
    <row r="808" spans="12:12" ht="14.25" customHeight="1">
      <c r="L808" s="2"/>
    </row>
    <row r="809" spans="12:12" ht="14.25" customHeight="1">
      <c r="L809" s="2"/>
    </row>
    <row r="810" spans="12:12" ht="14.25" customHeight="1">
      <c r="L810" s="2"/>
    </row>
    <row r="811" spans="12:12" ht="14.25" customHeight="1">
      <c r="L811" s="2"/>
    </row>
    <row r="812" spans="12:12" ht="14.25" customHeight="1">
      <c r="L812" s="2"/>
    </row>
    <row r="813" spans="12:12" ht="14.25" customHeight="1">
      <c r="L813" s="2"/>
    </row>
    <row r="814" spans="12:12" ht="14.25" customHeight="1">
      <c r="L814" s="2"/>
    </row>
    <row r="815" spans="12:12" ht="14.25" customHeight="1">
      <c r="L815" s="2"/>
    </row>
    <row r="816" spans="12:12" ht="14.25" customHeight="1">
      <c r="L816" s="2"/>
    </row>
    <row r="817" spans="12:12" ht="14.25" customHeight="1">
      <c r="L817" s="2"/>
    </row>
    <row r="818" spans="12:12" ht="14.25" customHeight="1">
      <c r="L818" s="2"/>
    </row>
    <row r="819" spans="12:12" ht="14.25" customHeight="1">
      <c r="L819" s="2"/>
    </row>
    <row r="820" spans="12:12" ht="14.25" customHeight="1">
      <c r="L820" s="2"/>
    </row>
    <row r="821" spans="12:12" ht="14.25" customHeight="1">
      <c r="L821" s="2"/>
    </row>
    <row r="822" spans="12:12" ht="14.25" customHeight="1">
      <c r="L822" s="2"/>
    </row>
    <row r="823" spans="12:12" ht="14.25" customHeight="1">
      <c r="L823" s="2"/>
    </row>
    <row r="824" spans="12:12" ht="14.25" customHeight="1">
      <c r="L824" s="2"/>
    </row>
    <row r="825" spans="12:12" ht="14.25" customHeight="1">
      <c r="L825" s="2"/>
    </row>
    <row r="826" spans="12:12" ht="14.25" customHeight="1">
      <c r="L826" s="2"/>
    </row>
    <row r="827" spans="12:12" ht="14.25" customHeight="1">
      <c r="L827" s="2"/>
    </row>
    <row r="828" spans="12:12" ht="14.25" customHeight="1">
      <c r="L828" s="2"/>
    </row>
    <row r="829" spans="12:12" ht="14.25" customHeight="1">
      <c r="L829" s="2"/>
    </row>
    <row r="830" spans="12:12" ht="14.25" customHeight="1">
      <c r="L830" s="2"/>
    </row>
    <row r="831" spans="12:12" ht="14.25" customHeight="1">
      <c r="L831" s="2"/>
    </row>
    <row r="832" spans="12:12" ht="14.25" customHeight="1">
      <c r="L832" s="2"/>
    </row>
    <row r="833" spans="12:12" ht="14.25" customHeight="1">
      <c r="L833" s="2"/>
    </row>
    <row r="834" spans="12:12" ht="14.25" customHeight="1">
      <c r="L834" s="2"/>
    </row>
    <row r="835" spans="12:12" ht="14.25" customHeight="1">
      <c r="L835" s="2"/>
    </row>
    <row r="836" spans="12:12" ht="14.25" customHeight="1">
      <c r="L836" s="2"/>
    </row>
    <row r="837" spans="12:12" ht="14.25" customHeight="1">
      <c r="L837" s="2"/>
    </row>
    <row r="838" spans="12:12" ht="14.25" customHeight="1">
      <c r="L838" s="2"/>
    </row>
    <row r="839" spans="12:12" ht="14.25" customHeight="1">
      <c r="L839" s="2"/>
    </row>
    <row r="840" spans="12:12" ht="14.25" customHeight="1">
      <c r="L840" s="2"/>
    </row>
    <row r="841" spans="12:12" ht="14.25" customHeight="1">
      <c r="L841" s="2"/>
    </row>
    <row r="842" spans="12:12" ht="14.25" customHeight="1">
      <c r="L842" s="2"/>
    </row>
    <row r="843" spans="12:12" ht="14.25" customHeight="1">
      <c r="L843" s="2"/>
    </row>
    <row r="844" spans="12:12" ht="14.25" customHeight="1">
      <c r="L844" s="2"/>
    </row>
    <row r="845" spans="12:12" ht="14.25" customHeight="1">
      <c r="L845" s="2"/>
    </row>
    <row r="846" spans="12:12" ht="14.25" customHeight="1">
      <c r="L846" s="2"/>
    </row>
    <row r="847" spans="12:12" ht="14.25" customHeight="1">
      <c r="L847" s="2"/>
    </row>
    <row r="848" spans="12:12" ht="14.25" customHeight="1">
      <c r="L848" s="2"/>
    </row>
    <row r="849" spans="12:12" ht="14.25" customHeight="1">
      <c r="L849" s="2"/>
    </row>
    <row r="850" spans="12:12" ht="14.25" customHeight="1">
      <c r="L850" s="2"/>
    </row>
    <row r="851" spans="12:12" ht="14.25" customHeight="1">
      <c r="L851" s="2"/>
    </row>
    <row r="852" spans="12:12" ht="14.25" customHeight="1">
      <c r="L852" s="2"/>
    </row>
    <row r="853" spans="12:12" ht="14.25" customHeight="1">
      <c r="L853" s="2"/>
    </row>
    <row r="854" spans="12:12" ht="14.25" customHeight="1">
      <c r="L854" s="2"/>
    </row>
    <row r="855" spans="12:12" ht="14.25" customHeight="1">
      <c r="L855" s="2"/>
    </row>
    <row r="856" spans="12:12" ht="14.25" customHeight="1">
      <c r="L856" s="2"/>
    </row>
    <row r="857" spans="12:12" ht="14.25" customHeight="1">
      <c r="L857" s="2"/>
    </row>
    <row r="858" spans="12:12" ht="14.25" customHeight="1">
      <c r="L858" s="2"/>
    </row>
    <row r="859" spans="12:12" ht="14.25" customHeight="1">
      <c r="L859" s="2"/>
    </row>
    <row r="860" spans="12:12" ht="14.25" customHeight="1">
      <c r="L860" s="2"/>
    </row>
    <row r="861" spans="12:12" ht="14.25" customHeight="1">
      <c r="L861" s="2"/>
    </row>
    <row r="862" spans="12:12" ht="14.25" customHeight="1">
      <c r="L862" s="2"/>
    </row>
    <row r="863" spans="12:12" ht="14.25" customHeight="1">
      <c r="L863" s="2"/>
    </row>
    <row r="864" spans="12:12" ht="14.25" customHeight="1">
      <c r="L864" s="2"/>
    </row>
    <row r="865" spans="12:12" ht="14.25" customHeight="1">
      <c r="L865" s="2"/>
    </row>
    <row r="866" spans="12:12" ht="14.25" customHeight="1">
      <c r="L866" s="2"/>
    </row>
    <row r="867" spans="12:12" ht="14.25" customHeight="1">
      <c r="L867" s="2"/>
    </row>
    <row r="868" spans="12:12" ht="14.25" customHeight="1">
      <c r="L868" s="2"/>
    </row>
    <row r="869" spans="12:12" ht="14.25" customHeight="1">
      <c r="L869" s="2"/>
    </row>
    <row r="870" spans="12:12" ht="14.25" customHeight="1">
      <c r="L870" s="2"/>
    </row>
    <row r="871" spans="12:12" ht="14.25" customHeight="1">
      <c r="L871" s="2"/>
    </row>
    <row r="872" spans="12:12" ht="14.25" customHeight="1">
      <c r="L872" s="2"/>
    </row>
    <row r="873" spans="12:12" ht="14.25" customHeight="1">
      <c r="L873" s="2"/>
    </row>
    <row r="874" spans="12:12" ht="14.25" customHeight="1">
      <c r="L874" s="2"/>
    </row>
    <row r="875" spans="12:12" ht="14.25" customHeight="1">
      <c r="L875" s="2"/>
    </row>
    <row r="876" spans="12:12" ht="14.25" customHeight="1">
      <c r="L876" s="2"/>
    </row>
    <row r="877" spans="12:12" ht="14.25" customHeight="1">
      <c r="L877" s="2"/>
    </row>
    <row r="878" spans="12:12" ht="14.25" customHeight="1">
      <c r="L878" s="2"/>
    </row>
    <row r="879" spans="12:12" ht="14.25" customHeight="1">
      <c r="L879" s="2"/>
    </row>
    <row r="880" spans="12:12" ht="14.25" customHeight="1">
      <c r="L880" s="2"/>
    </row>
    <row r="881" spans="12:12" ht="14.25" customHeight="1">
      <c r="L881" s="2"/>
    </row>
    <row r="882" spans="12:12" ht="14.25" customHeight="1">
      <c r="L882" s="2"/>
    </row>
    <row r="883" spans="12:12" ht="14.25" customHeight="1">
      <c r="L883" s="2"/>
    </row>
    <row r="884" spans="12:12" ht="14.25" customHeight="1">
      <c r="L884" s="2"/>
    </row>
    <row r="885" spans="12:12" ht="14.25" customHeight="1">
      <c r="L885" s="2"/>
    </row>
    <row r="886" spans="12:12" ht="14.25" customHeight="1">
      <c r="L886" s="2"/>
    </row>
    <row r="887" spans="12:12" ht="14.25" customHeight="1">
      <c r="L887" s="2"/>
    </row>
    <row r="888" spans="12:12" ht="14.25" customHeight="1">
      <c r="L888" s="2"/>
    </row>
    <row r="889" spans="12:12" ht="14.25" customHeight="1">
      <c r="L889" s="2"/>
    </row>
    <row r="890" spans="12:12" ht="14.25" customHeight="1">
      <c r="L890" s="2"/>
    </row>
    <row r="891" spans="12:12" ht="14.25" customHeight="1">
      <c r="L891" s="2"/>
    </row>
    <row r="892" spans="12:12" ht="14.25" customHeight="1">
      <c r="L892" s="2"/>
    </row>
    <row r="893" spans="12:12" ht="14.25" customHeight="1">
      <c r="L893" s="2"/>
    </row>
    <row r="894" spans="12:12" ht="14.25" customHeight="1">
      <c r="L894" s="2"/>
    </row>
    <row r="895" spans="12:12" ht="14.25" customHeight="1">
      <c r="L895" s="2"/>
    </row>
    <row r="896" spans="12:12" ht="14.25" customHeight="1">
      <c r="L896" s="2"/>
    </row>
    <row r="897" spans="12:12" ht="14.25" customHeight="1">
      <c r="L897" s="2"/>
    </row>
    <row r="898" spans="12:12" ht="14.25" customHeight="1">
      <c r="L898" s="2"/>
    </row>
    <row r="899" spans="12:12" ht="14.25" customHeight="1">
      <c r="L899" s="2"/>
    </row>
    <row r="900" spans="12:12" ht="14.25" customHeight="1">
      <c r="L900" s="2"/>
    </row>
    <row r="901" spans="12:12" ht="14.25" customHeight="1">
      <c r="L901" s="2"/>
    </row>
    <row r="902" spans="12:12" ht="14.25" customHeight="1">
      <c r="L902" s="2"/>
    </row>
    <row r="903" spans="12:12" ht="14.25" customHeight="1">
      <c r="L903" s="2"/>
    </row>
    <row r="904" spans="12:12" ht="14.25" customHeight="1">
      <c r="L904" s="2"/>
    </row>
    <row r="905" spans="12:12" ht="14.25" customHeight="1">
      <c r="L905" s="2"/>
    </row>
    <row r="906" spans="12:12" ht="14.25" customHeight="1">
      <c r="L906" s="2"/>
    </row>
    <row r="907" spans="12:12" ht="14.25" customHeight="1">
      <c r="L907" s="2"/>
    </row>
    <row r="908" spans="12:12" ht="14.25" customHeight="1">
      <c r="L908" s="2"/>
    </row>
    <row r="909" spans="12:12" ht="14.25" customHeight="1">
      <c r="L909" s="2"/>
    </row>
    <row r="910" spans="12:12" ht="14.25" customHeight="1">
      <c r="L910" s="2"/>
    </row>
    <row r="911" spans="12:12" ht="14.25" customHeight="1">
      <c r="L911" s="2"/>
    </row>
    <row r="912" spans="12:12" ht="14.25" customHeight="1">
      <c r="L912" s="2"/>
    </row>
    <row r="913" spans="12:12" ht="14.25" customHeight="1">
      <c r="L913" s="2"/>
    </row>
    <row r="914" spans="12:12" ht="14.25" customHeight="1">
      <c r="L914" s="2"/>
    </row>
    <row r="915" spans="12:12" ht="14.25" customHeight="1">
      <c r="L915" s="2"/>
    </row>
    <row r="916" spans="12:12" ht="14.25" customHeight="1">
      <c r="L916" s="2"/>
    </row>
    <row r="917" spans="12:12" ht="14.25" customHeight="1">
      <c r="L917" s="2"/>
    </row>
    <row r="918" spans="12:12" ht="14.25" customHeight="1">
      <c r="L918" s="2"/>
    </row>
    <row r="919" spans="12:12" ht="14.25" customHeight="1">
      <c r="L919" s="2"/>
    </row>
    <row r="920" spans="12:12" ht="14.25" customHeight="1">
      <c r="L920" s="2"/>
    </row>
    <row r="921" spans="12:12" ht="14.25" customHeight="1">
      <c r="L921" s="2"/>
    </row>
    <row r="922" spans="12:12" ht="14.25" customHeight="1">
      <c r="L922" s="2"/>
    </row>
    <row r="923" spans="12:12" ht="14.25" customHeight="1">
      <c r="L923" s="2"/>
    </row>
    <row r="924" spans="12:12" ht="14.25" customHeight="1">
      <c r="L924" s="2"/>
    </row>
    <row r="925" spans="12:12" ht="14.25" customHeight="1">
      <c r="L925" s="2"/>
    </row>
    <row r="926" spans="12:12" ht="14.25" customHeight="1">
      <c r="L926" s="2"/>
    </row>
    <row r="927" spans="12:12" ht="14.25" customHeight="1">
      <c r="L927" s="2"/>
    </row>
    <row r="928" spans="12:12" ht="14.25" customHeight="1">
      <c r="L928" s="2"/>
    </row>
    <row r="929" spans="12:12" ht="14.25" customHeight="1">
      <c r="L929" s="2"/>
    </row>
    <row r="930" spans="12:12" ht="14.25" customHeight="1">
      <c r="L930" s="2"/>
    </row>
    <row r="931" spans="12:12" ht="14.25" customHeight="1">
      <c r="L931" s="2"/>
    </row>
    <row r="932" spans="12:12" ht="14.25" customHeight="1">
      <c r="L932" s="2"/>
    </row>
    <row r="933" spans="12:12" ht="14.25" customHeight="1">
      <c r="L933" s="2"/>
    </row>
    <row r="934" spans="12:12" ht="14.25" customHeight="1">
      <c r="L934" s="2"/>
    </row>
    <row r="935" spans="12:12" ht="14.25" customHeight="1">
      <c r="L935" s="2"/>
    </row>
    <row r="936" spans="12:12" ht="14.25" customHeight="1">
      <c r="L936" s="2"/>
    </row>
    <row r="937" spans="12:12" ht="14.25" customHeight="1">
      <c r="L937" s="2"/>
    </row>
    <row r="938" spans="12:12" ht="14.25" customHeight="1">
      <c r="L938" s="2"/>
    </row>
    <row r="939" spans="12:12" ht="14.25" customHeight="1">
      <c r="L939" s="2"/>
    </row>
    <row r="940" spans="12:12" ht="14.25" customHeight="1">
      <c r="L940" s="2"/>
    </row>
    <row r="941" spans="12:12" ht="14.25" customHeight="1">
      <c r="L941" s="2"/>
    </row>
    <row r="942" spans="12:12" ht="14.25" customHeight="1">
      <c r="L942" s="2"/>
    </row>
    <row r="943" spans="12:12" ht="14.25" customHeight="1">
      <c r="L943" s="2"/>
    </row>
    <row r="944" spans="12:12" ht="14.25" customHeight="1">
      <c r="L944" s="2"/>
    </row>
    <row r="945" spans="12:12" ht="14.25" customHeight="1">
      <c r="L945" s="2"/>
    </row>
    <row r="946" spans="12:12" ht="14.25" customHeight="1">
      <c r="L946" s="2"/>
    </row>
    <row r="947" spans="12:12" ht="14.25" customHeight="1">
      <c r="L947" s="2"/>
    </row>
    <row r="948" spans="12:12" ht="14.25" customHeight="1">
      <c r="L948" s="2"/>
    </row>
    <row r="949" spans="12:12" ht="14.25" customHeight="1">
      <c r="L949" s="2"/>
    </row>
    <row r="950" spans="12:12" ht="14.25" customHeight="1">
      <c r="L950" s="2"/>
    </row>
    <row r="951" spans="12:12" ht="14.25" customHeight="1">
      <c r="L951" s="2"/>
    </row>
    <row r="952" spans="12:12" ht="14.25" customHeight="1">
      <c r="L952" s="2"/>
    </row>
    <row r="953" spans="12:12" ht="14.25" customHeight="1">
      <c r="L953" s="2"/>
    </row>
    <row r="954" spans="12:12" ht="14.25" customHeight="1">
      <c r="L954" s="2"/>
    </row>
    <row r="955" spans="12:12" ht="14.25" customHeight="1">
      <c r="L955" s="2"/>
    </row>
    <row r="956" spans="12:12" ht="14.25" customHeight="1">
      <c r="L956" s="2"/>
    </row>
    <row r="957" spans="12:12" ht="14.25" customHeight="1">
      <c r="L957" s="2"/>
    </row>
    <row r="958" spans="12:12" ht="14.25" customHeight="1">
      <c r="L958" s="2"/>
    </row>
    <row r="959" spans="12:12" ht="14.25" customHeight="1">
      <c r="L959" s="2"/>
    </row>
    <row r="960" spans="12:12" ht="14.25" customHeight="1">
      <c r="L960" s="2"/>
    </row>
    <row r="961" spans="12:12" ht="14.25" customHeight="1">
      <c r="L961" s="2"/>
    </row>
    <row r="962" spans="12:12" ht="14.25" customHeight="1">
      <c r="L962" s="2"/>
    </row>
    <row r="963" spans="12:12" ht="14.25" customHeight="1">
      <c r="L963" s="2"/>
    </row>
    <row r="964" spans="12:12" ht="14.25" customHeight="1">
      <c r="L964" s="2"/>
    </row>
    <row r="965" spans="12:12" ht="14.25" customHeight="1">
      <c r="L965" s="2"/>
    </row>
    <row r="966" spans="12:12" ht="14.25" customHeight="1">
      <c r="L966" s="2"/>
    </row>
    <row r="967" spans="12:12" ht="14.25" customHeight="1">
      <c r="L967" s="2"/>
    </row>
    <row r="968" spans="12:12" ht="14.25" customHeight="1">
      <c r="L968" s="2"/>
    </row>
    <row r="969" spans="12:12" ht="14.25" customHeight="1">
      <c r="L969" s="2"/>
    </row>
    <row r="970" spans="12:12" ht="14.25" customHeight="1">
      <c r="L970" s="2"/>
    </row>
    <row r="971" spans="12:12" ht="14.25" customHeight="1">
      <c r="L971" s="2"/>
    </row>
    <row r="972" spans="12:12" ht="14.25" customHeight="1">
      <c r="L972" s="2"/>
    </row>
    <row r="973" spans="12:12" ht="14.25" customHeight="1">
      <c r="L973" s="2"/>
    </row>
    <row r="974" spans="12:12" ht="14.25" customHeight="1">
      <c r="L974" s="2"/>
    </row>
    <row r="975" spans="12:12" ht="14.25" customHeight="1">
      <c r="L975" s="2"/>
    </row>
    <row r="976" spans="12:12" ht="14.25" customHeight="1">
      <c r="L976" s="2"/>
    </row>
    <row r="977" spans="12:12" ht="14.25" customHeight="1">
      <c r="L977" s="2"/>
    </row>
    <row r="978" spans="12:12" ht="14.25" customHeight="1">
      <c r="L978" s="2"/>
    </row>
    <row r="979" spans="12:12" ht="14.25" customHeight="1">
      <c r="L979" s="2"/>
    </row>
    <row r="980" spans="12:12" ht="14.25" customHeight="1">
      <c r="L980" s="2"/>
    </row>
    <row r="981" spans="12:12" ht="14.25" customHeight="1">
      <c r="L981" s="2"/>
    </row>
    <row r="982" spans="12:12" ht="14.25" customHeight="1">
      <c r="L982" s="2"/>
    </row>
    <row r="983" spans="12:12" ht="14.25" customHeight="1">
      <c r="L983" s="2"/>
    </row>
    <row r="984" spans="12:12" ht="14.25" customHeight="1">
      <c r="L984" s="2"/>
    </row>
    <row r="985" spans="12:12" ht="14.25" customHeight="1">
      <c r="L985" s="2"/>
    </row>
    <row r="986" spans="12:12" ht="14.25" customHeight="1">
      <c r="L986" s="2"/>
    </row>
    <row r="987" spans="12:12" ht="14.25" customHeight="1">
      <c r="L987" s="2"/>
    </row>
    <row r="988" spans="12:12" ht="14.25" customHeight="1">
      <c r="L988" s="2"/>
    </row>
    <row r="989" spans="12:12" ht="14.25" customHeight="1">
      <c r="L989" s="2"/>
    </row>
    <row r="990" spans="12:12" ht="14.25" customHeight="1">
      <c r="L990" s="2"/>
    </row>
    <row r="991" spans="12:12" ht="14.25" customHeight="1">
      <c r="L991" s="2"/>
    </row>
    <row r="992" spans="12:12" ht="14.25" customHeight="1">
      <c r="L992" s="2"/>
    </row>
    <row r="993" spans="12:12" ht="14.25" customHeight="1">
      <c r="L993" s="2"/>
    </row>
    <row r="994" spans="12:12" ht="14.25" customHeight="1">
      <c r="L994" s="2"/>
    </row>
    <row r="995" spans="12:12" ht="14.25" customHeight="1">
      <c r="L995" s="2"/>
    </row>
  </sheetData>
  <mergeCells count="21">
    <mergeCell ref="A181:L181"/>
    <mergeCell ref="A1:L1"/>
    <mergeCell ref="A3:L3"/>
    <mergeCell ref="A5:L5"/>
    <mergeCell ref="A66:L66"/>
    <mergeCell ref="A68:L68"/>
    <mergeCell ref="A70:L70"/>
    <mergeCell ref="A119:L119"/>
    <mergeCell ref="A121:L121"/>
    <mergeCell ref="A175:L175"/>
    <mergeCell ref="A177:L177"/>
    <mergeCell ref="A179:L179"/>
    <mergeCell ref="A298:L298"/>
    <mergeCell ref="A300:L300"/>
    <mergeCell ref="A302:L302"/>
    <mergeCell ref="A233:L233"/>
    <mergeCell ref="A234:L234"/>
    <mergeCell ref="A236:L236"/>
    <mergeCell ref="A238:L238"/>
    <mergeCell ref="A240:L240"/>
    <mergeCell ref="A295:L295"/>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89CED"/>
  </sheetPr>
  <dimension ref="A1:M1000"/>
  <sheetViews>
    <sheetView workbookViewId="0">
      <pane ySplit="2" topLeftCell="A3" activePane="bottomLeft" state="frozen"/>
      <selection activeCell="A115" sqref="A115"/>
      <selection pane="bottomLeft" activeCell="A115" sqref="A115"/>
    </sheetView>
  </sheetViews>
  <sheetFormatPr defaultColWidth="14.453125" defaultRowHeight="15" customHeight="1"/>
  <cols>
    <col min="1" max="2" width="17.36328125" customWidth="1"/>
    <col min="3" max="3" width="27.453125" customWidth="1"/>
    <col min="4" max="4" width="13.453125" customWidth="1"/>
    <col min="5" max="5" width="8.6328125" customWidth="1"/>
    <col min="6" max="7" width="13" customWidth="1"/>
    <col min="8" max="8" width="14.36328125" customWidth="1"/>
    <col min="9" max="13" width="13" customWidth="1"/>
    <col min="14" max="26" width="8.6328125" customWidth="1"/>
  </cols>
  <sheetData>
    <row r="1" spans="1:13" ht="14.25" customHeight="1">
      <c r="A1" s="72" t="s">
        <v>600</v>
      </c>
      <c r="D1" s="73"/>
      <c r="E1" s="4"/>
      <c r="F1" s="2">
        <v>1</v>
      </c>
      <c r="G1" s="2">
        <v>2</v>
      </c>
      <c r="H1" s="2">
        <v>3</v>
      </c>
      <c r="I1" s="2">
        <v>4</v>
      </c>
      <c r="J1" s="2">
        <v>5</v>
      </c>
      <c r="K1" s="2">
        <v>6</v>
      </c>
      <c r="L1" s="2">
        <v>7</v>
      </c>
      <c r="M1" s="2">
        <v>8</v>
      </c>
    </row>
    <row r="2" spans="1:13" ht="14.25" customHeight="1">
      <c r="A2" s="74" t="s">
        <v>159</v>
      </c>
      <c r="B2" s="74"/>
      <c r="C2" s="74" t="s">
        <v>160</v>
      </c>
      <c r="D2" s="75" t="s">
        <v>161</v>
      </c>
      <c r="E2" s="2" t="s">
        <v>162</v>
      </c>
      <c r="F2" s="2" t="s">
        <v>163</v>
      </c>
      <c r="G2" s="2" t="s">
        <v>404</v>
      </c>
      <c r="H2" s="2" t="s">
        <v>406</v>
      </c>
      <c r="I2" s="2" t="s">
        <v>341</v>
      </c>
      <c r="J2" s="2" t="s">
        <v>167</v>
      </c>
      <c r="K2" s="2" t="s">
        <v>407</v>
      </c>
      <c r="L2" s="2" t="s">
        <v>343</v>
      </c>
      <c r="M2" s="2" t="s">
        <v>404</v>
      </c>
    </row>
    <row r="3" spans="1:13" ht="14.25" customHeight="1">
      <c r="A3" s="184" t="s">
        <v>601</v>
      </c>
      <c r="B3" s="76"/>
      <c r="C3" s="77" t="s">
        <v>602</v>
      </c>
      <c r="D3" s="12">
        <v>119</v>
      </c>
      <c r="E3" s="2">
        <v>6</v>
      </c>
      <c r="F3" s="6">
        <f t="shared" ref="F3:M3" si="0">IF($E3=F$1,+$D3,0)</f>
        <v>0</v>
      </c>
      <c r="G3" s="6">
        <f t="shared" si="0"/>
        <v>0</v>
      </c>
      <c r="H3" s="6">
        <f t="shared" si="0"/>
        <v>0</v>
      </c>
      <c r="I3" s="6">
        <f t="shared" si="0"/>
        <v>0</v>
      </c>
      <c r="J3" s="6">
        <f t="shared" si="0"/>
        <v>0</v>
      </c>
      <c r="K3" s="6">
        <f t="shared" si="0"/>
        <v>119</v>
      </c>
      <c r="L3" s="6">
        <f t="shared" si="0"/>
        <v>0</v>
      </c>
      <c r="M3" s="6">
        <f t="shared" si="0"/>
        <v>0</v>
      </c>
    </row>
    <row r="4" spans="1:13" ht="14.25" customHeight="1">
      <c r="A4" s="184" t="s">
        <v>601</v>
      </c>
      <c r="B4" s="76"/>
      <c r="C4" s="76" t="s">
        <v>603</v>
      </c>
      <c r="D4" s="12">
        <v>144</v>
      </c>
      <c r="E4" s="2">
        <v>6</v>
      </c>
      <c r="F4" s="6">
        <f t="shared" ref="F4:M4" si="1">IF($E4=F$1,+$D4,0)</f>
        <v>0</v>
      </c>
      <c r="G4" s="6">
        <f t="shared" si="1"/>
        <v>0</v>
      </c>
      <c r="H4" s="6">
        <f t="shared" si="1"/>
        <v>0</v>
      </c>
      <c r="I4" s="6">
        <f t="shared" si="1"/>
        <v>0</v>
      </c>
      <c r="J4" s="6">
        <f t="shared" si="1"/>
        <v>0</v>
      </c>
      <c r="K4" s="6">
        <f t="shared" si="1"/>
        <v>144</v>
      </c>
      <c r="L4" s="6">
        <f t="shared" si="1"/>
        <v>0</v>
      </c>
      <c r="M4" s="6">
        <f t="shared" si="1"/>
        <v>0</v>
      </c>
    </row>
    <row r="5" spans="1:13" ht="14.25" customHeight="1">
      <c r="A5" s="184" t="s">
        <v>604</v>
      </c>
      <c r="B5" s="77"/>
      <c r="C5" s="76" t="s">
        <v>409</v>
      </c>
      <c r="D5" s="12">
        <v>50</v>
      </c>
      <c r="E5" s="2">
        <v>6</v>
      </c>
      <c r="F5" s="6">
        <f t="shared" ref="F5:M5" si="2">IF($E5=F$1,+$D5,0)</f>
        <v>0</v>
      </c>
      <c r="G5" s="6">
        <f t="shared" si="2"/>
        <v>0</v>
      </c>
      <c r="H5" s="6">
        <f t="shared" si="2"/>
        <v>0</v>
      </c>
      <c r="I5" s="6">
        <f t="shared" si="2"/>
        <v>0</v>
      </c>
      <c r="J5" s="6">
        <f t="shared" si="2"/>
        <v>0</v>
      </c>
      <c r="K5" s="6">
        <f t="shared" si="2"/>
        <v>50</v>
      </c>
      <c r="L5" s="6">
        <f t="shared" si="2"/>
        <v>0</v>
      </c>
      <c r="M5" s="6">
        <f t="shared" si="2"/>
        <v>0</v>
      </c>
    </row>
    <row r="6" spans="1:13" ht="14.25" customHeight="1">
      <c r="A6" s="79" t="s">
        <v>604</v>
      </c>
      <c r="B6" s="79"/>
      <c r="C6" s="76" t="s">
        <v>605</v>
      </c>
      <c r="D6" s="12">
        <v>40</v>
      </c>
      <c r="E6" s="2">
        <v>6</v>
      </c>
      <c r="F6" s="6">
        <f t="shared" ref="F6:M6" si="3">IF($E6=F$1,+$D6,0)</f>
        <v>0</v>
      </c>
      <c r="G6" s="6">
        <f t="shared" si="3"/>
        <v>0</v>
      </c>
      <c r="H6" s="6">
        <f t="shared" si="3"/>
        <v>0</v>
      </c>
      <c r="I6" s="6">
        <f t="shared" si="3"/>
        <v>0</v>
      </c>
      <c r="J6" s="6">
        <f t="shared" si="3"/>
        <v>0</v>
      </c>
      <c r="K6" s="6">
        <f t="shared" si="3"/>
        <v>40</v>
      </c>
      <c r="L6" s="6">
        <f t="shared" si="3"/>
        <v>0</v>
      </c>
      <c r="M6" s="6">
        <f t="shared" si="3"/>
        <v>0</v>
      </c>
    </row>
    <row r="7" spans="1:13" ht="14.25" customHeight="1">
      <c r="A7" s="79" t="s">
        <v>604</v>
      </c>
      <c r="B7" s="79"/>
      <c r="C7" s="76" t="s">
        <v>606</v>
      </c>
      <c r="D7" s="12">
        <v>16</v>
      </c>
      <c r="E7" s="2">
        <v>6</v>
      </c>
      <c r="F7" s="6">
        <f t="shared" ref="F7:M7" si="4">IF($E7=F$1,+$D7,0)</f>
        <v>0</v>
      </c>
      <c r="G7" s="6">
        <f t="shared" si="4"/>
        <v>0</v>
      </c>
      <c r="H7" s="6">
        <f t="shared" si="4"/>
        <v>0</v>
      </c>
      <c r="I7" s="6">
        <f t="shared" si="4"/>
        <v>0</v>
      </c>
      <c r="J7" s="6">
        <f t="shared" si="4"/>
        <v>0</v>
      </c>
      <c r="K7" s="6">
        <f t="shared" si="4"/>
        <v>16</v>
      </c>
      <c r="L7" s="6">
        <f t="shared" si="4"/>
        <v>0</v>
      </c>
      <c r="M7" s="6">
        <f t="shared" si="4"/>
        <v>0</v>
      </c>
    </row>
    <row r="8" spans="1:13" ht="14.25" customHeight="1">
      <c r="A8" s="79" t="s">
        <v>607</v>
      </c>
      <c r="B8" s="184"/>
      <c r="C8" s="76" t="s">
        <v>608</v>
      </c>
      <c r="D8" s="12">
        <v>250</v>
      </c>
      <c r="E8" s="2">
        <v>8</v>
      </c>
      <c r="F8" s="6">
        <f t="shared" ref="F8:M8" si="5">IF($E8=F$1,+$D8,0)</f>
        <v>0</v>
      </c>
      <c r="G8" s="6">
        <f t="shared" si="5"/>
        <v>0</v>
      </c>
      <c r="H8" s="6">
        <f t="shared" si="5"/>
        <v>0</v>
      </c>
      <c r="I8" s="6">
        <f t="shared" si="5"/>
        <v>0</v>
      </c>
      <c r="J8" s="6">
        <f t="shared" si="5"/>
        <v>0</v>
      </c>
      <c r="K8" s="6">
        <f t="shared" si="5"/>
        <v>0</v>
      </c>
      <c r="L8" s="6">
        <f t="shared" si="5"/>
        <v>0</v>
      </c>
      <c r="M8" s="6">
        <f t="shared" si="5"/>
        <v>250</v>
      </c>
    </row>
    <row r="9" spans="1:13" ht="14.25" customHeight="1">
      <c r="A9" s="80" t="s">
        <v>609</v>
      </c>
      <c r="B9" s="80"/>
      <c r="C9" s="76" t="s">
        <v>606</v>
      </c>
      <c r="D9" s="12">
        <v>16</v>
      </c>
      <c r="E9" s="2">
        <v>6</v>
      </c>
      <c r="F9" s="6">
        <f t="shared" ref="F9:M9" si="6">IF($E9=F$1,+$D9,0)</f>
        <v>0</v>
      </c>
      <c r="G9" s="6">
        <f t="shared" si="6"/>
        <v>0</v>
      </c>
      <c r="H9" s="6">
        <f t="shared" si="6"/>
        <v>0</v>
      </c>
      <c r="I9" s="6">
        <f t="shared" si="6"/>
        <v>0</v>
      </c>
      <c r="J9" s="6">
        <f t="shared" si="6"/>
        <v>0</v>
      </c>
      <c r="K9" s="6">
        <f t="shared" si="6"/>
        <v>16</v>
      </c>
      <c r="L9" s="6">
        <f t="shared" si="6"/>
        <v>0</v>
      </c>
      <c r="M9" s="6">
        <f t="shared" si="6"/>
        <v>0</v>
      </c>
    </row>
    <row r="10" spans="1:13" ht="14.25" customHeight="1">
      <c r="A10" s="80" t="s">
        <v>610</v>
      </c>
      <c r="B10" s="80"/>
      <c r="C10" s="76" t="s">
        <v>606</v>
      </c>
      <c r="D10" s="12">
        <v>16</v>
      </c>
      <c r="E10" s="2">
        <v>6</v>
      </c>
      <c r="F10" s="6">
        <f t="shared" ref="F10:M10" si="7">IF($E10=F$1,+$D10,0)</f>
        <v>0</v>
      </c>
      <c r="G10" s="6">
        <f t="shared" si="7"/>
        <v>0</v>
      </c>
      <c r="H10" s="6">
        <f t="shared" si="7"/>
        <v>0</v>
      </c>
      <c r="I10" s="6">
        <f t="shared" si="7"/>
        <v>0</v>
      </c>
      <c r="J10" s="6">
        <f t="shared" si="7"/>
        <v>0</v>
      </c>
      <c r="K10" s="6">
        <f t="shared" si="7"/>
        <v>16</v>
      </c>
      <c r="L10" s="6">
        <f t="shared" si="7"/>
        <v>0</v>
      </c>
      <c r="M10" s="6">
        <f t="shared" si="7"/>
        <v>0</v>
      </c>
    </row>
    <row r="11" spans="1:13" ht="14.25" customHeight="1">
      <c r="A11" s="76" t="s">
        <v>611</v>
      </c>
      <c r="B11" s="76"/>
      <c r="C11" s="76" t="s">
        <v>606</v>
      </c>
      <c r="D11" s="12">
        <v>16</v>
      </c>
      <c r="E11" s="2">
        <v>6</v>
      </c>
      <c r="F11" s="6">
        <f t="shared" ref="F11:M11" si="8">IF($E11=F$1,+$D11,0)</f>
        <v>0</v>
      </c>
      <c r="G11" s="6">
        <f t="shared" si="8"/>
        <v>0</v>
      </c>
      <c r="H11" s="6">
        <f t="shared" si="8"/>
        <v>0</v>
      </c>
      <c r="I11" s="6">
        <f t="shared" si="8"/>
        <v>0</v>
      </c>
      <c r="J11" s="6">
        <f t="shared" si="8"/>
        <v>0</v>
      </c>
      <c r="K11" s="6">
        <f t="shared" si="8"/>
        <v>16</v>
      </c>
      <c r="L11" s="6">
        <f t="shared" si="8"/>
        <v>0</v>
      </c>
      <c r="M11" s="6">
        <f t="shared" si="8"/>
        <v>0</v>
      </c>
    </row>
    <row r="12" spans="1:13" ht="14.25" customHeight="1">
      <c r="A12" s="76" t="s">
        <v>612</v>
      </c>
      <c r="B12" s="76"/>
      <c r="C12" s="76" t="s">
        <v>606</v>
      </c>
      <c r="D12" s="12">
        <v>16</v>
      </c>
      <c r="E12" s="2">
        <v>6</v>
      </c>
      <c r="F12" s="6">
        <f t="shared" ref="F12:M12" si="9">IF($E12=F$1,+$D12,0)</f>
        <v>0</v>
      </c>
      <c r="G12" s="6">
        <f t="shared" si="9"/>
        <v>0</v>
      </c>
      <c r="H12" s="6">
        <f t="shared" si="9"/>
        <v>0</v>
      </c>
      <c r="I12" s="6">
        <f t="shared" si="9"/>
        <v>0</v>
      </c>
      <c r="J12" s="6">
        <f t="shared" si="9"/>
        <v>0</v>
      </c>
      <c r="K12" s="6">
        <f t="shared" si="9"/>
        <v>16</v>
      </c>
      <c r="L12" s="6">
        <f t="shared" si="9"/>
        <v>0</v>
      </c>
      <c r="M12" s="6">
        <f t="shared" si="9"/>
        <v>0</v>
      </c>
    </row>
    <row r="13" spans="1:13" ht="14.25" customHeight="1">
      <c r="A13" s="76" t="s">
        <v>613</v>
      </c>
      <c r="B13" s="76"/>
      <c r="C13" s="76" t="s">
        <v>409</v>
      </c>
      <c r="D13" s="12">
        <v>50</v>
      </c>
      <c r="E13" s="2">
        <v>6</v>
      </c>
      <c r="F13" s="6">
        <f t="shared" ref="F13:M13" si="10">IF($E13=F$1,+$D13,0)</f>
        <v>0</v>
      </c>
      <c r="G13" s="6">
        <f t="shared" si="10"/>
        <v>0</v>
      </c>
      <c r="H13" s="6">
        <f t="shared" si="10"/>
        <v>0</v>
      </c>
      <c r="I13" s="6">
        <f t="shared" si="10"/>
        <v>0</v>
      </c>
      <c r="J13" s="6">
        <f t="shared" si="10"/>
        <v>0</v>
      </c>
      <c r="K13" s="6">
        <f t="shared" si="10"/>
        <v>50</v>
      </c>
      <c r="L13" s="6">
        <f t="shared" si="10"/>
        <v>0</v>
      </c>
      <c r="M13" s="6">
        <f t="shared" si="10"/>
        <v>0</v>
      </c>
    </row>
    <row r="14" spans="1:13" ht="14.25" customHeight="1">
      <c r="A14" s="80" t="s">
        <v>614</v>
      </c>
      <c r="B14" s="80"/>
      <c r="C14" s="76" t="s">
        <v>603</v>
      </c>
      <c r="D14" s="12">
        <v>148</v>
      </c>
      <c r="E14" s="2">
        <v>6</v>
      </c>
      <c r="F14" s="6">
        <f t="shared" ref="F14:M14" si="11">IF($E14=F$1,+$D14,0)</f>
        <v>0</v>
      </c>
      <c r="G14" s="6">
        <f t="shared" si="11"/>
        <v>0</v>
      </c>
      <c r="H14" s="6">
        <f t="shared" si="11"/>
        <v>0</v>
      </c>
      <c r="I14" s="6">
        <f t="shared" si="11"/>
        <v>0</v>
      </c>
      <c r="J14" s="6">
        <f t="shared" si="11"/>
        <v>0</v>
      </c>
      <c r="K14" s="6">
        <f t="shared" si="11"/>
        <v>148</v>
      </c>
      <c r="L14" s="6">
        <f t="shared" si="11"/>
        <v>0</v>
      </c>
      <c r="M14" s="6">
        <f t="shared" si="11"/>
        <v>0</v>
      </c>
    </row>
    <row r="15" spans="1:13" ht="14.25" customHeight="1">
      <c r="A15" s="80" t="s">
        <v>614</v>
      </c>
      <c r="B15" s="80"/>
      <c r="C15" s="76" t="s">
        <v>615</v>
      </c>
      <c r="D15" s="12">
        <v>136</v>
      </c>
      <c r="E15" s="2">
        <v>6</v>
      </c>
      <c r="F15" s="6">
        <f t="shared" ref="F15:M15" si="12">IF($E15=F$1,+$D15,0)</f>
        <v>0</v>
      </c>
      <c r="G15" s="6">
        <f t="shared" si="12"/>
        <v>0</v>
      </c>
      <c r="H15" s="6">
        <f t="shared" si="12"/>
        <v>0</v>
      </c>
      <c r="I15" s="6">
        <f t="shared" si="12"/>
        <v>0</v>
      </c>
      <c r="J15" s="6">
        <f t="shared" si="12"/>
        <v>0</v>
      </c>
      <c r="K15" s="6">
        <f t="shared" si="12"/>
        <v>136</v>
      </c>
      <c r="L15" s="6">
        <f t="shared" si="12"/>
        <v>0</v>
      </c>
      <c r="M15" s="6">
        <f t="shared" si="12"/>
        <v>0</v>
      </c>
    </row>
    <row r="16" spans="1:13" ht="14.25" customHeight="1">
      <c r="A16" s="80" t="s">
        <v>614</v>
      </c>
      <c r="B16" s="80"/>
      <c r="C16" s="76" t="s">
        <v>602</v>
      </c>
      <c r="D16" s="12">
        <v>280</v>
      </c>
      <c r="E16" s="2">
        <v>6</v>
      </c>
      <c r="F16" s="6">
        <f t="shared" ref="F16:M16" si="13">IF($E16=F$1,+$D16,0)</f>
        <v>0</v>
      </c>
      <c r="G16" s="6">
        <f t="shared" si="13"/>
        <v>0</v>
      </c>
      <c r="H16" s="6">
        <f t="shared" si="13"/>
        <v>0</v>
      </c>
      <c r="I16" s="6">
        <f t="shared" si="13"/>
        <v>0</v>
      </c>
      <c r="J16" s="6">
        <f t="shared" si="13"/>
        <v>0</v>
      </c>
      <c r="K16" s="6">
        <f t="shared" si="13"/>
        <v>280</v>
      </c>
      <c r="L16" s="6">
        <f t="shared" si="13"/>
        <v>0</v>
      </c>
      <c r="M16" s="6">
        <f t="shared" si="13"/>
        <v>0</v>
      </c>
    </row>
    <row r="17" spans="1:13" ht="14.25" customHeight="1">
      <c r="A17" s="80" t="s">
        <v>616</v>
      </c>
      <c r="B17" s="80"/>
      <c r="C17" s="76" t="s">
        <v>617</v>
      </c>
      <c r="D17" s="12">
        <v>48</v>
      </c>
      <c r="E17" s="2">
        <v>6</v>
      </c>
      <c r="F17" s="6">
        <f t="shared" ref="F17:M17" si="14">IF($E17=F$1,+$D17,0)</f>
        <v>0</v>
      </c>
      <c r="G17" s="6">
        <f t="shared" si="14"/>
        <v>0</v>
      </c>
      <c r="H17" s="6">
        <f t="shared" si="14"/>
        <v>0</v>
      </c>
      <c r="I17" s="6">
        <f t="shared" si="14"/>
        <v>0</v>
      </c>
      <c r="J17" s="6">
        <f t="shared" si="14"/>
        <v>0</v>
      </c>
      <c r="K17" s="6">
        <f t="shared" si="14"/>
        <v>48</v>
      </c>
      <c r="L17" s="6">
        <f t="shared" si="14"/>
        <v>0</v>
      </c>
      <c r="M17" s="6">
        <f t="shared" si="14"/>
        <v>0</v>
      </c>
    </row>
    <row r="18" spans="1:13" ht="14.25" customHeight="1">
      <c r="A18" s="80" t="s">
        <v>616</v>
      </c>
      <c r="B18" s="80"/>
      <c r="C18" s="76" t="s">
        <v>606</v>
      </c>
      <c r="D18" s="12">
        <v>16</v>
      </c>
      <c r="E18" s="2">
        <v>6</v>
      </c>
      <c r="F18" s="6">
        <f t="shared" ref="F18:M18" si="15">IF($E18=F$1,+$D18,0)</f>
        <v>0</v>
      </c>
      <c r="G18" s="6">
        <f t="shared" si="15"/>
        <v>0</v>
      </c>
      <c r="H18" s="6">
        <f t="shared" si="15"/>
        <v>0</v>
      </c>
      <c r="I18" s="6">
        <f t="shared" si="15"/>
        <v>0</v>
      </c>
      <c r="J18" s="6">
        <f t="shared" si="15"/>
        <v>0</v>
      </c>
      <c r="K18" s="6">
        <f t="shared" si="15"/>
        <v>16</v>
      </c>
      <c r="L18" s="6">
        <f t="shared" si="15"/>
        <v>0</v>
      </c>
      <c r="M18" s="6">
        <f t="shared" si="15"/>
        <v>0</v>
      </c>
    </row>
    <row r="19" spans="1:13" ht="14.25" customHeight="1">
      <c r="A19" s="80" t="s">
        <v>618</v>
      </c>
      <c r="B19" s="80"/>
      <c r="C19" s="76" t="s">
        <v>606</v>
      </c>
      <c r="D19" s="12">
        <v>16</v>
      </c>
      <c r="E19" s="2">
        <v>6</v>
      </c>
      <c r="F19" s="6">
        <f t="shared" ref="F19:M19" si="16">IF($E19=F$1,+$D19,0)</f>
        <v>0</v>
      </c>
      <c r="G19" s="6">
        <f t="shared" si="16"/>
        <v>0</v>
      </c>
      <c r="H19" s="6">
        <f t="shared" si="16"/>
        <v>0</v>
      </c>
      <c r="I19" s="6">
        <f t="shared" si="16"/>
        <v>0</v>
      </c>
      <c r="J19" s="6">
        <f t="shared" si="16"/>
        <v>0</v>
      </c>
      <c r="K19" s="6">
        <f t="shared" si="16"/>
        <v>16</v>
      </c>
      <c r="L19" s="6">
        <f t="shared" si="16"/>
        <v>0</v>
      </c>
      <c r="M19" s="6">
        <f t="shared" si="16"/>
        <v>0</v>
      </c>
    </row>
    <row r="20" spans="1:13" ht="14.25" customHeight="1">
      <c r="A20" s="80" t="s">
        <v>619</v>
      </c>
      <c r="B20" s="80"/>
      <c r="C20" s="76" t="s">
        <v>620</v>
      </c>
      <c r="D20" s="12">
        <v>84</v>
      </c>
      <c r="E20" s="2">
        <v>6</v>
      </c>
      <c r="F20" s="6">
        <f t="shared" ref="F20:M20" si="17">IF($E20=F$1,+$D20,0)</f>
        <v>0</v>
      </c>
      <c r="G20" s="6">
        <f t="shared" si="17"/>
        <v>0</v>
      </c>
      <c r="H20" s="6">
        <f t="shared" si="17"/>
        <v>0</v>
      </c>
      <c r="I20" s="6">
        <f t="shared" si="17"/>
        <v>0</v>
      </c>
      <c r="J20" s="6">
        <f t="shared" si="17"/>
        <v>0</v>
      </c>
      <c r="K20" s="6">
        <f t="shared" si="17"/>
        <v>84</v>
      </c>
      <c r="L20" s="6">
        <f t="shared" si="17"/>
        <v>0</v>
      </c>
      <c r="M20" s="6">
        <f t="shared" si="17"/>
        <v>0</v>
      </c>
    </row>
    <row r="21" spans="1:13" ht="14.25" customHeight="1">
      <c r="A21" s="80" t="s">
        <v>619</v>
      </c>
      <c r="B21" s="80"/>
      <c r="C21" s="76" t="s">
        <v>606</v>
      </c>
      <c r="D21" s="12">
        <v>16</v>
      </c>
      <c r="E21" s="2">
        <v>6</v>
      </c>
      <c r="F21" s="6">
        <f t="shared" ref="F21:M21" si="18">IF($E21=F$1,+$D21,0)</f>
        <v>0</v>
      </c>
      <c r="G21" s="6">
        <f t="shared" si="18"/>
        <v>0</v>
      </c>
      <c r="H21" s="6">
        <f t="shared" si="18"/>
        <v>0</v>
      </c>
      <c r="I21" s="6">
        <f t="shared" si="18"/>
        <v>0</v>
      </c>
      <c r="J21" s="6">
        <f t="shared" si="18"/>
        <v>0</v>
      </c>
      <c r="K21" s="6">
        <f t="shared" si="18"/>
        <v>16</v>
      </c>
      <c r="L21" s="6">
        <f t="shared" si="18"/>
        <v>0</v>
      </c>
      <c r="M21" s="6">
        <f t="shared" si="18"/>
        <v>0</v>
      </c>
    </row>
    <row r="22" spans="1:13" ht="14.25" customHeight="1">
      <c r="A22" s="80" t="s">
        <v>621</v>
      </c>
      <c r="B22" s="80"/>
      <c r="C22" s="76" t="s">
        <v>622</v>
      </c>
      <c r="D22" s="12">
        <v>20</v>
      </c>
      <c r="E22" s="2">
        <v>6</v>
      </c>
      <c r="F22" s="6">
        <f t="shared" ref="F22:M22" si="19">IF($E22=F$1,+$D22,0)</f>
        <v>0</v>
      </c>
      <c r="G22" s="6">
        <f t="shared" si="19"/>
        <v>0</v>
      </c>
      <c r="H22" s="6">
        <f t="shared" si="19"/>
        <v>0</v>
      </c>
      <c r="I22" s="6">
        <f t="shared" si="19"/>
        <v>0</v>
      </c>
      <c r="J22" s="6">
        <f t="shared" si="19"/>
        <v>0</v>
      </c>
      <c r="K22" s="6">
        <f t="shared" si="19"/>
        <v>20</v>
      </c>
      <c r="L22" s="6">
        <f t="shared" si="19"/>
        <v>0</v>
      </c>
      <c r="M22" s="6">
        <f t="shared" si="19"/>
        <v>0</v>
      </c>
    </row>
    <row r="23" spans="1:13" ht="14.25" customHeight="1">
      <c r="A23" s="80" t="s">
        <v>623</v>
      </c>
      <c r="B23" s="80"/>
      <c r="C23" s="76" t="s">
        <v>602</v>
      </c>
      <c r="D23" s="6">
        <v>64</v>
      </c>
      <c r="E23" s="2">
        <v>6</v>
      </c>
      <c r="F23" s="6">
        <f t="shared" ref="F23:M23" si="20">IF($E23=F$1,+$D23,0)</f>
        <v>0</v>
      </c>
      <c r="G23" s="6">
        <f t="shared" si="20"/>
        <v>0</v>
      </c>
      <c r="H23" s="6">
        <f t="shared" si="20"/>
        <v>0</v>
      </c>
      <c r="I23" s="6">
        <f t="shared" si="20"/>
        <v>0</v>
      </c>
      <c r="J23" s="6">
        <f t="shared" si="20"/>
        <v>0</v>
      </c>
      <c r="K23" s="6">
        <f t="shared" si="20"/>
        <v>64</v>
      </c>
      <c r="L23" s="6">
        <f t="shared" si="20"/>
        <v>0</v>
      </c>
      <c r="M23" s="6">
        <f t="shared" si="20"/>
        <v>0</v>
      </c>
    </row>
    <row r="24" spans="1:13" ht="14.25" customHeight="1">
      <c r="A24" s="80" t="s">
        <v>624</v>
      </c>
      <c r="B24" s="80"/>
      <c r="C24" s="76" t="s">
        <v>606</v>
      </c>
      <c r="D24" s="6">
        <v>16</v>
      </c>
      <c r="E24" s="2">
        <v>6</v>
      </c>
      <c r="F24" s="6">
        <f t="shared" ref="F24:M24" si="21">IF($E24=F$1,+$D24,0)</f>
        <v>0</v>
      </c>
      <c r="G24" s="6">
        <f t="shared" si="21"/>
        <v>0</v>
      </c>
      <c r="H24" s="6">
        <f t="shared" si="21"/>
        <v>0</v>
      </c>
      <c r="I24" s="6">
        <f t="shared" si="21"/>
        <v>0</v>
      </c>
      <c r="J24" s="6">
        <f t="shared" si="21"/>
        <v>0</v>
      </c>
      <c r="K24" s="6">
        <f t="shared" si="21"/>
        <v>16</v>
      </c>
      <c r="L24" s="6">
        <f t="shared" si="21"/>
        <v>0</v>
      </c>
      <c r="M24" s="6">
        <f t="shared" si="21"/>
        <v>0</v>
      </c>
    </row>
    <row r="25" spans="1:13" ht="14.25" customHeight="1">
      <c r="A25" s="80" t="s">
        <v>625</v>
      </c>
      <c r="B25" s="80"/>
      <c r="C25" s="76" t="s">
        <v>626</v>
      </c>
      <c r="D25" s="6">
        <v>24</v>
      </c>
      <c r="E25" s="2">
        <v>6</v>
      </c>
      <c r="F25" s="6">
        <f t="shared" ref="F25:M25" si="22">IF($E25=F$1,+$D25,0)</f>
        <v>0</v>
      </c>
      <c r="G25" s="6">
        <f t="shared" si="22"/>
        <v>0</v>
      </c>
      <c r="H25" s="6">
        <f t="shared" si="22"/>
        <v>0</v>
      </c>
      <c r="I25" s="6">
        <f t="shared" si="22"/>
        <v>0</v>
      </c>
      <c r="J25" s="6">
        <f t="shared" si="22"/>
        <v>0</v>
      </c>
      <c r="K25" s="6">
        <f t="shared" si="22"/>
        <v>24</v>
      </c>
      <c r="L25" s="6">
        <f t="shared" si="22"/>
        <v>0</v>
      </c>
      <c r="M25" s="6">
        <f t="shared" si="22"/>
        <v>0</v>
      </c>
    </row>
    <row r="26" spans="1:13" ht="14.25" customHeight="1">
      <c r="A26" s="80" t="s">
        <v>627</v>
      </c>
      <c r="B26" s="80"/>
      <c r="C26" s="76" t="s">
        <v>409</v>
      </c>
      <c r="D26" s="6">
        <v>50</v>
      </c>
      <c r="E26" s="2">
        <v>6</v>
      </c>
      <c r="F26" s="6">
        <f t="shared" ref="F26:M26" si="23">IF($E26=F$1,+$D26,0)</f>
        <v>0</v>
      </c>
      <c r="G26" s="6">
        <f t="shared" si="23"/>
        <v>0</v>
      </c>
      <c r="H26" s="6">
        <f t="shared" si="23"/>
        <v>0</v>
      </c>
      <c r="I26" s="6">
        <f t="shared" si="23"/>
        <v>0</v>
      </c>
      <c r="J26" s="6">
        <f t="shared" si="23"/>
        <v>0</v>
      </c>
      <c r="K26" s="6">
        <f t="shared" si="23"/>
        <v>50</v>
      </c>
      <c r="L26" s="6">
        <f t="shared" si="23"/>
        <v>0</v>
      </c>
      <c r="M26" s="6">
        <f t="shared" si="23"/>
        <v>0</v>
      </c>
    </row>
    <row r="27" spans="1:13" ht="14.25" customHeight="1">
      <c r="A27" s="80" t="s">
        <v>628</v>
      </c>
      <c r="C27" s="76" t="s">
        <v>606</v>
      </c>
      <c r="D27" s="6">
        <v>16</v>
      </c>
      <c r="E27" s="2">
        <v>6</v>
      </c>
      <c r="F27" s="6">
        <f t="shared" ref="F27:M27" si="24">IF($E27=F$1,+$D27,0)</f>
        <v>0</v>
      </c>
      <c r="G27" s="6">
        <f t="shared" si="24"/>
        <v>0</v>
      </c>
      <c r="H27" s="6">
        <f t="shared" si="24"/>
        <v>0</v>
      </c>
      <c r="I27" s="6">
        <f t="shared" si="24"/>
        <v>0</v>
      </c>
      <c r="J27" s="6">
        <f t="shared" si="24"/>
        <v>0</v>
      </c>
      <c r="K27" s="6">
        <f t="shared" si="24"/>
        <v>16</v>
      </c>
      <c r="L27" s="6">
        <f t="shared" si="24"/>
        <v>0</v>
      </c>
      <c r="M27" s="6">
        <f t="shared" si="24"/>
        <v>0</v>
      </c>
    </row>
    <row r="28" spans="1:13" ht="14.25" customHeight="1">
      <c r="A28" s="80" t="s">
        <v>629</v>
      </c>
      <c r="C28" s="76" t="s">
        <v>630</v>
      </c>
      <c r="D28" s="6">
        <v>24</v>
      </c>
      <c r="E28" s="2">
        <v>6</v>
      </c>
      <c r="F28" s="6">
        <f t="shared" ref="F28:M28" si="25">IF($E28=F$1,+$D28,0)</f>
        <v>0</v>
      </c>
      <c r="G28" s="6">
        <f t="shared" si="25"/>
        <v>0</v>
      </c>
      <c r="H28" s="6">
        <f t="shared" si="25"/>
        <v>0</v>
      </c>
      <c r="I28" s="6">
        <f t="shared" si="25"/>
        <v>0</v>
      </c>
      <c r="J28" s="6">
        <f t="shared" si="25"/>
        <v>0</v>
      </c>
      <c r="K28" s="6">
        <f t="shared" si="25"/>
        <v>24</v>
      </c>
      <c r="L28" s="6">
        <f t="shared" si="25"/>
        <v>0</v>
      </c>
      <c r="M28" s="6">
        <f t="shared" si="25"/>
        <v>0</v>
      </c>
    </row>
    <row r="29" spans="1:13" ht="14.25" customHeight="1">
      <c r="A29" s="80" t="s">
        <v>629</v>
      </c>
      <c r="C29" s="76" t="s">
        <v>606</v>
      </c>
      <c r="D29" s="6">
        <v>16</v>
      </c>
      <c r="E29" s="2">
        <v>6</v>
      </c>
      <c r="F29" s="6">
        <f t="shared" ref="F29:M29" si="26">IF($E29=F$1,+$D29,0)</f>
        <v>0</v>
      </c>
      <c r="G29" s="6">
        <f t="shared" si="26"/>
        <v>0</v>
      </c>
      <c r="H29" s="6">
        <f t="shared" si="26"/>
        <v>0</v>
      </c>
      <c r="I29" s="6">
        <f t="shared" si="26"/>
        <v>0</v>
      </c>
      <c r="J29" s="6">
        <f t="shared" si="26"/>
        <v>0</v>
      </c>
      <c r="K29" s="6">
        <f t="shared" si="26"/>
        <v>16</v>
      </c>
      <c r="L29" s="6">
        <f t="shared" si="26"/>
        <v>0</v>
      </c>
      <c r="M29" s="6">
        <f t="shared" si="26"/>
        <v>0</v>
      </c>
    </row>
    <row r="30" spans="1:13" ht="14.25" customHeight="1">
      <c r="A30" s="80" t="s">
        <v>631</v>
      </c>
      <c r="C30" s="76" t="s">
        <v>630</v>
      </c>
      <c r="D30" s="6">
        <v>24</v>
      </c>
      <c r="E30" s="2">
        <v>6</v>
      </c>
      <c r="F30" s="6">
        <f t="shared" ref="F30:M30" si="27">IF($E30=F$1,+$D30,0)</f>
        <v>0</v>
      </c>
      <c r="G30" s="6">
        <f t="shared" si="27"/>
        <v>0</v>
      </c>
      <c r="H30" s="6">
        <f t="shared" si="27"/>
        <v>0</v>
      </c>
      <c r="I30" s="6">
        <f t="shared" si="27"/>
        <v>0</v>
      </c>
      <c r="J30" s="6">
        <f t="shared" si="27"/>
        <v>0</v>
      </c>
      <c r="K30" s="6">
        <f t="shared" si="27"/>
        <v>24</v>
      </c>
      <c r="L30" s="6">
        <f t="shared" si="27"/>
        <v>0</v>
      </c>
      <c r="M30" s="6">
        <f t="shared" si="27"/>
        <v>0</v>
      </c>
    </row>
    <row r="31" spans="1:13" ht="14.25" customHeight="1">
      <c r="A31" s="80" t="s">
        <v>631</v>
      </c>
      <c r="C31" s="76" t="s">
        <v>606</v>
      </c>
      <c r="D31" s="87">
        <v>16</v>
      </c>
      <c r="E31" s="2">
        <v>6</v>
      </c>
      <c r="F31" s="6">
        <f t="shared" ref="F31:M31" si="28">IF($E31=F$1,+$D31,0)</f>
        <v>0</v>
      </c>
      <c r="G31" s="6">
        <f t="shared" si="28"/>
        <v>0</v>
      </c>
      <c r="H31" s="6">
        <f t="shared" si="28"/>
        <v>0</v>
      </c>
      <c r="I31" s="6">
        <f t="shared" si="28"/>
        <v>0</v>
      </c>
      <c r="J31" s="6">
        <f t="shared" si="28"/>
        <v>0</v>
      </c>
      <c r="K31" s="6">
        <f t="shared" si="28"/>
        <v>16</v>
      </c>
      <c r="L31" s="6">
        <f t="shared" si="28"/>
        <v>0</v>
      </c>
      <c r="M31" s="6">
        <f t="shared" si="28"/>
        <v>0</v>
      </c>
    </row>
    <row r="32" spans="1:13" ht="14.25" customHeight="1">
      <c r="A32" s="80" t="s">
        <v>632</v>
      </c>
      <c r="C32" s="76" t="s">
        <v>606</v>
      </c>
      <c r="D32" s="87">
        <v>16</v>
      </c>
      <c r="E32" s="2">
        <v>6</v>
      </c>
      <c r="F32" s="6">
        <f t="shared" ref="F32:M32" si="29">IF($E32=F$1,+$D32,0)</f>
        <v>0</v>
      </c>
      <c r="G32" s="6">
        <f t="shared" si="29"/>
        <v>0</v>
      </c>
      <c r="H32" s="6">
        <f t="shared" si="29"/>
        <v>0</v>
      </c>
      <c r="I32" s="6">
        <f t="shared" si="29"/>
        <v>0</v>
      </c>
      <c r="J32" s="6">
        <f t="shared" si="29"/>
        <v>0</v>
      </c>
      <c r="K32" s="6">
        <f t="shared" si="29"/>
        <v>16</v>
      </c>
      <c r="L32" s="6">
        <f t="shared" si="29"/>
        <v>0</v>
      </c>
      <c r="M32" s="6">
        <f t="shared" si="29"/>
        <v>0</v>
      </c>
    </row>
    <row r="33" spans="1:13" ht="14.25" customHeight="1">
      <c r="A33" s="80" t="s">
        <v>633</v>
      </c>
      <c r="C33" s="76" t="s">
        <v>409</v>
      </c>
      <c r="D33" s="87">
        <v>50</v>
      </c>
      <c r="E33" s="2">
        <v>6</v>
      </c>
      <c r="F33" s="6">
        <f t="shared" ref="F33:M33" si="30">IF($E33=F$1,+$D33,0)</f>
        <v>0</v>
      </c>
      <c r="G33" s="6">
        <f t="shared" si="30"/>
        <v>0</v>
      </c>
      <c r="H33" s="6">
        <f t="shared" si="30"/>
        <v>0</v>
      </c>
      <c r="I33" s="6">
        <f t="shared" si="30"/>
        <v>0</v>
      </c>
      <c r="J33" s="6">
        <f t="shared" si="30"/>
        <v>0</v>
      </c>
      <c r="K33" s="6">
        <f t="shared" si="30"/>
        <v>50</v>
      </c>
      <c r="L33" s="6">
        <f t="shared" si="30"/>
        <v>0</v>
      </c>
      <c r="M33" s="6">
        <f t="shared" si="30"/>
        <v>0</v>
      </c>
    </row>
    <row r="34" spans="1:13" ht="14.25" customHeight="1">
      <c r="A34" s="80" t="s">
        <v>634</v>
      </c>
      <c r="C34" s="76" t="s">
        <v>606</v>
      </c>
      <c r="D34" s="87">
        <v>16</v>
      </c>
      <c r="E34" s="2">
        <v>6</v>
      </c>
      <c r="F34" s="6">
        <f t="shared" ref="F34:M34" si="31">IF($E34=F$1,+$D34,0)</f>
        <v>0</v>
      </c>
      <c r="G34" s="6">
        <f t="shared" si="31"/>
        <v>0</v>
      </c>
      <c r="H34" s="6">
        <f t="shared" si="31"/>
        <v>0</v>
      </c>
      <c r="I34" s="6">
        <f t="shared" si="31"/>
        <v>0</v>
      </c>
      <c r="J34" s="6">
        <f t="shared" si="31"/>
        <v>0</v>
      </c>
      <c r="K34" s="6">
        <f t="shared" si="31"/>
        <v>16</v>
      </c>
      <c r="L34" s="6">
        <f t="shared" si="31"/>
        <v>0</v>
      </c>
      <c r="M34" s="6">
        <f t="shared" si="31"/>
        <v>0</v>
      </c>
    </row>
    <row r="35" spans="1:13" ht="14.25" customHeight="1">
      <c r="A35" s="80" t="s">
        <v>635</v>
      </c>
      <c r="C35" s="76" t="s">
        <v>602</v>
      </c>
      <c r="D35" s="87">
        <v>295</v>
      </c>
      <c r="E35" s="2">
        <v>6</v>
      </c>
      <c r="F35" s="6">
        <f t="shared" ref="F35:M35" si="32">IF($E35=F$1,+$D35,0)</f>
        <v>0</v>
      </c>
      <c r="G35" s="6">
        <f t="shared" si="32"/>
        <v>0</v>
      </c>
      <c r="H35" s="6">
        <f t="shared" si="32"/>
        <v>0</v>
      </c>
      <c r="I35" s="6">
        <f t="shared" si="32"/>
        <v>0</v>
      </c>
      <c r="J35" s="6">
        <f t="shared" si="32"/>
        <v>0</v>
      </c>
      <c r="K35" s="6">
        <f t="shared" si="32"/>
        <v>295</v>
      </c>
      <c r="L35" s="6">
        <f t="shared" si="32"/>
        <v>0</v>
      </c>
      <c r="M35" s="6">
        <f t="shared" si="32"/>
        <v>0</v>
      </c>
    </row>
    <row r="36" spans="1:13" ht="14.25" customHeight="1">
      <c r="A36" s="80" t="s">
        <v>636</v>
      </c>
      <c r="C36" s="76" t="s">
        <v>606</v>
      </c>
      <c r="D36" s="87">
        <v>16</v>
      </c>
      <c r="E36" s="2">
        <v>6</v>
      </c>
      <c r="F36" s="6">
        <f t="shared" ref="F36:M36" si="33">IF($E36=F$1,+$D36,0)</f>
        <v>0</v>
      </c>
      <c r="G36" s="6">
        <f t="shared" si="33"/>
        <v>0</v>
      </c>
      <c r="H36" s="6">
        <f t="shared" si="33"/>
        <v>0</v>
      </c>
      <c r="I36" s="6">
        <f t="shared" si="33"/>
        <v>0</v>
      </c>
      <c r="J36" s="6">
        <f t="shared" si="33"/>
        <v>0</v>
      </c>
      <c r="K36" s="6">
        <f t="shared" si="33"/>
        <v>16</v>
      </c>
      <c r="L36" s="6">
        <f t="shared" si="33"/>
        <v>0</v>
      </c>
      <c r="M36" s="6">
        <f t="shared" si="33"/>
        <v>0</v>
      </c>
    </row>
    <row r="37" spans="1:13" ht="14.25" customHeight="1">
      <c r="A37" s="80" t="s">
        <v>637</v>
      </c>
      <c r="C37" s="76" t="s">
        <v>638</v>
      </c>
      <c r="D37" s="87">
        <v>24</v>
      </c>
      <c r="E37" s="2">
        <v>6</v>
      </c>
      <c r="F37" s="6">
        <f t="shared" ref="F37:M37" si="34">IF($E37=F$1,+$D37,0)</f>
        <v>0</v>
      </c>
      <c r="G37" s="6">
        <f t="shared" si="34"/>
        <v>0</v>
      </c>
      <c r="H37" s="6">
        <f t="shared" si="34"/>
        <v>0</v>
      </c>
      <c r="I37" s="6">
        <f t="shared" si="34"/>
        <v>0</v>
      </c>
      <c r="J37" s="6">
        <f t="shared" si="34"/>
        <v>0</v>
      </c>
      <c r="K37" s="6">
        <f t="shared" si="34"/>
        <v>24</v>
      </c>
      <c r="L37" s="6">
        <f t="shared" si="34"/>
        <v>0</v>
      </c>
      <c r="M37" s="6">
        <f t="shared" si="34"/>
        <v>0</v>
      </c>
    </row>
    <row r="38" spans="1:13" ht="14.25" customHeight="1">
      <c r="A38" s="80" t="s">
        <v>637</v>
      </c>
      <c r="C38" s="76" t="s">
        <v>639</v>
      </c>
      <c r="D38" s="87">
        <v>52.85</v>
      </c>
      <c r="E38" s="2">
        <v>6</v>
      </c>
      <c r="F38" s="6">
        <f t="shared" ref="F38:M38" si="35">IF($E38=F$1,+$D38,0)</f>
        <v>0</v>
      </c>
      <c r="G38" s="6">
        <f t="shared" si="35"/>
        <v>0</v>
      </c>
      <c r="H38" s="6">
        <f t="shared" si="35"/>
        <v>0</v>
      </c>
      <c r="I38" s="6">
        <f t="shared" si="35"/>
        <v>0</v>
      </c>
      <c r="J38" s="6">
        <f t="shared" si="35"/>
        <v>0</v>
      </c>
      <c r="K38" s="6">
        <f t="shared" si="35"/>
        <v>52.85</v>
      </c>
      <c r="L38" s="6">
        <f t="shared" si="35"/>
        <v>0</v>
      </c>
      <c r="M38" s="6">
        <f t="shared" si="35"/>
        <v>0</v>
      </c>
    </row>
    <row r="39" spans="1:13" ht="14.25" customHeight="1">
      <c r="A39" s="80" t="s">
        <v>637</v>
      </c>
      <c r="C39" s="76" t="s">
        <v>640</v>
      </c>
      <c r="D39" s="87">
        <v>264</v>
      </c>
      <c r="E39" s="2">
        <v>6</v>
      </c>
      <c r="F39" s="6">
        <f t="shared" ref="F39:M39" si="36">IF($E39=F$1,+$D39,0)</f>
        <v>0</v>
      </c>
      <c r="G39" s="6">
        <f t="shared" si="36"/>
        <v>0</v>
      </c>
      <c r="H39" s="6">
        <f t="shared" si="36"/>
        <v>0</v>
      </c>
      <c r="I39" s="6">
        <f t="shared" si="36"/>
        <v>0</v>
      </c>
      <c r="J39" s="6">
        <f t="shared" si="36"/>
        <v>0</v>
      </c>
      <c r="K39" s="6">
        <f t="shared" si="36"/>
        <v>264</v>
      </c>
      <c r="L39" s="6">
        <f t="shared" si="36"/>
        <v>0</v>
      </c>
      <c r="M39" s="6">
        <f t="shared" si="36"/>
        <v>0</v>
      </c>
    </row>
    <row r="40" spans="1:13" ht="14.25" customHeight="1">
      <c r="A40" s="80" t="s">
        <v>637</v>
      </c>
      <c r="C40" s="76" t="s">
        <v>606</v>
      </c>
      <c r="D40" s="87">
        <v>16</v>
      </c>
      <c r="E40" s="2">
        <v>6</v>
      </c>
      <c r="F40" s="6">
        <f t="shared" ref="F40:M40" si="37">IF($E40=F$1,+$D40,0)</f>
        <v>0</v>
      </c>
      <c r="G40" s="6">
        <f t="shared" si="37"/>
        <v>0</v>
      </c>
      <c r="H40" s="6">
        <f t="shared" si="37"/>
        <v>0</v>
      </c>
      <c r="I40" s="6">
        <f t="shared" si="37"/>
        <v>0</v>
      </c>
      <c r="J40" s="6">
        <f t="shared" si="37"/>
        <v>0</v>
      </c>
      <c r="K40" s="6">
        <f t="shared" si="37"/>
        <v>16</v>
      </c>
      <c r="L40" s="6">
        <f t="shared" si="37"/>
        <v>0</v>
      </c>
      <c r="M40" s="6">
        <f t="shared" si="37"/>
        <v>0</v>
      </c>
    </row>
    <row r="41" spans="1:13" ht="14.25" customHeight="1">
      <c r="A41" s="80" t="s">
        <v>641</v>
      </c>
      <c r="C41" s="76" t="s">
        <v>620</v>
      </c>
      <c r="D41" s="87">
        <v>106</v>
      </c>
      <c r="E41" s="2">
        <v>6</v>
      </c>
      <c r="F41" s="6">
        <f t="shared" ref="F41:M41" si="38">IF($E41=F$1,+$D41,0)</f>
        <v>0</v>
      </c>
      <c r="G41" s="6">
        <f t="shared" si="38"/>
        <v>0</v>
      </c>
      <c r="H41" s="6">
        <f t="shared" si="38"/>
        <v>0</v>
      </c>
      <c r="I41" s="6">
        <f t="shared" si="38"/>
        <v>0</v>
      </c>
      <c r="J41" s="6">
        <f t="shared" si="38"/>
        <v>0</v>
      </c>
      <c r="K41" s="6">
        <f t="shared" si="38"/>
        <v>106</v>
      </c>
      <c r="L41" s="6">
        <f t="shared" si="38"/>
        <v>0</v>
      </c>
      <c r="M41" s="6">
        <f t="shared" si="38"/>
        <v>0</v>
      </c>
    </row>
    <row r="42" spans="1:13" ht="14.25" customHeight="1">
      <c r="A42" s="80" t="s">
        <v>642</v>
      </c>
      <c r="C42" s="76" t="s">
        <v>409</v>
      </c>
      <c r="D42" s="6">
        <v>50</v>
      </c>
      <c r="E42" s="2">
        <v>6</v>
      </c>
      <c r="F42" s="6">
        <f t="shared" ref="F42:M42" si="39">IF($E42=F$1,+$D42,0)</f>
        <v>0</v>
      </c>
      <c r="G42" s="6">
        <f t="shared" si="39"/>
        <v>0</v>
      </c>
      <c r="H42" s="6">
        <f t="shared" si="39"/>
        <v>0</v>
      </c>
      <c r="I42" s="6">
        <f t="shared" si="39"/>
        <v>0</v>
      </c>
      <c r="J42" s="6">
        <f t="shared" si="39"/>
        <v>0</v>
      </c>
      <c r="K42" s="6">
        <f t="shared" si="39"/>
        <v>50</v>
      </c>
      <c r="L42" s="6">
        <f t="shared" si="39"/>
        <v>0</v>
      </c>
      <c r="M42" s="6">
        <f t="shared" si="39"/>
        <v>0</v>
      </c>
    </row>
    <row r="43" spans="1:13" ht="14.25" customHeight="1">
      <c r="A43" s="80" t="s">
        <v>643</v>
      </c>
      <c r="C43" s="76" t="s">
        <v>644</v>
      </c>
      <c r="D43" s="87">
        <v>921.6</v>
      </c>
      <c r="E43" s="2">
        <v>6</v>
      </c>
      <c r="F43" s="6">
        <f t="shared" ref="F43:M43" si="40">IF($E43=F$1,+$D43,0)</f>
        <v>0</v>
      </c>
      <c r="G43" s="6">
        <f t="shared" si="40"/>
        <v>0</v>
      </c>
      <c r="H43" s="6">
        <f t="shared" si="40"/>
        <v>0</v>
      </c>
      <c r="I43" s="6">
        <f t="shared" si="40"/>
        <v>0</v>
      </c>
      <c r="J43" s="6">
        <f t="shared" si="40"/>
        <v>0</v>
      </c>
      <c r="K43" s="6">
        <f t="shared" si="40"/>
        <v>921.6</v>
      </c>
      <c r="L43" s="6">
        <f t="shared" si="40"/>
        <v>0</v>
      </c>
      <c r="M43" s="6">
        <f t="shared" si="40"/>
        <v>0</v>
      </c>
    </row>
    <row r="44" spans="1:13" ht="14.25" customHeight="1">
      <c r="A44" s="80" t="s">
        <v>645</v>
      </c>
      <c r="C44" s="76" t="s">
        <v>615</v>
      </c>
      <c r="D44" s="87">
        <v>128</v>
      </c>
      <c r="E44" s="2">
        <v>6</v>
      </c>
      <c r="F44" s="6">
        <f t="shared" ref="F44:M44" si="41">IF($E44=F$1,+$D44,0)</f>
        <v>0</v>
      </c>
      <c r="G44" s="6">
        <f t="shared" si="41"/>
        <v>0</v>
      </c>
      <c r="H44" s="6">
        <f t="shared" si="41"/>
        <v>0</v>
      </c>
      <c r="I44" s="6">
        <f t="shared" si="41"/>
        <v>0</v>
      </c>
      <c r="J44" s="6">
        <f t="shared" si="41"/>
        <v>0</v>
      </c>
      <c r="K44" s="6">
        <f t="shared" si="41"/>
        <v>128</v>
      </c>
      <c r="L44" s="6">
        <f t="shared" si="41"/>
        <v>0</v>
      </c>
      <c r="M44" s="6">
        <f t="shared" si="41"/>
        <v>0</v>
      </c>
    </row>
    <row r="45" spans="1:13" ht="14.25" customHeight="1">
      <c r="A45" s="80" t="s">
        <v>646</v>
      </c>
      <c r="C45" s="76" t="s">
        <v>606</v>
      </c>
      <c r="D45" s="87">
        <v>16</v>
      </c>
      <c r="E45" s="2">
        <v>6</v>
      </c>
      <c r="F45" s="6">
        <f t="shared" ref="F45:M45" si="42">IF($E45=F$1,+$D45,0)</f>
        <v>0</v>
      </c>
      <c r="G45" s="6">
        <f t="shared" si="42"/>
        <v>0</v>
      </c>
      <c r="H45" s="6">
        <f t="shared" si="42"/>
        <v>0</v>
      </c>
      <c r="I45" s="6">
        <f t="shared" si="42"/>
        <v>0</v>
      </c>
      <c r="J45" s="6">
        <f t="shared" si="42"/>
        <v>0</v>
      </c>
      <c r="K45" s="6">
        <f t="shared" si="42"/>
        <v>16</v>
      </c>
      <c r="L45" s="6">
        <f t="shared" si="42"/>
        <v>0</v>
      </c>
      <c r="M45" s="6">
        <f t="shared" si="42"/>
        <v>0</v>
      </c>
    </row>
    <row r="46" spans="1:13" ht="14.25" customHeight="1">
      <c r="A46" s="80" t="s">
        <v>647</v>
      </c>
      <c r="C46" s="76" t="s">
        <v>606</v>
      </c>
      <c r="D46" s="87">
        <v>16</v>
      </c>
      <c r="E46" s="2">
        <v>6</v>
      </c>
      <c r="F46" s="6">
        <f t="shared" ref="F46:M46" si="43">IF($E46=F$1,+$D46,0)</f>
        <v>0</v>
      </c>
      <c r="G46" s="6">
        <f t="shared" si="43"/>
        <v>0</v>
      </c>
      <c r="H46" s="6">
        <f t="shared" si="43"/>
        <v>0</v>
      </c>
      <c r="I46" s="6">
        <f t="shared" si="43"/>
        <v>0</v>
      </c>
      <c r="J46" s="6">
        <f t="shared" si="43"/>
        <v>0</v>
      </c>
      <c r="K46" s="6">
        <f t="shared" si="43"/>
        <v>16</v>
      </c>
      <c r="L46" s="6">
        <f t="shared" si="43"/>
        <v>0</v>
      </c>
      <c r="M46" s="6">
        <f t="shared" si="43"/>
        <v>0</v>
      </c>
    </row>
    <row r="47" spans="1:13" ht="14.25" customHeight="1">
      <c r="A47" s="80" t="s">
        <v>648</v>
      </c>
      <c r="C47" s="76" t="s">
        <v>606</v>
      </c>
      <c r="D47" s="87">
        <v>16</v>
      </c>
      <c r="E47" s="2">
        <v>6</v>
      </c>
      <c r="F47" s="6">
        <f t="shared" ref="F47:M47" si="44">IF($E47=F$1,+$D47,0)</f>
        <v>0</v>
      </c>
      <c r="G47" s="6">
        <f t="shared" si="44"/>
        <v>0</v>
      </c>
      <c r="H47" s="6">
        <f t="shared" si="44"/>
        <v>0</v>
      </c>
      <c r="I47" s="6">
        <f t="shared" si="44"/>
        <v>0</v>
      </c>
      <c r="J47" s="6">
        <f t="shared" si="44"/>
        <v>0</v>
      </c>
      <c r="K47" s="6">
        <f t="shared" si="44"/>
        <v>16</v>
      </c>
      <c r="L47" s="6">
        <f t="shared" si="44"/>
        <v>0</v>
      </c>
      <c r="M47" s="6">
        <f t="shared" si="44"/>
        <v>0</v>
      </c>
    </row>
    <row r="48" spans="1:13" ht="14.25" customHeight="1">
      <c r="A48" s="80" t="s">
        <v>649</v>
      </c>
      <c r="C48" s="76" t="s">
        <v>638</v>
      </c>
      <c r="D48" s="87">
        <v>24</v>
      </c>
      <c r="E48" s="2">
        <v>6</v>
      </c>
      <c r="F48" s="6">
        <f t="shared" ref="F48:M48" si="45">IF($E48=F$1,+$D48,0)</f>
        <v>0</v>
      </c>
      <c r="G48" s="6">
        <f t="shared" si="45"/>
        <v>0</v>
      </c>
      <c r="H48" s="6">
        <f t="shared" si="45"/>
        <v>0</v>
      </c>
      <c r="I48" s="6">
        <f t="shared" si="45"/>
        <v>0</v>
      </c>
      <c r="J48" s="6">
        <f t="shared" si="45"/>
        <v>0</v>
      </c>
      <c r="K48" s="6">
        <f t="shared" si="45"/>
        <v>24</v>
      </c>
      <c r="L48" s="6">
        <f t="shared" si="45"/>
        <v>0</v>
      </c>
      <c r="M48" s="6">
        <f t="shared" si="45"/>
        <v>0</v>
      </c>
    </row>
    <row r="49" spans="1:13" ht="14.25" customHeight="1">
      <c r="A49" s="80" t="s">
        <v>650</v>
      </c>
      <c r="C49" s="76" t="s">
        <v>409</v>
      </c>
      <c r="D49" s="87">
        <v>50</v>
      </c>
      <c r="E49" s="2">
        <v>6</v>
      </c>
      <c r="F49" s="6">
        <f t="shared" ref="F49:M49" si="46">IF($E49=F$1,+$D49,0)</f>
        <v>0</v>
      </c>
      <c r="G49" s="6">
        <f t="shared" si="46"/>
        <v>0</v>
      </c>
      <c r="H49" s="6">
        <f t="shared" si="46"/>
        <v>0</v>
      </c>
      <c r="I49" s="6">
        <f t="shared" si="46"/>
        <v>0</v>
      </c>
      <c r="J49" s="6">
        <f t="shared" si="46"/>
        <v>0</v>
      </c>
      <c r="K49" s="6">
        <f t="shared" si="46"/>
        <v>50</v>
      </c>
      <c r="L49" s="6">
        <f t="shared" si="46"/>
        <v>0</v>
      </c>
      <c r="M49" s="6">
        <f t="shared" si="46"/>
        <v>0</v>
      </c>
    </row>
    <row r="50" spans="1:13" ht="14.25" customHeight="1">
      <c r="A50" s="80" t="s">
        <v>650</v>
      </c>
      <c r="C50" s="76" t="s">
        <v>630</v>
      </c>
      <c r="D50" s="87">
        <v>24</v>
      </c>
      <c r="E50" s="2">
        <v>6</v>
      </c>
      <c r="F50" s="6">
        <f t="shared" ref="F50:M50" si="47">IF($E50=F$1,+$D50,0)</f>
        <v>0</v>
      </c>
      <c r="G50" s="6">
        <f t="shared" si="47"/>
        <v>0</v>
      </c>
      <c r="H50" s="6">
        <f t="shared" si="47"/>
        <v>0</v>
      </c>
      <c r="I50" s="6">
        <f t="shared" si="47"/>
        <v>0</v>
      </c>
      <c r="J50" s="6">
        <f t="shared" si="47"/>
        <v>0</v>
      </c>
      <c r="K50" s="6">
        <f t="shared" si="47"/>
        <v>24</v>
      </c>
      <c r="L50" s="6">
        <f t="shared" si="47"/>
        <v>0</v>
      </c>
      <c r="M50" s="6">
        <f t="shared" si="47"/>
        <v>0</v>
      </c>
    </row>
    <row r="51" spans="1:13" ht="14.25" customHeight="1">
      <c r="A51" s="80" t="s">
        <v>650</v>
      </c>
      <c r="C51" s="76" t="s">
        <v>639</v>
      </c>
      <c r="D51" s="87">
        <v>191</v>
      </c>
      <c r="E51" s="2">
        <v>6</v>
      </c>
      <c r="F51" s="6">
        <f t="shared" ref="F51:M51" si="48">IF($E51=F$1,+$D51,0)</f>
        <v>0</v>
      </c>
      <c r="G51" s="6">
        <f t="shared" si="48"/>
        <v>0</v>
      </c>
      <c r="H51" s="6">
        <f t="shared" si="48"/>
        <v>0</v>
      </c>
      <c r="I51" s="6">
        <f t="shared" si="48"/>
        <v>0</v>
      </c>
      <c r="J51" s="6">
        <f t="shared" si="48"/>
        <v>0</v>
      </c>
      <c r="K51" s="6">
        <f t="shared" si="48"/>
        <v>191</v>
      </c>
      <c r="L51" s="6">
        <f t="shared" si="48"/>
        <v>0</v>
      </c>
      <c r="M51" s="6">
        <f t="shared" si="48"/>
        <v>0</v>
      </c>
    </row>
    <row r="52" spans="1:13" ht="14.25" customHeight="1">
      <c r="A52" s="80" t="s">
        <v>651</v>
      </c>
      <c r="C52" s="76" t="s">
        <v>606</v>
      </c>
      <c r="D52" s="87">
        <v>16</v>
      </c>
      <c r="E52" s="2">
        <v>6</v>
      </c>
      <c r="F52" s="6">
        <f t="shared" ref="F52:M52" si="49">IF($E52=F$1,+$D52,0)</f>
        <v>0</v>
      </c>
      <c r="G52" s="6">
        <f t="shared" si="49"/>
        <v>0</v>
      </c>
      <c r="H52" s="6">
        <f t="shared" si="49"/>
        <v>0</v>
      </c>
      <c r="I52" s="6">
        <f t="shared" si="49"/>
        <v>0</v>
      </c>
      <c r="J52" s="6">
        <f t="shared" si="49"/>
        <v>0</v>
      </c>
      <c r="K52" s="6">
        <f t="shared" si="49"/>
        <v>16</v>
      </c>
      <c r="L52" s="6">
        <f t="shared" si="49"/>
        <v>0</v>
      </c>
      <c r="M52" s="6">
        <f t="shared" si="49"/>
        <v>0</v>
      </c>
    </row>
    <row r="53" spans="1:13" ht="14.25" customHeight="1">
      <c r="A53" s="80" t="s">
        <v>652</v>
      </c>
      <c r="C53" s="76" t="s">
        <v>606</v>
      </c>
      <c r="D53" s="87">
        <v>16</v>
      </c>
      <c r="E53" s="2">
        <v>6</v>
      </c>
      <c r="F53" s="6">
        <f t="shared" ref="F53:M53" si="50">IF($E53=F$1,+$D53,0)</f>
        <v>0</v>
      </c>
      <c r="G53" s="6">
        <f t="shared" si="50"/>
        <v>0</v>
      </c>
      <c r="H53" s="6">
        <f t="shared" si="50"/>
        <v>0</v>
      </c>
      <c r="I53" s="6">
        <f t="shared" si="50"/>
        <v>0</v>
      </c>
      <c r="J53" s="6">
        <f t="shared" si="50"/>
        <v>0</v>
      </c>
      <c r="K53" s="6">
        <f t="shared" si="50"/>
        <v>16</v>
      </c>
      <c r="L53" s="6">
        <f t="shared" si="50"/>
        <v>0</v>
      </c>
      <c r="M53" s="6">
        <f t="shared" si="50"/>
        <v>0</v>
      </c>
    </row>
    <row r="54" spans="1:13" ht="14.25" customHeight="1">
      <c r="A54" s="80" t="s">
        <v>653</v>
      </c>
      <c r="C54" s="76" t="s">
        <v>638</v>
      </c>
      <c r="D54" s="87">
        <v>24</v>
      </c>
      <c r="E54" s="2">
        <v>6</v>
      </c>
      <c r="F54" s="6">
        <f t="shared" ref="F54:M54" si="51">IF($E54=F$1,+$D54,0)</f>
        <v>0</v>
      </c>
      <c r="G54" s="6">
        <f t="shared" si="51"/>
        <v>0</v>
      </c>
      <c r="H54" s="6">
        <f t="shared" si="51"/>
        <v>0</v>
      </c>
      <c r="I54" s="6">
        <f t="shared" si="51"/>
        <v>0</v>
      </c>
      <c r="J54" s="6">
        <f t="shared" si="51"/>
        <v>0</v>
      </c>
      <c r="K54" s="6">
        <f t="shared" si="51"/>
        <v>24</v>
      </c>
      <c r="L54" s="6">
        <f t="shared" si="51"/>
        <v>0</v>
      </c>
      <c r="M54" s="6">
        <f t="shared" si="51"/>
        <v>0</v>
      </c>
    </row>
    <row r="55" spans="1:13" ht="14.25" customHeight="1">
      <c r="A55" s="80" t="s">
        <v>654</v>
      </c>
      <c r="C55" s="76" t="s">
        <v>639</v>
      </c>
      <c r="D55" s="87">
        <v>138</v>
      </c>
      <c r="E55" s="2">
        <v>6</v>
      </c>
      <c r="F55" s="6">
        <f t="shared" ref="F55:M55" si="52">IF($E55=F$1,+$D55,0)</f>
        <v>0</v>
      </c>
      <c r="G55" s="6">
        <f t="shared" si="52"/>
        <v>0</v>
      </c>
      <c r="H55" s="6">
        <f t="shared" si="52"/>
        <v>0</v>
      </c>
      <c r="I55" s="6">
        <f t="shared" si="52"/>
        <v>0</v>
      </c>
      <c r="J55" s="6">
        <f t="shared" si="52"/>
        <v>0</v>
      </c>
      <c r="K55" s="6">
        <f t="shared" si="52"/>
        <v>138</v>
      </c>
      <c r="L55" s="6">
        <f t="shared" si="52"/>
        <v>0</v>
      </c>
      <c r="M55" s="6">
        <f t="shared" si="52"/>
        <v>0</v>
      </c>
    </row>
    <row r="56" spans="1:13" ht="14.25" customHeight="1">
      <c r="A56" s="80" t="s">
        <v>654</v>
      </c>
      <c r="C56" s="76" t="s">
        <v>606</v>
      </c>
      <c r="D56" s="87">
        <v>16</v>
      </c>
      <c r="E56" s="2">
        <v>6</v>
      </c>
      <c r="F56" s="6">
        <f t="shared" ref="F56:M56" si="53">IF($E56=F$1,+$D56,0)</f>
        <v>0</v>
      </c>
      <c r="G56" s="6">
        <f t="shared" si="53"/>
        <v>0</v>
      </c>
      <c r="H56" s="6">
        <f t="shared" si="53"/>
        <v>0</v>
      </c>
      <c r="I56" s="6">
        <f t="shared" si="53"/>
        <v>0</v>
      </c>
      <c r="J56" s="6">
        <f t="shared" si="53"/>
        <v>0</v>
      </c>
      <c r="K56" s="6">
        <f t="shared" si="53"/>
        <v>16</v>
      </c>
      <c r="L56" s="6">
        <f t="shared" si="53"/>
        <v>0</v>
      </c>
      <c r="M56" s="6">
        <f t="shared" si="53"/>
        <v>0</v>
      </c>
    </row>
    <row r="57" spans="1:13" ht="14.25" customHeight="1">
      <c r="A57" s="80" t="s">
        <v>655</v>
      </c>
      <c r="C57" s="76" t="s">
        <v>606</v>
      </c>
      <c r="D57" s="87">
        <v>16</v>
      </c>
      <c r="E57" s="2">
        <v>6</v>
      </c>
      <c r="F57" s="6">
        <f t="shared" ref="F57:M57" si="54">IF($E57=F$1,+$D57,0)</f>
        <v>0</v>
      </c>
      <c r="G57" s="6">
        <f t="shared" si="54"/>
        <v>0</v>
      </c>
      <c r="H57" s="6">
        <f t="shared" si="54"/>
        <v>0</v>
      </c>
      <c r="I57" s="6">
        <f t="shared" si="54"/>
        <v>0</v>
      </c>
      <c r="J57" s="6">
        <f t="shared" si="54"/>
        <v>0</v>
      </c>
      <c r="K57" s="6">
        <f t="shared" si="54"/>
        <v>16</v>
      </c>
      <c r="L57" s="6">
        <f t="shared" si="54"/>
        <v>0</v>
      </c>
      <c r="M57" s="6">
        <f t="shared" si="54"/>
        <v>0</v>
      </c>
    </row>
    <row r="58" spans="1:13" ht="14.25" customHeight="1">
      <c r="A58" s="80" t="s">
        <v>656</v>
      </c>
      <c r="C58" s="76" t="s">
        <v>409</v>
      </c>
      <c r="D58" s="87">
        <v>50</v>
      </c>
      <c r="E58" s="2">
        <v>6</v>
      </c>
      <c r="F58" s="6">
        <f t="shared" ref="F58:M58" si="55">IF($E58=F$1,+$D58,0)</f>
        <v>0</v>
      </c>
      <c r="G58" s="6">
        <f t="shared" si="55"/>
        <v>0</v>
      </c>
      <c r="H58" s="6">
        <f t="shared" si="55"/>
        <v>0</v>
      </c>
      <c r="I58" s="6">
        <f t="shared" si="55"/>
        <v>0</v>
      </c>
      <c r="J58" s="6">
        <f t="shared" si="55"/>
        <v>0</v>
      </c>
      <c r="K58" s="6">
        <f t="shared" si="55"/>
        <v>50</v>
      </c>
      <c r="L58" s="6">
        <f t="shared" si="55"/>
        <v>0</v>
      </c>
      <c r="M58" s="6">
        <f t="shared" si="55"/>
        <v>0</v>
      </c>
    </row>
    <row r="59" spans="1:13" ht="14.25" customHeight="1">
      <c r="A59" s="80" t="s">
        <v>657</v>
      </c>
      <c r="C59" s="76" t="s">
        <v>639</v>
      </c>
      <c r="D59" s="87">
        <v>128</v>
      </c>
      <c r="E59" s="2">
        <v>6</v>
      </c>
      <c r="F59" s="6">
        <f t="shared" ref="F59:M59" si="56">IF($E59=F$1,+$D59,0)</f>
        <v>0</v>
      </c>
      <c r="G59" s="6">
        <f t="shared" si="56"/>
        <v>0</v>
      </c>
      <c r="H59" s="6">
        <f t="shared" si="56"/>
        <v>0</v>
      </c>
      <c r="I59" s="6">
        <f t="shared" si="56"/>
        <v>0</v>
      </c>
      <c r="J59" s="6">
        <f t="shared" si="56"/>
        <v>0</v>
      </c>
      <c r="K59" s="6">
        <f t="shared" si="56"/>
        <v>128</v>
      </c>
      <c r="L59" s="6">
        <f t="shared" si="56"/>
        <v>0</v>
      </c>
      <c r="M59" s="6">
        <f t="shared" si="56"/>
        <v>0</v>
      </c>
    </row>
    <row r="60" spans="1:13" ht="14.25" customHeight="1">
      <c r="A60" s="80" t="s">
        <v>657</v>
      </c>
      <c r="C60" s="76" t="s">
        <v>658</v>
      </c>
      <c r="D60" s="87">
        <v>345.4</v>
      </c>
      <c r="E60" s="2">
        <v>6</v>
      </c>
      <c r="F60" s="6">
        <f t="shared" ref="F60:M60" si="57">IF($E60=F$1,+$D60,0)</f>
        <v>0</v>
      </c>
      <c r="G60" s="6">
        <f t="shared" si="57"/>
        <v>0</v>
      </c>
      <c r="H60" s="6">
        <f t="shared" si="57"/>
        <v>0</v>
      </c>
      <c r="I60" s="6">
        <f t="shared" si="57"/>
        <v>0</v>
      </c>
      <c r="J60" s="6">
        <f t="shared" si="57"/>
        <v>0</v>
      </c>
      <c r="K60" s="6">
        <f t="shared" si="57"/>
        <v>345.4</v>
      </c>
      <c r="L60" s="6">
        <f t="shared" si="57"/>
        <v>0</v>
      </c>
      <c r="M60" s="6">
        <f t="shared" si="57"/>
        <v>0</v>
      </c>
    </row>
    <row r="61" spans="1:13" ht="14.25" customHeight="1">
      <c r="A61" s="80" t="s">
        <v>659</v>
      </c>
      <c r="C61" s="76" t="s">
        <v>660</v>
      </c>
      <c r="D61" s="87">
        <v>5000</v>
      </c>
      <c r="E61" s="2">
        <v>2</v>
      </c>
      <c r="F61" s="6">
        <f t="shared" ref="F61:M61" si="58">IF($E61=F$1,+$D61,0)</f>
        <v>0</v>
      </c>
      <c r="G61" s="6">
        <f t="shared" si="58"/>
        <v>5000</v>
      </c>
      <c r="H61" s="6">
        <f t="shared" si="58"/>
        <v>0</v>
      </c>
      <c r="I61" s="6">
        <f t="shared" si="58"/>
        <v>0</v>
      </c>
      <c r="J61" s="6">
        <f t="shared" si="58"/>
        <v>0</v>
      </c>
      <c r="K61" s="6">
        <f t="shared" si="58"/>
        <v>0</v>
      </c>
      <c r="L61" s="6">
        <f t="shared" si="58"/>
        <v>0</v>
      </c>
      <c r="M61" s="6">
        <f t="shared" si="58"/>
        <v>0</v>
      </c>
    </row>
    <row r="62" spans="1:13" ht="14.25" customHeight="1">
      <c r="A62" s="80" t="s">
        <v>661</v>
      </c>
      <c r="C62" s="76" t="s">
        <v>662</v>
      </c>
      <c r="D62" s="87">
        <v>36</v>
      </c>
      <c r="E62" s="2">
        <v>6</v>
      </c>
      <c r="F62" s="6">
        <f t="shared" ref="F62:M62" si="59">IF($E62=F$1,+$D62,0)</f>
        <v>0</v>
      </c>
      <c r="G62" s="6">
        <f t="shared" si="59"/>
        <v>0</v>
      </c>
      <c r="H62" s="6">
        <f t="shared" si="59"/>
        <v>0</v>
      </c>
      <c r="I62" s="6">
        <f t="shared" si="59"/>
        <v>0</v>
      </c>
      <c r="J62" s="6">
        <f t="shared" si="59"/>
        <v>0</v>
      </c>
      <c r="K62" s="6">
        <f t="shared" si="59"/>
        <v>36</v>
      </c>
      <c r="L62" s="6">
        <f t="shared" si="59"/>
        <v>0</v>
      </c>
      <c r="M62" s="6">
        <f t="shared" si="59"/>
        <v>0</v>
      </c>
    </row>
    <row r="63" spans="1:13" ht="14.25" customHeight="1">
      <c r="A63" s="80" t="s">
        <v>663</v>
      </c>
      <c r="C63" s="76" t="s">
        <v>605</v>
      </c>
      <c r="D63" s="87">
        <v>32</v>
      </c>
      <c r="E63" s="2">
        <v>6</v>
      </c>
      <c r="F63" s="6">
        <f t="shared" ref="F63:M63" si="60">IF($E63=F$1,+$D63,0)</f>
        <v>0</v>
      </c>
      <c r="G63" s="6">
        <f t="shared" si="60"/>
        <v>0</v>
      </c>
      <c r="H63" s="6">
        <f t="shared" si="60"/>
        <v>0</v>
      </c>
      <c r="I63" s="6">
        <f t="shared" si="60"/>
        <v>0</v>
      </c>
      <c r="J63" s="6">
        <f t="shared" si="60"/>
        <v>0</v>
      </c>
      <c r="K63" s="6">
        <f t="shared" si="60"/>
        <v>32</v>
      </c>
      <c r="L63" s="6">
        <f t="shared" si="60"/>
        <v>0</v>
      </c>
      <c r="M63" s="6">
        <f t="shared" si="60"/>
        <v>0</v>
      </c>
    </row>
    <row r="64" spans="1:13" ht="14.25" customHeight="1">
      <c r="A64" s="80" t="s">
        <v>664</v>
      </c>
      <c r="C64" s="76" t="s">
        <v>409</v>
      </c>
      <c r="D64" s="87">
        <v>50</v>
      </c>
      <c r="E64" s="2">
        <v>6</v>
      </c>
      <c r="F64" s="6">
        <f t="shared" ref="F64:M64" si="61">IF($E64=F$1,+$D64,0)</f>
        <v>0</v>
      </c>
      <c r="G64" s="6">
        <f t="shared" si="61"/>
        <v>0</v>
      </c>
      <c r="H64" s="6">
        <f t="shared" si="61"/>
        <v>0</v>
      </c>
      <c r="I64" s="6">
        <f t="shared" si="61"/>
        <v>0</v>
      </c>
      <c r="J64" s="6">
        <f t="shared" si="61"/>
        <v>0</v>
      </c>
      <c r="K64" s="6">
        <f t="shared" si="61"/>
        <v>50</v>
      </c>
      <c r="L64" s="6">
        <f t="shared" si="61"/>
        <v>0</v>
      </c>
      <c r="M64" s="6">
        <f t="shared" si="61"/>
        <v>0</v>
      </c>
    </row>
    <row r="65" spans="1:13" ht="14.25" customHeight="1">
      <c r="A65" s="80" t="s">
        <v>665</v>
      </c>
      <c r="C65" s="76" t="s">
        <v>615</v>
      </c>
      <c r="D65" s="87">
        <v>80</v>
      </c>
      <c r="E65" s="2">
        <v>6</v>
      </c>
      <c r="F65" s="6">
        <f t="shared" ref="F65:M65" si="62">IF($E65=F$1,+$D65,0)</f>
        <v>0</v>
      </c>
      <c r="G65" s="6">
        <f t="shared" si="62"/>
        <v>0</v>
      </c>
      <c r="H65" s="6">
        <f t="shared" si="62"/>
        <v>0</v>
      </c>
      <c r="I65" s="6">
        <f t="shared" si="62"/>
        <v>0</v>
      </c>
      <c r="J65" s="6">
        <f t="shared" si="62"/>
        <v>0</v>
      </c>
      <c r="K65" s="6">
        <f t="shared" si="62"/>
        <v>80</v>
      </c>
      <c r="L65" s="6">
        <f t="shared" si="62"/>
        <v>0</v>
      </c>
      <c r="M65" s="6">
        <f t="shared" si="62"/>
        <v>0</v>
      </c>
    </row>
    <row r="66" spans="1:13" ht="14.25" customHeight="1">
      <c r="A66" s="80" t="s">
        <v>665</v>
      </c>
      <c r="C66" s="76" t="s">
        <v>606</v>
      </c>
      <c r="D66" s="87">
        <v>16</v>
      </c>
      <c r="E66" s="2">
        <v>6</v>
      </c>
      <c r="F66" s="6">
        <f t="shared" ref="F66:M66" si="63">IF($E66=F$1,+$D66,0)</f>
        <v>0</v>
      </c>
      <c r="G66" s="6">
        <f t="shared" si="63"/>
        <v>0</v>
      </c>
      <c r="H66" s="6">
        <f t="shared" si="63"/>
        <v>0</v>
      </c>
      <c r="I66" s="6">
        <f t="shared" si="63"/>
        <v>0</v>
      </c>
      <c r="J66" s="6">
        <f t="shared" si="63"/>
        <v>0</v>
      </c>
      <c r="K66" s="6">
        <f t="shared" si="63"/>
        <v>16</v>
      </c>
      <c r="L66" s="6">
        <f t="shared" si="63"/>
        <v>0</v>
      </c>
      <c r="M66" s="6">
        <f t="shared" si="63"/>
        <v>0</v>
      </c>
    </row>
    <row r="67" spans="1:13" ht="14.25" customHeight="1">
      <c r="A67" s="80" t="s">
        <v>666</v>
      </c>
      <c r="C67" s="76" t="s">
        <v>638</v>
      </c>
      <c r="D67" s="87">
        <v>24</v>
      </c>
      <c r="E67" s="2">
        <v>6</v>
      </c>
      <c r="F67" s="6">
        <f t="shared" ref="F67:M67" si="64">IF($E67=F$1,+$D67,0)</f>
        <v>0</v>
      </c>
      <c r="G67" s="6">
        <f t="shared" si="64"/>
        <v>0</v>
      </c>
      <c r="H67" s="6">
        <f t="shared" si="64"/>
        <v>0</v>
      </c>
      <c r="I67" s="6">
        <f t="shared" si="64"/>
        <v>0</v>
      </c>
      <c r="J67" s="6">
        <f t="shared" si="64"/>
        <v>0</v>
      </c>
      <c r="K67" s="6">
        <f t="shared" si="64"/>
        <v>24</v>
      </c>
      <c r="L67" s="6">
        <f t="shared" si="64"/>
        <v>0</v>
      </c>
      <c r="M67" s="6">
        <f t="shared" si="64"/>
        <v>0</v>
      </c>
    </row>
    <row r="68" spans="1:13" ht="14.25" customHeight="1">
      <c r="A68" s="80" t="s">
        <v>667</v>
      </c>
      <c r="C68" s="76" t="s">
        <v>606</v>
      </c>
      <c r="D68" s="87">
        <v>16</v>
      </c>
      <c r="E68" s="2">
        <v>6</v>
      </c>
      <c r="F68" s="6">
        <f t="shared" ref="F68:M68" si="65">IF($E68=F$1,+$D68,0)</f>
        <v>0</v>
      </c>
      <c r="G68" s="6">
        <f t="shared" si="65"/>
        <v>0</v>
      </c>
      <c r="H68" s="6">
        <f t="shared" si="65"/>
        <v>0</v>
      </c>
      <c r="I68" s="6">
        <f t="shared" si="65"/>
        <v>0</v>
      </c>
      <c r="J68" s="6">
        <f t="shared" si="65"/>
        <v>0</v>
      </c>
      <c r="K68" s="6">
        <f t="shared" si="65"/>
        <v>16</v>
      </c>
      <c r="L68" s="6">
        <f t="shared" si="65"/>
        <v>0</v>
      </c>
      <c r="M68" s="6">
        <f t="shared" si="65"/>
        <v>0</v>
      </c>
    </row>
    <row r="69" spans="1:13" ht="14.25" customHeight="1">
      <c r="A69" s="80" t="s">
        <v>668</v>
      </c>
      <c r="C69" s="76" t="s">
        <v>669</v>
      </c>
      <c r="D69" s="87">
        <v>48</v>
      </c>
      <c r="E69" s="2">
        <v>6</v>
      </c>
      <c r="F69" s="6">
        <f t="shared" ref="F69:M69" si="66">IF($E69=F$1,+$D69,0)</f>
        <v>0</v>
      </c>
      <c r="G69" s="6">
        <f t="shared" si="66"/>
        <v>0</v>
      </c>
      <c r="H69" s="6">
        <f t="shared" si="66"/>
        <v>0</v>
      </c>
      <c r="I69" s="6">
        <f t="shared" si="66"/>
        <v>0</v>
      </c>
      <c r="J69" s="6">
        <f t="shared" si="66"/>
        <v>0</v>
      </c>
      <c r="K69" s="6">
        <f t="shared" si="66"/>
        <v>48</v>
      </c>
      <c r="L69" s="6">
        <f t="shared" si="66"/>
        <v>0</v>
      </c>
      <c r="M69" s="6">
        <f t="shared" si="66"/>
        <v>0</v>
      </c>
    </row>
    <row r="70" spans="1:13" ht="14.25" customHeight="1">
      <c r="A70" s="80" t="s">
        <v>670</v>
      </c>
      <c r="C70" s="76" t="s">
        <v>606</v>
      </c>
      <c r="D70" s="87">
        <v>16</v>
      </c>
      <c r="E70" s="2">
        <v>6</v>
      </c>
      <c r="F70" s="6">
        <f t="shared" ref="F70:M70" si="67">IF($E70=F$1,+$D70,0)</f>
        <v>0</v>
      </c>
      <c r="G70" s="6">
        <f t="shared" si="67"/>
        <v>0</v>
      </c>
      <c r="H70" s="6">
        <f t="shared" si="67"/>
        <v>0</v>
      </c>
      <c r="I70" s="6">
        <f t="shared" si="67"/>
        <v>0</v>
      </c>
      <c r="J70" s="6">
        <f t="shared" si="67"/>
        <v>0</v>
      </c>
      <c r="K70" s="6">
        <f t="shared" si="67"/>
        <v>16</v>
      </c>
      <c r="L70" s="6">
        <f t="shared" si="67"/>
        <v>0</v>
      </c>
      <c r="M70" s="6">
        <f t="shared" si="67"/>
        <v>0</v>
      </c>
    </row>
    <row r="71" spans="1:13" ht="14.25" customHeight="1">
      <c r="A71" s="80" t="s">
        <v>671</v>
      </c>
      <c r="C71" s="76" t="s">
        <v>638</v>
      </c>
      <c r="D71" s="87">
        <v>28</v>
      </c>
      <c r="E71" s="2">
        <v>6</v>
      </c>
      <c r="F71" s="6">
        <f t="shared" ref="F71:M71" si="68">IF($E71=F$1,+$D71,0)</f>
        <v>0</v>
      </c>
      <c r="G71" s="6">
        <f t="shared" si="68"/>
        <v>0</v>
      </c>
      <c r="H71" s="6">
        <f t="shared" si="68"/>
        <v>0</v>
      </c>
      <c r="I71" s="6">
        <f t="shared" si="68"/>
        <v>0</v>
      </c>
      <c r="J71" s="6">
        <f t="shared" si="68"/>
        <v>0</v>
      </c>
      <c r="K71" s="6">
        <f t="shared" si="68"/>
        <v>28</v>
      </c>
      <c r="L71" s="6">
        <f t="shared" si="68"/>
        <v>0</v>
      </c>
      <c r="M71" s="6">
        <f t="shared" si="68"/>
        <v>0</v>
      </c>
    </row>
    <row r="72" spans="1:13" ht="14.25" customHeight="1">
      <c r="A72" s="80" t="s">
        <v>672</v>
      </c>
      <c r="C72" s="76" t="s">
        <v>620</v>
      </c>
      <c r="D72" s="87">
        <v>168</v>
      </c>
      <c r="E72" s="2">
        <v>6</v>
      </c>
      <c r="F72" s="6">
        <f t="shared" ref="F72:M72" si="69">IF($E72=F$1,+$D72,0)</f>
        <v>0</v>
      </c>
      <c r="G72" s="6">
        <f t="shared" si="69"/>
        <v>0</v>
      </c>
      <c r="H72" s="6">
        <f t="shared" si="69"/>
        <v>0</v>
      </c>
      <c r="I72" s="6">
        <f t="shared" si="69"/>
        <v>0</v>
      </c>
      <c r="J72" s="6">
        <f t="shared" si="69"/>
        <v>0</v>
      </c>
      <c r="K72" s="6">
        <f t="shared" si="69"/>
        <v>168</v>
      </c>
      <c r="L72" s="6">
        <f t="shared" si="69"/>
        <v>0</v>
      </c>
      <c r="M72" s="6">
        <f t="shared" si="69"/>
        <v>0</v>
      </c>
    </row>
    <row r="73" spans="1:13" ht="14.25" customHeight="1">
      <c r="A73" s="80" t="s">
        <v>672</v>
      </c>
      <c r="C73" s="76" t="s">
        <v>615</v>
      </c>
      <c r="D73" s="87">
        <v>84</v>
      </c>
      <c r="E73" s="2">
        <v>6</v>
      </c>
      <c r="F73" s="6">
        <f t="shared" ref="F73:M73" si="70">IF($E73=F$1,+$D73,0)</f>
        <v>0</v>
      </c>
      <c r="G73" s="6">
        <f t="shared" si="70"/>
        <v>0</v>
      </c>
      <c r="H73" s="6">
        <f t="shared" si="70"/>
        <v>0</v>
      </c>
      <c r="I73" s="6">
        <f t="shared" si="70"/>
        <v>0</v>
      </c>
      <c r="J73" s="6">
        <f t="shared" si="70"/>
        <v>0</v>
      </c>
      <c r="K73" s="6">
        <f t="shared" si="70"/>
        <v>84</v>
      </c>
      <c r="L73" s="6">
        <f t="shared" si="70"/>
        <v>0</v>
      </c>
      <c r="M73" s="6">
        <f t="shared" si="70"/>
        <v>0</v>
      </c>
    </row>
    <row r="74" spans="1:13" ht="14.25" customHeight="1">
      <c r="A74" s="80" t="s">
        <v>672</v>
      </c>
      <c r="C74" s="76" t="s">
        <v>606</v>
      </c>
      <c r="D74" s="87">
        <v>96</v>
      </c>
      <c r="E74" s="2">
        <v>6</v>
      </c>
      <c r="F74" s="6">
        <f t="shared" ref="F74:M74" si="71">IF($E74=F$1,+$D74,0)</f>
        <v>0</v>
      </c>
      <c r="G74" s="6">
        <f t="shared" si="71"/>
        <v>0</v>
      </c>
      <c r="H74" s="6">
        <f t="shared" si="71"/>
        <v>0</v>
      </c>
      <c r="I74" s="6">
        <f t="shared" si="71"/>
        <v>0</v>
      </c>
      <c r="J74" s="6">
        <f t="shared" si="71"/>
        <v>0</v>
      </c>
      <c r="K74" s="6">
        <f t="shared" si="71"/>
        <v>96</v>
      </c>
      <c r="L74" s="6">
        <f t="shared" si="71"/>
        <v>0</v>
      </c>
      <c r="M74" s="6">
        <f t="shared" si="71"/>
        <v>0</v>
      </c>
    </row>
    <row r="75" spans="1:13" ht="14.25" customHeight="1">
      <c r="A75" s="80" t="s">
        <v>673</v>
      </c>
      <c r="C75" s="76" t="s">
        <v>409</v>
      </c>
      <c r="D75" s="87">
        <v>50</v>
      </c>
      <c r="E75" s="2">
        <v>6</v>
      </c>
      <c r="F75" s="6">
        <f t="shared" ref="F75:M75" si="72">IF($E75=F$1,+$D75,0)</f>
        <v>0</v>
      </c>
      <c r="G75" s="6">
        <f t="shared" si="72"/>
        <v>0</v>
      </c>
      <c r="H75" s="6">
        <f t="shared" si="72"/>
        <v>0</v>
      </c>
      <c r="I75" s="6">
        <f t="shared" si="72"/>
        <v>0</v>
      </c>
      <c r="J75" s="6">
        <f t="shared" si="72"/>
        <v>0</v>
      </c>
      <c r="K75" s="6">
        <f t="shared" si="72"/>
        <v>50</v>
      </c>
      <c r="L75" s="6">
        <f t="shared" si="72"/>
        <v>0</v>
      </c>
      <c r="M75" s="6">
        <f t="shared" si="72"/>
        <v>0</v>
      </c>
    </row>
    <row r="76" spans="1:13" ht="14.25" customHeight="1">
      <c r="A76" s="80" t="s">
        <v>674</v>
      </c>
      <c r="C76" s="76" t="s">
        <v>638</v>
      </c>
      <c r="D76" s="87">
        <v>33</v>
      </c>
      <c r="E76" s="2">
        <v>6</v>
      </c>
      <c r="F76" s="6">
        <f t="shared" ref="F76:M76" si="73">IF($E76=F$1,+$D76,0)</f>
        <v>0</v>
      </c>
      <c r="G76" s="6">
        <f t="shared" si="73"/>
        <v>0</v>
      </c>
      <c r="H76" s="6">
        <f t="shared" si="73"/>
        <v>0</v>
      </c>
      <c r="I76" s="6">
        <f t="shared" si="73"/>
        <v>0</v>
      </c>
      <c r="J76" s="6">
        <f t="shared" si="73"/>
        <v>0</v>
      </c>
      <c r="K76" s="6">
        <f t="shared" si="73"/>
        <v>33</v>
      </c>
      <c r="L76" s="6">
        <f t="shared" si="73"/>
        <v>0</v>
      </c>
      <c r="M76" s="6">
        <f t="shared" si="73"/>
        <v>0</v>
      </c>
    </row>
    <row r="77" spans="1:13" ht="15.75" customHeight="1">
      <c r="A77" s="80" t="s">
        <v>674</v>
      </c>
      <c r="C77" s="76" t="s">
        <v>639</v>
      </c>
      <c r="D77" s="87">
        <v>48</v>
      </c>
      <c r="E77" s="2">
        <v>6</v>
      </c>
      <c r="F77" s="6">
        <f t="shared" ref="F77:M77" si="74">IF($E77=F$1,+$D77,0)</f>
        <v>0</v>
      </c>
      <c r="G77" s="6">
        <f t="shared" si="74"/>
        <v>0</v>
      </c>
      <c r="H77" s="6">
        <f t="shared" si="74"/>
        <v>0</v>
      </c>
      <c r="I77" s="6">
        <f t="shared" si="74"/>
        <v>0</v>
      </c>
      <c r="J77" s="6">
        <f t="shared" si="74"/>
        <v>0</v>
      </c>
      <c r="K77" s="6">
        <f t="shared" si="74"/>
        <v>48</v>
      </c>
      <c r="L77" s="6">
        <f t="shared" si="74"/>
        <v>0</v>
      </c>
      <c r="M77" s="6">
        <f t="shared" si="74"/>
        <v>0</v>
      </c>
    </row>
    <row r="78" spans="1:13" ht="14.25" customHeight="1">
      <c r="A78" s="80" t="s">
        <v>674</v>
      </c>
      <c r="C78" s="76" t="s">
        <v>658</v>
      </c>
      <c r="D78" s="87">
        <v>168</v>
      </c>
      <c r="E78" s="2">
        <v>6</v>
      </c>
      <c r="F78" s="6">
        <f t="shared" ref="F78:M78" si="75">IF($E78=F$1,+$D78,0)</f>
        <v>0</v>
      </c>
      <c r="G78" s="6">
        <f t="shared" si="75"/>
        <v>0</v>
      </c>
      <c r="H78" s="6">
        <f t="shared" si="75"/>
        <v>0</v>
      </c>
      <c r="I78" s="6">
        <f t="shared" si="75"/>
        <v>0</v>
      </c>
      <c r="J78" s="6">
        <f t="shared" si="75"/>
        <v>0</v>
      </c>
      <c r="K78" s="6">
        <f t="shared" si="75"/>
        <v>168</v>
      </c>
      <c r="L78" s="6">
        <f t="shared" si="75"/>
        <v>0</v>
      </c>
      <c r="M78" s="6">
        <f t="shared" si="75"/>
        <v>0</v>
      </c>
    </row>
    <row r="79" spans="1:13" ht="14.25" customHeight="1">
      <c r="A79" s="80" t="s">
        <v>675</v>
      </c>
      <c r="C79" s="76" t="s">
        <v>620</v>
      </c>
      <c r="D79" s="87">
        <v>24</v>
      </c>
      <c r="E79" s="2">
        <v>6</v>
      </c>
      <c r="F79" s="6">
        <f t="shared" ref="F79:M79" si="76">IF($E79=F$1,+$D79,0)</f>
        <v>0</v>
      </c>
      <c r="G79" s="6">
        <f t="shared" si="76"/>
        <v>0</v>
      </c>
      <c r="H79" s="6">
        <f t="shared" si="76"/>
        <v>0</v>
      </c>
      <c r="I79" s="6">
        <f t="shared" si="76"/>
        <v>0</v>
      </c>
      <c r="J79" s="6">
        <f t="shared" si="76"/>
        <v>0</v>
      </c>
      <c r="K79" s="6">
        <f t="shared" si="76"/>
        <v>24</v>
      </c>
      <c r="L79" s="6">
        <f t="shared" si="76"/>
        <v>0</v>
      </c>
      <c r="M79" s="6">
        <f t="shared" si="76"/>
        <v>0</v>
      </c>
    </row>
    <row r="80" spans="1:13" ht="14.25" customHeight="1">
      <c r="A80" s="80" t="s">
        <v>676</v>
      </c>
      <c r="C80" s="76" t="s">
        <v>677</v>
      </c>
      <c r="D80" s="87">
        <v>60</v>
      </c>
      <c r="E80" s="2">
        <v>6</v>
      </c>
      <c r="F80" s="6">
        <f t="shared" ref="F80:M80" si="77">IF($E80=F$1,+$D80,0)</f>
        <v>0</v>
      </c>
      <c r="G80" s="6">
        <f t="shared" si="77"/>
        <v>0</v>
      </c>
      <c r="H80" s="6">
        <f t="shared" si="77"/>
        <v>0</v>
      </c>
      <c r="I80" s="6">
        <f t="shared" si="77"/>
        <v>0</v>
      </c>
      <c r="J80" s="6">
        <f t="shared" si="77"/>
        <v>0</v>
      </c>
      <c r="K80" s="6">
        <f t="shared" si="77"/>
        <v>60</v>
      </c>
      <c r="L80" s="6">
        <f t="shared" si="77"/>
        <v>0</v>
      </c>
      <c r="M80" s="6">
        <f t="shared" si="77"/>
        <v>0</v>
      </c>
    </row>
    <row r="81" spans="1:13" ht="14.25" customHeight="1">
      <c r="A81" s="80" t="s">
        <v>678</v>
      </c>
      <c r="C81" s="76" t="s">
        <v>620</v>
      </c>
      <c r="D81" s="87">
        <v>24</v>
      </c>
      <c r="E81" s="2">
        <v>6</v>
      </c>
      <c r="F81" s="6">
        <f t="shared" ref="F81:M81" si="78">IF($E81=F$1,+$D81,0)</f>
        <v>0</v>
      </c>
      <c r="G81" s="6">
        <f t="shared" si="78"/>
        <v>0</v>
      </c>
      <c r="H81" s="6">
        <f t="shared" si="78"/>
        <v>0</v>
      </c>
      <c r="I81" s="6">
        <f t="shared" si="78"/>
        <v>0</v>
      </c>
      <c r="J81" s="6">
        <f t="shared" si="78"/>
        <v>0</v>
      </c>
      <c r="K81" s="6">
        <f t="shared" si="78"/>
        <v>24</v>
      </c>
      <c r="L81" s="6">
        <f t="shared" si="78"/>
        <v>0</v>
      </c>
      <c r="M81" s="6">
        <f t="shared" si="78"/>
        <v>0</v>
      </c>
    </row>
    <row r="82" spans="1:13" ht="14.25" customHeight="1">
      <c r="A82" s="80" t="s">
        <v>679</v>
      </c>
      <c r="C82" s="76" t="s">
        <v>680</v>
      </c>
      <c r="D82" s="87">
        <v>570</v>
      </c>
      <c r="E82" s="2">
        <v>6</v>
      </c>
      <c r="F82" s="6">
        <f t="shared" ref="F82:M82" si="79">IF($E82=F$1,+$D82,0)</f>
        <v>0</v>
      </c>
      <c r="G82" s="6">
        <f t="shared" si="79"/>
        <v>0</v>
      </c>
      <c r="H82" s="6">
        <f t="shared" si="79"/>
        <v>0</v>
      </c>
      <c r="I82" s="6">
        <f t="shared" si="79"/>
        <v>0</v>
      </c>
      <c r="J82" s="6">
        <f t="shared" si="79"/>
        <v>0</v>
      </c>
      <c r="K82" s="6">
        <f t="shared" si="79"/>
        <v>570</v>
      </c>
      <c r="L82" s="6">
        <f t="shared" si="79"/>
        <v>0</v>
      </c>
      <c r="M82" s="6">
        <f t="shared" si="79"/>
        <v>0</v>
      </c>
    </row>
    <row r="83" spans="1:13" ht="14.25" customHeight="1">
      <c r="A83" s="80" t="s">
        <v>681</v>
      </c>
      <c r="C83" s="76" t="s">
        <v>682</v>
      </c>
      <c r="D83" s="87">
        <v>48</v>
      </c>
      <c r="E83" s="2">
        <v>6</v>
      </c>
      <c r="F83" s="6">
        <f t="shared" ref="F83:M83" si="80">IF($E83=F$1,+$D83,0)</f>
        <v>0</v>
      </c>
      <c r="G83" s="6">
        <f t="shared" si="80"/>
        <v>0</v>
      </c>
      <c r="H83" s="6">
        <f t="shared" si="80"/>
        <v>0</v>
      </c>
      <c r="I83" s="6">
        <f t="shared" si="80"/>
        <v>0</v>
      </c>
      <c r="J83" s="6">
        <f t="shared" si="80"/>
        <v>0</v>
      </c>
      <c r="K83" s="6">
        <f t="shared" si="80"/>
        <v>48</v>
      </c>
      <c r="L83" s="6">
        <f t="shared" si="80"/>
        <v>0</v>
      </c>
      <c r="M83" s="6">
        <f t="shared" si="80"/>
        <v>0</v>
      </c>
    </row>
    <row r="84" spans="1:13" ht="14.25" customHeight="1">
      <c r="A84" s="80" t="s">
        <v>683</v>
      </c>
      <c r="C84" s="76" t="s">
        <v>620</v>
      </c>
      <c r="D84" s="87">
        <v>24</v>
      </c>
      <c r="E84" s="2">
        <v>6</v>
      </c>
      <c r="F84" s="6">
        <f t="shared" ref="F84:M84" si="81">IF($E84=F$1,+$D84,0)</f>
        <v>0</v>
      </c>
      <c r="G84" s="6">
        <f t="shared" si="81"/>
        <v>0</v>
      </c>
      <c r="H84" s="6">
        <f t="shared" si="81"/>
        <v>0</v>
      </c>
      <c r="I84" s="6">
        <f t="shared" si="81"/>
        <v>0</v>
      </c>
      <c r="J84" s="6">
        <f t="shared" si="81"/>
        <v>0</v>
      </c>
      <c r="K84" s="6">
        <f t="shared" si="81"/>
        <v>24</v>
      </c>
      <c r="L84" s="6">
        <f t="shared" si="81"/>
        <v>0</v>
      </c>
      <c r="M84" s="6">
        <f t="shared" si="81"/>
        <v>0</v>
      </c>
    </row>
    <row r="85" spans="1:13" ht="14.25" customHeight="1">
      <c r="A85" s="80" t="s">
        <v>683</v>
      </c>
      <c r="C85" s="76" t="s">
        <v>606</v>
      </c>
      <c r="D85" s="87">
        <v>24</v>
      </c>
      <c r="E85" s="2">
        <v>6</v>
      </c>
      <c r="F85" s="6">
        <f t="shared" ref="F85:M85" si="82">IF($E85=F$1,+$D85,0)</f>
        <v>0</v>
      </c>
      <c r="G85" s="6">
        <f t="shared" si="82"/>
        <v>0</v>
      </c>
      <c r="H85" s="6">
        <f t="shared" si="82"/>
        <v>0</v>
      </c>
      <c r="I85" s="6">
        <f t="shared" si="82"/>
        <v>0</v>
      </c>
      <c r="J85" s="6">
        <f t="shared" si="82"/>
        <v>0</v>
      </c>
      <c r="K85" s="6">
        <f t="shared" si="82"/>
        <v>24</v>
      </c>
      <c r="L85" s="6">
        <f t="shared" si="82"/>
        <v>0</v>
      </c>
      <c r="M85" s="6">
        <f t="shared" si="82"/>
        <v>0</v>
      </c>
    </row>
    <row r="86" spans="1:13" ht="14.25" customHeight="1">
      <c r="A86" s="80" t="s">
        <v>684</v>
      </c>
      <c r="C86" s="76" t="s">
        <v>638</v>
      </c>
      <c r="D86" s="87">
        <v>39</v>
      </c>
      <c r="E86" s="2">
        <v>6</v>
      </c>
      <c r="F86" s="6">
        <f t="shared" ref="F86:M86" si="83">IF($E86=F$1,+$D86,0)</f>
        <v>0</v>
      </c>
      <c r="G86" s="6">
        <f t="shared" si="83"/>
        <v>0</v>
      </c>
      <c r="H86" s="6">
        <f t="shared" si="83"/>
        <v>0</v>
      </c>
      <c r="I86" s="6">
        <f t="shared" si="83"/>
        <v>0</v>
      </c>
      <c r="J86" s="6">
        <f t="shared" si="83"/>
        <v>0</v>
      </c>
      <c r="K86" s="6">
        <f t="shared" si="83"/>
        <v>39</v>
      </c>
      <c r="L86" s="6">
        <f t="shared" si="83"/>
        <v>0</v>
      </c>
      <c r="M86" s="6">
        <f t="shared" si="83"/>
        <v>0</v>
      </c>
    </row>
    <row r="87" spans="1:13" ht="14.25" customHeight="1">
      <c r="A87" s="80" t="s">
        <v>685</v>
      </c>
      <c r="C87" s="76" t="s">
        <v>409</v>
      </c>
      <c r="D87" s="87">
        <v>50</v>
      </c>
      <c r="E87" s="2">
        <v>6</v>
      </c>
      <c r="F87" s="6">
        <f t="shared" ref="F87:M87" si="84">IF($E87=F$1,+$D87,0)</f>
        <v>0</v>
      </c>
      <c r="G87" s="6">
        <f t="shared" si="84"/>
        <v>0</v>
      </c>
      <c r="H87" s="6">
        <f t="shared" si="84"/>
        <v>0</v>
      </c>
      <c r="I87" s="6">
        <f t="shared" si="84"/>
        <v>0</v>
      </c>
      <c r="J87" s="6">
        <f t="shared" si="84"/>
        <v>0</v>
      </c>
      <c r="K87" s="6">
        <f t="shared" si="84"/>
        <v>50</v>
      </c>
      <c r="L87" s="6">
        <f t="shared" si="84"/>
        <v>0</v>
      </c>
      <c r="M87" s="6">
        <f t="shared" si="84"/>
        <v>0</v>
      </c>
    </row>
    <row r="88" spans="1:13" ht="14.25" customHeight="1">
      <c r="A88" s="80" t="s">
        <v>686</v>
      </c>
      <c r="C88" s="76" t="s">
        <v>620</v>
      </c>
      <c r="D88" s="87">
        <v>24</v>
      </c>
      <c r="E88" s="2">
        <v>6</v>
      </c>
      <c r="F88" s="6">
        <f t="shared" ref="F88:M88" si="85">IF($E88=F$1,+$D88,0)</f>
        <v>0</v>
      </c>
      <c r="G88" s="6">
        <f t="shared" si="85"/>
        <v>0</v>
      </c>
      <c r="H88" s="6">
        <f t="shared" si="85"/>
        <v>0</v>
      </c>
      <c r="I88" s="6">
        <f t="shared" si="85"/>
        <v>0</v>
      </c>
      <c r="J88" s="6">
        <f t="shared" si="85"/>
        <v>0</v>
      </c>
      <c r="K88" s="6">
        <f t="shared" si="85"/>
        <v>24</v>
      </c>
      <c r="L88" s="6">
        <f t="shared" si="85"/>
        <v>0</v>
      </c>
      <c r="M88" s="6">
        <f t="shared" si="85"/>
        <v>0</v>
      </c>
    </row>
    <row r="89" spans="1:13" ht="14.25" customHeight="1">
      <c r="A89" s="80" t="s">
        <v>686</v>
      </c>
      <c r="C89" s="76" t="s">
        <v>606</v>
      </c>
      <c r="D89" s="87">
        <v>96</v>
      </c>
      <c r="E89" s="2">
        <v>6</v>
      </c>
      <c r="F89" s="6">
        <f t="shared" ref="F89:M89" si="86">IF($E89=F$1,+$D89,0)</f>
        <v>0</v>
      </c>
      <c r="G89" s="6">
        <f t="shared" si="86"/>
        <v>0</v>
      </c>
      <c r="H89" s="6">
        <f t="shared" si="86"/>
        <v>0</v>
      </c>
      <c r="I89" s="6">
        <f t="shared" si="86"/>
        <v>0</v>
      </c>
      <c r="J89" s="6">
        <f t="shared" si="86"/>
        <v>0</v>
      </c>
      <c r="K89" s="6">
        <f t="shared" si="86"/>
        <v>96</v>
      </c>
      <c r="L89" s="6">
        <f t="shared" si="86"/>
        <v>0</v>
      </c>
      <c r="M89" s="6">
        <f t="shared" si="86"/>
        <v>0</v>
      </c>
    </row>
    <row r="90" spans="1:13" ht="14.25" customHeight="1">
      <c r="A90" s="80" t="s">
        <v>686</v>
      </c>
      <c r="C90" s="76" t="s">
        <v>615</v>
      </c>
      <c r="D90" s="87">
        <v>96</v>
      </c>
      <c r="E90" s="2">
        <v>6</v>
      </c>
      <c r="F90" s="6">
        <f t="shared" ref="F90:M90" si="87">IF($E90=F$1,+$D90,0)</f>
        <v>0</v>
      </c>
      <c r="G90" s="6">
        <f t="shared" si="87"/>
        <v>0</v>
      </c>
      <c r="H90" s="6">
        <f t="shared" si="87"/>
        <v>0</v>
      </c>
      <c r="I90" s="6">
        <f t="shared" si="87"/>
        <v>0</v>
      </c>
      <c r="J90" s="6">
        <f t="shared" si="87"/>
        <v>0</v>
      </c>
      <c r="K90" s="6">
        <f t="shared" si="87"/>
        <v>96</v>
      </c>
      <c r="L90" s="6">
        <f t="shared" si="87"/>
        <v>0</v>
      </c>
      <c r="M90" s="6">
        <f t="shared" si="87"/>
        <v>0</v>
      </c>
    </row>
    <row r="91" spans="1:13" ht="14.25" customHeight="1">
      <c r="A91" s="80" t="s">
        <v>687</v>
      </c>
      <c r="C91" s="76" t="s">
        <v>638</v>
      </c>
      <c r="D91" s="87">
        <v>33</v>
      </c>
      <c r="E91" s="2">
        <v>6</v>
      </c>
      <c r="F91" s="6">
        <f t="shared" ref="F91:M91" si="88">IF($E91=F$1,+$D91,0)</f>
        <v>0</v>
      </c>
      <c r="G91" s="6">
        <f t="shared" si="88"/>
        <v>0</v>
      </c>
      <c r="H91" s="6">
        <f t="shared" si="88"/>
        <v>0</v>
      </c>
      <c r="I91" s="6">
        <f t="shared" si="88"/>
        <v>0</v>
      </c>
      <c r="J91" s="6">
        <f t="shared" si="88"/>
        <v>0</v>
      </c>
      <c r="K91" s="6">
        <f t="shared" si="88"/>
        <v>33</v>
      </c>
      <c r="L91" s="6">
        <f t="shared" si="88"/>
        <v>0</v>
      </c>
      <c r="M91" s="6">
        <f t="shared" si="88"/>
        <v>0</v>
      </c>
    </row>
    <row r="92" spans="1:13" ht="14.25" customHeight="1">
      <c r="A92" s="80" t="s">
        <v>688</v>
      </c>
      <c r="C92" s="76" t="s">
        <v>620</v>
      </c>
      <c r="D92" s="87">
        <v>24</v>
      </c>
      <c r="E92" s="2">
        <v>6</v>
      </c>
      <c r="F92" s="6">
        <f t="shared" ref="F92:M92" si="89">IF($E92=F$1,+$D92,0)</f>
        <v>0</v>
      </c>
      <c r="G92" s="6">
        <f t="shared" si="89"/>
        <v>0</v>
      </c>
      <c r="H92" s="6">
        <f t="shared" si="89"/>
        <v>0</v>
      </c>
      <c r="I92" s="6">
        <f t="shared" si="89"/>
        <v>0</v>
      </c>
      <c r="J92" s="6">
        <f t="shared" si="89"/>
        <v>0</v>
      </c>
      <c r="K92" s="6">
        <f t="shared" si="89"/>
        <v>24</v>
      </c>
      <c r="L92" s="6">
        <f t="shared" si="89"/>
        <v>0</v>
      </c>
      <c r="M92" s="6">
        <f t="shared" si="89"/>
        <v>0</v>
      </c>
    </row>
    <row r="93" spans="1:13" ht="14.25" customHeight="1">
      <c r="A93" s="80" t="s">
        <v>689</v>
      </c>
      <c r="C93" s="76" t="s">
        <v>690</v>
      </c>
      <c r="D93" s="87">
        <v>12000</v>
      </c>
      <c r="E93" s="2">
        <v>6</v>
      </c>
      <c r="F93" s="6">
        <f t="shared" ref="F93:M93" si="90">IF($E93=F$1,+$D93,0)</f>
        <v>0</v>
      </c>
      <c r="G93" s="6">
        <f t="shared" si="90"/>
        <v>0</v>
      </c>
      <c r="H93" s="6">
        <f t="shared" si="90"/>
        <v>0</v>
      </c>
      <c r="I93" s="6">
        <f t="shared" si="90"/>
        <v>0</v>
      </c>
      <c r="J93" s="6">
        <f t="shared" si="90"/>
        <v>0</v>
      </c>
      <c r="K93" s="6">
        <f t="shared" si="90"/>
        <v>12000</v>
      </c>
      <c r="L93" s="6">
        <f t="shared" si="90"/>
        <v>0</v>
      </c>
      <c r="M93" s="6">
        <f t="shared" si="90"/>
        <v>0</v>
      </c>
    </row>
    <row r="94" spans="1:13" ht="14.25" customHeight="1">
      <c r="A94" s="80" t="s">
        <v>691</v>
      </c>
      <c r="C94" s="76" t="s">
        <v>692</v>
      </c>
      <c r="D94" s="87">
        <v>96</v>
      </c>
      <c r="E94" s="2">
        <v>6</v>
      </c>
      <c r="F94" s="6">
        <f t="shared" ref="F94:M94" si="91">IF($E94=F$1,+$D94,0)</f>
        <v>0</v>
      </c>
      <c r="G94" s="6">
        <f t="shared" si="91"/>
        <v>0</v>
      </c>
      <c r="H94" s="6">
        <f t="shared" si="91"/>
        <v>0</v>
      </c>
      <c r="I94" s="6">
        <f t="shared" si="91"/>
        <v>0</v>
      </c>
      <c r="J94" s="6">
        <f t="shared" si="91"/>
        <v>0</v>
      </c>
      <c r="K94" s="6">
        <f t="shared" si="91"/>
        <v>96</v>
      </c>
      <c r="L94" s="6">
        <f t="shared" si="91"/>
        <v>0</v>
      </c>
      <c r="M94" s="6">
        <f t="shared" si="91"/>
        <v>0</v>
      </c>
    </row>
    <row r="95" spans="1:13" ht="14.25" customHeight="1">
      <c r="A95" s="80" t="s">
        <v>691</v>
      </c>
      <c r="C95" s="76" t="s">
        <v>658</v>
      </c>
      <c r="D95" s="87">
        <v>214</v>
      </c>
      <c r="E95" s="2">
        <v>6</v>
      </c>
      <c r="F95" s="6">
        <f t="shared" ref="F95:M95" si="92">IF($E95=F$1,+$D95,0)</f>
        <v>0</v>
      </c>
      <c r="G95" s="6">
        <f t="shared" si="92"/>
        <v>0</v>
      </c>
      <c r="H95" s="6">
        <f t="shared" si="92"/>
        <v>0</v>
      </c>
      <c r="I95" s="6">
        <f t="shared" si="92"/>
        <v>0</v>
      </c>
      <c r="J95" s="6">
        <f t="shared" si="92"/>
        <v>0</v>
      </c>
      <c r="K95" s="6">
        <f t="shared" si="92"/>
        <v>214</v>
      </c>
      <c r="L95" s="6">
        <f t="shared" si="92"/>
        <v>0</v>
      </c>
      <c r="M95" s="6">
        <f t="shared" si="92"/>
        <v>0</v>
      </c>
    </row>
    <row r="96" spans="1:13" ht="14.25" customHeight="1">
      <c r="A96" s="80" t="s">
        <v>693</v>
      </c>
      <c r="C96" s="76" t="s">
        <v>620</v>
      </c>
      <c r="D96" s="87">
        <v>24</v>
      </c>
      <c r="E96" s="2">
        <v>6</v>
      </c>
      <c r="F96" s="6">
        <f t="shared" ref="F96:M96" si="93">IF($E96=F$1,+$D96,0)</f>
        <v>0</v>
      </c>
      <c r="G96" s="6">
        <f t="shared" si="93"/>
        <v>0</v>
      </c>
      <c r="H96" s="6">
        <f t="shared" si="93"/>
        <v>0</v>
      </c>
      <c r="I96" s="6">
        <f t="shared" si="93"/>
        <v>0</v>
      </c>
      <c r="J96" s="6">
        <f t="shared" si="93"/>
        <v>0</v>
      </c>
      <c r="K96" s="6">
        <f t="shared" si="93"/>
        <v>24</v>
      </c>
      <c r="L96" s="6">
        <f t="shared" si="93"/>
        <v>0</v>
      </c>
      <c r="M96" s="6">
        <f t="shared" si="93"/>
        <v>0</v>
      </c>
    </row>
    <row r="97" spans="1:13" ht="14.25" customHeight="1">
      <c r="A97" s="80" t="s">
        <v>694</v>
      </c>
      <c r="C97" s="76" t="s">
        <v>695</v>
      </c>
      <c r="D97" s="87">
        <v>48</v>
      </c>
      <c r="E97" s="2">
        <v>6</v>
      </c>
      <c r="F97" s="6">
        <f t="shared" ref="F97:M97" si="94">IF($E97=F$1,+$D97,0)</f>
        <v>0</v>
      </c>
      <c r="G97" s="6">
        <f t="shared" si="94"/>
        <v>0</v>
      </c>
      <c r="H97" s="6">
        <f t="shared" si="94"/>
        <v>0</v>
      </c>
      <c r="I97" s="6">
        <f t="shared" si="94"/>
        <v>0</v>
      </c>
      <c r="J97" s="6">
        <f t="shared" si="94"/>
        <v>0</v>
      </c>
      <c r="K97" s="6">
        <f t="shared" si="94"/>
        <v>48</v>
      </c>
      <c r="L97" s="6">
        <f t="shared" si="94"/>
        <v>0</v>
      </c>
      <c r="M97" s="6">
        <f t="shared" si="94"/>
        <v>0</v>
      </c>
    </row>
    <row r="98" spans="1:13" ht="14.25" customHeight="1">
      <c r="A98" s="80" t="s">
        <v>696</v>
      </c>
      <c r="C98" s="76" t="s">
        <v>697</v>
      </c>
      <c r="D98" s="87">
        <v>2</v>
      </c>
      <c r="E98" s="2">
        <v>6</v>
      </c>
      <c r="F98" s="6">
        <f t="shared" ref="F98:M98" si="95">IF($E98=F$1,+$D98,0)</f>
        <v>0</v>
      </c>
      <c r="G98" s="6">
        <f t="shared" si="95"/>
        <v>0</v>
      </c>
      <c r="H98" s="6">
        <f t="shared" si="95"/>
        <v>0</v>
      </c>
      <c r="I98" s="6">
        <f t="shared" si="95"/>
        <v>0</v>
      </c>
      <c r="J98" s="6">
        <f t="shared" si="95"/>
        <v>0</v>
      </c>
      <c r="K98" s="6">
        <f t="shared" si="95"/>
        <v>2</v>
      </c>
      <c r="L98" s="6">
        <f t="shared" si="95"/>
        <v>0</v>
      </c>
      <c r="M98" s="6">
        <f t="shared" si="95"/>
        <v>0</v>
      </c>
    </row>
    <row r="99" spans="1:13" ht="14.25" customHeight="1">
      <c r="A99" s="80" t="s">
        <v>698</v>
      </c>
      <c r="C99" s="76" t="s">
        <v>409</v>
      </c>
      <c r="D99" s="87">
        <v>50</v>
      </c>
      <c r="E99" s="2">
        <v>6</v>
      </c>
      <c r="F99" s="6">
        <f t="shared" ref="F99:M99" si="96">IF($E99=F$1,+$D99,0)</f>
        <v>0</v>
      </c>
      <c r="G99" s="6">
        <f t="shared" si="96"/>
        <v>0</v>
      </c>
      <c r="H99" s="6">
        <f t="shared" si="96"/>
        <v>0</v>
      </c>
      <c r="I99" s="6">
        <f t="shared" si="96"/>
        <v>0</v>
      </c>
      <c r="J99" s="6">
        <f t="shared" si="96"/>
        <v>0</v>
      </c>
      <c r="K99" s="6">
        <f t="shared" si="96"/>
        <v>50</v>
      </c>
      <c r="L99" s="6">
        <f t="shared" si="96"/>
        <v>0</v>
      </c>
      <c r="M99" s="6">
        <f t="shared" si="96"/>
        <v>0</v>
      </c>
    </row>
    <row r="100" spans="1:13" ht="14.25" customHeight="1">
      <c r="A100" s="80" t="s">
        <v>699</v>
      </c>
      <c r="C100" s="76" t="s">
        <v>620</v>
      </c>
      <c r="D100" s="87">
        <v>24</v>
      </c>
      <c r="E100" s="2">
        <v>6</v>
      </c>
      <c r="F100" s="6">
        <f t="shared" ref="F100:M100" si="97">IF($E100=F$1,+$D100,0)</f>
        <v>0</v>
      </c>
      <c r="G100" s="6">
        <f t="shared" si="97"/>
        <v>0</v>
      </c>
      <c r="H100" s="6">
        <f t="shared" si="97"/>
        <v>0</v>
      </c>
      <c r="I100" s="6">
        <f t="shared" si="97"/>
        <v>0</v>
      </c>
      <c r="J100" s="6">
        <f t="shared" si="97"/>
        <v>0</v>
      </c>
      <c r="K100" s="6">
        <f t="shared" si="97"/>
        <v>24</v>
      </c>
      <c r="L100" s="6">
        <f t="shared" si="97"/>
        <v>0</v>
      </c>
      <c r="M100" s="6">
        <f t="shared" si="97"/>
        <v>0</v>
      </c>
    </row>
    <row r="101" spans="1:13" ht="14.25" customHeight="1">
      <c r="A101" s="80" t="s">
        <v>699</v>
      </c>
      <c r="C101" s="76" t="s">
        <v>606</v>
      </c>
      <c r="D101" s="87">
        <v>96</v>
      </c>
      <c r="E101" s="2">
        <v>6</v>
      </c>
      <c r="F101" s="6">
        <f t="shared" ref="F101:M101" si="98">IF($E101=F$1,+$D101,0)</f>
        <v>0</v>
      </c>
      <c r="G101" s="6">
        <f t="shared" si="98"/>
        <v>0</v>
      </c>
      <c r="H101" s="6">
        <f t="shared" si="98"/>
        <v>0</v>
      </c>
      <c r="I101" s="6">
        <f t="shared" si="98"/>
        <v>0</v>
      </c>
      <c r="J101" s="6">
        <f t="shared" si="98"/>
        <v>0</v>
      </c>
      <c r="K101" s="6">
        <f t="shared" si="98"/>
        <v>96</v>
      </c>
      <c r="L101" s="6">
        <f t="shared" si="98"/>
        <v>0</v>
      </c>
      <c r="M101" s="6">
        <f t="shared" si="98"/>
        <v>0</v>
      </c>
    </row>
    <row r="102" spans="1:13" ht="14.25" customHeight="1">
      <c r="A102" s="80" t="s">
        <v>700</v>
      </c>
      <c r="C102" s="76" t="s">
        <v>615</v>
      </c>
      <c r="D102" s="87">
        <v>96</v>
      </c>
      <c r="E102" s="2">
        <v>6</v>
      </c>
      <c r="F102" s="6">
        <f t="shared" ref="F102:M102" si="99">IF($E102=F$1,+$D102,0)</f>
        <v>0</v>
      </c>
      <c r="G102" s="6">
        <f t="shared" si="99"/>
        <v>0</v>
      </c>
      <c r="H102" s="6">
        <f t="shared" si="99"/>
        <v>0</v>
      </c>
      <c r="I102" s="6">
        <f t="shared" si="99"/>
        <v>0</v>
      </c>
      <c r="J102" s="6">
        <f t="shared" si="99"/>
        <v>0</v>
      </c>
      <c r="K102" s="6">
        <f t="shared" si="99"/>
        <v>96</v>
      </c>
      <c r="L102" s="6">
        <f t="shared" si="99"/>
        <v>0</v>
      </c>
      <c r="M102" s="6">
        <f t="shared" si="99"/>
        <v>0</v>
      </c>
    </row>
    <row r="103" spans="1:13" ht="14.25" customHeight="1">
      <c r="A103" s="80" t="s">
        <v>701</v>
      </c>
      <c r="C103" s="76" t="s">
        <v>658</v>
      </c>
      <c r="D103" s="87">
        <v>72</v>
      </c>
      <c r="E103" s="2">
        <v>6</v>
      </c>
      <c r="F103" s="6">
        <f t="shared" ref="F103:M103" si="100">IF($E103=F$1,+$D103,0)</f>
        <v>0</v>
      </c>
      <c r="G103" s="6">
        <f t="shared" si="100"/>
        <v>0</v>
      </c>
      <c r="H103" s="6">
        <f t="shared" si="100"/>
        <v>0</v>
      </c>
      <c r="I103" s="6">
        <f t="shared" si="100"/>
        <v>0</v>
      </c>
      <c r="J103" s="6">
        <f t="shared" si="100"/>
        <v>0</v>
      </c>
      <c r="K103" s="6">
        <f t="shared" si="100"/>
        <v>72</v>
      </c>
      <c r="L103" s="6">
        <f t="shared" si="100"/>
        <v>0</v>
      </c>
      <c r="M103" s="6">
        <f t="shared" si="100"/>
        <v>0</v>
      </c>
    </row>
    <row r="104" spans="1:13" ht="14.25" customHeight="1">
      <c r="A104" s="80" t="s">
        <v>702</v>
      </c>
      <c r="C104" s="76" t="s">
        <v>620</v>
      </c>
      <c r="D104" s="87">
        <v>24</v>
      </c>
      <c r="E104" s="2">
        <v>6</v>
      </c>
      <c r="F104" s="6">
        <f t="shared" ref="F104:M104" si="101">IF($E104=F$1,+$D104,0)</f>
        <v>0</v>
      </c>
      <c r="G104" s="6">
        <f t="shared" si="101"/>
        <v>0</v>
      </c>
      <c r="H104" s="6">
        <f t="shared" si="101"/>
        <v>0</v>
      </c>
      <c r="I104" s="6">
        <f t="shared" si="101"/>
        <v>0</v>
      </c>
      <c r="J104" s="6">
        <f t="shared" si="101"/>
        <v>0</v>
      </c>
      <c r="K104" s="6">
        <f t="shared" si="101"/>
        <v>24</v>
      </c>
      <c r="L104" s="6">
        <f t="shared" si="101"/>
        <v>0</v>
      </c>
      <c r="M104" s="6">
        <f t="shared" si="101"/>
        <v>0</v>
      </c>
    </row>
    <row r="105" spans="1:13" ht="14.25" customHeight="1">
      <c r="A105" s="80" t="s">
        <v>703</v>
      </c>
      <c r="C105" s="76" t="s">
        <v>638</v>
      </c>
      <c r="D105" s="87">
        <v>39</v>
      </c>
      <c r="E105" s="2">
        <v>6</v>
      </c>
      <c r="F105" s="6">
        <f t="shared" ref="F105:M105" si="102">IF($E105=F$1,+$D105,0)</f>
        <v>0</v>
      </c>
      <c r="G105" s="6">
        <f t="shared" si="102"/>
        <v>0</v>
      </c>
      <c r="H105" s="6">
        <f t="shared" si="102"/>
        <v>0</v>
      </c>
      <c r="I105" s="6">
        <f t="shared" si="102"/>
        <v>0</v>
      </c>
      <c r="J105" s="6">
        <f t="shared" si="102"/>
        <v>0</v>
      </c>
      <c r="K105" s="6">
        <f t="shared" si="102"/>
        <v>39</v>
      </c>
      <c r="L105" s="6">
        <f t="shared" si="102"/>
        <v>0</v>
      </c>
      <c r="M105" s="6">
        <f t="shared" si="102"/>
        <v>0</v>
      </c>
    </row>
    <row r="106" spans="1:13" ht="14.25" customHeight="1">
      <c r="A106" s="80" t="s">
        <v>703</v>
      </c>
      <c r="C106" s="76" t="s">
        <v>638</v>
      </c>
      <c r="D106" s="87">
        <v>16.5</v>
      </c>
      <c r="E106" s="2">
        <v>6</v>
      </c>
      <c r="F106" s="6">
        <f t="shared" ref="F106:M106" si="103">IF($E106=F$1,+$D106,0)</f>
        <v>0</v>
      </c>
      <c r="G106" s="6">
        <f t="shared" si="103"/>
        <v>0</v>
      </c>
      <c r="H106" s="6">
        <f t="shared" si="103"/>
        <v>0</v>
      </c>
      <c r="I106" s="6">
        <f t="shared" si="103"/>
        <v>0</v>
      </c>
      <c r="J106" s="6">
        <f t="shared" si="103"/>
        <v>0</v>
      </c>
      <c r="K106" s="6">
        <f t="shared" si="103"/>
        <v>16.5</v>
      </c>
      <c r="L106" s="6">
        <f t="shared" si="103"/>
        <v>0</v>
      </c>
      <c r="M106" s="6">
        <f t="shared" si="103"/>
        <v>0</v>
      </c>
    </row>
    <row r="107" spans="1:13" ht="14.25" customHeight="1">
      <c r="A107" s="80" t="s">
        <v>704</v>
      </c>
      <c r="C107" s="76" t="s">
        <v>620</v>
      </c>
      <c r="D107" s="87">
        <v>24</v>
      </c>
      <c r="E107" s="2">
        <v>6</v>
      </c>
      <c r="F107" s="6">
        <f t="shared" ref="F107:M107" si="104">IF($E107=F$1,+$D107,0)</f>
        <v>0</v>
      </c>
      <c r="G107" s="6">
        <f t="shared" si="104"/>
        <v>0</v>
      </c>
      <c r="H107" s="6">
        <f t="shared" si="104"/>
        <v>0</v>
      </c>
      <c r="I107" s="6">
        <f t="shared" si="104"/>
        <v>0</v>
      </c>
      <c r="J107" s="6">
        <f t="shared" si="104"/>
        <v>0</v>
      </c>
      <c r="K107" s="6">
        <f t="shared" si="104"/>
        <v>24</v>
      </c>
      <c r="L107" s="6">
        <f t="shared" si="104"/>
        <v>0</v>
      </c>
      <c r="M107" s="6">
        <f t="shared" si="104"/>
        <v>0</v>
      </c>
    </row>
    <row r="108" spans="1:13" ht="14.25" customHeight="1">
      <c r="A108" s="80"/>
      <c r="C108" s="76"/>
      <c r="D108" s="87"/>
      <c r="E108" s="2"/>
      <c r="F108" s="6">
        <f t="shared" ref="F108:M108" si="105">IF($E108=F$1,+$D108,0)</f>
        <v>0</v>
      </c>
      <c r="G108" s="6">
        <f t="shared" si="105"/>
        <v>0</v>
      </c>
      <c r="H108" s="6">
        <f t="shared" si="105"/>
        <v>0</v>
      </c>
      <c r="I108" s="6">
        <f t="shared" si="105"/>
        <v>0</v>
      </c>
      <c r="J108" s="6">
        <f t="shared" si="105"/>
        <v>0</v>
      </c>
      <c r="K108" s="6">
        <f t="shared" si="105"/>
        <v>0</v>
      </c>
      <c r="L108" s="6">
        <f t="shared" si="105"/>
        <v>0</v>
      </c>
      <c r="M108" s="6">
        <f t="shared" si="105"/>
        <v>0</v>
      </c>
    </row>
    <row r="109" spans="1:13" ht="14.25" customHeight="1">
      <c r="D109" s="125">
        <f>SUM(D3:D108)</f>
        <v>24743.35</v>
      </c>
      <c r="E109" s="2"/>
      <c r="F109" s="125">
        <f t="shared" ref="F109:M109" si="106">SUM(F3:F108)</f>
        <v>0</v>
      </c>
      <c r="G109" s="125">
        <f t="shared" si="106"/>
        <v>5000</v>
      </c>
      <c r="H109" s="125">
        <f t="shared" si="106"/>
        <v>0</v>
      </c>
      <c r="I109" s="125">
        <f t="shared" si="106"/>
        <v>0</v>
      </c>
      <c r="J109" s="125">
        <f t="shared" si="106"/>
        <v>0</v>
      </c>
      <c r="K109" s="125">
        <f t="shared" si="106"/>
        <v>19493.349999999999</v>
      </c>
      <c r="L109" s="125">
        <f t="shared" si="106"/>
        <v>0</v>
      </c>
      <c r="M109" s="125">
        <f t="shared" si="106"/>
        <v>250</v>
      </c>
    </row>
    <row r="110" spans="1:13" ht="14.25" customHeight="1">
      <c r="E110" s="4"/>
    </row>
    <row r="111" spans="1:13" ht="14.25" customHeight="1">
      <c r="E111" s="4"/>
    </row>
    <row r="112" spans="1:13" ht="14.25" customHeight="1">
      <c r="A112" s="202" t="s">
        <v>433</v>
      </c>
      <c r="E112" s="4"/>
    </row>
    <row r="113" spans="1:5" ht="14.25" customHeight="1">
      <c r="A113" s="202" t="s">
        <v>434</v>
      </c>
      <c r="E113" s="4"/>
    </row>
    <row r="114" spans="1:5" ht="14.25" customHeight="1">
      <c r="A114" s="202" t="s">
        <v>435</v>
      </c>
      <c r="E114" s="4"/>
    </row>
    <row r="115" spans="1:5" ht="14.25" customHeight="1">
      <c r="A115" s="202" t="s">
        <v>436</v>
      </c>
      <c r="E115" s="4"/>
    </row>
    <row r="116" spans="1:5" ht="14.25" customHeight="1">
      <c r="A116" s="202" t="s">
        <v>437</v>
      </c>
      <c r="E116" s="4"/>
    </row>
    <row r="117" spans="1:5" ht="14.25" customHeight="1">
      <c r="A117" s="202" t="s">
        <v>438</v>
      </c>
      <c r="E117" s="4"/>
    </row>
    <row r="118" spans="1:5" ht="14.25" customHeight="1">
      <c r="A118" s="202" t="s">
        <v>439</v>
      </c>
      <c r="E118" s="4"/>
    </row>
    <row r="119" spans="1:5" ht="14.25" customHeight="1">
      <c r="A119" s="202" t="s">
        <v>440</v>
      </c>
      <c r="E119" s="4"/>
    </row>
    <row r="120" spans="1:5" ht="14.25" customHeight="1">
      <c r="A120" s="202" t="s">
        <v>441</v>
      </c>
      <c r="E120" s="4"/>
    </row>
    <row r="121" spans="1:5" ht="14.25" customHeight="1">
      <c r="A121" s="202" t="s">
        <v>442</v>
      </c>
      <c r="E121" s="4"/>
    </row>
    <row r="122" spans="1:5" ht="14.25" customHeight="1">
      <c r="A122" s="202" t="s">
        <v>443</v>
      </c>
      <c r="E122" s="4"/>
    </row>
    <row r="123" spans="1:5" ht="14.25" customHeight="1">
      <c r="A123" s="202" t="s">
        <v>444</v>
      </c>
      <c r="E123" s="4"/>
    </row>
    <row r="124" spans="1:5" ht="14.25" customHeight="1">
      <c r="A124" s="202" t="s">
        <v>445</v>
      </c>
      <c r="E124" s="4"/>
    </row>
    <row r="125" spans="1:5" ht="14.25" customHeight="1">
      <c r="A125" s="202" t="s">
        <v>446</v>
      </c>
      <c r="E125" s="4"/>
    </row>
    <row r="126" spans="1:5" ht="14.25" customHeight="1">
      <c r="A126" s="202" t="s">
        <v>447</v>
      </c>
      <c r="E126" s="4"/>
    </row>
    <row r="127" spans="1:5" ht="14.25" customHeight="1">
      <c r="A127" s="202" t="s">
        <v>448</v>
      </c>
      <c r="E127" s="4"/>
    </row>
    <row r="128" spans="1:5" ht="14.25" customHeight="1">
      <c r="A128" s="202" t="s">
        <v>449</v>
      </c>
      <c r="E128" s="4"/>
    </row>
    <row r="129" spans="5:5" ht="14.25" customHeight="1">
      <c r="E129" s="4"/>
    </row>
    <row r="130" spans="5:5" ht="14.25" customHeight="1">
      <c r="E130" s="4"/>
    </row>
    <row r="131" spans="5:5" ht="14.25" customHeight="1">
      <c r="E131" s="4"/>
    </row>
    <row r="132" spans="5:5" ht="14.25" customHeight="1">
      <c r="E132" s="4"/>
    </row>
    <row r="133" spans="5:5" ht="14.25" customHeight="1">
      <c r="E133" s="4"/>
    </row>
    <row r="134" spans="5:5" ht="14.25" customHeight="1">
      <c r="E134" s="4"/>
    </row>
    <row r="135" spans="5:5" ht="14.25" customHeight="1">
      <c r="E135" s="4"/>
    </row>
    <row r="136" spans="5:5" ht="14.25" customHeight="1">
      <c r="E136" s="4"/>
    </row>
    <row r="137" spans="5:5" ht="14.25" customHeight="1">
      <c r="E137" s="4"/>
    </row>
    <row r="138" spans="5:5" ht="14.25" customHeight="1">
      <c r="E138" s="4"/>
    </row>
    <row r="139" spans="5:5" ht="14.25" customHeight="1">
      <c r="E139" s="4"/>
    </row>
    <row r="140" spans="5:5" ht="14.25" customHeight="1">
      <c r="E140" s="4"/>
    </row>
    <row r="141" spans="5:5" ht="14.25" customHeight="1">
      <c r="E141" s="4"/>
    </row>
    <row r="142" spans="5:5" ht="14.25" customHeight="1">
      <c r="E142" s="4"/>
    </row>
    <row r="143" spans="5:5" ht="14.25" customHeight="1">
      <c r="E143" s="4"/>
    </row>
    <row r="144" spans="5:5" ht="14.25" customHeight="1">
      <c r="E144" s="4"/>
    </row>
    <row r="145" spans="5:5" ht="14.25" customHeight="1">
      <c r="E145" s="4"/>
    </row>
    <row r="146" spans="5:5" ht="14.25" customHeight="1">
      <c r="E146" s="4"/>
    </row>
    <row r="147" spans="5:5" ht="14.25" customHeight="1">
      <c r="E147" s="4"/>
    </row>
    <row r="148" spans="5:5" ht="14.25" customHeight="1">
      <c r="E148" s="4"/>
    </row>
    <row r="149" spans="5:5" ht="14.25" customHeight="1">
      <c r="E149" s="4"/>
    </row>
    <row r="150" spans="5:5" ht="14.25" customHeight="1">
      <c r="E150" s="4"/>
    </row>
    <row r="151" spans="5:5" ht="14.25" customHeight="1">
      <c r="E151" s="4"/>
    </row>
    <row r="152" spans="5:5" ht="14.25" customHeight="1">
      <c r="E152" s="4"/>
    </row>
    <row r="153" spans="5:5" ht="14.25" customHeight="1">
      <c r="E153" s="4"/>
    </row>
    <row r="154" spans="5:5" ht="14.25" customHeight="1">
      <c r="E154" s="4"/>
    </row>
    <row r="155" spans="5:5" ht="14.25" customHeight="1">
      <c r="E155" s="4"/>
    </row>
    <row r="156" spans="5:5" ht="14.25" customHeight="1">
      <c r="E156" s="4"/>
    </row>
    <row r="157" spans="5:5" ht="14.25" customHeight="1">
      <c r="E157" s="4"/>
    </row>
    <row r="158" spans="5:5" ht="14.25" customHeight="1">
      <c r="E158" s="4"/>
    </row>
    <row r="159" spans="5:5" ht="14.25" customHeight="1">
      <c r="E159" s="4"/>
    </row>
    <row r="160" spans="5:5" ht="14.25" customHeight="1">
      <c r="E160" s="4"/>
    </row>
    <row r="161" spans="5:5" ht="14.25" customHeight="1">
      <c r="E161" s="4"/>
    </row>
    <row r="162" spans="5:5" ht="14.25" customHeight="1">
      <c r="E162" s="4"/>
    </row>
    <row r="163" spans="5:5" ht="14.25" customHeight="1">
      <c r="E163" s="4"/>
    </row>
    <row r="164" spans="5:5" ht="14.25" customHeight="1">
      <c r="E164" s="4"/>
    </row>
    <row r="165" spans="5:5" ht="14.25" customHeight="1">
      <c r="E165" s="4"/>
    </row>
    <row r="166" spans="5:5" ht="14.25" customHeight="1">
      <c r="E166" s="4"/>
    </row>
    <row r="167" spans="5:5" ht="14.25" customHeight="1">
      <c r="E167" s="4"/>
    </row>
    <row r="168" spans="5:5" ht="14.25" customHeight="1">
      <c r="E168" s="4"/>
    </row>
    <row r="169" spans="5:5" ht="14.25" customHeight="1">
      <c r="E169" s="4"/>
    </row>
    <row r="170" spans="5:5" ht="14.25" customHeight="1">
      <c r="E170" s="4"/>
    </row>
    <row r="171" spans="5:5" ht="14.25" customHeight="1">
      <c r="E171" s="4"/>
    </row>
    <row r="172" spans="5:5" ht="14.25" customHeight="1">
      <c r="E172" s="4"/>
    </row>
    <row r="173" spans="5:5" ht="14.25" customHeight="1">
      <c r="E173" s="4"/>
    </row>
    <row r="174" spans="5:5" ht="14.25" customHeight="1">
      <c r="E174" s="4"/>
    </row>
    <row r="175" spans="5:5" ht="14.25" customHeight="1">
      <c r="E175" s="4"/>
    </row>
    <row r="176" spans="5:5" ht="14.25" customHeight="1">
      <c r="E176" s="4"/>
    </row>
    <row r="177" spans="5:5" ht="14.25" customHeight="1">
      <c r="E177" s="4"/>
    </row>
    <row r="178" spans="5:5" ht="14.25" customHeight="1">
      <c r="E178" s="4"/>
    </row>
    <row r="179" spans="5:5" ht="14.25" customHeight="1">
      <c r="E179" s="4"/>
    </row>
    <row r="180" spans="5:5" ht="14.25" customHeight="1">
      <c r="E180" s="4"/>
    </row>
    <row r="181" spans="5:5" ht="14.25" customHeight="1">
      <c r="E181" s="4"/>
    </row>
    <row r="182" spans="5:5" ht="14.25" customHeight="1">
      <c r="E182" s="4"/>
    </row>
    <row r="183" spans="5:5" ht="14.25" customHeight="1">
      <c r="E183" s="4"/>
    </row>
    <row r="184" spans="5:5" ht="14.25" customHeight="1">
      <c r="E184" s="4"/>
    </row>
    <row r="185" spans="5:5" ht="14.25" customHeight="1">
      <c r="E185" s="4"/>
    </row>
    <row r="186" spans="5:5" ht="14.25" customHeight="1">
      <c r="E186" s="4"/>
    </row>
    <row r="187" spans="5:5" ht="14.25" customHeight="1">
      <c r="E187" s="4"/>
    </row>
    <row r="188" spans="5:5" ht="14.25" customHeight="1">
      <c r="E188" s="4"/>
    </row>
    <row r="189" spans="5:5" ht="14.25" customHeight="1">
      <c r="E189" s="4"/>
    </row>
    <row r="190" spans="5:5" ht="14.25" customHeight="1">
      <c r="E190" s="4"/>
    </row>
    <row r="191" spans="5:5" ht="14.25" customHeight="1">
      <c r="E191" s="4"/>
    </row>
    <row r="192" spans="5:5" ht="14.25" customHeight="1">
      <c r="E192" s="4"/>
    </row>
    <row r="193" spans="5:5" ht="14.25" customHeight="1">
      <c r="E193" s="4"/>
    </row>
    <row r="194" spans="5:5" ht="14.25" customHeight="1">
      <c r="E194" s="4"/>
    </row>
    <row r="195" spans="5:5" ht="14.25" customHeight="1">
      <c r="E195" s="4"/>
    </row>
    <row r="196" spans="5:5" ht="14.25" customHeight="1">
      <c r="E196" s="4"/>
    </row>
    <row r="197" spans="5:5" ht="14.25" customHeight="1">
      <c r="E197" s="4"/>
    </row>
    <row r="198" spans="5:5" ht="14.25" customHeight="1">
      <c r="E198" s="4"/>
    </row>
    <row r="199" spans="5:5" ht="14.25" customHeight="1">
      <c r="E199" s="4"/>
    </row>
    <row r="200" spans="5:5" ht="14.25" customHeight="1">
      <c r="E200" s="4"/>
    </row>
    <row r="201" spans="5:5" ht="14.25" customHeight="1">
      <c r="E201" s="4"/>
    </row>
    <row r="202" spans="5:5" ht="14.25" customHeight="1">
      <c r="E202" s="4"/>
    </row>
    <row r="203" spans="5:5" ht="14.25" customHeight="1">
      <c r="E203" s="4"/>
    </row>
    <row r="204" spans="5:5" ht="14.25" customHeight="1">
      <c r="E204" s="4"/>
    </row>
    <row r="205" spans="5:5" ht="14.25" customHeight="1">
      <c r="E205" s="4"/>
    </row>
    <row r="206" spans="5:5" ht="14.25" customHeight="1">
      <c r="E206" s="4"/>
    </row>
    <row r="207" spans="5:5" ht="14.25" customHeight="1">
      <c r="E207" s="4"/>
    </row>
    <row r="208" spans="5:5" ht="14.25" customHeight="1">
      <c r="E208" s="4"/>
    </row>
    <row r="209" spans="5:5" ht="14.25" customHeight="1">
      <c r="E209" s="4"/>
    </row>
    <row r="210" spans="5:5" ht="14.25" customHeight="1">
      <c r="E210" s="4"/>
    </row>
    <row r="211" spans="5:5" ht="14.25" customHeight="1">
      <c r="E211" s="4"/>
    </row>
    <row r="212" spans="5:5" ht="14.25" customHeight="1">
      <c r="E212" s="4"/>
    </row>
    <row r="213" spans="5:5" ht="14.25" customHeight="1">
      <c r="E213" s="4"/>
    </row>
    <row r="214" spans="5:5" ht="14.25" customHeight="1">
      <c r="E214" s="4"/>
    </row>
    <row r="215" spans="5:5" ht="14.25" customHeight="1">
      <c r="E215" s="4"/>
    </row>
    <row r="216" spans="5:5" ht="14.25" customHeight="1">
      <c r="E216" s="4"/>
    </row>
    <row r="217" spans="5:5" ht="14.25" customHeight="1">
      <c r="E217" s="4"/>
    </row>
    <row r="218" spans="5:5" ht="14.25" customHeight="1">
      <c r="E218" s="4"/>
    </row>
    <row r="219" spans="5:5" ht="14.25" customHeight="1">
      <c r="E219" s="4"/>
    </row>
    <row r="220" spans="5:5" ht="14.25" customHeight="1">
      <c r="E220" s="4"/>
    </row>
    <row r="221" spans="5:5" ht="14.25" customHeight="1">
      <c r="E221" s="4"/>
    </row>
    <row r="222" spans="5:5" ht="14.25" customHeight="1">
      <c r="E222" s="4"/>
    </row>
    <row r="223" spans="5:5" ht="14.25" customHeight="1">
      <c r="E223" s="4"/>
    </row>
    <row r="224" spans="5:5" ht="14.25" customHeight="1">
      <c r="E224" s="4"/>
    </row>
    <row r="225" spans="5:5" ht="14.25" customHeight="1">
      <c r="E225" s="4"/>
    </row>
    <row r="226" spans="5:5" ht="14.25" customHeight="1">
      <c r="E226" s="4"/>
    </row>
    <row r="227" spans="5:5" ht="14.25" customHeight="1">
      <c r="E227" s="4"/>
    </row>
    <row r="228" spans="5:5" ht="14.25" customHeight="1">
      <c r="E228" s="4"/>
    </row>
    <row r="229" spans="5:5" ht="14.25" customHeight="1">
      <c r="E229" s="4"/>
    </row>
    <row r="230" spans="5:5" ht="14.25" customHeight="1">
      <c r="E230" s="4"/>
    </row>
    <row r="231" spans="5:5" ht="14.25" customHeight="1">
      <c r="E231" s="4"/>
    </row>
    <row r="232" spans="5:5" ht="14.25" customHeight="1">
      <c r="E232" s="4"/>
    </row>
    <row r="233" spans="5:5" ht="14.25" customHeight="1">
      <c r="E233" s="4"/>
    </row>
    <row r="234" spans="5:5" ht="14.25" customHeight="1">
      <c r="E234" s="4"/>
    </row>
    <row r="235" spans="5:5" ht="14.25" customHeight="1">
      <c r="E235" s="4"/>
    </row>
    <row r="236" spans="5:5" ht="14.25" customHeight="1">
      <c r="E236" s="4"/>
    </row>
    <row r="237" spans="5:5" ht="14.25" customHeight="1">
      <c r="E237" s="4"/>
    </row>
    <row r="238" spans="5:5" ht="14.25" customHeight="1">
      <c r="E238" s="4"/>
    </row>
    <row r="239" spans="5:5" ht="14.25" customHeight="1">
      <c r="E239" s="4"/>
    </row>
    <row r="240" spans="5:5" ht="14.25" customHeight="1">
      <c r="E240" s="4"/>
    </row>
    <row r="241" spans="5:5" ht="14.25" customHeight="1">
      <c r="E241" s="4"/>
    </row>
    <row r="242" spans="5:5" ht="14.25" customHeight="1">
      <c r="E242" s="4"/>
    </row>
    <row r="243" spans="5:5" ht="14.25" customHeight="1">
      <c r="E243" s="4"/>
    </row>
    <row r="244" spans="5:5" ht="14.25" customHeight="1">
      <c r="E244" s="4"/>
    </row>
    <row r="245" spans="5:5" ht="14.25" customHeight="1">
      <c r="E245" s="4"/>
    </row>
    <row r="246" spans="5:5" ht="14.25" customHeight="1">
      <c r="E246" s="4"/>
    </row>
    <row r="247" spans="5:5" ht="14.25" customHeight="1">
      <c r="E247" s="4"/>
    </row>
    <row r="248" spans="5:5" ht="14.25" customHeight="1">
      <c r="E248" s="4"/>
    </row>
    <row r="249" spans="5:5" ht="14.25" customHeight="1">
      <c r="E249" s="4"/>
    </row>
    <row r="250" spans="5:5" ht="14.25" customHeight="1">
      <c r="E250" s="4"/>
    </row>
    <row r="251" spans="5:5" ht="14.25" customHeight="1">
      <c r="E251" s="4"/>
    </row>
    <row r="252" spans="5:5" ht="14.25" customHeight="1">
      <c r="E252" s="4"/>
    </row>
    <row r="253" spans="5:5" ht="14.25" customHeight="1">
      <c r="E253" s="4"/>
    </row>
    <row r="254" spans="5:5" ht="14.25" customHeight="1">
      <c r="E254" s="4"/>
    </row>
    <row r="255" spans="5:5" ht="14.25" customHeight="1">
      <c r="E255" s="4"/>
    </row>
    <row r="256" spans="5:5" ht="14.25" customHeight="1">
      <c r="E256" s="4"/>
    </row>
    <row r="257" spans="5:5" ht="14.25" customHeight="1">
      <c r="E257" s="4"/>
    </row>
    <row r="258" spans="5:5" ht="14.25" customHeight="1">
      <c r="E258" s="4"/>
    </row>
    <row r="259" spans="5:5" ht="14.25" customHeight="1">
      <c r="E259" s="4"/>
    </row>
    <row r="260" spans="5:5" ht="14.25" customHeight="1">
      <c r="E260" s="4"/>
    </row>
    <row r="261" spans="5:5" ht="14.25" customHeight="1">
      <c r="E261" s="4"/>
    </row>
    <row r="262" spans="5:5" ht="14.25" customHeight="1">
      <c r="E262" s="4"/>
    </row>
    <row r="263" spans="5:5" ht="14.25" customHeight="1">
      <c r="E263" s="4"/>
    </row>
    <row r="264" spans="5:5" ht="14.25" customHeight="1">
      <c r="E264" s="4"/>
    </row>
    <row r="265" spans="5:5" ht="14.25" customHeight="1">
      <c r="E265" s="4"/>
    </row>
    <row r="266" spans="5:5" ht="14.25" customHeight="1">
      <c r="E266" s="4"/>
    </row>
    <row r="267" spans="5:5" ht="14.25" customHeight="1">
      <c r="E267" s="4"/>
    </row>
    <row r="268" spans="5:5" ht="14.25" customHeight="1">
      <c r="E268" s="4"/>
    </row>
    <row r="269" spans="5:5" ht="14.25" customHeight="1">
      <c r="E269" s="4"/>
    </row>
    <row r="270" spans="5:5" ht="14.25" customHeight="1">
      <c r="E270" s="4"/>
    </row>
    <row r="271" spans="5:5" ht="14.25" customHeight="1">
      <c r="E271" s="4"/>
    </row>
    <row r="272" spans="5:5" ht="14.25" customHeight="1">
      <c r="E272" s="4"/>
    </row>
    <row r="273" spans="5:5" ht="14.25" customHeight="1">
      <c r="E273" s="4"/>
    </row>
    <row r="274" spans="5:5" ht="14.25" customHeight="1">
      <c r="E274" s="4"/>
    </row>
    <row r="275" spans="5:5" ht="14.25" customHeight="1">
      <c r="E275" s="4"/>
    </row>
    <row r="276" spans="5:5" ht="14.25" customHeight="1">
      <c r="E276" s="4"/>
    </row>
    <row r="277" spans="5:5" ht="14.25" customHeight="1">
      <c r="E277" s="4"/>
    </row>
    <row r="278" spans="5:5" ht="14.25" customHeight="1">
      <c r="E278" s="4"/>
    </row>
    <row r="279" spans="5:5" ht="14.25" customHeight="1">
      <c r="E279" s="4"/>
    </row>
    <row r="280" spans="5:5" ht="14.25" customHeight="1">
      <c r="E280" s="4"/>
    </row>
    <row r="281" spans="5:5" ht="14.25" customHeight="1">
      <c r="E281" s="4"/>
    </row>
    <row r="282" spans="5:5" ht="14.25" customHeight="1">
      <c r="E282" s="4"/>
    </row>
    <row r="283" spans="5:5" ht="14.25" customHeight="1">
      <c r="E283" s="4"/>
    </row>
    <row r="284" spans="5:5" ht="14.25" customHeight="1">
      <c r="E284" s="4"/>
    </row>
    <row r="285" spans="5:5" ht="14.25" customHeight="1">
      <c r="E285" s="4"/>
    </row>
    <row r="286" spans="5:5" ht="14.25" customHeight="1">
      <c r="E286" s="4"/>
    </row>
    <row r="287" spans="5:5" ht="14.25" customHeight="1">
      <c r="E287" s="4"/>
    </row>
    <row r="288" spans="5:5" ht="14.25" customHeight="1">
      <c r="E288" s="4"/>
    </row>
    <row r="289" spans="5:5" ht="14.25" customHeight="1">
      <c r="E289" s="4"/>
    </row>
    <row r="290" spans="5:5" ht="14.25" customHeight="1">
      <c r="E290" s="4"/>
    </row>
    <row r="291" spans="5:5" ht="14.25" customHeight="1">
      <c r="E291" s="4"/>
    </row>
    <row r="292" spans="5:5" ht="14.25" customHeight="1">
      <c r="E292" s="4"/>
    </row>
    <row r="293" spans="5:5" ht="14.25" customHeight="1">
      <c r="E293" s="4"/>
    </row>
    <row r="294" spans="5:5" ht="14.25" customHeight="1">
      <c r="E294" s="4"/>
    </row>
    <row r="295" spans="5:5" ht="14.25" customHeight="1">
      <c r="E295" s="4"/>
    </row>
    <row r="296" spans="5:5" ht="14.25" customHeight="1">
      <c r="E296" s="4"/>
    </row>
    <row r="297" spans="5:5" ht="14.25" customHeight="1">
      <c r="E297" s="4"/>
    </row>
    <row r="298" spans="5:5" ht="14.25" customHeight="1">
      <c r="E298" s="4"/>
    </row>
    <row r="299" spans="5:5" ht="14.25" customHeight="1">
      <c r="E299" s="4"/>
    </row>
    <row r="300" spans="5:5" ht="14.25" customHeight="1">
      <c r="E300" s="4"/>
    </row>
    <row r="301" spans="5:5" ht="14.25" customHeight="1">
      <c r="E301" s="4"/>
    </row>
    <row r="302" spans="5:5" ht="14.25" customHeight="1">
      <c r="E302" s="4"/>
    </row>
    <row r="303" spans="5:5" ht="14.25" customHeight="1">
      <c r="E303" s="4"/>
    </row>
    <row r="304" spans="5:5" ht="14.25" customHeight="1">
      <c r="E304" s="4"/>
    </row>
    <row r="305" spans="5:5" ht="14.25" customHeight="1">
      <c r="E305" s="4"/>
    </row>
    <row r="306" spans="5:5" ht="14.25" customHeight="1">
      <c r="E306" s="4"/>
    </row>
    <row r="307" spans="5:5" ht="14.25" customHeight="1">
      <c r="E307" s="4"/>
    </row>
    <row r="308" spans="5:5" ht="14.25" customHeight="1">
      <c r="E308" s="4"/>
    </row>
    <row r="309" spans="5:5" ht="14.25" customHeight="1">
      <c r="E309" s="4"/>
    </row>
    <row r="310" spans="5:5" ht="14.25" customHeight="1">
      <c r="E310" s="4"/>
    </row>
    <row r="311" spans="5:5" ht="14.25" customHeight="1">
      <c r="E311" s="4"/>
    </row>
    <row r="312" spans="5:5" ht="14.25" customHeight="1">
      <c r="E312" s="4"/>
    </row>
    <row r="313" spans="5:5" ht="14.25" customHeight="1">
      <c r="E313" s="4"/>
    </row>
    <row r="314" spans="5:5" ht="14.25" customHeight="1">
      <c r="E314" s="4"/>
    </row>
    <row r="315" spans="5:5" ht="14.25" customHeight="1">
      <c r="E315" s="4"/>
    </row>
    <row r="316" spans="5:5" ht="14.25" customHeight="1">
      <c r="E316" s="4"/>
    </row>
    <row r="317" spans="5:5" ht="14.25" customHeight="1">
      <c r="E317" s="4"/>
    </row>
    <row r="318" spans="5:5" ht="14.25" customHeight="1">
      <c r="E318" s="4"/>
    </row>
    <row r="319" spans="5:5" ht="14.25" customHeight="1">
      <c r="E319" s="4"/>
    </row>
    <row r="320" spans="5:5" ht="14.25" customHeight="1">
      <c r="E320" s="4"/>
    </row>
    <row r="321" spans="5:5" ht="14.25" customHeight="1">
      <c r="E321" s="4"/>
    </row>
    <row r="322" spans="5:5" ht="14.25" customHeight="1">
      <c r="E322" s="4"/>
    </row>
    <row r="323" spans="5:5" ht="14.25" customHeight="1">
      <c r="E323" s="4"/>
    </row>
    <row r="324" spans="5:5" ht="14.25" customHeight="1">
      <c r="E324" s="4"/>
    </row>
    <row r="325" spans="5:5" ht="14.25" customHeight="1">
      <c r="E325" s="4"/>
    </row>
    <row r="326" spans="5:5" ht="14.25" customHeight="1">
      <c r="E326" s="4"/>
    </row>
    <row r="327" spans="5:5" ht="14.25" customHeight="1">
      <c r="E327" s="4"/>
    </row>
    <row r="328" spans="5:5" ht="14.25" customHeight="1">
      <c r="E328" s="4"/>
    </row>
    <row r="329" spans="5:5" ht="14.25" customHeight="1">
      <c r="E329" s="4"/>
    </row>
    <row r="330" spans="5:5" ht="14.25" customHeight="1">
      <c r="E330" s="4"/>
    </row>
    <row r="331" spans="5:5" ht="14.25" customHeight="1">
      <c r="E331" s="4"/>
    </row>
    <row r="332" spans="5:5" ht="14.25" customHeight="1">
      <c r="E332" s="4"/>
    </row>
    <row r="333" spans="5:5" ht="14.25" customHeight="1">
      <c r="E333" s="4"/>
    </row>
    <row r="334" spans="5:5" ht="14.25" customHeight="1">
      <c r="E334" s="4"/>
    </row>
    <row r="335" spans="5:5" ht="14.25" customHeight="1">
      <c r="E335" s="4"/>
    </row>
    <row r="336" spans="5:5" ht="14.25" customHeight="1">
      <c r="E336" s="4"/>
    </row>
    <row r="337" spans="5:5" ht="14.25" customHeight="1">
      <c r="E337" s="4"/>
    </row>
    <row r="338" spans="5:5" ht="14.25" customHeight="1">
      <c r="E338" s="4"/>
    </row>
    <row r="339" spans="5:5" ht="14.25" customHeight="1">
      <c r="E339" s="4"/>
    </row>
    <row r="340" spans="5:5" ht="14.25" customHeight="1">
      <c r="E340" s="4"/>
    </row>
    <row r="341" spans="5:5" ht="14.25" customHeight="1">
      <c r="E341" s="4"/>
    </row>
    <row r="342" spans="5:5" ht="14.25" customHeight="1">
      <c r="E342" s="4"/>
    </row>
    <row r="343" spans="5:5" ht="14.25" customHeight="1">
      <c r="E343" s="4"/>
    </row>
    <row r="344" spans="5:5" ht="14.25" customHeight="1">
      <c r="E344" s="4"/>
    </row>
    <row r="345" spans="5:5" ht="14.25" customHeight="1">
      <c r="E345" s="4"/>
    </row>
    <row r="346" spans="5:5" ht="14.25" customHeight="1">
      <c r="E346" s="4"/>
    </row>
    <row r="347" spans="5:5" ht="14.25" customHeight="1">
      <c r="E347" s="4"/>
    </row>
    <row r="348" spans="5:5" ht="14.25" customHeight="1">
      <c r="E348" s="4"/>
    </row>
    <row r="349" spans="5:5" ht="14.25" customHeight="1">
      <c r="E349" s="4"/>
    </row>
    <row r="350" spans="5:5" ht="14.25" customHeight="1">
      <c r="E350" s="4"/>
    </row>
    <row r="351" spans="5:5" ht="14.25" customHeight="1">
      <c r="E351" s="4"/>
    </row>
    <row r="352" spans="5:5" ht="14.25" customHeight="1">
      <c r="E352" s="4"/>
    </row>
    <row r="353" spans="5:5" ht="14.25" customHeight="1">
      <c r="E353" s="4"/>
    </row>
    <row r="354" spans="5:5" ht="14.25" customHeight="1">
      <c r="E354" s="4"/>
    </row>
    <row r="355" spans="5:5" ht="14.25" customHeight="1">
      <c r="E355" s="4"/>
    </row>
    <row r="356" spans="5:5" ht="14.25" customHeight="1">
      <c r="E356" s="4"/>
    </row>
    <row r="357" spans="5:5" ht="14.25" customHeight="1">
      <c r="E357" s="4"/>
    </row>
    <row r="358" spans="5:5" ht="14.25" customHeight="1">
      <c r="E358" s="4"/>
    </row>
    <row r="359" spans="5:5" ht="14.25" customHeight="1">
      <c r="E359" s="4"/>
    </row>
    <row r="360" spans="5:5" ht="14.25" customHeight="1">
      <c r="E360" s="4"/>
    </row>
    <row r="361" spans="5:5" ht="14.25" customHeight="1">
      <c r="E361" s="4"/>
    </row>
    <row r="362" spans="5:5" ht="14.25" customHeight="1">
      <c r="E362" s="4"/>
    </row>
    <row r="363" spans="5:5" ht="14.25" customHeight="1">
      <c r="E363" s="4"/>
    </row>
    <row r="364" spans="5:5" ht="14.25" customHeight="1">
      <c r="E364" s="4"/>
    </row>
    <row r="365" spans="5:5" ht="14.25" customHeight="1">
      <c r="E365" s="4"/>
    </row>
    <row r="366" spans="5:5" ht="14.25" customHeight="1">
      <c r="E366" s="4"/>
    </row>
    <row r="367" spans="5:5" ht="14.25" customHeight="1">
      <c r="E367" s="4"/>
    </row>
    <row r="368" spans="5:5" ht="14.25" customHeight="1">
      <c r="E368" s="4"/>
    </row>
    <row r="369" spans="5:5" ht="14.25" customHeight="1">
      <c r="E369" s="4"/>
    </row>
    <row r="370" spans="5:5" ht="14.25" customHeight="1">
      <c r="E370" s="4"/>
    </row>
    <row r="371" spans="5:5" ht="14.25" customHeight="1">
      <c r="E371" s="4"/>
    </row>
    <row r="372" spans="5:5" ht="14.25" customHeight="1">
      <c r="E372" s="4"/>
    </row>
    <row r="373" spans="5:5" ht="14.25" customHeight="1">
      <c r="E373" s="4"/>
    </row>
    <row r="374" spans="5:5" ht="14.25" customHeight="1">
      <c r="E374" s="4"/>
    </row>
    <row r="375" spans="5:5" ht="14.25" customHeight="1">
      <c r="E375" s="4"/>
    </row>
    <row r="376" spans="5:5" ht="14.25" customHeight="1">
      <c r="E376" s="4"/>
    </row>
    <row r="377" spans="5:5" ht="14.25" customHeight="1">
      <c r="E377" s="4"/>
    </row>
    <row r="378" spans="5:5" ht="14.25" customHeight="1">
      <c r="E378" s="4"/>
    </row>
    <row r="379" spans="5:5" ht="14.25" customHeight="1">
      <c r="E379" s="4"/>
    </row>
    <row r="380" spans="5:5" ht="14.25" customHeight="1">
      <c r="E380" s="4"/>
    </row>
    <row r="381" spans="5:5" ht="14.25" customHeight="1">
      <c r="E381" s="4"/>
    </row>
    <row r="382" spans="5:5" ht="14.25" customHeight="1">
      <c r="E382" s="4"/>
    </row>
    <row r="383" spans="5:5" ht="14.25" customHeight="1">
      <c r="E383" s="4"/>
    </row>
    <row r="384" spans="5:5" ht="14.25" customHeight="1">
      <c r="E384" s="4"/>
    </row>
    <row r="385" spans="5:5" ht="14.25" customHeight="1">
      <c r="E385" s="4"/>
    </row>
    <row r="386" spans="5:5" ht="14.25" customHeight="1">
      <c r="E386" s="4"/>
    </row>
    <row r="387" spans="5:5" ht="14.25" customHeight="1">
      <c r="E387" s="4"/>
    </row>
    <row r="388" spans="5:5" ht="14.25" customHeight="1">
      <c r="E388" s="4"/>
    </row>
    <row r="389" spans="5:5" ht="14.25" customHeight="1">
      <c r="E389" s="4"/>
    </row>
    <row r="390" spans="5:5" ht="14.25" customHeight="1">
      <c r="E390" s="4"/>
    </row>
    <row r="391" spans="5:5" ht="14.25" customHeight="1">
      <c r="E391" s="4"/>
    </row>
    <row r="392" spans="5:5" ht="14.25" customHeight="1">
      <c r="E392" s="4"/>
    </row>
    <row r="393" spans="5:5" ht="14.25" customHeight="1">
      <c r="E393" s="4"/>
    </row>
    <row r="394" spans="5:5" ht="14.25" customHeight="1">
      <c r="E394" s="4"/>
    </row>
    <row r="395" spans="5:5" ht="14.25" customHeight="1">
      <c r="E395" s="4"/>
    </row>
    <row r="396" spans="5:5" ht="14.25" customHeight="1">
      <c r="E396" s="4"/>
    </row>
    <row r="397" spans="5:5" ht="14.25" customHeight="1">
      <c r="E397" s="4"/>
    </row>
    <row r="398" spans="5:5" ht="14.25" customHeight="1">
      <c r="E398" s="4"/>
    </row>
    <row r="399" spans="5:5" ht="14.25" customHeight="1">
      <c r="E399" s="4"/>
    </row>
    <row r="400" spans="5:5" ht="14.25" customHeight="1">
      <c r="E400" s="4"/>
    </row>
    <row r="401" spans="5:5" ht="14.25" customHeight="1">
      <c r="E401" s="4"/>
    </row>
    <row r="402" spans="5:5" ht="14.25" customHeight="1">
      <c r="E402" s="4"/>
    </row>
    <row r="403" spans="5:5" ht="14.25" customHeight="1">
      <c r="E403" s="4"/>
    </row>
    <row r="404" spans="5:5" ht="14.25" customHeight="1">
      <c r="E404" s="4"/>
    </row>
    <row r="405" spans="5:5" ht="14.25" customHeight="1">
      <c r="E405" s="4"/>
    </row>
    <row r="406" spans="5:5" ht="14.25" customHeight="1">
      <c r="E406" s="4"/>
    </row>
    <row r="407" spans="5:5" ht="14.25" customHeight="1">
      <c r="E407" s="4"/>
    </row>
    <row r="408" spans="5:5" ht="14.25" customHeight="1">
      <c r="E408" s="4"/>
    </row>
    <row r="409" spans="5:5" ht="14.25" customHeight="1">
      <c r="E409" s="4"/>
    </row>
    <row r="410" spans="5:5" ht="14.25" customHeight="1">
      <c r="E410" s="4"/>
    </row>
    <row r="411" spans="5:5" ht="14.25" customHeight="1">
      <c r="E411" s="4"/>
    </row>
    <row r="412" spans="5:5" ht="14.25" customHeight="1">
      <c r="E412" s="4"/>
    </row>
    <row r="413" spans="5:5" ht="14.25" customHeight="1">
      <c r="E413" s="4"/>
    </row>
    <row r="414" spans="5:5" ht="14.25" customHeight="1">
      <c r="E414" s="4"/>
    </row>
    <row r="415" spans="5:5" ht="14.25" customHeight="1">
      <c r="E415" s="4"/>
    </row>
    <row r="416" spans="5:5" ht="14.25" customHeight="1">
      <c r="E416" s="4"/>
    </row>
    <row r="417" spans="5:5" ht="14.25" customHeight="1">
      <c r="E417" s="4"/>
    </row>
    <row r="418" spans="5:5" ht="14.25" customHeight="1">
      <c r="E418" s="4"/>
    </row>
    <row r="419" spans="5:5" ht="14.25" customHeight="1">
      <c r="E419" s="4"/>
    </row>
    <row r="420" spans="5:5" ht="14.25" customHeight="1">
      <c r="E420" s="4"/>
    </row>
    <row r="421" spans="5:5" ht="14.25" customHeight="1">
      <c r="E421" s="4"/>
    </row>
    <row r="422" spans="5:5" ht="14.25" customHeight="1">
      <c r="E422" s="4"/>
    </row>
    <row r="423" spans="5:5" ht="14.25" customHeight="1">
      <c r="E423" s="4"/>
    </row>
    <row r="424" spans="5:5" ht="14.25" customHeight="1">
      <c r="E424" s="4"/>
    </row>
    <row r="425" spans="5:5" ht="14.25" customHeight="1">
      <c r="E425" s="4"/>
    </row>
    <row r="426" spans="5:5" ht="14.25" customHeight="1">
      <c r="E426" s="4"/>
    </row>
    <row r="427" spans="5:5" ht="14.25" customHeight="1">
      <c r="E427" s="4"/>
    </row>
    <row r="428" spans="5:5" ht="14.25" customHeight="1">
      <c r="E428" s="4"/>
    </row>
    <row r="429" spans="5:5" ht="14.25" customHeight="1">
      <c r="E429" s="4"/>
    </row>
    <row r="430" spans="5:5" ht="14.25" customHeight="1">
      <c r="E430" s="4"/>
    </row>
    <row r="431" spans="5:5" ht="14.25" customHeight="1">
      <c r="E431" s="4"/>
    </row>
    <row r="432" spans="5:5" ht="14.25" customHeight="1">
      <c r="E432" s="4"/>
    </row>
    <row r="433" spans="5:5" ht="14.25" customHeight="1">
      <c r="E433" s="4"/>
    </row>
    <row r="434" spans="5:5" ht="14.25" customHeight="1">
      <c r="E434" s="4"/>
    </row>
    <row r="435" spans="5:5" ht="14.25" customHeight="1">
      <c r="E435" s="4"/>
    </row>
    <row r="436" spans="5:5" ht="14.25" customHeight="1">
      <c r="E436" s="4"/>
    </row>
    <row r="437" spans="5:5" ht="14.25" customHeight="1">
      <c r="E437" s="4"/>
    </row>
    <row r="438" spans="5:5" ht="14.25" customHeight="1">
      <c r="E438" s="4"/>
    </row>
    <row r="439" spans="5:5" ht="14.25" customHeight="1">
      <c r="E439" s="4"/>
    </row>
    <row r="440" spans="5:5" ht="14.25" customHeight="1">
      <c r="E440" s="4"/>
    </row>
    <row r="441" spans="5:5" ht="14.25" customHeight="1">
      <c r="E441" s="4"/>
    </row>
    <row r="442" spans="5:5" ht="14.25" customHeight="1">
      <c r="E442" s="4"/>
    </row>
    <row r="443" spans="5:5" ht="14.25" customHeight="1">
      <c r="E443" s="4"/>
    </row>
    <row r="444" spans="5:5" ht="14.25" customHeight="1">
      <c r="E444" s="4"/>
    </row>
    <row r="445" spans="5:5" ht="14.25" customHeight="1">
      <c r="E445" s="4"/>
    </row>
    <row r="446" spans="5:5" ht="14.25" customHeight="1">
      <c r="E446" s="4"/>
    </row>
    <row r="447" spans="5:5" ht="14.25" customHeight="1">
      <c r="E447" s="4"/>
    </row>
    <row r="448" spans="5:5" ht="14.25" customHeight="1">
      <c r="E448" s="4"/>
    </row>
    <row r="449" spans="5:5" ht="14.25" customHeight="1">
      <c r="E449" s="4"/>
    </row>
    <row r="450" spans="5:5" ht="14.25" customHeight="1">
      <c r="E450" s="4"/>
    </row>
    <row r="451" spans="5:5" ht="14.25" customHeight="1">
      <c r="E451" s="4"/>
    </row>
    <row r="452" spans="5:5" ht="14.25" customHeight="1">
      <c r="E452" s="4"/>
    </row>
    <row r="453" spans="5:5" ht="14.25" customHeight="1">
      <c r="E453" s="4"/>
    </row>
    <row r="454" spans="5:5" ht="14.25" customHeight="1">
      <c r="E454" s="4"/>
    </row>
    <row r="455" spans="5:5" ht="14.25" customHeight="1">
      <c r="E455" s="4"/>
    </row>
    <row r="456" spans="5:5" ht="14.25" customHeight="1">
      <c r="E456" s="4"/>
    </row>
    <row r="457" spans="5:5" ht="14.25" customHeight="1">
      <c r="E457" s="4"/>
    </row>
    <row r="458" spans="5:5" ht="14.25" customHeight="1">
      <c r="E458" s="4"/>
    </row>
    <row r="459" spans="5:5" ht="14.25" customHeight="1">
      <c r="E459" s="4"/>
    </row>
    <row r="460" spans="5:5" ht="14.25" customHeight="1">
      <c r="E460" s="4"/>
    </row>
    <row r="461" spans="5:5" ht="14.25" customHeight="1">
      <c r="E461" s="4"/>
    </row>
    <row r="462" spans="5:5" ht="14.25" customHeight="1">
      <c r="E462" s="4"/>
    </row>
    <row r="463" spans="5:5" ht="14.25" customHeight="1">
      <c r="E463" s="4"/>
    </row>
    <row r="464" spans="5:5" ht="14.25" customHeight="1">
      <c r="E464" s="4"/>
    </row>
    <row r="465" spans="5:5" ht="14.25" customHeight="1">
      <c r="E465" s="4"/>
    </row>
    <row r="466" spans="5:5" ht="14.25" customHeight="1">
      <c r="E466" s="4"/>
    </row>
    <row r="467" spans="5:5" ht="14.25" customHeight="1">
      <c r="E467" s="4"/>
    </row>
    <row r="468" spans="5:5" ht="14.25" customHeight="1">
      <c r="E468" s="4"/>
    </row>
    <row r="469" spans="5:5" ht="14.25" customHeight="1">
      <c r="E469" s="4"/>
    </row>
    <row r="470" spans="5:5" ht="14.25" customHeight="1">
      <c r="E470" s="4"/>
    </row>
    <row r="471" spans="5:5" ht="14.25" customHeight="1">
      <c r="E471" s="4"/>
    </row>
    <row r="472" spans="5:5" ht="14.25" customHeight="1">
      <c r="E472" s="4"/>
    </row>
    <row r="473" spans="5:5" ht="14.25" customHeight="1">
      <c r="E473" s="4"/>
    </row>
    <row r="474" spans="5:5" ht="14.25" customHeight="1">
      <c r="E474" s="4"/>
    </row>
    <row r="475" spans="5:5" ht="14.25" customHeight="1">
      <c r="E475" s="4"/>
    </row>
    <row r="476" spans="5:5" ht="14.25" customHeight="1">
      <c r="E476" s="4"/>
    </row>
    <row r="477" spans="5:5" ht="14.25" customHeight="1">
      <c r="E477" s="4"/>
    </row>
    <row r="478" spans="5:5" ht="14.25" customHeight="1">
      <c r="E478" s="4"/>
    </row>
    <row r="479" spans="5:5" ht="14.25" customHeight="1">
      <c r="E479" s="4"/>
    </row>
    <row r="480" spans="5:5" ht="14.25" customHeight="1">
      <c r="E480" s="4"/>
    </row>
    <row r="481" spans="5:5" ht="14.25" customHeight="1">
      <c r="E481" s="4"/>
    </row>
    <row r="482" spans="5:5" ht="14.25" customHeight="1">
      <c r="E482" s="4"/>
    </row>
    <row r="483" spans="5:5" ht="14.25" customHeight="1">
      <c r="E483" s="4"/>
    </row>
    <row r="484" spans="5:5" ht="14.25" customHeight="1">
      <c r="E484" s="4"/>
    </row>
    <row r="485" spans="5:5" ht="14.25" customHeight="1">
      <c r="E485" s="4"/>
    </row>
    <row r="486" spans="5:5" ht="14.25" customHeight="1">
      <c r="E486" s="4"/>
    </row>
    <row r="487" spans="5:5" ht="14.25" customHeight="1">
      <c r="E487" s="4"/>
    </row>
    <row r="488" spans="5:5" ht="14.25" customHeight="1">
      <c r="E488" s="4"/>
    </row>
    <row r="489" spans="5:5" ht="14.25" customHeight="1">
      <c r="E489" s="4"/>
    </row>
    <row r="490" spans="5:5" ht="14.25" customHeight="1">
      <c r="E490" s="4"/>
    </row>
    <row r="491" spans="5:5" ht="14.25" customHeight="1">
      <c r="E491" s="4"/>
    </row>
    <row r="492" spans="5:5" ht="14.25" customHeight="1">
      <c r="E492" s="4"/>
    </row>
    <row r="493" spans="5:5" ht="14.25" customHeight="1">
      <c r="E493" s="4"/>
    </row>
    <row r="494" spans="5:5" ht="14.25" customHeight="1">
      <c r="E494" s="4"/>
    </row>
    <row r="495" spans="5:5" ht="14.25" customHeight="1">
      <c r="E495" s="4"/>
    </row>
    <row r="496" spans="5:5" ht="14.25" customHeight="1">
      <c r="E496" s="4"/>
    </row>
    <row r="497" spans="5:5" ht="14.25" customHeight="1">
      <c r="E497" s="4"/>
    </row>
    <row r="498" spans="5:5" ht="14.25" customHeight="1">
      <c r="E498" s="4"/>
    </row>
    <row r="499" spans="5:5" ht="14.25" customHeight="1">
      <c r="E499" s="4"/>
    </row>
    <row r="500" spans="5:5" ht="14.25" customHeight="1">
      <c r="E500" s="4"/>
    </row>
    <row r="501" spans="5:5" ht="14.25" customHeight="1">
      <c r="E501" s="4"/>
    </row>
    <row r="502" spans="5:5" ht="14.25" customHeight="1">
      <c r="E502" s="4"/>
    </row>
    <row r="503" spans="5:5" ht="14.25" customHeight="1">
      <c r="E503" s="4"/>
    </row>
    <row r="504" spans="5:5" ht="14.25" customHeight="1">
      <c r="E504" s="4"/>
    </row>
    <row r="505" spans="5:5" ht="14.25" customHeight="1">
      <c r="E505" s="4"/>
    </row>
    <row r="506" spans="5:5" ht="14.25" customHeight="1">
      <c r="E506" s="4"/>
    </row>
    <row r="507" spans="5:5" ht="14.25" customHeight="1">
      <c r="E507" s="4"/>
    </row>
    <row r="508" spans="5:5" ht="14.25" customHeight="1">
      <c r="E508" s="4"/>
    </row>
    <row r="509" spans="5:5" ht="14.25" customHeight="1">
      <c r="E509" s="4"/>
    </row>
    <row r="510" spans="5:5" ht="14.25" customHeight="1">
      <c r="E510" s="4"/>
    </row>
    <row r="511" spans="5:5" ht="14.25" customHeight="1">
      <c r="E511" s="4"/>
    </row>
    <row r="512" spans="5:5" ht="14.25" customHeight="1">
      <c r="E512" s="4"/>
    </row>
    <row r="513" spans="5:5" ht="14.25" customHeight="1">
      <c r="E513" s="4"/>
    </row>
    <row r="514" spans="5:5" ht="14.25" customHeight="1">
      <c r="E514" s="4"/>
    </row>
    <row r="515" spans="5:5" ht="14.25" customHeight="1">
      <c r="E515" s="4"/>
    </row>
    <row r="516" spans="5:5" ht="14.25" customHeight="1">
      <c r="E516" s="4"/>
    </row>
    <row r="517" spans="5:5" ht="14.25" customHeight="1">
      <c r="E517" s="4"/>
    </row>
    <row r="518" spans="5:5" ht="14.25" customHeight="1">
      <c r="E518" s="4"/>
    </row>
    <row r="519" spans="5:5" ht="14.25" customHeight="1">
      <c r="E519" s="4"/>
    </row>
    <row r="520" spans="5:5" ht="14.25" customHeight="1">
      <c r="E520" s="4"/>
    </row>
    <row r="521" spans="5:5" ht="14.25" customHeight="1">
      <c r="E521" s="4"/>
    </row>
    <row r="522" spans="5:5" ht="14.25" customHeight="1">
      <c r="E522" s="4"/>
    </row>
    <row r="523" spans="5:5" ht="14.25" customHeight="1">
      <c r="E523" s="4"/>
    </row>
    <row r="524" spans="5:5" ht="14.25" customHeight="1">
      <c r="E524" s="4"/>
    </row>
    <row r="525" spans="5:5" ht="14.25" customHeight="1">
      <c r="E525" s="4"/>
    </row>
    <row r="526" spans="5:5" ht="14.25" customHeight="1">
      <c r="E526" s="4"/>
    </row>
    <row r="527" spans="5:5" ht="14.25" customHeight="1">
      <c r="E527" s="4"/>
    </row>
    <row r="528" spans="5:5" ht="14.25" customHeight="1">
      <c r="E528" s="4"/>
    </row>
    <row r="529" spans="5:5" ht="14.25" customHeight="1">
      <c r="E529" s="4"/>
    </row>
    <row r="530" spans="5:5" ht="14.25" customHeight="1">
      <c r="E530" s="4"/>
    </row>
    <row r="531" spans="5:5" ht="14.25" customHeight="1">
      <c r="E531" s="4"/>
    </row>
    <row r="532" spans="5:5" ht="14.25" customHeight="1">
      <c r="E532" s="4"/>
    </row>
    <row r="533" spans="5:5" ht="14.25" customHeight="1">
      <c r="E533" s="4"/>
    </row>
    <row r="534" spans="5:5" ht="14.25" customHeight="1">
      <c r="E534" s="4"/>
    </row>
    <row r="535" spans="5:5" ht="14.25" customHeight="1">
      <c r="E535" s="4"/>
    </row>
    <row r="536" spans="5:5" ht="14.25" customHeight="1">
      <c r="E536" s="4"/>
    </row>
    <row r="537" spans="5:5" ht="14.25" customHeight="1">
      <c r="E537" s="4"/>
    </row>
    <row r="538" spans="5:5" ht="14.25" customHeight="1">
      <c r="E538" s="4"/>
    </row>
    <row r="539" spans="5:5" ht="14.25" customHeight="1">
      <c r="E539" s="4"/>
    </row>
    <row r="540" spans="5:5" ht="14.25" customHeight="1">
      <c r="E540" s="4"/>
    </row>
    <row r="541" spans="5:5" ht="14.25" customHeight="1">
      <c r="E541" s="4"/>
    </row>
    <row r="542" spans="5:5" ht="14.25" customHeight="1">
      <c r="E542" s="4"/>
    </row>
    <row r="543" spans="5:5" ht="14.25" customHeight="1">
      <c r="E543" s="4"/>
    </row>
    <row r="544" spans="5:5" ht="14.25" customHeight="1">
      <c r="E544" s="4"/>
    </row>
    <row r="545" spans="5:5" ht="14.25" customHeight="1">
      <c r="E545" s="4"/>
    </row>
    <row r="546" spans="5:5" ht="14.25" customHeight="1">
      <c r="E546" s="4"/>
    </row>
    <row r="547" spans="5:5" ht="14.25" customHeight="1">
      <c r="E547" s="4"/>
    </row>
    <row r="548" spans="5:5" ht="14.25" customHeight="1">
      <c r="E548" s="4"/>
    </row>
    <row r="549" spans="5:5" ht="14.25" customHeight="1">
      <c r="E549" s="4"/>
    </row>
    <row r="550" spans="5:5" ht="14.25" customHeight="1">
      <c r="E550" s="4"/>
    </row>
    <row r="551" spans="5:5" ht="14.25" customHeight="1">
      <c r="E551" s="4"/>
    </row>
    <row r="552" spans="5:5" ht="14.25" customHeight="1">
      <c r="E552" s="4"/>
    </row>
    <row r="553" spans="5:5" ht="14.25" customHeight="1">
      <c r="E553" s="4"/>
    </row>
    <row r="554" spans="5:5" ht="14.25" customHeight="1">
      <c r="E554" s="4"/>
    </row>
    <row r="555" spans="5:5" ht="14.25" customHeight="1">
      <c r="E555" s="4"/>
    </row>
    <row r="556" spans="5:5" ht="14.25" customHeight="1">
      <c r="E556" s="4"/>
    </row>
    <row r="557" spans="5:5" ht="14.25" customHeight="1">
      <c r="E557" s="4"/>
    </row>
    <row r="558" spans="5:5" ht="14.25" customHeight="1">
      <c r="E558" s="4"/>
    </row>
    <row r="559" spans="5:5" ht="14.25" customHeight="1">
      <c r="E559" s="4"/>
    </row>
    <row r="560" spans="5:5" ht="14.25" customHeight="1">
      <c r="E560" s="4"/>
    </row>
    <row r="561" spans="5:5" ht="14.25" customHeight="1">
      <c r="E561" s="4"/>
    </row>
    <row r="562" spans="5:5" ht="14.25" customHeight="1">
      <c r="E562" s="4"/>
    </row>
    <row r="563" spans="5:5" ht="14.25" customHeight="1">
      <c r="E563" s="4"/>
    </row>
    <row r="564" spans="5:5" ht="14.25" customHeight="1">
      <c r="E564" s="4"/>
    </row>
    <row r="565" spans="5:5" ht="14.25" customHeight="1">
      <c r="E565" s="4"/>
    </row>
    <row r="566" spans="5:5" ht="14.25" customHeight="1">
      <c r="E566" s="4"/>
    </row>
    <row r="567" spans="5:5" ht="14.25" customHeight="1">
      <c r="E567" s="4"/>
    </row>
    <row r="568" spans="5:5" ht="14.25" customHeight="1">
      <c r="E568" s="4"/>
    </row>
    <row r="569" spans="5:5" ht="14.25" customHeight="1">
      <c r="E569" s="4"/>
    </row>
    <row r="570" spans="5:5" ht="14.25" customHeight="1">
      <c r="E570" s="4"/>
    </row>
    <row r="571" spans="5:5" ht="14.25" customHeight="1">
      <c r="E571" s="4"/>
    </row>
    <row r="572" spans="5:5" ht="14.25" customHeight="1">
      <c r="E572" s="4"/>
    </row>
    <row r="573" spans="5:5" ht="14.25" customHeight="1">
      <c r="E573" s="4"/>
    </row>
    <row r="574" spans="5:5" ht="14.25" customHeight="1">
      <c r="E574" s="4"/>
    </row>
    <row r="575" spans="5:5" ht="14.25" customHeight="1">
      <c r="E575" s="4"/>
    </row>
    <row r="576" spans="5:5" ht="14.25" customHeight="1">
      <c r="E576" s="4"/>
    </row>
    <row r="577" spans="5:5" ht="14.25" customHeight="1">
      <c r="E577" s="4"/>
    </row>
    <row r="578" spans="5:5" ht="14.25" customHeight="1">
      <c r="E578" s="4"/>
    </row>
    <row r="579" spans="5:5" ht="14.25" customHeight="1">
      <c r="E579" s="4"/>
    </row>
    <row r="580" spans="5:5" ht="14.25" customHeight="1">
      <c r="E580" s="4"/>
    </row>
    <row r="581" spans="5:5" ht="14.25" customHeight="1">
      <c r="E581" s="4"/>
    </row>
    <row r="582" spans="5:5" ht="14.25" customHeight="1">
      <c r="E582" s="4"/>
    </row>
    <row r="583" spans="5:5" ht="14.25" customHeight="1">
      <c r="E583" s="4"/>
    </row>
    <row r="584" spans="5:5" ht="14.25" customHeight="1">
      <c r="E584" s="4"/>
    </row>
    <row r="585" spans="5:5" ht="14.25" customHeight="1">
      <c r="E585" s="4"/>
    </row>
    <row r="586" spans="5:5" ht="14.25" customHeight="1">
      <c r="E586" s="4"/>
    </row>
    <row r="587" spans="5:5" ht="14.25" customHeight="1">
      <c r="E587" s="4"/>
    </row>
    <row r="588" spans="5:5" ht="14.25" customHeight="1">
      <c r="E588" s="4"/>
    </row>
    <row r="589" spans="5:5" ht="14.25" customHeight="1">
      <c r="E589" s="4"/>
    </row>
    <row r="590" spans="5:5" ht="14.25" customHeight="1">
      <c r="E590" s="4"/>
    </row>
    <row r="591" spans="5:5" ht="14.25" customHeight="1">
      <c r="E591" s="4"/>
    </row>
    <row r="592" spans="5:5" ht="14.25" customHeight="1">
      <c r="E592" s="4"/>
    </row>
    <row r="593" spans="5:5" ht="14.25" customHeight="1">
      <c r="E593" s="4"/>
    </row>
    <row r="594" spans="5:5" ht="14.25" customHeight="1">
      <c r="E594" s="4"/>
    </row>
    <row r="595" spans="5:5" ht="14.25" customHeight="1">
      <c r="E595" s="4"/>
    </row>
    <row r="596" spans="5:5" ht="14.25" customHeight="1">
      <c r="E596" s="4"/>
    </row>
    <row r="597" spans="5:5" ht="14.25" customHeight="1">
      <c r="E597" s="4"/>
    </row>
    <row r="598" spans="5:5" ht="14.25" customHeight="1">
      <c r="E598" s="4"/>
    </row>
    <row r="599" spans="5:5" ht="14.25" customHeight="1">
      <c r="E599" s="4"/>
    </row>
    <row r="600" spans="5:5" ht="14.25" customHeight="1">
      <c r="E600" s="4"/>
    </row>
    <row r="601" spans="5:5" ht="14.25" customHeight="1">
      <c r="E601" s="4"/>
    </row>
    <row r="602" spans="5:5" ht="14.25" customHeight="1">
      <c r="E602" s="4"/>
    </row>
    <row r="603" spans="5:5" ht="14.25" customHeight="1">
      <c r="E603" s="4"/>
    </row>
    <row r="604" spans="5:5" ht="14.25" customHeight="1">
      <c r="E604" s="4"/>
    </row>
    <row r="605" spans="5:5" ht="14.25" customHeight="1">
      <c r="E605" s="4"/>
    </row>
    <row r="606" spans="5:5" ht="14.25" customHeight="1">
      <c r="E606" s="4"/>
    </row>
    <row r="607" spans="5:5" ht="14.25" customHeight="1">
      <c r="E607" s="4"/>
    </row>
    <row r="608" spans="5:5" ht="14.25" customHeight="1">
      <c r="E608" s="4"/>
    </row>
    <row r="609" spans="5:5" ht="14.25" customHeight="1">
      <c r="E609" s="4"/>
    </row>
    <row r="610" spans="5:5" ht="14.25" customHeight="1">
      <c r="E610" s="4"/>
    </row>
    <row r="611" spans="5:5" ht="14.25" customHeight="1">
      <c r="E611" s="4"/>
    </row>
    <row r="612" spans="5:5" ht="14.25" customHeight="1">
      <c r="E612" s="4"/>
    </row>
    <row r="613" spans="5:5" ht="14.25" customHeight="1">
      <c r="E613" s="4"/>
    </row>
    <row r="614" spans="5:5" ht="14.25" customHeight="1">
      <c r="E614" s="4"/>
    </row>
    <row r="615" spans="5:5" ht="14.25" customHeight="1">
      <c r="E615" s="4"/>
    </row>
    <row r="616" spans="5:5" ht="14.25" customHeight="1">
      <c r="E616" s="4"/>
    </row>
    <row r="617" spans="5:5" ht="14.25" customHeight="1">
      <c r="E617" s="4"/>
    </row>
    <row r="618" spans="5:5" ht="14.25" customHeight="1">
      <c r="E618" s="4"/>
    </row>
    <row r="619" spans="5:5" ht="14.25" customHeight="1">
      <c r="E619" s="4"/>
    </row>
    <row r="620" spans="5:5" ht="14.25" customHeight="1">
      <c r="E620" s="4"/>
    </row>
    <row r="621" spans="5:5" ht="14.25" customHeight="1">
      <c r="E621" s="4"/>
    </row>
    <row r="622" spans="5:5" ht="14.25" customHeight="1">
      <c r="E622" s="4"/>
    </row>
    <row r="623" spans="5:5" ht="14.25" customHeight="1">
      <c r="E623" s="4"/>
    </row>
    <row r="624" spans="5:5" ht="14.25" customHeight="1">
      <c r="E624" s="4"/>
    </row>
    <row r="625" spans="5:5" ht="14.25" customHeight="1">
      <c r="E625" s="4"/>
    </row>
    <row r="626" spans="5:5" ht="14.25" customHeight="1">
      <c r="E626" s="4"/>
    </row>
    <row r="627" spans="5:5" ht="14.25" customHeight="1">
      <c r="E627" s="4"/>
    </row>
    <row r="628" spans="5:5" ht="14.25" customHeight="1">
      <c r="E628" s="4"/>
    </row>
    <row r="629" spans="5:5" ht="14.25" customHeight="1">
      <c r="E629" s="4"/>
    </row>
    <row r="630" spans="5:5" ht="14.25" customHeight="1">
      <c r="E630" s="4"/>
    </row>
    <row r="631" spans="5:5" ht="14.25" customHeight="1">
      <c r="E631" s="4"/>
    </row>
    <row r="632" spans="5:5" ht="14.25" customHeight="1">
      <c r="E632" s="4"/>
    </row>
    <row r="633" spans="5:5" ht="14.25" customHeight="1">
      <c r="E633" s="4"/>
    </row>
    <row r="634" spans="5:5" ht="14.25" customHeight="1">
      <c r="E634" s="4"/>
    </row>
    <row r="635" spans="5:5" ht="14.25" customHeight="1">
      <c r="E635" s="4"/>
    </row>
    <row r="636" spans="5:5" ht="14.25" customHeight="1">
      <c r="E636" s="4"/>
    </row>
    <row r="637" spans="5:5" ht="14.25" customHeight="1">
      <c r="E637" s="4"/>
    </row>
    <row r="638" spans="5:5" ht="14.25" customHeight="1">
      <c r="E638" s="4"/>
    </row>
    <row r="639" spans="5:5" ht="14.25" customHeight="1">
      <c r="E639" s="4"/>
    </row>
    <row r="640" spans="5:5" ht="14.25" customHeight="1">
      <c r="E640" s="4"/>
    </row>
    <row r="641" spans="5:5" ht="14.25" customHeight="1">
      <c r="E641" s="4"/>
    </row>
    <row r="642" spans="5:5" ht="14.25" customHeight="1">
      <c r="E642" s="4"/>
    </row>
    <row r="643" spans="5:5" ht="14.25" customHeight="1">
      <c r="E643" s="4"/>
    </row>
    <row r="644" spans="5:5" ht="14.25" customHeight="1">
      <c r="E644" s="4"/>
    </row>
    <row r="645" spans="5:5" ht="14.25" customHeight="1">
      <c r="E645" s="4"/>
    </row>
    <row r="646" spans="5:5" ht="14.25" customHeight="1">
      <c r="E646" s="4"/>
    </row>
    <row r="647" spans="5:5" ht="14.25" customHeight="1">
      <c r="E647" s="4"/>
    </row>
    <row r="648" spans="5:5" ht="14.25" customHeight="1">
      <c r="E648" s="4"/>
    </row>
    <row r="649" spans="5:5" ht="14.25" customHeight="1">
      <c r="E649" s="4"/>
    </row>
    <row r="650" spans="5:5" ht="14.25" customHeight="1">
      <c r="E650" s="4"/>
    </row>
    <row r="651" spans="5:5" ht="14.25" customHeight="1">
      <c r="E651" s="4"/>
    </row>
    <row r="652" spans="5:5" ht="14.25" customHeight="1">
      <c r="E652" s="4"/>
    </row>
    <row r="653" spans="5:5" ht="14.25" customHeight="1">
      <c r="E653" s="4"/>
    </row>
    <row r="654" spans="5:5" ht="14.25" customHeight="1">
      <c r="E654" s="4"/>
    </row>
    <row r="655" spans="5:5" ht="14.25" customHeight="1">
      <c r="E655" s="4"/>
    </row>
    <row r="656" spans="5:5" ht="14.25" customHeight="1">
      <c r="E656" s="4"/>
    </row>
    <row r="657" spans="5:5" ht="14.25" customHeight="1">
      <c r="E657" s="4"/>
    </row>
    <row r="658" spans="5:5" ht="14.25" customHeight="1">
      <c r="E658" s="4"/>
    </row>
    <row r="659" spans="5:5" ht="14.25" customHeight="1">
      <c r="E659" s="4"/>
    </row>
    <row r="660" spans="5:5" ht="14.25" customHeight="1">
      <c r="E660" s="4"/>
    </row>
    <row r="661" spans="5:5" ht="14.25" customHeight="1">
      <c r="E661" s="4"/>
    </row>
    <row r="662" spans="5:5" ht="14.25" customHeight="1">
      <c r="E662" s="4"/>
    </row>
    <row r="663" spans="5:5" ht="14.25" customHeight="1">
      <c r="E663" s="4"/>
    </row>
    <row r="664" spans="5:5" ht="14.25" customHeight="1">
      <c r="E664" s="4"/>
    </row>
    <row r="665" spans="5:5" ht="14.25" customHeight="1">
      <c r="E665" s="4"/>
    </row>
    <row r="666" spans="5:5" ht="14.25" customHeight="1">
      <c r="E666" s="4"/>
    </row>
    <row r="667" spans="5:5" ht="14.25" customHeight="1">
      <c r="E667" s="4"/>
    </row>
    <row r="668" spans="5:5" ht="14.25" customHeight="1">
      <c r="E668" s="4"/>
    </row>
    <row r="669" spans="5:5" ht="14.25" customHeight="1">
      <c r="E669" s="4"/>
    </row>
    <row r="670" spans="5:5" ht="14.25" customHeight="1">
      <c r="E670" s="4"/>
    </row>
    <row r="671" spans="5:5" ht="14.25" customHeight="1">
      <c r="E671" s="4"/>
    </row>
    <row r="672" spans="5:5" ht="14.25" customHeight="1">
      <c r="E672" s="4"/>
    </row>
    <row r="673" spans="5:5" ht="14.25" customHeight="1">
      <c r="E673" s="4"/>
    </row>
    <row r="674" spans="5:5" ht="14.25" customHeight="1">
      <c r="E674" s="4"/>
    </row>
    <row r="675" spans="5:5" ht="14.25" customHeight="1">
      <c r="E675" s="4"/>
    </row>
    <row r="676" spans="5:5" ht="14.25" customHeight="1">
      <c r="E676" s="4"/>
    </row>
    <row r="677" spans="5:5" ht="14.25" customHeight="1">
      <c r="E677" s="4"/>
    </row>
    <row r="678" spans="5:5" ht="14.25" customHeight="1">
      <c r="E678" s="4"/>
    </row>
    <row r="679" spans="5:5" ht="14.25" customHeight="1">
      <c r="E679" s="4"/>
    </row>
    <row r="680" spans="5:5" ht="14.25" customHeight="1">
      <c r="E680" s="4"/>
    </row>
    <row r="681" spans="5:5" ht="14.25" customHeight="1">
      <c r="E681" s="4"/>
    </row>
    <row r="682" spans="5:5" ht="14.25" customHeight="1">
      <c r="E682" s="4"/>
    </row>
    <row r="683" spans="5:5" ht="14.25" customHeight="1">
      <c r="E683" s="4"/>
    </row>
    <row r="684" spans="5:5" ht="14.25" customHeight="1">
      <c r="E684" s="4"/>
    </row>
    <row r="685" spans="5:5" ht="14.25" customHeight="1">
      <c r="E685" s="4"/>
    </row>
    <row r="686" spans="5:5" ht="14.25" customHeight="1">
      <c r="E686" s="4"/>
    </row>
    <row r="687" spans="5:5" ht="14.25" customHeight="1">
      <c r="E687" s="4"/>
    </row>
    <row r="688" spans="5:5" ht="14.25" customHeight="1">
      <c r="E688" s="4"/>
    </row>
    <row r="689" spans="5:5" ht="14.25" customHeight="1">
      <c r="E689" s="4"/>
    </row>
    <row r="690" spans="5:5" ht="14.25" customHeight="1">
      <c r="E690" s="4"/>
    </row>
    <row r="691" spans="5:5" ht="14.25" customHeight="1">
      <c r="E691" s="4"/>
    </row>
    <row r="692" spans="5:5" ht="14.25" customHeight="1">
      <c r="E692" s="4"/>
    </row>
    <row r="693" spans="5:5" ht="14.25" customHeight="1">
      <c r="E693" s="4"/>
    </row>
    <row r="694" spans="5:5" ht="14.25" customHeight="1">
      <c r="E694" s="4"/>
    </row>
    <row r="695" spans="5:5" ht="14.25" customHeight="1">
      <c r="E695" s="4"/>
    </row>
    <row r="696" spans="5:5" ht="14.25" customHeight="1">
      <c r="E696" s="4"/>
    </row>
    <row r="697" spans="5:5" ht="14.25" customHeight="1">
      <c r="E697" s="4"/>
    </row>
    <row r="698" spans="5:5" ht="14.25" customHeight="1">
      <c r="E698" s="4"/>
    </row>
    <row r="699" spans="5:5" ht="14.25" customHeight="1">
      <c r="E699" s="4"/>
    </row>
    <row r="700" spans="5:5" ht="14.25" customHeight="1">
      <c r="E700" s="4"/>
    </row>
    <row r="701" spans="5:5" ht="14.25" customHeight="1">
      <c r="E701" s="4"/>
    </row>
    <row r="702" spans="5:5" ht="14.25" customHeight="1">
      <c r="E702" s="4"/>
    </row>
    <row r="703" spans="5:5" ht="14.25" customHeight="1">
      <c r="E703" s="4"/>
    </row>
    <row r="704" spans="5:5" ht="14.25" customHeight="1">
      <c r="E704" s="4"/>
    </row>
    <row r="705" spans="5:5" ht="14.25" customHeight="1">
      <c r="E705" s="4"/>
    </row>
    <row r="706" spans="5:5" ht="14.25" customHeight="1">
      <c r="E706" s="4"/>
    </row>
    <row r="707" spans="5:5" ht="14.25" customHeight="1">
      <c r="E707" s="4"/>
    </row>
    <row r="708" spans="5:5" ht="14.25" customHeight="1">
      <c r="E708" s="4"/>
    </row>
    <row r="709" spans="5:5" ht="14.25" customHeight="1">
      <c r="E709" s="4"/>
    </row>
    <row r="710" spans="5:5" ht="14.25" customHeight="1">
      <c r="E710" s="4"/>
    </row>
    <row r="711" spans="5:5" ht="14.25" customHeight="1">
      <c r="E711" s="4"/>
    </row>
    <row r="712" spans="5:5" ht="14.25" customHeight="1">
      <c r="E712" s="4"/>
    </row>
    <row r="713" spans="5:5" ht="14.25" customHeight="1">
      <c r="E713" s="4"/>
    </row>
    <row r="714" spans="5:5" ht="14.25" customHeight="1">
      <c r="E714" s="4"/>
    </row>
    <row r="715" spans="5:5" ht="14.25" customHeight="1">
      <c r="E715" s="4"/>
    </row>
    <row r="716" spans="5:5" ht="14.25" customHeight="1">
      <c r="E716" s="4"/>
    </row>
    <row r="717" spans="5:5" ht="14.25" customHeight="1">
      <c r="E717" s="4"/>
    </row>
    <row r="718" spans="5:5" ht="14.25" customHeight="1">
      <c r="E718" s="4"/>
    </row>
    <row r="719" spans="5:5" ht="14.25" customHeight="1">
      <c r="E719" s="4"/>
    </row>
    <row r="720" spans="5:5" ht="14.25" customHeight="1">
      <c r="E720" s="4"/>
    </row>
    <row r="721" spans="5:5" ht="14.25" customHeight="1">
      <c r="E721" s="4"/>
    </row>
    <row r="722" spans="5:5" ht="14.25" customHeight="1">
      <c r="E722" s="4"/>
    </row>
    <row r="723" spans="5:5" ht="14.25" customHeight="1">
      <c r="E723" s="4"/>
    </row>
    <row r="724" spans="5:5" ht="14.25" customHeight="1">
      <c r="E724" s="4"/>
    </row>
    <row r="725" spans="5:5" ht="14.25" customHeight="1">
      <c r="E725" s="4"/>
    </row>
    <row r="726" spans="5:5" ht="14.25" customHeight="1">
      <c r="E726" s="4"/>
    </row>
    <row r="727" spans="5:5" ht="14.25" customHeight="1">
      <c r="E727" s="4"/>
    </row>
    <row r="728" spans="5:5" ht="14.25" customHeight="1">
      <c r="E728" s="4"/>
    </row>
    <row r="729" spans="5:5" ht="14.25" customHeight="1">
      <c r="E729" s="4"/>
    </row>
    <row r="730" spans="5:5" ht="14.25" customHeight="1">
      <c r="E730" s="4"/>
    </row>
    <row r="731" spans="5:5" ht="14.25" customHeight="1">
      <c r="E731" s="4"/>
    </row>
    <row r="732" spans="5:5" ht="14.25" customHeight="1">
      <c r="E732" s="4"/>
    </row>
    <row r="733" spans="5:5" ht="14.25" customHeight="1">
      <c r="E733" s="4"/>
    </row>
    <row r="734" spans="5:5" ht="14.25" customHeight="1">
      <c r="E734" s="4"/>
    </row>
    <row r="735" spans="5:5" ht="14.25" customHeight="1">
      <c r="E735" s="4"/>
    </row>
    <row r="736" spans="5:5" ht="14.25" customHeight="1">
      <c r="E736" s="4"/>
    </row>
    <row r="737" spans="5:5" ht="14.25" customHeight="1">
      <c r="E737" s="4"/>
    </row>
    <row r="738" spans="5:5" ht="14.25" customHeight="1">
      <c r="E738" s="4"/>
    </row>
    <row r="739" spans="5:5" ht="14.25" customHeight="1">
      <c r="E739" s="4"/>
    </row>
    <row r="740" spans="5:5" ht="14.25" customHeight="1">
      <c r="E740" s="4"/>
    </row>
    <row r="741" spans="5:5" ht="14.25" customHeight="1">
      <c r="E741" s="4"/>
    </row>
    <row r="742" spans="5:5" ht="14.25" customHeight="1">
      <c r="E742" s="4"/>
    </row>
    <row r="743" spans="5:5" ht="14.25" customHeight="1">
      <c r="E743" s="4"/>
    </row>
    <row r="744" spans="5:5" ht="14.25" customHeight="1">
      <c r="E744" s="4"/>
    </row>
    <row r="745" spans="5:5" ht="14.25" customHeight="1">
      <c r="E745" s="4"/>
    </row>
    <row r="746" spans="5:5" ht="14.25" customHeight="1">
      <c r="E746" s="4"/>
    </row>
    <row r="747" spans="5:5" ht="14.25" customHeight="1">
      <c r="E747" s="4"/>
    </row>
    <row r="748" spans="5:5" ht="14.25" customHeight="1">
      <c r="E748" s="4"/>
    </row>
    <row r="749" spans="5:5" ht="14.25" customHeight="1">
      <c r="E749" s="4"/>
    </row>
    <row r="750" spans="5:5" ht="14.25" customHeight="1">
      <c r="E750" s="4"/>
    </row>
    <row r="751" spans="5:5" ht="14.25" customHeight="1">
      <c r="E751" s="4"/>
    </row>
    <row r="752" spans="5:5" ht="14.25" customHeight="1">
      <c r="E752" s="4"/>
    </row>
    <row r="753" spans="5:5" ht="14.25" customHeight="1">
      <c r="E753" s="4"/>
    </row>
    <row r="754" spans="5:5" ht="14.25" customHeight="1">
      <c r="E754" s="4"/>
    </row>
    <row r="755" spans="5:5" ht="14.25" customHeight="1">
      <c r="E755" s="4"/>
    </row>
    <row r="756" spans="5:5" ht="14.25" customHeight="1">
      <c r="E756" s="4"/>
    </row>
    <row r="757" spans="5:5" ht="14.25" customHeight="1">
      <c r="E757" s="4"/>
    </row>
    <row r="758" spans="5:5" ht="14.25" customHeight="1">
      <c r="E758" s="4"/>
    </row>
    <row r="759" spans="5:5" ht="14.25" customHeight="1">
      <c r="E759" s="4"/>
    </row>
    <row r="760" spans="5:5" ht="14.25" customHeight="1">
      <c r="E760" s="4"/>
    </row>
    <row r="761" spans="5:5" ht="14.25" customHeight="1">
      <c r="E761" s="4"/>
    </row>
    <row r="762" spans="5:5" ht="14.25" customHeight="1">
      <c r="E762" s="4"/>
    </row>
    <row r="763" spans="5:5" ht="14.25" customHeight="1">
      <c r="E763" s="4"/>
    </row>
    <row r="764" spans="5:5" ht="14.25" customHeight="1">
      <c r="E764" s="4"/>
    </row>
    <row r="765" spans="5:5" ht="14.25" customHeight="1">
      <c r="E765" s="4"/>
    </row>
    <row r="766" spans="5:5" ht="14.25" customHeight="1">
      <c r="E766" s="4"/>
    </row>
    <row r="767" spans="5:5" ht="14.25" customHeight="1">
      <c r="E767" s="4"/>
    </row>
    <row r="768" spans="5:5" ht="14.25" customHeight="1">
      <c r="E768" s="4"/>
    </row>
    <row r="769" spans="5:5" ht="14.25" customHeight="1">
      <c r="E769" s="4"/>
    </row>
    <row r="770" spans="5:5" ht="14.25" customHeight="1">
      <c r="E770" s="4"/>
    </row>
    <row r="771" spans="5:5" ht="14.25" customHeight="1">
      <c r="E771" s="4"/>
    </row>
    <row r="772" spans="5:5" ht="14.25" customHeight="1">
      <c r="E772" s="4"/>
    </row>
    <row r="773" spans="5:5" ht="14.25" customHeight="1">
      <c r="E773" s="4"/>
    </row>
    <row r="774" spans="5:5" ht="14.25" customHeight="1">
      <c r="E774" s="4"/>
    </row>
    <row r="775" spans="5:5" ht="14.25" customHeight="1">
      <c r="E775" s="4"/>
    </row>
    <row r="776" spans="5:5" ht="14.25" customHeight="1">
      <c r="E776" s="4"/>
    </row>
    <row r="777" spans="5:5" ht="14.25" customHeight="1">
      <c r="E777" s="4"/>
    </row>
    <row r="778" spans="5:5" ht="14.25" customHeight="1">
      <c r="E778" s="4"/>
    </row>
    <row r="779" spans="5:5" ht="14.25" customHeight="1">
      <c r="E779" s="4"/>
    </row>
    <row r="780" spans="5:5" ht="14.25" customHeight="1">
      <c r="E780" s="4"/>
    </row>
    <row r="781" spans="5:5" ht="14.25" customHeight="1">
      <c r="E781" s="4"/>
    </row>
    <row r="782" spans="5:5" ht="14.25" customHeight="1">
      <c r="E782" s="4"/>
    </row>
    <row r="783" spans="5:5" ht="14.25" customHeight="1">
      <c r="E783" s="4"/>
    </row>
    <row r="784" spans="5:5" ht="14.25" customHeight="1">
      <c r="E784" s="4"/>
    </row>
    <row r="785" spans="5:5" ht="14.25" customHeight="1">
      <c r="E785" s="4"/>
    </row>
    <row r="786" spans="5:5" ht="14.25" customHeight="1">
      <c r="E786" s="4"/>
    </row>
    <row r="787" spans="5:5" ht="14.25" customHeight="1">
      <c r="E787" s="4"/>
    </row>
    <row r="788" spans="5:5" ht="14.25" customHeight="1">
      <c r="E788" s="4"/>
    </row>
    <row r="789" spans="5:5" ht="14.25" customHeight="1">
      <c r="E789" s="4"/>
    </row>
    <row r="790" spans="5:5" ht="14.25" customHeight="1">
      <c r="E790" s="4"/>
    </row>
    <row r="791" spans="5:5" ht="14.25" customHeight="1">
      <c r="E791" s="4"/>
    </row>
    <row r="792" spans="5:5" ht="14.25" customHeight="1">
      <c r="E792" s="4"/>
    </row>
    <row r="793" spans="5:5" ht="14.25" customHeight="1">
      <c r="E793" s="4"/>
    </row>
    <row r="794" spans="5:5" ht="14.25" customHeight="1">
      <c r="E794" s="4"/>
    </row>
    <row r="795" spans="5:5" ht="14.25" customHeight="1">
      <c r="E795" s="4"/>
    </row>
    <row r="796" spans="5:5" ht="14.25" customHeight="1">
      <c r="E796" s="4"/>
    </row>
    <row r="797" spans="5:5" ht="14.25" customHeight="1">
      <c r="E797" s="4"/>
    </row>
    <row r="798" spans="5:5" ht="14.25" customHeight="1">
      <c r="E798" s="4"/>
    </row>
    <row r="799" spans="5:5" ht="14.25" customHeight="1">
      <c r="E799" s="4"/>
    </row>
    <row r="800" spans="5:5" ht="14.25" customHeight="1">
      <c r="E800" s="4"/>
    </row>
    <row r="801" spans="5:5" ht="14.25" customHeight="1">
      <c r="E801" s="4"/>
    </row>
    <row r="802" spans="5:5" ht="14.25" customHeight="1">
      <c r="E802" s="4"/>
    </row>
    <row r="803" spans="5:5" ht="14.25" customHeight="1">
      <c r="E803" s="4"/>
    </row>
    <row r="804" spans="5:5" ht="14.25" customHeight="1">
      <c r="E804" s="4"/>
    </row>
    <row r="805" spans="5:5" ht="14.25" customHeight="1">
      <c r="E805" s="4"/>
    </row>
    <row r="806" spans="5:5" ht="14.25" customHeight="1">
      <c r="E806" s="4"/>
    </row>
    <row r="807" spans="5:5" ht="14.25" customHeight="1">
      <c r="E807" s="4"/>
    </row>
    <row r="808" spans="5:5" ht="14.25" customHeight="1">
      <c r="E808" s="4"/>
    </row>
    <row r="809" spans="5:5" ht="14.25" customHeight="1">
      <c r="E809" s="4"/>
    </row>
    <row r="810" spans="5:5" ht="14.25" customHeight="1">
      <c r="E810" s="4"/>
    </row>
    <row r="811" spans="5:5" ht="14.25" customHeight="1">
      <c r="E811" s="4"/>
    </row>
    <row r="812" spans="5:5" ht="14.25" customHeight="1">
      <c r="E812" s="4"/>
    </row>
    <row r="813" spans="5:5" ht="14.25" customHeight="1">
      <c r="E813" s="4"/>
    </row>
    <row r="814" spans="5:5" ht="14.25" customHeight="1">
      <c r="E814" s="4"/>
    </row>
    <row r="815" spans="5:5" ht="14.25" customHeight="1">
      <c r="E815" s="4"/>
    </row>
    <row r="816" spans="5:5" ht="14.25" customHeight="1">
      <c r="E816" s="4"/>
    </row>
    <row r="817" spans="5:5" ht="14.25" customHeight="1">
      <c r="E817" s="4"/>
    </row>
    <row r="818" spans="5:5" ht="14.25" customHeight="1">
      <c r="E818" s="4"/>
    </row>
    <row r="819" spans="5:5" ht="14.25" customHeight="1">
      <c r="E819" s="4"/>
    </row>
    <row r="820" spans="5:5" ht="14.25" customHeight="1">
      <c r="E820" s="4"/>
    </row>
    <row r="821" spans="5:5" ht="14.25" customHeight="1">
      <c r="E821" s="4"/>
    </row>
    <row r="822" spans="5:5" ht="14.25" customHeight="1">
      <c r="E822" s="4"/>
    </row>
    <row r="823" spans="5:5" ht="14.25" customHeight="1">
      <c r="E823" s="4"/>
    </row>
    <row r="824" spans="5:5" ht="14.25" customHeight="1">
      <c r="E824" s="4"/>
    </row>
    <row r="825" spans="5:5" ht="14.25" customHeight="1">
      <c r="E825" s="4"/>
    </row>
    <row r="826" spans="5:5" ht="14.25" customHeight="1">
      <c r="E826" s="4"/>
    </row>
    <row r="827" spans="5:5" ht="14.25" customHeight="1">
      <c r="E827" s="4"/>
    </row>
    <row r="828" spans="5:5" ht="14.25" customHeight="1">
      <c r="E828" s="4"/>
    </row>
    <row r="829" spans="5:5" ht="14.25" customHeight="1">
      <c r="E829" s="4"/>
    </row>
    <row r="830" spans="5:5" ht="14.25" customHeight="1">
      <c r="E830" s="4"/>
    </row>
    <row r="831" spans="5:5" ht="14.25" customHeight="1">
      <c r="E831" s="4"/>
    </row>
    <row r="832" spans="5:5" ht="14.25" customHeight="1">
      <c r="E832" s="4"/>
    </row>
    <row r="833" spans="5:5" ht="14.25" customHeight="1">
      <c r="E833" s="4"/>
    </row>
    <row r="834" spans="5:5" ht="14.25" customHeight="1">
      <c r="E834" s="4"/>
    </row>
    <row r="835" spans="5:5" ht="14.25" customHeight="1">
      <c r="E835" s="4"/>
    </row>
    <row r="836" spans="5:5" ht="14.25" customHeight="1">
      <c r="E836" s="4"/>
    </row>
    <row r="837" spans="5:5" ht="14.25" customHeight="1">
      <c r="E837" s="4"/>
    </row>
    <row r="838" spans="5:5" ht="14.25" customHeight="1">
      <c r="E838" s="4"/>
    </row>
    <row r="839" spans="5:5" ht="14.25" customHeight="1">
      <c r="E839" s="4"/>
    </row>
    <row r="840" spans="5:5" ht="14.25" customHeight="1">
      <c r="E840" s="4"/>
    </row>
    <row r="841" spans="5:5" ht="14.25" customHeight="1">
      <c r="E841" s="4"/>
    </row>
    <row r="842" spans="5:5" ht="14.25" customHeight="1">
      <c r="E842" s="4"/>
    </row>
    <row r="843" spans="5:5" ht="14.25" customHeight="1">
      <c r="E843" s="4"/>
    </row>
    <row r="844" spans="5:5" ht="14.25" customHeight="1">
      <c r="E844" s="4"/>
    </row>
    <row r="845" spans="5:5" ht="14.25" customHeight="1">
      <c r="E845" s="4"/>
    </row>
    <row r="846" spans="5:5" ht="14.25" customHeight="1">
      <c r="E846" s="4"/>
    </row>
    <row r="847" spans="5:5" ht="14.25" customHeight="1">
      <c r="E847" s="4"/>
    </row>
    <row r="848" spans="5:5" ht="14.25" customHeight="1">
      <c r="E848" s="4"/>
    </row>
    <row r="849" spans="5:5" ht="14.25" customHeight="1">
      <c r="E849" s="4"/>
    </row>
    <row r="850" spans="5:5" ht="14.25" customHeight="1">
      <c r="E850" s="4"/>
    </row>
    <row r="851" spans="5:5" ht="14.25" customHeight="1">
      <c r="E851" s="4"/>
    </row>
    <row r="852" spans="5:5" ht="14.25" customHeight="1">
      <c r="E852" s="4"/>
    </row>
    <row r="853" spans="5:5" ht="14.25" customHeight="1">
      <c r="E853" s="4"/>
    </row>
    <row r="854" spans="5:5" ht="14.25" customHeight="1">
      <c r="E854" s="4"/>
    </row>
    <row r="855" spans="5:5" ht="14.25" customHeight="1">
      <c r="E855" s="4"/>
    </row>
    <row r="856" spans="5:5" ht="14.25" customHeight="1">
      <c r="E856" s="4"/>
    </row>
    <row r="857" spans="5:5" ht="14.25" customHeight="1">
      <c r="E857" s="4"/>
    </row>
    <row r="858" spans="5:5" ht="14.25" customHeight="1">
      <c r="E858" s="4"/>
    </row>
    <row r="859" spans="5:5" ht="14.25" customHeight="1">
      <c r="E859" s="4"/>
    </row>
    <row r="860" spans="5:5" ht="14.25" customHeight="1">
      <c r="E860" s="4"/>
    </row>
    <row r="861" spans="5:5" ht="14.25" customHeight="1">
      <c r="E861" s="4"/>
    </row>
    <row r="862" spans="5:5" ht="14.25" customHeight="1">
      <c r="E862" s="4"/>
    </row>
    <row r="863" spans="5:5" ht="14.25" customHeight="1">
      <c r="E863" s="4"/>
    </row>
    <row r="864" spans="5:5" ht="14.25" customHeight="1">
      <c r="E864" s="4"/>
    </row>
    <row r="865" spans="5:5" ht="14.25" customHeight="1">
      <c r="E865" s="4"/>
    </row>
    <row r="866" spans="5:5" ht="14.25" customHeight="1">
      <c r="E866" s="4"/>
    </row>
    <row r="867" spans="5:5" ht="14.25" customHeight="1">
      <c r="E867" s="4"/>
    </row>
    <row r="868" spans="5:5" ht="14.25" customHeight="1">
      <c r="E868" s="4"/>
    </row>
    <row r="869" spans="5:5" ht="14.25" customHeight="1">
      <c r="E869" s="4"/>
    </row>
    <row r="870" spans="5:5" ht="14.25" customHeight="1">
      <c r="E870" s="4"/>
    </row>
    <row r="871" spans="5:5" ht="14.25" customHeight="1">
      <c r="E871" s="4"/>
    </row>
    <row r="872" spans="5:5" ht="14.25" customHeight="1">
      <c r="E872" s="4"/>
    </row>
    <row r="873" spans="5:5" ht="14.25" customHeight="1">
      <c r="E873" s="4"/>
    </row>
    <row r="874" spans="5:5" ht="14.25" customHeight="1">
      <c r="E874" s="4"/>
    </row>
    <row r="875" spans="5:5" ht="14.25" customHeight="1">
      <c r="E875" s="4"/>
    </row>
    <row r="876" spans="5:5" ht="14.25" customHeight="1">
      <c r="E876" s="4"/>
    </row>
    <row r="877" spans="5:5" ht="14.25" customHeight="1">
      <c r="E877" s="4"/>
    </row>
    <row r="878" spans="5:5" ht="14.25" customHeight="1">
      <c r="E878" s="4"/>
    </row>
    <row r="879" spans="5:5" ht="14.25" customHeight="1">
      <c r="E879" s="4"/>
    </row>
    <row r="880" spans="5:5" ht="14.25" customHeight="1">
      <c r="E880" s="4"/>
    </row>
    <row r="881" spans="5:5" ht="14.25" customHeight="1">
      <c r="E881" s="4"/>
    </row>
    <row r="882" spans="5:5" ht="14.25" customHeight="1">
      <c r="E882" s="4"/>
    </row>
    <row r="883" spans="5:5" ht="14.25" customHeight="1">
      <c r="E883" s="4"/>
    </row>
    <row r="884" spans="5:5" ht="14.25" customHeight="1">
      <c r="E884" s="4"/>
    </row>
    <row r="885" spans="5:5" ht="14.25" customHeight="1">
      <c r="E885" s="4"/>
    </row>
    <row r="886" spans="5:5" ht="14.25" customHeight="1">
      <c r="E886" s="4"/>
    </row>
    <row r="887" spans="5:5" ht="14.25" customHeight="1">
      <c r="E887" s="4"/>
    </row>
    <row r="888" spans="5:5" ht="14.25" customHeight="1">
      <c r="E888" s="4"/>
    </row>
    <row r="889" spans="5:5" ht="14.25" customHeight="1">
      <c r="E889" s="4"/>
    </row>
    <row r="890" spans="5:5" ht="14.25" customHeight="1">
      <c r="E890" s="4"/>
    </row>
    <row r="891" spans="5:5" ht="14.25" customHeight="1">
      <c r="E891" s="4"/>
    </row>
    <row r="892" spans="5:5" ht="14.25" customHeight="1">
      <c r="E892" s="4"/>
    </row>
    <row r="893" spans="5:5" ht="14.25" customHeight="1">
      <c r="E893" s="4"/>
    </row>
    <row r="894" spans="5:5" ht="14.25" customHeight="1">
      <c r="E894" s="4"/>
    </row>
    <row r="895" spans="5:5" ht="14.25" customHeight="1">
      <c r="E895" s="4"/>
    </row>
    <row r="896" spans="5:5" ht="14.25" customHeight="1">
      <c r="E896" s="4"/>
    </row>
    <row r="897" spans="5:5" ht="14.25" customHeight="1">
      <c r="E897" s="4"/>
    </row>
    <row r="898" spans="5:5" ht="14.25" customHeight="1">
      <c r="E898" s="4"/>
    </row>
    <row r="899" spans="5:5" ht="14.25" customHeight="1">
      <c r="E899" s="4"/>
    </row>
    <row r="900" spans="5:5" ht="14.25" customHeight="1">
      <c r="E900" s="4"/>
    </row>
    <row r="901" spans="5:5" ht="14.25" customHeight="1">
      <c r="E901" s="4"/>
    </row>
    <row r="902" spans="5:5" ht="14.25" customHeight="1">
      <c r="E902" s="4"/>
    </row>
    <row r="903" spans="5:5" ht="14.25" customHeight="1">
      <c r="E903" s="4"/>
    </row>
    <row r="904" spans="5:5" ht="14.25" customHeight="1">
      <c r="E904" s="4"/>
    </row>
    <row r="905" spans="5:5" ht="14.25" customHeight="1">
      <c r="E905" s="4"/>
    </row>
    <row r="906" spans="5:5" ht="14.25" customHeight="1">
      <c r="E906" s="4"/>
    </row>
    <row r="907" spans="5:5" ht="14.25" customHeight="1">
      <c r="E907" s="4"/>
    </row>
    <row r="908" spans="5:5" ht="14.25" customHeight="1">
      <c r="E908" s="4"/>
    </row>
    <row r="909" spans="5:5" ht="14.25" customHeight="1">
      <c r="E909" s="4"/>
    </row>
    <row r="910" spans="5:5" ht="14.25" customHeight="1">
      <c r="E910" s="4"/>
    </row>
    <row r="911" spans="5:5" ht="14.25" customHeight="1">
      <c r="E911" s="4"/>
    </row>
    <row r="912" spans="5:5" ht="14.25" customHeight="1">
      <c r="E912" s="4"/>
    </row>
    <row r="913" spans="5:5" ht="14.25" customHeight="1">
      <c r="E913" s="4"/>
    </row>
    <row r="914" spans="5:5" ht="14.25" customHeight="1">
      <c r="E914" s="4"/>
    </row>
    <row r="915" spans="5:5" ht="14.25" customHeight="1">
      <c r="E915" s="4"/>
    </row>
    <row r="916" spans="5:5" ht="14.25" customHeight="1">
      <c r="E916" s="4"/>
    </row>
    <row r="917" spans="5:5" ht="14.25" customHeight="1">
      <c r="E917" s="4"/>
    </row>
    <row r="918" spans="5:5" ht="14.25" customHeight="1">
      <c r="E918" s="4"/>
    </row>
    <row r="919" spans="5:5" ht="14.25" customHeight="1">
      <c r="E919" s="4"/>
    </row>
    <row r="920" spans="5:5" ht="14.25" customHeight="1">
      <c r="E920" s="4"/>
    </row>
    <row r="921" spans="5:5" ht="14.25" customHeight="1">
      <c r="E921" s="4"/>
    </row>
    <row r="922" spans="5:5" ht="14.25" customHeight="1">
      <c r="E922" s="4"/>
    </row>
    <row r="923" spans="5:5" ht="14.25" customHeight="1">
      <c r="E923" s="4"/>
    </row>
    <row r="924" spans="5:5" ht="14.25" customHeight="1">
      <c r="E924" s="4"/>
    </row>
    <row r="925" spans="5:5" ht="14.25" customHeight="1">
      <c r="E925" s="4"/>
    </row>
    <row r="926" spans="5:5" ht="14.25" customHeight="1">
      <c r="E926" s="4"/>
    </row>
    <row r="927" spans="5:5" ht="14.25" customHeight="1">
      <c r="E927" s="4"/>
    </row>
    <row r="928" spans="5:5" ht="14.25" customHeight="1">
      <c r="E928" s="4"/>
    </row>
    <row r="929" spans="5:5" ht="14.25" customHeight="1">
      <c r="E929" s="4"/>
    </row>
    <row r="930" spans="5:5" ht="14.25" customHeight="1">
      <c r="E930" s="4"/>
    </row>
    <row r="931" spans="5:5" ht="14.25" customHeight="1">
      <c r="E931" s="4"/>
    </row>
    <row r="932" spans="5:5" ht="14.25" customHeight="1">
      <c r="E932" s="4"/>
    </row>
    <row r="933" spans="5:5" ht="14.25" customHeight="1">
      <c r="E933" s="4"/>
    </row>
    <row r="934" spans="5:5" ht="14.25" customHeight="1">
      <c r="E934" s="4"/>
    </row>
    <row r="935" spans="5:5" ht="14.25" customHeight="1">
      <c r="E935" s="4"/>
    </row>
    <row r="936" spans="5:5" ht="14.25" customHeight="1">
      <c r="E936" s="4"/>
    </row>
    <row r="937" spans="5:5" ht="14.25" customHeight="1">
      <c r="E937" s="4"/>
    </row>
    <row r="938" spans="5:5" ht="14.25" customHeight="1">
      <c r="E938" s="4"/>
    </row>
    <row r="939" spans="5:5" ht="14.25" customHeight="1">
      <c r="E939" s="4"/>
    </row>
    <row r="940" spans="5:5" ht="14.25" customHeight="1">
      <c r="E940" s="4"/>
    </row>
    <row r="941" spans="5:5" ht="14.25" customHeight="1">
      <c r="E941" s="4"/>
    </row>
    <row r="942" spans="5:5" ht="14.25" customHeight="1">
      <c r="E942" s="4"/>
    </row>
    <row r="943" spans="5:5" ht="14.25" customHeight="1">
      <c r="E943" s="4"/>
    </row>
    <row r="944" spans="5:5" ht="14.25" customHeight="1">
      <c r="E944" s="4"/>
    </row>
    <row r="945" spans="5:5" ht="14.25" customHeight="1">
      <c r="E945" s="4"/>
    </row>
    <row r="946" spans="5:5" ht="14.25" customHeight="1">
      <c r="E946" s="4"/>
    </row>
    <row r="947" spans="5:5" ht="14.25" customHeight="1">
      <c r="E947" s="4"/>
    </row>
    <row r="948" spans="5:5" ht="14.25" customHeight="1">
      <c r="E948" s="4"/>
    </row>
    <row r="949" spans="5:5" ht="14.25" customHeight="1">
      <c r="E949" s="4"/>
    </row>
    <row r="950" spans="5:5" ht="14.25" customHeight="1">
      <c r="E950" s="4"/>
    </row>
    <row r="951" spans="5:5" ht="14.25" customHeight="1">
      <c r="E951" s="4"/>
    </row>
    <row r="952" spans="5:5" ht="14.25" customHeight="1">
      <c r="E952" s="4"/>
    </row>
    <row r="953" spans="5:5" ht="14.25" customHeight="1">
      <c r="E953" s="4"/>
    </row>
    <row r="954" spans="5:5" ht="14.25" customHeight="1">
      <c r="E954" s="4"/>
    </row>
    <row r="955" spans="5:5" ht="14.25" customHeight="1">
      <c r="E955" s="4"/>
    </row>
    <row r="956" spans="5:5" ht="14.25" customHeight="1">
      <c r="E956" s="4"/>
    </row>
    <row r="957" spans="5:5" ht="14.25" customHeight="1">
      <c r="E957" s="4"/>
    </row>
    <row r="958" spans="5:5" ht="14.25" customHeight="1">
      <c r="E958" s="4"/>
    </row>
    <row r="959" spans="5:5" ht="14.25" customHeight="1">
      <c r="E959" s="4"/>
    </row>
    <row r="960" spans="5:5" ht="14.25" customHeight="1">
      <c r="E960" s="4"/>
    </row>
    <row r="961" spans="5:5" ht="14.25" customHeight="1">
      <c r="E961" s="4"/>
    </row>
    <row r="962" spans="5:5" ht="14.25" customHeight="1">
      <c r="E962" s="4"/>
    </row>
    <row r="963" spans="5:5" ht="14.25" customHeight="1">
      <c r="E963" s="4"/>
    </row>
    <row r="964" spans="5:5" ht="14.25" customHeight="1">
      <c r="E964" s="4"/>
    </row>
    <row r="965" spans="5:5" ht="14.25" customHeight="1">
      <c r="E965" s="4"/>
    </row>
    <row r="966" spans="5:5" ht="14.25" customHeight="1">
      <c r="E966" s="4"/>
    </row>
    <row r="967" spans="5:5" ht="14.25" customHeight="1">
      <c r="E967" s="4"/>
    </row>
    <row r="968" spans="5:5" ht="14.25" customHeight="1">
      <c r="E968" s="4"/>
    </row>
    <row r="969" spans="5:5" ht="14.25" customHeight="1">
      <c r="E969" s="4"/>
    </row>
    <row r="970" spans="5:5" ht="14.25" customHeight="1">
      <c r="E970" s="4"/>
    </row>
    <row r="971" spans="5:5" ht="14.25" customHeight="1">
      <c r="E971" s="4"/>
    </row>
    <row r="972" spans="5:5" ht="14.25" customHeight="1">
      <c r="E972" s="4"/>
    </row>
    <row r="973" spans="5:5" ht="14.25" customHeight="1">
      <c r="E973" s="4"/>
    </row>
    <row r="974" spans="5:5" ht="14.25" customHeight="1">
      <c r="E974" s="4"/>
    </row>
    <row r="975" spans="5:5" ht="14.25" customHeight="1">
      <c r="E975" s="4"/>
    </row>
    <row r="976" spans="5:5" ht="14.25" customHeight="1">
      <c r="E976" s="4"/>
    </row>
    <row r="977" spans="5:5" ht="14.25" customHeight="1">
      <c r="E977" s="4"/>
    </row>
    <row r="978" spans="5:5" ht="14.25" customHeight="1">
      <c r="E978" s="4"/>
    </row>
    <row r="979" spans="5:5" ht="14.25" customHeight="1">
      <c r="E979" s="4"/>
    </row>
    <row r="980" spans="5:5" ht="14.25" customHeight="1">
      <c r="E980" s="4"/>
    </row>
    <row r="981" spans="5:5" ht="14.25" customHeight="1">
      <c r="E981" s="4"/>
    </row>
    <row r="982" spans="5:5" ht="14.25" customHeight="1">
      <c r="E982" s="4"/>
    </row>
    <row r="983" spans="5:5" ht="14.25" customHeight="1">
      <c r="E983" s="4"/>
    </row>
    <row r="984" spans="5:5" ht="14.25" customHeight="1">
      <c r="E984" s="4"/>
    </row>
    <row r="985" spans="5:5" ht="14.25" customHeight="1">
      <c r="E985" s="4"/>
    </row>
    <row r="986" spans="5:5" ht="14.25" customHeight="1">
      <c r="E986" s="4"/>
    </row>
    <row r="987" spans="5:5" ht="14.25" customHeight="1">
      <c r="E987" s="4"/>
    </row>
    <row r="988" spans="5:5" ht="14.25" customHeight="1">
      <c r="E988" s="4"/>
    </row>
    <row r="989" spans="5:5" ht="14.25" customHeight="1">
      <c r="E989" s="4"/>
    </row>
    <row r="990" spans="5:5" ht="14.25" customHeight="1">
      <c r="E990" s="4"/>
    </row>
    <row r="991" spans="5:5" ht="14.25" customHeight="1">
      <c r="E991" s="4"/>
    </row>
    <row r="992" spans="5:5" ht="14.25" customHeight="1">
      <c r="E992" s="4"/>
    </row>
    <row r="993" spans="5:5" ht="14.25" customHeight="1">
      <c r="E993" s="4"/>
    </row>
    <row r="994" spans="5:5" ht="14.25" customHeight="1">
      <c r="E994" s="4"/>
    </row>
    <row r="995" spans="5:5" ht="14.25" customHeight="1">
      <c r="E995" s="4"/>
    </row>
    <row r="996" spans="5:5" ht="14.25" customHeight="1">
      <c r="E996" s="4"/>
    </row>
    <row r="997" spans="5:5" ht="14.25" customHeight="1">
      <c r="E997" s="4"/>
    </row>
    <row r="998" spans="5:5" ht="14.25" customHeight="1">
      <c r="E998" s="4"/>
    </row>
    <row r="999" spans="5:5" ht="14.25" customHeight="1">
      <c r="E999" s="4"/>
    </row>
    <row r="1000" spans="5:5" ht="14.25" customHeight="1">
      <c r="E1000" s="4"/>
    </row>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workbookViewId="0"/>
  </sheetViews>
  <sheetFormatPr defaultColWidth="14.453125" defaultRowHeight="15" customHeight="1"/>
  <cols>
    <col min="1" max="1" width="50.36328125" customWidth="1"/>
    <col min="2" max="2" width="10.6328125" customWidth="1"/>
    <col min="3" max="3" width="1.54296875" customWidth="1"/>
    <col min="4" max="4" width="21.08984375" customWidth="1"/>
    <col min="5" max="5" width="15.54296875" customWidth="1"/>
    <col min="6" max="6" width="20.6328125" customWidth="1"/>
    <col min="7" max="7" width="17.90625" customWidth="1"/>
    <col min="8" max="8" width="20.6328125" customWidth="1"/>
    <col min="9" max="9" width="20" customWidth="1"/>
    <col min="10" max="10" width="18.6328125" customWidth="1"/>
    <col min="11" max="11" width="17.453125" customWidth="1"/>
    <col min="12" max="12" width="15.08984375" customWidth="1"/>
    <col min="13" max="13" width="17.90625" customWidth="1"/>
    <col min="14" max="26" width="15.08984375" customWidth="1"/>
  </cols>
  <sheetData>
    <row r="1" spans="1:26" ht="14.25" customHeight="1">
      <c r="A1" s="35" t="s">
        <v>83</v>
      </c>
      <c r="B1" s="36"/>
      <c r="D1" s="36"/>
      <c r="E1" s="37"/>
      <c r="F1" s="36"/>
      <c r="G1" s="36"/>
      <c r="H1" s="36"/>
      <c r="I1" s="36"/>
      <c r="J1" s="36"/>
      <c r="K1" s="36"/>
      <c r="L1" s="36"/>
      <c r="M1" s="36"/>
      <c r="N1" s="36"/>
      <c r="O1" s="36"/>
      <c r="P1" s="36"/>
      <c r="Q1" s="36"/>
      <c r="R1" s="36"/>
      <c r="S1" s="36"/>
      <c r="T1" s="36"/>
      <c r="U1" s="36"/>
      <c r="V1" s="36"/>
      <c r="W1" s="36"/>
      <c r="X1" s="36"/>
      <c r="Y1" s="36"/>
      <c r="Z1" s="36"/>
    </row>
    <row r="2" spans="1:26" ht="14.25" customHeight="1">
      <c r="A2" s="36"/>
      <c r="B2" s="36"/>
      <c r="D2" s="36"/>
      <c r="E2" s="37"/>
      <c r="F2" s="36"/>
      <c r="G2" s="36"/>
      <c r="H2" s="36"/>
      <c r="I2" s="36"/>
      <c r="J2" s="36"/>
      <c r="K2" s="36"/>
      <c r="L2" s="36"/>
      <c r="M2" s="36"/>
      <c r="N2" s="36"/>
      <c r="O2" s="36"/>
      <c r="P2" s="36"/>
      <c r="Q2" s="36"/>
      <c r="R2" s="36"/>
      <c r="S2" s="36"/>
      <c r="T2" s="36"/>
      <c r="U2" s="36"/>
      <c r="V2" s="36"/>
      <c r="W2" s="36"/>
      <c r="X2" s="36"/>
      <c r="Y2" s="36"/>
      <c r="Z2" s="36"/>
    </row>
    <row r="3" spans="1:26" ht="14.25" customHeight="1">
      <c r="A3" s="38"/>
      <c r="B3" s="39" t="s">
        <v>84</v>
      </c>
      <c r="D3" s="39" t="s">
        <v>85</v>
      </c>
      <c r="E3" s="39" t="s">
        <v>86</v>
      </c>
      <c r="F3" s="39" t="s">
        <v>87</v>
      </c>
      <c r="G3" s="39" t="s">
        <v>88</v>
      </c>
      <c r="H3" s="39" t="s">
        <v>87</v>
      </c>
      <c r="I3" s="39" t="s">
        <v>89</v>
      </c>
      <c r="J3" s="39" t="s">
        <v>87</v>
      </c>
      <c r="K3" s="39" t="s">
        <v>90</v>
      </c>
      <c r="L3" s="39" t="s">
        <v>87</v>
      </c>
      <c r="M3" s="39" t="s">
        <v>91</v>
      </c>
      <c r="N3" s="36"/>
      <c r="O3" s="36"/>
      <c r="P3" s="36"/>
      <c r="Q3" s="36"/>
      <c r="R3" s="36"/>
      <c r="S3" s="36"/>
      <c r="T3" s="36"/>
      <c r="U3" s="36"/>
      <c r="V3" s="36"/>
      <c r="W3" s="36"/>
      <c r="X3" s="36"/>
      <c r="Y3" s="36"/>
      <c r="Z3" s="36"/>
    </row>
    <row r="4" spans="1:26" ht="14.25" customHeight="1">
      <c r="A4" s="40"/>
      <c r="B4" s="41" t="s">
        <v>3</v>
      </c>
      <c r="D4" s="41" t="s">
        <v>3</v>
      </c>
      <c r="E4" s="39"/>
      <c r="F4" s="39"/>
      <c r="G4" s="39"/>
      <c r="H4" s="39"/>
      <c r="I4" s="39"/>
      <c r="J4" s="39"/>
      <c r="K4" s="39"/>
      <c r="L4" s="39"/>
      <c r="M4" s="39"/>
      <c r="N4" s="36"/>
      <c r="O4" s="36"/>
      <c r="P4" s="36"/>
      <c r="Q4" s="36"/>
      <c r="R4" s="36"/>
      <c r="S4" s="36"/>
      <c r="T4" s="36"/>
      <c r="U4" s="36"/>
      <c r="V4" s="36"/>
      <c r="W4" s="36"/>
      <c r="X4" s="36"/>
      <c r="Y4" s="36"/>
      <c r="Z4" s="36"/>
    </row>
    <row r="5" spans="1:26" ht="14.25" customHeight="1">
      <c r="A5" s="42"/>
      <c r="B5" s="42"/>
      <c r="C5" s="43"/>
      <c r="D5" s="42"/>
      <c r="E5" s="37">
        <f>+'PC expenditure 20-21'!G12+'PC expenditure 20-21'!H12+'PC expenditure 20-21'!Q12</f>
        <v>222.21999999999997</v>
      </c>
      <c r="F5" s="36">
        <f t="shared" ref="F5:F24" si="0">+D5-E5</f>
        <v>-222.21999999999997</v>
      </c>
      <c r="G5" s="36">
        <f>+E5+'PC expenditure 20-21'!G24+'PC expenditure 20-21'!H24+'PC expenditure 20-21'!Q24</f>
        <v>741.24</v>
      </c>
      <c r="H5" s="36">
        <f t="shared" ref="H5:H24" si="1">+D5-G5</f>
        <v>-741.24</v>
      </c>
      <c r="I5" s="36">
        <f>+G5+'PC expenditure 20-21'!G39+'PC expenditure 20-21'!H39+'PC expenditure 20-21'!Q39</f>
        <v>1817.83</v>
      </c>
      <c r="J5" s="36">
        <f t="shared" ref="J5:J24" si="2">+D5-I5</f>
        <v>-1817.83</v>
      </c>
      <c r="K5" s="36">
        <f>+I5+'PC expenditure 20-21'!G56+'PC expenditure 20-21'!H56+'PC expenditure 20-21'!Q56</f>
        <v>4054.4500000000003</v>
      </c>
      <c r="L5" s="36">
        <f t="shared" ref="L5:L24" si="3">D5-K5</f>
        <v>-4054.4500000000003</v>
      </c>
      <c r="M5" s="36"/>
      <c r="N5" s="36"/>
      <c r="O5" s="36"/>
      <c r="P5" s="36"/>
      <c r="Q5" s="36"/>
      <c r="R5" s="36"/>
      <c r="S5" s="36"/>
      <c r="T5" s="36"/>
      <c r="U5" s="36"/>
      <c r="V5" s="36"/>
      <c r="W5" s="36"/>
      <c r="X5" s="36"/>
      <c r="Y5" s="36"/>
      <c r="Z5" s="36"/>
    </row>
    <row r="6" spans="1:26" ht="14.25" customHeight="1">
      <c r="A6" s="42"/>
      <c r="B6" s="42"/>
      <c r="C6" s="43"/>
      <c r="D6" s="42"/>
      <c r="E6" s="37"/>
      <c r="F6" s="36">
        <f t="shared" si="0"/>
        <v>0</v>
      </c>
      <c r="G6" s="36"/>
      <c r="H6" s="36">
        <f t="shared" si="1"/>
        <v>0</v>
      </c>
      <c r="I6" s="36"/>
      <c r="J6" s="36">
        <f t="shared" si="2"/>
        <v>0</v>
      </c>
      <c r="K6" s="36"/>
      <c r="L6" s="36">
        <f t="shared" si="3"/>
        <v>0</v>
      </c>
      <c r="M6" s="36"/>
      <c r="N6" s="36"/>
      <c r="O6" s="36"/>
      <c r="P6" s="36"/>
      <c r="Q6" s="36"/>
      <c r="R6" s="36"/>
      <c r="S6" s="36"/>
      <c r="T6" s="36"/>
      <c r="U6" s="36"/>
      <c r="V6" s="36"/>
      <c r="W6" s="36"/>
      <c r="X6" s="36"/>
      <c r="Y6" s="36"/>
      <c r="Z6" s="36"/>
    </row>
    <row r="7" spans="1:26" ht="14.25" customHeight="1">
      <c r="A7" s="42"/>
      <c r="B7" s="42"/>
      <c r="C7" s="43"/>
      <c r="D7" s="42"/>
      <c r="E7" s="37">
        <f>+'PC expenditure 20-21'!I12+'PC expenditure 20-21'!K12</f>
        <v>800</v>
      </c>
      <c r="F7" s="36">
        <f t="shared" si="0"/>
        <v>-800</v>
      </c>
      <c r="G7" s="36">
        <f>+E7+'PC expenditure 20-21'!I24+'PC expenditure 20-21'!K24</f>
        <v>1600</v>
      </c>
      <c r="H7" s="36">
        <f t="shared" si="1"/>
        <v>-1600</v>
      </c>
      <c r="I7" s="36">
        <f>+G7+'PC expenditure 20-21'!I39+'PC expenditure 20-21'!K39</f>
        <v>2000</v>
      </c>
      <c r="J7" s="36">
        <f t="shared" si="2"/>
        <v>-2000</v>
      </c>
      <c r="K7" s="36">
        <f>+I7+'PC expenditure 20-21'!I56+'PC expenditure 20-21'!K56</f>
        <v>2738.2799999999997</v>
      </c>
      <c r="L7" s="36">
        <f t="shared" si="3"/>
        <v>-2738.2799999999997</v>
      </c>
      <c r="M7" s="36"/>
      <c r="N7" s="36"/>
      <c r="O7" s="36"/>
      <c r="P7" s="36"/>
      <c r="Q7" s="36"/>
      <c r="R7" s="36"/>
      <c r="S7" s="36"/>
      <c r="T7" s="36"/>
      <c r="U7" s="36"/>
      <c r="V7" s="36"/>
      <c r="W7" s="36"/>
      <c r="X7" s="36"/>
      <c r="Y7" s="36"/>
      <c r="Z7" s="36"/>
    </row>
    <row r="8" spans="1:26" ht="14.25" customHeight="1">
      <c r="A8" s="42"/>
      <c r="B8" s="42"/>
      <c r="C8" s="43"/>
      <c r="D8" s="42"/>
      <c r="E8" s="37"/>
      <c r="F8" s="36">
        <f t="shared" si="0"/>
        <v>0</v>
      </c>
      <c r="G8" s="36"/>
      <c r="H8" s="36">
        <f t="shared" si="1"/>
        <v>0</v>
      </c>
      <c r="I8" s="36"/>
      <c r="J8" s="36">
        <f t="shared" si="2"/>
        <v>0</v>
      </c>
      <c r="K8" s="36"/>
      <c r="L8" s="36">
        <f t="shared" si="3"/>
        <v>0</v>
      </c>
      <c r="M8" s="36"/>
      <c r="N8" s="36"/>
      <c r="O8" s="36"/>
      <c r="P8" s="36"/>
      <c r="Q8" s="36"/>
      <c r="R8" s="36"/>
      <c r="S8" s="36"/>
      <c r="T8" s="36"/>
      <c r="U8" s="36"/>
      <c r="V8" s="36"/>
      <c r="W8" s="36"/>
      <c r="X8" s="36"/>
      <c r="Y8" s="36"/>
      <c r="Z8" s="36"/>
    </row>
    <row r="9" spans="1:26" ht="14.25" customHeight="1">
      <c r="A9" s="42"/>
      <c r="B9" s="42"/>
      <c r="C9" s="43"/>
      <c r="D9" s="42"/>
      <c r="E9" s="37"/>
      <c r="F9" s="36">
        <f t="shared" si="0"/>
        <v>0</v>
      </c>
      <c r="G9" s="36"/>
      <c r="H9" s="36">
        <f t="shared" si="1"/>
        <v>0</v>
      </c>
      <c r="I9" s="36"/>
      <c r="J9" s="36">
        <f t="shared" si="2"/>
        <v>0</v>
      </c>
      <c r="K9" s="36"/>
      <c r="L9" s="36">
        <f t="shared" si="3"/>
        <v>0</v>
      </c>
      <c r="M9" s="36"/>
      <c r="N9" s="36"/>
      <c r="O9" s="36"/>
      <c r="P9" s="36"/>
      <c r="Q9" s="36"/>
      <c r="R9" s="36"/>
      <c r="S9" s="36"/>
      <c r="T9" s="36"/>
      <c r="U9" s="36"/>
      <c r="V9" s="36"/>
      <c r="W9" s="36"/>
      <c r="X9" s="36"/>
      <c r="Y9" s="36"/>
      <c r="Z9" s="36"/>
    </row>
    <row r="10" spans="1:26" ht="14.25" customHeight="1">
      <c r="A10" s="42"/>
      <c r="B10" s="42"/>
      <c r="C10" s="43"/>
      <c r="D10" s="42"/>
      <c r="E10" s="37">
        <f>+'PC expenditure 20-21'!L12+'PC expenditure 20-21'!M12</f>
        <v>204.10999999999999</v>
      </c>
      <c r="F10" s="36">
        <f t="shared" si="0"/>
        <v>-204.10999999999999</v>
      </c>
      <c r="G10" s="36">
        <f>+E10+'PC expenditure 20-21'!L24+'PC expenditure 20-21'!M24</f>
        <v>402.92</v>
      </c>
      <c r="H10" s="36">
        <f t="shared" si="1"/>
        <v>-402.92</v>
      </c>
      <c r="I10" s="36">
        <f>+G10+'PC expenditure 20-21'!L39+'PC expenditure 20-21'!M39</f>
        <v>701.98</v>
      </c>
      <c r="J10" s="36">
        <f t="shared" si="2"/>
        <v>-701.98</v>
      </c>
      <c r="K10" s="36">
        <f>+I10+'PC expenditure 20-21'!L56+'PC expenditure 20-21'!M56</f>
        <v>1123.8900000000001</v>
      </c>
      <c r="L10" s="36">
        <f t="shared" si="3"/>
        <v>-1123.8900000000001</v>
      </c>
      <c r="M10" s="36"/>
      <c r="N10" s="36"/>
      <c r="O10" s="36"/>
      <c r="P10" s="36"/>
      <c r="Q10" s="36"/>
      <c r="R10" s="36"/>
      <c r="S10" s="36"/>
      <c r="T10" s="36"/>
      <c r="U10" s="36"/>
      <c r="V10" s="36"/>
      <c r="W10" s="36"/>
      <c r="X10" s="36"/>
      <c r="Y10" s="36"/>
      <c r="Z10" s="36"/>
    </row>
    <row r="11" spans="1:26" ht="14.25" customHeight="1">
      <c r="A11" s="42"/>
      <c r="B11" s="42"/>
      <c r="C11" s="43"/>
      <c r="D11" s="42"/>
      <c r="E11" s="37"/>
      <c r="F11" s="36">
        <f t="shared" si="0"/>
        <v>0</v>
      </c>
      <c r="G11" s="36"/>
      <c r="H11" s="36">
        <f t="shared" si="1"/>
        <v>0</v>
      </c>
      <c r="I11" s="36"/>
      <c r="J11" s="36">
        <f t="shared" si="2"/>
        <v>0</v>
      </c>
      <c r="K11" s="36"/>
      <c r="L11" s="36">
        <f t="shared" si="3"/>
        <v>0</v>
      </c>
      <c r="M11" s="36"/>
      <c r="N11" s="36"/>
      <c r="O11" s="36"/>
      <c r="P11" s="36"/>
      <c r="Q11" s="36"/>
      <c r="R11" s="36"/>
      <c r="S11" s="36"/>
      <c r="T11" s="36"/>
      <c r="U11" s="36"/>
      <c r="V11" s="36"/>
      <c r="W11" s="36"/>
      <c r="X11" s="36"/>
      <c r="Y11" s="36"/>
      <c r="Z11" s="36"/>
    </row>
    <row r="12" spans="1:26" ht="14.25" customHeight="1">
      <c r="A12" s="42"/>
      <c r="B12" s="42"/>
      <c r="C12" s="43"/>
      <c r="D12" s="42"/>
      <c r="E12" s="37"/>
      <c r="F12" s="36">
        <f t="shared" si="0"/>
        <v>0</v>
      </c>
      <c r="G12" s="36"/>
      <c r="H12" s="36">
        <f t="shared" si="1"/>
        <v>0</v>
      </c>
      <c r="I12" s="36"/>
      <c r="J12" s="36">
        <f t="shared" si="2"/>
        <v>0</v>
      </c>
      <c r="K12" s="36"/>
      <c r="L12" s="36">
        <f t="shared" si="3"/>
        <v>0</v>
      </c>
      <c r="M12" s="36"/>
      <c r="N12" s="36"/>
      <c r="O12" s="36"/>
      <c r="P12" s="36"/>
      <c r="Q12" s="36"/>
      <c r="R12" s="36"/>
      <c r="S12" s="36"/>
      <c r="T12" s="36"/>
      <c r="U12" s="36"/>
      <c r="V12" s="36"/>
      <c r="W12" s="36"/>
      <c r="X12" s="36"/>
      <c r="Y12" s="36"/>
      <c r="Z12" s="36"/>
    </row>
    <row r="13" spans="1:26" ht="14.25" customHeight="1">
      <c r="A13" s="42"/>
      <c r="B13" s="42"/>
      <c r="C13" s="43"/>
      <c r="D13" s="42"/>
      <c r="E13" s="37"/>
      <c r="F13" s="36">
        <f t="shared" si="0"/>
        <v>0</v>
      </c>
      <c r="G13" s="36"/>
      <c r="H13" s="36">
        <f t="shared" si="1"/>
        <v>0</v>
      </c>
      <c r="I13" s="36"/>
      <c r="J13" s="36">
        <f t="shared" si="2"/>
        <v>0</v>
      </c>
      <c r="K13" s="36"/>
      <c r="L13" s="36">
        <f t="shared" si="3"/>
        <v>0</v>
      </c>
      <c r="M13" s="36"/>
      <c r="N13" s="36"/>
      <c r="O13" s="36"/>
      <c r="P13" s="36"/>
      <c r="Q13" s="36"/>
      <c r="R13" s="36"/>
      <c r="S13" s="36"/>
      <c r="T13" s="36"/>
      <c r="U13" s="36"/>
      <c r="V13" s="36"/>
      <c r="W13" s="36"/>
      <c r="X13" s="36"/>
      <c r="Y13" s="36"/>
      <c r="Z13" s="36"/>
    </row>
    <row r="14" spans="1:26" ht="14.25" customHeight="1">
      <c r="A14" s="42"/>
      <c r="B14" s="42"/>
      <c r="C14" s="43"/>
      <c r="D14" s="42"/>
      <c r="E14" s="37">
        <f>+'PC expenditure 20-21'!P12</f>
        <v>0</v>
      </c>
      <c r="F14" s="36">
        <f t="shared" si="0"/>
        <v>0</v>
      </c>
      <c r="G14" s="36">
        <f>+E14</f>
        <v>0</v>
      </c>
      <c r="H14" s="36">
        <f t="shared" si="1"/>
        <v>0</v>
      </c>
      <c r="I14" s="36">
        <f>+G14</f>
        <v>0</v>
      </c>
      <c r="J14" s="36">
        <f t="shared" si="2"/>
        <v>0</v>
      </c>
      <c r="K14" s="36">
        <f>+I14</f>
        <v>0</v>
      </c>
      <c r="L14" s="36">
        <f t="shared" si="3"/>
        <v>0</v>
      </c>
      <c r="M14" s="36"/>
      <c r="N14" s="36"/>
      <c r="O14" s="36"/>
      <c r="P14" s="36"/>
      <c r="Q14" s="36"/>
      <c r="R14" s="36"/>
      <c r="S14" s="36"/>
      <c r="T14" s="36"/>
      <c r="U14" s="36"/>
      <c r="V14" s="36"/>
      <c r="W14" s="36"/>
      <c r="X14" s="36"/>
      <c r="Y14" s="36"/>
      <c r="Z14" s="36"/>
    </row>
    <row r="15" spans="1:26" ht="14.25" customHeight="1">
      <c r="A15" s="42"/>
      <c r="B15" s="42"/>
      <c r="C15" s="43"/>
      <c r="D15" s="42"/>
      <c r="E15" s="37"/>
      <c r="F15" s="36">
        <f t="shared" si="0"/>
        <v>0</v>
      </c>
      <c r="G15" s="36"/>
      <c r="H15" s="36">
        <f t="shared" si="1"/>
        <v>0</v>
      </c>
      <c r="I15" s="36"/>
      <c r="J15" s="36">
        <f t="shared" si="2"/>
        <v>0</v>
      </c>
      <c r="K15" s="36"/>
      <c r="L15" s="36">
        <f t="shared" si="3"/>
        <v>0</v>
      </c>
      <c r="M15" s="36"/>
      <c r="N15" s="36"/>
      <c r="O15" s="36"/>
      <c r="P15" s="36"/>
      <c r="Q15" s="36"/>
      <c r="R15" s="36"/>
      <c r="S15" s="36"/>
      <c r="T15" s="36"/>
      <c r="U15" s="36"/>
      <c r="V15" s="36"/>
      <c r="W15" s="36"/>
      <c r="X15" s="36"/>
      <c r="Y15" s="36"/>
      <c r="Z15" s="36"/>
    </row>
    <row r="16" spans="1:26" ht="14.25" customHeight="1">
      <c r="A16" s="42"/>
      <c r="B16" s="42"/>
      <c r="C16" s="43"/>
      <c r="D16" s="42"/>
      <c r="E16" s="37"/>
      <c r="F16" s="36">
        <f t="shared" si="0"/>
        <v>0</v>
      </c>
      <c r="G16" s="36"/>
      <c r="H16" s="36">
        <f t="shared" si="1"/>
        <v>0</v>
      </c>
      <c r="I16" s="36"/>
      <c r="J16" s="36">
        <f t="shared" si="2"/>
        <v>0</v>
      </c>
      <c r="K16" s="36"/>
      <c r="L16" s="36">
        <f t="shared" si="3"/>
        <v>0</v>
      </c>
      <c r="M16" s="36"/>
      <c r="N16" s="36"/>
      <c r="O16" s="36"/>
      <c r="P16" s="36"/>
      <c r="Q16" s="36"/>
      <c r="R16" s="36"/>
      <c r="S16" s="36"/>
      <c r="T16" s="36"/>
      <c r="U16" s="36"/>
      <c r="V16" s="36"/>
      <c r="W16" s="36"/>
      <c r="X16" s="36"/>
      <c r="Y16" s="36"/>
      <c r="Z16" s="36"/>
    </row>
    <row r="17" spans="1:26" ht="14.25" customHeight="1">
      <c r="A17" s="42"/>
      <c r="B17" s="42"/>
      <c r="C17" s="43"/>
      <c r="D17" s="42"/>
      <c r="E17" s="37"/>
      <c r="F17" s="36">
        <f t="shared" si="0"/>
        <v>0</v>
      </c>
      <c r="G17" s="36"/>
      <c r="H17" s="36">
        <f t="shared" si="1"/>
        <v>0</v>
      </c>
      <c r="I17" s="36"/>
      <c r="J17" s="36">
        <f t="shared" si="2"/>
        <v>0</v>
      </c>
      <c r="K17" s="36"/>
      <c r="L17" s="36">
        <f t="shared" si="3"/>
        <v>0</v>
      </c>
      <c r="M17" s="36"/>
      <c r="N17" s="36"/>
      <c r="O17" s="36"/>
      <c r="P17" s="36"/>
      <c r="Q17" s="36"/>
      <c r="R17" s="36"/>
      <c r="S17" s="36"/>
      <c r="T17" s="36"/>
      <c r="U17" s="36"/>
      <c r="V17" s="36"/>
      <c r="W17" s="36"/>
      <c r="X17" s="36"/>
      <c r="Y17" s="36"/>
      <c r="Z17" s="36"/>
    </row>
    <row r="18" spans="1:26" ht="14.25" customHeight="1">
      <c r="A18" s="42"/>
      <c r="B18" s="42"/>
      <c r="C18" s="43"/>
      <c r="D18" s="42"/>
      <c r="E18" s="37"/>
      <c r="F18" s="36">
        <f t="shared" si="0"/>
        <v>0</v>
      </c>
      <c r="G18" s="36"/>
      <c r="H18" s="36">
        <f t="shared" si="1"/>
        <v>0</v>
      </c>
      <c r="I18" s="36">
        <f>+'PC expenditure 20-21'!J39</f>
        <v>0</v>
      </c>
      <c r="J18" s="36">
        <f t="shared" si="2"/>
        <v>0</v>
      </c>
      <c r="K18" s="36">
        <f>+I18+'PC expenditure 20-21'!J56</f>
        <v>0</v>
      </c>
      <c r="L18" s="36">
        <f t="shared" si="3"/>
        <v>0</v>
      </c>
      <c r="M18" s="36"/>
      <c r="N18" s="36"/>
      <c r="O18" s="36"/>
      <c r="P18" s="36"/>
      <c r="Q18" s="36"/>
      <c r="R18" s="36"/>
      <c r="S18" s="36"/>
      <c r="T18" s="36"/>
      <c r="U18" s="36"/>
      <c r="V18" s="36"/>
      <c r="W18" s="36"/>
      <c r="X18" s="36"/>
      <c r="Y18" s="36"/>
      <c r="Z18" s="36"/>
    </row>
    <row r="19" spans="1:26" ht="14.25" customHeight="1">
      <c r="A19" s="42"/>
      <c r="B19" s="42"/>
      <c r="C19" s="43"/>
      <c r="D19" s="42"/>
      <c r="E19" s="37"/>
      <c r="F19" s="36">
        <f t="shared" si="0"/>
        <v>0</v>
      </c>
      <c r="G19" s="36"/>
      <c r="H19" s="36">
        <f t="shared" si="1"/>
        <v>0</v>
      </c>
      <c r="I19" s="36"/>
      <c r="J19" s="36">
        <f t="shared" si="2"/>
        <v>0</v>
      </c>
      <c r="K19" s="36"/>
      <c r="L19" s="36">
        <f t="shared" si="3"/>
        <v>0</v>
      </c>
      <c r="M19" s="36"/>
      <c r="N19" s="36"/>
      <c r="O19" s="36"/>
      <c r="P19" s="36"/>
      <c r="Q19" s="36"/>
      <c r="R19" s="36"/>
      <c r="S19" s="36"/>
      <c r="T19" s="36"/>
      <c r="U19" s="36"/>
      <c r="V19" s="36"/>
      <c r="W19" s="36"/>
      <c r="X19" s="36"/>
      <c r="Y19" s="36"/>
      <c r="Z19" s="36"/>
    </row>
    <row r="20" spans="1:26" ht="14.25" customHeight="1">
      <c r="A20" s="42"/>
      <c r="B20" s="42"/>
      <c r="C20" s="43"/>
      <c r="D20" s="42"/>
      <c r="E20" s="37"/>
      <c r="F20" s="36">
        <f t="shared" si="0"/>
        <v>0</v>
      </c>
      <c r="G20" s="36"/>
      <c r="H20" s="36">
        <f t="shared" si="1"/>
        <v>0</v>
      </c>
      <c r="I20" s="36"/>
      <c r="J20" s="36">
        <f t="shared" si="2"/>
        <v>0</v>
      </c>
      <c r="K20" s="36"/>
      <c r="L20" s="36">
        <f t="shared" si="3"/>
        <v>0</v>
      </c>
      <c r="M20" s="36"/>
      <c r="N20" s="36"/>
      <c r="O20" s="36"/>
      <c r="P20" s="36"/>
      <c r="Q20" s="36"/>
      <c r="R20" s="36"/>
      <c r="S20" s="36"/>
      <c r="T20" s="36"/>
      <c r="U20" s="36"/>
      <c r="V20" s="36"/>
      <c r="W20" s="36"/>
      <c r="X20" s="36"/>
      <c r="Y20" s="36"/>
      <c r="Z20" s="36"/>
    </row>
    <row r="21" spans="1:26" ht="14.25" customHeight="1">
      <c r="A21" s="42"/>
      <c r="B21" s="42"/>
      <c r="C21" s="43"/>
      <c r="D21" s="42"/>
      <c r="E21" s="37"/>
      <c r="F21" s="36">
        <f t="shared" si="0"/>
        <v>0</v>
      </c>
      <c r="G21" s="36"/>
      <c r="H21" s="36">
        <f t="shared" si="1"/>
        <v>0</v>
      </c>
      <c r="I21" s="36"/>
      <c r="J21" s="36">
        <f t="shared" si="2"/>
        <v>0</v>
      </c>
      <c r="K21" s="36"/>
      <c r="L21" s="36">
        <f t="shared" si="3"/>
        <v>0</v>
      </c>
      <c r="M21" s="36"/>
      <c r="N21" s="36"/>
      <c r="O21" s="36"/>
      <c r="P21" s="36"/>
      <c r="Q21" s="36"/>
      <c r="R21" s="36"/>
      <c r="S21" s="36"/>
      <c r="T21" s="36"/>
      <c r="U21" s="36"/>
      <c r="V21" s="36"/>
      <c r="W21" s="36"/>
      <c r="X21" s="36"/>
      <c r="Y21" s="36"/>
      <c r="Z21" s="36"/>
    </row>
    <row r="22" spans="1:26" ht="14.25" customHeight="1">
      <c r="A22" s="42"/>
      <c r="B22" s="42"/>
      <c r="C22" s="43"/>
      <c r="D22" s="42"/>
      <c r="E22" s="37">
        <f>+'PC expenditure 20-21'!O12</f>
        <v>40</v>
      </c>
      <c r="F22" s="36">
        <f t="shared" si="0"/>
        <v>-40</v>
      </c>
      <c r="G22" s="36">
        <f>+E22+'PC expenditure 20-21'!O24</f>
        <v>40</v>
      </c>
      <c r="H22" s="36">
        <f t="shared" si="1"/>
        <v>-40</v>
      </c>
      <c r="I22" s="36">
        <f>+G22</f>
        <v>40</v>
      </c>
      <c r="J22" s="36">
        <f t="shared" si="2"/>
        <v>-40</v>
      </c>
      <c r="K22" s="36">
        <f>+I22+'PC expenditure 20-21'!O56</f>
        <v>86</v>
      </c>
      <c r="L22" s="36">
        <f t="shared" si="3"/>
        <v>-86</v>
      </c>
      <c r="M22" s="36"/>
      <c r="N22" s="36"/>
      <c r="O22" s="36"/>
      <c r="P22" s="36"/>
      <c r="Q22" s="36"/>
      <c r="R22" s="36"/>
      <c r="S22" s="36"/>
      <c r="T22" s="36"/>
      <c r="U22" s="36"/>
      <c r="V22" s="36"/>
      <c r="W22" s="36"/>
      <c r="X22" s="36"/>
      <c r="Y22" s="36"/>
      <c r="Z22" s="36"/>
    </row>
    <row r="23" spans="1:26" ht="14.25" customHeight="1">
      <c r="A23" s="42"/>
      <c r="B23" s="42"/>
      <c r="C23" s="43"/>
      <c r="D23" s="42"/>
      <c r="E23" s="37"/>
      <c r="F23" s="36">
        <f t="shared" si="0"/>
        <v>0</v>
      </c>
      <c r="G23" s="36"/>
      <c r="H23" s="36">
        <f t="shared" si="1"/>
        <v>0</v>
      </c>
      <c r="I23" s="36"/>
      <c r="J23" s="36">
        <f t="shared" si="2"/>
        <v>0</v>
      </c>
      <c r="K23" s="36"/>
      <c r="L23" s="36">
        <f t="shared" si="3"/>
        <v>0</v>
      </c>
      <c r="M23" s="36"/>
      <c r="N23" s="36"/>
      <c r="O23" s="36"/>
      <c r="P23" s="36"/>
      <c r="Q23" s="36"/>
      <c r="R23" s="36"/>
      <c r="S23" s="36"/>
      <c r="T23" s="36"/>
      <c r="U23" s="36"/>
      <c r="V23" s="36"/>
      <c r="W23" s="36"/>
      <c r="X23" s="36"/>
      <c r="Y23" s="36"/>
      <c r="Z23" s="36"/>
    </row>
    <row r="24" spans="1:26" ht="14.25" customHeight="1">
      <c r="A24" s="42"/>
      <c r="B24" s="42"/>
      <c r="C24" s="43"/>
      <c r="D24" s="42"/>
      <c r="E24" s="37"/>
      <c r="F24" s="36">
        <f t="shared" si="0"/>
        <v>0</v>
      </c>
      <c r="G24" s="36"/>
      <c r="H24" s="36">
        <f t="shared" si="1"/>
        <v>0</v>
      </c>
      <c r="I24" s="36"/>
      <c r="J24" s="36">
        <f t="shared" si="2"/>
        <v>0</v>
      </c>
      <c r="K24" s="36"/>
      <c r="L24" s="36">
        <f t="shared" si="3"/>
        <v>0</v>
      </c>
      <c r="M24" s="36"/>
      <c r="N24" s="36"/>
      <c r="O24" s="36"/>
      <c r="P24" s="36"/>
      <c r="Q24" s="36"/>
      <c r="R24" s="36"/>
      <c r="S24" s="36"/>
      <c r="T24" s="36"/>
      <c r="U24" s="36"/>
      <c r="V24" s="36"/>
      <c r="W24" s="36"/>
      <c r="X24" s="36"/>
      <c r="Y24" s="36"/>
      <c r="Z24" s="36"/>
    </row>
    <row r="25" spans="1:26" ht="14.25" customHeight="1">
      <c r="A25" s="44" t="s">
        <v>92</v>
      </c>
      <c r="B25" s="44">
        <f>SUM(B5:B24)</f>
        <v>0</v>
      </c>
      <c r="D25" s="44">
        <f t="shared" ref="D25:L25" si="4">SUM(D5:D24)</f>
        <v>0</v>
      </c>
      <c r="E25" s="44">
        <f t="shared" si="4"/>
        <v>1266.33</v>
      </c>
      <c r="F25" s="44">
        <f t="shared" si="4"/>
        <v>-1266.33</v>
      </c>
      <c r="G25" s="44">
        <f t="shared" si="4"/>
        <v>2784.16</v>
      </c>
      <c r="H25" s="44">
        <f t="shared" si="4"/>
        <v>-2784.16</v>
      </c>
      <c r="I25" s="44">
        <f t="shared" si="4"/>
        <v>4559.8099999999995</v>
      </c>
      <c r="J25" s="44">
        <f t="shared" si="4"/>
        <v>-4559.8099999999995</v>
      </c>
      <c r="K25" s="44">
        <f t="shared" si="4"/>
        <v>8002.62</v>
      </c>
      <c r="L25" s="44">
        <f t="shared" si="4"/>
        <v>-8002.62</v>
      </c>
      <c r="M25" s="36"/>
      <c r="N25" s="36"/>
      <c r="O25" s="36"/>
      <c r="P25" s="36"/>
      <c r="Q25" s="36"/>
      <c r="R25" s="36"/>
      <c r="S25" s="36"/>
      <c r="T25" s="36"/>
      <c r="U25" s="36"/>
      <c r="V25" s="36"/>
      <c r="W25" s="36"/>
      <c r="X25" s="36"/>
      <c r="Y25" s="36"/>
      <c r="Z25" s="36"/>
    </row>
    <row r="26" spans="1:26" ht="14.25" customHeight="1">
      <c r="A26" s="45"/>
      <c r="B26" s="45"/>
      <c r="D26" s="45"/>
      <c r="E26" s="37"/>
      <c r="F26" s="36"/>
      <c r="G26" s="36"/>
      <c r="H26" s="36"/>
      <c r="I26" s="36"/>
      <c r="J26" s="36"/>
      <c r="K26" s="36"/>
      <c r="L26" s="36"/>
      <c r="M26" s="36"/>
      <c r="N26" s="36"/>
      <c r="O26" s="36"/>
      <c r="P26" s="36"/>
      <c r="Q26" s="36"/>
      <c r="R26" s="36"/>
      <c r="S26" s="36"/>
      <c r="T26" s="36"/>
      <c r="U26" s="36"/>
      <c r="V26" s="36"/>
      <c r="W26" s="36"/>
      <c r="X26" s="36"/>
      <c r="Y26" s="36"/>
      <c r="Z26" s="36"/>
    </row>
    <row r="27" spans="1:26" ht="14.25" customHeight="1">
      <c r="A27" s="36"/>
      <c r="B27" s="36"/>
      <c r="C27" s="36"/>
      <c r="D27" s="36"/>
      <c r="E27" s="37"/>
      <c r="F27" s="36"/>
      <c r="G27" s="36"/>
      <c r="H27" s="36"/>
      <c r="I27" s="36"/>
      <c r="J27" s="36"/>
      <c r="K27" s="36"/>
      <c r="L27" s="36"/>
      <c r="M27" s="36"/>
      <c r="N27" s="36"/>
      <c r="O27" s="36"/>
      <c r="P27" s="36"/>
      <c r="Q27" s="36"/>
      <c r="R27" s="36"/>
      <c r="S27" s="36"/>
      <c r="T27" s="36"/>
      <c r="U27" s="36"/>
      <c r="V27" s="36"/>
      <c r="W27" s="36"/>
      <c r="X27" s="36"/>
      <c r="Y27" s="36"/>
      <c r="Z27" s="36"/>
    </row>
    <row r="28" spans="1:26" ht="14.25" customHeight="1">
      <c r="A28" s="36"/>
      <c r="B28" s="36"/>
      <c r="C28" s="36"/>
      <c r="D28" s="36" t="s">
        <v>93</v>
      </c>
      <c r="E28" s="37">
        <f>'PC expenditure 20-21'!B12</f>
        <v>1216.3300000000002</v>
      </c>
      <c r="F28" s="36"/>
      <c r="G28" s="36">
        <f>'PC expenditure 20-21'!B24+'Budget 20-21'!E28</f>
        <v>3484.16</v>
      </c>
      <c r="H28" s="36"/>
      <c r="I28" s="36">
        <f>+G28+'PC expenditure 20-21'!B39</f>
        <v>5618.3799999999992</v>
      </c>
      <c r="J28" s="36"/>
      <c r="K28" s="36">
        <f>+I28+'PC expenditure 20-21'!B56</f>
        <v>9061.1899999999987</v>
      </c>
      <c r="L28" s="36"/>
      <c r="M28" s="36"/>
      <c r="N28" s="36"/>
      <c r="O28" s="36"/>
      <c r="P28" s="36"/>
      <c r="Q28" s="36"/>
      <c r="R28" s="36"/>
      <c r="S28" s="36"/>
      <c r="T28" s="36"/>
      <c r="U28" s="36"/>
      <c r="V28" s="36"/>
      <c r="W28" s="36"/>
      <c r="X28" s="36"/>
      <c r="Y28" s="36"/>
      <c r="Z28" s="36"/>
    </row>
    <row r="29" spans="1:26" ht="14.25" customHeight="1">
      <c r="A29" s="36"/>
      <c r="B29" s="36"/>
      <c r="C29" s="36"/>
      <c r="D29" s="36"/>
      <c r="E29" s="37"/>
      <c r="F29" s="36"/>
      <c r="G29" s="36"/>
      <c r="H29" s="36"/>
      <c r="I29" s="36"/>
      <c r="J29" s="36"/>
      <c r="K29" s="36"/>
      <c r="L29" s="36"/>
      <c r="M29" s="36"/>
      <c r="N29" s="36"/>
      <c r="O29" s="36"/>
      <c r="P29" s="36"/>
      <c r="Q29" s="36"/>
      <c r="R29" s="36"/>
      <c r="S29" s="36"/>
      <c r="T29" s="36"/>
      <c r="U29" s="36"/>
      <c r="V29" s="36"/>
      <c r="W29" s="36"/>
      <c r="X29" s="36"/>
      <c r="Y29" s="36"/>
      <c r="Z29" s="36"/>
    </row>
    <row r="30" spans="1:26" ht="14.25" customHeight="1">
      <c r="A30" s="36"/>
      <c r="B30" s="36"/>
      <c r="C30" s="36"/>
      <c r="D30" s="36" t="s">
        <v>94</v>
      </c>
      <c r="E30" s="37">
        <f>+E25-E28</f>
        <v>49.999999999999773</v>
      </c>
      <c r="F30" s="36"/>
      <c r="G30" s="37">
        <f>+G25-G28</f>
        <v>-700</v>
      </c>
      <c r="H30" s="36"/>
      <c r="I30" s="37">
        <f>+I25-I28</f>
        <v>-1058.5699999999997</v>
      </c>
      <c r="J30" s="36"/>
      <c r="K30" s="37">
        <f>+K25-K28</f>
        <v>-1058.5699999999988</v>
      </c>
      <c r="L30" s="36"/>
      <c r="M30" s="36"/>
      <c r="N30" s="36"/>
      <c r="O30" s="36"/>
      <c r="P30" s="36"/>
      <c r="Q30" s="36"/>
      <c r="R30" s="36"/>
      <c r="S30" s="36"/>
      <c r="T30" s="36"/>
      <c r="U30" s="36"/>
      <c r="V30" s="36"/>
      <c r="W30" s="36"/>
      <c r="X30" s="36"/>
      <c r="Y30" s="36"/>
      <c r="Z30" s="36"/>
    </row>
    <row r="31" spans="1:26" ht="14.25" customHeight="1">
      <c r="A31" s="36"/>
      <c r="B31" s="36"/>
      <c r="C31" s="36"/>
      <c r="D31" s="36"/>
      <c r="E31" s="37"/>
      <c r="F31" s="36"/>
      <c r="G31" s="36"/>
      <c r="H31" s="36"/>
      <c r="I31" s="36"/>
      <c r="J31" s="36"/>
      <c r="K31" s="36"/>
      <c r="L31" s="36"/>
      <c r="M31" s="36"/>
      <c r="N31" s="36"/>
      <c r="O31" s="36"/>
      <c r="P31" s="36"/>
      <c r="Q31" s="36"/>
      <c r="R31" s="36"/>
      <c r="S31" s="36"/>
      <c r="T31" s="36"/>
      <c r="U31" s="36"/>
      <c r="V31" s="36"/>
      <c r="W31" s="36"/>
      <c r="X31" s="36"/>
      <c r="Y31" s="36"/>
      <c r="Z31" s="36"/>
    </row>
    <row r="32" spans="1:26" ht="14.25" customHeight="1">
      <c r="A32" s="36"/>
      <c r="B32" s="36"/>
      <c r="C32" s="36"/>
      <c r="D32" s="36"/>
      <c r="E32" s="37"/>
      <c r="F32" s="36"/>
      <c r="G32" s="36"/>
      <c r="H32" s="36"/>
      <c r="I32" s="36"/>
      <c r="J32" s="36"/>
      <c r="K32" s="36"/>
      <c r="L32" s="36"/>
      <c r="M32" s="36"/>
      <c r="N32" s="36"/>
      <c r="O32" s="36"/>
      <c r="P32" s="36"/>
      <c r="Q32" s="36"/>
      <c r="R32" s="36"/>
      <c r="S32" s="36"/>
      <c r="T32" s="36"/>
      <c r="U32" s="36"/>
      <c r="V32" s="36"/>
      <c r="W32" s="36"/>
      <c r="X32" s="36"/>
      <c r="Y32" s="36"/>
      <c r="Z32" s="36"/>
    </row>
    <row r="33" spans="1:26" ht="14.25" customHeight="1">
      <c r="A33" s="36"/>
      <c r="B33" s="36"/>
      <c r="C33" s="36"/>
      <c r="D33" s="36"/>
      <c r="E33" s="37"/>
      <c r="F33" s="36"/>
      <c r="G33" s="36"/>
      <c r="H33" s="36"/>
      <c r="I33" s="36"/>
      <c r="J33" s="36"/>
      <c r="K33" s="36"/>
      <c r="L33" s="36"/>
      <c r="M33" s="36"/>
      <c r="N33" s="36"/>
      <c r="O33" s="36"/>
      <c r="P33" s="36"/>
      <c r="Q33" s="36"/>
      <c r="R33" s="36"/>
      <c r="S33" s="36"/>
      <c r="T33" s="36"/>
      <c r="U33" s="36"/>
      <c r="V33" s="36"/>
      <c r="W33" s="36"/>
      <c r="X33" s="36"/>
      <c r="Y33" s="36"/>
      <c r="Z33" s="36"/>
    </row>
    <row r="34" spans="1:26" ht="14.25" customHeight="1">
      <c r="A34" s="36"/>
      <c r="B34" s="36"/>
      <c r="C34" s="36"/>
      <c r="D34" s="36"/>
      <c r="E34" s="37"/>
      <c r="F34" s="36"/>
      <c r="G34" s="36"/>
      <c r="H34" s="36"/>
      <c r="I34" s="36"/>
      <c r="J34" s="36"/>
      <c r="K34" s="36"/>
      <c r="L34" s="36"/>
      <c r="M34" s="36"/>
      <c r="N34" s="36"/>
      <c r="O34" s="36"/>
      <c r="P34" s="36"/>
      <c r="Q34" s="36"/>
      <c r="R34" s="36"/>
      <c r="S34" s="36"/>
      <c r="T34" s="36"/>
      <c r="U34" s="36"/>
      <c r="V34" s="36"/>
      <c r="W34" s="36"/>
      <c r="X34" s="36"/>
      <c r="Y34" s="36"/>
      <c r="Z34" s="36"/>
    </row>
    <row r="35" spans="1:26" ht="14.25" customHeight="1">
      <c r="A35" s="36"/>
      <c r="B35" s="36"/>
      <c r="C35" s="36"/>
      <c r="D35" s="36"/>
      <c r="E35" s="37"/>
      <c r="F35" s="36"/>
      <c r="G35" s="36"/>
      <c r="H35" s="36"/>
      <c r="I35" s="36"/>
      <c r="J35" s="36"/>
      <c r="K35" s="36"/>
      <c r="L35" s="36"/>
      <c r="M35" s="36"/>
      <c r="N35" s="36"/>
      <c r="O35" s="36"/>
      <c r="P35" s="36"/>
      <c r="Q35" s="36"/>
      <c r="R35" s="36"/>
      <c r="S35" s="36"/>
      <c r="T35" s="36"/>
      <c r="U35" s="36"/>
      <c r="V35" s="36"/>
      <c r="W35" s="36"/>
      <c r="X35" s="36"/>
      <c r="Y35" s="36"/>
      <c r="Z35" s="36"/>
    </row>
    <row r="36" spans="1:26" ht="14.25" customHeight="1">
      <c r="A36" s="36"/>
      <c r="B36" s="36"/>
      <c r="C36" s="36"/>
      <c r="D36" s="36"/>
      <c r="E36" s="37"/>
      <c r="F36" s="36"/>
      <c r="G36" s="36"/>
      <c r="H36" s="36"/>
      <c r="I36" s="36"/>
      <c r="J36" s="36"/>
      <c r="K36" s="36"/>
      <c r="L36" s="36"/>
      <c r="M36" s="36"/>
      <c r="N36" s="36"/>
      <c r="O36" s="36"/>
      <c r="P36" s="36"/>
      <c r="Q36" s="36"/>
      <c r="R36" s="36"/>
      <c r="S36" s="36"/>
      <c r="T36" s="36"/>
      <c r="U36" s="36"/>
      <c r="V36" s="36"/>
      <c r="W36" s="36"/>
      <c r="X36" s="36"/>
      <c r="Y36" s="36"/>
      <c r="Z36" s="36"/>
    </row>
    <row r="37" spans="1:26" ht="14.25" customHeight="1">
      <c r="A37" s="36"/>
      <c r="B37" s="36"/>
      <c r="C37" s="36"/>
      <c r="D37" s="36"/>
      <c r="E37" s="37"/>
      <c r="F37" s="36"/>
      <c r="G37" s="36"/>
      <c r="H37" s="36"/>
      <c r="I37" s="36"/>
      <c r="J37" s="36"/>
      <c r="K37" s="36"/>
      <c r="L37" s="36"/>
      <c r="M37" s="36"/>
      <c r="N37" s="36"/>
      <c r="O37" s="36"/>
      <c r="P37" s="36"/>
      <c r="Q37" s="36"/>
      <c r="R37" s="36"/>
      <c r="S37" s="36"/>
      <c r="T37" s="36"/>
      <c r="U37" s="36"/>
      <c r="V37" s="36"/>
      <c r="W37" s="36"/>
      <c r="X37" s="36"/>
      <c r="Y37" s="36"/>
      <c r="Z37" s="36"/>
    </row>
    <row r="38" spans="1:26" ht="14.25" customHeight="1">
      <c r="A38" s="36"/>
      <c r="B38" s="36"/>
      <c r="C38" s="36"/>
      <c r="D38" s="36"/>
      <c r="E38" s="37"/>
      <c r="F38" s="36"/>
      <c r="G38" s="36"/>
      <c r="H38" s="36"/>
      <c r="I38" s="36"/>
      <c r="J38" s="36"/>
      <c r="K38" s="36"/>
      <c r="L38" s="36"/>
      <c r="M38" s="36"/>
      <c r="N38" s="36"/>
      <c r="O38" s="36"/>
      <c r="P38" s="36"/>
      <c r="Q38" s="36"/>
      <c r="R38" s="36"/>
      <c r="S38" s="36"/>
      <c r="T38" s="36"/>
      <c r="U38" s="36"/>
      <c r="V38" s="36"/>
      <c r="W38" s="36"/>
      <c r="X38" s="36"/>
      <c r="Y38" s="36"/>
      <c r="Z38" s="36"/>
    </row>
    <row r="39" spans="1:26" ht="14.25" customHeight="1">
      <c r="A39" s="36"/>
      <c r="B39" s="36"/>
      <c r="C39" s="36"/>
      <c r="D39" s="36"/>
      <c r="E39" s="37"/>
      <c r="F39" s="36"/>
      <c r="G39" s="36"/>
      <c r="H39" s="36"/>
      <c r="I39" s="36"/>
      <c r="J39" s="36"/>
      <c r="K39" s="36"/>
      <c r="L39" s="36"/>
      <c r="M39" s="36"/>
      <c r="N39" s="36"/>
      <c r="O39" s="36"/>
      <c r="P39" s="36"/>
      <c r="Q39" s="36"/>
      <c r="R39" s="36"/>
      <c r="S39" s="36"/>
      <c r="T39" s="36"/>
      <c r="U39" s="36"/>
      <c r="V39" s="36"/>
      <c r="W39" s="36"/>
      <c r="X39" s="36"/>
      <c r="Y39" s="36"/>
      <c r="Z39" s="36"/>
    </row>
    <row r="40" spans="1:26" ht="14.25" customHeight="1">
      <c r="A40" s="36"/>
      <c r="B40" s="36"/>
      <c r="C40" s="36"/>
      <c r="D40" s="36"/>
      <c r="E40" s="37"/>
      <c r="F40" s="36"/>
      <c r="G40" s="36"/>
      <c r="H40" s="36"/>
      <c r="I40" s="36"/>
      <c r="J40" s="36"/>
      <c r="K40" s="36"/>
      <c r="L40" s="36"/>
      <c r="M40" s="36"/>
      <c r="N40" s="36"/>
      <c r="O40" s="36"/>
      <c r="P40" s="36"/>
      <c r="Q40" s="36"/>
      <c r="R40" s="36"/>
      <c r="S40" s="36"/>
      <c r="T40" s="36"/>
      <c r="U40" s="36"/>
      <c r="V40" s="36"/>
      <c r="W40" s="36"/>
      <c r="X40" s="36"/>
      <c r="Y40" s="36"/>
      <c r="Z40" s="36"/>
    </row>
    <row r="41" spans="1:26" ht="14.25" customHeight="1">
      <c r="A41" s="36"/>
      <c r="B41" s="36"/>
      <c r="C41" s="36"/>
      <c r="D41" s="36"/>
      <c r="E41" s="37"/>
      <c r="F41" s="36"/>
      <c r="G41" s="36"/>
      <c r="H41" s="36"/>
      <c r="I41" s="36"/>
      <c r="J41" s="36"/>
      <c r="K41" s="36"/>
      <c r="L41" s="36"/>
      <c r="M41" s="36"/>
      <c r="N41" s="36"/>
      <c r="O41" s="36"/>
      <c r="P41" s="36"/>
      <c r="Q41" s="36"/>
      <c r="R41" s="36"/>
      <c r="S41" s="36"/>
      <c r="T41" s="36"/>
      <c r="U41" s="36"/>
      <c r="V41" s="36"/>
      <c r="W41" s="36"/>
      <c r="X41" s="36"/>
      <c r="Y41" s="36"/>
      <c r="Z41" s="36"/>
    </row>
    <row r="42" spans="1:26" ht="14.25" customHeight="1">
      <c r="A42" s="36"/>
      <c r="B42" s="36"/>
      <c r="C42" s="36"/>
      <c r="D42" s="36"/>
      <c r="E42" s="37"/>
      <c r="F42" s="36"/>
      <c r="G42" s="36"/>
      <c r="H42" s="36"/>
      <c r="I42" s="36"/>
      <c r="J42" s="36"/>
      <c r="K42" s="36"/>
      <c r="L42" s="36"/>
      <c r="M42" s="36"/>
      <c r="N42" s="36"/>
      <c r="O42" s="36"/>
      <c r="P42" s="36"/>
      <c r="Q42" s="36"/>
      <c r="R42" s="36"/>
      <c r="S42" s="36"/>
      <c r="T42" s="36"/>
      <c r="U42" s="36"/>
      <c r="V42" s="36"/>
      <c r="W42" s="36"/>
      <c r="X42" s="36"/>
      <c r="Y42" s="36"/>
      <c r="Z42" s="36"/>
    </row>
    <row r="43" spans="1:26" ht="14.25" customHeight="1">
      <c r="A43" s="36"/>
      <c r="B43" s="36"/>
      <c r="C43" s="36"/>
      <c r="D43" s="36"/>
      <c r="E43" s="37"/>
      <c r="F43" s="36"/>
      <c r="G43" s="36"/>
      <c r="H43" s="36"/>
      <c r="I43" s="36"/>
      <c r="J43" s="36"/>
      <c r="K43" s="36"/>
      <c r="L43" s="36"/>
      <c r="M43" s="36"/>
      <c r="N43" s="36"/>
      <c r="O43" s="36"/>
      <c r="P43" s="36"/>
      <c r="Q43" s="36"/>
      <c r="R43" s="36"/>
      <c r="S43" s="36"/>
      <c r="T43" s="36"/>
      <c r="U43" s="36"/>
      <c r="V43" s="36"/>
      <c r="W43" s="36"/>
      <c r="X43" s="36"/>
      <c r="Y43" s="36"/>
      <c r="Z43" s="36"/>
    </row>
    <row r="44" spans="1:26" ht="14.25" customHeight="1">
      <c r="A44" s="36"/>
      <c r="B44" s="36"/>
      <c r="C44" s="36"/>
      <c r="D44" s="36"/>
      <c r="E44" s="37"/>
      <c r="F44" s="36"/>
      <c r="G44" s="36"/>
      <c r="H44" s="36"/>
      <c r="I44" s="36"/>
      <c r="J44" s="36"/>
      <c r="K44" s="36"/>
      <c r="L44" s="36"/>
      <c r="M44" s="36"/>
      <c r="N44" s="36"/>
      <c r="O44" s="36"/>
      <c r="P44" s="36"/>
      <c r="Q44" s="36"/>
      <c r="R44" s="36"/>
      <c r="S44" s="36"/>
      <c r="T44" s="36"/>
      <c r="U44" s="36"/>
      <c r="V44" s="36"/>
      <c r="W44" s="36"/>
      <c r="X44" s="36"/>
      <c r="Y44" s="36"/>
      <c r="Z44" s="36"/>
    </row>
    <row r="45" spans="1:26" ht="14.25" customHeight="1">
      <c r="A45" s="36"/>
      <c r="B45" s="36"/>
      <c r="C45" s="36"/>
      <c r="D45" s="36"/>
      <c r="E45" s="37"/>
      <c r="F45" s="36"/>
      <c r="G45" s="36"/>
      <c r="H45" s="36"/>
      <c r="I45" s="36"/>
      <c r="J45" s="36"/>
      <c r="K45" s="36"/>
      <c r="L45" s="36"/>
      <c r="M45" s="36"/>
      <c r="N45" s="36"/>
      <c r="O45" s="36"/>
      <c r="P45" s="36"/>
      <c r="Q45" s="36"/>
      <c r="R45" s="36"/>
      <c r="S45" s="36"/>
      <c r="T45" s="36"/>
      <c r="U45" s="36"/>
      <c r="V45" s="36"/>
      <c r="W45" s="36"/>
      <c r="X45" s="36"/>
      <c r="Y45" s="36"/>
      <c r="Z45" s="36"/>
    </row>
    <row r="46" spans="1:26" ht="14.25" customHeight="1">
      <c r="A46" s="36"/>
      <c r="B46" s="36"/>
      <c r="C46" s="36"/>
      <c r="D46" s="36"/>
      <c r="E46" s="37"/>
      <c r="F46" s="36"/>
      <c r="G46" s="36"/>
      <c r="H46" s="36"/>
      <c r="I46" s="36"/>
      <c r="J46" s="36"/>
      <c r="K46" s="36"/>
      <c r="L46" s="36"/>
      <c r="M46" s="36"/>
      <c r="N46" s="36"/>
      <c r="O46" s="36"/>
      <c r="P46" s="36"/>
      <c r="Q46" s="36"/>
      <c r="R46" s="36"/>
      <c r="S46" s="36"/>
      <c r="T46" s="36"/>
      <c r="U46" s="36"/>
      <c r="V46" s="36"/>
      <c r="W46" s="36"/>
      <c r="X46" s="36"/>
      <c r="Y46" s="36"/>
      <c r="Z46" s="36"/>
    </row>
    <row r="47" spans="1:26" ht="14.25" customHeight="1">
      <c r="A47" s="36"/>
      <c r="B47" s="36"/>
      <c r="C47" s="36"/>
      <c r="D47" s="36"/>
      <c r="E47" s="37"/>
      <c r="F47" s="36"/>
      <c r="G47" s="36"/>
      <c r="H47" s="36"/>
      <c r="I47" s="36"/>
      <c r="J47" s="36"/>
      <c r="K47" s="36"/>
      <c r="L47" s="36"/>
      <c r="M47" s="36"/>
      <c r="N47" s="36"/>
      <c r="O47" s="36"/>
      <c r="P47" s="36"/>
      <c r="Q47" s="36"/>
      <c r="R47" s="36"/>
      <c r="S47" s="36"/>
      <c r="T47" s="36"/>
      <c r="U47" s="36"/>
      <c r="V47" s="36"/>
      <c r="W47" s="36"/>
      <c r="X47" s="36"/>
      <c r="Y47" s="36"/>
      <c r="Z47" s="36"/>
    </row>
    <row r="48" spans="1:26" ht="14.25" customHeight="1">
      <c r="A48" s="36"/>
      <c r="B48" s="36"/>
      <c r="C48" s="36"/>
      <c r="D48" s="36"/>
      <c r="E48" s="37"/>
      <c r="F48" s="36"/>
      <c r="G48" s="36"/>
      <c r="H48" s="36"/>
      <c r="I48" s="36"/>
      <c r="J48" s="36"/>
      <c r="K48" s="36"/>
      <c r="L48" s="36"/>
      <c r="M48" s="36"/>
      <c r="N48" s="36"/>
      <c r="O48" s="36"/>
      <c r="P48" s="36"/>
      <c r="Q48" s="36"/>
      <c r="R48" s="36"/>
      <c r="S48" s="36"/>
      <c r="T48" s="36"/>
      <c r="U48" s="36"/>
      <c r="V48" s="36"/>
      <c r="W48" s="36"/>
      <c r="X48" s="36"/>
      <c r="Y48" s="36"/>
      <c r="Z48" s="36"/>
    </row>
    <row r="49" spans="1:26" ht="14.25" customHeight="1">
      <c r="A49" s="36"/>
      <c r="B49" s="36"/>
      <c r="C49" s="36"/>
      <c r="D49" s="36"/>
      <c r="E49" s="37"/>
      <c r="F49" s="36"/>
      <c r="G49" s="36"/>
      <c r="H49" s="36"/>
      <c r="I49" s="36"/>
      <c r="J49" s="36"/>
      <c r="K49" s="36"/>
      <c r="L49" s="36"/>
      <c r="M49" s="36"/>
      <c r="N49" s="36"/>
      <c r="O49" s="36"/>
      <c r="P49" s="36"/>
      <c r="Q49" s="36"/>
      <c r="R49" s="36"/>
      <c r="S49" s="36"/>
      <c r="T49" s="36"/>
      <c r="U49" s="36"/>
      <c r="V49" s="36"/>
      <c r="W49" s="36"/>
      <c r="X49" s="36"/>
      <c r="Y49" s="36"/>
      <c r="Z49" s="36"/>
    </row>
    <row r="50" spans="1:26" ht="14.25" customHeight="1">
      <c r="A50" s="36"/>
      <c r="B50" s="36"/>
      <c r="C50" s="36"/>
      <c r="D50" s="36"/>
      <c r="E50" s="37"/>
      <c r="F50" s="36"/>
      <c r="G50" s="36"/>
      <c r="H50" s="36"/>
      <c r="I50" s="36"/>
      <c r="J50" s="36"/>
      <c r="K50" s="36"/>
      <c r="L50" s="36"/>
      <c r="M50" s="36"/>
      <c r="N50" s="36"/>
      <c r="O50" s="36"/>
      <c r="P50" s="36"/>
      <c r="Q50" s="36"/>
      <c r="R50" s="36"/>
      <c r="S50" s="36"/>
      <c r="T50" s="36"/>
      <c r="U50" s="36"/>
      <c r="V50" s="36"/>
      <c r="W50" s="36"/>
      <c r="X50" s="36"/>
      <c r="Y50" s="36"/>
      <c r="Z50" s="36"/>
    </row>
    <row r="51" spans="1:26" ht="14.25" customHeight="1">
      <c r="A51" s="36"/>
      <c r="B51" s="36"/>
      <c r="C51" s="36"/>
      <c r="D51" s="36"/>
      <c r="E51" s="37"/>
      <c r="F51" s="36"/>
      <c r="G51" s="36"/>
      <c r="H51" s="36"/>
      <c r="I51" s="36"/>
      <c r="J51" s="36"/>
      <c r="K51" s="36"/>
      <c r="L51" s="36"/>
      <c r="M51" s="36"/>
      <c r="N51" s="36"/>
      <c r="O51" s="36"/>
      <c r="P51" s="36"/>
      <c r="Q51" s="36"/>
      <c r="R51" s="36"/>
      <c r="S51" s="36"/>
      <c r="T51" s="36"/>
      <c r="U51" s="36"/>
      <c r="V51" s="36"/>
      <c r="W51" s="36"/>
      <c r="X51" s="36"/>
      <c r="Y51" s="36"/>
      <c r="Z51" s="36"/>
    </row>
    <row r="52" spans="1:26" ht="14.25" customHeight="1">
      <c r="A52" s="36"/>
      <c r="B52" s="36"/>
      <c r="C52" s="36"/>
      <c r="D52" s="36"/>
      <c r="E52" s="37"/>
      <c r="F52" s="36"/>
      <c r="G52" s="36"/>
      <c r="H52" s="36"/>
      <c r="I52" s="36"/>
      <c r="J52" s="36"/>
      <c r="K52" s="36"/>
      <c r="L52" s="36"/>
      <c r="M52" s="36"/>
      <c r="N52" s="36"/>
      <c r="O52" s="36"/>
      <c r="P52" s="36"/>
      <c r="Q52" s="36"/>
      <c r="R52" s="36"/>
      <c r="S52" s="36"/>
      <c r="T52" s="36"/>
      <c r="U52" s="36"/>
      <c r="V52" s="36"/>
      <c r="W52" s="36"/>
      <c r="X52" s="36"/>
      <c r="Y52" s="36"/>
      <c r="Z52" s="36"/>
    </row>
    <row r="53" spans="1:26" ht="14.25" customHeight="1">
      <c r="A53" s="36"/>
      <c r="B53" s="36"/>
      <c r="C53" s="36"/>
      <c r="D53" s="36"/>
      <c r="E53" s="37"/>
      <c r="F53" s="36"/>
      <c r="G53" s="36"/>
      <c r="H53" s="36"/>
      <c r="I53" s="36"/>
      <c r="J53" s="36"/>
      <c r="K53" s="36"/>
      <c r="L53" s="36"/>
      <c r="M53" s="36"/>
      <c r="N53" s="36"/>
      <c r="O53" s="36"/>
      <c r="P53" s="36"/>
      <c r="Q53" s="36"/>
      <c r="R53" s="36"/>
      <c r="S53" s="36"/>
      <c r="T53" s="36"/>
      <c r="U53" s="36"/>
      <c r="V53" s="36"/>
      <c r="W53" s="36"/>
      <c r="X53" s="36"/>
      <c r="Y53" s="36"/>
      <c r="Z53" s="36"/>
    </row>
    <row r="54" spans="1:26" ht="14.25" customHeight="1">
      <c r="A54" s="36"/>
      <c r="B54" s="36"/>
      <c r="C54" s="36"/>
      <c r="D54" s="36"/>
      <c r="E54" s="37"/>
      <c r="F54" s="36"/>
      <c r="G54" s="36"/>
      <c r="H54" s="36"/>
      <c r="I54" s="36"/>
      <c r="J54" s="36"/>
      <c r="K54" s="36"/>
      <c r="L54" s="36"/>
      <c r="M54" s="36"/>
      <c r="N54" s="36"/>
      <c r="O54" s="36"/>
      <c r="P54" s="36"/>
      <c r="Q54" s="36"/>
      <c r="R54" s="36"/>
      <c r="S54" s="36"/>
      <c r="T54" s="36"/>
      <c r="U54" s="36"/>
      <c r="V54" s="36"/>
      <c r="W54" s="36"/>
      <c r="X54" s="36"/>
      <c r="Y54" s="36"/>
      <c r="Z54" s="36"/>
    </row>
    <row r="55" spans="1:26" ht="14.25" customHeight="1">
      <c r="A55" s="36"/>
      <c r="B55" s="36"/>
      <c r="C55" s="36"/>
      <c r="D55" s="36"/>
      <c r="E55" s="37"/>
      <c r="F55" s="36"/>
      <c r="G55" s="36"/>
      <c r="H55" s="36"/>
      <c r="I55" s="36"/>
      <c r="J55" s="36"/>
      <c r="K55" s="36"/>
      <c r="L55" s="36"/>
      <c r="M55" s="36"/>
      <c r="N55" s="36"/>
      <c r="O55" s="36"/>
      <c r="P55" s="36"/>
      <c r="Q55" s="36"/>
      <c r="R55" s="36"/>
      <c r="S55" s="36"/>
      <c r="T55" s="36"/>
      <c r="U55" s="36"/>
      <c r="V55" s="36"/>
      <c r="W55" s="36"/>
      <c r="X55" s="36"/>
      <c r="Y55" s="36"/>
      <c r="Z55" s="36"/>
    </row>
    <row r="56" spans="1:26" ht="14.25" customHeight="1">
      <c r="A56" s="36"/>
      <c r="B56" s="36"/>
      <c r="C56" s="36"/>
      <c r="D56" s="36"/>
      <c r="E56" s="37"/>
      <c r="F56" s="36"/>
      <c r="G56" s="36"/>
      <c r="H56" s="36"/>
      <c r="I56" s="36"/>
      <c r="J56" s="36"/>
      <c r="K56" s="36"/>
      <c r="L56" s="36"/>
      <c r="M56" s="36"/>
      <c r="N56" s="36"/>
      <c r="O56" s="36"/>
      <c r="P56" s="36"/>
      <c r="Q56" s="36"/>
      <c r="R56" s="36"/>
      <c r="S56" s="36"/>
      <c r="T56" s="36"/>
      <c r="U56" s="36"/>
      <c r="V56" s="36"/>
      <c r="W56" s="36"/>
      <c r="X56" s="36"/>
      <c r="Y56" s="36"/>
      <c r="Z56" s="36"/>
    </row>
    <row r="57" spans="1:26" ht="14.25" customHeight="1">
      <c r="A57" s="36"/>
      <c r="B57" s="36"/>
      <c r="C57" s="36"/>
      <c r="D57" s="36"/>
      <c r="E57" s="37"/>
      <c r="F57" s="36"/>
      <c r="G57" s="36"/>
      <c r="H57" s="36"/>
      <c r="I57" s="36"/>
      <c r="J57" s="36"/>
      <c r="K57" s="36"/>
      <c r="L57" s="36"/>
      <c r="M57" s="36"/>
      <c r="N57" s="36"/>
      <c r="O57" s="36"/>
      <c r="P57" s="36"/>
      <c r="Q57" s="36"/>
      <c r="R57" s="36"/>
      <c r="S57" s="36"/>
      <c r="T57" s="36"/>
      <c r="U57" s="36"/>
      <c r="V57" s="36"/>
      <c r="W57" s="36"/>
      <c r="X57" s="36"/>
      <c r="Y57" s="36"/>
      <c r="Z57" s="36"/>
    </row>
    <row r="58" spans="1:26" ht="14.25" customHeight="1">
      <c r="A58" s="36"/>
      <c r="B58" s="36"/>
      <c r="C58" s="36"/>
      <c r="D58" s="36"/>
      <c r="E58" s="37"/>
      <c r="F58" s="36"/>
      <c r="G58" s="36"/>
      <c r="H58" s="36"/>
      <c r="I58" s="36"/>
      <c r="J58" s="36"/>
      <c r="K58" s="36"/>
      <c r="L58" s="36"/>
      <c r="M58" s="36"/>
      <c r="N58" s="36"/>
      <c r="O58" s="36"/>
      <c r="P58" s="36"/>
      <c r="Q58" s="36"/>
      <c r="R58" s="36"/>
      <c r="S58" s="36"/>
      <c r="T58" s="36"/>
      <c r="U58" s="36"/>
      <c r="V58" s="36"/>
      <c r="W58" s="36"/>
      <c r="X58" s="36"/>
      <c r="Y58" s="36"/>
      <c r="Z58" s="36"/>
    </row>
    <row r="59" spans="1:26" ht="14.25" customHeight="1">
      <c r="A59" s="36"/>
      <c r="B59" s="36"/>
      <c r="C59" s="36"/>
      <c r="D59" s="36"/>
      <c r="E59" s="37"/>
      <c r="F59" s="36"/>
      <c r="G59" s="36"/>
      <c r="H59" s="36"/>
      <c r="I59" s="36"/>
      <c r="J59" s="36"/>
      <c r="K59" s="36"/>
      <c r="L59" s="36"/>
      <c r="M59" s="36"/>
      <c r="N59" s="36"/>
      <c r="O59" s="36"/>
      <c r="P59" s="36"/>
      <c r="Q59" s="36"/>
      <c r="R59" s="36"/>
      <c r="S59" s="36"/>
      <c r="T59" s="36"/>
      <c r="U59" s="36"/>
      <c r="V59" s="36"/>
      <c r="W59" s="36"/>
      <c r="X59" s="36"/>
      <c r="Y59" s="36"/>
      <c r="Z59" s="36"/>
    </row>
    <row r="60" spans="1:26" ht="14.25" customHeight="1">
      <c r="A60" s="36"/>
      <c r="B60" s="36"/>
      <c r="C60" s="36"/>
      <c r="D60" s="36"/>
      <c r="E60" s="37"/>
      <c r="F60" s="36"/>
      <c r="G60" s="36"/>
      <c r="H60" s="36"/>
      <c r="I60" s="36"/>
      <c r="J60" s="36"/>
      <c r="K60" s="36"/>
      <c r="L60" s="36"/>
      <c r="M60" s="36"/>
      <c r="N60" s="36"/>
      <c r="O60" s="36"/>
      <c r="P60" s="36"/>
      <c r="Q60" s="36"/>
      <c r="R60" s="36"/>
      <c r="S60" s="36"/>
      <c r="T60" s="36"/>
      <c r="U60" s="36"/>
      <c r="V60" s="36"/>
      <c r="W60" s="36"/>
      <c r="X60" s="36"/>
      <c r="Y60" s="36"/>
      <c r="Z60" s="36"/>
    </row>
    <row r="61" spans="1:26" ht="14.25" customHeight="1">
      <c r="A61" s="36"/>
      <c r="B61" s="36"/>
      <c r="C61" s="36"/>
      <c r="D61" s="36"/>
      <c r="E61" s="37"/>
      <c r="F61" s="36"/>
      <c r="G61" s="36"/>
      <c r="H61" s="36"/>
      <c r="I61" s="36"/>
      <c r="J61" s="36"/>
      <c r="K61" s="36"/>
      <c r="L61" s="36"/>
      <c r="M61" s="36"/>
      <c r="N61" s="36"/>
      <c r="O61" s="36"/>
      <c r="P61" s="36"/>
      <c r="Q61" s="36"/>
      <c r="R61" s="36"/>
      <c r="S61" s="36"/>
      <c r="T61" s="36"/>
      <c r="U61" s="36"/>
      <c r="V61" s="36"/>
      <c r="W61" s="36"/>
      <c r="X61" s="36"/>
      <c r="Y61" s="36"/>
      <c r="Z61" s="36"/>
    </row>
    <row r="62" spans="1:26" ht="14.25" customHeight="1">
      <c r="A62" s="36"/>
      <c r="B62" s="36"/>
      <c r="C62" s="36"/>
      <c r="D62" s="36"/>
      <c r="E62" s="37"/>
      <c r="F62" s="36"/>
      <c r="G62" s="36"/>
      <c r="H62" s="36"/>
      <c r="I62" s="36"/>
      <c r="J62" s="36"/>
      <c r="K62" s="36"/>
      <c r="L62" s="36"/>
      <c r="M62" s="36"/>
      <c r="N62" s="36"/>
      <c r="O62" s="36"/>
      <c r="P62" s="36"/>
      <c r="Q62" s="36"/>
      <c r="R62" s="36"/>
      <c r="S62" s="36"/>
      <c r="T62" s="36"/>
      <c r="U62" s="36"/>
      <c r="V62" s="36"/>
      <c r="W62" s="36"/>
      <c r="X62" s="36"/>
      <c r="Y62" s="36"/>
      <c r="Z62" s="36"/>
    </row>
    <row r="63" spans="1:26" ht="14.25" customHeight="1">
      <c r="A63" s="36"/>
      <c r="B63" s="36"/>
      <c r="C63" s="36"/>
      <c r="D63" s="36"/>
      <c r="E63" s="37"/>
      <c r="F63" s="36"/>
      <c r="G63" s="36"/>
      <c r="H63" s="36"/>
      <c r="I63" s="36"/>
      <c r="J63" s="36"/>
      <c r="K63" s="36"/>
      <c r="L63" s="36"/>
      <c r="M63" s="36"/>
      <c r="N63" s="36"/>
      <c r="O63" s="36"/>
      <c r="P63" s="36"/>
      <c r="Q63" s="36"/>
      <c r="R63" s="36"/>
      <c r="S63" s="36"/>
      <c r="T63" s="36"/>
      <c r="U63" s="36"/>
      <c r="V63" s="36"/>
      <c r="W63" s="36"/>
      <c r="X63" s="36"/>
      <c r="Y63" s="36"/>
      <c r="Z63" s="36"/>
    </row>
    <row r="64" spans="1:26" ht="14.25" customHeight="1">
      <c r="A64" s="36"/>
      <c r="B64" s="36"/>
      <c r="C64" s="36"/>
      <c r="D64" s="36"/>
      <c r="E64" s="37"/>
      <c r="F64" s="36"/>
      <c r="G64" s="36"/>
      <c r="H64" s="36"/>
      <c r="I64" s="36"/>
      <c r="J64" s="36"/>
      <c r="K64" s="36"/>
      <c r="L64" s="36"/>
      <c r="M64" s="36"/>
      <c r="N64" s="36"/>
      <c r="O64" s="36"/>
      <c r="P64" s="36"/>
      <c r="Q64" s="36"/>
      <c r="R64" s="36"/>
      <c r="S64" s="36"/>
      <c r="T64" s="36"/>
      <c r="U64" s="36"/>
      <c r="V64" s="36"/>
      <c r="W64" s="36"/>
      <c r="X64" s="36"/>
      <c r="Y64" s="36"/>
      <c r="Z64" s="36"/>
    </row>
    <row r="65" spans="1:26" ht="14.25" customHeight="1">
      <c r="A65" s="36"/>
      <c r="B65" s="36"/>
      <c r="C65" s="36"/>
      <c r="D65" s="36"/>
      <c r="E65" s="37"/>
      <c r="F65" s="36"/>
      <c r="G65" s="36"/>
      <c r="H65" s="36"/>
      <c r="I65" s="36"/>
      <c r="J65" s="36"/>
      <c r="K65" s="36"/>
      <c r="L65" s="36"/>
      <c r="M65" s="36"/>
      <c r="N65" s="36"/>
      <c r="O65" s="36"/>
      <c r="P65" s="36"/>
      <c r="Q65" s="36"/>
      <c r="R65" s="36"/>
      <c r="S65" s="36"/>
      <c r="T65" s="36"/>
      <c r="U65" s="36"/>
      <c r="V65" s="36"/>
      <c r="W65" s="36"/>
      <c r="X65" s="36"/>
      <c r="Y65" s="36"/>
      <c r="Z65" s="36"/>
    </row>
    <row r="66" spans="1:26" ht="14.25" customHeight="1">
      <c r="A66" s="36"/>
      <c r="B66" s="36"/>
      <c r="C66" s="36"/>
      <c r="D66" s="36"/>
      <c r="E66" s="37"/>
      <c r="F66" s="36"/>
      <c r="G66" s="36"/>
      <c r="H66" s="36"/>
      <c r="I66" s="36"/>
      <c r="J66" s="36"/>
      <c r="K66" s="36"/>
      <c r="L66" s="36"/>
      <c r="M66" s="36"/>
      <c r="N66" s="36"/>
      <c r="O66" s="36"/>
      <c r="P66" s="36"/>
      <c r="Q66" s="36"/>
      <c r="R66" s="36"/>
      <c r="S66" s="36"/>
      <c r="T66" s="36"/>
      <c r="U66" s="36"/>
      <c r="V66" s="36"/>
      <c r="W66" s="36"/>
      <c r="X66" s="36"/>
      <c r="Y66" s="36"/>
      <c r="Z66" s="36"/>
    </row>
    <row r="67" spans="1:26" ht="14.25" customHeight="1">
      <c r="A67" s="36"/>
      <c r="B67" s="36"/>
      <c r="C67" s="36"/>
      <c r="D67" s="36"/>
      <c r="E67" s="37"/>
      <c r="F67" s="36"/>
      <c r="G67" s="36"/>
      <c r="H67" s="36"/>
      <c r="I67" s="36"/>
      <c r="J67" s="36"/>
      <c r="K67" s="36"/>
      <c r="L67" s="36"/>
      <c r="M67" s="36"/>
      <c r="N67" s="36"/>
      <c r="O67" s="36"/>
      <c r="P67" s="36"/>
      <c r="Q67" s="36"/>
      <c r="R67" s="36"/>
      <c r="S67" s="36"/>
      <c r="T67" s="36"/>
      <c r="U67" s="36"/>
      <c r="V67" s="36"/>
      <c r="W67" s="36"/>
      <c r="X67" s="36"/>
      <c r="Y67" s="36"/>
      <c r="Z67" s="36"/>
    </row>
    <row r="68" spans="1:26" ht="14.25" customHeight="1">
      <c r="A68" s="36"/>
      <c r="B68" s="36"/>
      <c r="C68" s="36"/>
      <c r="D68" s="36"/>
      <c r="E68" s="37"/>
      <c r="F68" s="36"/>
      <c r="G68" s="36"/>
      <c r="H68" s="36"/>
      <c r="I68" s="36"/>
      <c r="J68" s="36"/>
      <c r="K68" s="36"/>
      <c r="L68" s="36"/>
      <c r="M68" s="36"/>
      <c r="N68" s="36"/>
      <c r="O68" s="36"/>
      <c r="P68" s="36"/>
      <c r="Q68" s="36"/>
      <c r="R68" s="36"/>
      <c r="S68" s="36"/>
      <c r="T68" s="36"/>
      <c r="U68" s="36"/>
      <c r="V68" s="36"/>
      <c r="W68" s="36"/>
      <c r="X68" s="36"/>
      <c r="Y68" s="36"/>
      <c r="Z68" s="36"/>
    </row>
    <row r="69" spans="1:26" ht="14.25" customHeight="1">
      <c r="A69" s="36"/>
      <c r="B69" s="36"/>
      <c r="C69" s="36"/>
      <c r="D69" s="36"/>
      <c r="E69" s="37"/>
      <c r="F69" s="36"/>
      <c r="G69" s="36"/>
      <c r="H69" s="36"/>
      <c r="I69" s="36"/>
      <c r="J69" s="36"/>
      <c r="K69" s="36"/>
      <c r="L69" s="36"/>
      <c r="M69" s="36"/>
      <c r="N69" s="36"/>
      <c r="O69" s="36"/>
      <c r="P69" s="36"/>
      <c r="Q69" s="36"/>
      <c r="R69" s="36"/>
      <c r="S69" s="36"/>
      <c r="T69" s="36"/>
      <c r="U69" s="36"/>
      <c r="V69" s="36"/>
      <c r="W69" s="36"/>
      <c r="X69" s="36"/>
      <c r="Y69" s="36"/>
      <c r="Z69" s="36"/>
    </row>
    <row r="70" spans="1:26" ht="14.25" customHeight="1">
      <c r="A70" s="36"/>
      <c r="B70" s="36"/>
      <c r="C70" s="36"/>
      <c r="D70" s="36"/>
      <c r="E70" s="37"/>
      <c r="F70" s="36"/>
      <c r="G70" s="36"/>
      <c r="H70" s="36"/>
      <c r="I70" s="36"/>
      <c r="J70" s="36"/>
      <c r="K70" s="36"/>
      <c r="L70" s="36"/>
      <c r="M70" s="36"/>
      <c r="N70" s="36"/>
      <c r="O70" s="36"/>
      <c r="P70" s="36"/>
      <c r="Q70" s="36"/>
      <c r="R70" s="36"/>
      <c r="S70" s="36"/>
      <c r="T70" s="36"/>
      <c r="U70" s="36"/>
      <c r="V70" s="36"/>
      <c r="W70" s="36"/>
      <c r="X70" s="36"/>
      <c r="Y70" s="36"/>
      <c r="Z70" s="36"/>
    </row>
    <row r="71" spans="1:26" ht="14.25" customHeight="1">
      <c r="A71" s="36"/>
      <c r="B71" s="36"/>
      <c r="C71" s="36"/>
      <c r="D71" s="36"/>
      <c r="E71" s="37"/>
      <c r="F71" s="36"/>
      <c r="G71" s="36"/>
      <c r="H71" s="36"/>
      <c r="I71" s="36"/>
      <c r="J71" s="36"/>
      <c r="K71" s="36"/>
      <c r="L71" s="36"/>
      <c r="M71" s="36"/>
      <c r="N71" s="36"/>
      <c r="O71" s="36"/>
      <c r="P71" s="36"/>
      <c r="Q71" s="36"/>
      <c r="R71" s="36"/>
      <c r="S71" s="36"/>
      <c r="T71" s="36"/>
      <c r="U71" s="36"/>
      <c r="V71" s="36"/>
      <c r="W71" s="36"/>
      <c r="X71" s="36"/>
      <c r="Y71" s="36"/>
      <c r="Z71" s="36"/>
    </row>
    <row r="72" spans="1:26" ht="14.25" customHeight="1">
      <c r="A72" s="36"/>
      <c r="B72" s="36"/>
      <c r="C72" s="36"/>
      <c r="D72" s="36"/>
      <c r="E72" s="37"/>
      <c r="F72" s="36"/>
      <c r="G72" s="36"/>
      <c r="H72" s="36"/>
      <c r="I72" s="36"/>
      <c r="J72" s="36"/>
      <c r="K72" s="36"/>
      <c r="L72" s="36"/>
      <c r="M72" s="36"/>
      <c r="N72" s="36"/>
      <c r="O72" s="36"/>
      <c r="P72" s="36"/>
      <c r="Q72" s="36"/>
      <c r="R72" s="36"/>
      <c r="S72" s="36"/>
      <c r="T72" s="36"/>
      <c r="U72" s="36"/>
      <c r="V72" s="36"/>
      <c r="W72" s="36"/>
      <c r="X72" s="36"/>
      <c r="Y72" s="36"/>
      <c r="Z72" s="36"/>
    </row>
    <row r="73" spans="1:26" ht="14.25" customHeight="1">
      <c r="A73" s="36"/>
      <c r="B73" s="36"/>
      <c r="C73" s="36"/>
      <c r="D73" s="36"/>
      <c r="E73" s="37"/>
      <c r="F73" s="36"/>
      <c r="G73" s="36"/>
      <c r="H73" s="36"/>
      <c r="I73" s="36"/>
      <c r="J73" s="36"/>
      <c r="K73" s="36"/>
      <c r="L73" s="36"/>
      <c r="M73" s="36"/>
      <c r="N73" s="36"/>
      <c r="O73" s="36"/>
      <c r="P73" s="36"/>
      <c r="Q73" s="36"/>
      <c r="R73" s="36"/>
      <c r="S73" s="36"/>
      <c r="T73" s="36"/>
      <c r="U73" s="36"/>
      <c r="V73" s="36"/>
      <c r="W73" s="36"/>
      <c r="X73" s="36"/>
      <c r="Y73" s="36"/>
      <c r="Z73" s="36"/>
    </row>
    <row r="74" spans="1:26" ht="14.25" customHeight="1">
      <c r="A74" s="36"/>
      <c r="B74" s="36"/>
      <c r="C74" s="36"/>
      <c r="D74" s="36"/>
      <c r="E74" s="37"/>
      <c r="F74" s="36"/>
      <c r="G74" s="36"/>
      <c r="H74" s="36"/>
      <c r="I74" s="36"/>
      <c r="J74" s="36"/>
      <c r="K74" s="36"/>
      <c r="L74" s="36"/>
      <c r="M74" s="36"/>
      <c r="N74" s="36"/>
      <c r="O74" s="36"/>
      <c r="P74" s="36"/>
      <c r="Q74" s="36"/>
      <c r="R74" s="36"/>
      <c r="S74" s="36"/>
      <c r="T74" s="36"/>
      <c r="U74" s="36"/>
      <c r="V74" s="36"/>
      <c r="W74" s="36"/>
      <c r="X74" s="36"/>
      <c r="Y74" s="36"/>
      <c r="Z74" s="36"/>
    </row>
    <row r="75" spans="1:26" ht="14.25" customHeight="1">
      <c r="A75" s="36"/>
      <c r="B75" s="36"/>
      <c r="C75" s="36"/>
      <c r="D75" s="36"/>
      <c r="E75" s="37"/>
      <c r="F75" s="36"/>
      <c r="G75" s="36"/>
      <c r="H75" s="36"/>
      <c r="I75" s="36"/>
      <c r="J75" s="36"/>
      <c r="K75" s="36"/>
      <c r="L75" s="36"/>
      <c r="M75" s="36"/>
      <c r="N75" s="36"/>
      <c r="O75" s="36"/>
      <c r="P75" s="36"/>
      <c r="Q75" s="36"/>
      <c r="R75" s="36"/>
      <c r="S75" s="36"/>
      <c r="T75" s="36"/>
      <c r="U75" s="36"/>
      <c r="V75" s="36"/>
      <c r="W75" s="36"/>
      <c r="X75" s="36"/>
      <c r="Y75" s="36"/>
      <c r="Z75" s="36"/>
    </row>
    <row r="76" spans="1:26" ht="14.25" customHeight="1">
      <c r="A76" s="36"/>
      <c r="B76" s="36"/>
      <c r="C76" s="36"/>
      <c r="D76" s="36"/>
      <c r="E76" s="37"/>
      <c r="F76" s="36"/>
      <c r="G76" s="36"/>
      <c r="H76" s="36"/>
      <c r="I76" s="36"/>
      <c r="J76" s="36"/>
      <c r="K76" s="36"/>
      <c r="L76" s="36"/>
      <c r="M76" s="36"/>
      <c r="N76" s="36"/>
      <c r="O76" s="36"/>
      <c r="P76" s="36"/>
      <c r="Q76" s="36"/>
      <c r="R76" s="36"/>
      <c r="S76" s="36"/>
      <c r="T76" s="36"/>
      <c r="U76" s="36"/>
      <c r="V76" s="36"/>
      <c r="W76" s="36"/>
      <c r="X76" s="36"/>
      <c r="Y76" s="36"/>
      <c r="Z76" s="36"/>
    </row>
    <row r="77" spans="1:26" ht="14.25" customHeight="1">
      <c r="A77" s="36"/>
      <c r="B77" s="36"/>
      <c r="C77" s="36"/>
      <c r="D77" s="36"/>
      <c r="E77" s="37"/>
      <c r="F77" s="36"/>
      <c r="G77" s="36"/>
      <c r="H77" s="36"/>
      <c r="I77" s="36"/>
      <c r="J77" s="36"/>
      <c r="K77" s="36"/>
      <c r="L77" s="36"/>
      <c r="M77" s="36"/>
      <c r="N77" s="36"/>
      <c r="O77" s="36"/>
      <c r="P77" s="36"/>
      <c r="Q77" s="36"/>
      <c r="R77" s="36"/>
      <c r="S77" s="36"/>
      <c r="T77" s="36"/>
      <c r="U77" s="36"/>
      <c r="V77" s="36"/>
      <c r="W77" s="36"/>
      <c r="X77" s="36"/>
      <c r="Y77" s="36"/>
      <c r="Z77" s="36"/>
    </row>
    <row r="78" spans="1:26" ht="14.25" customHeight="1">
      <c r="A78" s="36"/>
      <c r="B78" s="36"/>
      <c r="C78" s="36"/>
      <c r="D78" s="36"/>
      <c r="E78" s="37"/>
      <c r="F78" s="36"/>
      <c r="G78" s="36"/>
      <c r="H78" s="36"/>
      <c r="I78" s="36"/>
      <c r="J78" s="36"/>
      <c r="K78" s="36"/>
      <c r="L78" s="36"/>
      <c r="M78" s="36"/>
      <c r="N78" s="36"/>
      <c r="O78" s="36"/>
      <c r="P78" s="36"/>
      <c r="Q78" s="36"/>
      <c r="R78" s="36"/>
      <c r="S78" s="36"/>
      <c r="T78" s="36"/>
      <c r="U78" s="36"/>
      <c r="V78" s="36"/>
      <c r="W78" s="36"/>
      <c r="X78" s="36"/>
      <c r="Y78" s="36"/>
      <c r="Z78" s="36"/>
    </row>
    <row r="79" spans="1:26" ht="14.25" customHeight="1">
      <c r="A79" s="36"/>
      <c r="B79" s="36"/>
      <c r="C79" s="36"/>
      <c r="D79" s="36"/>
      <c r="E79" s="37"/>
      <c r="F79" s="36"/>
      <c r="G79" s="36"/>
      <c r="H79" s="36"/>
      <c r="I79" s="36"/>
      <c r="J79" s="36"/>
      <c r="K79" s="36"/>
      <c r="L79" s="36"/>
      <c r="M79" s="36"/>
      <c r="N79" s="36"/>
      <c r="O79" s="36"/>
      <c r="P79" s="36"/>
      <c r="Q79" s="36"/>
      <c r="R79" s="36"/>
      <c r="S79" s="36"/>
      <c r="T79" s="36"/>
      <c r="U79" s="36"/>
      <c r="V79" s="36"/>
      <c r="W79" s="36"/>
      <c r="X79" s="36"/>
      <c r="Y79" s="36"/>
      <c r="Z79" s="36"/>
    </row>
    <row r="80" spans="1:26" ht="14.25" customHeight="1">
      <c r="A80" s="36"/>
      <c r="B80" s="36"/>
      <c r="C80" s="36"/>
      <c r="D80" s="36"/>
      <c r="E80" s="37"/>
      <c r="F80" s="36"/>
      <c r="G80" s="36"/>
      <c r="H80" s="36"/>
      <c r="I80" s="36"/>
      <c r="J80" s="36"/>
      <c r="K80" s="36"/>
      <c r="L80" s="36"/>
      <c r="M80" s="36"/>
      <c r="N80" s="36"/>
      <c r="O80" s="36"/>
      <c r="P80" s="36"/>
      <c r="Q80" s="36"/>
      <c r="R80" s="36"/>
      <c r="S80" s="36"/>
      <c r="T80" s="36"/>
      <c r="U80" s="36"/>
      <c r="V80" s="36"/>
      <c r="W80" s="36"/>
      <c r="X80" s="36"/>
      <c r="Y80" s="36"/>
      <c r="Z80" s="36"/>
    </row>
    <row r="81" spans="1:26" ht="14.25" customHeight="1">
      <c r="A81" s="36"/>
      <c r="B81" s="36"/>
      <c r="C81" s="36"/>
      <c r="D81" s="36"/>
      <c r="E81" s="37"/>
      <c r="F81" s="36"/>
      <c r="G81" s="36"/>
      <c r="H81" s="36"/>
      <c r="I81" s="36"/>
      <c r="J81" s="36"/>
      <c r="K81" s="36"/>
      <c r="L81" s="36"/>
      <c r="M81" s="36"/>
      <c r="N81" s="36"/>
      <c r="O81" s="36"/>
      <c r="P81" s="36"/>
      <c r="Q81" s="36"/>
      <c r="R81" s="36"/>
      <c r="S81" s="36"/>
      <c r="T81" s="36"/>
      <c r="U81" s="36"/>
      <c r="V81" s="36"/>
      <c r="W81" s="36"/>
      <c r="X81" s="36"/>
      <c r="Y81" s="36"/>
      <c r="Z81" s="36"/>
    </row>
    <row r="82" spans="1:26" ht="14.25" customHeight="1">
      <c r="A82" s="36"/>
      <c r="B82" s="36"/>
      <c r="C82" s="36"/>
      <c r="D82" s="36"/>
      <c r="E82" s="37"/>
      <c r="F82" s="36"/>
      <c r="G82" s="36"/>
      <c r="H82" s="36"/>
      <c r="I82" s="36"/>
      <c r="J82" s="36"/>
      <c r="K82" s="36"/>
      <c r="L82" s="36"/>
      <c r="M82" s="36"/>
      <c r="N82" s="36"/>
      <c r="O82" s="36"/>
      <c r="P82" s="36"/>
      <c r="Q82" s="36"/>
      <c r="R82" s="36"/>
      <c r="S82" s="36"/>
      <c r="T82" s="36"/>
      <c r="U82" s="36"/>
      <c r="V82" s="36"/>
      <c r="W82" s="36"/>
      <c r="X82" s="36"/>
      <c r="Y82" s="36"/>
      <c r="Z82" s="36"/>
    </row>
    <row r="83" spans="1:26" ht="14.25" customHeight="1">
      <c r="A83" s="36"/>
      <c r="B83" s="36"/>
      <c r="C83" s="36"/>
      <c r="D83" s="36"/>
      <c r="E83" s="37"/>
      <c r="F83" s="36"/>
      <c r="G83" s="36"/>
      <c r="H83" s="36"/>
      <c r="I83" s="36"/>
      <c r="J83" s="36"/>
      <c r="K83" s="36"/>
      <c r="L83" s="36"/>
      <c r="M83" s="36"/>
      <c r="N83" s="36"/>
      <c r="O83" s="36"/>
      <c r="P83" s="36"/>
      <c r="Q83" s="36"/>
      <c r="R83" s="36"/>
      <c r="S83" s="36"/>
      <c r="T83" s="36"/>
      <c r="U83" s="36"/>
      <c r="V83" s="36"/>
      <c r="W83" s="36"/>
      <c r="X83" s="36"/>
      <c r="Y83" s="36"/>
      <c r="Z83" s="36"/>
    </row>
    <row r="84" spans="1:26" ht="14.25" customHeight="1">
      <c r="A84" s="36"/>
      <c r="B84" s="36"/>
      <c r="C84" s="36"/>
      <c r="D84" s="36"/>
      <c r="E84" s="37"/>
      <c r="F84" s="36"/>
      <c r="G84" s="36"/>
      <c r="H84" s="36"/>
      <c r="I84" s="36"/>
      <c r="J84" s="36"/>
      <c r="K84" s="36"/>
      <c r="L84" s="36"/>
      <c r="M84" s="36"/>
      <c r="N84" s="36"/>
      <c r="O84" s="36"/>
      <c r="P84" s="36"/>
      <c r="Q84" s="36"/>
      <c r="R84" s="36"/>
      <c r="S84" s="36"/>
      <c r="T84" s="36"/>
      <c r="U84" s="36"/>
      <c r="V84" s="36"/>
      <c r="W84" s="36"/>
      <c r="X84" s="36"/>
      <c r="Y84" s="36"/>
      <c r="Z84" s="36"/>
    </row>
    <row r="85" spans="1:26" ht="14.25" customHeight="1">
      <c r="A85" s="36"/>
      <c r="B85" s="36"/>
      <c r="C85" s="36"/>
      <c r="D85" s="36"/>
      <c r="E85" s="37"/>
      <c r="F85" s="36"/>
      <c r="G85" s="36"/>
      <c r="H85" s="36"/>
      <c r="I85" s="36"/>
      <c r="J85" s="36"/>
      <c r="K85" s="36"/>
      <c r="L85" s="36"/>
      <c r="M85" s="36"/>
      <c r="N85" s="36"/>
      <c r="O85" s="36"/>
      <c r="P85" s="36"/>
      <c r="Q85" s="36"/>
      <c r="R85" s="36"/>
      <c r="S85" s="36"/>
      <c r="T85" s="36"/>
      <c r="U85" s="36"/>
      <c r="V85" s="36"/>
      <c r="W85" s="36"/>
      <c r="X85" s="36"/>
      <c r="Y85" s="36"/>
      <c r="Z85" s="36"/>
    </row>
    <row r="86" spans="1:26" ht="14.25" customHeight="1">
      <c r="A86" s="36"/>
      <c r="B86" s="36"/>
      <c r="C86" s="36"/>
      <c r="D86" s="36"/>
      <c r="E86" s="37"/>
      <c r="F86" s="36"/>
      <c r="G86" s="36"/>
      <c r="H86" s="36"/>
      <c r="I86" s="36"/>
      <c r="J86" s="36"/>
      <c r="K86" s="36"/>
      <c r="L86" s="36"/>
      <c r="M86" s="36"/>
      <c r="N86" s="36"/>
      <c r="O86" s="36"/>
      <c r="P86" s="36"/>
      <c r="Q86" s="36"/>
      <c r="R86" s="36"/>
      <c r="S86" s="36"/>
      <c r="T86" s="36"/>
      <c r="U86" s="36"/>
      <c r="V86" s="36"/>
      <c r="W86" s="36"/>
      <c r="X86" s="36"/>
      <c r="Y86" s="36"/>
      <c r="Z86" s="36"/>
    </row>
    <row r="87" spans="1:26" ht="14.25" customHeight="1">
      <c r="A87" s="36"/>
      <c r="B87" s="36"/>
      <c r="C87" s="36"/>
      <c r="D87" s="36"/>
      <c r="E87" s="37"/>
      <c r="F87" s="36"/>
      <c r="G87" s="36"/>
      <c r="H87" s="36"/>
      <c r="I87" s="36"/>
      <c r="J87" s="36"/>
      <c r="K87" s="36"/>
      <c r="L87" s="36"/>
      <c r="M87" s="36"/>
      <c r="N87" s="36"/>
      <c r="O87" s="36"/>
      <c r="P87" s="36"/>
      <c r="Q87" s="36"/>
      <c r="R87" s="36"/>
      <c r="S87" s="36"/>
      <c r="T87" s="36"/>
      <c r="U87" s="36"/>
      <c r="V87" s="36"/>
      <c r="W87" s="36"/>
      <c r="X87" s="36"/>
      <c r="Y87" s="36"/>
      <c r="Z87" s="36"/>
    </row>
    <row r="88" spans="1:26" ht="14.25" customHeight="1">
      <c r="A88" s="36"/>
      <c r="B88" s="36"/>
      <c r="C88" s="36"/>
      <c r="D88" s="36"/>
      <c r="E88" s="37"/>
      <c r="F88" s="36"/>
      <c r="G88" s="36"/>
      <c r="H88" s="36"/>
      <c r="I88" s="36"/>
      <c r="J88" s="36"/>
      <c r="K88" s="36"/>
      <c r="L88" s="36"/>
      <c r="M88" s="36"/>
      <c r="N88" s="36"/>
      <c r="O88" s="36"/>
      <c r="P88" s="36"/>
      <c r="Q88" s="36"/>
      <c r="R88" s="36"/>
      <c r="S88" s="36"/>
      <c r="T88" s="36"/>
      <c r="U88" s="36"/>
      <c r="V88" s="36"/>
      <c r="W88" s="36"/>
      <c r="X88" s="36"/>
      <c r="Y88" s="36"/>
      <c r="Z88" s="36"/>
    </row>
    <row r="89" spans="1:26" ht="14.25" customHeight="1">
      <c r="A89" s="36"/>
      <c r="B89" s="36"/>
      <c r="C89" s="36"/>
      <c r="D89" s="36"/>
      <c r="E89" s="37"/>
      <c r="F89" s="36"/>
      <c r="G89" s="36"/>
      <c r="H89" s="36"/>
      <c r="I89" s="36"/>
      <c r="J89" s="36"/>
      <c r="K89" s="36"/>
      <c r="L89" s="36"/>
      <c r="M89" s="36"/>
      <c r="N89" s="36"/>
      <c r="O89" s="36"/>
      <c r="P89" s="36"/>
      <c r="Q89" s="36"/>
      <c r="R89" s="36"/>
      <c r="S89" s="36"/>
      <c r="T89" s="36"/>
      <c r="U89" s="36"/>
      <c r="V89" s="36"/>
      <c r="W89" s="36"/>
      <c r="X89" s="36"/>
      <c r="Y89" s="36"/>
      <c r="Z89" s="36"/>
    </row>
    <row r="90" spans="1:26" ht="14.25" customHeight="1">
      <c r="A90" s="36"/>
      <c r="B90" s="36"/>
      <c r="C90" s="36"/>
      <c r="D90" s="36"/>
      <c r="E90" s="37"/>
      <c r="F90" s="36"/>
      <c r="G90" s="36"/>
      <c r="H90" s="36"/>
      <c r="I90" s="36"/>
      <c r="J90" s="36"/>
      <c r="K90" s="36"/>
      <c r="L90" s="36"/>
      <c r="M90" s="36"/>
      <c r="N90" s="36"/>
      <c r="O90" s="36"/>
      <c r="P90" s="36"/>
      <c r="Q90" s="36"/>
      <c r="R90" s="36"/>
      <c r="S90" s="36"/>
      <c r="T90" s="36"/>
      <c r="U90" s="36"/>
      <c r="V90" s="36"/>
      <c r="W90" s="36"/>
      <c r="X90" s="36"/>
      <c r="Y90" s="36"/>
      <c r="Z90" s="36"/>
    </row>
    <row r="91" spans="1:26" ht="14.25" customHeight="1">
      <c r="A91" s="36"/>
      <c r="B91" s="36"/>
      <c r="C91" s="36"/>
      <c r="D91" s="36"/>
      <c r="E91" s="37"/>
      <c r="F91" s="36"/>
      <c r="G91" s="36"/>
      <c r="H91" s="36"/>
      <c r="I91" s="36"/>
      <c r="J91" s="36"/>
      <c r="K91" s="36"/>
      <c r="L91" s="36"/>
      <c r="M91" s="36"/>
      <c r="N91" s="36"/>
      <c r="O91" s="36"/>
      <c r="P91" s="36"/>
      <c r="Q91" s="36"/>
      <c r="R91" s="36"/>
      <c r="S91" s="36"/>
      <c r="T91" s="36"/>
      <c r="U91" s="36"/>
      <c r="V91" s="36"/>
      <c r="W91" s="36"/>
      <c r="X91" s="36"/>
      <c r="Y91" s="36"/>
      <c r="Z91" s="36"/>
    </row>
    <row r="92" spans="1:26" ht="14.25" customHeight="1">
      <c r="A92" s="36"/>
      <c r="B92" s="36"/>
      <c r="C92" s="36"/>
      <c r="D92" s="36"/>
      <c r="E92" s="37"/>
      <c r="F92" s="36"/>
      <c r="G92" s="36"/>
      <c r="H92" s="36"/>
      <c r="I92" s="36"/>
      <c r="J92" s="36"/>
      <c r="K92" s="36"/>
      <c r="L92" s="36"/>
      <c r="M92" s="36"/>
      <c r="N92" s="36"/>
      <c r="O92" s="36"/>
      <c r="P92" s="36"/>
      <c r="Q92" s="36"/>
      <c r="R92" s="36"/>
      <c r="S92" s="36"/>
      <c r="T92" s="36"/>
      <c r="U92" s="36"/>
      <c r="V92" s="36"/>
      <c r="W92" s="36"/>
      <c r="X92" s="36"/>
      <c r="Y92" s="36"/>
      <c r="Z92" s="36"/>
    </row>
    <row r="93" spans="1:26" ht="14.25" customHeight="1">
      <c r="A93" s="36"/>
      <c r="B93" s="36"/>
      <c r="C93" s="36"/>
      <c r="D93" s="36"/>
      <c r="E93" s="37"/>
      <c r="F93" s="36"/>
      <c r="G93" s="36"/>
      <c r="H93" s="36"/>
      <c r="I93" s="36"/>
      <c r="J93" s="36"/>
      <c r="K93" s="36"/>
      <c r="L93" s="36"/>
      <c r="M93" s="36"/>
      <c r="N93" s="36"/>
      <c r="O93" s="36"/>
      <c r="P93" s="36"/>
      <c r="Q93" s="36"/>
      <c r="R93" s="36"/>
      <c r="S93" s="36"/>
      <c r="T93" s="36"/>
      <c r="U93" s="36"/>
      <c r="V93" s="36"/>
      <c r="W93" s="36"/>
      <c r="X93" s="36"/>
      <c r="Y93" s="36"/>
      <c r="Z93" s="36"/>
    </row>
    <row r="94" spans="1:26" ht="14.25" customHeight="1">
      <c r="A94" s="36"/>
      <c r="B94" s="36"/>
      <c r="C94" s="36"/>
      <c r="D94" s="36"/>
      <c r="E94" s="37"/>
      <c r="F94" s="36"/>
      <c r="G94" s="36"/>
      <c r="H94" s="36"/>
      <c r="I94" s="36"/>
      <c r="J94" s="36"/>
      <c r="K94" s="36"/>
      <c r="L94" s="36"/>
      <c r="M94" s="36"/>
      <c r="N94" s="36"/>
      <c r="O94" s="36"/>
      <c r="P94" s="36"/>
      <c r="Q94" s="36"/>
      <c r="R94" s="36"/>
      <c r="S94" s="36"/>
      <c r="T94" s="36"/>
      <c r="U94" s="36"/>
      <c r="V94" s="36"/>
      <c r="W94" s="36"/>
      <c r="X94" s="36"/>
      <c r="Y94" s="36"/>
      <c r="Z94" s="36"/>
    </row>
    <row r="95" spans="1:26" ht="14.25" customHeight="1">
      <c r="A95" s="36"/>
      <c r="B95" s="36"/>
      <c r="C95" s="36"/>
      <c r="D95" s="36"/>
      <c r="E95" s="37"/>
      <c r="F95" s="36"/>
      <c r="G95" s="36"/>
      <c r="H95" s="36"/>
      <c r="I95" s="36"/>
      <c r="J95" s="36"/>
      <c r="K95" s="36"/>
      <c r="L95" s="36"/>
      <c r="M95" s="36"/>
      <c r="N95" s="36"/>
      <c r="O95" s="36"/>
      <c r="P95" s="36"/>
      <c r="Q95" s="36"/>
      <c r="R95" s="36"/>
      <c r="S95" s="36"/>
      <c r="T95" s="36"/>
      <c r="U95" s="36"/>
      <c r="V95" s="36"/>
      <c r="W95" s="36"/>
      <c r="X95" s="36"/>
      <c r="Y95" s="36"/>
      <c r="Z95" s="36"/>
    </row>
    <row r="96" spans="1:26" ht="14.25" customHeight="1">
      <c r="A96" s="36"/>
      <c r="B96" s="36"/>
      <c r="C96" s="36"/>
      <c r="D96" s="36"/>
      <c r="E96" s="37"/>
      <c r="F96" s="36"/>
      <c r="G96" s="36"/>
      <c r="H96" s="36"/>
      <c r="I96" s="36"/>
      <c r="J96" s="36"/>
      <c r="K96" s="36"/>
      <c r="L96" s="36"/>
      <c r="M96" s="36"/>
      <c r="N96" s="36"/>
      <c r="O96" s="36"/>
      <c r="P96" s="36"/>
      <c r="Q96" s="36"/>
      <c r="R96" s="36"/>
      <c r="S96" s="36"/>
      <c r="T96" s="36"/>
      <c r="U96" s="36"/>
      <c r="V96" s="36"/>
      <c r="W96" s="36"/>
      <c r="X96" s="36"/>
      <c r="Y96" s="36"/>
      <c r="Z96" s="36"/>
    </row>
    <row r="97" spans="1:26" ht="14.25" customHeight="1">
      <c r="A97" s="36"/>
      <c r="B97" s="36"/>
      <c r="C97" s="36"/>
      <c r="D97" s="36"/>
      <c r="E97" s="37"/>
      <c r="F97" s="36"/>
      <c r="G97" s="36"/>
      <c r="H97" s="36"/>
      <c r="I97" s="36"/>
      <c r="J97" s="36"/>
      <c r="K97" s="36"/>
      <c r="L97" s="36"/>
      <c r="M97" s="36"/>
      <c r="N97" s="36"/>
      <c r="O97" s="36"/>
      <c r="P97" s="36"/>
      <c r="Q97" s="36"/>
      <c r="R97" s="36"/>
      <c r="S97" s="36"/>
      <c r="T97" s="36"/>
      <c r="U97" s="36"/>
      <c r="V97" s="36"/>
      <c r="W97" s="36"/>
      <c r="X97" s="36"/>
      <c r="Y97" s="36"/>
      <c r="Z97" s="36"/>
    </row>
    <row r="98" spans="1:26" ht="14.25" customHeight="1">
      <c r="A98" s="36"/>
      <c r="B98" s="36"/>
      <c r="C98" s="36"/>
      <c r="D98" s="36"/>
      <c r="E98" s="37"/>
      <c r="F98" s="36"/>
      <c r="G98" s="36"/>
      <c r="H98" s="36"/>
      <c r="I98" s="36"/>
      <c r="J98" s="36"/>
      <c r="K98" s="36"/>
      <c r="L98" s="36"/>
      <c r="M98" s="36"/>
      <c r="N98" s="36"/>
      <c r="O98" s="36"/>
      <c r="P98" s="36"/>
      <c r="Q98" s="36"/>
      <c r="R98" s="36"/>
      <c r="S98" s="36"/>
      <c r="T98" s="36"/>
      <c r="U98" s="36"/>
      <c r="V98" s="36"/>
      <c r="W98" s="36"/>
      <c r="X98" s="36"/>
      <c r="Y98" s="36"/>
      <c r="Z98" s="36"/>
    </row>
    <row r="99" spans="1:26" ht="14.25" customHeight="1">
      <c r="A99" s="36"/>
      <c r="B99" s="36"/>
      <c r="C99" s="36"/>
      <c r="D99" s="36"/>
      <c r="E99" s="37"/>
      <c r="F99" s="36"/>
      <c r="G99" s="36"/>
      <c r="H99" s="36"/>
      <c r="I99" s="36"/>
      <c r="J99" s="36"/>
      <c r="K99" s="36"/>
      <c r="L99" s="36"/>
      <c r="M99" s="36"/>
      <c r="N99" s="36"/>
      <c r="O99" s="36"/>
      <c r="P99" s="36"/>
      <c r="Q99" s="36"/>
      <c r="R99" s="36"/>
      <c r="S99" s="36"/>
      <c r="T99" s="36"/>
      <c r="U99" s="36"/>
      <c r="V99" s="36"/>
      <c r="W99" s="36"/>
      <c r="X99" s="36"/>
      <c r="Y99" s="36"/>
      <c r="Z99" s="36"/>
    </row>
    <row r="100" spans="1:26" ht="14.25" customHeight="1">
      <c r="A100" s="36"/>
      <c r="B100" s="36"/>
      <c r="C100" s="36"/>
      <c r="D100" s="36"/>
      <c r="E100" s="37"/>
      <c r="F100" s="36"/>
      <c r="G100" s="36"/>
      <c r="H100" s="36"/>
      <c r="I100" s="36"/>
      <c r="J100" s="36"/>
      <c r="K100" s="36"/>
      <c r="L100" s="36"/>
      <c r="M100" s="36"/>
      <c r="N100" s="36"/>
      <c r="O100" s="36"/>
      <c r="P100" s="36"/>
      <c r="Q100" s="36"/>
      <c r="R100" s="36"/>
      <c r="S100" s="36"/>
      <c r="T100" s="36"/>
      <c r="U100" s="36"/>
      <c r="V100" s="36"/>
      <c r="W100" s="36"/>
      <c r="X100" s="36"/>
      <c r="Y100" s="36"/>
      <c r="Z100" s="36"/>
    </row>
    <row r="101" spans="1:26" ht="14.25" customHeight="1">
      <c r="A101" s="36"/>
      <c r="B101" s="36"/>
      <c r="C101" s="36"/>
      <c r="D101" s="36"/>
      <c r="E101" s="37"/>
      <c r="F101" s="36"/>
      <c r="G101" s="36"/>
      <c r="H101" s="36"/>
      <c r="I101" s="36"/>
      <c r="J101" s="36"/>
      <c r="K101" s="36"/>
      <c r="L101" s="36"/>
      <c r="M101" s="36"/>
      <c r="N101" s="36"/>
      <c r="O101" s="36"/>
      <c r="P101" s="36"/>
      <c r="Q101" s="36"/>
      <c r="R101" s="36"/>
      <c r="S101" s="36"/>
      <c r="T101" s="36"/>
      <c r="U101" s="36"/>
      <c r="V101" s="36"/>
      <c r="W101" s="36"/>
      <c r="X101" s="36"/>
      <c r="Y101" s="36"/>
      <c r="Z101" s="36"/>
    </row>
    <row r="102" spans="1:26" ht="14.25" customHeight="1">
      <c r="A102" s="36"/>
      <c r="B102" s="36"/>
      <c r="C102" s="36"/>
      <c r="D102" s="36"/>
      <c r="E102" s="37"/>
      <c r="F102" s="36"/>
      <c r="G102" s="36"/>
      <c r="H102" s="36"/>
      <c r="I102" s="36"/>
      <c r="J102" s="36"/>
      <c r="K102" s="36"/>
      <c r="L102" s="36"/>
      <c r="M102" s="36"/>
      <c r="N102" s="36"/>
      <c r="O102" s="36"/>
      <c r="P102" s="36"/>
      <c r="Q102" s="36"/>
      <c r="R102" s="36"/>
      <c r="S102" s="36"/>
      <c r="T102" s="36"/>
      <c r="U102" s="36"/>
      <c r="V102" s="36"/>
      <c r="W102" s="36"/>
      <c r="X102" s="36"/>
      <c r="Y102" s="36"/>
      <c r="Z102" s="36"/>
    </row>
    <row r="103" spans="1:26" ht="14.25" customHeight="1">
      <c r="A103" s="36"/>
      <c r="B103" s="36"/>
      <c r="C103" s="36"/>
      <c r="D103" s="36"/>
      <c r="E103" s="37"/>
      <c r="F103" s="36"/>
      <c r="G103" s="36"/>
      <c r="H103" s="36"/>
      <c r="I103" s="36"/>
      <c r="J103" s="36"/>
      <c r="K103" s="36"/>
      <c r="L103" s="36"/>
      <c r="M103" s="36"/>
      <c r="N103" s="36"/>
      <c r="O103" s="36"/>
      <c r="P103" s="36"/>
      <c r="Q103" s="36"/>
      <c r="R103" s="36"/>
      <c r="S103" s="36"/>
      <c r="T103" s="36"/>
      <c r="U103" s="36"/>
      <c r="V103" s="36"/>
      <c r="W103" s="36"/>
      <c r="X103" s="36"/>
      <c r="Y103" s="36"/>
      <c r="Z103" s="36"/>
    </row>
    <row r="104" spans="1:26" ht="14.25" customHeight="1">
      <c r="A104" s="36"/>
      <c r="B104" s="36"/>
      <c r="C104" s="36"/>
      <c r="D104" s="36"/>
      <c r="E104" s="37"/>
      <c r="F104" s="36"/>
      <c r="G104" s="36"/>
      <c r="H104" s="36"/>
      <c r="I104" s="36"/>
      <c r="J104" s="36"/>
      <c r="K104" s="36"/>
      <c r="L104" s="36"/>
      <c r="M104" s="36"/>
      <c r="N104" s="36"/>
      <c r="O104" s="36"/>
      <c r="P104" s="36"/>
      <c r="Q104" s="36"/>
      <c r="R104" s="36"/>
      <c r="S104" s="36"/>
      <c r="T104" s="36"/>
      <c r="U104" s="36"/>
      <c r="V104" s="36"/>
      <c r="W104" s="36"/>
      <c r="X104" s="36"/>
      <c r="Y104" s="36"/>
      <c r="Z104" s="36"/>
    </row>
    <row r="105" spans="1:26" ht="14.25" customHeight="1">
      <c r="A105" s="36"/>
      <c r="B105" s="36"/>
      <c r="C105" s="36"/>
      <c r="D105" s="36"/>
      <c r="E105" s="37"/>
      <c r="F105" s="36"/>
      <c r="G105" s="36"/>
      <c r="H105" s="36"/>
      <c r="I105" s="36"/>
      <c r="J105" s="36"/>
      <c r="K105" s="36"/>
      <c r="L105" s="36"/>
      <c r="M105" s="36"/>
      <c r="N105" s="36"/>
      <c r="O105" s="36"/>
      <c r="P105" s="36"/>
      <c r="Q105" s="36"/>
      <c r="R105" s="36"/>
      <c r="S105" s="36"/>
      <c r="T105" s="36"/>
      <c r="U105" s="36"/>
      <c r="V105" s="36"/>
      <c r="W105" s="36"/>
      <c r="X105" s="36"/>
      <c r="Y105" s="36"/>
      <c r="Z105" s="36"/>
    </row>
    <row r="106" spans="1:26" ht="14.25" customHeight="1">
      <c r="A106" s="36"/>
      <c r="B106" s="36"/>
      <c r="C106" s="36"/>
      <c r="D106" s="36"/>
      <c r="E106" s="37"/>
      <c r="F106" s="36"/>
      <c r="G106" s="36"/>
      <c r="H106" s="36"/>
      <c r="I106" s="36"/>
      <c r="J106" s="36"/>
      <c r="K106" s="36"/>
      <c r="L106" s="36"/>
      <c r="M106" s="36"/>
      <c r="N106" s="36"/>
      <c r="O106" s="36"/>
      <c r="P106" s="36"/>
      <c r="Q106" s="36"/>
      <c r="R106" s="36"/>
      <c r="S106" s="36"/>
      <c r="T106" s="36"/>
      <c r="U106" s="36"/>
      <c r="V106" s="36"/>
      <c r="W106" s="36"/>
      <c r="X106" s="36"/>
      <c r="Y106" s="36"/>
      <c r="Z106" s="36"/>
    </row>
    <row r="107" spans="1:26" ht="14.25" customHeight="1">
      <c r="A107" s="36"/>
      <c r="B107" s="36"/>
      <c r="C107" s="36"/>
      <c r="D107" s="36"/>
      <c r="E107" s="37"/>
      <c r="F107" s="36"/>
      <c r="G107" s="36"/>
      <c r="H107" s="36"/>
      <c r="I107" s="36"/>
      <c r="J107" s="36"/>
      <c r="K107" s="36"/>
      <c r="L107" s="36"/>
      <c r="M107" s="36"/>
      <c r="N107" s="36"/>
      <c r="O107" s="36"/>
      <c r="P107" s="36"/>
      <c r="Q107" s="36"/>
      <c r="R107" s="36"/>
      <c r="S107" s="36"/>
      <c r="T107" s="36"/>
      <c r="U107" s="36"/>
      <c r="V107" s="36"/>
      <c r="W107" s="36"/>
      <c r="X107" s="36"/>
      <c r="Y107" s="36"/>
      <c r="Z107" s="36"/>
    </row>
    <row r="108" spans="1:26" ht="14.25" customHeight="1">
      <c r="A108" s="36"/>
      <c r="B108" s="36"/>
      <c r="C108" s="36"/>
      <c r="D108" s="36"/>
      <c r="E108" s="37"/>
      <c r="F108" s="36"/>
      <c r="G108" s="36"/>
      <c r="H108" s="36"/>
      <c r="I108" s="36"/>
      <c r="J108" s="36"/>
      <c r="K108" s="36"/>
      <c r="L108" s="36"/>
      <c r="M108" s="36"/>
      <c r="N108" s="36"/>
      <c r="O108" s="36"/>
      <c r="P108" s="36"/>
      <c r="Q108" s="36"/>
      <c r="R108" s="36"/>
      <c r="S108" s="36"/>
      <c r="T108" s="36"/>
      <c r="U108" s="36"/>
      <c r="V108" s="36"/>
      <c r="W108" s="36"/>
      <c r="X108" s="36"/>
      <c r="Y108" s="36"/>
      <c r="Z108" s="36"/>
    </row>
    <row r="109" spans="1:26" ht="14.25" customHeight="1">
      <c r="A109" s="36"/>
      <c r="B109" s="36"/>
      <c r="C109" s="36"/>
      <c r="D109" s="36"/>
      <c r="E109" s="37"/>
      <c r="F109" s="36"/>
      <c r="G109" s="36"/>
      <c r="H109" s="36"/>
      <c r="I109" s="36"/>
      <c r="J109" s="36"/>
      <c r="K109" s="36"/>
      <c r="L109" s="36"/>
      <c r="M109" s="36"/>
      <c r="N109" s="36"/>
      <c r="O109" s="36"/>
      <c r="P109" s="36"/>
      <c r="Q109" s="36"/>
      <c r="R109" s="36"/>
      <c r="S109" s="36"/>
      <c r="T109" s="36"/>
      <c r="U109" s="36"/>
      <c r="V109" s="36"/>
      <c r="W109" s="36"/>
      <c r="X109" s="36"/>
      <c r="Y109" s="36"/>
      <c r="Z109" s="36"/>
    </row>
    <row r="110" spans="1:26" ht="14.25" customHeight="1">
      <c r="A110" s="36"/>
      <c r="B110" s="36"/>
      <c r="C110" s="36"/>
      <c r="D110" s="36"/>
      <c r="E110" s="37"/>
      <c r="F110" s="36"/>
      <c r="G110" s="36"/>
      <c r="H110" s="36"/>
      <c r="I110" s="36"/>
      <c r="J110" s="36"/>
      <c r="K110" s="36"/>
      <c r="L110" s="36"/>
      <c r="M110" s="36"/>
      <c r="N110" s="36"/>
      <c r="O110" s="36"/>
      <c r="P110" s="36"/>
      <c r="Q110" s="36"/>
      <c r="R110" s="36"/>
      <c r="S110" s="36"/>
      <c r="T110" s="36"/>
      <c r="U110" s="36"/>
      <c r="V110" s="36"/>
      <c r="W110" s="36"/>
      <c r="X110" s="36"/>
      <c r="Y110" s="36"/>
      <c r="Z110" s="36"/>
    </row>
    <row r="111" spans="1:26" ht="14.25" customHeight="1">
      <c r="A111" s="36"/>
      <c r="B111" s="36"/>
      <c r="C111" s="36"/>
      <c r="D111" s="36"/>
      <c r="E111" s="37"/>
      <c r="F111" s="36"/>
      <c r="G111" s="36"/>
      <c r="H111" s="36"/>
      <c r="I111" s="36"/>
      <c r="J111" s="36"/>
      <c r="K111" s="36"/>
      <c r="L111" s="36"/>
      <c r="M111" s="36"/>
      <c r="N111" s="36"/>
      <c r="O111" s="36"/>
      <c r="P111" s="36"/>
      <c r="Q111" s="36"/>
      <c r="R111" s="36"/>
      <c r="S111" s="36"/>
      <c r="T111" s="36"/>
      <c r="U111" s="36"/>
      <c r="V111" s="36"/>
      <c r="W111" s="36"/>
      <c r="X111" s="36"/>
      <c r="Y111" s="36"/>
      <c r="Z111" s="36"/>
    </row>
    <row r="112" spans="1:26" ht="14.25" customHeight="1">
      <c r="A112" s="36"/>
      <c r="B112" s="36"/>
      <c r="C112" s="36"/>
      <c r="D112" s="36"/>
      <c r="E112" s="37"/>
      <c r="F112" s="36"/>
      <c r="G112" s="36"/>
      <c r="H112" s="36"/>
      <c r="I112" s="36"/>
      <c r="J112" s="36"/>
      <c r="K112" s="36"/>
      <c r="L112" s="36"/>
      <c r="M112" s="36"/>
      <c r="N112" s="36"/>
      <c r="O112" s="36"/>
      <c r="P112" s="36"/>
      <c r="Q112" s="36"/>
      <c r="R112" s="36"/>
      <c r="S112" s="36"/>
      <c r="T112" s="36"/>
      <c r="U112" s="36"/>
      <c r="V112" s="36"/>
      <c r="W112" s="36"/>
      <c r="X112" s="36"/>
      <c r="Y112" s="36"/>
      <c r="Z112" s="36"/>
    </row>
    <row r="113" spans="1:26" ht="14.25" customHeight="1">
      <c r="A113" s="36"/>
      <c r="B113" s="36"/>
      <c r="C113" s="36"/>
      <c r="D113" s="36"/>
      <c r="E113" s="37"/>
      <c r="F113" s="36"/>
      <c r="G113" s="36"/>
      <c r="H113" s="36"/>
      <c r="I113" s="36"/>
      <c r="J113" s="36"/>
      <c r="K113" s="36"/>
      <c r="L113" s="36"/>
      <c r="M113" s="36"/>
      <c r="N113" s="36"/>
      <c r="O113" s="36"/>
      <c r="P113" s="36"/>
      <c r="Q113" s="36"/>
      <c r="R113" s="36"/>
      <c r="S113" s="36"/>
      <c r="T113" s="36"/>
      <c r="U113" s="36"/>
      <c r="V113" s="36"/>
      <c r="W113" s="36"/>
      <c r="X113" s="36"/>
      <c r="Y113" s="36"/>
      <c r="Z113" s="36"/>
    </row>
    <row r="114" spans="1:26" ht="14.25" customHeight="1">
      <c r="A114" s="36"/>
      <c r="B114" s="36"/>
      <c r="C114" s="36"/>
      <c r="D114" s="36"/>
      <c r="E114" s="37"/>
      <c r="F114" s="36"/>
      <c r="G114" s="36"/>
      <c r="H114" s="36"/>
      <c r="I114" s="36"/>
      <c r="J114" s="36"/>
      <c r="K114" s="36"/>
      <c r="L114" s="36"/>
      <c r="M114" s="36"/>
      <c r="N114" s="36"/>
      <c r="O114" s="36"/>
      <c r="P114" s="36"/>
      <c r="Q114" s="36"/>
      <c r="R114" s="36"/>
      <c r="S114" s="36"/>
      <c r="T114" s="36"/>
      <c r="U114" s="36"/>
      <c r="V114" s="36"/>
      <c r="W114" s="36"/>
      <c r="X114" s="36"/>
      <c r="Y114" s="36"/>
      <c r="Z114" s="36"/>
    </row>
    <row r="115" spans="1:26" ht="14.25" customHeight="1">
      <c r="A115" s="36"/>
      <c r="B115" s="36"/>
      <c r="C115" s="36"/>
      <c r="D115" s="36"/>
      <c r="E115" s="37"/>
      <c r="F115" s="36"/>
      <c r="G115" s="36"/>
      <c r="H115" s="36"/>
      <c r="I115" s="36"/>
      <c r="J115" s="36"/>
      <c r="K115" s="36"/>
      <c r="L115" s="36"/>
      <c r="M115" s="36"/>
      <c r="N115" s="36"/>
      <c r="O115" s="36"/>
      <c r="P115" s="36"/>
      <c r="Q115" s="36"/>
      <c r="R115" s="36"/>
      <c r="S115" s="36"/>
      <c r="T115" s="36"/>
      <c r="U115" s="36"/>
      <c r="V115" s="36"/>
      <c r="W115" s="36"/>
      <c r="X115" s="36"/>
      <c r="Y115" s="36"/>
      <c r="Z115" s="36"/>
    </row>
    <row r="116" spans="1:26" ht="14.25" customHeight="1">
      <c r="A116" s="36"/>
      <c r="B116" s="36"/>
      <c r="C116" s="36"/>
      <c r="D116" s="36"/>
      <c r="E116" s="37"/>
      <c r="F116" s="36"/>
      <c r="G116" s="36"/>
      <c r="H116" s="36"/>
      <c r="I116" s="36"/>
      <c r="J116" s="36"/>
      <c r="K116" s="36"/>
      <c r="L116" s="36"/>
      <c r="M116" s="36"/>
      <c r="N116" s="36"/>
      <c r="O116" s="36"/>
      <c r="P116" s="36"/>
      <c r="Q116" s="36"/>
      <c r="R116" s="36"/>
      <c r="S116" s="36"/>
      <c r="T116" s="36"/>
      <c r="U116" s="36"/>
      <c r="V116" s="36"/>
      <c r="W116" s="36"/>
      <c r="X116" s="36"/>
      <c r="Y116" s="36"/>
      <c r="Z116" s="36"/>
    </row>
    <row r="117" spans="1:26" ht="14.25" customHeight="1">
      <c r="A117" s="36"/>
      <c r="B117" s="36"/>
      <c r="C117" s="36"/>
      <c r="D117" s="36"/>
      <c r="E117" s="37"/>
      <c r="F117" s="36"/>
      <c r="G117" s="36"/>
      <c r="H117" s="36"/>
      <c r="I117" s="36"/>
      <c r="J117" s="36"/>
      <c r="K117" s="36"/>
      <c r="L117" s="36"/>
      <c r="M117" s="36"/>
      <c r="N117" s="36"/>
      <c r="O117" s="36"/>
      <c r="P117" s="36"/>
      <c r="Q117" s="36"/>
      <c r="R117" s="36"/>
      <c r="S117" s="36"/>
      <c r="T117" s="36"/>
      <c r="U117" s="36"/>
      <c r="V117" s="36"/>
      <c r="W117" s="36"/>
      <c r="X117" s="36"/>
      <c r="Y117" s="36"/>
      <c r="Z117" s="36"/>
    </row>
    <row r="118" spans="1:26" ht="14.25" customHeight="1">
      <c r="A118" s="36"/>
      <c r="B118" s="36"/>
      <c r="C118" s="36"/>
      <c r="D118" s="36"/>
      <c r="E118" s="37"/>
      <c r="F118" s="36"/>
      <c r="G118" s="36"/>
      <c r="H118" s="36"/>
      <c r="I118" s="36"/>
      <c r="J118" s="36"/>
      <c r="K118" s="36"/>
      <c r="L118" s="36"/>
      <c r="M118" s="36"/>
      <c r="N118" s="36"/>
      <c r="O118" s="36"/>
      <c r="P118" s="36"/>
      <c r="Q118" s="36"/>
      <c r="R118" s="36"/>
      <c r="S118" s="36"/>
      <c r="T118" s="36"/>
      <c r="U118" s="36"/>
      <c r="V118" s="36"/>
      <c r="W118" s="36"/>
      <c r="X118" s="36"/>
      <c r="Y118" s="36"/>
      <c r="Z118" s="36"/>
    </row>
    <row r="119" spans="1:26" ht="14.25" customHeight="1">
      <c r="A119" s="36"/>
      <c r="B119" s="36"/>
      <c r="C119" s="36"/>
      <c r="D119" s="36"/>
      <c r="E119" s="37"/>
      <c r="F119" s="36"/>
      <c r="G119" s="36"/>
      <c r="H119" s="36"/>
      <c r="I119" s="36"/>
      <c r="J119" s="36"/>
      <c r="K119" s="36"/>
      <c r="L119" s="36"/>
      <c r="M119" s="36"/>
      <c r="N119" s="36"/>
      <c r="O119" s="36"/>
      <c r="P119" s="36"/>
      <c r="Q119" s="36"/>
      <c r="R119" s="36"/>
      <c r="S119" s="36"/>
      <c r="T119" s="36"/>
      <c r="U119" s="36"/>
      <c r="V119" s="36"/>
      <c r="W119" s="36"/>
      <c r="X119" s="36"/>
      <c r="Y119" s="36"/>
      <c r="Z119" s="36"/>
    </row>
    <row r="120" spans="1:26" ht="14.25" customHeight="1">
      <c r="A120" s="36"/>
      <c r="B120" s="36"/>
      <c r="C120" s="36"/>
      <c r="D120" s="36"/>
      <c r="E120" s="37"/>
      <c r="F120" s="36"/>
      <c r="G120" s="36"/>
      <c r="H120" s="36"/>
      <c r="I120" s="36"/>
      <c r="J120" s="36"/>
      <c r="K120" s="36"/>
      <c r="L120" s="36"/>
      <c r="M120" s="36"/>
      <c r="N120" s="36"/>
      <c r="O120" s="36"/>
      <c r="P120" s="36"/>
      <c r="Q120" s="36"/>
      <c r="R120" s="36"/>
      <c r="S120" s="36"/>
      <c r="T120" s="36"/>
      <c r="U120" s="36"/>
      <c r="V120" s="36"/>
      <c r="W120" s="36"/>
      <c r="X120" s="36"/>
      <c r="Y120" s="36"/>
      <c r="Z120" s="36"/>
    </row>
    <row r="121" spans="1:26" ht="14.25" customHeight="1">
      <c r="A121" s="36"/>
      <c r="B121" s="36"/>
      <c r="C121" s="36"/>
      <c r="D121" s="36"/>
      <c r="E121" s="37"/>
      <c r="F121" s="36"/>
      <c r="G121" s="36"/>
      <c r="H121" s="36"/>
      <c r="I121" s="36"/>
      <c r="J121" s="36"/>
      <c r="K121" s="36"/>
      <c r="L121" s="36"/>
      <c r="M121" s="36"/>
      <c r="N121" s="36"/>
      <c r="O121" s="36"/>
      <c r="P121" s="36"/>
      <c r="Q121" s="36"/>
      <c r="R121" s="36"/>
      <c r="S121" s="36"/>
      <c r="T121" s="36"/>
      <c r="U121" s="36"/>
      <c r="V121" s="36"/>
      <c r="W121" s="36"/>
      <c r="X121" s="36"/>
      <c r="Y121" s="36"/>
      <c r="Z121" s="36"/>
    </row>
    <row r="122" spans="1:26" ht="14.25" customHeight="1">
      <c r="A122" s="36"/>
      <c r="B122" s="36"/>
      <c r="C122" s="36"/>
      <c r="D122" s="36"/>
      <c r="E122" s="37"/>
      <c r="F122" s="36"/>
      <c r="G122" s="36"/>
      <c r="H122" s="36"/>
      <c r="I122" s="36"/>
      <c r="J122" s="36"/>
      <c r="K122" s="36"/>
      <c r="L122" s="36"/>
      <c r="M122" s="36"/>
      <c r="N122" s="36"/>
      <c r="O122" s="36"/>
      <c r="P122" s="36"/>
      <c r="Q122" s="36"/>
      <c r="R122" s="36"/>
      <c r="S122" s="36"/>
      <c r="T122" s="36"/>
      <c r="U122" s="36"/>
      <c r="V122" s="36"/>
      <c r="W122" s="36"/>
      <c r="X122" s="36"/>
      <c r="Y122" s="36"/>
      <c r="Z122" s="36"/>
    </row>
    <row r="123" spans="1:26" ht="14.25" customHeight="1">
      <c r="A123" s="36"/>
      <c r="B123" s="36"/>
      <c r="C123" s="36"/>
      <c r="D123" s="36"/>
      <c r="E123" s="37"/>
      <c r="F123" s="36"/>
      <c r="G123" s="36"/>
      <c r="H123" s="36"/>
      <c r="I123" s="36"/>
      <c r="J123" s="36"/>
      <c r="K123" s="36"/>
      <c r="L123" s="36"/>
      <c r="M123" s="36"/>
      <c r="N123" s="36"/>
      <c r="O123" s="36"/>
      <c r="P123" s="36"/>
      <c r="Q123" s="36"/>
      <c r="R123" s="36"/>
      <c r="S123" s="36"/>
      <c r="T123" s="36"/>
      <c r="U123" s="36"/>
      <c r="V123" s="36"/>
      <c r="W123" s="36"/>
      <c r="X123" s="36"/>
      <c r="Y123" s="36"/>
      <c r="Z123" s="36"/>
    </row>
    <row r="124" spans="1:26" ht="14.25" customHeight="1">
      <c r="A124" s="36"/>
      <c r="B124" s="36"/>
      <c r="C124" s="36"/>
      <c r="D124" s="36"/>
      <c r="E124" s="37"/>
      <c r="F124" s="36"/>
      <c r="G124" s="36"/>
      <c r="H124" s="36"/>
      <c r="I124" s="36"/>
      <c r="J124" s="36"/>
      <c r="K124" s="36"/>
      <c r="L124" s="36"/>
      <c r="M124" s="36"/>
      <c r="N124" s="36"/>
      <c r="O124" s="36"/>
      <c r="P124" s="36"/>
      <c r="Q124" s="36"/>
      <c r="R124" s="36"/>
      <c r="S124" s="36"/>
      <c r="T124" s="36"/>
      <c r="U124" s="36"/>
      <c r="V124" s="36"/>
      <c r="W124" s="36"/>
      <c r="X124" s="36"/>
      <c r="Y124" s="36"/>
      <c r="Z124" s="36"/>
    </row>
    <row r="125" spans="1:26" ht="14.25" customHeight="1">
      <c r="A125" s="36"/>
      <c r="B125" s="36"/>
      <c r="C125" s="36"/>
      <c r="D125" s="36"/>
      <c r="E125" s="37"/>
      <c r="F125" s="36"/>
      <c r="G125" s="36"/>
      <c r="H125" s="36"/>
      <c r="I125" s="36"/>
      <c r="J125" s="36"/>
      <c r="K125" s="36"/>
      <c r="L125" s="36"/>
      <c r="M125" s="36"/>
      <c r="N125" s="36"/>
      <c r="O125" s="36"/>
      <c r="P125" s="36"/>
      <c r="Q125" s="36"/>
      <c r="R125" s="36"/>
      <c r="S125" s="36"/>
      <c r="T125" s="36"/>
      <c r="U125" s="36"/>
      <c r="V125" s="36"/>
      <c r="W125" s="36"/>
      <c r="X125" s="36"/>
      <c r="Y125" s="36"/>
      <c r="Z125" s="36"/>
    </row>
    <row r="126" spans="1:26" ht="14.25" customHeight="1">
      <c r="A126" s="36"/>
      <c r="B126" s="36"/>
      <c r="C126" s="36"/>
      <c r="D126" s="36"/>
      <c r="E126" s="37"/>
      <c r="F126" s="36"/>
      <c r="G126" s="36"/>
      <c r="H126" s="36"/>
      <c r="I126" s="36"/>
      <c r="J126" s="36"/>
      <c r="K126" s="36"/>
      <c r="L126" s="36"/>
      <c r="M126" s="36"/>
      <c r="N126" s="36"/>
      <c r="O126" s="36"/>
      <c r="P126" s="36"/>
      <c r="Q126" s="36"/>
      <c r="R126" s="36"/>
      <c r="S126" s="36"/>
      <c r="T126" s="36"/>
      <c r="U126" s="36"/>
      <c r="V126" s="36"/>
      <c r="W126" s="36"/>
      <c r="X126" s="36"/>
      <c r="Y126" s="36"/>
      <c r="Z126" s="36"/>
    </row>
    <row r="127" spans="1:26" ht="14.25" customHeight="1">
      <c r="A127" s="36"/>
      <c r="B127" s="36"/>
      <c r="C127" s="36"/>
      <c r="D127" s="36"/>
      <c r="E127" s="37"/>
      <c r="F127" s="36"/>
      <c r="G127" s="36"/>
      <c r="H127" s="36"/>
      <c r="I127" s="36"/>
      <c r="J127" s="36"/>
      <c r="K127" s="36"/>
      <c r="L127" s="36"/>
      <c r="M127" s="36"/>
      <c r="N127" s="36"/>
      <c r="O127" s="36"/>
      <c r="P127" s="36"/>
      <c r="Q127" s="36"/>
      <c r="R127" s="36"/>
      <c r="S127" s="36"/>
      <c r="T127" s="36"/>
      <c r="U127" s="36"/>
      <c r="V127" s="36"/>
      <c r="W127" s="36"/>
      <c r="X127" s="36"/>
      <c r="Y127" s="36"/>
      <c r="Z127" s="36"/>
    </row>
    <row r="128" spans="1:26" ht="14.25" customHeight="1">
      <c r="A128" s="36"/>
      <c r="B128" s="36"/>
      <c r="C128" s="36"/>
      <c r="D128" s="36"/>
      <c r="E128" s="37"/>
      <c r="F128" s="36"/>
      <c r="G128" s="36"/>
      <c r="H128" s="36"/>
      <c r="I128" s="36"/>
      <c r="J128" s="36"/>
      <c r="K128" s="36"/>
      <c r="L128" s="36"/>
      <c r="M128" s="36"/>
      <c r="N128" s="36"/>
      <c r="O128" s="36"/>
      <c r="P128" s="36"/>
      <c r="Q128" s="36"/>
      <c r="R128" s="36"/>
      <c r="S128" s="36"/>
      <c r="T128" s="36"/>
      <c r="U128" s="36"/>
      <c r="V128" s="36"/>
      <c r="W128" s="36"/>
      <c r="X128" s="36"/>
      <c r="Y128" s="36"/>
      <c r="Z128" s="36"/>
    </row>
    <row r="129" spans="1:26" ht="14.25" customHeight="1">
      <c r="A129" s="36"/>
      <c r="B129" s="36"/>
      <c r="C129" s="36"/>
      <c r="D129" s="36"/>
      <c r="E129" s="37"/>
      <c r="F129" s="36"/>
      <c r="G129" s="36"/>
      <c r="H129" s="36"/>
      <c r="I129" s="36"/>
      <c r="J129" s="36"/>
      <c r="K129" s="36"/>
      <c r="L129" s="36"/>
      <c r="M129" s="36"/>
      <c r="N129" s="36"/>
      <c r="O129" s="36"/>
      <c r="P129" s="36"/>
      <c r="Q129" s="36"/>
      <c r="R129" s="36"/>
      <c r="S129" s="36"/>
      <c r="T129" s="36"/>
      <c r="U129" s="36"/>
      <c r="V129" s="36"/>
      <c r="W129" s="36"/>
      <c r="X129" s="36"/>
      <c r="Y129" s="36"/>
      <c r="Z129" s="36"/>
    </row>
    <row r="130" spans="1:26" ht="14.25" customHeight="1">
      <c r="A130" s="36"/>
      <c r="B130" s="36"/>
      <c r="C130" s="36"/>
      <c r="D130" s="36"/>
      <c r="E130" s="37"/>
      <c r="F130" s="36"/>
      <c r="G130" s="36"/>
      <c r="H130" s="36"/>
      <c r="I130" s="36"/>
      <c r="J130" s="36"/>
      <c r="K130" s="36"/>
      <c r="L130" s="36"/>
      <c r="M130" s="36"/>
      <c r="N130" s="36"/>
      <c r="O130" s="36"/>
      <c r="P130" s="36"/>
      <c r="Q130" s="36"/>
      <c r="R130" s="36"/>
      <c r="S130" s="36"/>
      <c r="T130" s="36"/>
      <c r="U130" s="36"/>
      <c r="V130" s="36"/>
      <c r="W130" s="36"/>
      <c r="X130" s="36"/>
      <c r="Y130" s="36"/>
      <c r="Z130" s="36"/>
    </row>
    <row r="131" spans="1:26" ht="14.25" customHeight="1">
      <c r="A131" s="36"/>
      <c r="B131" s="36"/>
      <c r="C131" s="36"/>
      <c r="D131" s="36"/>
      <c r="E131" s="37"/>
      <c r="F131" s="36"/>
      <c r="G131" s="36"/>
      <c r="H131" s="36"/>
      <c r="I131" s="36"/>
      <c r="J131" s="36"/>
      <c r="K131" s="36"/>
      <c r="L131" s="36"/>
      <c r="M131" s="36"/>
      <c r="N131" s="36"/>
      <c r="O131" s="36"/>
      <c r="P131" s="36"/>
      <c r="Q131" s="36"/>
      <c r="R131" s="36"/>
      <c r="S131" s="36"/>
      <c r="T131" s="36"/>
      <c r="U131" s="36"/>
      <c r="V131" s="36"/>
      <c r="W131" s="36"/>
      <c r="X131" s="36"/>
      <c r="Y131" s="36"/>
      <c r="Z131" s="36"/>
    </row>
    <row r="132" spans="1:26" ht="14.25" customHeight="1">
      <c r="A132" s="36"/>
      <c r="B132" s="36"/>
      <c r="C132" s="36"/>
      <c r="D132" s="36"/>
      <c r="E132" s="37"/>
      <c r="F132" s="36"/>
      <c r="G132" s="36"/>
      <c r="H132" s="36"/>
      <c r="I132" s="36"/>
      <c r="J132" s="36"/>
      <c r="K132" s="36"/>
      <c r="L132" s="36"/>
      <c r="M132" s="36"/>
      <c r="N132" s="36"/>
      <c r="O132" s="36"/>
      <c r="P132" s="36"/>
      <c r="Q132" s="36"/>
      <c r="R132" s="36"/>
      <c r="S132" s="36"/>
      <c r="T132" s="36"/>
      <c r="U132" s="36"/>
      <c r="V132" s="36"/>
      <c r="W132" s="36"/>
      <c r="X132" s="36"/>
      <c r="Y132" s="36"/>
      <c r="Z132" s="36"/>
    </row>
    <row r="133" spans="1:26" ht="14.25" customHeight="1">
      <c r="A133" s="36"/>
      <c r="B133" s="36"/>
      <c r="C133" s="36"/>
      <c r="D133" s="36"/>
      <c r="E133" s="37"/>
      <c r="F133" s="36"/>
      <c r="G133" s="36"/>
      <c r="H133" s="36"/>
      <c r="I133" s="36"/>
      <c r="J133" s="36"/>
      <c r="K133" s="36"/>
      <c r="L133" s="36"/>
      <c r="M133" s="36"/>
      <c r="N133" s="36"/>
      <c r="O133" s="36"/>
      <c r="P133" s="36"/>
      <c r="Q133" s="36"/>
      <c r="R133" s="36"/>
      <c r="S133" s="36"/>
      <c r="T133" s="36"/>
      <c r="U133" s="36"/>
      <c r="V133" s="36"/>
      <c r="W133" s="36"/>
      <c r="X133" s="36"/>
      <c r="Y133" s="36"/>
      <c r="Z133" s="36"/>
    </row>
    <row r="134" spans="1:26" ht="14.25" customHeight="1">
      <c r="A134" s="36"/>
      <c r="B134" s="36"/>
      <c r="C134" s="36"/>
      <c r="D134" s="36"/>
      <c r="E134" s="37"/>
      <c r="F134" s="36"/>
      <c r="G134" s="36"/>
      <c r="H134" s="36"/>
      <c r="I134" s="36"/>
      <c r="J134" s="36"/>
      <c r="K134" s="36"/>
      <c r="L134" s="36"/>
      <c r="M134" s="36"/>
      <c r="N134" s="36"/>
      <c r="O134" s="36"/>
      <c r="P134" s="36"/>
      <c r="Q134" s="36"/>
      <c r="R134" s="36"/>
      <c r="S134" s="36"/>
      <c r="T134" s="36"/>
      <c r="U134" s="36"/>
      <c r="V134" s="36"/>
      <c r="W134" s="36"/>
      <c r="X134" s="36"/>
      <c r="Y134" s="36"/>
      <c r="Z134" s="36"/>
    </row>
    <row r="135" spans="1:26" ht="14.25" customHeight="1">
      <c r="A135" s="36"/>
      <c r="B135" s="36"/>
      <c r="C135" s="36"/>
      <c r="D135" s="36"/>
      <c r="E135" s="37"/>
      <c r="F135" s="36"/>
      <c r="G135" s="36"/>
      <c r="H135" s="36"/>
      <c r="I135" s="36"/>
      <c r="J135" s="36"/>
      <c r="K135" s="36"/>
      <c r="L135" s="36"/>
      <c r="M135" s="36"/>
      <c r="N135" s="36"/>
      <c r="O135" s="36"/>
      <c r="P135" s="36"/>
      <c r="Q135" s="36"/>
      <c r="R135" s="36"/>
      <c r="S135" s="36"/>
      <c r="T135" s="36"/>
      <c r="U135" s="36"/>
      <c r="V135" s="36"/>
      <c r="W135" s="36"/>
      <c r="X135" s="36"/>
      <c r="Y135" s="36"/>
      <c r="Z135" s="36"/>
    </row>
    <row r="136" spans="1:26" ht="14.25" customHeight="1">
      <c r="A136" s="36"/>
      <c r="B136" s="36"/>
      <c r="C136" s="36"/>
      <c r="D136" s="36"/>
      <c r="E136" s="37"/>
      <c r="F136" s="36"/>
      <c r="G136" s="36"/>
      <c r="H136" s="36"/>
      <c r="I136" s="36"/>
      <c r="J136" s="36"/>
      <c r="K136" s="36"/>
      <c r="L136" s="36"/>
      <c r="M136" s="36"/>
      <c r="N136" s="36"/>
      <c r="O136" s="36"/>
      <c r="P136" s="36"/>
      <c r="Q136" s="36"/>
      <c r="R136" s="36"/>
      <c r="S136" s="36"/>
      <c r="T136" s="36"/>
      <c r="U136" s="36"/>
      <c r="V136" s="36"/>
      <c r="W136" s="36"/>
      <c r="X136" s="36"/>
      <c r="Y136" s="36"/>
      <c r="Z136" s="36"/>
    </row>
    <row r="137" spans="1:26" ht="14.25" customHeight="1">
      <c r="A137" s="36"/>
      <c r="B137" s="36"/>
      <c r="C137" s="36"/>
      <c r="D137" s="36"/>
      <c r="E137" s="37"/>
      <c r="F137" s="36"/>
      <c r="G137" s="36"/>
      <c r="H137" s="36"/>
      <c r="I137" s="36"/>
      <c r="J137" s="36"/>
      <c r="K137" s="36"/>
      <c r="L137" s="36"/>
      <c r="M137" s="36"/>
      <c r="N137" s="36"/>
      <c r="O137" s="36"/>
      <c r="P137" s="36"/>
      <c r="Q137" s="36"/>
      <c r="R137" s="36"/>
      <c r="S137" s="36"/>
      <c r="T137" s="36"/>
      <c r="U137" s="36"/>
      <c r="V137" s="36"/>
      <c r="W137" s="36"/>
      <c r="X137" s="36"/>
      <c r="Y137" s="36"/>
      <c r="Z137" s="36"/>
    </row>
    <row r="138" spans="1:26" ht="14.25" customHeight="1">
      <c r="A138" s="36"/>
      <c r="B138" s="36"/>
      <c r="C138" s="36"/>
      <c r="D138" s="36"/>
      <c r="E138" s="37"/>
      <c r="F138" s="36"/>
      <c r="G138" s="36"/>
      <c r="H138" s="36"/>
      <c r="I138" s="36"/>
      <c r="J138" s="36"/>
      <c r="K138" s="36"/>
      <c r="L138" s="36"/>
      <c r="M138" s="36"/>
      <c r="N138" s="36"/>
      <c r="O138" s="36"/>
      <c r="P138" s="36"/>
      <c r="Q138" s="36"/>
      <c r="R138" s="36"/>
      <c r="S138" s="36"/>
      <c r="T138" s="36"/>
      <c r="U138" s="36"/>
      <c r="V138" s="36"/>
      <c r="W138" s="36"/>
      <c r="X138" s="36"/>
      <c r="Y138" s="36"/>
      <c r="Z138" s="36"/>
    </row>
    <row r="139" spans="1:26" ht="14.25" customHeight="1">
      <c r="A139" s="36"/>
      <c r="B139" s="36"/>
      <c r="C139" s="36"/>
      <c r="D139" s="36"/>
      <c r="E139" s="37"/>
      <c r="F139" s="36"/>
      <c r="G139" s="36"/>
      <c r="H139" s="36"/>
      <c r="I139" s="36"/>
      <c r="J139" s="36"/>
      <c r="K139" s="36"/>
      <c r="L139" s="36"/>
      <c r="M139" s="36"/>
      <c r="N139" s="36"/>
      <c r="O139" s="36"/>
      <c r="P139" s="36"/>
      <c r="Q139" s="36"/>
      <c r="R139" s="36"/>
      <c r="S139" s="36"/>
      <c r="T139" s="36"/>
      <c r="U139" s="36"/>
      <c r="V139" s="36"/>
      <c r="W139" s="36"/>
      <c r="X139" s="36"/>
      <c r="Y139" s="36"/>
      <c r="Z139" s="36"/>
    </row>
    <row r="140" spans="1:26" ht="14.25" customHeight="1">
      <c r="A140" s="36"/>
      <c r="B140" s="36"/>
      <c r="C140" s="36"/>
      <c r="D140" s="36"/>
      <c r="E140" s="37"/>
      <c r="F140" s="36"/>
      <c r="G140" s="36"/>
      <c r="H140" s="36"/>
      <c r="I140" s="36"/>
      <c r="J140" s="36"/>
      <c r="K140" s="36"/>
      <c r="L140" s="36"/>
      <c r="M140" s="36"/>
      <c r="N140" s="36"/>
      <c r="O140" s="36"/>
      <c r="P140" s="36"/>
      <c r="Q140" s="36"/>
      <c r="R140" s="36"/>
      <c r="S140" s="36"/>
      <c r="T140" s="36"/>
      <c r="U140" s="36"/>
      <c r="V140" s="36"/>
      <c r="W140" s="36"/>
      <c r="X140" s="36"/>
      <c r="Y140" s="36"/>
      <c r="Z140" s="36"/>
    </row>
    <row r="141" spans="1:26" ht="14.25" customHeight="1">
      <c r="A141" s="36"/>
      <c r="B141" s="36"/>
      <c r="C141" s="36"/>
      <c r="D141" s="36"/>
      <c r="E141" s="37"/>
      <c r="F141" s="36"/>
      <c r="G141" s="36"/>
      <c r="H141" s="36"/>
      <c r="I141" s="36"/>
      <c r="J141" s="36"/>
      <c r="K141" s="36"/>
      <c r="L141" s="36"/>
      <c r="M141" s="36"/>
      <c r="N141" s="36"/>
      <c r="O141" s="36"/>
      <c r="P141" s="36"/>
      <c r="Q141" s="36"/>
      <c r="R141" s="36"/>
      <c r="S141" s="36"/>
      <c r="T141" s="36"/>
      <c r="U141" s="36"/>
      <c r="V141" s="36"/>
      <c r="W141" s="36"/>
      <c r="X141" s="36"/>
      <c r="Y141" s="36"/>
      <c r="Z141" s="36"/>
    </row>
    <row r="142" spans="1:26" ht="14.25" customHeight="1">
      <c r="A142" s="36"/>
      <c r="B142" s="36"/>
      <c r="C142" s="36"/>
      <c r="D142" s="36"/>
      <c r="E142" s="37"/>
      <c r="F142" s="36"/>
      <c r="G142" s="36"/>
      <c r="H142" s="36"/>
      <c r="I142" s="36"/>
      <c r="J142" s="36"/>
      <c r="K142" s="36"/>
      <c r="L142" s="36"/>
      <c r="M142" s="36"/>
      <c r="N142" s="36"/>
      <c r="O142" s="36"/>
      <c r="P142" s="36"/>
      <c r="Q142" s="36"/>
      <c r="R142" s="36"/>
      <c r="S142" s="36"/>
      <c r="T142" s="36"/>
      <c r="U142" s="36"/>
      <c r="V142" s="36"/>
      <c r="W142" s="36"/>
      <c r="X142" s="36"/>
      <c r="Y142" s="36"/>
      <c r="Z142" s="36"/>
    </row>
    <row r="143" spans="1:26" ht="14.25" customHeight="1">
      <c r="A143" s="36"/>
      <c r="B143" s="36"/>
      <c r="C143" s="36"/>
      <c r="D143" s="36"/>
      <c r="E143" s="37"/>
      <c r="F143" s="36"/>
      <c r="G143" s="36"/>
      <c r="H143" s="36"/>
      <c r="I143" s="36"/>
      <c r="J143" s="36"/>
      <c r="K143" s="36"/>
      <c r="L143" s="36"/>
      <c r="M143" s="36"/>
      <c r="N143" s="36"/>
      <c r="O143" s="36"/>
      <c r="P143" s="36"/>
      <c r="Q143" s="36"/>
      <c r="R143" s="36"/>
      <c r="S143" s="36"/>
      <c r="T143" s="36"/>
      <c r="U143" s="36"/>
      <c r="V143" s="36"/>
      <c r="W143" s="36"/>
      <c r="X143" s="36"/>
      <c r="Y143" s="36"/>
      <c r="Z143" s="36"/>
    </row>
    <row r="144" spans="1:26" ht="14.25" customHeight="1">
      <c r="A144" s="36"/>
      <c r="B144" s="36"/>
      <c r="C144" s="36"/>
      <c r="D144" s="36"/>
      <c r="E144" s="37"/>
      <c r="F144" s="36"/>
      <c r="G144" s="36"/>
      <c r="H144" s="36"/>
      <c r="I144" s="36"/>
      <c r="J144" s="36"/>
      <c r="K144" s="36"/>
      <c r="L144" s="36"/>
      <c r="M144" s="36"/>
      <c r="N144" s="36"/>
      <c r="O144" s="36"/>
      <c r="P144" s="36"/>
      <c r="Q144" s="36"/>
      <c r="R144" s="36"/>
      <c r="S144" s="36"/>
      <c r="T144" s="36"/>
      <c r="U144" s="36"/>
      <c r="V144" s="36"/>
      <c r="W144" s="36"/>
      <c r="X144" s="36"/>
      <c r="Y144" s="36"/>
      <c r="Z144" s="36"/>
    </row>
    <row r="145" spans="1:26" ht="14.25" customHeight="1">
      <c r="A145" s="36"/>
      <c r="B145" s="36"/>
      <c r="C145" s="36"/>
      <c r="D145" s="36"/>
      <c r="E145" s="37"/>
      <c r="F145" s="36"/>
      <c r="G145" s="36"/>
      <c r="H145" s="36"/>
      <c r="I145" s="36"/>
      <c r="J145" s="36"/>
      <c r="K145" s="36"/>
      <c r="L145" s="36"/>
      <c r="M145" s="36"/>
      <c r="N145" s="36"/>
      <c r="O145" s="36"/>
      <c r="P145" s="36"/>
      <c r="Q145" s="36"/>
      <c r="R145" s="36"/>
      <c r="S145" s="36"/>
      <c r="T145" s="36"/>
      <c r="U145" s="36"/>
      <c r="V145" s="36"/>
      <c r="W145" s="36"/>
      <c r="X145" s="36"/>
      <c r="Y145" s="36"/>
      <c r="Z145" s="36"/>
    </row>
    <row r="146" spans="1:26" ht="14.25" customHeight="1">
      <c r="A146" s="36"/>
      <c r="B146" s="36"/>
      <c r="C146" s="36"/>
      <c r="D146" s="36"/>
      <c r="E146" s="37"/>
      <c r="F146" s="36"/>
      <c r="G146" s="36"/>
      <c r="H146" s="36"/>
      <c r="I146" s="36"/>
      <c r="J146" s="36"/>
      <c r="K146" s="36"/>
      <c r="L146" s="36"/>
      <c r="M146" s="36"/>
      <c r="N146" s="36"/>
      <c r="O146" s="36"/>
      <c r="P146" s="36"/>
      <c r="Q146" s="36"/>
      <c r="R146" s="36"/>
      <c r="S146" s="36"/>
      <c r="T146" s="36"/>
      <c r="U146" s="36"/>
      <c r="V146" s="36"/>
      <c r="W146" s="36"/>
      <c r="X146" s="36"/>
      <c r="Y146" s="36"/>
      <c r="Z146" s="36"/>
    </row>
    <row r="147" spans="1:26" ht="14.25" customHeight="1">
      <c r="A147" s="36"/>
      <c r="B147" s="36"/>
      <c r="C147" s="36"/>
      <c r="D147" s="36"/>
      <c r="E147" s="37"/>
      <c r="F147" s="36"/>
      <c r="G147" s="36"/>
      <c r="H147" s="36"/>
      <c r="I147" s="36"/>
      <c r="J147" s="36"/>
      <c r="K147" s="36"/>
      <c r="L147" s="36"/>
      <c r="M147" s="36"/>
      <c r="N147" s="36"/>
      <c r="O147" s="36"/>
      <c r="P147" s="36"/>
      <c r="Q147" s="36"/>
      <c r="R147" s="36"/>
      <c r="S147" s="36"/>
      <c r="T147" s="36"/>
      <c r="U147" s="36"/>
      <c r="V147" s="36"/>
      <c r="W147" s="36"/>
      <c r="X147" s="36"/>
      <c r="Y147" s="36"/>
      <c r="Z147" s="36"/>
    </row>
    <row r="148" spans="1:26" ht="14.25" customHeight="1">
      <c r="A148" s="36"/>
      <c r="B148" s="36"/>
      <c r="C148" s="36"/>
      <c r="D148" s="36"/>
      <c r="E148" s="37"/>
      <c r="F148" s="36"/>
      <c r="G148" s="36"/>
      <c r="H148" s="36"/>
      <c r="I148" s="36"/>
      <c r="J148" s="36"/>
      <c r="K148" s="36"/>
      <c r="L148" s="36"/>
      <c r="M148" s="36"/>
      <c r="N148" s="36"/>
      <c r="O148" s="36"/>
      <c r="P148" s="36"/>
      <c r="Q148" s="36"/>
      <c r="R148" s="36"/>
      <c r="S148" s="36"/>
      <c r="T148" s="36"/>
      <c r="U148" s="36"/>
      <c r="V148" s="36"/>
      <c r="W148" s="36"/>
      <c r="X148" s="36"/>
      <c r="Y148" s="36"/>
      <c r="Z148" s="36"/>
    </row>
    <row r="149" spans="1:26" ht="14.25" customHeight="1">
      <c r="A149" s="36"/>
      <c r="B149" s="36"/>
      <c r="C149" s="36"/>
      <c r="D149" s="36"/>
      <c r="E149" s="37"/>
      <c r="F149" s="36"/>
      <c r="G149" s="36"/>
      <c r="H149" s="36"/>
      <c r="I149" s="36"/>
      <c r="J149" s="36"/>
      <c r="K149" s="36"/>
      <c r="L149" s="36"/>
      <c r="M149" s="36"/>
      <c r="N149" s="36"/>
      <c r="O149" s="36"/>
      <c r="P149" s="36"/>
      <c r="Q149" s="36"/>
      <c r="R149" s="36"/>
      <c r="S149" s="36"/>
      <c r="T149" s="36"/>
      <c r="U149" s="36"/>
      <c r="V149" s="36"/>
      <c r="W149" s="36"/>
      <c r="X149" s="36"/>
      <c r="Y149" s="36"/>
      <c r="Z149" s="36"/>
    </row>
    <row r="150" spans="1:26" ht="14.25" customHeight="1">
      <c r="A150" s="36"/>
      <c r="B150" s="36"/>
      <c r="C150" s="36"/>
      <c r="D150" s="36"/>
      <c r="E150" s="37"/>
      <c r="F150" s="36"/>
      <c r="G150" s="36"/>
      <c r="H150" s="36"/>
      <c r="I150" s="36"/>
      <c r="J150" s="36"/>
      <c r="K150" s="36"/>
      <c r="L150" s="36"/>
      <c r="M150" s="36"/>
      <c r="N150" s="36"/>
      <c r="O150" s="36"/>
      <c r="P150" s="36"/>
      <c r="Q150" s="36"/>
      <c r="R150" s="36"/>
      <c r="S150" s="36"/>
      <c r="T150" s="36"/>
      <c r="U150" s="36"/>
      <c r="V150" s="36"/>
      <c r="W150" s="36"/>
      <c r="X150" s="36"/>
      <c r="Y150" s="36"/>
      <c r="Z150" s="36"/>
    </row>
    <row r="151" spans="1:26" ht="14.25" customHeight="1">
      <c r="A151" s="36"/>
      <c r="B151" s="36"/>
      <c r="C151" s="36"/>
      <c r="D151" s="36"/>
      <c r="E151" s="37"/>
      <c r="F151" s="36"/>
      <c r="G151" s="36"/>
      <c r="H151" s="36"/>
      <c r="I151" s="36"/>
      <c r="J151" s="36"/>
      <c r="K151" s="36"/>
      <c r="L151" s="36"/>
      <c r="M151" s="36"/>
      <c r="N151" s="36"/>
      <c r="O151" s="36"/>
      <c r="P151" s="36"/>
      <c r="Q151" s="36"/>
      <c r="R151" s="36"/>
      <c r="S151" s="36"/>
      <c r="T151" s="36"/>
      <c r="U151" s="36"/>
      <c r="V151" s="36"/>
      <c r="W151" s="36"/>
      <c r="X151" s="36"/>
      <c r="Y151" s="36"/>
      <c r="Z151" s="36"/>
    </row>
    <row r="152" spans="1:26" ht="14.25" customHeight="1">
      <c r="A152" s="36"/>
      <c r="B152" s="36"/>
      <c r="C152" s="36"/>
      <c r="D152" s="36"/>
      <c r="E152" s="37"/>
      <c r="F152" s="36"/>
      <c r="G152" s="36"/>
      <c r="H152" s="36"/>
      <c r="I152" s="36"/>
      <c r="J152" s="36"/>
      <c r="K152" s="36"/>
      <c r="L152" s="36"/>
      <c r="M152" s="36"/>
      <c r="N152" s="36"/>
      <c r="O152" s="36"/>
      <c r="P152" s="36"/>
      <c r="Q152" s="36"/>
      <c r="R152" s="36"/>
      <c r="S152" s="36"/>
      <c r="T152" s="36"/>
      <c r="U152" s="36"/>
      <c r="V152" s="36"/>
      <c r="W152" s="36"/>
      <c r="X152" s="36"/>
      <c r="Y152" s="36"/>
      <c r="Z152" s="36"/>
    </row>
    <row r="153" spans="1:26" ht="14.25" customHeight="1">
      <c r="A153" s="36"/>
      <c r="B153" s="36"/>
      <c r="C153" s="36"/>
      <c r="D153" s="36"/>
      <c r="E153" s="37"/>
      <c r="F153" s="36"/>
      <c r="G153" s="36"/>
      <c r="H153" s="36"/>
      <c r="I153" s="36"/>
      <c r="J153" s="36"/>
      <c r="K153" s="36"/>
      <c r="L153" s="36"/>
      <c r="M153" s="36"/>
      <c r="N153" s="36"/>
      <c r="O153" s="36"/>
      <c r="P153" s="36"/>
      <c r="Q153" s="36"/>
      <c r="R153" s="36"/>
      <c r="S153" s="36"/>
      <c r="T153" s="36"/>
      <c r="U153" s="36"/>
      <c r="V153" s="36"/>
      <c r="W153" s="36"/>
      <c r="X153" s="36"/>
      <c r="Y153" s="36"/>
      <c r="Z153" s="36"/>
    </row>
    <row r="154" spans="1:26" ht="14.25" customHeight="1">
      <c r="A154" s="36"/>
      <c r="B154" s="36"/>
      <c r="C154" s="36"/>
      <c r="D154" s="36"/>
      <c r="E154" s="37"/>
      <c r="F154" s="36"/>
      <c r="G154" s="36"/>
      <c r="H154" s="36"/>
      <c r="I154" s="36"/>
      <c r="J154" s="36"/>
      <c r="K154" s="36"/>
      <c r="L154" s="36"/>
      <c r="M154" s="36"/>
      <c r="N154" s="36"/>
      <c r="O154" s="36"/>
      <c r="P154" s="36"/>
      <c r="Q154" s="36"/>
      <c r="R154" s="36"/>
      <c r="S154" s="36"/>
      <c r="T154" s="36"/>
      <c r="U154" s="36"/>
      <c r="V154" s="36"/>
      <c r="W154" s="36"/>
      <c r="X154" s="36"/>
      <c r="Y154" s="36"/>
      <c r="Z154" s="36"/>
    </row>
    <row r="155" spans="1:26" ht="14.25" customHeight="1">
      <c r="A155" s="36"/>
      <c r="B155" s="36"/>
      <c r="C155" s="36"/>
      <c r="D155" s="36"/>
      <c r="E155" s="37"/>
      <c r="F155" s="36"/>
      <c r="G155" s="36"/>
      <c r="H155" s="36"/>
      <c r="I155" s="36"/>
      <c r="J155" s="36"/>
      <c r="K155" s="36"/>
      <c r="L155" s="36"/>
      <c r="M155" s="36"/>
      <c r="N155" s="36"/>
      <c r="O155" s="36"/>
      <c r="P155" s="36"/>
      <c r="Q155" s="36"/>
      <c r="R155" s="36"/>
      <c r="S155" s="36"/>
      <c r="T155" s="36"/>
      <c r="U155" s="36"/>
      <c r="V155" s="36"/>
      <c r="W155" s="36"/>
      <c r="X155" s="36"/>
      <c r="Y155" s="36"/>
      <c r="Z155" s="36"/>
    </row>
    <row r="156" spans="1:26" ht="14.25" customHeight="1">
      <c r="A156" s="36"/>
      <c r="B156" s="36"/>
      <c r="C156" s="36"/>
      <c r="D156" s="36"/>
      <c r="E156" s="37"/>
      <c r="F156" s="36"/>
      <c r="G156" s="36"/>
      <c r="H156" s="36"/>
      <c r="I156" s="36"/>
      <c r="J156" s="36"/>
      <c r="K156" s="36"/>
      <c r="L156" s="36"/>
      <c r="M156" s="36"/>
      <c r="N156" s="36"/>
      <c r="O156" s="36"/>
      <c r="P156" s="36"/>
      <c r="Q156" s="36"/>
      <c r="R156" s="36"/>
      <c r="S156" s="36"/>
      <c r="T156" s="36"/>
      <c r="U156" s="36"/>
      <c r="V156" s="36"/>
      <c r="W156" s="36"/>
      <c r="X156" s="36"/>
      <c r="Y156" s="36"/>
      <c r="Z156" s="36"/>
    </row>
    <row r="157" spans="1:26" ht="14.25" customHeight="1">
      <c r="A157" s="36"/>
      <c r="B157" s="36"/>
      <c r="C157" s="36"/>
      <c r="D157" s="36"/>
      <c r="E157" s="37"/>
      <c r="F157" s="36"/>
      <c r="G157" s="36"/>
      <c r="H157" s="36"/>
      <c r="I157" s="36"/>
      <c r="J157" s="36"/>
      <c r="K157" s="36"/>
      <c r="L157" s="36"/>
      <c r="M157" s="36"/>
      <c r="N157" s="36"/>
      <c r="O157" s="36"/>
      <c r="P157" s="36"/>
      <c r="Q157" s="36"/>
      <c r="R157" s="36"/>
      <c r="S157" s="36"/>
      <c r="T157" s="36"/>
      <c r="U157" s="36"/>
      <c r="V157" s="36"/>
      <c r="W157" s="36"/>
      <c r="X157" s="36"/>
      <c r="Y157" s="36"/>
      <c r="Z157" s="36"/>
    </row>
    <row r="158" spans="1:26" ht="14.25" customHeight="1">
      <c r="A158" s="36"/>
      <c r="B158" s="36"/>
      <c r="C158" s="36"/>
      <c r="D158" s="36"/>
      <c r="E158" s="37"/>
      <c r="F158" s="36"/>
      <c r="G158" s="36"/>
      <c r="H158" s="36"/>
      <c r="I158" s="36"/>
      <c r="J158" s="36"/>
      <c r="K158" s="36"/>
      <c r="L158" s="36"/>
      <c r="M158" s="36"/>
      <c r="N158" s="36"/>
      <c r="O158" s="36"/>
      <c r="P158" s="36"/>
      <c r="Q158" s="36"/>
      <c r="R158" s="36"/>
      <c r="S158" s="36"/>
      <c r="T158" s="36"/>
      <c r="U158" s="36"/>
      <c r="V158" s="36"/>
      <c r="W158" s="36"/>
      <c r="X158" s="36"/>
      <c r="Y158" s="36"/>
      <c r="Z158" s="36"/>
    </row>
    <row r="159" spans="1:26" ht="14.25" customHeight="1">
      <c r="A159" s="36"/>
      <c r="B159" s="36"/>
      <c r="C159" s="36"/>
      <c r="D159" s="36"/>
      <c r="E159" s="37"/>
      <c r="F159" s="36"/>
      <c r="G159" s="36"/>
      <c r="H159" s="36"/>
      <c r="I159" s="36"/>
      <c r="J159" s="36"/>
      <c r="K159" s="36"/>
      <c r="L159" s="36"/>
      <c r="M159" s="36"/>
      <c r="N159" s="36"/>
      <c r="O159" s="36"/>
      <c r="P159" s="36"/>
      <c r="Q159" s="36"/>
      <c r="R159" s="36"/>
      <c r="S159" s="36"/>
      <c r="T159" s="36"/>
      <c r="U159" s="36"/>
      <c r="V159" s="36"/>
      <c r="W159" s="36"/>
      <c r="X159" s="36"/>
      <c r="Y159" s="36"/>
      <c r="Z159" s="36"/>
    </row>
    <row r="160" spans="1:26" ht="14.25" customHeight="1">
      <c r="A160" s="36"/>
      <c r="B160" s="36"/>
      <c r="C160" s="36"/>
      <c r="D160" s="36"/>
      <c r="E160" s="37"/>
      <c r="F160" s="36"/>
      <c r="G160" s="36"/>
      <c r="H160" s="36"/>
      <c r="I160" s="36"/>
      <c r="J160" s="36"/>
      <c r="K160" s="36"/>
      <c r="L160" s="36"/>
      <c r="M160" s="36"/>
      <c r="N160" s="36"/>
      <c r="O160" s="36"/>
      <c r="P160" s="36"/>
      <c r="Q160" s="36"/>
      <c r="R160" s="36"/>
      <c r="S160" s="36"/>
      <c r="T160" s="36"/>
      <c r="U160" s="36"/>
      <c r="V160" s="36"/>
      <c r="W160" s="36"/>
      <c r="X160" s="36"/>
      <c r="Y160" s="36"/>
      <c r="Z160" s="36"/>
    </row>
    <row r="161" spans="1:26" ht="14.25" customHeight="1">
      <c r="A161" s="36"/>
      <c r="B161" s="36"/>
      <c r="C161" s="36"/>
      <c r="D161" s="36"/>
      <c r="E161" s="37"/>
      <c r="F161" s="36"/>
      <c r="G161" s="36"/>
      <c r="H161" s="36"/>
      <c r="I161" s="36"/>
      <c r="J161" s="36"/>
      <c r="K161" s="36"/>
      <c r="L161" s="36"/>
      <c r="M161" s="36"/>
      <c r="N161" s="36"/>
      <c r="O161" s="36"/>
      <c r="P161" s="36"/>
      <c r="Q161" s="36"/>
      <c r="R161" s="36"/>
      <c r="S161" s="36"/>
      <c r="T161" s="36"/>
      <c r="U161" s="36"/>
      <c r="V161" s="36"/>
      <c r="W161" s="36"/>
      <c r="X161" s="36"/>
      <c r="Y161" s="36"/>
      <c r="Z161" s="36"/>
    </row>
    <row r="162" spans="1:26" ht="14.25" customHeight="1">
      <c r="A162" s="36"/>
      <c r="B162" s="36"/>
      <c r="C162" s="36"/>
      <c r="D162" s="36"/>
      <c r="E162" s="37"/>
      <c r="F162" s="36"/>
      <c r="G162" s="36"/>
      <c r="H162" s="36"/>
      <c r="I162" s="36"/>
      <c r="J162" s="36"/>
      <c r="K162" s="36"/>
      <c r="L162" s="36"/>
      <c r="M162" s="36"/>
      <c r="N162" s="36"/>
      <c r="O162" s="36"/>
      <c r="P162" s="36"/>
      <c r="Q162" s="36"/>
      <c r="R162" s="36"/>
      <c r="S162" s="36"/>
      <c r="T162" s="36"/>
      <c r="U162" s="36"/>
      <c r="V162" s="36"/>
      <c r="W162" s="36"/>
      <c r="X162" s="36"/>
      <c r="Y162" s="36"/>
      <c r="Z162" s="36"/>
    </row>
    <row r="163" spans="1:26" ht="14.25" customHeight="1">
      <c r="A163" s="36"/>
      <c r="B163" s="36"/>
      <c r="C163" s="36"/>
      <c r="D163" s="36"/>
      <c r="E163" s="37"/>
      <c r="F163" s="36"/>
      <c r="G163" s="36"/>
      <c r="H163" s="36"/>
      <c r="I163" s="36"/>
      <c r="J163" s="36"/>
      <c r="K163" s="36"/>
      <c r="L163" s="36"/>
      <c r="M163" s="36"/>
      <c r="N163" s="36"/>
      <c r="O163" s="36"/>
      <c r="P163" s="36"/>
      <c r="Q163" s="36"/>
      <c r="R163" s="36"/>
      <c r="S163" s="36"/>
      <c r="T163" s="36"/>
      <c r="U163" s="36"/>
      <c r="V163" s="36"/>
      <c r="W163" s="36"/>
      <c r="X163" s="36"/>
      <c r="Y163" s="36"/>
      <c r="Z163" s="36"/>
    </row>
    <row r="164" spans="1:26" ht="14.25" customHeight="1">
      <c r="A164" s="36"/>
      <c r="B164" s="36"/>
      <c r="C164" s="36"/>
      <c r="D164" s="36"/>
      <c r="E164" s="37"/>
      <c r="F164" s="36"/>
      <c r="G164" s="36"/>
      <c r="H164" s="36"/>
      <c r="I164" s="36"/>
      <c r="J164" s="36"/>
      <c r="K164" s="36"/>
      <c r="L164" s="36"/>
      <c r="M164" s="36"/>
      <c r="N164" s="36"/>
      <c r="O164" s="36"/>
      <c r="P164" s="36"/>
      <c r="Q164" s="36"/>
      <c r="R164" s="36"/>
      <c r="S164" s="36"/>
      <c r="T164" s="36"/>
      <c r="U164" s="36"/>
      <c r="V164" s="36"/>
      <c r="W164" s="36"/>
      <c r="X164" s="36"/>
      <c r="Y164" s="36"/>
      <c r="Z164" s="36"/>
    </row>
    <row r="165" spans="1:26" ht="14.25" customHeight="1">
      <c r="A165" s="36"/>
      <c r="B165" s="36"/>
      <c r="C165" s="36"/>
      <c r="D165" s="36"/>
      <c r="E165" s="37"/>
      <c r="F165" s="36"/>
      <c r="G165" s="36"/>
      <c r="H165" s="36"/>
      <c r="I165" s="36"/>
      <c r="J165" s="36"/>
      <c r="K165" s="36"/>
      <c r="L165" s="36"/>
      <c r="M165" s="36"/>
      <c r="N165" s="36"/>
      <c r="O165" s="36"/>
      <c r="P165" s="36"/>
      <c r="Q165" s="36"/>
      <c r="R165" s="36"/>
      <c r="S165" s="36"/>
      <c r="T165" s="36"/>
      <c r="U165" s="36"/>
      <c r="V165" s="36"/>
      <c r="W165" s="36"/>
      <c r="X165" s="36"/>
      <c r="Y165" s="36"/>
      <c r="Z165" s="36"/>
    </row>
    <row r="166" spans="1:26" ht="14.25" customHeight="1">
      <c r="A166" s="36"/>
      <c r="B166" s="36"/>
      <c r="C166" s="36"/>
      <c r="D166" s="36"/>
      <c r="E166" s="37"/>
      <c r="F166" s="36"/>
      <c r="G166" s="36"/>
      <c r="H166" s="36"/>
      <c r="I166" s="36"/>
      <c r="J166" s="36"/>
      <c r="K166" s="36"/>
      <c r="L166" s="36"/>
      <c r="M166" s="36"/>
      <c r="N166" s="36"/>
      <c r="O166" s="36"/>
      <c r="P166" s="36"/>
      <c r="Q166" s="36"/>
      <c r="R166" s="36"/>
      <c r="S166" s="36"/>
      <c r="T166" s="36"/>
      <c r="U166" s="36"/>
      <c r="V166" s="36"/>
      <c r="W166" s="36"/>
      <c r="X166" s="36"/>
      <c r="Y166" s="36"/>
      <c r="Z166" s="36"/>
    </row>
    <row r="167" spans="1:26" ht="14.25" customHeight="1">
      <c r="A167" s="36"/>
      <c r="B167" s="36"/>
      <c r="C167" s="36"/>
      <c r="D167" s="36"/>
      <c r="E167" s="37"/>
      <c r="F167" s="36"/>
      <c r="G167" s="36"/>
      <c r="H167" s="36"/>
      <c r="I167" s="36"/>
      <c r="J167" s="36"/>
      <c r="K167" s="36"/>
      <c r="L167" s="36"/>
      <c r="M167" s="36"/>
      <c r="N167" s="36"/>
      <c r="O167" s="36"/>
      <c r="P167" s="36"/>
      <c r="Q167" s="36"/>
      <c r="R167" s="36"/>
      <c r="S167" s="36"/>
      <c r="T167" s="36"/>
      <c r="U167" s="36"/>
      <c r="V167" s="36"/>
      <c r="W167" s="36"/>
      <c r="X167" s="36"/>
      <c r="Y167" s="36"/>
      <c r="Z167" s="36"/>
    </row>
    <row r="168" spans="1:26" ht="14.25" customHeight="1">
      <c r="A168" s="36"/>
      <c r="B168" s="36"/>
      <c r="C168" s="36"/>
      <c r="D168" s="36"/>
      <c r="E168" s="37"/>
      <c r="F168" s="36"/>
      <c r="G168" s="36"/>
      <c r="H168" s="36"/>
      <c r="I168" s="36"/>
      <c r="J168" s="36"/>
      <c r="K168" s="36"/>
      <c r="L168" s="36"/>
      <c r="M168" s="36"/>
      <c r="N168" s="36"/>
      <c r="O168" s="36"/>
      <c r="P168" s="36"/>
      <c r="Q168" s="36"/>
      <c r="R168" s="36"/>
      <c r="S168" s="36"/>
      <c r="T168" s="36"/>
      <c r="U168" s="36"/>
      <c r="V168" s="36"/>
      <c r="W168" s="36"/>
      <c r="X168" s="36"/>
      <c r="Y168" s="36"/>
      <c r="Z168" s="36"/>
    </row>
    <row r="169" spans="1:26" ht="14.25" customHeight="1">
      <c r="A169" s="36"/>
      <c r="B169" s="36"/>
      <c r="C169" s="36"/>
      <c r="D169" s="36"/>
      <c r="E169" s="37"/>
      <c r="F169" s="36"/>
      <c r="G169" s="36"/>
      <c r="H169" s="36"/>
      <c r="I169" s="36"/>
      <c r="J169" s="36"/>
      <c r="K169" s="36"/>
      <c r="L169" s="36"/>
      <c r="M169" s="36"/>
      <c r="N169" s="36"/>
      <c r="O169" s="36"/>
      <c r="P169" s="36"/>
      <c r="Q169" s="36"/>
      <c r="R169" s="36"/>
      <c r="S169" s="36"/>
      <c r="T169" s="36"/>
      <c r="U169" s="36"/>
      <c r="V169" s="36"/>
      <c r="W169" s="36"/>
      <c r="X169" s="36"/>
      <c r="Y169" s="36"/>
      <c r="Z169" s="36"/>
    </row>
    <row r="170" spans="1:26" ht="14.25" customHeight="1">
      <c r="A170" s="36"/>
      <c r="B170" s="36"/>
      <c r="C170" s="36"/>
      <c r="D170" s="36"/>
      <c r="E170" s="37"/>
      <c r="F170" s="36"/>
      <c r="G170" s="36"/>
      <c r="H170" s="36"/>
      <c r="I170" s="36"/>
      <c r="J170" s="36"/>
      <c r="K170" s="36"/>
      <c r="L170" s="36"/>
      <c r="M170" s="36"/>
      <c r="N170" s="36"/>
      <c r="O170" s="36"/>
      <c r="P170" s="36"/>
      <c r="Q170" s="36"/>
      <c r="R170" s="36"/>
      <c r="S170" s="36"/>
      <c r="T170" s="36"/>
      <c r="U170" s="36"/>
      <c r="V170" s="36"/>
      <c r="W170" s="36"/>
      <c r="X170" s="36"/>
      <c r="Y170" s="36"/>
      <c r="Z170" s="36"/>
    </row>
    <row r="171" spans="1:26" ht="14.25" customHeight="1">
      <c r="A171" s="36"/>
      <c r="B171" s="36"/>
      <c r="C171" s="36"/>
      <c r="D171" s="36"/>
      <c r="E171" s="37"/>
      <c r="F171" s="36"/>
      <c r="G171" s="36"/>
      <c r="H171" s="36"/>
      <c r="I171" s="36"/>
      <c r="J171" s="36"/>
      <c r="K171" s="36"/>
      <c r="L171" s="36"/>
      <c r="M171" s="36"/>
      <c r="N171" s="36"/>
      <c r="O171" s="36"/>
      <c r="P171" s="36"/>
      <c r="Q171" s="36"/>
      <c r="R171" s="36"/>
      <c r="S171" s="36"/>
      <c r="T171" s="36"/>
      <c r="U171" s="36"/>
      <c r="V171" s="36"/>
      <c r="W171" s="36"/>
      <c r="X171" s="36"/>
      <c r="Y171" s="36"/>
      <c r="Z171" s="36"/>
    </row>
    <row r="172" spans="1:26" ht="14.25" customHeight="1">
      <c r="A172" s="36"/>
      <c r="B172" s="36"/>
      <c r="C172" s="36"/>
      <c r="D172" s="36"/>
      <c r="E172" s="37"/>
      <c r="F172" s="36"/>
      <c r="G172" s="36"/>
      <c r="H172" s="36"/>
      <c r="I172" s="36"/>
      <c r="J172" s="36"/>
      <c r="K172" s="36"/>
      <c r="L172" s="36"/>
      <c r="M172" s="36"/>
      <c r="N172" s="36"/>
      <c r="O172" s="36"/>
      <c r="P172" s="36"/>
      <c r="Q172" s="36"/>
      <c r="R172" s="36"/>
      <c r="S172" s="36"/>
      <c r="T172" s="36"/>
      <c r="U172" s="36"/>
      <c r="V172" s="36"/>
      <c r="W172" s="36"/>
      <c r="X172" s="36"/>
      <c r="Y172" s="36"/>
      <c r="Z172" s="36"/>
    </row>
    <row r="173" spans="1:26" ht="14.25" customHeight="1">
      <c r="A173" s="36"/>
      <c r="B173" s="36"/>
      <c r="C173" s="36"/>
      <c r="D173" s="36"/>
      <c r="E173" s="37"/>
      <c r="F173" s="36"/>
      <c r="G173" s="36"/>
      <c r="H173" s="36"/>
      <c r="I173" s="36"/>
      <c r="J173" s="36"/>
      <c r="K173" s="36"/>
      <c r="L173" s="36"/>
      <c r="M173" s="36"/>
      <c r="N173" s="36"/>
      <c r="O173" s="36"/>
      <c r="P173" s="36"/>
      <c r="Q173" s="36"/>
      <c r="R173" s="36"/>
      <c r="S173" s="36"/>
      <c r="T173" s="36"/>
      <c r="U173" s="36"/>
      <c r="V173" s="36"/>
      <c r="W173" s="36"/>
      <c r="X173" s="36"/>
      <c r="Y173" s="36"/>
      <c r="Z173" s="36"/>
    </row>
    <row r="174" spans="1:26" ht="14.25" customHeight="1">
      <c r="A174" s="36"/>
      <c r="B174" s="36"/>
      <c r="C174" s="36"/>
      <c r="D174" s="36"/>
      <c r="E174" s="37"/>
      <c r="F174" s="36"/>
      <c r="G174" s="36"/>
      <c r="H174" s="36"/>
      <c r="I174" s="36"/>
      <c r="J174" s="36"/>
      <c r="K174" s="36"/>
      <c r="L174" s="36"/>
      <c r="M174" s="36"/>
      <c r="N174" s="36"/>
      <c r="O174" s="36"/>
      <c r="P174" s="36"/>
      <c r="Q174" s="36"/>
      <c r="R174" s="36"/>
      <c r="S174" s="36"/>
      <c r="T174" s="36"/>
      <c r="U174" s="36"/>
      <c r="V174" s="36"/>
      <c r="W174" s="36"/>
      <c r="X174" s="36"/>
      <c r="Y174" s="36"/>
      <c r="Z174" s="36"/>
    </row>
    <row r="175" spans="1:26" ht="14.25" customHeight="1">
      <c r="A175" s="36"/>
      <c r="B175" s="36"/>
      <c r="C175" s="36"/>
      <c r="D175" s="36"/>
      <c r="E175" s="37"/>
      <c r="F175" s="36"/>
      <c r="G175" s="36"/>
      <c r="H175" s="36"/>
      <c r="I175" s="36"/>
      <c r="J175" s="36"/>
      <c r="K175" s="36"/>
      <c r="L175" s="36"/>
      <c r="M175" s="36"/>
      <c r="N175" s="36"/>
      <c r="O175" s="36"/>
      <c r="P175" s="36"/>
      <c r="Q175" s="36"/>
      <c r="R175" s="36"/>
      <c r="S175" s="36"/>
      <c r="T175" s="36"/>
      <c r="U175" s="36"/>
      <c r="V175" s="36"/>
      <c r="W175" s="36"/>
      <c r="X175" s="36"/>
      <c r="Y175" s="36"/>
      <c r="Z175" s="36"/>
    </row>
    <row r="176" spans="1:26" ht="14.25" customHeight="1">
      <c r="A176" s="36"/>
      <c r="B176" s="36"/>
      <c r="C176" s="36"/>
      <c r="D176" s="36"/>
      <c r="E176" s="37"/>
      <c r="F176" s="36"/>
      <c r="G176" s="36"/>
      <c r="H176" s="36"/>
      <c r="I176" s="36"/>
      <c r="J176" s="36"/>
      <c r="K176" s="36"/>
      <c r="L176" s="36"/>
      <c r="M176" s="36"/>
      <c r="N176" s="36"/>
      <c r="O176" s="36"/>
      <c r="P176" s="36"/>
      <c r="Q176" s="36"/>
      <c r="R176" s="36"/>
      <c r="S176" s="36"/>
      <c r="T176" s="36"/>
      <c r="U176" s="36"/>
      <c r="V176" s="36"/>
      <c r="W176" s="36"/>
      <c r="X176" s="36"/>
      <c r="Y176" s="36"/>
      <c r="Z176" s="36"/>
    </row>
    <row r="177" spans="1:26" ht="14.25" customHeight="1">
      <c r="A177" s="36"/>
      <c r="B177" s="36"/>
      <c r="C177" s="36"/>
      <c r="D177" s="36"/>
      <c r="E177" s="37"/>
      <c r="F177" s="36"/>
      <c r="G177" s="36"/>
      <c r="H177" s="36"/>
      <c r="I177" s="36"/>
      <c r="J177" s="36"/>
      <c r="K177" s="36"/>
      <c r="L177" s="36"/>
      <c r="M177" s="36"/>
      <c r="N177" s="36"/>
      <c r="O177" s="36"/>
      <c r="P177" s="36"/>
      <c r="Q177" s="36"/>
      <c r="R177" s="36"/>
      <c r="S177" s="36"/>
      <c r="T177" s="36"/>
      <c r="U177" s="36"/>
      <c r="V177" s="36"/>
      <c r="W177" s="36"/>
      <c r="X177" s="36"/>
      <c r="Y177" s="36"/>
      <c r="Z177" s="36"/>
    </row>
    <row r="178" spans="1:26" ht="14.25" customHeight="1">
      <c r="A178" s="36"/>
      <c r="B178" s="36"/>
      <c r="C178" s="36"/>
      <c r="D178" s="36"/>
      <c r="E178" s="37"/>
      <c r="F178" s="36"/>
      <c r="G178" s="36"/>
      <c r="H178" s="36"/>
      <c r="I178" s="36"/>
      <c r="J178" s="36"/>
      <c r="K178" s="36"/>
      <c r="L178" s="36"/>
      <c r="M178" s="36"/>
      <c r="N178" s="36"/>
      <c r="O178" s="36"/>
      <c r="P178" s="36"/>
      <c r="Q178" s="36"/>
      <c r="R178" s="36"/>
      <c r="S178" s="36"/>
      <c r="T178" s="36"/>
      <c r="U178" s="36"/>
      <c r="V178" s="36"/>
      <c r="W178" s="36"/>
      <c r="X178" s="36"/>
      <c r="Y178" s="36"/>
      <c r="Z178" s="36"/>
    </row>
    <row r="179" spans="1:26" ht="14.25" customHeight="1">
      <c r="A179" s="36"/>
      <c r="B179" s="36"/>
      <c r="C179" s="36"/>
      <c r="D179" s="36"/>
      <c r="E179" s="37"/>
      <c r="F179" s="36"/>
      <c r="G179" s="36"/>
      <c r="H179" s="36"/>
      <c r="I179" s="36"/>
      <c r="J179" s="36"/>
      <c r="K179" s="36"/>
      <c r="L179" s="36"/>
      <c r="M179" s="36"/>
      <c r="N179" s="36"/>
      <c r="O179" s="36"/>
      <c r="P179" s="36"/>
      <c r="Q179" s="36"/>
      <c r="R179" s="36"/>
      <c r="S179" s="36"/>
      <c r="T179" s="36"/>
      <c r="U179" s="36"/>
      <c r="V179" s="36"/>
      <c r="W179" s="36"/>
      <c r="X179" s="36"/>
      <c r="Y179" s="36"/>
      <c r="Z179" s="36"/>
    </row>
    <row r="180" spans="1:26" ht="14.25" customHeight="1">
      <c r="A180" s="36"/>
      <c r="B180" s="36"/>
      <c r="C180" s="36"/>
      <c r="D180" s="36"/>
      <c r="E180" s="37"/>
      <c r="F180" s="36"/>
      <c r="G180" s="36"/>
      <c r="H180" s="36"/>
      <c r="I180" s="36"/>
      <c r="J180" s="36"/>
      <c r="K180" s="36"/>
      <c r="L180" s="36"/>
      <c r="M180" s="36"/>
      <c r="N180" s="36"/>
      <c r="O180" s="36"/>
      <c r="P180" s="36"/>
      <c r="Q180" s="36"/>
      <c r="R180" s="36"/>
      <c r="S180" s="36"/>
      <c r="T180" s="36"/>
      <c r="U180" s="36"/>
      <c r="V180" s="36"/>
      <c r="W180" s="36"/>
      <c r="X180" s="36"/>
      <c r="Y180" s="36"/>
      <c r="Z180" s="36"/>
    </row>
    <row r="181" spans="1:26" ht="14.25" customHeight="1">
      <c r="A181" s="36"/>
      <c r="B181" s="36"/>
      <c r="C181" s="36"/>
      <c r="D181" s="36"/>
      <c r="E181" s="37"/>
      <c r="F181" s="36"/>
      <c r="G181" s="36"/>
      <c r="H181" s="36"/>
      <c r="I181" s="36"/>
      <c r="J181" s="36"/>
      <c r="K181" s="36"/>
      <c r="L181" s="36"/>
      <c r="M181" s="36"/>
      <c r="N181" s="36"/>
      <c r="O181" s="36"/>
      <c r="P181" s="36"/>
      <c r="Q181" s="36"/>
      <c r="R181" s="36"/>
      <c r="S181" s="36"/>
      <c r="T181" s="36"/>
      <c r="U181" s="36"/>
      <c r="V181" s="36"/>
      <c r="W181" s="36"/>
      <c r="X181" s="36"/>
      <c r="Y181" s="36"/>
      <c r="Z181" s="36"/>
    </row>
    <row r="182" spans="1:26" ht="14.25" customHeight="1">
      <c r="A182" s="36"/>
      <c r="B182" s="36"/>
      <c r="C182" s="36"/>
      <c r="D182" s="36"/>
      <c r="E182" s="37"/>
      <c r="F182" s="36"/>
      <c r="G182" s="36"/>
      <c r="H182" s="36"/>
      <c r="I182" s="36"/>
      <c r="J182" s="36"/>
      <c r="K182" s="36"/>
      <c r="L182" s="36"/>
      <c r="M182" s="36"/>
      <c r="N182" s="36"/>
      <c r="O182" s="36"/>
      <c r="P182" s="36"/>
      <c r="Q182" s="36"/>
      <c r="R182" s="36"/>
      <c r="S182" s="36"/>
      <c r="T182" s="36"/>
      <c r="U182" s="36"/>
      <c r="V182" s="36"/>
      <c r="W182" s="36"/>
      <c r="X182" s="36"/>
      <c r="Y182" s="36"/>
      <c r="Z182" s="36"/>
    </row>
    <row r="183" spans="1:26" ht="14.25" customHeight="1">
      <c r="A183" s="36"/>
      <c r="B183" s="36"/>
      <c r="C183" s="36"/>
      <c r="D183" s="36"/>
      <c r="E183" s="37"/>
      <c r="F183" s="36"/>
      <c r="G183" s="36"/>
      <c r="H183" s="36"/>
      <c r="I183" s="36"/>
      <c r="J183" s="36"/>
      <c r="K183" s="36"/>
      <c r="L183" s="36"/>
      <c r="M183" s="36"/>
      <c r="N183" s="36"/>
      <c r="O183" s="36"/>
      <c r="P183" s="36"/>
      <c r="Q183" s="36"/>
      <c r="R183" s="36"/>
      <c r="S183" s="36"/>
      <c r="T183" s="36"/>
      <c r="U183" s="36"/>
      <c r="V183" s="36"/>
      <c r="W183" s="36"/>
      <c r="X183" s="36"/>
      <c r="Y183" s="36"/>
      <c r="Z183" s="36"/>
    </row>
    <row r="184" spans="1:26" ht="14.25" customHeight="1">
      <c r="A184" s="36"/>
      <c r="B184" s="36"/>
      <c r="C184" s="36"/>
      <c r="D184" s="36"/>
      <c r="E184" s="37"/>
      <c r="F184" s="36"/>
      <c r="G184" s="36"/>
      <c r="H184" s="36"/>
      <c r="I184" s="36"/>
      <c r="J184" s="36"/>
      <c r="K184" s="36"/>
      <c r="L184" s="36"/>
      <c r="M184" s="36"/>
      <c r="N184" s="36"/>
      <c r="O184" s="36"/>
      <c r="P184" s="36"/>
      <c r="Q184" s="36"/>
      <c r="R184" s="36"/>
      <c r="S184" s="36"/>
      <c r="T184" s="36"/>
      <c r="U184" s="36"/>
      <c r="V184" s="36"/>
      <c r="W184" s="36"/>
      <c r="X184" s="36"/>
      <c r="Y184" s="36"/>
      <c r="Z184" s="36"/>
    </row>
    <row r="185" spans="1:26" ht="14.25" customHeight="1">
      <c r="A185" s="36"/>
      <c r="B185" s="36"/>
      <c r="C185" s="36"/>
      <c r="D185" s="36"/>
      <c r="E185" s="37"/>
      <c r="F185" s="36"/>
      <c r="G185" s="36"/>
      <c r="H185" s="36"/>
      <c r="I185" s="36"/>
      <c r="J185" s="36"/>
      <c r="K185" s="36"/>
      <c r="L185" s="36"/>
      <c r="M185" s="36"/>
      <c r="N185" s="36"/>
      <c r="O185" s="36"/>
      <c r="P185" s="36"/>
      <c r="Q185" s="36"/>
      <c r="R185" s="36"/>
      <c r="S185" s="36"/>
      <c r="T185" s="36"/>
      <c r="U185" s="36"/>
      <c r="V185" s="36"/>
      <c r="W185" s="36"/>
      <c r="X185" s="36"/>
      <c r="Y185" s="36"/>
      <c r="Z185" s="36"/>
    </row>
    <row r="186" spans="1:26" ht="14.25" customHeight="1">
      <c r="A186" s="36"/>
      <c r="B186" s="36"/>
      <c r="C186" s="36"/>
      <c r="D186" s="36"/>
      <c r="E186" s="37"/>
      <c r="F186" s="36"/>
      <c r="G186" s="36"/>
      <c r="H186" s="36"/>
      <c r="I186" s="36"/>
      <c r="J186" s="36"/>
      <c r="K186" s="36"/>
      <c r="L186" s="36"/>
      <c r="M186" s="36"/>
      <c r="N186" s="36"/>
      <c r="O186" s="36"/>
      <c r="P186" s="36"/>
      <c r="Q186" s="36"/>
      <c r="R186" s="36"/>
      <c r="S186" s="36"/>
      <c r="T186" s="36"/>
      <c r="U186" s="36"/>
      <c r="V186" s="36"/>
      <c r="W186" s="36"/>
      <c r="X186" s="36"/>
      <c r="Y186" s="36"/>
      <c r="Z186" s="36"/>
    </row>
    <row r="187" spans="1:26" ht="14.25" customHeight="1">
      <c r="A187" s="36"/>
      <c r="B187" s="36"/>
      <c r="C187" s="36"/>
      <c r="D187" s="36"/>
      <c r="E187" s="37"/>
      <c r="F187" s="36"/>
      <c r="G187" s="36"/>
      <c r="H187" s="36"/>
      <c r="I187" s="36"/>
      <c r="J187" s="36"/>
      <c r="K187" s="36"/>
      <c r="L187" s="36"/>
      <c r="M187" s="36"/>
      <c r="N187" s="36"/>
      <c r="O187" s="36"/>
      <c r="P187" s="36"/>
      <c r="Q187" s="36"/>
      <c r="R187" s="36"/>
      <c r="S187" s="36"/>
      <c r="T187" s="36"/>
      <c r="U187" s="36"/>
      <c r="V187" s="36"/>
      <c r="W187" s="36"/>
      <c r="X187" s="36"/>
      <c r="Y187" s="36"/>
      <c r="Z187" s="36"/>
    </row>
    <row r="188" spans="1:26" ht="14.25" customHeight="1">
      <c r="A188" s="36"/>
      <c r="B188" s="36"/>
      <c r="C188" s="36"/>
      <c r="D188" s="36"/>
      <c r="E188" s="37"/>
      <c r="F188" s="36"/>
      <c r="G188" s="36"/>
      <c r="H188" s="36"/>
      <c r="I188" s="36"/>
      <c r="J188" s="36"/>
      <c r="K188" s="36"/>
      <c r="L188" s="36"/>
      <c r="M188" s="36"/>
      <c r="N188" s="36"/>
      <c r="O188" s="36"/>
      <c r="P188" s="36"/>
      <c r="Q188" s="36"/>
      <c r="R188" s="36"/>
      <c r="S188" s="36"/>
      <c r="T188" s="36"/>
      <c r="U188" s="36"/>
      <c r="V188" s="36"/>
      <c r="W188" s="36"/>
      <c r="X188" s="36"/>
      <c r="Y188" s="36"/>
      <c r="Z188" s="36"/>
    </row>
    <row r="189" spans="1:26" ht="14.25" customHeight="1">
      <c r="A189" s="36"/>
      <c r="B189" s="36"/>
      <c r="C189" s="36"/>
      <c r="D189" s="36"/>
      <c r="E189" s="37"/>
      <c r="F189" s="36"/>
      <c r="G189" s="36"/>
      <c r="H189" s="36"/>
      <c r="I189" s="36"/>
      <c r="J189" s="36"/>
      <c r="K189" s="36"/>
      <c r="L189" s="36"/>
      <c r="M189" s="36"/>
      <c r="N189" s="36"/>
      <c r="O189" s="36"/>
      <c r="P189" s="36"/>
      <c r="Q189" s="36"/>
      <c r="R189" s="36"/>
      <c r="S189" s="36"/>
      <c r="T189" s="36"/>
      <c r="U189" s="36"/>
      <c r="V189" s="36"/>
      <c r="W189" s="36"/>
      <c r="X189" s="36"/>
      <c r="Y189" s="36"/>
      <c r="Z189" s="36"/>
    </row>
    <row r="190" spans="1:26" ht="14.25" customHeight="1">
      <c r="A190" s="36"/>
      <c r="B190" s="36"/>
      <c r="C190" s="36"/>
      <c r="D190" s="36"/>
      <c r="E190" s="37"/>
      <c r="F190" s="36"/>
      <c r="G190" s="36"/>
      <c r="H190" s="36"/>
      <c r="I190" s="36"/>
      <c r="J190" s="36"/>
      <c r="K190" s="36"/>
      <c r="L190" s="36"/>
      <c r="M190" s="36"/>
      <c r="N190" s="36"/>
      <c r="O190" s="36"/>
      <c r="P190" s="36"/>
      <c r="Q190" s="36"/>
      <c r="R190" s="36"/>
      <c r="S190" s="36"/>
      <c r="T190" s="36"/>
      <c r="U190" s="36"/>
      <c r="V190" s="36"/>
      <c r="W190" s="36"/>
      <c r="X190" s="36"/>
      <c r="Y190" s="36"/>
      <c r="Z190" s="36"/>
    </row>
    <row r="191" spans="1:26" ht="14.25" customHeight="1">
      <c r="A191" s="36"/>
      <c r="B191" s="36"/>
      <c r="C191" s="36"/>
      <c r="D191" s="36"/>
      <c r="E191" s="37"/>
      <c r="F191" s="36"/>
      <c r="G191" s="36"/>
      <c r="H191" s="36"/>
      <c r="I191" s="36"/>
      <c r="J191" s="36"/>
      <c r="K191" s="36"/>
      <c r="L191" s="36"/>
      <c r="M191" s="36"/>
      <c r="N191" s="36"/>
      <c r="O191" s="36"/>
      <c r="P191" s="36"/>
      <c r="Q191" s="36"/>
      <c r="R191" s="36"/>
      <c r="S191" s="36"/>
      <c r="T191" s="36"/>
      <c r="U191" s="36"/>
      <c r="V191" s="36"/>
      <c r="W191" s="36"/>
      <c r="X191" s="36"/>
      <c r="Y191" s="36"/>
      <c r="Z191" s="36"/>
    </row>
    <row r="192" spans="1:26" ht="14.25" customHeight="1">
      <c r="A192" s="36"/>
      <c r="B192" s="36"/>
      <c r="C192" s="36"/>
      <c r="D192" s="36"/>
      <c r="E192" s="37"/>
      <c r="F192" s="36"/>
      <c r="G192" s="36"/>
      <c r="H192" s="36"/>
      <c r="I192" s="36"/>
      <c r="J192" s="36"/>
      <c r="K192" s="36"/>
      <c r="L192" s="36"/>
      <c r="M192" s="36"/>
      <c r="N192" s="36"/>
      <c r="O192" s="36"/>
      <c r="P192" s="36"/>
      <c r="Q192" s="36"/>
      <c r="R192" s="36"/>
      <c r="S192" s="36"/>
      <c r="T192" s="36"/>
      <c r="U192" s="36"/>
      <c r="V192" s="36"/>
      <c r="W192" s="36"/>
      <c r="X192" s="36"/>
      <c r="Y192" s="36"/>
      <c r="Z192" s="36"/>
    </row>
    <row r="193" spans="1:26" ht="14.25" customHeight="1">
      <c r="A193" s="36"/>
      <c r="B193" s="36"/>
      <c r="C193" s="36"/>
      <c r="D193" s="36"/>
      <c r="E193" s="37"/>
      <c r="F193" s="36"/>
      <c r="G193" s="36"/>
      <c r="H193" s="36"/>
      <c r="I193" s="36"/>
      <c r="J193" s="36"/>
      <c r="K193" s="36"/>
      <c r="L193" s="36"/>
      <c r="M193" s="36"/>
      <c r="N193" s="36"/>
      <c r="O193" s="36"/>
      <c r="P193" s="36"/>
      <c r="Q193" s="36"/>
      <c r="R193" s="36"/>
      <c r="S193" s="36"/>
      <c r="T193" s="36"/>
      <c r="U193" s="36"/>
      <c r="V193" s="36"/>
      <c r="W193" s="36"/>
      <c r="X193" s="36"/>
      <c r="Y193" s="36"/>
      <c r="Z193" s="36"/>
    </row>
    <row r="194" spans="1:26" ht="14.25" customHeight="1">
      <c r="A194" s="36"/>
      <c r="B194" s="36"/>
      <c r="C194" s="36"/>
      <c r="D194" s="36"/>
      <c r="E194" s="37"/>
      <c r="F194" s="36"/>
      <c r="G194" s="36"/>
      <c r="H194" s="36"/>
      <c r="I194" s="36"/>
      <c r="J194" s="36"/>
      <c r="K194" s="36"/>
      <c r="L194" s="36"/>
      <c r="M194" s="36"/>
      <c r="N194" s="36"/>
      <c r="O194" s="36"/>
      <c r="P194" s="36"/>
      <c r="Q194" s="36"/>
      <c r="R194" s="36"/>
      <c r="S194" s="36"/>
      <c r="T194" s="36"/>
      <c r="U194" s="36"/>
      <c r="V194" s="36"/>
      <c r="W194" s="36"/>
      <c r="X194" s="36"/>
      <c r="Y194" s="36"/>
      <c r="Z194" s="36"/>
    </row>
    <row r="195" spans="1:26" ht="14.25" customHeight="1">
      <c r="A195" s="36"/>
      <c r="B195" s="36"/>
      <c r="C195" s="36"/>
      <c r="D195" s="36"/>
      <c r="E195" s="37"/>
      <c r="F195" s="36"/>
      <c r="G195" s="36"/>
      <c r="H195" s="36"/>
      <c r="I195" s="36"/>
      <c r="J195" s="36"/>
      <c r="K195" s="36"/>
      <c r="L195" s="36"/>
      <c r="M195" s="36"/>
      <c r="N195" s="36"/>
      <c r="O195" s="36"/>
      <c r="P195" s="36"/>
      <c r="Q195" s="36"/>
      <c r="R195" s="36"/>
      <c r="S195" s="36"/>
      <c r="T195" s="36"/>
      <c r="U195" s="36"/>
      <c r="V195" s="36"/>
      <c r="W195" s="36"/>
      <c r="X195" s="36"/>
      <c r="Y195" s="36"/>
      <c r="Z195" s="36"/>
    </row>
    <row r="196" spans="1:26" ht="14.25" customHeight="1">
      <c r="A196" s="36"/>
      <c r="B196" s="36"/>
      <c r="C196" s="36"/>
      <c r="D196" s="36"/>
      <c r="E196" s="37"/>
      <c r="F196" s="36"/>
      <c r="G196" s="36"/>
      <c r="H196" s="36"/>
      <c r="I196" s="36"/>
      <c r="J196" s="36"/>
      <c r="K196" s="36"/>
      <c r="L196" s="36"/>
      <c r="M196" s="36"/>
      <c r="N196" s="36"/>
      <c r="O196" s="36"/>
      <c r="P196" s="36"/>
      <c r="Q196" s="36"/>
      <c r="R196" s="36"/>
      <c r="S196" s="36"/>
      <c r="T196" s="36"/>
      <c r="U196" s="36"/>
      <c r="V196" s="36"/>
      <c r="W196" s="36"/>
      <c r="X196" s="36"/>
      <c r="Y196" s="36"/>
      <c r="Z196" s="36"/>
    </row>
    <row r="197" spans="1:26" ht="14.25" customHeight="1">
      <c r="A197" s="36"/>
      <c r="B197" s="36"/>
      <c r="C197" s="36"/>
      <c r="D197" s="36"/>
      <c r="E197" s="37"/>
      <c r="F197" s="36"/>
      <c r="G197" s="36"/>
      <c r="H197" s="36"/>
      <c r="I197" s="36"/>
      <c r="J197" s="36"/>
      <c r="K197" s="36"/>
      <c r="L197" s="36"/>
      <c r="M197" s="36"/>
      <c r="N197" s="36"/>
      <c r="O197" s="36"/>
      <c r="P197" s="36"/>
      <c r="Q197" s="36"/>
      <c r="R197" s="36"/>
      <c r="S197" s="36"/>
      <c r="T197" s="36"/>
      <c r="U197" s="36"/>
      <c r="V197" s="36"/>
      <c r="W197" s="36"/>
      <c r="X197" s="36"/>
      <c r="Y197" s="36"/>
      <c r="Z197" s="36"/>
    </row>
    <row r="198" spans="1:26" ht="14.25" customHeight="1">
      <c r="A198" s="36"/>
      <c r="B198" s="36"/>
      <c r="C198" s="36"/>
      <c r="D198" s="36"/>
      <c r="E198" s="37"/>
      <c r="F198" s="36"/>
      <c r="G198" s="36"/>
      <c r="H198" s="36"/>
      <c r="I198" s="36"/>
      <c r="J198" s="36"/>
      <c r="K198" s="36"/>
      <c r="L198" s="36"/>
      <c r="M198" s="36"/>
      <c r="N198" s="36"/>
      <c r="O198" s="36"/>
      <c r="P198" s="36"/>
      <c r="Q198" s="36"/>
      <c r="R198" s="36"/>
      <c r="S198" s="36"/>
      <c r="T198" s="36"/>
      <c r="U198" s="36"/>
      <c r="V198" s="36"/>
      <c r="W198" s="36"/>
      <c r="X198" s="36"/>
      <c r="Y198" s="36"/>
      <c r="Z198" s="36"/>
    </row>
    <row r="199" spans="1:26" ht="14.25" customHeight="1">
      <c r="A199" s="36"/>
      <c r="B199" s="36"/>
      <c r="C199" s="36"/>
      <c r="D199" s="36"/>
      <c r="E199" s="37"/>
      <c r="F199" s="36"/>
      <c r="G199" s="36"/>
      <c r="H199" s="36"/>
      <c r="I199" s="36"/>
      <c r="J199" s="36"/>
      <c r="K199" s="36"/>
      <c r="L199" s="36"/>
      <c r="M199" s="36"/>
      <c r="N199" s="36"/>
      <c r="O199" s="36"/>
      <c r="P199" s="36"/>
      <c r="Q199" s="36"/>
      <c r="R199" s="36"/>
      <c r="S199" s="36"/>
      <c r="T199" s="36"/>
      <c r="U199" s="36"/>
      <c r="V199" s="36"/>
      <c r="W199" s="36"/>
      <c r="X199" s="36"/>
      <c r="Y199" s="36"/>
      <c r="Z199" s="36"/>
    </row>
    <row r="200" spans="1:26" ht="14.25" customHeight="1">
      <c r="A200" s="36"/>
      <c r="B200" s="36"/>
      <c r="C200" s="36"/>
      <c r="D200" s="36"/>
      <c r="E200" s="37"/>
      <c r="F200" s="36"/>
      <c r="G200" s="36"/>
      <c r="H200" s="36"/>
      <c r="I200" s="36"/>
      <c r="J200" s="36"/>
      <c r="K200" s="36"/>
      <c r="L200" s="36"/>
      <c r="M200" s="36"/>
      <c r="N200" s="36"/>
      <c r="O200" s="36"/>
      <c r="P200" s="36"/>
      <c r="Q200" s="36"/>
      <c r="R200" s="36"/>
      <c r="S200" s="36"/>
      <c r="T200" s="36"/>
      <c r="U200" s="36"/>
      <c r="V200" s="36"/>
      <c r="W200" s="36"/>
      <c r="X200" s="36"/>
      <c r="Y200" s="36"/>
      <c r="Z200" s="36"/>
    </row>
    <row r="201" spans="1:26" ht="14.25" customHeight="1">
      <c r="A201" s="36"/>
      <c r="B201" s="36"/>
      <c r="C201" s="36"/>
      <c r="D201" s="36"/>
      <c r="E201" s="37"/>
      <c r="F201" s="36"/>
      <c r="G201" s="36"/>
      <c r="H201" s="36"/>
      <c r="I201" s="36"/>
      <c r="J201" s="36"/>
      <c r="K201" s="36"/>
      <c r="L201" s="36"/>
      <c r="M201" s="36"/>
      <c r="N201" s="36"/>
      <c r="O201" s="36"/>
      <c r="P201" s="36"/>
      <c r="Q201" s="36"/>
      <c r="R201" s="36"/>
      <c r="S201" s="36"/>
      <c r="T201" s="36"/>
      <c r="U201" s="36"/>
      <c r="V201" s="36"/>
      <c r="W201" s="36"/>
      <c r="X201" s="36"/>
      <c r="Y201" s="36"/>
      <c r="Z201" s="36"/>
    </row>
    <row r="202" spans="1:26" ht="14.25" customHeight="1">
      <c r="A202" s="36"/>
      <c r="B202" s="36"/>
      <c r="C202" s="36"/>
      <c r="D202" s="36"/>
      <c r="E202" s="37"/>
      <c r="F202" s="36"/>
      <c r="G202" s="36"/>
      <c r="H202" s="36"/>
      <c r="I202" s="36"/>
      <c r="J202" s="36"/>
      <c r="K202" s="36"/>
      <c r="L202" s="36"/>
      <c r="M202" s="36"/>
      <c r="N202" s="36"/>
      <c r="O202" s="36"/>
      <c r="P202" s="36"/>
      <c r="Q202" s="36"/>
      <c r="R202" s="36"/>
      <c r="S202" s="36"/>
      <c r="T202" s="36"/>
      <c r="U202" s="36"/>
      <c r="V202" s="36"/>
      <c r="W202" s="36"/>
      <c r="X202" s="36"/>
      <c r="Y202" s="36"/>
      <c r="Z202" s="36"/>
    </row>
    <row r="203" spans="1:26" ht="14.25" customHeight="1">
      <c r="A203" s="36"/>
      <c r="B203" s="36"/>
      <c r="C203" s="36"/>
      <c r="D203" s="36"/>
      <c r="E203" s="37"/>
      <c r="F203" s="36"/>
      <c r="G203" s="36"/>
      <c r="H203" s="36"/>
      <c r="I203" s="36"/>
      <c r="J203" s="36"/>
      <c r="K203" s="36"/>
      <c r="L203" s="36"/>
      <c r="M203" s="36"/>
      <c r="N203" s="36"/>
      <c r="O203" s="36"/>
      <c r="P203" s="36"/>
      <c r="Q203" s="36"/>
      <c r="R203" s="36"/>
      <c r="S203" s="36"/>
      <c r="T203" s="36"/>
      <c r="U203" s="36"/>
      <c r="V203" s="36"/>
      <c r="W203" s="36"/>
      <c r="X203" s="36"/>
      <c r="Y203" s="36"/>
      <c r="Z203" s="36"/>
    </row>
    <row r="204" spans="1:26" ht="14.25" customHeight="1">
      <c r="A204" s="36"/>
      <c r="B204" s="36"/>
      <c r="C204" s="36"/>
      <c r="D204" s="36"/>
      <c r="E204" s="37"/>
      <c r="F204" s="36"/>
      <c r="G204" s="36"/>
      <c r="H204" s="36"/>
      <c r="I204" s="36"/>
      <c r="J204" s="36"/>
      <c r="K204" s="36"/>
      <c r="L204" s="36"/>
      <c r="M204" s="36"/>
      <c r="N204" s="36"/>
      <c r="O204" s="36"/>
      <c r="P204" s="36"/>
      <c r="Q204" s="36"/>
      <c r="R204" s="36"/>
      <c r="S204" s="36"/>
      <c r="T204" s="36"/>
      <c r="U204" s="36"/>
      <c r="V204" s="36"/>
      <c r="W204" s="36"/>
      <c r="X204" s="36"/>
      <c r="Y204" s="36"/>
      <c r="Z204" s="36"/>
    </row>
    <row r="205" spans="1:26" ht="14.25" customHeight="1">
      <c r="A205" s="36"/>
      <c r="B205" s="36"/>
      <c r="C205" s="36"/>
      <c r="D205" s="36"/>
      <c r="E205" s="37"/>
      <c r="F205" s="36"/>
      <c r="G205" s="36"/>
      <c r="H205" s="36"/>
      <c r="I205" s="36"/>
      <c r="J205" s="36"/>
      <c r="K205" s="36"/>
      <c r="L205" s="36"/>
      <c r="M205" s="36"/>
      <c r="N205" s="36"/>
      <c r="O205" s="36"/>
      <c r="P205" s="36"/>
      <c r="Q205" s="36"/>
      <c r="R205" s="36"/>
      <c r="S205" s="36"/>
      <c r="T205" s="36"/>
      <c r="U205" s="36"/>
      <c r="V205" s="36"/>
      <c r="W205" s="36"/>
      <c r="X205" s="36"/>
      <c r="Y205" s="36"/>
      <c r="Z205" s="36"/>
    </row>
    <row r="206" spans="1:26" ht="14.25" customHeight="1">
      <c r="A206" s="36"/>
      <c r="B206" s="36"/>
      <c r="C206" s="36"/>
      <c r="D206" s="36"/>
      <c r="E206" s="37"/>
      <c r="F206" s="36"/>
      <c r="G206" s="36"/>
      <c r="H206" s="36"/>
      <c r="I206" s="36"/>
      <c r="J206" s="36"/>
      <c r="K206" s="36"/>
      <c r="L206" s="36"/>
      <c r="M206" s="36"/>
      <c r="N206" s="36"/>
      <c r="O206" s="36"/>
      <c r="P206" s="36"/>
      <c r="Q206" s="36"/>
      <c r="R206" s="36"/>
      <c r="S206" s="36"/>
      <c r="T206" s="36"/>
      <c r="U206" s="36"/>
      <c r="V206" s="36"/>
      <c r="W206" s="36"/>
      <c r="X206" s="36"/>
      <c r="Y206" s="36"/>
      <c r="Z206" s="36"/>
    </row>
    <row r="207" spans="1:26" ht="14.25" customHeight="1">
      <c r="A207" s="36"/>
      <c r="B207" s="36"/>
      <c r="C207" s="36"/>
      <c r="D207" s="36"/>
      <c r="E207" s="37"/>
      <c r="F207" s="36"/>
      <c r="G207" s="36"/>
      <c r="H207" s="36"/>
      <c r="I207" s="36"/>
      <c r="J207" s="36"/>
      <c r="K207" s="36"/>
      <c r="L207" s="36"/>
      <c r="M207" s="36"/>
      <c r="N207" s="36"/>
      <c r="O207" s="36"/>
      <c r="P207" s="36"/>
      <c r="Q207" s="36"/>
      <c r="R207" s="36"/>
      <c r="S207" s="36"/>
      <c r="T207" s="36"/>
      <c r="U207" s="36"/>
      <c r="V207" s="36"/>
      <c r="W207" s="36"/>
      <c r="X207" s="36"/>
      <c r="Y207" s="36"/>
      <c r="Z207" s="36"/>
    </row>
    <row r="208" spans="1:26" ht="14.25" customHeight="1">
      <c r="A208" s="36"/>
      <c r="B208" s="36"/>
      <c r="C208" s="36"/>
      <c r="D208" s="36"/>
      <c r="E208" s="37"/>
      <c r="F208" s="36"/>
      <c r="G208" s="36"/>
      <c r="H208" s="36"/>
      <c r="I208" s="36"/>
      <c r="J208" s="36"/>
      <c r="K208" s="36"/>
      <c r="L208" s="36"/>
      <c r="M208" s="36"/>
      <c r="N208" s="36"/>
      <c r="O208" s="36"/>
      <c r="P208" s="36"/>
      <c r="Q208" s="36"/>
      <c r="R208" s="36"/>
      <c r="S208" s="36"/>
      <c r="T208" s="36"/>
      <c r="U208" s="36"/>
      <c r="V208" s="36"/>
      <c r="W208" s="36"/>
      <c r="X208" s="36"/>
      <c r="Y208" s="36"/>
      <c r="Z208" s="36"/>
    </row>
    <row r="209" spans="1:26" ht="14.25" customHeight="1">
      <c r="A209" s="36"/>
      <c r="B209" s="36"/>
      <c r="C209" s="36"/>
      <c r="D209" s="36"/>
      <c r="E209" s="37"/>
      <c r="F209" s="36"/>
      <c r="G209" s="36"/>
      <c r="H209" s="36"/>
      <c r="I209" s="36"/>
      <c r="J209" s="36"/>
      <c r="K209" s="36"/>
      <c r="L209" s="36"/>
      <c r="M209" s="36"/>
      <c r="N209" s="36"/>
      <c r="O209" s="36"/>
      <c r="P209" s="36"/>
      <c r="Q209" s="36"/>
      <c r="R209" s="36"/>
      <c r="S209" s="36"/>
      <c r="T209" s="36"/>
      <c r="U209" s="36"/>
      <c r="V209" s="36"/>
      <c r="W209" s="36"/>
      <c r="X209" s="36"/>
      <c r="Y209" s="36"/>
      <c r="Z209" s="36"/>
    </row>
    <row r="210" spans="1:26" ht="14.25" customHeight="1">
      <c r="A210" s="36"/>
      <c r="B210" s="36"/>
      <c r="C210" s="36"/>
      <c r="D210" s="36"/>
      <c r="E210" s="37"/>
      <c r="F210" s="36"/>
      <c r="G210" s="36"/>
      <c r="H210" s="36"/>
      <c r="I210" s="36"/>
      <c r="J210" s="36"/>
      <c r="K210" s="36"/>
      <c r="L210" s="36"/>
      <c r="M210" s="36"/>
      <c r="N210" s="36"/>
      <c r="O210" s="36"/>
      <c r="P210" s="36"/>
      <c r="Q210" s="36"/>
      <c r="R210" s="36"/>
      <c r="S210" s="36"/>
      <c r="T210" s="36"/>
      <c r="U210" s="36"/>
      <c r="V210" s="36"/>
      <c r="W210" s="36"/>
      <c r="X210" s="36"/>
      <c r="Y210" s="36"/>
      <c r="Z210" s="36"/>
    </row>
    <row r="211" spans="1:26" ht="14.25" customHeight="1">
      <c r="A211" s="36"/>
      <c r="B211" s="36"/>
      <c r="C211" s="36"/>
      <c r="D211" s="36"/>
      <c r="E211" s="37"/>
      <c r="F211" s="36"/>
      <c r="G211" s="36"/>
      <c r="H211" s="36"/>
      <c r="I211" s="36"/>
      <c r="J211" s="36"/>
      <c r="K211" s="36"/>
      <c r="L211" s="36"/>
      <c r="M211" s="36"/>
      <c r="N211" s="36"/>
      <c r="O211" s="36"/>
      <c r="P211" s="36"/>
      <c r="Q211" s="36"/>
      <c r="R211" s="36"/>
      <c r="S211" s="36"/>
      <c r="T211" s="36"/>
      <c r="U211" s="36"/>
      <c r="V211" s="36"/>
      <c r="W211" s="36"/>
      <c r="X211" s="36"/>
      <c r="Y211" s="36"/>
      <c r="Z211" s="36"/>
    </row>
    <row r="212" spans="1:26" ht="14.25" customHeight="1">
      <c r="A212" s="36"/>
      <c r="B212" s="36"/>
      <c r="C212" s="36"/>
      <c r="D212" s="36"/>
      <c r="E212" s="37"/>
      <c r="F212" s="36"/>
      <c r="G212" s="36"/>
      <c r="H212" s="36"/>
      <c r="I212" s="36"/>
      <c r="J212" s="36"/>
      <c r="K212" s="36"/>
      <c r="L212" s="36"/>
      <c r="M212" s="36"/>
      <c r="N212" s="36"/>
      <c r="O212" s="36"/>
      <c r="P212" s="36"/>
      <c r="Q212" s="36"/>
      <c r="R212" s="36"/>
      <c r="S212" s="36"/>
      <c r="T212" s="36"/>
      <c r="U212" s="36"/>
      <c r="V212" s="36"/>
      <c r="W212" s="36"/>
      <c r="X212" s="36"/>
      <c r="Y212" s="36"/>
      <c r="Z212" s="36"/>
    </row>
    <row r="213" spans="1:26" ht="14.25" customHeight="1">
      <c r="A213" s="36"/>
      <c r="B213" s="36"/>
      <c r="C213" s="36"/>
      <c r="D213" s="36"/>
      <c r="E213" s="37"/>
      <c r="F213" s="36"/>
      <c r="G213" s="36"/>
      <c r="H213" s="36"/>
      <c r="I213" s="36"/>
      <c r="J213" s="36"/>
      <c r="K213" s="36"/>
      <c r="L213" s="36"/>
      <c r="M213" s="36"/>
      <c r="N213" s="36"/>
      <c r="O213" s="36"/>
      <c r="P213" s="36"/>
      <c r="Q213" s="36"/>
      <c r="R213" s="36"/>
      <c r="S213" s="36"/>
      <c r="T213" s="36"/>
      <c r="U213" s="36"/>
      <c r="V213" s="36"/>
      <c r="W213" s="36"/>
      <c r="X213" s="36"/>
      <c r="Y213" s="36"/>
      <c r="Z213" s="36"/>
    </row>
    <row r="214" spans="1:26" ht="14.25" customHeight="1">
      <c r="A214" s="36"/>
      <c r="B214" s="36"/>
      <c r="C214" s="36"/>
      <c r="D214" s="36"/>
      <c r="E214" s="37"/>
      <c r="F214" s="36"/>
      <c r="G214" s="36"/>
      <c r="H214" s="36"/>
      <c r="I214" s="36"/>
      <c r="J214" s="36"/>
      <c r="K214" s="36"/>
      <c r="L214" s="36"/>
      <c r="M214" s="36"/>
      <c r="N214" s="36"/>
      <c r="O214" s="36"/>
      <c r="P214" s="36"/>
      <c r="Q214" s="36"/>
      <c r="R214" s="36"/>
      <c r="S214" s="36"/>
      <c r="T214" s="36"/>
      <c r="U214" s="36"/>
      <c r="V214" s="36"/>
      <c r="W214" s="36"/>
      <c r="X214" s="36"/>
      <c r="Y214" s="36"/>
      <c r="Z214" s="36"/>
    </row>
    <row r="215" spans="1:26" ht="14.25" customHeight="1">
      <c r="A215" s="36"/>
      <c r="B215" s="36"/>
      <c r="C215" s="36"/>
      <c r="D215" s="36"/>
      <c r="E215" s="37"/>
      <c r="F215" s="36"/>
      <c r="G215" s="36"/>
      <c r="H215" s="36"/>
      <c r="I215" s="36"/>
      <c r="J215" s="36"/>
      <c r="K215" s="36"/>
      <c r="L215" s="36"/>
      <c r="M215" s="36"/>
      <c r="N215" s="36"/>
      <c r="O215" s="36"/>
      <c r="P215" s="36"/>
      <c r="Q215" s="36"/>
      <c r="R215" s="36"/>
      <c r="S215" s="36"/>
      <c r="T215" s="36"/>
      <c r="U215" s="36"/>
      <c r="V215" s="36"/>
      <c r="W215" s="36"/>
      <c r="X215" s="36"/>
      <c r="Y215" s="36"/>
      <c r="Z215" s="36"/>
    </row>
    <row r="216" spans="1:26" ht="14.25" customHeight="1">
      <c r="A216" s="36"/>
      <c r="B216" s="36"/>
      <c r="C216" s="36"/>
      <c r="D216" s="36"/>
      <c r="E216" s="37"/>
      <c r="F216" s="36"/>
      <c r="G216" s="36"/>
      <c r="H216" s="36"/>
      <c r="I216" s="36"/>
      <c r="J216" s="36"/>
      <c r="K216" s="36"/>
      <c r="L216" s="36"/>
      <c r="M216" s="36"/>
      <c r="N216" s="36"/>
      <c r="O216" s="36"/>
      <c r="P216" s="36"/>
      <c r="Q216" s="36"/>
      <c r="R216" s="36"/>
      <c r="S216" s="36"/>
      <c r="T216" s="36"/>
      <c r="U216" s="36"/>
      <c r="V216" s="36"/>
      <c r="W216" s="36"/>
      <c r="X216" s="36"/>
      <c r="Y216" s="36"/>
      <c r="Z216" s="36"/>
    </row>
    <row r="217" spans="1:26" ht="14.25" customHeight="1">
      <c r="A217" s="36"/>
      <c r="B217" s="36"/>
      <c r="C217" s="36"/>
      <c r="D217" s="36"/>
      <c r="E217" s="37"/>
      <c r="F217" s="36"/>
      <c r="G217" s="36"/>
      <c r="H217" s="36"/>
      <c r="I217" s="36"/>
      <c r="J217" s="36"/>
      <c r="K217" s="36"/>
      <c r="L217" s="36"/>
      <c r="M217" s="36"/>
      <c r="N217" s="36"/>
      <c r="O217" s="36"/>
      <c r="P217" s="36"/>
      <c r="Q217" s="36"/>
      <c r="R217" s="36"/>
      <c r="S217" s="36"/>
      <c r="T217" s="36"/>
      <c r="U217" s="36"/>
      <c r="V217" s="36"/>
      <c r="W217" s="36"/>
      <c r="X217" s="36"/>
      <c r="Y217" s="36"/>
      <c r="Z217" s="36"/>
    </row>
    <row r="218" spans="1:26" ht="14.25" customHeight="1">
      <c r="A218" s="36"/>
      <c r="B218" s="36"/>
      <c r="C218" s="36"/>
      <c r="D218" s="36"/>
      <c r="E218" s="37"/>
      <c r="F218" s="36"/>
      <c r="G218" s="36"/>
      <c r="H218" s="36"/>
      <c r="I218" s="36"/>
      <c r="J218" s="36"/>
      <c r="K218" s="36"/>
      <c r="L218" s="36"/>
      <c r="M218" s="36"/>
      <c r="N218" s="36"/>
      <c r="O218" s="36"/>
      <c r="P218" s="36"/>
      <c r="Q218" s="36"/>
      <c r="R218" s="36"/>
      <c r="S218" s="36"/>
      <c r="T218" s="36"/>
      <c r="U218" s="36"/>
      <c r="V218" s="36"/>
      <c r="W218" s="36"/>
      <c r="X218" s="36"/>
      <c r="Y218" s="36"/>
      <c r="Z218" s="36"/>
    </row>
    <row r="219" spans="1:26" ht="14.25" customHeight="1">
      <c r="A219" s="36"/>
      <c r="B219" s="36"/>
      <c r="C219" s="36"/>
      <c r="D219" s="36"/>
      <c r="E219" s="37"/>
      <c r="F219" s="36"/>
      <c r="G219" s="36"/>
      <c r="H219" s="36"/>
      <c r="I219" s="36"/>
      <c r="J219" s="36"/>
      <c r="K219" s="36"/>
      <c r="L219" s="36"/>
      <c r="M219" s="36"/>
      <c r="N219" s="36"/>
      <c r="O219" s="36"/>
      <c r="P219" s="36"/>
      <c r="Q219" s="36"/>
      <c r="R219" s="36"/>
      <c r="S219" s="36"/>
      <c r="T219" s="36"/>
      <c r="U219" s="36"/>
      <c r="V219" s="36"/>
      <c r="W219" s="36"/>
      <c r="X219" s="36"/>
      <c r="Y219" s="36"/>
      <c r="Z219" s="36"/>
    </row>
    <row r="220" spans="1:26" ht="14.25" customHeight="1">
      <c r="A220" s="36"/>
      <c r="B220" s="36"/>
      <c r="C220" s="36"/>
      <c r="D220" s="36"/>
      <c r="E220" s="37"/>
      <c r="F220" s="36"/>
      <c r="G220" s="36"/>
      <c r="H220" s="36"/>
      <c r="I220" s="36"/>
      <c r="J220" s="36"/>
      <c r="K220" s="36"/>
      <c r="L220" s="36"/>
      <c r="M220" s="36"/>
      <c r="N220" s="36"/>
      <c r="O220" s="36"/>
      <c r="P220" s="36"/>
      <c r="Q220" s="36"/>
      <c r="R220" s="36"/>
      <c r="S220" s="36"/>
      <c r="T220" s="36"/>
      <c r="U220" s="36"/>
      <c r="V220" s="36"/>
      <c r="W220" s="36"/>
      <c r="X220" s="36"/>
      <c r="Y220" s="36"/>
      <c r="Z220" s="36"/>
    </row>
    <row r="221" spans="1:26" ht="14.25" customHeight="1">
      <c r="A221" s="36"/>
      <c r="B221" s="36"/>
      <c r="C221" s="36"/>
      <c r="D221" s="36"/>
      <c r="E221" s="37"/>
      <c r="F221" s="36"/>
      <c r="G221" s="36"/>
      <c r="H221" s="36"/>
      <c r="I221" s="36"/>
      <c r="J221" s="36"/>
      <c r="K221" s="36"/>
      <c r="L221" s="36"/>
      <c r="M221" s="36"/>
      <c r="N221" s="36"/>
      <c r="O221" s="36"/>
      <c r="P221" s="36"/>
      <c r="Q221" s="36"/>
      <c r="R221" s="36"/>
      <c r="S221" s="36"/>
      <c r="T221" s="36"/>
      <c r="U221" s="36"/>
      <c r="V221" s="36"/>
      <c r="W221" s="36"/>
      <c r="X221" s="36"/>
      <c r="Y221" s="36"/>
      <c r="Z221" s="36"/>
    </row>
    <row r="222" spans="1:26" ht="14.25" customHeight="1">
      <c r="A222" s="36"/>
      <c r="B222" s="36"/>
      <c r="C222" s="36"/>
      <c r="D222" s="36"/>
      <c r="E222" s="37"/>
      <c r="F222" s="36"/>
      <c r="G222" s="36"/>
      <c r="H222" s="36"/>
      <c r="I222" s="36"/>
      <c r="J222" s="36"/>
      <c r="K222" s="36"/>
      <c r="L222" s="36"/>
      <c r="M222" s="36"/>
      <c r="N222" s="36"/>
      <c r="O222" s="36"/>
      <c r="P222" s="36"/>
      <c r="Q222" s="36"/>
      <c r="R222" s="36"/>
      <c r="S222" s="36"/>
      <c r="T222" s="36"/>
      <c r="U222" s="36"/>
      <c r="V222" s="36"/>
      <c r="W222" s="36"/>
      <c r="X222" s="36"/>
      <c r="Y222" s="36"/>
      <c r="Z222" s="36"/>
    </row>
    <row r="223" spans="1:26" ht="14.25" customHeight="1">
      <c r="A223" s="36"/>
      <c r="B223" s="36"/>
      <c r="C223" s="36"/>
      <c r="D223" s="36"/>
      <c r="E223" s="37"/>
      <c r="F223" s="36"/>
      <c r="G223" s="36"/>
      <c r="H223" s="36"/>
      <c r="I223" s="36"/>
      <c r="J223" s="36"/>
      <c r="K223" s="36"/>
      <c r="L223" s="36"/>
      <c r="M223" s="36"/>
      <c r="N223" s="36"/>
      <c r="O223" s="36"/>
      <c r="P223" s="36"/>
      <c r="Q223" s="36"/>
      <c r="R223" s="36"/>
      <c r="S223" s="36"/>
      <c r="T223" s="36"/>
      <c r="U223" s="36"/>
      <c r="V223" s="36"/>
      <c r="W223" s="36"/>
      <c r="X223" s="36"/>
      <c r="Y223" s="36"/>
      <c r="Z223" s="36"/>
    </row>
    <row r="224" spans="1:26" ht="14.25" customHeight="1">
      <c r="A224" s="36"/>
      <c r="B224" s="36"/>
      <c r="C224" s="36"/>
      <c r="D224" s="36"/>
      <c r="E224" s="37"/>
      <c r="F224" s="36"/>
      <c r="G224" s="36"/>
      <c r="H224" s="36"/>
      <c r="I224" s="36"/>
      <c r="J224" s="36"/>
      <c r="K224" s="36"/>
      <c r="L224" s="36"/>
      <c r="M224" s="36"/>
      <c r="N224" s="36"/>
      <c r="O224" s="36"/>
      <c r="P224" s="36"/>
      <c r="Q224" s="36"/>
      <c r="R224" s="36"/>
      <c r="S224" s="36"/>
      <c r="T224" s="36"/>
      <c r="U224" s="36"/>
      <c r="V224" s="36"/>
      <c r="W224" s="36"/>
      <c r="X224" s="36"/>
      <c r="Y224" s="36"/>
      <c r="Z224" s="36"/>
    </row>
    <row r="225" spans="1:26" ht="14.25" customHeight="1">
      <c r="A225" s="36"/>
      <c r="B225" s="36"/>
      <c r="C225" s="36"/>
      <c r="D225" s="36"/>
      <c r="E225" s="37"/>
      <c r="F225" s="36"/>
      <c r="G225" s="36"/>
      <c r="H225" s="36"/>
      <c r="I225" s="36"/>
      <c r="J225" s="36"/>
      <c r="K225" s="36"/>
      <c r="L225" s="36"/>
      <c r="M225" s="36"/>
      <c r="N225" s="36"/>
      <c r="O225" s="36"/>
      <c r="P225" s="36"/>
      <c r="Q225" s="36"/>
      <c r="R225" s="36"/>
      <c r="S225" s="36"/>
      <c r="T225" s="36"/>
      <c r="U225" s="36"/>
      <c r="V225" s="36"/>
      <c r="W225" s="36"/>
      <c r="X225" s="36"/>
      <c r="Y225" s="36"/>
      <c r="Z225" s="36"/>
    </row>
    <row r="226" spans="1:26" ht="14.25" customHeight="1">
      <c r="A226" s="36"/>
      <c r="B226" s="36"/>
      <c r="C226" s="36"/>
      <c r="D226" s="36"/>
      <c r="E226" s="37"/>
      <c r="F226" s="36"/>
      <c r="G226" s="36"/>
      <c r="H226" s="36"/>
      <c r="I226" s="36"/>
      <c r="J226" s="36"/>
      <c r="K226" s="36"/>
      <c r="L226" s="36"/>
      <c r="M226" s="36"/>
      <c r="N226" s="36"/>
      <c r="O226" s="36"/>
      <c r="P226" s="36"/>
      <c r="Q226" s="36"/>
      <c r="R226" s="36"/>
      <c r="S226" s="36"/>
      <c r="T226" s="36"/>
      <c r="U226" s="36"/>
      <c r="V226" s="36"/>
      <c r="W226" s="36"/>
      <c r="X226" s="36"/>
      <c r="Y226" s="36"/>
      <c r="Z226" s="36"/>
    </row>
    <row r="227" spans="1:26" ht="14.25" customHeight="1">
      <c r="A227" s="36"/>
      <c r="B227" s="36"/>
      <c r="C227" s="36"/>
      <c r="D227" s="36"/>
      <c r="E227" s="37"/>
      <c r="F227" s="36"/>
      <c r="G227" s="36"/>
      <c r="H227" s="36"/>
      <c r="I227" s="36"/>
      <c r="J227" s="36"/>
      <c r="K227" s="36"/>
      <c r="L227" s="36"/>
      <c r="M227" s="36"/>
      <c r="N227" s="36"/>
      <c r="O227" s="36"/>
      <c r="P227" s="36"/>
      <c r="Q227" s="36"/>
      <c r="R227" s="36"/>
      <c r="S227" s="36"/>
      <c r="T227" s="36"/>
      <c r="U227" s="36"/>
      <c r="V227" s="36"/>
      <c r="W227" s="36"/>
      <c r="X227" s="36"/>
      <c r="Y227" s="36"/>
      <c r="Z227" s="36"/>
    </row>
    <row r="228" spans="1:26" ht="14.25" customHeight="1">
      <c r="A228" s="36"/>
      <c r="B228" s="36"/>
      <c r="C228" s="36"/>
      <c r="D228" s="36"/>
      <c r="E228" s="37"/>
      <c r="F228" s="36"/>
      <c r="G228" s="36"/>
      <c r="H228" s="36"/>
      <c r="I228" s="36"/>
      <c r="J228" s="36"/>
      <c r="K228" s="36"/>
      <c r="L228" s="36"/>
      <c r="M228" s="36"/>
      <c r="N228" s="36"/>
      <c r="O228" s="36"/>
      <c r="P228" s="36"/>
      <c r="Q228" s="36"/>
      <c r="R228" s="36"/>
      <c r="S228" s="36"/>
      <c r="T228" s="36"/>
      <c r="U228" s="36"/>
      <c r="V228" s="36"/>
      <c r="W228" s="36"/>
      <c r="X228" s="36"/>
      <c r="Y228" s="36"/>
      <c r="Z228" s="36"/>
    </row>
    <row r="229" spans="1:26" ht="14.25" customHeight="1">
      <c r="A229" s="36"/>
      <c r="B229" s="36"/>
      <c r="C229" s="36"/>
      <c r="D229" s="36"/>
      <c r="E229" s="37"/>
      <c r="F229" s="36"/>
      <c r="G229" s="36"/>
      <c r="H229" s="36"/>
      <c r="I229" s="36"/>
      <c r="J229" s="36"/>
      <c r="K229" s="36"/>
      <c r="L229" s="36"/>
      <c r="M229" s="36"/>
      <c r="N229" s="36"/>
      <c r="O229" s="36"/>
      <c r="P229" s="36"/>
      <c r="Q229" s="36"/>
      <c r="R229" s="36"/>
      <c r="S229" s="36"/>
      <c r="T229" s="36"/>
      <c r="U229" s="36"/>
      <c r="V229" s="36"/>
      <c r="W229" s="36"/>
      <c r="X229" s="36"/>
      <c r="Y229" s="36"/>
      <c r="Z229" s="36"/>
    </row>
    <row r="230" spans="1:26" ht="14.25" customHeight="1">
      <c r="A230" s="36"/>
      <c r="B230" s="36"/>
      <c r="C230" s="36"/>
      <c r="D230" s="36"/>
      <c r="E230" s="37"/>
      <c r="F230" s="36"/>
      <c r="G230" s="36"/>
      <c r="H230" s="36"/>
      <c r="I230" s="36"/>
      <c r="J230" s="36"/>
      <c r="K230" s="36"/>
      <c r="L230" s="36"/>
      <c r="M230" s="36"/>
      <c r="N230" s="36"/>
      <c r="O230" s="36"/>
      <c r="P230" s="36"/>
      <c r="Q230" s="36"/>
      <c r="R230" s="36"/>
      <c r="S230" s="36"/>
      <c r="T230" s="36"/>
      <c r="U230" s="36"/>
      <c r="V230" s="36"/>
      <c r="W230" s="36"/>
      <c r="X230" s="36"/>
      <c r="Y230" s="36"/>
      <c r="Z230" s="36"/>
    </row>
    <row r="231" spans="1:26" ht="14.25" customHeight="1">
      <c r="A231" s="36"/>
      <c r="B231" s="36"/>
      <c r="C231" s="36"/>
      <c r="D231" s="36"/>
      <c r="E231" s="37"/>
      <c r="F231" s="36"/>
      <c r="G231" s="36"/>
      <c r="H231" s="36"/>
      <c r="I231" s="36"/>
      <c r="J231" s="36"/>
      <c r="K231" s="36"/>
      <c r="L231" s="36"/>
      <c r="M231" s="36"/>
      <c r="N231" s="36"/>
      <c r="O231" s="36"/>
      <c r="P231" s="36"/>
      <c r="Q231" s="36"/>
      <c r="R231" s="36"/>
      <c r="S231" s="36"/>
      <c r="T231" s="36"/>
      <c r="U231" s="36"/>
      <c r="V231" s="36"/>
      <c r="W231" s="36"/>
      <c r="X231" s="36"/>
      <c r="Y231" s="36"/>
      <c r="Z231" s="36"/>
    </row>
    <row r="232" spans="1:26" ht="14.25" customHeight="1">
      <c r="A232" s="36"/>
      <c r="B232" s="36"/>
      <c r="C232" s="36"/>
      <c r="D232" s="36"/>
      <c r="E232" s="37"/>
      <c r="F232" s="36"/>
      <c r="G232" s="36"/>
      <c r="H232" s="36"/>
      <c r="I232" s="36"/>
      <c r="J232" s="36"/>
      <c r="K232" s="36"/>
      <c r="L232" s="36"/>
      <c r="M232" s="36"/>
      <c r="N232" s="36"/>
      <c r="O232" s="36"/>
      <c r="P232" s="36"/>
      <c r="Q232" s="36"/>
      <c r="R232" s="36"/>
      <c r="S232" s="36"/>
      <c r="T232" s="36"/>
      <c r="U232" s="36"/>
      <c r="V232" s="36"/>
      <c r="W232" s="36"/>
      <c r="X232" s="36"/>
      <c r="Y232" s="36"/>
      <c r="Z232" s="36"/>
    </row>
    <row r="233" spans="1:26" ht="14.25" customHeight="1">
      <c r="A233" s="36"/>
      <c r="B233" s="36"/>
      <c r="C233" s="36"/>
      <c r="D233" s="36"/>
      <c r="E233" s="37"/>
      <c r="F233" s="36"/>
      <c r="G233" s="36"/>
      <c r="H233" s="36"/>
      <c r="I233" s="36"/>
      <c r="J233" s="36"/>
      <c r="K233" s="36"/>
      <c r="L233" s="36"/>
      <c r="M233" s="36"/>
      <c r="N233" s="36"/>
      <c r="O233" s="36"/>
      <c r="P233" s="36"/>
      <c r="Q233" s="36"/>
      <c r="R233" s="36"/>
      <c r="S233" s="36"/>
      <c r="T233" s="36"/>
      <c r="U233" s="36"/>
      <c r="V233" s="36"/>
      <c r="W233" s="36"/>
      <c r="X233" s="36"/>
      <c r="Y233" s="36"/>
      <c r="Z233" s="36"/>
    </row>
    <row r="234" spans="1:26" ht="14.25" customHeight="1">
      <c r="A234" s="36"/>
      <c r="B234" s="36"/>
      <c r="C234" s="36"/>
      <c r="D234" s="36"/>
      <c r="E234" s="37"/>
      <c r="F234" s="36"/>
      <c r="G234" s="36"/>
      <c r="H234" s="36"/>
      <c r="I234" s="36"/>
      <c r="J234" s="36"/>
      <c r="K234" s="36"/>
      <c r="L234" s="36"/>
      <c r="M234" s="36"/>
      <c r="N234" s="36"/>
      <c r="O234" s="36"/>
      <c r="P234" s="36"/>
      <c r="Q234" s="36"/>
      <c r="R234" s="36"/>
      <c r="S234" s="36"/>
      <c r="T234" s="36"/>
      <c r="U234" s="36"/>
      <c r="V234" s="36"/>
      <c r="W234" s="36"/>
      <c r="X234" s="36"/>
      <c r="Y234" s="36"/>
      <c r="Z234" s="36"/>
    </row>
    <row r="235" spans="1:26" ht="14.25" customHeight="1">
      <c r="A235" s="36"/>
      <c r="B235" s="36"/>
      <c r="C235" s="36"/>
      <c r="D235" s="36"/>
      <c r="E235" s="37"/>
      <c r="F235" s="36"/>
      <c r="G235" s="36"/>
      <c r="H235" s="36"/>
      <c r="I235" s="36"/>
      <c r="J235" s="36"/>
      <c r="K235" s="36"/>
      <c r="L235" s="36"/>
      <c r="M235" s="36"/>
      <c r="N235" s="36"/>
      <c r="O235" s="36"/>
      <c r="P235" s="36"/>
      <c r="Q235" s="36"/>
      <c r="R235" s="36"/>
      <c r="S235" s="36"/>
      <c r="T235" s="36"/>
      <c r="U235" s="36"/>
      <c r="V235" s="36"/>
      <c r="W235" s="36"/>
      <c r="X235" s="36"/>
      <c r="Y235" s="36"/>
      <c r="Z235" s="36"/>
    </row>
    <row r="236" spans="1:26" ht="14.25" customHeight="1">
      <c r="A236" s="36"/>
      <c r="B236" s="36"/>
      <c r="C236" s="36"/>
      <c r="D236" s="36"/>
      <c r="E236" s="37"/>
      <c r="F236" s="36"/>
      <c r="G236" s="36"/>
      <c r="H236" s="36"/>
      <c r="I236" s="36"/>
      <c r="J236" s="36"/>
      <c r="K236" s="36"/>
      <c r="L236" s="36"/>
      <c r="M236" s="36"/>
      <c r="N236" s="36"/>
      <c r="O236" s="36"/>
      <c r="P236" s="36"/>
      <c r="Q236" s="36"/>
      <c r="R236" s="36"/>
      <c r="S236" s="36"/>
      <c r="T236" s="36"/>
      <c r="U236" s="36"/>
      <c r="V236" s="36"/>
      <c r="W236" s="36"/>
      <c r="X236" s="36"/>
      <c r="Y236" s="36"/>
      <c r="Z236" s="36"/>
    </row>
    <row r="237" spans="1:26" ht="14.25" customHeight="1">
      <c r="A237" s="36"/>
      <c r="B237" s="36"/>
      <c r="C237" s="36"/>
      <c r="D237" s="36"/>
      <c r="E237" s="37"/>
      <c r="F237" s="36"/>
      <c r="G237" s="36"/>
      <c r="H237" s="36"/>
      <c r="I237" s="36"/>
      <c r="J237" s="36"/>
      <c r="K237" s="36"/>
      <c r="L237" s="36"/>
      <c r="M237" s="36"/>
      <c r="N237" s="36"/>
      <c r="O237" s="36"/>
      <c r="P237" s="36"/>
      <c r="Q237" s="36"/>
      <c r="R237" s="36"/>
      <c r="S237" s="36"/>
      <c r="T237" s="36"/>
      <c r="U237" s="36"/>
      <c r="V237" s="36"/>
      <c r="W237" s="36"/>
      <c r="X237" s="36"/>
      <c r="Y237" s="36"/>
      <c r="Z237" s="36"/>
    </row>
    <row r="238" spans="1:26" ht="14.25" customHeight="1">
      <c r="A238" s="36"/>
      <c r="B238" s="36"/>
      <c r="C238" s="36"/>
      <c r="D238" s="36"/>
      <c r="E238" s="37"/>
      <c r="F238" s="36"/>
      <c r="G238" s="36"/>
      <c r="H238" s="36"/>
      <c r="I238" s="36"/>
      <c r="J238" s="36"/>
      <c r="K238" s="36"/>
      <c r="L238" s="36"/>
      <c r="M238" s="36"/>
      <c r="N238" s="36"/>
      <c r="O238" s="36"/>
      <c r="P238" s="36"/>
      <c r="Q238" s="36"/>
      <c r="R238" s="36"/>
      <c r="S238" s="36"/>
      <c r="T238" s="36"/>
      <c r="U238" s="36"/>
      <c r="V238" s="36"/>
      <c r="W238" s="36"/>
      <c r="X238" s="36"/>
      <c r="Y238" s="36"/>
      <c r="Z238" s="36"/>
    </row>
    <row r="239" spans="1:26" ht="14.25" customHeight="1">
      <c r="A239" s="36"/>
      <c r="B239" s="36"/>
      <c r="C239" s="36"/>
      <c r="D239" s="36"/>
      <c r="E239" s="37"/>
      <c r="F239" s="36"/>
      <c r="G239" s="36"/>
      <c r="H239" s="36"/>
      <c r="I239" s="36"/>
      <c r="J239" s="36"/>
      <c r="K239" s="36"/>
      <c r="L239" s="36"/>
      <c r="M239" s="36"/>
      <c r="N239" s="36"/>
      <c r="O239" s="36"/>
      <c r="P239" s="36"/>
      <c r="Q239" s="36"/>
      <c r="R239" s="36"/>
      <c r="S239" s="36"/>
      <c r="T239" s="36"/>
      <c r="U239" s="36"/>
      <c r="V239" s="36"/>
      <c r="W239" s="36"/>
      <c r="X239" s="36"/>
      <c r="Y239" s="36"/>
      <c r="Z239" s="36"/>
    </row>
    <row r="240" spans="1:26" ht="14.25" customHeight="1">
      <c r="A240" s="36"/>
      <c r="B240" s="36"/>
      <c r="C240" s="36"/>
      <c r="D240" s="36"/>
      <c r="E240" s="37"/>
      <c r="F240" s="36"/>
      <c r="G240" s="36"/>
      <c r="H240" s="36"/>
      <c r="I240" s="36"/>
      <c r="J240" s="36"/>
      <c r="K240" s="36"/>
      <c r="L240" s="36"/>
      <c r="M240" s="36"/>
      <c r="N240" s="36"/>
      <c r="O240" s="36"/>
      <c r="P240" s="36"/>
      <c r="Q240" s="36"/>
      <c r="R240" s="36"/>
      <c r="S240" s="36"/>
      <c r="T240" s="36"/>
      <c r="U240" s="36"/>
      <c r="V240" s="36"/>
      <c r="W240" s="36"/>
      <c r="X240" s="36"/>
      <c r="Y240" s="36"/>
      <c r="Z240" s="36"/>
    </row>
    <row r="241" spans="1:26" ht="14.25" customHeight="1">
      <c r="A241" s="36"/>
      <c r="B241" s="36"/>
      <c r="C241" s="36"/>
      <c r="D241" s="36"/>
      <c r="E241" s="37"/>
      <c r="F241" s="36"/>
      <c r="G241" s="36"/>
      <c r="H241" s="36"/>
      <c r="I241" s="36"/>
      <c r="J241" s="36"/>
      <c r="K241" s="36"/>
      <c r="L241" s="36"/>
      <c r="M241" s="36"/>
      <c r="N241" s="36"/>
      <c r="O241" s="36"/>
      <c r="P241" s="36"/>
      <c r="Q241" s="36"/>
      <c r="R241" s="36"/>
      <c r="S241" s="36"/>
      <c r="T241" s="36"/>
      <c r="U241" s="36"/>
      <c r="V241" s="36"/>
      <c r="W241" s="36"/>
      <c r="X241" s="36"/>
      <c r="Y241" s="36"/>
      <c r="Z241" s="36"/>
    </row>
    <row r="242" spans="1:26" ht="14.25" customHeight="1">
      <c r="A242" s="36"/>
      <c r="B242" s="36"/>
      <c r="C242" s="36"/>
      <c r="D242" s="36"/>
      <c r="E242" s="37"/>
      <c r="F242" s="36"/>
      <c r="G242" s="36"/>
      <c r="H242" s="36"/>
      <c r="I242" s="36"/>
      <c r="J242" s="36"/>
      <c r="K242" s="36"/>
      <c r="L242" s="36"/>
      <c r="M242" s="36"/>
      <c r="N242" s="36"/>
      <c r="O242" s="36"/>
      <c r="P242" s="36"/>
      <c r="Q242" s="36"/>
      <c r="R242" s="36"/>
      <c r="S242" s="36"/>
      <c r="T242" s="36"/>
      <c r="U242" s="36"/>
      <c r="V242" s="36"/>
      <c r="W242" s="36"/>
      <c r="X242" s="36"/>
      <c r="Y242" s="36"/>
      <c r="Z242" s="36"/>
    </row>
    <row r="243" spans="1:26" ht="14.25" customHeight="1">
      <c r="A243" s="36"/>
      <c r="B243" s="36"/>
      <c r="C243" s="36"/>
      <c r="D243" s="36"/>
      <c r="E243" s="37"/>
      <c r="F243" s="36"/>
      <c r="G243" s="36"/>
      <c r="H243" s="36"/>
      <c r="I243" s="36"/>
      <c r="J243" s="36"/>
      <c r="K243" s="36"/>
      <c r="L243" s="36"/>
      <c r="M243" s="36"/>
      <c r="N243" s="36"/>
      <c r="O243" s="36"/>
      <c r="P243" s="36"/>
      <c r="Q243" s="36"/>
      <c r="R243" s="36"/>
      <c r="S243" s="36"/>
      <c r="T243" s="36"/>
      <c r="U243" s="36"/>
      <c r="V243" s="36"/>
      <c r="W243" s="36"/>
      <c r="X243" s="36"/>
      <c r="Y243" s="36"/>
      <c r="Z243" s="36"/>
    </row>
    <row r="244" spans="1:26" ht="14.25" customHeight="1">
      <c r="A244" s="36"/>
      <c r="B244" s="36"/>
      <c r="C244" s="36"/>
      <c r="D244" s="36"/>
      <c r="E244" s="37"/>
      <c r="F244" s="36"/>
      <c r="G244" s="36"/>
      <c r="H244" s="36"/>
      <c r="I244" s="36"/>
      <c r="J244" s="36"/>
      <c r="K244" s="36"/>
      <c r="L244" s="36"/>
      <c r="M244" s="36"/>
      <c r="N244" s="36"/>
      <c r="O244" s="36"/>
      <c r="P244" s="36"/>
      <c r="Q244" s="36"/>
      <c r="R244" s="36"/>
      <c r="S244" s="36"/>
      <c r="T244" s="36"/>
      <c r="U244" s="36"/>
      <c r="V244" s="36"/>
      <c r="W244" s="36"/>
      <c r="X244" s="36"/>
      <c r="Y244" s="36"/>
      <c r="Z244" s="36"/>
    </row>
    <row r="245" spans="1:26" ht="14.25" customHeight="1">
      <c r="A245" s="36"/>
      <c r="B245" s="36"/>
      <c r="C245" s="36"/>
      <c r="D245" s="36"/>
      <c r="E245" s="37"/>
      <c r="F245" s="36"/>
      <c r="G245" s="36"/>
      <c r="H245" s="36"/>
      <c r="I245" s="36"/>
      <c r="J245" s="36"/>
      <c r="K245" s="36"/>
      <c r="L245" s="36"/>
      <c r="M245" s="36"/>
      <c r="N245" s="36"/>
      <c r="O245" s="36"/>
      <c r="P245" s="36"/>
      <c r="Q245" s="36"/>
      <c r="R245" s="36"/>
      <c r="S245" s="36"/>
      <c r="T245" s="36"/>
      <c r="U245" s="36"/>
      <c r="V245" s="36"/>
      <c r="W245" s="36"/>
      <c r="X245" s="36"/>
      <c r="Y245" s="36"/>
      <c r="Z245" s="36"/>
    </row>
    <row r="246" spans="1:26" ht="14.25" customHeight="1">
      <c r="A246" s="36"/>
      <c r="B246" s="36"/>
      <c r="C246" s="36"/>
      <c r="D246" s="36"/>
      <c r="E246" s="37"/>
      <c r="F246" s="36"/>
      <c r="G246" s="36"/>
      <c r="H246" s="36"/>
      <c r="I246" s="36"/>
      <c r="J246" s="36"/>
      <c r="K246" s="36"/>
      <c r="L246" s="36"/>
      <c r="M246" s="36"/>
      <c r="N246" s="36"/>
      <c r="O246" s="36"/>
      <c r="P246" s="36"/>
      <c r="Q246" s="36"/>
      <c r="R246" s="36"/>
      <c r="S246" s="36"/>
      <c r="T246" s="36"/>
      <c r="U246" s="36"/>
      <c r="V246" s="36"/>
      <c r="W246" s="36"/>
      <c r="X246" s="36"/>
      <c r="Y246" s="36"/>
      <c r="Z246" s="36"/>
    </row>
    <row r="247" spans="1:26" ht="14.25" customHeight="1">
      <c r="A247" s="36"/>
      <c r="B247" s="36"/>
      <c r="C247" s="36"/>
      <c r="D247" s="36"/>
      <c r="E247" s="37"/>
      <c r="F247" s="36"/>
      <c r="G247" s="36"/>
      <c r="H247" s="36"/>
      <c r="I247" s="36"/>
      <c r="J247" s="36"/>
      <c r="K247" s="36"/>
      <c r="L247" s="36"/>
      <c r="M247" s="36"/>
      <c r="N247" s="36"/>
      <c r="O247" s="36"/>
      <c r="P247" s="36"/>
      <c r="Q247" s="36"/>
      <c r="R247" s="36"/>
      <c r="S247" s="36"/>
      <c r="T247" s="36"/>
      <c r="U247" s="36"/>
      <c r="V247" s="36"/>
      <c r="W247" s="36"/>
      <c r="X247" s="36"/>
      <c r="Y247" s="36"/>
      <c r="Z247" s="36"/>
    </row>
    <row r="248" spans="1:26" ht="14.25" customHeight="1">
      <c r="A248" s="36"/>
      <c r="B248" s="36"/>
      <c r="C248" s="36"/>
      <c r="D248" s="36"/>
      <c r="E248" s="37"/>
      <c r="F248" s="36"/>
      <c r="G248" s="36"/>
      <c r="H248" s="36"/>
      <c r="I248" s="36"/>
      <c r="J248" s="36"/>
      <c r="K248" s="36"/>
      <c r="L248" s="36"/>
      <c r="M248" s="36"/>
      <c r="N248" s="36"/>
      <c r="O248" s="36"/>
      <c r="P248" s="36"/>
      <c r="Q248" s="36"/>
      <c r="R248" s="36"/>
      <c r="S248" s="36"/>
      <c r="T248" s="36"/>
      <c r="U248" s="36"/>
      <c r="V248" s="36"/>
      <c r="W248" s="36"/>
      <c r="X248" s="36"/>
      <c r="Y248" s="36"/>
      <c r="Z248" s="36"/>
    </row>
    <row r="249" spans="1:26" ht="14.25" customHeight="1">
      <c r="A249" s="36"/>
      <c r="B249" s="36"/>
      <c r="C249" s="36"/>
      <c r="D249" s="36"/>
      <c r="E249" s="37"/>
      <c r="F249" s="36"/>
      <c r="G249" s="36"/>
      <c r="H249" s="36"/>
      <c r="I249" s="36"/>
      <c r="J249" s="36"/>
      <c r="K249" s="36"/>
      <c r="L249" s="36"/>
      <c r="M249" s="36"/>
      <c r="N249" s="36"/>
      <c r="O249" s="36"/>
      <c r="P249" s="36"/>
      <c r="Q249" s="36"/>
      <c r="R249" s="36"/>
      <c r="S249" s="36"/>
      <c r="T249" s="36"/>
      <c r="U249" s="36"/>
      <c r="V249" s="36"/>
      <c r="W249" s="36"/>
      <c r="X249" s="36"/>
      <c r="Y249" s="36"/>
      <c r="Z249" s="36"/>
    </row>
    <row r="250" spans="1:26" ht="14.25" customHeight="1">
      <c r="A250" s="36"/>
      <c r="B250" s="36"/>
      <c r="C250" s="36"/>
      <c r="D250" s="36"/>
      <c r="E250" s="37"/>
      <c r="F250" s="36"/>
      <c r="G250" s="36"/>
      <c r="H250" s="36"/>
      <c r="I250" s="36"/>
      <c r="J250" s="36"/>
      <c r="K250" s="36"/>
      <c r="L250" s="36"/>
      <c r="M250" s="36"/>
      <c r="N250" s="36"/>
      <c r="O250" s="36"/>
      <c r="P250" s="36"/>
      <c r="Q250" s="36"/>
      <c r="R250" s="36"/>
      <c r="S250" s="36"/>
      <c r="T250" s="36"/>
      <c r="U250" s="36"/>
      <c r="V250" s="36"/>
      <c r="W250" s="36"/>
      <c r="X250" s="36"/>
      <c r="Y250" s="36"/>
      <c r="Z250" s="36"/>
    </row>
    <row r="251" spans="1:26" ht="14.25" customHeight="1">
      <c r="A251" s="36"/>
      <c r="B251" s="36"/>
      <c r="C251" s="36"/>
      <c r="D251" s="36"/>
      <c r="E251" s="37"/>
      <c r="F251" s="36"/>
      <c r="G251" s="36"/>
      <c r="H251" s="36"/>
      <c r="I251" s="36"/>
      <c r="J251" s="36"/>
      <c r="K251" s="36"/>
      <c r="L251" s="36"/>
      <c r="M251" s="36"/>
      <c r="N251" s="36"/>
      <c r="O251" s="36"/>
      <c r="P251" s="36"/>
      <c r="Q251" s="36"/>
      <c r="R251" s="36"/>
      <c r="S251" s="36"/>
      <c r="T251" s="36"/>
      <c r="U251" s="36"/>
      <c r="V251" s="36"/>
      <c r="W251" s="36"/>
      <c r="X251" s="36"/>
      <c r="Y251" s="36"/>
      <c r="Z251" s="36"/>
    </row>
    <row r="252" spans="1:26" ht="14.25" customHeight="1">
      <c r="A252" s="36"/>
      <c r="B252" s="36"/>
      <c r="C252" s="36"/>
      <c r="D252" s="36"/>
      <c r="E252" s="37"/>
      <c r="F252" s="36"/>
      <c r="G252" s="36"/>
      <c r="H252" s="36"/>
      <c r="I252" s="36"/>
      <c r="J252" s="36"/>
      <c r="K252" s="36"/>
      <c r="L252" s="36"/>
      <c r="M252" s="36"/>
      <c r="N252" s="36"/>
      <c r="O252" s="36"/>
      <c r="P252" s="36"/>
      <c r="Q252" s="36"/>
      <c r="R252" s="36"/>
      <c r="S252" s="36"/>
      <c r="T252" s="36"/>
      <c r="U252" s="36"/>
      <c r="V252" s="36"/>
      <c r="W252" s="36"/>
      <c r="X252" s="36"/>
      <c r="Y252" s="36"/>
      <c r="Z252" s="36"/>
    </row>
    <row r="253" spans="1:26" ht="14.25" customHeight="1">
      <c r="A253" s="36"/>
      <c r="B253" s="36"/>
      <c r="C253" s="36"/>
      <c r="D253" s="36"/>
      <c r="E253" s="37"/>
      <c r="F253" s="36"/>
      <c r="G253" s="36"/>
      <c r="H253" s="36"/>
      <c r="I253" s="36"/>
      <c r="J253" s="36"/>
      <c r="K253" s="36"/>
      <c r="L253" s="36"/>
      <c r="M253" s="36"/>
      <c r="N253" s="36"/>
      <c r="O253" s="36"/>
      <c r="P253" s="36"/>
      <c r="Q253" s="36"/>
      <c r="R253" s="36"/>
      <c r="S253" s="36"/>
      <c r="T253" s="36"/>
      <c r="U253" s="36"/>
      <c r="V253" s="36"/>
      <c r="W253" s="36"/>
      <c r="X253" s="36"/>
      <c r="Y253" s="36"/>
      <c r="Z253" s="36"/>
    </row>
    <row r="254" spans="1:26" ht="14.25" customHeight="1">
      <c r="A254" s="36"/>
      <c r="B254" s="36"/>
      <c r="C254" s="36"/>
      <c r="D254" s="36"/>
      <c r="E254" s="37"/>
      <c r="F254" s="36"/>
      <c r="G254" s="36"/>
      <c r="H254" s="36"/>
      <c r="I254" s="36"/>
      <c r="J254" s="36"/>
      <c r="K254" s="36"/>
      <c r="L254" s="36"/>
      <c r="M254" s="36"/>
      <c r="N254" s="36"/>
      <c r="O254" s="36"/>
      <c r="P254" s="36"/>
      <c r="Q254" s="36"/>
      <c r="R254" s="36"/>
      <c r="S254" s="36"/>
      <c r="T254" s="36"/>
      <c r="U254" s="36"/>
      <c r="V254" s="36"/>
      <c r="W254" s="36"/>
      <c r="X254" s="36"/>
      <c r="Y254" s="36"/>
      <c r="Z254" s="36"/>
    </row>
    <row r="255" spans="1:26" ht="14.25" customHeight="1">
      <c r="A255" s="36"/>
      <c r="B255" s="36"/>
      <c r="C255" s="36"/>
      <c r="D255" s="36"/>
      <c r="E255" s="37"/>
      <c r="F255" s="36"/>
      <c r="G255" s="36"/>
      <c r="H255" s="36"/>
      <c r="I255" s="36"/>
      <c r="J255" s="36"/>
      <c r="K255" s="36"/>
      <c r="L255" s="36"/>
      <c r="M255" s="36"/>
      <c r="N255" s="36"/>
      <c r="O255" s="36"/>
      <c r="P255" s="36"/>
      <c r="Q255" s="36"/>
      <c r="R255" s="36"/>
      <c r="S255" s="36"/>
      <c r="T255" s="36"/>
      <c r="U255" s="36"/>
      <c r="V255" s="36"/>
      <c r="W255" s="36"/>
      <c r="X255" s="36"/>
      <c r="Y255" s="36"/>
      <c r="Z255" s="36"/>
    </row>
    <row r="256" spans="1:26" ht="14.25" customHeight="1">
      <c r="A256" s="36"/>
      <c r="B256" s="36"/>
      <c r="C256" s="36"/>
      <c r="D256" s="36"/>
      <c r="E256" s="37"/>
      <c r="F256" s="36"/>
      <c r="G256" s="36"/>
      <c r="H256" s="36"/>
      <c r="I256" s="36"/>
      <c r="J256" s="36"/>
      <c r="K256" s="36"/>
      <c r="L256" s="36"/>
      <c r="M256" s="36"/>
      <c r="N256" s="36"/>
      <c r="O256" s="36"/>
      <c r="P256" s="36"/>
      <c r="Q256" s="36"/>
      <c r="R256" s="36"/>
      <c r="S256" s="36"/>
      <c r="T256" s="36"/>
      <c r="U256" s="36"/>
      <c r="V256" s="36"/>
      <c r="W256" s="36"/>
      <c r="X256" s="36"/>
      <c r="Y256" s="36"/>
      <c r="Z256" s="36"/>
    </row>
    <row r="257" spans="1:26" ht="14.25" customHeight="1">
      <c r="A257" s="36"/>
      <c r="B257" s="36"/>
      <c r="C257" s="36"/>
      <c r="D257" s="36"/>
      <c r="E257" s="37"/>
      <c r="F257" s="36"/>
      <c r="G257" s="36"/>
      <c r="H257" s="36"/>
      <c r="I257" s="36"/>
      <c r="J257" s="36"/>
      <c r="K257" s="36"/>
      <c r="L257" s="36"/>
      <c r="M257" s="36"/>
      <c r="N257" s="36"/>
      <c r="O257" s="36"/>
      <c r="P257" s="36"/>
      <c r="Q257" s="36"/>
      <c r="R257" s="36"/>
      <c r="S257" s="36"/>
      <c r="T257" s="36"/>
      <c r="U257" s="36"/>
      <c r="V257" s="36"/>
      <c r="W257" s="36"/>
      <c r="X257" s="36"/>
      <c r="Y257" s="36"/>
      <c r="Z257" s="36"/>
    </row>
    <row r="258" spans="1:26" ht="14.25" customHeight="1">
      <c r="A258" s="36"/>
      <c r="B258" s="36"/>
      <c r="C258" s="36"/>
      <c r="D258" s="36"/>
      <c r="E258" s="37"/>
      <c r="F258" s="36"/>
      <c r="G258" s="36"/>
      <c r="H258" s="36"/>
      <c r="I258" s="36"/>
      <c r="J258" s="36"/>
      <c r="K258" s="36"/>
      <c r="L258" s="36"/>
      <c r="M258" s="36"/>
      <c r="N258" s="36"/>
      <c r="O258" s="36"/>
      <c r="P258" s="36"/>
      <c r="Q258" s="36"/>
      <c r="R258" s="36"/>
      <c r="S258" s="36"/>
      <c r="T258" s="36"/>
      <c r="U258" s="36"/>
      <c r="V258" s="36"/>
      <c r="W258" s="36"/>
      <c r="X258" s="36"/>
      <c r="Y258" s="36"/>
      <c r="Z258" s="36"/>
    </row>
    <row r="259" spans="1:26" ht="14.25" customHeight="1">
      <c r="A259" s="36"/>
      <c r="B259" s="36"/>
      <c r="C259" s="36"/>
      <c r="D259" s="36"/>
      <c r="E259" s="37"/>
      <c r="F259" s="36"/>
      <c r="G259" s="36"/>
      <c r="H259" s="36"/>
      <c r="I259" s="36"/>
      <c r="J259" s="36"/>
      <c r="K259" s="36"/>
      <c r="L259" s="36"/>
      <c r="M259" s="36"/>
      <c r="N259" s="36"/>
      <c r="O259" s="36"/>
      <c r="P259" s="36"/>
      <c r="Q259" s="36"/>
      <c r="R259" s="36"/>
      <c r="S259" s="36"/>
      <c r="T259" s="36"/>
      <c r="U259" s="36"/>
      <c r="V259" s="36"/>
      <c r="W259" s="36"/>
      <c r="X259" s="36"/>
      <c r="Y259" s="36"/>
      <c r="Z259" s="36"/>
    </row>
    <row r="260" spans="1:26" ht="14.25" customHeight="1">
      <c r="A260" s="36"/>
      <c r="B260" s="36"/>
      <c r="C260" s="36"/>
      <c r="D260" s="36"/>
      <c r="E260" s="37"/>
      <c r="F260" s="36"/>
      <c r="G260" s="36"/>
      <c r="H260" s="36"/>
      <c r="I260" s="36"/>
      <c r="J260" s="36"/>
      <c r="K260" s="36"/>
      <c r="L260" s="36"/>
      <c r="M260" s="36"/>
      <c r="N260" s="36"/>
      <c r="O260" s="36"/>
      <c r="P260" s="36"/>
      <c r="Q260" s="36"/>
      <c r="R260" s="36"/>
      <c r="S260" s="36"/>
      <c r="T260" s="36"/>
      <c r="U260" s="36"/>
      <c r="V260" s="36"/>
      <c r="W260" s="36"/>
      <c r="X260" s="36"/>
      <c r="Y260" s="36"/>
      <c r="Z260" s="36"/>
    </row>
    <row r="261" spans="1:26" ht="14.25" customHeight="1">
      <c r="A261" s="36"/>
      <c r="B261" s="36"/>
      <c r="C261" s="36"/>
      <c r="D261" s="36"/>
      <c r="E261" s="37"/>
      <c r="F261" s="36"/>
      <c r="G261" s="36"/>
      <c r="H261" s="36"/>
      <c r="I261" s="36"/>
      <c r="J261" s="36"/>
      <c r="K261" s="36"/>
      <c r="L261" s="36"/>
      <c r="M261" s="36"/>
      <c r="N261" s="36"/>
      <c r="O261" s="36"/>
      <c r="P261" s="36"/>
      <c r="Q261" s="36"/>
      <c r="R261" s="36"/>
      <c r="S261" s="36"/>
      <c r="T261" s="36"/>
      <c r="U261" s="36"/>
      <c r="V261" s="36"/>
      <c r="W261" s="36"/>
      <c r="X261" s="36"/>
      <c r="Y261" s="36"/>
      <c r="Z261" s="36"/>
    </row>
    <row r="262" spans="1:26" ht="14.25" customHeight="1">
      <c r="A262" s="36"/>
      <c r="B262" s="36"/>
      <c r="C262" s="36"/>
      <c r="D262" s="36"/>
      <c r="E262" s="37"/>
      <c r="F262" s="36"/>
      <c r="G262" s="36"/>
      <c r="H262" s="36"/>
      <c r="I262" s="36"/>
      <c r="J262" s="36"/>
      <c r="K262" s="36"/>
      <c r="L262" s="36"/>
      <c r="M262" s="36"/>
      <c r="N262" s="36"/>
      <c r="O262" s="36"/>
      <c r="P262" s="36"/>
      <c r="Q262" s="36"/>
      <c r="R262" s="36"/>
      <c r="S262" s="36"/>
      <c r="T262" s="36"/>
      <c r="U262" s="36"/>
      <c r="V262" s="36"/>
      <c r="W262" s="36"/>
      <c r="X262" s="36"/>
      <c r="Y262" s="36"/>
      <c r="Z262" s="36"/>
    </row>
    <row r="263" spans="1:26" ht="14.25" customHeight="1">
      <c r="A263" s="36"/>
      <c r="B263" s="36"/>
      <c r="C263" s="36"/>
      <c r="D263" s="36"/>
      <c r="E263" s="37"/>
      <c r="F263" s="36"/>
      <c r="G263" s="36"/>
      <c r="H263" s="36"/>
      <c r="I263" s="36"/>
      <c r="J263" s="36"/>
      <c r="K263" s="36"/>
      <c r="L263" s="36"/>
      <c r="M263" s="36"/>
      <c r="N263" s="36"/>
      <c r="O263" s="36"/>
      <c r="P263" s="36"/>
      <c r="Q263" s="36"/>
      <c r="R263" s="36"/>
      <c r="S263" s="36"/>
      <c r="T263" s="36"/>
      <c r="U263" s="36"/>
      <c r="V263" s="36"/>
      <c r="W263" s="36"/>
      <c r="X263" s="36"/>
      <c r="Y263" s="36"/>
      <c r="Z263" s="36"/>
    </row>
    <row r="264" spans="1:26" ht="14.25" customHeight="1">
      <c r="A264" s="36"/>
      <c r="B264" s="36"/>
      <c r="C264" s="36"/>
      <c r="D264" s="36"/>
      <c r="E264" s="37"/>
      <c r="F264" s="36"/>
      <c r="G264" s="36"/>
      <c r="H264" s="36"/>
      <c r="I264" s="36"/>
      <c r="J264" s="36"/>
      <c r="K264" s="36"/>
      <c r="L264" s="36"/>
      <c r="M264" s="36"/>
      <c r="N264" s="36"/>
      <c r="O264" s="36"/>
      <c r="P264" s="36"/>
      <c r="Q264" s="36"/>
      <c r="R264" s="36"/>
      <c r="S264" s="36"/>
      <c r="T264" s="36"/>
      <c r="U264" s="36"/>
      <c r="V264" s="36"/>
      <c r="W264" s="36"/>
      <c r="X264" s="36"/>
      <c r="Y264" s="36"/>
      <c r="Z264" s="36"/>
    </row>
    <row r="265" spans="1:26" ht="14.25" customHeight="1">
      <c r="A265" s="36"/>
      <c r="B265" s="36"/>
      <c r="C265" s="36"/>
      <c r="D265" s="36"/>
      <c r="E265" s="37"/>
      <c r="F265" s="36"/>
      <c r="G265" s="36"/>
      <c r="H265" s="36"/>
      <c r="I265" s="36"/>
      <c r="J265" s="36"/>
      <c r="K265" s="36"/>
      <c r="L265" s="36"/>
      <c r="M265" s="36"/>
      <c r="N265" s="36"/>
      <c r="O265" s="36"/>
      <c r="P265" s="36"/>
      <c r="Q265" s="36"/>
      <c r="R265" s="36"/>
      <c r="S265" s="36"/>
      <c r="T265" s="36"/>
      <c r="U265" s="36"/>
      <c r="V265" s="36"/>
      <c r="W265" s="36"/>
      <c r="X265" s="36"/>
      <c r="Y265" s="36"/>
      <c r="Z265" s="36"/>
    </row>
    <row r="266" spans="1:26" ht="14.25" customHeight="1">
      <c r="A266" s="36"/>
      <c r="B266" s="36"/>
      <c r="C266" s="36"/>
      <c r="D266" s="36"/>
      <c r="E266" s="37"/>
      <c r="F266" s="36"/>
      <c r="G266" s="36"/>
      <c r="H266" s="36"/>
      <c r="I266" s="36"/>
      <c r="J266" s="36"/>
      <c r="K266" s="36"/>
      <c r="L266" s="36"/>
      <c r="M266" s="36"/>
      <c r="N266" s="36"/>
      <c r="O266" s="36"/>
      <c r="P266" s="36"/>
      <c r="Q266" s="36"/>
      <c r="R266" s="36"/>
      <c r="S266" s="36"/>
      <c r="T266" s="36"/>
      <c r="U266" s="36"/>
      <c r="V266" s="36"/>
      <c r="W266" s="36"/>
      <c r="X266" s="36"/>
      <c r="Y266" s="36"/>
      <c r="Z266" s="36"/>
    </row>
    <row r="267" spans="1:26" ht="14.25" customHeight="1">
      <c r="A267" s="36"/>
      <c r="B267" s="36"/>
      <c r="C267" s="36"/>
      <c r="D267" s="36"/>
      <c r="E267" s="37"/>
      <c r="F267" s="36"/>
      <c r="G267" s="36"/>
      <c r="H267" s="36"/>
      <c r="I267" s="36"/>
      <c r="J267" s="36"/>
      <c r="K267" s="36"/>
      <c r="L267" s="36"/>
      <c r="M267" s="36"/>
      <c r="N267" s="36"/>
      <c r="O267" s="36"/>
      <c r="P267" s="36"/>
      <c r="Q267" s="36"/>
      <c r="R267" s="36"/>
      <c r="S267" s="36"/>
      <c r="T267" s="36"/>
      <c r="U267" s="36"/>
      <c r="V267" s="36"/>
      <c r="W267" s="36"/>
      <c r="X267" s="36"/>
      <c r="Y267" s="36"/>
      <c r="Z267" s="36"/>
    </row>
    <row r="268" spans="1:26" ht="14.25" customHeight="1">
      <c r="A268" s="36"/>
      <c r="B268" s="36"/>
      <c r="C268" s="36"/>
      <c r="D268" s="36"/>
      <c r="E268" s="37"/>
      <c r="F268" s="36"/>
      <c r="G268" s="36"/>
      <c r="H268" s="36"/>
      <c r="I268" s="36"/>
      <c r="J268" s="36"/>
      <c r="K268" s="36"/>
      <c r="L268" s="36"/>
      <c r="M268" s="36"/>
      <c r="N268" s="36"/>
      <c r="O268" s="36"/>
      <c r="P268" s="36"/>
      <c r="Q268" s="36"/>
      <c r="R268" s="36"/>
      <c r="S268" s="36"/>
      <c r="T268" s="36"/>
      <c r="U268" s="36"/>
      <c r="V268" s="36"/>
      <c r="W268" s="36"/>
      <c r="X268" s="36"/>
      <c r="Y268" s="36"/>
      <c r="Z268" s="36"/>
    </row>
    <row r="269" spans="1:26" ht="14.25" customHeight="1">
      <c r="A269" s="36"/>
      <c r="B269" s="36"/>
      <c r="C269" s="36"/>
      <c r="D269" s="36"/>
      <c r="E269" s="37"/>
      <c r="F269" s="36"/>
      <c r="G269" s="36"/>
      <c r="H269" s="36"/>
      <c r="I269" s="36"/>
      <c r="J269" s="36"/>
      <c r="K269" s="36"/>
      <c r="L269" s="36"/>
      <c r="M269" s="36"/>
      <c r="N269" s="36"/>
      <c r="O269" s="36"/>
      <c r="P269" s="36"/>
      <c r="Q269" s="36"/>
      <c r="R269" s="36"/>
      <c r="S269" s="36"/>
      <c r="T269" s="36"/>
      <c r="U269" s="36"/>
      <c r="V269" s="36"/>
      <c r="W269" s="36"/>
      <c r="X269" s="36"/>
      <c r="Y269" s="36"/>
      <c r="Z269" s="36"/>
    </row>
    <row r="270" spans="1:26" ht="14.25" customHeight="1">
      <c r="A270" s="36"/>
      <c r="B270" s="36"/>
      <c r="C270" s="36"/>
      <c r="D270" s="36"/>
      <c r="E270" s="37"/>
      <c r="F270" s="36"/>
      <c r="G270" s="36"/>
      <c r="H270" s="36"/>
      <c r="I270" s="36"/>
      <c r="J270" s="36"/>
      <c r="K270" s="36"/>
      <c r="L270" s="36"/>
      <c r="M270" s="36"/>
      <c r="N270" s="36"/>
      <c r="O270" s="36"/>
      <c r="P270" s="36"/>
      <c r="Q270" s="36"/>
      <c r="R270" s="36"/>
      <c r="S270" s="36"/>
      <c r="T270" s="36"/>
      <c r="U270" s="36"/>
      <c r="V270" s="36"/>
      <c r="W270" s="36"/>
      <c r="X270" s="36"/>
      <c r="Y270" s="36"/>
      <c r="Z270" s="36"/>
    </row>
    <row r="271" spans="1:26" ht="14.25" customHeight="1">
      <c r="A271" s="36"/>
      <c r="B271" s="36"/>
      <c r="C271" s="36"/>
      <c r="D271" s="36"/>
      <c r="E271" s="37"/>
      <c r="F271" s="36"/>
      <c r="G271" s="36"/>
      <c r="H271" s="36"/>
      <c r="I271" s="36"/>
      <c r="J271" s="36"/>
      <c r="K271" s="36"/>
      <c r="L271" s="36"/>
      <c r="M271" s="36"/>
      <c r="N271" s="36"/>
      <c r="O271" s="36"/>
      <c r="P271" s="36"/>
      <c r="Q271" s="36"/>
      <c r="R271" s="36"/>
      <c r="S271" s="36"/>
      <c r="T271" s="36"/>
      <c r="U271" s="36"/>
      <c r="V271" s="36"/>
      <c r="W271" s="36"/>
      <c r="X271" s="36"/>
      <c r="Y271" s="36"/>
      <c r="Z271" s="36"/>
    </row>
    <row r="272" spans="1:26" ht="14.25" customHeight="1">
      <c r="A272" s="36"/>
      <c r="B272" s="36"/>
      <c r="C272" s="36"/>
      <c r="D272" s="36"/>
      <c r="E272" s="37"/>
      <c r="F272" s="36"/>
      <c r="G272" s="36"/>
      <c r="H272" s="36"/>
      <c r="I272" s="36"/>
      <c r="J272" s="36"/>
      <c r="K272" s="36"/>
      <c r="L272" s="36"/>
      <c r="M272" s="36"/>
      <c r="N272" s="36"/>
      <c r="O272" s="36"/>
      <c r="P272" s="36"/>
      <c r="Q272" s="36"/>
      <c r="R272" s="36"/>
      <c r="S272" s="36"/>
      <c r="T272" s="36"/>
      <c r="U272" s="36"/>
      <c r="V272" s="36"/>
      <c r="W272" s="36"/>
      <c r="X272" s="36"/>
      <c r="Y272" s="36"/>
      <c r="Z272" s="36"/>
    </row>
    <row r="273" spans="1:26" ht="14.25" customHeight="1">
      <c r="A273" s="36"/>
      <c r="B273" s="36"/>
      <c r="C273" s="36"/>
      <c r="D273" s="36"/>
      <c r="E273" s="37"/>
      <c r="F273" s="36"/>
      <c r="G273" s="36"/>
      <c r="H273" s="36"/>
      <c r="I273" s="36"/>
      <c r="J273" s="36"/>
      <c r="K273" s="36"/>
      <c r="L273" s="36"/>
      <c r="M273" s="36"/>
      <c r="N273" s="36"/>
      <c r="O273" s="36"/>
      <c r="P273" s="36"/>
      <c r="Q273" s="36"/>
      <c r="R273" s="36"/>
      <c r="S273" s="36"/>
      <c r="T273" s="36"/>
      <c r="U273" s="36"/>
      <c r="V273" s="36"/>
      <c r="W273" s="36"/>
      <c r="X273" s="36"/>
      <c r="Y273" s="36"/>
      <c r="Z273" s="36"/>
    </row>
    <row r="274" spans="1:26" ht="14.25" customHeight="1">
      <c r="A274" s="36"/>
      <c r="B274" s="36"/>
      <c r="C274" s="36"/>
      <c r="D274" s="36"/>
      <c r="E274" s="37"/>
      <c r="F274" s="36"/>
      <c r="G274" s="36"/>
      <c r="H274" s="36"/>
      <c r="I274" s="36"/>
      <c r="J274" s="36"/>
      <c r="K274" s="36"/>
      <c r="L274" s="36"/>
      <c r="M274" s="36"/>
      <c r="N274" s="36"/>
      <c r="O274" s="36"/>
      <c r="P274" s="36"/>
      <c r="Q274" s="36"/>
      <c r="R274" s="36"/>
      <c r="S274" s="36"/>
      <c r="T274" s="36"/>
      <c r="U274" s="36"/>
      <c r="V274" s="36"/>
      <c r="W274" s="36"/>
      <c r="X274" s="36"/>
      <c r="Y274" s="36"/>
      <c r="Z274" s="36"/>
    </row>
    <row r="275" spans="1:26" ht="14.25" customHeight="1">
      <c r="A275" s="36"/>
      <c r="B275" s="36"/>
      <c r="C275" s="36"/>
      <c r="D275" s="36"/>
      <c r="E275" s="37"/>
      <c r="F275" s="36"/>
      <c r="G275" s="36"/>
      <c r="H275" s="36"/>
      <c r="I275" s="36"/>
      <c r="J275" s="36"/>
      <c r="K275" s="36"/>
      <c r="L275" s="36"/>
      <c r="M275" s="36"/>
      <c r="N275" s="36"/>
      <c r="O275" s="36"/>
      <c r="P275" s="36"/>
      <c r="Q275" s="36"/>
      <c r="R275" s="36"/>
      <c r="S275" s="36"/>
      <c r="T275" s="36"/>
      <c r="U275" s="36"/>
      <c r="V275" s="36"/>
      <c r="W275" s="36"/>
      <c r="X275" s="36"/>
      <c r="Y275" s="36"/>
      <c r="Z275" s="36"/>
    </row>
    <row r="276" spans="1:26" ht="14.25" customHeight="1">
      <c r="A276" s="36"/>
      <c r="B276" s="36"/>
      <c r="C276" s="36"/>
      <c r="D276" s="36"/>
      <c r="E276" s="37"/>
      <c r="F276" s="36"/>
      <c r="G276" s="36"/>
      <c r="H276" s="36"/>
      <c r="I276" s="36"/>
      <c r="J276" s="36"/>
      <c r="K276" s="36"/>
      <c r="L276" s="36"/>
      <c r="M276" s="36"/>
      <c r="N276" s="36"/>
      <c r="O276" s="36"/>
      <c r="P276" s="36"/>
      <c r="Q276" s="36"/>
      <c r="R276" s="36"/>
      <c r="S276" s="36"/>
      <c r="T276" s="36"/>
      <c r="U276" s="36"/>
      <c r="V276" s="36"/>
      <c r="W276" s="36"/>
      <c r="X276" s="36"/>
      <c r="Y276" s="36"/>
      <c r="Z276" s="36"/>
    </row>
    <row r="277" spans="1:26" ht="14.25" customHeight="1">
      <c r="A277" s="36"/>
      <c r="B277" s="36"/>
      <c r="C277" s="36"/>
      <c r="D277" s="36"/>
      <c r="E277" s="37"/>
      <c r="F277" s="36"/>
      <c r="G277" s="36"/>
      <c r="H277" s="36"/>
      <c r="I277" s="36"/>
      <c r="J277" s="36"/>
      <c r="K277" s="36"/>
      <c r="L277" s="36"/>
      <c r="M277" s="36"/>
      <c r="N277" s="36"/>
      <c r="O277" s="36"/>
      <c r="P277" s="36"/>
      <c r="Q277" s="36"/>
      <c r="R277" s="36"/>
      <c r="S277" s="36"/>
      <c r="T277" s="36"/>
      <c r="U277" s="36"/>
      <c r="V277" s="36"/>
      <c r="W277" s="36"/>
      <c r="X277" s="36"/>
      <c r="Y277" s="36"/>
      <c r="Z277" s="36"/>
    </row>
    <row r="278" spans="1:26" ht="14.25" customHeight="1">
      <c r="A278" s="36"/>
      <c r="B278" s="36"/>
      <c r="C278" s="36"/>
      <c r="D278" s="36"/>
      <c r="E278" s="37"/>
      <c r="F278" s="36"/>
      <c r="G278" s="36"/>
      <c r="H278" s="36"/>
      <c r="I278" s="36"/>
      <c r="J278" s="36"/>
      <c r="K278" s="36"/>
      <c r="L278" s="36"/>
      <c r="M278" s="36"/>
      <c r="N278" s="36"/>
      <c r="O278" s="36"/>
      <c r="P278" s="36"/>
      <c r="Q278" s="36"/>
      <c r="R278" s="36"/>
      <c r="S278" s="36"/>
      <c r="T278" s="36"/>
      <c r="U278" s="36"/>
      <c r="V278" s="36"/>
      <c r="W278" s="36"/>
      <c r="X278" s="36"/>
      <c r="Y278" s="36"/>
      <c r="Z278" s="36"/>
    </row>
    <row r="279" spans="1:26" ht="14.25" customHeight="1">
      <c r="A279" s="36"/>
      <c r="B279" s="36"/>
      <c r="C279" s="36"/>
      <c r="D279" s="36"/>
      <c r="E279" s="37"/>
      <c r="F279" s="36"/>
      <c r="G279" s="36"/>
      <c r="H279" s="36"/>
      <c r="I279" s="36"/>
      <c r="J279" s="36"/>
      <c r="K279" s="36"/>
      <c r="L279" s="36"/>
      <c r="M279" s="36"/>
      <c r="N279" s="36"/>
      <c r="O279" s="36"/>
      <c r="P279" s="36"/>
      <c r="Q279" s="36"/>
      <c r="R279" s="36"/>
      <c r="S279" s="36"/>
      <c r="T279" s="36"/>
      <c r="U279" s="36"/>
      <c r="V279" s="36"/>
      <c r="W279" s="36"/>
      <c r="X279" s="36"/>
      <c r="Y279" s="36"/>
      <c r="Z279" s="36"/>
    </row>
    <row r="280" spans="1:26" ht="14.25" customHeight="1">
      <c r="A280" s="36"/>
      <c r="B280" s="36"/>
      <c r="C280" s="36"/>
      <c r="D280" s="36"/>
      <c r="E280" s="37"/>
      <c r="F280" s="36"/>
      <c r="G280" s="36"/>
      <c r="H280" s="36"/>
      <c r="I280" s="36"/>
      <c r="J280" s="36"/>
      <c r="K280" s="36"/>
      <c r="L280" s="36"/>
      <c r="M280" s="36"/>
      <c r="N280" s="36"/>
      <c r="O280" s="36"/>
      <c r="P280" s="36"/>
      <c r="Q280" s="36"/>
      <c r="R280" s="36"/>
      <c r="S280" s="36"/>
      <c r="T280" s="36"/>
      <c r="U280" s="36"/>
      <c r="V280" s="36"/>
      <c r="W280" s="36"/>
      <c r="X280" s="36"/>
      <c r="Y280" s="36"/>
      <c r="Z280" s="36"/>
    </row>
    <row r="281" spans="1:26" ht="14.25" customHeight="1">
      <c r="A281" s="36"/>
      <c r="B281" s="36"/>
      <c r="C281" s="36"/>
      <c r="D281" s="36"/>
      <c r="E281" s="37"/>
      <c r="F281" s="36"/>
      <c r="G281" s="36"/>
      <c r="H281" s="36"/>
      <c r="I281" s="36"/>
      <c r="J281" s="36"/>
      <c r="K281" s="36"/>
      <c r="L281" s="36"/>
      <c r="M281" s="36"/>
      <c r="N281" s="36"/>
      <c r="O281" s="36"/>
      <c r="P281" s="36"/>
      <c r="Q281" s="36"/>
      <c r="R281" s="36"/>
      <c r="S281" s="36"/>
      <c r="T281" s="36"/>
      <c r="U281" s="36"/>
      <c r="V281" s="36"/>
      <c r="W281" s="36"/>
      <c r="X281" s="36"/>
      <c r="Y281" s="36"/>
      <c r="Z281" s="36"/>
    </row>
    <row r="282" spans="1:26" ht="14.25" customHeight="1">
      <c r="A282" s="36"/>
      <c r="B282" s="36"/>
      <c r="C282" s="36"/>
      <c r="D282" s="36"/>
      <c r="E282" s="37"/>
      <c r="F282" s="36"/>
      <c r="G282" s="36"/>
      <c r="H282" s="36"/>
      <c r="I282" s="36"/>
      <c r="J282" s="36"/>
      <c r="K282" s="36"/>
      <c r="L282" s="36"/>
      <c r="M282" s="36"/>
      <c r="N282" s="36"/>
      <c r="O282" s="36"/>
      <c r="P282" s="36"/>
      <c r="Q282" s="36"/>
      <c r="R282" s="36"/>
      <c r="S282" s="36"/>
      <c r="T282" s="36"/>
      <c r="U282" s="36"/>
      <c r="V282" s="36"/>
      <c r="W282" s="36"/>
      <c r="X282" s="36"/>
      <c r="Y282" s="36"/>
      <c r="Z282" s="36"/>
    </row>
    <row r="283" spans="1:26" ht="14.25" customHeight="1">
      <c r="A283" s="36"/>
      <c r="B283" s="36"/>
      <c r="C283" s="36"/>
      <c r="D283" s="36"/>
      <c r="E283" s="37"/>
      <c r="F283" s="36"/>
      <c r="G283" s="36"/>
      <c r="H283" s="36"/>
      <c r="I283" s="36"/>
      <c r="J283" s="36"/>
      <c r="K283" s="36"/>
      <c r="L283" s="36"/>
      <c r="M283" s="36"/>
      <c r="N283" s="36"/>
      <c r="O283" s="36"/>
      <c r="P283" s="36"/>
      <c r="Q283" s="36"/>
      <c r="R283" s="36"/>
      <c r="S283" s="36"/>
      <c r="T283" s="36"/>
      <c r="U283" s="36"/>
      <c r="V283" s="36"/>
      <c r="W283" s="36"/>
      <c r="X283" s="36"/>
      <c r="Y283" s="36"/>
      <c r="Z283" s="36"/>
    </row>
    <row r="284" spans="1:26" ht="14.25" customHeight="1">
      <c r="A284" s="36"/>
      <c r="B284" s="36"/>
      <c r="C284" s="36"/>
      <c r="D284" s="36"/>
      <c r="E284" s="37"/>
      <c r="F284" s="36"/>
      <c r="G284" s="36"/>
      <c r="H284" s="36"/>
      <c r="I284" s="36"/>
      <c r="J284" s="36"/>
      <c r="K284" s="36"/>
      <c r="L284" s="36"/>
      <c r="M284" s="36"/>
      <c r="N284" s="36"/>
      <c r="O284" s="36"/>
      <c r="P284" s="36"/>
      <c r="Q284" s="36"/>
      <c r="R284" s="36"/>
      <c r="S284" s="36"/>
      <c r="T284" s="36"/>
      <c r="U284" s="36"/>
      <c r="V284" s="36"/>
      <c r="W284" s="36"/>
      <c r="X284" s="36"/>
      <c r="Y284" s="36"/>
      <c r="Z284" s="36"/>
    </row>
    <row r="285" spans="1:26" ht="14.25" customHeight="1">
      <c r="A285" s="36"/>
      <c r="B285" s="36"/>
      <c r="C285" s="36"/>
      <c r="D285" s="36"/>
      <c r="E285" s="37"/>
      <c r="F285" s="36"/>
      <c r="G285" s="36"/>
      <c r="H285" s="36"/>
      <c r="I285" s="36"/>
      <c r="J285" s="36"/>
      <c r="K285" s="36"/>
      <c r="L285" s="36"/>
      <c r="M285" s="36"/>
      <c r="N285" s="36"/>
      <c r="O285" s="36"/>
      <c r="P285" s="36"/>
      <c r="Q285" s="36"/>
      <c r="R285" s="36"/>
      <c r="S285" s="36"/>
      <c r="T285" s="36"/>
      <c r="U285" s="36"/>
      <c r="V285" s="36"/>
      <c r="W285" s="36"/>
      <c r="X285" s="36"/>
      <c r="Y285" s="36"/>
      <c r="Z285" s="36"/>
    </row>
    <row r="286" spans="1:26" ht="14.25" customHeight="1">
      <c r="A286" s="36"/>
      <c r="B286" s="36"/>
      <c r="C286" s="36"/>
      <c r="D286" s="36"/>
      <c r="E286" s="37"/>
      <c r="F286" s="36"/>
      <c r="G286" s="36"/>
      <c r="H286" s="36"/>
      <c r="I286" s="36"/>
      <c r="J286" s="36"/>
      <c r="K286" s="36"/>
      <c r="L286" s="36"/>
      <c r="M286" s="36"/>
      <c r="N286" s="36"/>
      <c r="O286" s="36"/>
      <c r="P286" s="36"/>
      <c r="Q286" s="36"/>
      <c r="R286" s="36"/>
      <c r="S286" s="36"/>
      <c r="T286" s="36"/>
      <c r="U286" s="36"/>
      <c r="V286" s="36"/>
      <c r="W286" s="36"/>
      <c r="X286" s="36"/>
      <c r="Y286" s="36"/>
      <c r="Z286" s="36"/>
    </row>
    <row r="287" spans="1:26" ht="14.25" customHeight="1">
      <c r="A287" s="36"/>
      <c r="B287" s="36"/>
      <c r="C287" s="36"/>
      <c r="D287" s="36"/>
      <c r="E287" s="37"/>
      <c r="F287" s="36"/>
      <c r="G287" s="36"/>
      <c r="H287" s="36"/>
      <c r="I287" s="36"/>
      <c r="J287" s="36"/>
      <c r="K287" s="36"/>
      <c r="L287" s="36"/>
      <c r="M287" s="36"/>
      <c r="N287" s="36"/>
      <c r="O287" s="36"/>
      <c r="P287" s="36"/>
      <c r="Q287" s="36"/>
      <c r="R287" s="36"/>
      <c r="S287" s="36"/>
      <c r="T287" s="36"/>
      <c r="U287" s="36"/>
      <c r="V287" s="36"/>
      <c r="W287" s="36"/>
      <c r="X287" s="36"/>
      <c r="Y287" s="36"/>
      <c r="Z287" s="36"/>
    </row>
    <row r="288" spans="1:26" ht="14.25" customHeight="1">
      <c r="A288" s="36"/>
      <c r="B288" s="36"/>
      <c r="C288" s="36"/>
      <c r="D288" s="36"/>
      <c r="E288" s="37"/>
      <c r="F288" s="36"/>
      <c r="G288" s="36"/>
      <c r="H288" s="36"/>
      <c r="I288" s="36"/>
      <c r="J288" s="36"/>
      <c r="K288" s="36"/>
      <c r="L288" s="36"/>
      <c r="M288" s="36"/>
      <c r="N288" s="36"/>
      <c r="O288" s="36"/>
      <c r="P288" s="36"/>
      <c r="Q288" s="36"/>
      <c r="R288" s="36"/>
      <c r="S288" s="36"/>
      <c r="T288" s="36"/>
      <c r="U288" s="36"/>
      <c r="V288" s="36"/>
      <c r="W288" s="36"/>
      <c r="X288" s="36"/>
      <c r="Y288" s="36"/>
      <c r="Z288" s="36"/>
    </row>
    <row r="289" spans="1:26" ht="14.25" customHeight="1">
      <c r="A289" s="36"/>
      <c r="B289" s="36"/>
      <c r="C289" s="36"/>
      <c r="D289" s="36"/>
      <c r="E289" s="37"/>
      <c r="F289" s="36"/>
      <c r="G289" s="36"/>
      <c r="H289" s="36"/>
      <c r="I289" s="36"/>
      <c r="J289" s="36"/>
      <c r="K289" s="36"/>
      <c r="L289" s="36"/>
      <c r="M289" s="36"/>
      <c r="N289" s="36"/>
      <c r="O289" s="36"/>
      <c r="P289" s="36"/>
      <c r="Q289" s="36"/>
      <c r="R289" s="36"/>
      <c r="S289" s="36"/>
      <c r="T289" s="36"/>
      <c r="U289" s="36"/>
      <c r="V289" s="36"/>
      <c r="W289" s="36"/>
      <c r="X289" s="36"/>
      <c r="Y289" s="36"/>
      <c r="Z289" s="36"/>
    </row>
    <row r="290" spans="1:26" ht="14.25" customHeight="1">
      <c r="A290" s="36"/>
      <c r="B290" s="36"/>
      <c r="C290" s="36"/>
      <c r="D290" s="36"/>
      <c r="E290" s="37"/>
      <c r="F290" s="36"/>
      <c r="G290" s="36"/>
      <c r="H290" s="36"/>
      <c r="I290" s="36"/>
      <c r="J290" s="36"/>
      <c r="K290" s="36"/>
      <c r="L290" s="36"/>
      <c r="M290" s="36"/>
      <c r="N290" s="36"/>
      <c r="O290" s="36"/>
      <c r="P290" s="36"/>
      <c r="Q290" s="36"/>
      <c r="R290" s="36"/>
      <c r="S290" s="36"/>
      <c r="T290" s="36"/>
      <c r="U290" s="36"/>
      <c r="V290" s="36"/>
      <c r="W290" s="36"/>
      <c r="X290" s="36"/>
      <c r="Y290" s="36"/>
      <c r="Z290" s="36"/>
    </row>
    <row r="291" spans="1:26" ht="14.25" customHeight="1">
      <c r="A291" s="36"/>
      <c r="B291" s="36"/>
      <c r="C291" s="36"/>
      <c r="D291" s="36"/>
      <c r="E291" s="37"/>
      <c r="F291" s="36"/>
      <c r="G291" s="36"/>
      <c r="H291" s="36"/>
      <c r="I291" s="36"/>
      <c r="J291" s="36"/>
      <c r="K291" s="36"/>
      <c r="L291" s="36"/>
      <c r="M291" s="36"/>
      <c r="N291" s="36"/>
      <c r="O291" s="36"/>
      <c r="P291" s="36"/>
      <c r="Q291" s="36"/>
      <c r="R291" s="36"/>
      <c r="S291" s="36"/>
      <c r="T291" s="36"/>
      <c r="U291" s="36"/>
      <c r="V291" s="36"/>
      <c r="W291" s="36"/>
      <c r="X291" s="36"/>
      <c r="Y291" s="36"/>
      <c r="Z291" s="36"/>
    </row>
    <row r="292" spans="1:26" ht="14.25" customHeight="1">
      <c r="A292" s="36"/>
      <c r="B292" s="36"/>
      <c r="C292" s="36"/>
      <c r="D292" s="36"/>
      <c r="E292" s="37"/>
      <c r="F292" s="36"/>
      <c r="G292" s="36"/>
      <c r="H292" s="36"/>
      <c r="I292" s="36"/>
      <c r="J292" s="36"/>
      <c r="K292" s="36"/>
      <c r="L292" s="36"/>
      <c r="M292" s="36"/>
      <c r="N292" s="36"/>
      <c r="O292" s="36"/>
      <c r="P292" s="36"/>
      <c r="Q292" s="36"/>
      <c r="R292" s="36"/>
      <c r="S292" s="36"/>
      <c r="T292" s="36"/>
      <c r="U292" s="36"/>
      <c r="V292" s="36"/>
      <c r="W292" s="36"/>
      <c r="X292" s="36"/>
      <c r="Y292" s="36"/>
      <c r="Z292" s="36"/>
    </row>
    <row r="293" spans="1:26" ht="14.25" customHeight="1">
      <c r="A293" s="36"/>
      <c r="B293" s="36"/>
      <c r="C293" s="36"/>
      <c r="D293" s="36"/>
      <c r="E293" s="37"/>
      <c r="F293" s="36"/>
      <c r="G293" s="36"/>
      <c r="H293" s="36"/>
      <c r="I293" s="36"/>
      <c r="J293" s="36"/>
      <c r="K293" s="36"/>
      <c r="L293" s="36"/>
      <c r="M293" s="36"/>
      <c r="N293" s="36"/>
      <c r="O293" s="36"/>
      <c r="P293" s="36"/>
      <c r="Q293" s="36"/>
      <c r="R293" s="36"/>
      <c r="S293" s="36"/>
      <c r="T293" s="36"/>
      <c r="U293" s="36"/>
      <c r="V293" s="36"/>
      <c r="W293" s="36"/>
      <c r="X293" s="36"/>
      <c r="Y293" s="36"/>
      <c r="Z293" s="36"/>
    </row>
    <row r="294" spans="1:26" ht="14.25" customHeight="1">
      <c r="A294" s="36"/>
      <c r="B294" s="36"/>
      <c r="C294" s="36"/>
      <c r="D294" s="36"/>
      <c r="E294" s="37"/>
      <c r="F294" s="36"/>
      <c r="G294" s="36"/>
      <c r="H294" s="36"/>
      <c r="I294" s="36"/>
      <c r="J294" s="36"/>
      <c r="K294" s="36"/>
      <c r="L294" s="36"/>
      <c r="M294" s="36"/>
      <c r="N294" s="36"/>
      <c r="O294" s="36"/>
      <c r="P294" s="36"/>
      <c r="Q294" s="36"/>
      <c r="R294" s="36"/>
      <c r="S294" s="36"/>
      <c r="T294" s="36"/>
      <c r="U294" s="36"/>
      <c r="V294" s="36"/>
      <c r="W294" s="36"/>
      <c r="X294" s="36"/>
      <c r="Y294" s="36"/>
      <c r="Z294" s="36"/>
    </row>
    <row r="295" spans="1:26" ht="14.25" customHeight="1">
      <c r="A295" s="36"/>
      <c r="B295" s="36"/>
      <c r="C295" s="36"/>
      <c r="D295" s="36"/>
      <c r="E295" s="37"/>
      <c r="F295" s="36"/>
      <c r="G295" s="36"/>
      <c r="H295" s="36"/>
      <c r="I295" s="36"/>
      <c r="J295" s="36"/>
      <c r="K295" s="36"/>
      <c r="L295" s="36"/>
      <c r="M295" s="36"/>
      <c r="N295" s="36"/>
      <c r="O295" s="36"/>
      <c r="P295" s="36"/>
      <c r="Q295" s="36"/>
      <c r="R295" s="36"/>
      <c r="S295" s="36"/>
      <c r="T295" s="36"/>
      <c r="U295" s="36"/>
      <c r="V295" s="36"/>
      <c r="W295" s="36"/>
      <c r="X295" s="36"/>
      <c r="Y295" s="36"/>
      <c r="Z295" s="36"/>
    </row>
    <row r="296" spans="1:26" ht="14.25" customHeight="1">
      <c r="A296" s="36"/>
      <c r="B296" s="36"/>
      <c r="C296" s="36"/>
      <c r="D296" s="36"/>
      <c r="E296" s="37"/>
      <c r="F296" s="36"/>
      <c r="G296" s="36"/>
      <c r="H296" s="36"/>
      <c r="I296" s="36"/>
      <c r="J296" s="36"/>
      <c r="K296" s="36"/>
      <c r="L296" s="36"/>
      <c r="M296" s="36"/>
      <c r="N296" s="36"/>
      <c r="O296" s="36"/>
      <c r="P296" s="36"/>
      <c r="Q296" s="36"/>
      <c r="R296" s="36"/>
      <c r="S296" s="36"/>
      <c r="T296" s="36"/>
      <c r="U296" s="36"/>
      <c r="V296" s="36"/>
      <c r="W296" s="36"/>
      <c r="X296" s="36"/>
      <c r="Y296" s="36"/>
      <c r="Z296" s="36"/>
    </row>
    <row r="297" spans="1:26" ht="14.25" customHeight="1">
      <c r="A297" s="36"/>
      <c r="B297" s="36"/>
      <c r="C297" s="36"/>
      <c r="D297" s="36"/>
      <c r="E297" s="37"/>
      <c r="F297" s="36"/>
      <c r="G297" s="36"/>
      <c r="H297" s="36"/>
      <c r="I297" s="36"/>
      <c r="J297" s="36"/>
      <c r="K297" s="36"/>
      <c r="L297" s="36"/>
      <c r="M297" s="36"/>
      <c r="N297" s="36"/>
      <c r="O297" s="36"/>
      <c r="P297" s="36"/>
      <c r="Q297" s="36"/>
      <c r="R297" s="36"/>
      <c r="S297" s="36"/>
      <c r="T297" s="36"/>
      <c r="U297" s="36"/>
      <c r="V297" s="36"/>
      <c r="W297" s="36"/>
      <c r="X297" s="36"/>
      <c r="Y297" s="36"/>
      <c r="Z297" s="36"/>
    </row>
    <row r="298" spans="1:26" ht="14.25" customHeight="1">
      <c r="A298" s="36"/>
      <c r="B298" s="36"/>
      <c r="C298" s="36"/>
      <c r="D298" s="36"/>
      <c r="E298" s="37"/>
      <c r="F298" s="36"/>
      <c r="G298" s="36"/>
      <c r="H298" s="36"/>
      <c r="I298" s="36"/>
      <c r="J298" s="36"/>
      <c r="K298" s="36"/>
      <c r="L298" s="36"/>
      <c r="M298" s="36"/>
      <c r="N298" s="36"/>
      <c r="O298" s="36"/>
      <c r="P298" s="36"/>
      <c r="Q298" s="36"/>
      <c r="R298" s="36"/>
      <c r="S298" s="36"/>
      <c r="T298" s="36"/>
      <c r="U298" s="36"/>
      <c r="V298" s="36"/>
      <c r="W298" s="36"/>
      <c r="X298" s="36"/>
      <c r="Y298" s="36"/>
      <c r="Z298" s="36"/>
    </row>
    <row r="299" spans="1:26" ht="14.25" customHeight="1">
      <c r="A299" s="36"/>
      <c r="B299" s="36"/>
      <c r="C299" s="36"/>
      <c r="D299" s="36"/>
      <c r="E299" s="37"/>
      <c r="F299" s="36"/>
      <c r="G299" s="36"/>
      <c r="H299" s="36"/>
      <c r="I299" s="36"/>
      <c r="J299" s="36"/>
      <c r="K299" s="36"/>
      <c r="L299" s="36"/>
      <c r="M299" s="36"/>
      <c r="N299" s="36"/>
      <c r="O299" s="36"/>
      <c r="P299" s="36"/>
      <c r="Q299" s="36"/>
      <c r="R299" s="36"/>
      <c r="S299" s="36"/>
      <c r="T299" s="36"/>
      <c r="U299" s="36"/>
      <c r="V299" s="36"/>
      <c r="W299" s="36"/>
      <c r="X299" s="36"/>
      <c r="Y299" s="36"/>
      <c r="Z299" s="36"/>
    </row>
    <row r="300" spans="1:26" ht="14.25" customHeight="1">
      <c r="A300" s="36"/>
      <c r="B300" s="36"/>
      <c r="C300" s="36"/>
      <c r="D300" s="36"/>
      <c r="E300" s="37"/>
      <c r="F300" s="36"/>
      <c r="G300" s="36"/>
      <c r="H300" s="36"/>
      <c r="I300" s="36"/>
      <c r="J300" s="36"/>
      <c r="K300" s="36"/>
      <c r="L300" s="36"/>
      <c r="M300" s="36"/>
      <c r="N300" s="36"/>
      <c r="O300" s="36"/>
      <c r="P300" s="36"/>
      <c r="Q300" s="36"/>
      <c r="R300" s="36"/>
      <c r="S300" s="36"/>
      <c r="T300" s="36"/>
      <c r="U300" s="36"/>
      <c r="V300" s="36"/>
      <c r="W300" s="36"/>
      <c r="X300" s="36"/>
      <c r="Y300" s="36"/>
      <c r="Z300" s="36"/>
    </row>
    <row r="301" spans="1:26" ht="14.25" customHeight="1">
      <c r="A301" s="36"/>
      <c r="B301" s="36"/>
      <c r="C301" s="36"/>
      <c r="D301" s="36"/>
      <c r="E301" s="37"/>
      <c r="F301" s="36"/>
      <c r="G301" s="36"/>
      <c r="H301" s="36"/>
      <c r="I301" s="36"/>
      <c r="J301" s="36"/>
      <c r="K301" s="36"/>
      <c r="L301" s="36"/>
      <c r="M301" s="36"/>
      <c r="N301" s="36"/>
      <c r="O301" s="36"/>
      <c r="P301" s="36"/>
      <c r="Q301" s="36"/>
      <c r="R301" s="36"/>
      <c r="S301" s="36"/>
      <c r="T301" s="36"/>
      <c r="U301" s="36"/>
      <c r="V301" s="36"/>
      <c r="W301" s="36"/>
      <c r="X301" s="36"/>
      <c r="Y301" s="36"/>
      <c r="Z301" s="36"/>
    </row>
    <row r="302" spans="1:26" ht="14.25" customHeight="1">
      <c r="A302" s="36"/>
      <c r="B302" s="36"/>
      <c r="C302" s="36"/>
      <c r="D302" s="36"/>
      <c r="E302" s="37"/>
      <c r="F302" s="36"/>
      <c r="G302" s="36"/>
      <c r="H302" s="36"/>
      <c r="I302" s="36"/>
      <c r="J302" s="36"/>
      <c r="K302" s="36"/>
      <c r="L302" s="36"/>
      <c r="M302" s="36"/>
      <c r="N302" s="36"/>
      <c r="O302" s="36"/>
      <c r="P302" s="36"/>
      <c r="Q302" s="36"/>
      <c r="R302" s="36"/>
      <c r="S302" s="36"/>
      <c r="T302" s="36"/>
      <c r="U302" s="36"/>
      <c r="V302" s="36"/>
      <c r="W302" s="36"/>
      <c r="X302" s="36"/>
      <c r="Y302" s="36"/>
      <c r="Z302" s="36"/>
    </row>
    <row r="303" spans="1:26" ht="14.25" customHeight="1">
      <c r="A303" s="36"/>
      <c r="B303" s="36"/>
      <c r="C303" s="36"/>
      <c r="D303" s="36"/>
      <c r="E303" s="37"/>
      <c r="F303" s="36"/>
      <c r="G303" s="36"/>
      <c r="H303" s="36"/>
      <c r="I303" s="36"/>
      <c r="J303" s="36"/>
      <c r="K303" s="36"/>
      <c r="L303" s="36"/>
      <c r="M303" s="36"/>
      <c r="N303" s="36"/>
      <c r="O303" s="36"/>
      <c r="P303" s="36"/>
      <c r="Q303" s="36"/>
      <c r="R303" s="36"/>
      <c r="S303" s="36"/>
      <c r="T303" s="36"/>
      <c r="U303" s="36"/>
      <c r="V303" s="36"/>
      <c r="W303" s="36"/>
      <c r="X303" s="36"/>
      <c r="Y303" s="36"/>
      <c r="Z303" s="36"/>
    </row>
    <row r="304" spans="1:26" ht="14.25" customHeight="1">
      <c r="A304" s="36"/>
      <c r="B304" s="36"/>
      <c r="C304" s="36"/>
      <c r="D304" s="36"/>
      <c r="E304" s="37"/>
      <c r="F304" s="36"/>
      <c r="G304" s="36"/>
      <c r="H304" s="36"/>
      <c r="I304" s="36"/>
      <c r="J304" s="36"/>
      <c r="K304" s="36"/>
      <c r="L304" s="36"/>
      <c r="M304" s="36"/>
      <c r="N304" s="36"/>
      <c r="O304" s="36"/>
      <c r="P304" s="36"/>
      <c r="Q304" s="36"/>
      <c r="R304" s="36"/>
      <c r="S304" s="36"/>
      <c r="T304" s="36"/>
      <c r="U304" s="36"/>
      <c r="V304" s="36"/>
      <c r="W304" s="36"/>
      <c r="X304" s="36"/>
      <c r="Y304" s="36"/>
      <c r="Z304" s="36"/>
    </row>
    <row r="305" spans="1:26" ht="14.25" customHeight="1">
      <c r="A305" s="36"/>
      <c r="B305" s="36"/>
      <c r="C305" s="36"/>
      <c r="D305" s="36"/>
      <c r="E305" s="37"/>
      <c r="F305" s="36"/>
      <c r="G305" s="36"/>
      <c r="H305" s="36"/>
      <c r="I305" s="36"/>
      <c r="J305" s="36"/>
      <c r="K305" s="36"/>
      <c r="L305" s="36"/>
      <c r="M305" s="36"/>
      <c r="N305" s="36"/>
      <c r="O305" s="36"/>
      <c r="P305" s="36"/>
      <c r="Q305" s="36"/>
      <c r="R305" s="36"/>
      <c r="S305" s="36"/>
      <c r="T305" s="36"/>
      <c r="U305" s="36"/>
      <c r="V305" s="36"/>
      <c r="W305" s="36"/>
      <c r="X305" s="36"/>
      <c r="Y305" s="36"/>
      <c r="Z305" s="36"/>
    </row>
    <row r="306" spans="1:26" ht="14.25" customHeight="1">
      <c r="A306" s="36"/>
      <c r="B306" s="36"/>
      <c r="C306" s="36"/>
      <c r="D306" s="36"/>
      <c r="E306" s="37"/>
      <c r="F306" s="36"/>
      <c r="G306" s="36"/>
      <c r="H306" s="36"/>
      <c r="I306" s="36"/>
      <c r="J306" s="36"/>
      <c r="K306" s="36"/>
      <c r="L306" s="36"/>
      <c r="M306" s="36"/>
      <c r="N306" s="36"/>
      <c r="O306" s="36"/>
      <c r="P306" s="36"/>
      <c r="Q306" s="36"/>
      <c r="R306" s="36"/>
      <c r="S306" s="36"/>
      <c r="T306" s="36"/>
      <c r="U306" s="36"/>
      <c r="V306" s="36"/>
      <c r="W306" s="36"/>
      <c r="X306" s="36"/>
      <c r="Y306" s="36"/>
      <c r="Z306" s="36"/>
    </row>
    <row r="307" spans="1:26" ht="14.25" customHeight="1">
      <c r="A307" s="36"/>
      <c r="B307" s="36"/>
      <c r="C307" s="36"/>
      <c r="D307" s="36"/>
      <c r="E307" s="37"/>
      <c r="F307" s="36"/>
      <c r="G307" s="36"/>
      <c r="H307" s="36"/>
      <c r="I307" s="36"/>
      <c r="J307" s="36"/>
      <c r="K307" s="36"/>
      <c r="L307" s="36"/>
      <c r="M307" s="36"/>
      <c r="N307" s="36"/>
      <c r="O307" s="36"/>
      <c r="P307" s="36"/>
      <c r="Q307" s="36"/>
      <c r="R307" s="36"/>
      <c r="S307" s="36"/>
      <c r="T307" s="36"/>
      <c r="U307" s="36"/>
      <c r="V307" s="36"/>
      <c r="W307" s="36"/>
      <c r="X307" s="36"/>
      <c r="Y307" s="36"/>
      <c r="Z307" s="36"/>
    </row>
    <row r="308" spans="1:26" ht="14.25" customHeight="1">
      <c r="A308" s="36"/>
      <c r="B308" s="36"/>
      <c r="C308" s="36"/>
      <c r="D308" s="36"/>
      <c r="E308" s="37"/>
      <c r="F308" s="36"/>
      <c r="G308" s="36"/>
      <c r="H308" s="36"/>
      <c r="I308" s="36"/>
      <c r="J308" s="36"/>
      <c r="K308" s="36"/>
      <c r="L308" s="36"/>
      <c r="M308" s="36"/>
      <c r="N308" s="36"/>
      <c r="O308" s="36"/>
      <c r="P308" s="36"/>
      <c r="Q308" s="36"/>
      <c r="R308" s="36"/>
      <c r="S308" s="36"/>
      <c r="T308" s="36"/>
      <c r="U308" s="36"/>
      <c r="V308" s="36"/>
      <c r="W308" s="36"/>
      <c r="X308" s="36"/>
      <c r="Y308" s="36"/>
      <c r="Z308" s="36"/>
    </row>
    <row r="309" spans="1:26" ht="14.25" customHeight="1">
      <c r="A309" s="36"/>
      <c r="B309" s="36"/>
      <c r="C309" s="36"/>
      <c r="D309" s="36"/>
      <c r="E309" s="37"/>
      <c r="F309" s="36"/>
      <c r="G309" s="36"/>
      <c r="H309" s="36"/>
      <c r="I309" s="36"/>
      <c r="J309" s="36"/>
      <c r="K309" s="36"/>
      <c r="L309" s="36"/>
      <c r="M309" s="36"/>
      <c r="N309" s="36"/>
      <c r="O309" s="36"/>
      <c r="P309" s="36"/>
      <c r="Q309" s="36"/>
      <c r="R309" s="36"/>
      <c r="S309" s="36"/>
      <c r="T309" s="36"/>
      <c r="U309" s="36"/>
      <c r="V309" s="36"/>
      <c r="W309" s="36"/>
      <c r="X309" s="36"/>
      <c r="Y309" s="36"/>
      <c r="Z309" s="36"/>
    </row>
    <row r="310" spans="1:26" ht="14.25" customHeight="1">
      <c r="A310" s="36"/>
      <c r="B310" s="36"/>
      <c r="C310" s="36"/>
      <c r="D310" s="36"/>
      <c r="E310" s="37"/>
      <c r="F310" s="36"/>
      <c r="G310" s="36"/>
      <c r="H310" s="36"/>
      <c r="I310" s="36"/>
      <c r="J310" s="36"/>
      <c r="K310" s="36"/>
      <c r="L310" s="36"/>
      <c r="M310" s="36"/>
      <c r="N310" s="36"/>
      <c r="O310" s="36"/>
      <c r="P310" s="36"/>
      <c r="Q310" s="36"/>
      <c r="R310" s="36"/>
      <c r="S310" s="36"/>
      <c r="T310" s="36"/>
      <c r="U310" s="36"/>
      <c r="V310" s="36"/>
      <c r="W310" s="36"/>
      <c r="X310" s="36"/>
      <c r="Y310" s="36"/>
      <c r="Z310" s="36"/>
    </row>
    <row r="311" spans="1:26" ht="14.25" customHeight="1">
      <c r="A311" s="36"/>
      <c r="B311" s="36"/>
      <c r="C311" s="36"/>
      <c r="D311" s="36"/>
      <c r="E311" s="37"/>
      <c r="F311" s="36"/>
      <c r="G311" s="36"/>
      <c r="H311" s="36"/>
      <c r="I311" s="36"/>
      <c r="J311" s="36"/>
      <c r="K311" s="36"/>
      <c r="L311" s="36"/>
      <c r="M311" s="36"/>
      <c r="N311" s="36"/>
      <c r="O311" s="36"/>
      <c r="P311" s="36"/>
      <c r="Q311" s="36"/>
      <c r="R311" s="36"/>
      <c r="S311" s="36"/>
      <c r="T311" s="36"/>
      <c r="U311" s="36"/>
      <c r="V311" s="36"/>
      <c r="W311" s="36"/>
      <c r="X311" s="36"/>
      <c r="Y311" s="36"/>
      <c r="Z311" s="36"/>
    </row>
    <row r="312" spans="1:26" ht="14.25" customHeight="1">
      <c r="A312" s="36"/>
      <c r="B312" s="36"/>
      <c r="C312" s="36"/>
      <c r="D312" s="36"/>
      <c r="E312" s="37"/>
      <c r="F312" s="36"/>
      <c r="G312" s="36"/>
      <c r="H312" s="36"/>
      <c r="I312" s="36"/>
      <c r="J312" s="36"/>
      <c r="K312" s="36"/>
      <c r="L312" s="36"/>
      <c r="M312" s="36"/>
      <c r="N312" s="36"/>
      <c r="O312" s="36"/>
      <c r="P312" s="36"/>
      <c r="Q312" s="36"/>
      <c r="R312" s="36"/>
      <c r="S312" s="36"/>
      <c r="T312" s="36"/>
      <c r="U312" s="36"/>
      <c r="V312" s="36"/>
      <c r="W312" s="36"/>
      <c r="X312" s="36"/>
      <c r="Y312" s="36"/>
      <c r="Z312" s="36"/>
    </row>
    <row r="313" spans="1:26" ht="14.25" customHeight="1">
      <c r="A313" s="36"/>
      <c r="B313" s="36"/>
      <c r="C313" s="36"/>
      <c r="D313" s="36"/>
      <c r="E313" s="37"/>
      <c r="F313" s="36"/>
      <c r="G313" s="36"/>
      <c r="H313" s="36"/>
      <c r="I313" s="36"/>
      <c r="J313" s="36"/>
      <c r="K313" s="36"/>
      <c r="L313" s="36"/>
      <c r="M313" s="36"/>
      <c r="N313" s="36"/>
      <c r="O313" s="36"/>
      <c r="P313" s="36"/>
      <c r="Q313" s="36"/>
      <c r="R313" s="36"/>
      <c r="S313" s="36"/>
      <c r="T313" s="36"/>
      <c r="U313" s="36"/>
      <c r="V313" s="36"/>
      <c r="W313" s="36"/>
      <c r="X313" s="36"/>
      <c r="Y313" s="36"/>
      <c r="Z313" s="36"/>
    </row>
    <row r="314" spans="1:26" ht="14.25" customHeight="1">
      <c r="A314" s="36"/>
      <c r="B314" s="36"/>
      <c r="C314" s="36"/>
      <c r="D314" s="36"/>
      <c r="E314" s="37"/>
      <c r="F314" s="36"/>
      <c r="G314" s="36"/>
      <c r="H314" s="36"/>
      <c r="I314" s="36"/>
      <c r="J314" s="36"/>
      <c r="K314" s="36"/>
      <c r="L314" s="36"/>
      <c r="M314" s="36"/>
      <c r="N314" s="36"/>
      <c r="O314" s="36"/>
      <c r="P314" s="36"/>
      <c r="Q314" s="36"/>
      <c r="R314" s="36"/>
      <c r="S314" s="36"/>
      <c r="T314" s="36"/>
      <c r="U314" s="36"/>
      <c r="V314" s="36"/>
      <c r="W314" s="36"/>
      <c r="X314" s="36"/>
      <c r="Y314" s="36"/>
      <c r="Z314" s="36"/>
    </row>
    <row r="315" spans="1:26" ht="14.25" customHeight="1">
      <c r="A315" s="36"/>
      <c r="B315" s="36"/>
      <c r="C315" s="36"/>
      <c r="D315" s="36"/>
      <c r="E315" s="37"/>
      <c r="F315" s="36"/>
      <c r="G315" s="36"/>
      <c r="H315" s="36"/>
      <c r="I315" s="36"/>
      <c r="J315" s="36"/>
      <c r="K315" s="36"/>
      <c r="L315" s="36"/>
      <c r="M315" s="36"/>
      <c r="N315" s="36"/>
      <c r="O315" s="36"/>
      <c r="P315" s="36"/>
      <c r="Q315" s="36"/>
      <c r="R315" s="36"/>
      <c r="S315" s="36"/>
      <c r="T315" s="36"/>
      <c r="U315" s="36"/>
      <c r="V315" s="36"/>
      <c r="W315" s="36"/>
      <c r="X315" s="36"/>
      <c r="Y315" s="36"/>
      <c r="Z315" s="36"/>
    </row>
    <row r="316" spans="1:26" ht="14.25" customHeight="1">
      <c r="A316" s="36"/>
      <c r="B316" s="36"/>
      <c r="C316" s="36"/>
      <c r="D316" s="36"/>
      <c r="E316" s="37"/>
      <c r="F316" s="36"/>
      <c r="G316" s="36"/>
      <c r="H316" s="36"/>
      <c r="I316" s="36"/>
      <c r="J316" s="36"/>
      <c r="K316" s="36"/>
      <c r="L316" s="36"/>
      <c r="M316" s="36"/>
      <c r="N316" s="36"/>
      <c r="O316" s="36"/>
      <c r="P316" s="36"/>
      <c r="Q316" s="36"/>
      <c r="R316" s="36"/>
      <c r="S316" s="36"/>
      <c r="T316" s="36"/>
      <c r="U316" s="36"/>
      <c r="V316" s="36"/>
      <c r="W316" s="36"/>
      <c r="X316" s="36"/>
      <c r="Y316" s="36"/>
      <c r="Z316" s="36"/>
    </row>
    <row r="317" spans="1:26" ht="14.25" customHeight="1">
      <c r="A317" s="36"/>
      <c r="B317" s="36"/>
      <c r="C317" s="36"/>
      <c r="D317" s="36"/>
      <c r="E317" s="37"/>
      <c r="F317" s="36"/>
      <c r="G317" s="36"/>
      <c r="H317" s="36"/>
      <c r="I317" s="36"/>
      <c r="J317" s="36"/>
      <c r="K317" s="36"/>
      <c r="L317" s="36"/>
      <c r="M317" s="36"/>
      <c r="N317" s="36"/>
      <c r="O317" s="36"/>
      <c r="P317" s="36"/>
      <c r="Q317" s="36"/>
      <c r="R317" s="36"/>
      <c r="S317" s="36"/>
      <c r="T317" s="36"/>
      <c r="U317" s="36"/>
      <c r="V317" s="36"/>
      <c r="W317" s="36"/>
      <c r="X317" s="36"/>
      <c r="Y317" s="36"/>
      <c r="Z317" s="36"/>
    </row>
    <row r="318" spans="1:26" ht="14.25" customHeight="1">
      <c r="A318" s="36"/>
      <c r="B318" s="36"/>
      <c r="C318" s="36"/>
      <c r="D318" s="36"/>
      <c r="E318" s="37"/>
      <c r="F318" s="36"/>
      <c r="G318" s="36"/>
      <c r="H318" s="36"/>
      <c r="I318" s="36"/>
      <c r="J318" s="36"/>
      <c r="K318" s="36"/>
      <c r="L318" s="36"/>
      <c r="M318" s="36"/>
      <c r="N318" s="36"/>
      <c r="O318" s="36"/>
      <c r="P318" s="36"/>
      <c r="Q318" s="36"/>
      <c r="R318" s="36"/>
      <c r="S318" s="36"/>
      <c r="T318" s="36"/>
      <c r="U318" s="36"/>
      <c r="V318" s="36"/>
      <c r="W318" s="36"/>
      <c r="X318" s="36"/>
      <c r="Y318" s="36"/>
      <c r="Z318" s="36"/>
    </row>
    <row r="319" spans="1:26" ht="14.25" customHeight="1">
      <c r="A319" s="36"/>
      <c r="B319" s="36"/>
      <c r="C319" s="36"/>
      <c r="D319" s="36"/>
      <c r="E319" s="37"/>
      <c r="F319" s="36"/>
      <c r="G319" s="36"/>
      <c r="H319" s="36"/>
      <c r="I319" s="36"/>
      <c r="J319" s="36"/>
      <c r="K319" s="36"/>
      <c r="L319" s="36"/>
      <c r="M319" s="36"/>
      <c r="N319" s="36"/>
      <c r="O319" s="36"/>
      <c r="P319" s="36"/>
      <c r="Q319" s="36"/>
      <c r="R319" s="36"/>
      <c r="S319" s="36"/>
      <c r="T319" s="36"/>
      <c r="U319" s="36"/>
      <c r="V319" s="36"/>
      <c r="W319" s="36"/>
      <c r="X319" s="36"/>
      <c r="Y319" s="36"/>
      <c r="Z319" s="36"/>
    </row>
    <row r="320" spans="1:26" ht="14.25" customHeight="1">
      <c r="A320" s="36"/>
      <c r="B320" s="36"/>
      <c r="C320" s="36"/>
      <c r="D320" s="36"/>
      <c r="E320" s="37"/>
      <c r="F320" s="36"/>
      <c r="G320" s="36"/>
      <c r="H320" s="36"/>
      <c r="I320" s="36"/>
      <c r="J320" s="36"/>
      <c r="K320" s="36"/>
      <c r="L320" s="36"/>
      <c r="M320" s="36"/>
      <c r="N320" s="36"/>
      <c r="O320" s="36"/>
      <c r="P320" s="36"/>
      <c r="Q320" s="36"/>
      <c r="R320" s="36"/>
      <c r="S320" s="36"/>
      <c r="T320" s="36"/>
      <c r="U320" s="36"/>
      <c r="V320" s="36"/>
      <c r="W320" s="36"/>
      <c r="X320" s="36"/>
      <c r="Y320" s="36"/>
      <c r="Z320" s="36"/>
    </row>
    <row r="321" spans="1:26" ht="14.25" customHeight="1">
      <c r="A321" s="36"/>
      <c r="B321" s="36"/>
      <c r="C321" s="36"/>
      <c r="D321" s="36"/>
      <c r="E321" s="37"/>
      <c r="F321" s="36"/>
      <c r="G321" s="36"/>
      <c r="H321" s="36"/>
      <c r="I321" s="36"/>
      <c r="J321" s="36"/>
      <c r="K321" s="36"/>
      <c r="L321" s="36"/>
      <c r="M321" s="36"/>
      <c r="N321" s="36"/>
      <c r="O321" s="36"/>
      <c r="P321" s="36"/>
      <c r="Q321" s="36"/>
      <c r="R321" s="36"/>
      <c r="S321" s="36"/>
      <c r="T321" s="36"/>
      <c r="U321" s="36"/>
      <c r="V321" s="36"/>
      <c r="W321" s="36"/>
      <c r="X321" s="36"/>
      <c r="Y321" s="36"/>
      <c r="Z321" s="36"/>
    </row>
    <row r="322" spans="1:26" ht="14.25" customHeight="1">
      <c r="A322" s="36"/>
      <c r="B322" s="36"/>
      <c r="C322" s="36"/>
      <c r="D322" s="36"/>
      <c r="E322" s="37"/>
      <c r="F322" s="36"/>
      <c r="G322" s="36"/>
      <c r="H322" s="36"/>
      <c r="I322" s="36"/>
      <c r="J322" s="36"/>
      <c r="K322" s="36"/>
      <c r="L322" s="36"/>
      <c r="M322" s="36"/>
      <c r="N322" s="36"/>
      <c r="O322" s="36"/>
      <c r="P322" s="36"/>
      <c r="Q322" s="36"/>
      <c r="R322" s="36"/>
      <c r="S322" s="36"/>
      <c r="T322" s="36"/>
      <c r="U322" s="36"/>
      <c r="V322" s="36"/>
      <c r="W322" s="36"/>
      <c r="X322" s="36"/>
      <c r="Y322" s="36"/>
      <c r="Z322" s="36"/>
    </row>
    <row r="323" spans="1:26" ht="14.25" customHeight="1">
      <c r="A323" s="36"/>
      <c r="B323" s="36"/>
      <c r="C323" s="36"/>
      <c r="D323" s="36"/>
      <c r="E323" s="37"/>
      <c r="F323" s="36"/>
      <c r="G323" s="36"/>
      <c r="H323" s="36"/>
      <c r="I323" s="36"/>
      <c r="J323" s="36"/>
      <c r="K323" s="36"/>
      <c r="L323" s="36"/>
      <c r="M323" s="36"/>
      <c r="N323" s="36"/>
      <c r="O323" s="36"/>
      <c r="P323" s="36"/>
      <c r="Q323" s="36"/>
      <c r="R323" s="36"/>
      <c r="S323" s="36"/>
      <c r="T323" s="36"/>
      <c r="U323" s="36"/>
      <c r="V323" s="36"/>
      <c r="W323" s="36"/>
      <c r="X323" s="36"/>
      <c r="Y323" s="36"/>
      <c r="Z323" s="36"/>
    </row>
    <row r="324" spans="1:26" ht="14.25" customHeight="1">
      <c r="A324" s="36"/>
      <c r="B324" s="36"/>
      <c r="C324" s="36"/>
      <c r="D324" s="36"/>
      <c r="E324" s="37"/>
      <c r="F324" s="36"/>
      <c r="G324" s="36"/>
      <c r="H324" s="36"/>
      <c r="I324" s="36"/>
      <c r="J324" s="36"/>
      <c r="K324" s="36"/>
      <c r="L324" s="36"/>
      <c r="M324" s="36"/>
      <c r="N324" s="36"/>
      <c r="O324" s="36"/>
      <c r="P324" s="36"/>
      <c r="Q324" s="36"/>
      <c r="R324" s="36"/>
      <c r="S324" s="36"/>
      <c r="T324" s="36"/>
      <c r="U324" s="36"/>
      <c r="V324" s="36"/>
      <c r="W324" s="36"/>
      <c r="X324" s="36"/>
      <c r="Y324" s="36"/>
      <c r="Z324" s="36"/>
    </row>
    <row r="325" spans="1:26" ht="14.25" customHeight="1">
      <c r="A325" s="36"/>
      <c r="B325" s="36"/>
      <c r="C325" s="36"/>
      <c r="D325" s="36"/>
      <c r="E325" s="37"/>
      <c r="F325" s="36"/>
      <c r="G325" s="36"/>
      <c r="H325" s="36"/>
      <c r="I325" s="36"/>
      <c r="J325" s="36"/>
      <c r="K325" s="36"/>
      <c r="L325" s="36"/>
      <c r="M325" s="36"/>
      <c r="N325" s="36"/>
      <c r="O325" s="36"/>
      <c r="P325" s="36"/>
      <c r="Q325" s="36"/>
      <c r="R325" s="36"/>
      <c r="S325" s="36"/>
      <c r="T325" s="36"/>
      <c r="U325" s="36"/>
      <c r="V325" s="36"/>
      <c r="W325" s="36"/>
      <c r="X325" s="36"/>
      <c r="Y325" s="36"/>
      <c r="Z325" s="36"/>
    </row>
    <row r="326" spans="1:26" ht="14.25" customHeight="1">
      <c r="A326" s="36"/>
      <c r="B326" s="36"/>
      <c r="C326" s="36"/>
      <c r="D326" s="36"/>
      <c r="E326" s="37"/>
      <c r="F326" s="36"/>
      <c r="G326" s="36"/>
      <c r="H326" s="36"/>
      <c r="I326" s="36"/>
      <c r="J326" s="36"/>
      <c r="K326" s="36"/>
      <c r="L326" s="36"/>
      <c r="M326" s="36"/>
      <c r="N326" s="36"/>
      <c r="O326" s="36"/>
      <c r="P326" s="36"/>
      <c r="Q326" s="36"/>
      <c r="R326" s="36"/>
      <c r="S326" s="36"/>
      <c r="T326" s="36"/>
      <c r="U326" s="36"/>
      <c r="V326" s="36"/>
      <c r="W326" s="36"/>
      <c r="X326" s="36"/>
      <c r="Y326" s="36"/>
      <c r="Z326" s="36"/>
    </row>
    <row r="327" spans="1:26" ht="14.25" customHeight="1">
      <c r="A327" s="36"/>
      <c r="B327" s="36"/>
      <c r="C327" s="36"/>
      <c r="D327" s="36"/>
      <c r="E327" s="37"/>
      <c r="F327" s="36"/>
      <c r="G327" s="36"/>
      <c r="H327" s="36"/>
      <c r="I327" s="36"/>
      <c r="J327" s="36"/>
      <c r="K327" s="36"/>
      <c r="L327" s="36"/>
      <c r="M327" s="36"/>
      <c r="N327" s="36"/>
      <c r="O327" s="36"/>
      <c r="P327" s="36"/>
      <c r="Q327" s="36"/>
      <c r="R327" s="36"/>
      <c r="S327" s="36"/>
      <c r="T327" s="36"/>
      <c r="U327" s="36"/>
      <c r="V327" s="36"/>
      <c r="W327" s="36"/>
      <c r="X327" s="36"/>
      <c r="Y327" s="36"/>
      <c r="Z327" s="36"/>
    </row>
    <row r="328" spans="1:26" ht="14.25" customHeight="1">
      <c r="A328" s="36"/>
      <c r="B328" s="36"/>
      <c r="C328" s="36"/>
      <c r="D328" s="36"/>
      <c r="E328" s="37"/>
      <c r="F328" s="36"/>
      <c r="G328" s="36"/>
      <c r="H328" s="36"/>
      <c r="I328" s="36"/>
      <c r="J328" s="36"/>
      <c r="K328" s="36"/>
      <c r="L328" s="36"/>
      <c r="M328" s="36"/>
      <c r="N328" s="36"/>
      <c r="O328" s="36"/>
      <c r="P328" s="36"/>
      <c r="Q328" s="36"/>
      <c r="R328" s="36"/>
      <c r="S328" s="36"/>
      <c r="T328" s="36"/>
      <c r="U328" s="36"/>
      <c r="V328" s="36"/>
      <c r="W328" s="36"/>
      <c r="X328" s="36"/>
      <c r="Y328" s="36"/>
      <c r="Z328" s="36"/>
    </row>
    <row r="329" spans="1:26" ht="14.25" customHeight="1">
      <c r="A329" s="36"/>
      <c r="B329" s="36"/>
      <c r="C329" s="36"/>
      <c r="D329" s="36"/>
      <c r="E329" s="37"/>
      <c r="F329" s="36"/>
      <c r="G329" s="36"/>
      <c r="H329" s="36"/>
      <c r="I329" s="36"/>
      <c r="J329" s="36"/>
      <c r="K329" s="36"/>
      <c r="L329" s="36"/>
      <c r="M329" s="36"/>
      <c r="N329" s="36"/>
      <c r="O329" s="36"/>
      <c r="P329" s="36"/>
      <c r="Q329" s="36"/>
      <c r="R329" s="36"/>
      <c r="S329" s="36"/>
      <c r="T329" s="36"/>
      <c r="U329" s="36"/>
      <c r="V329" s="36"/>
      <c r="W329" s="36"/>
      <c r="X329" s="36"/>
      <c r="Y329" s="36"/>
      <c r="Z329" s="36"/>
    </row>
    <row r="330" spans="1:26" ht="14.25" customHeight="1">
      <c r="A330" s="36"/>
      <c r="B330" s="36"/>
      <c r="C330" s="36"/>
      <c r="D330" s="36"/>
      <c r="E330" s="37"/>
      <c r="F330" s="36"/>
      <c r="G330" s="36"/>
      <c r="H330" s="36"/>
      <c r="I330" s="36"/>
      <c r="J330" s="36"/>
      <c r="K330" s="36"/>
      <c r="L330" s="36"/>
      <c r="M330" s="36"/>
      <c r="N330" s="36"/>
      <c r="O330" s="36"/>
      <c r="P330" s="36"/>
      <c r="Q330" s="36"/>
      <c r="R330" s="36"/>
      <c r="S330" s="36"/>
      <c r="T330" s="36"/>
      <c r="U330" s="36"/>
      <c r="V330" s="36"/>
      <c r="W330" s="36"/>
      <c r="X330" s="36"/>
      <c r="Y330" s="36"/>
      <c r="Z330" s="36"/>
    </row>
    <row r="331" spans="1:26" ht="14.25" customHeight="1">
      <c r="A331" s="36"/>
      <c r="B331" s="36"/>
      <c r="C331" s="36"/>
      <c r="D331" s="36"/>
      <c r="E331" s="37"/>
      <c r="F331" s="36"/>
      <c r="G331" s="36"/>
      <c r="H331" s="36"/>
      <c r="I331" s="36"/>
      <c r="J331" s="36"/>
      <c r="K331" s="36"/>
      <c r="L331" s="36"/>
      <c r="M331" s="36"/>
      <c r="N331" s="36"/>
      <c r="O331" s="36"/>
      <c r="P331" s="36"/>
      <c r="Q331" s="36"/>
      <c r="R331" s="36"/>
      <c r="S331" s="36"/>
      <c r="T331" s="36"/>
      <c r="U331" s="36"/>
      <c r="V331" s="36"/>
      <c r="W331" s="36"/>
      <c r="X331" s="36"/>
      <c r="Y331" s="36"/>
      <c r="Z331" s="36"/>
    </row>
    <row r="332" spans="1:26" ht="14.25" customHeight="1">
      <c r="A332" s="36"/>
      <c r="B332" s="36"/>
      <c r="C332" s="36"/>
      <c r="D332" s="36"/>
      <c r="E332" s="37"/>
      <c r="F332" s="36"/>
      <c r="G332" s="36"/>
      <c r="H332" s="36"/>
      <c r="I332" s="36"/>
      <c r="J332" s="36"/>
      <c r="K332" s="36"/>
      <c r="L332" s="36"/>
      <c r="M332" s="36"/>
      <c r="N332" s="36"/>
      <c r="O332" s="36"/>
      <c r="P332" s="36"/>
      <c r="Q332" s="36"/>
      <c r="R332" s="36"/>
      <c r="S332" s="36"/>
      <c r="T332" s="36"/>
      <c r="U332" s="36"/>
      <c r="V332" s="36"/>
      <c r="W332" s="36"/>
      <c r="X332" s="36"/>
      <c r="Y332" s="36"/>
      <c r="Z332" s="36"/>
    </row>
    <row r="333" spans="1:26" ht="14.25" customHeight="1">
      <c r="A333" s="36"/>
      <c r="B333" s="36"/>
      <c r="C333" s="36"/>
      <c r="D333" s="36"/>
      <c r="E333" s="37"/>
      <c r="F333" s="36"/>
      <c r="G333" s="36"/>
      <c r="H333" s="36"/>
      <c r="I333" s="36"/>
      <c r="J333" s="36"/>
      <c r="K333" s="36"/>
      <c r="L333" s="36"/>
      <c r="M333" s="36"/>
      <c r="N333" s="36"/>
      <c r="O333" s="36"/>
      <c r="P333" s="36"/>
      <c r="Q333" s="36"/>
      <c r="R333" s="36"/>
      <c r="S333" s="36"/>
      <c r="T333" s="36"/>
      <c r="U333" s="36"/>
      <c r="V333" s="36"/>
      <c r="W333" s="36"/>
      <c r="X333" s="36"/>
      <c r="Y333" s="36"/>
      <c r="Z333" s="36"/>
    </row>
    <row r="334" spans="1:26" ht="14.25" customHeight="1">
      <c r="A334" s="36"/>
      <c r="B334" s="36"/>
      <c r="C334" s="36"/>
      <c r="D334" s="36"/>
      <c r="E334" s="37"/>
      <c r="F334" s="36"/>
      <c r="G334" s="36"/>
      <c r="H334" s="36"/>
      <c r="I334" s="36"/>
      <c r="J334" s="36"/>
      <c r="K334" s="36"/>
      <c r="L334" s="36"/>
      <c r="M334" s="36"/>
      <c r="N334" s="36"/>
      <c r="O334" s="36"/>
      <c r="P334" s="36"/>
      <c r="Q334" s="36"/>
      <c r="R334" s="36"/>
      <c r="S334" s="36"/>
      <c r="T334" s="36"/>
      <c r="U334" s="36"/>
      <c r="V334" s="36"/>
      <c r="W334" s="36"/>
      <c r="X334" s="36"/>
      <c r="Y334" s="36"/>
      <c r="Z334" s="36"/>
    </row>
    <row r="335" spans="1:26" ht="14.25" customHeight="1">
      <c r="A335" s="36"/>
      <c r="B335" s="36"/>
      <c r="C335" s="36"/>
      <c r="D335" s="36"/>
      <c r="E335" s="37"/>
      <c r="F335" s="36"/>
      <c r="G335" s="36"/>
      <c r="H335" s="36"/>
      <c r="I335" s="36"/>
      <c r="J335" s="36"/>
      <c r="K335" s="36"/>
      <c r="L335" s="36"/>
      <c r="M335" s="36"/>
      <c r="N335" s="36"/>
      <c r="O335" s="36"/>
      <c r="P335" s="36"/>
      <c r="Q335" s="36"/>
      <c r="R335" s="36"/>
      <c r="S335" s="36"/>
      <c r="T335" s="36"/>
      <c r="U335" s="36"/>
      <c r="V335" s="36"/>
      <c r="W335" s="36"/>
      <c r="X335" s="36"/>
      <c r="Y335" s="36"/>
      <c r="Z335" s="36"/>
    </row>
    <row r="336" spans="1:26" ht="14.25" customHeight="1">
      <c r="A336" s="36"/>
      <c r="B336" s="36"/>
      <c r="C336" s="36"/>
      <c r="D336" s="36"/>
      <c r="E336" s="37"/>
      <c r="F336" s="36"/>
      <c r="G336" s="36"/>
      <c r="H336" s="36"/>
      <c r="I336" s="36"/>
      <c r="J336" s="36"/>
      <c r="K336" s="36"/>
      <c r="L336" s="36"/>
      <c r="M336" s="36"/>
      <c r="N336" s="36"/>
      <c r="O336" s="36"/>
      <c r="P336" s="36"/>
      <c r="Q336" s="36"/>
      <c r="R336" s="36"/>
      <c r="S336" s="36"/>
      <c r="T336" s="36"/>
      <c r="U336" s="36"/>
      <c r="V336" s="36"/>
      <c r="W336" s="36"/>
      <c r="X336" s="36"/>
      <c r="Y336" s="36"/>
      <c r="Z336" s="36"/>
    </row>
    <row r="337" spans="1:26" ht="14.25" customHeight="1">
      <c r="A337" s="36"/>
      <c r="B337" s="36"/>
      <c r="C337" s="36"/>
      <c r="D337" s="36"/>
      <c r="E337" s="37"/>
      <c r="F337" s="36"/>
      <c r="G337" s="36"/>
      <c r="H337" s="36"/>
      <c r="I337" s="36"/>
      <c r="J337" s="36"/>
      <c r="K337" s="36"/>
      <c r="L337" s="36"/>
      <c r="M337" s="36"/>
      <c r="N337" s="36"/>
      <c r="O337" s="36"/>
      <c r="P337" s="36"/>
      <c r="Q337" s="36"/>
      <c r="R337" s="36"/>
      <c r="S337" s="36"/>
      <c r="T337" s="36"/>
      <c r="U337" s="36"/>
      <c r="V337" s="36"/>
      <c r="W337" s="36"/>
      <c r="X337" s="36"/>
      <c r="Y337" s="36"/>
      <c r="Z337" s="36"/>
    </row>
    <row r="338" spans="1:26" ht="14.25" customHeight="1">
      <c r="A338" s="36"/>
      <c r="B338" s="36"/>
      <c r="C338" s="36"/>
      <c r="D338" s="36"/>
      <c r="E338" s="37"/>
      <c r="F338" s="36"/>
      <c r="G338" s="36"/>
      <c r="H338" s="36"/>
      <c r="I338" s="36"/>
      <c r="J338" s="36"/>
      <c r="K338" s="36"/>
      <c r="L338" s="36"/>
      <c r="M338" s="36"/>
      <c r="N338" s="36"/>
      <c r="O338" s="36"/>
      <c r="P338" s="36"/>
      <c r="Q338" s="36"/>
      <c r="R338" s="36"/>
      <c r="S338" s="36"/>
      <c r="T338" s="36"/>
      <c r="U338" s="36"/>
      <c r="V338" s="36"/>
      <c r="W338" s="36"/>
      <c r="X338" s="36"/>
      <c r="Y338" s="36"/>
      <c r="Z338" s="36"/>
    </row>
    <row r="339" spans="1:26" ht="14.25" customHeight="1">
      <c r="A339" s="36"/>
      <c r="B339" s="36"/>
      <c r="C339" s="36"/>
      <c r="D339" s="36"/>
      <c r="E339" s="37"/>
      <c r="F339" s="36"/>
      <c r="G339" s="36"/>
      <c r="H339" s="36"/>
      <c r="I339" s="36"/>
      <c r="J339" s="36"/>
      <c r="K339" s="36"/>
      <c r="L339" s="36"/>
      <c r="M339" s="36"/>
      <c r="N339" s="36"/>
      <c r="O339" s="36"/>
      <c r="P339" s="36"/>
      <c r="Q339" s="36"/>
      <c r="R339" s="36"/>
      <c r="S339" s="36"/>
      <c r="T339" s="36"/>
      <c r="U339" s="36"/>
      <c r="V339" s="36"/>
      <c r="W339" s="36"/>
      <c r="X339" s="36"/>
      <c r="Y339" s="36"/>
      <c r="Z339" s="36"/>
    </row>
    <row r="340" spans="1:26" ht="14.25" customHeight="1">
      <c r="A340" s="36"/>
      <c r="B340" s="36"/>
      <c r="C340" s="36"/>
      <c r="D340" s="36"/>
      <c r="E340" s="37"/>
      <c r="F340" s="36"/>
      <c r="G340" s="36"/>
      <c r="H340" s="36"/>
      <c r="I340" s="36"/>
      <c r="J340" s="36"/>
      <c r="K340" s="36"/>
      <c r="L340" s="36"/>
      <c r="M340" s="36"/>
      <c r="N340" s="36"/>
      <c r="O340" s="36"/>
      <c r="P340" s="36"/>
      <c r="Q340" s="36"/>
      <c r="R340" s="36"/>
      <c r="S340" s="36"/>
      <c r="T340" s="36"/>
      <c r="U340" s="36"/>
      <c r="V340" s="36"/>
      <c r="W340" s="36"/>
      <c r="X340" s="36"/>
      <c r="Y340" s="36"/>
      <c r="Z340" s="36"/>
    </row>
    <row r="341" spans="1:26" ht="14.25" customHeight="1">
      <c r="A341" s="36"/>
      <c r="B341" s="36"/>
      <c r="C341" s="36"/>
      <c r="D341" s="36"/>
      <c r="E341" s="37"/>
      <c r="F341" s="36"/>
      <c r="G341" s="36"/>
      <c r="H341" s="36"/>
      <c r="I341" s="36"/>
      <c r="J341" s="36"/>
      <c r="K341" s="36"/>
      <c r="L341" s="36"/>
      <c r="M341" s="36"/>
      <c r="N341" s="36"/>
      <c r="O341" s="36"/>
      <c r="P341" s="36"/>
      <c r="Q341" s="36"/>
      <c r="R341" s="36"/>
      <c r="S341" s="36"/>
      <c r="T341" s="36"/>
      <c r="U341" s="36"/>
      <c r="V341" s="36"/>
      <c r="W341" s="36"/>
      <c r="X341" s="36"/>
      <c r="Y341" s="36"/>
      <c r="Z341" s="36"/>
    </row>
    <row r="342" spans="1:26" ht="14.25" customHeight="1">
      <c r="A342" s="36"/>
      <c r="B342" s="36"/>
      <c r="C342" s="36"/>
      <c r="D342" s="36"/>
      <c r="E342" s="37"/>
      <c r="F342" s="36"/>
      <c r="G342" s="36"/>
      <c r="H342" s="36"/>
      <c r="I342" s="36"/>
      <c r="J342" s="36"/>
      <c r="K342" s="36"/>
      <c r="L342" s="36"/>
      <c r="M342" s="36"/>
      <c r="N342" s="36"/>
      <c r="O342" s="36"/>
      <c r="P342" s="36"/>
      <c r="Q342" s="36"/>
      <c r="R342" s="36"/>
      <c r="S342" s="36"/>
      <c r="T342" s="36"/>
      <c r="U342" s="36"/>
      <c r="V342" s="36"/>
      <c r="W342" s="36"/>
      <c r="X342" s="36"/>
      <c r="Y342" s="36"/>
      <c r="Z342" s="36"/>
    </row>
    <row r="343" spans="1:26" ht="14.25" customHeight="1">
      <c r="A343" s="36"/>
      <c r="B343" s="36"/>
      <c r="C343" s="36"/>
      <c r="D343" s="36"/>
      <c r="E343" s="37"/>
      <c r="F343" s="36"/>
      <c r="G343" s="36"/>
      <c r="H343" s="36"/>
      <c r="I343" s="36"/>
      <c r="J343" s="36"/>
      <c r="K343" s="36"/>
      <c r="L343" s="36"/>
      <c r="M343" s="36"/>
      <c r="N343" s="36"/>
      <c r="O343" s="36"/>
      <c r="P343" s="36"/>
      <c r="Q343" s="36"/>
      <c r="R343" s="36"/>
      <c r="S343" s="36"/>
      <c r="T343" s="36"/>
      <c r="U343" s="36"/>
      <c r="V343" s="36"/>
      <c r="W343" s="36"/>
      <c r="X343" s="36"/>
      <c r="Y343" s="36"/>
      <c r="Z343" s="36"/>
    </row>
    <row r="344" spans="1:26" ht="14.25" customHeight="1">
      <c r="A344" s="36"/>
      <c r="B344" s="36"/>
      <c r="C344" s="36"/>
      <c r="D344" s="36"/>
      <c r="E344" s="37"/>
      <c r="F344" s="36"/>
      <c r="G344" s="36"/>
      <c r="H344" s="36"/>
      <c r="I344" s="36"/>
      <c r="J344" s="36"/>
      <c r="K344" s="36"/>
      <c r="L344" s="36"/>
      <c r="M344" s="36"/>
      <c r="N344" s="36"/>
      <c r="O344" s="36"/>
      <c r="P344" s="36"/>
      <c r="Q344" s="36"/>
      <c r="R344" s="36"/>
      <c r="S344" s="36"/>
      <c r="T344" s="36"/>
      <c r="U344" s="36"/>
      <c r="V344" s="36"/>
      <c r="W344" s="36"/>
      <c r="X344" s="36"/>
      <c r="Y344" s="36"/>
      <c r="Z344" s="36"/>
    </row>
    <row r="345" spans="1:26" ht="14.25" customHeight="1">
      <c r="A345" s="36"/>
      <c r="B345" s="36"/>
      <c r="C345" s="36"/>
      <c r="D345" s="36"/>
      <c r="E345" s="37"/>
      <c r="F345" s="36"/>
      <c r="G345" s="36"/>
      <c r="H345" s="36"/>
      <c r="I345" s="36"/>
      <c r="J345" s="36"/>
      <c r="K345" s="36"/>
      <c r="L345" s="36"/>
      <c r="M345" s="36"/>
      <c r="N345" s="36"/>
      <c r="O345" s="36"/>
      <c r="P345" s="36"/>
      <c r="Q345" s="36"/>
      <c r="R345" s="36"/>
      <c r="S345" s="36"/>
      <c r="T345" s="36"/>
      <c r="U345" s="36"/>
      <c r="V345" s="36"/>
      <c r="W345" s="36"/>
      <c r="X345" s="36"/>
      <c r="Y345" s="36"/>
      <c r="Z345" s="36"/>
    </row>
    <row r="346" spans="1:26" ht="14.25" customHeight="1">
      <c r="A346" s="36"/>
      <c r="B346" s="36"/>
      <c r="C346" s="36"/>
      <c r="D346" s="36"/>
      <c r="E346" s="37"/>
      <c r="F346" s="36"/>
      <c r="G346" s="36"/>
      <c r="H346" s="36"/>
      <c r="I346" s="36"/>
      <c r="J346" s="36"/>
      <c r="K346" s="36"/>
      <c r="L346" s="36"/>
      <c r="M346" s="36"/>
      <c r="N346" s="36"/>
      <c r="O346" s="36"/>
      <c r="P346" s="36"/>
      <c r="Q346" s="36"/>
      <c r="R346" s="36"/>
      <c r="S346" s="36"/>
      <c r="T346" s="36"/>
      <c r="U346" s="36"/>
      <c r="V346" s="36"/>
      <c r="W346" s="36"/>
      <c r="X346" s="36"/>
      <c r="Y346" s="36"/>
      <c r="Z346" s="36"/>
    </row>
    <row r="347" spans="1:26" ht="14.25" customHeight="1">
      <c r="A347" s="36"/>
      <c r="B347" s="36"/>
      <c r="C347" s="36"/>
      <c r="D347" s="36"/>
      <c r="E347" s="37"/>
      <c r="F347" s="36"/>
      <c r="G347" s="36"/>
      <c r="H347" s="36"/>
      <c r="I347" s="36"/>
      <c r="J347" s="36"/>
      <c r="K347" s="36"/>
      <c r="L347" s="36"/>
      <c r="M347" s="36"/>
      <c r="N347" s="36"/>
      <c r="O347" s="36"/>
      <c r="P347" s="36"/>
      <c r="Q347" s="36"/>
      <c r="R347" s="36"/>
      <c r="S347" s="36"/>
      <c r="T347" s="36"/>
      <c r="U347" s="36"/>
      <c r="V347" s="36"/>
      <c r="W347" s="36"/>
      <c r="X347" s="36"/>
      <c r="Y347" s="36"/>
      <c r="Z347" s="36"/>
    </row>
    <row r="348" spans="1:26" ht="14.25" customHeight="1">
      <c r="A348" s="36"/>
      <c r="B348" s="36"/>
      <c r="C348" s="36"/>
      <c r="D348" s="36"/>
      <c r="E348" s="37"/>
      <c r="F348" s="36"/>
      <c r="G348" s="36"/>
      <c r="H348" s="36"/>
      <c r="I348" s="36"/>
      <c r="J348" s="36"/>
      <c r="K348" s="36"/>
      <c r="L348" s="36"/>
      <c r="M348" s="36"/>
      <c r="N348" s="36"/>
      <c r="O348" s="36"/>
      <c r="P348" s="36"/>
      <c r="Q348" s="36"/>
      <c r="R348" s="36"/>
      <c r="S348" s="36"/>
      <c r="T348" s="36"/>
      <c r="U348" s="36"/>
      <c r="V348" s="36"/>
      <c r="W348" s="36"/>
      <c r="X348" s="36"/>
      <c r="Y348" s="36"/>
      <c r="Z348" s="36"/>
    </row>
    <row r="349" spans="1:26" ht="14.25" customHeight="1">
      <c r="A349" s="36"/>
      <c r="B349" s="36"/>
      <c r="C349" s="36"/>
      <c r="D349" s="36"/>
      <c r="E349" s="37"/>
      <c r="F349" s="36"/>
      <c r="G349" s="36"/>
      <c r="H349" s="36"/>
      <c r="I349" s="36"/>
      <c r="J349" s="36"/>
      <c r="K349" s="36"/>
      <c r="L349" s="36"/>
      <c r="M349" s="36"/>
      <c r="N349" s="36"/>
      <c r="O349" s="36"/>
      <c r="P349" s="36"/>
      <c r="Q349" s="36"/>
      <c r="R349" s="36"/>
      <c r="S349" s="36"/>
      <c r="T349" s="36"/>
      <c r="U349" s="36"/>
      <c r="V349" s="36"/>
      <c r="W349" s="36"/>
      <c r="X349" s="36"/>
      <c r="Y349" s="36"/>
      <c r="Z349" s="36"/>
    </row>
    <row r="350" spans="1:26" ht="14.25" customHeight="1">
      <c r="A350" s="36"/>
      <c r="B350" s="36"/>
      <c r="C350" s="36"/>
      <c r="D350" s="36"/>
      <c r="E350" s="37"/>
      <c r="F350" s="36"/>
      <c r="G350" s="36"/>
      <c r="H350" s="36"/>
      <c r="I350" s="36"/>
      <c r="J350" s="36"/>
      <c r="K350" s="36"/>
      <c r="L350" s="36"/>
      <c r="M350" s="36"/>
      <c r="N350" s="36"/>
      <c r="O350" s="36"/>
      <c r="P350" s="36"/>
      <c r="Q350" s="36"/>
      <c r="R350" s="36"/>
      <c r="S350" s="36"/>
      <c r="T350" s="36"/>
      <c r="U350" s="36"/>
      <c r="V350" s="36"/>
      <c r="W350" s="36"/>
      <c r="X350" s="36"/>
      <c r="Y350" s="36"/>
      <c r="Z350" s="36"/>
    </row>
    <row r="351" spans="1:26" ht="14.25" customHeight="1">
      <c r="A351" s="36"/>
      <c r="B351" s="36"/>
      <c r="C351" s="36"/>
      <c r="D351" s="36"/>
      <c r="E351" s="37"/>
      <c r="F351" s="36"/>
      <c r="G351" s="36"/>
      <c r="H351" s="36"/>
      <c r="I351" s="36"/>
      <c r="J351" s="36"/>
      <c r="K351" s="36"/>
      <c r="L351" s="36"/>
      <c r="M351" s="36"/>
      <c r="N351" s="36"/>
      <c r="O351" s="36"/>
      <c r="P351" s="36"/>
      <c r="Q351" s="36"/>
      <c r="R351" s="36"/>
      <c r="S351" s="36"/>
      <c r="T351" s="36"/>
      <c r="U351" s="36"/>
      <c r="V351" s="36"/>
      <c r="W351" s="36"/>
      <c r="X351" s="36"/>
      <c r="Y351" s="36"/>
      <c r="Z351" s="36"/>
    </row>
    <row r="352" spans="1:26" ht="14.25" customHeight="1">
      <c r="A352" s="36"/>
      <c r="B352" s="36"/>
      <c r="C352" s="36"/>
      <c r="D352" s="36"/>
      <c r="E352" s="37"/>
      <c r="F352" s="36"/>
      <c r="G352" s="36"/>
      <c r="H352" s="36"/>
      <c r="I352" s="36"/>
      <c r="J352" s="36"/>
      <c r="K352" s="36"/>
      <c r="L352" s="36"/>
      <c r="M352" s="36"/>
      <c r="N352" s="36"/>
      <c r="O352" s="36"/>
      <c r="P352" s="36"/>
      <c r="Q352" s="36"/>
      <c r="R352" s="36"/>
      <c r="S352" s="36"/>
      <c r="T352" s="36"/>
      <c r="U352" s="36"/>
      <c r="V352" s="36"/>
      <c r="W352" s="36"/>
      <c r="X352" s="36"/>
      <c r="Y352" s="36"/>
      <c r="Z352" s="36"/>
    </row>
    <row r="353" spans="1:26" ht="14.25" customHeight="1">
      <c r="A353" s="36"/>
      <c r="B353" s="36"/>
      <c r="C353" s="36"/>
      <c r="D353" s="36"/>
      <c r="E353" s="37"/>
      <c r="F353" s="36"/>
      <c r="G353" s="36"/>
      <c r="H353" s="36"/>
      <c r="I353" s="36"/>
      <c r="J353" s="36"/>
      <c r="K353" s="36"/>
      <c r="L353" s="36"/>
      <c r="M353" s="36"/>
      <c r="N353" s="36"/>
      <c r="O353" s="36"/>
      <c r="P353" s="36"/>
      <c r="Q353" s="36"/>
      <c r="R353" s="36"/>
      <c r="S353" s="36"/>
      <c r="T353" s="36"/>
      <c r="U353" s="36"/>
      <c r="V353" s="36"/>
      <c r="W353" s="36"/>
      <c r="X353" s="36"/>
      <c r="Y353" s="36"/>
      <c r="Z353" s="36"/>
    </row>
    <row r="354" spans="1:26" ht="14.25" customHeight="1">
      <c r="A354" s="36"/>
      <c r="B354" s="36"/>
      <c r="C354" s="36"/>
      <c r="D354" s="36"/>
      <c r="E354" s="37"/>
      <c r="F354" s="36"/>
      <c r="G354" s="36"/>
      <c r="H354" s="36"/>
      <c r="I354" s="36"/>
      <c r="J354" s="36"/>
      <c r="K354" s="36"/>
      <c r="L354" s="36"/>
      <c r="M354" s="36"/>
      <c r="N354" s="36"/>
      <c r="O354" s="36"/>
      <c r="P354" s="36"/>
      <c r="Q354" s="36"/>
      <c r="R354" s="36"/>
      <c r="S354" s="36"/>
      <c r="T354" s="36"/>
      <c r="U354" s="36"/>
      <c r="V354" s="36"/>
      <c r="W354" s="36"/>
      <c r="X354" s="36"/>
      <c r="Y354" s="36"/>
      <c r="Z354" s="36"/>
    </row>
    <row r="355" spans="1:26" ht="14.25" customHeight="1">
      <c r="A355" s="36"/>
      <c r="B355" s="36"/>
      <c r="C355" s="36"/>
      <c r="D355" s="36"/>
      <c r="E355" s="37"/>
      <c r="F355" s="36"/>
      <c r="G355" s="36"/>
      <c r="H355" s="36"/>
      <c r="I355" s="36"/>
      <c r="J355" s="36"/>
      <c r="K355" s="36"/>
      <c r="L355" s="36"/>
      <c r="M355" s="36"/>
      <c r="N355" s="36"/>
      <c r="O355" s="36"/>
      <c r="P355" s="36"/>
      <c r="Q355" s="36"/>
      <c r="R355" s="36"/>
      <c r="S355" s="36"/>
      <c r="T355" s="36"/>
      <c r="U355" s="36"/>
      <c r="V355" s="36"/>
      <c r="W355" s="36"/>
      <c r="X355" s="36"/>
      <c r="Y355" s="36"/>
      <c r="Z355" s="36"/>
    </row>
    <row r="356" spans="1:26" ht="14.25" customHeight="1">
      <c r="A356" s="36"/>
      <c r="B356" s="36"/>
      <c r="C356" s="36"/>
      <c r="D356" s="36"/>
      <c r="E356" s="37"/>
      <c r="F356" s="36"/>
      <c r="G356" s="36"/>
      <c r="H356" s="36"/>
      <c r="I356" s="36"/>
      <c r="J356" s="36"/>
      <c r="K356" s="36"/>
      <c r="L356" s="36"/>
      <c r="M356" s="36"/>
      <c r="N356" s="36"/>
      <c r="O356" s="36"/>
      <c r="P356" s="36"/>
      <c r="Q356" s="36"/>
      <c r="R356" s="36"/>
      <c r="S356" s="36"/>
      <c r="T356" s="36"/>
      <c r="U356" s="36"/>
      <c r="V356" s="36"/>
      <c r="W356" s="36"/>
      <c r="X356" s="36"/>
      <c r="Y356" s="36"/>
      <c r="Z356" s="36"/>
    </row>
    <row r="357" spans="1:26" ht="14.25" customHeight="1">
      <c r="A357" s="36"/>
      <c r="B357" s="36"/>
      <c r="C357" s="36"/>
      <c r="D357" s="36"/>
      <c r="E357" s="37"/>
      <c r="F357" s="36"/>
      <c r="G357" s="36"/>
      <c r="H357" s="36"/>
      <c r="I357" s="36"/>
      <c r="J357" s="36"/>
      <c r="K357" s="36"/>
      <c r="L357" s="36"/>
      <c r="M357" s="36"/>
      <c r="N357" s="36"/>
      <c r="O357" s="36"/>
      <c r="P357" s="36"/>
      <c r="Q357" s="36"/>
      <c r="R357" s="36"/>
      <c r="S357" s="36"/>
      <c r="T357" s="36"/>
      <c r="U357" s="36"/>
      <c r="V357" s="36"/>
      <c r="W357" s="36"/>
      <c r="X357" s="36"/>
      <c r="Y357" s="36"/>
      <c r="Z357" s="36"/>
    </row>
    <row r="358" spans="1:26" ht="14.25" customHeight="1">
      <c r="A358" s="36"/>
      <c r="B358" s="36"/>
      <c r="C358" s="36"/>
      <c r="D358" s="36"/>
      <c r="E358" s="37"/>
      <c r="F358" s="36"/>
      <c r="G358" s="36"/>
      <c r="H358" s="36"/>
      <c r="I358" s="36"/>
      <c r="J358" s="36"/>
      <c r="K358" s="36"/>
      <c r="L358" s="36"/>
      <c r="M358" s="36"/>
      <c r="N358" s="36"/>
      <c r="O358" s="36"/>
      <c r="P358" s="36"/>
      <c r="Q358" s="36"/>
      <c r="R358" s="36"/>
      <c r="S358" s="36"/>
      <c r="T358" s="36"/>
      <c r="U358" s="36"/>
      <c r="V358" s="36"/>
      <c r="W358" s="36"/>
      <c r="X358" s="36"/>
      <c r="Y358" s="36"/>
      <c r="Z358" s="36"/>
    </row>
    <row r="359" spans="1:26" ht="14.25" customHeight="1">
      <c r="A359" s="36"/>
      <c r="B359" s="36"/>
      <c r="C359" s="36"/>
      <c r="D359" s="36"/>
      <c r="E359" s="37"/>
      <c r="F359" s="36"/>
      <c r="G359" s="36"/>
      <c r="H359" s="36"/>
      <c r="I359" s="36"/>
      <c r="J359" s="36"/>
      <c r="K359" s="36"/>
      <c r="L359" s="36"/>
      <c r="M359" s="36"/>
      <c r="N359" s="36"/>
      <c r="O359" s="36"/>
      <c r="P359" s="36"/>
      <c r="Q359" s="36"/>
      <c r="R359" s="36"/>
      <c r="S359" s="36"/>
      <c r="T359" s="36"/>
      <c r="U359" s="36"/>
      <c r="V359" s="36"/>
      <c r="W359" s="36"/>
      <c r="X359" s="36"/>
      <c r="Y359" s="36"/>
      <c r="Z359" s="36"/>
    </row>
    <row r="360" spans="1:26" ht="14.25" customHeight="1">
      <c r="A360" s="36"/>
      <c r="B360" s="36"/>
      <c r="C360" s="36"/>
      <c r="D360" s="36"/>
      <c r="E360" s="37"/>
      <c r="F360" s="36"/>
      <c r="G360" s="36"/>
      <c r="H360" s="36"/>
      <c r="I360" s="36"/>
      <c r="J360" s="36"/>
      <c r="K360" s="36"/>
      <c r="L360" s="36"/>
      <c r="M360" s="36"/>
      <c r="N360" s="36"/>
      <c r="O360" s="36"/>
      <c r="P360" s="36"/>
      <c r="Q360" s="36"/>
      <c r="R360" s="36"/>
      <c r="S360" s="36"/>
      <c r="T360" s="36"/>
      <c r="U360" s="36"/>
      <c r="V360" s="36"/>
      <c r="W360" s="36"/>
      <c r="X360" s="36"/>
      <c r="Y360" s="36"/>
      <c r="Z360" s="36"/>
    </row>
    <row r="361" spans="1:26" ht="14.25" customHeight="1">
      <c r="A361" s="36"/>
      <c r="B361" s="36"/>
      <c r="C361" s="36"/>
      <c r="D361" s="36"/>
      <c r="E361" s="37"/>
      <c r="F361" s="36"/>
      <c r="G361" s="36"/>
      <c r="H361" s="36"/>
      <c r="I361" s="36"/>
      <c r="J361" s="36"/>
      <c r="K361" s="36"/>
      <c r="L361" s="36"/>
      <c r="M361" s="36"/>
      <c r="N361" s="36"/>
      <c r="O361" s="36"/>
      <c r="P361" s="36"/>
      <c r="Q361" s="36"/>
      <c r="R361" s="36"/>
      <c r="S361" s="36"/>
      <c r="T361" s="36"/>
      <c r="U361" s="36"/>
      <c r="V361" s="36"/>
      <c r="W361" s="36"/>
      <c r="X361" s="36"/>
      <c r="Y361" s="36"/>
      <c r="Z361" s="36"/>
    </row>
    <row r="362" spans="1:26" ht="14.25" customHeight="1">
      <c r="A362" s="36"/>
      <c r="B362" s="36"/>
      <c r="C362" s="36"/>
      <c r="D362" s="36"/>
      <c r="E362" s="37"/>
      <c r="F362" s="36"/>
      <c r="G362" s="36"/>
      <c r="H362" s="36"/>
      <c r="I362" s="36"/>
      <c r="J362" s="36"/>
      <c r="K362" s="36"/>
      <c r="L362" s="36"/>
      <c r="M362" s="36"/>
      <c r="N362" s="36"/>
      <c r="O362" s="36"/>
      <c r="P362" s="36"/>
      <c r="Q362" s="36"/>
      <c r="R362" s="36"/>
      <c r="S362" s="36"/>
      <c r="T362" s="36"/>
      <c r="U362" s="36"/>
      <c r="V362" s="36"/>
      <c r="W362" s="36"/>
      <c r="X362" s="36"/>
      <c r="Y362" s="36"/>
      <c r="Z362" s="36"/>
    </row>
    <row r="363" spans="1:26" ht="14.25" customHeight="1">
      <c r="A363" s="36"/>
      <c r="B363" s="36"/>
      <c r="C363" s="36"/>
      <c r="D363" s="36"/>
      <c r="E363" s="37"/>
      <c r="F363" s="36"/>
      <c r="G363" s="36"/>
      <c r="H363" s="36"/>
      <c r="I363" s="36"/>
      <c r="J363" s="36"/>
      <c r="K363" s="36"/>
      <c r="L363" s="36"/>
      <c r="M363" s="36"/>
      <c r="N363" s="36"/>
      <c r="O363" s="36"/>
      <c r="P363" s="36"/>
      <c r="Q363" s="36"/>
      <c r="R363" s="36"/>
      <c r="S363" s="36"/>
      <c r="T363" s="36"/>
      <c r="U363" s="36"/>
      <c r="V363" s="36"/>
      <c r="W363" s="36"/>
      <c r="X363" s="36"/>
      <c r="Y363" s="36"/>
      <c r="Z363" s="36"/>
    </row>
    <row r="364" spans="1:26" ht="14.25" customHeight="1">
      <c r="A364" s="36"/>
      <c r="B364" s="36"/>
      <c r="C364" s="36"/>
      <c r="D364" s="36"/>
      <c r="E364" s="37"/>
      <c r="F364" s="36"/>
      <c r="G364" s="36"/>
      <c r="H364" s="36"/>
      <c r="I364" s="36"/>
      <c r="J364" s="36"/>
      <c r="K364" s="36"/>
      <c r="L364" s="36"/>
      <c r="M364" s="36"/>
      <c r="N364" s="36"/>
      <c r="O364" s="36"/>
      <c r="P364" s="36"/>
      <c r="Q364" s="36"/>
      <c r="R364" s="36"/>
      <c r="S364" s="36"/>
      <c r="T364" s="36"/>
      <c r="U364" s="36"/>
      <c r="V364" s="36"/>
      <c r="W364" s="36"/>
      <c r="X364" s="36"/>
      <c r="Y364" s="36"/>
      <c r="Z364" s="36"/>
    </row>
    <row r="365" spans="1:26" ht="14.25" customHeight="1">
      <c r="A365" s="36"/>
      <c r="B365" s="36"/>
      <c r="C365" s="36"/>
      <c r="D365" s="36"/>
      <c r="E365" s="37"/>
      <c r="F365" s="36"/>
      <c r="G365" s="36"/>
      <c r="H365" s="36"/>
      <c r="I365" s="36"/>
      <c r="J365" s="36"/>
      <c r="K365" s="36"/>
      <c r="L365" s="36"/>
      <c r="M365" s="36"/>
      <c r="N365" s="36"/>
      <c r="O365" s="36"/>
      <c r="P365" s="36"/>
      <c r="Q365" s="36"/>
      <c r="R365" s="36"/>
      <c r="S365" s="36"/>
      <c r="T365" s="36"/>
      <c r="U365" s="36"/>
      <c r="V365" s="36"/>
      <c r="W365" s="36"/>
      <c r="X365" s="36"/>
      <c r="Y365" s="36"/>
      <c r="Z365" s="36"/>
    </row>
    <row r="366" spans="1:26" ht="14.25" customHeight="1">
      <c r="A366" s="36"/>
      <c r="B366" s="36"/>
      <c r="C366" s="36"/>
      <c r="D366" s="36"/>
      <c r="E366" s="37"/>
      <c r="F366" s="36"/>
      <c r="G366" s="36"/>
      <c r="H366" s="36"/>
      <c r="I366" s="36"/>
      <c r="J366" s="36"/>
      <c r="K366" s="36"/>
      <c r="L366" s="36"/>
      <c r="M366" s="36"/>
      <c r="N366" s="36"/>
      <c r="O366" s="36"/>
      <c r="P366" s="36"/>
      <c r="Q366" s="36"/>
      <c r="R366" s="36"/>
      <c r="S366" s="36"/>
      <c r="T366" s="36"/>
      <c r="U366" s="36"/>
      <c r="V366" s="36"/>
      <c r="W366" s="36"/>
      <c r="X366" s="36"/>
      <c r="Y366" s="36"/>
      <c r="Z366" s="36"/>
    </row>
    <row r="367" spans="1:26" ht="14.25" customHeight="1">
      <c r="A367" s="36"/>
      <c r="B367" s="36"/>
      <c r="C367" s="36"/>
      <c r="D367" s="36"/>
      <c r="E367" s="37"/>
      <c r="F367" s="36"/>
      <c r="G367" s="36"/>
      <c r="H367" s="36"/>
      <c r="I367" s="36"/>
      <c r="J367" s="36"/>
      <c r="K367" s="36"/>
      <c r="L367" s="36"/>
      <c r="M367" s="36"/>
      <c r="N367" s="36"/>
      <c r="O367" s="36"/>
      <c r="P367" s="36"/>
      <c r="Q367" s="36"/>
      <c r="R367" s="36"/>
      <c r="S367" s="36"/>
      <c r="T367" s="36"/>
      <c r="U367" s="36"/>
      <c r="V367" s="36"/>
      <c r="W367" s="36"/>
      <c r="X367" s="36"/>
      <c r="Y367" s="36"/>
      <c r="Z367" s="36"/>
    </row>
    <row r="368" spans="1:26" ht="14.25" customHeight="1">
      <c r="A368" s="36"/>
      <c r="B368" s="36"/>
      <c r="C368" s="36"/>
      <c r="D368" s="36"/>
      <c r="E368" s="37"/>
      <c r="F368" s="36"/>
      <c r="G368" s="36"/>
      <c r="H368" s="36"/>
      <c r="I368" s="36"/>
      <c r="J368" s="36"/>
      <c r="K368" s="36"/>
      <c r="L368" s="36"/>
      <c r="M368" s="36"/>
      <c r="N368" s="36"/>
      <c r="O368" s="36"/>
      <c r="P368" s="36"/>
      <c r="Q368" s="36"/>
      <c r="R368" s="36"/>
      <c r="S368" s="36"/>
      <c r="T368" s="36"/>
      <c r="U368" s="36"/>
      <c r="V368" s="36"/>
      <c r="W368" s="36"/>
      <c r="X368" s="36"/>
      <c r="Y368" s="36"/>
      <c r="Z368" s="36"/>
    </row>
    <row r="369" spans="1:26" ht="14.25" customHeight="1">
      <c r="A369" s="36"/>
      <c r="B369" s="36"/>
      <c r="C369" s="36"/>
      <c r="D369" s="36"/>
      <c r="E369" s="37"/>
      <c r="F369" s="36"/>
      <c r="G369" s="36"/>
      <c r="H369" s="36"/>
      <c r="I369" s="36"/>
      <c r="J369" s="36"/>
      <c r="K369" s="36"/>
      <c r="L369" s="36"/>
      <c r="M369" s="36"/>
      <c r="N369" s="36"/>
      <c r="O369" s="36"/>
      <c r="P369" s="36"/>
      <c r="Q369" s="36"/>
      <c r="R369" s="36"/>
      <c r="S369" s="36"/>
      <c r="T369" s="36"/>
      <c r="U369" s="36"/>
      <c r="V369" s="36"/>
      <c r="W369" s="36"/>
      <c r="X369" s="36"/>
      <c r="Y369" s="36"/>
      <c r="Z369" s="36"/>
    </row>
    <row r="370" spans="1:26" ht="14.25" customHeight="1">
      <c r="A370" s="36"/>
      <c r="B370" s="36"/>
      <c r="C370" s="36"/>
      <c r="D370" s="36"/>
      <c r="E370" s="37"/>
      <c r="F370" s="36"/>
      <c r="G370" s="36"/>
      <c r="H370" s="36"/>
      <c r="I370" s="36"/>
      <c r="J370" s="36"/>
      <c r="K370" s="36"/>
      <c r="L370" s="36"/>
      <c r="M370" s="36"/>
      <c r="N370" s="36"/>
      <c r="O370" s="36"/>
      <c r="P370" s="36"/>
      <c r="Q370" s="36"/>
      <c r="R370" s="36"/>
      <c r="S370" s="36"/>
      <c r="T370" s="36"/>
      <c r="U370" s="36"/>
      <c r="V370" s="36"/>
      <c r="W370" s="36"/>
      <c r="X370" s="36"/>
      <c r="Y370" s="36"/>
      <c r="Z370" s="36"/>
    </row>
    <row r="371" spans="1:26" ht="14.25" customHeight="1">
      <c r="A371" s="36"/>
      <c r="B371" s="36"/>
      <c r="C371" s="36"/>
      <c r="D371" s="36"/>
      <c r="E371" s="37"/>
      <c r="F371" s="36"/>
      <c r="G371" s="36"/>
      <c r="H371" s="36"/>
      <c r="I371" s="36"/>
      <c r="J371" s="36"/>
      <c r="K371" s="36"/>
      <c r="L371" s="36"/>
      <c r="M371" s="36"/>
      <c r="N371" s="36"/>
      <c r="O371" s="36"/>
      <c r="P371" s="36"/>
      <c r="Q371" s="36"/>
      <c r="R371" s="36"/>
      <c r="S371" s="36"/>
      <c r="T371" s="36"/>
      <c r="U371" s="36"/>
      <c r="V371" s="36"/>
      <c r="W371" s="36"/>
      <c r="X371" s="36"/>
      <c r="Y371" s="36"/>
      <c r="Z371" s="36"/>
    </row>
    <row r="372" spans="1:26" ht="14.25" customHeight="1">
      <c r="A372" s="36"/>
      <c r="B372" s="36"/>
      <c r="C372" s="36"/>
      <c r="D372" s="36"/>
      <c r="E372" s="37"/>
      <c r="F372" s="36"/>
      <c r="G372" s="36"/>
      <c r="H372" s="36"/>
      <c r="I372" s="36"/>
      <c r="J372" s="36"/>
      <c r="K372" s="36"/>
      <c r="L372" s="36"/>
      <c r="M372" s="36"/>
      <c r="N372" s="36"/>
      <c r="O372" s="36"/>
      <c r="P372" s="36"/>
      <c r="Q372" s="36"/>
      <c r="R372" s="36"/>
      <c r="S372" s="36"/>
      <c r="T372" s="36"/>
      <c r="U372" s="36"/>
      <c r="V372" s="36"/>
      <c r="W372" s="36"/>
      <c r="X372" s="36"/>
      <c r="Y372" s="36"/>
      <c r="Z372" s="36"/>
    </row>
    <row r="373" spans="1:26" ht="14.25" customHeight="1">
      <c r="A373" s="36"/>
      <c r="B373" s="36"/>
      <c r="C373" s="36"/>
      <c r="D373" s="36"/>
      <c r="E373" s="37"/>
      <c r="F373" s="36"/>
      <c r="G373" s="36"/>
      <c r="H373" s="36"/>
      <c r="I373" s="36"/>
      <c r="J373" s="36"/>
      <c r="K373" s="36"/>
      <c r="L373" s="36"/>
      <c r="M373" s="36"/>
      <c r="N373" s="36"/>
      <c r="O373" s="36"/>
      <c r="P373" s="36"/>
      <c r="Q373" s="36"/>
      <c r="R373" s="36"/>
      <c r="S373" s="36"/>
      <c r="T373" s="36"/>
      <c r="U373" s="36"/>
      <c r="V373" s="36"/>
      <c r="W373" s="36"/>
      <c r="X373" s="36"/>
      <c r="Y373" s="36"/>
      <c r="Z373" s="36"/>
    </row>
    <row r="374" spans="1:26" ht="14.25" customHeight="1">
      <c r="A374" s="36"/>
      <c r="B374" s="36"/>
      <c r="C374" s="36"/>
      <c r="D374" s="36"/>
      <c r="E374" s="37"/>
      <c r="F374" s="36"/>
      <c r="G374" s="36"/>
      <c r="H374" s="36"/>
      <c r="I374" s="36"/>
      <c r="J374" s="36"/>
      <c r="K374" s="36"/>
      <c r="L374" s="36"/>
      <c r="M374" s="36"/>
      <c r="N374" s="36"/>
      <c r="O374" s="36"/>
      <c r="P374" s="36"/>
      <c r="Q374" s="36"/>
      <c r="R374" s="36"/>
      <c r="S374" s="36"/>
      <c r="T374" s="36"/>
      <c r="U374" s="36"/>
      <c r="V374" s="36"/>
      <c r="W374" s="36"/>
      <c r="X374" s="36"/>
      <c r="Y374" s="36"/>
      <c r="Z374" s="36"/>
    </row>
    <row r="375" spans="1:26" ht="14.25" customHeight="1">
      <c r="A375" s="36"/>
      <c r="B375" s="36"/>
      <c r="C375" s="36"/>
      <c r="D375" s="36"/>
      <c r="E375" s="37"/>
      <c r="F375" s="36"/>
      <c r="G375" s="36"/>
      <c r="H375" s="36"/>
      <c r="I375" s="36"/>
      <c r="J375" s="36"/>
      <c r="K375" s="36"/>
      <c r="L375" s="36"/>
      <c r="M375" s="36"/>
      <c r="N375" s="36"/>
      <c r="O375" s="36"/>
      <c r="P375" s="36"/>
      <c r="Q375" s="36"/>
      <c r="R375" s="36"/>
      <c r="S375" s="36"/>
      <c r="T375" s="36"/>
      <c r="U375" s="36"/>
      <c r="V375" s="36"/>
      <c r="W375" s="36"/>
      <c r="X375" s="36"/>
      <c r="Y375" s="36"/>
      <c r="Z375" s="36"/>
    </row>
    <row r="376" spans="1:26" ht="14.25" customHeight="1">
      <c r="A376" s="36"/>
      <c r="B376" s="36"/>
      <c r="C376" s="36"/>
      <c r="D376" s="36"/>
      <c r="E376" s="37"/>
      <c r="F376" s="36"/>
      <c r="G376" s="36"/>
      <c r="H376" s="36"/>
      <c r="I376" s="36"/>
      <c r="J376" s="36"/>
      <c r="K376" s="36"/>
      <c r="L376" s="36"/>
      <c r="M376" s="36"/>
      <c r="N376" s="36"/>
      <c r="O376" s="36"/>
      <c r="P376" s="36"/>
      <c r="Q376" s="36"/>
      <c r="R376" s="36"/>
      <c r="S376" s="36"/>
      <c r="T376" s="36"/>
      <c r="U376" s="36"/>
      <c r="V376" s="36"/>
      <c r="W376" s="36"/>
      <c r="X376" s="36"/>
      <c r="Y376" s="36"/>
      <c r="Z376" s="36"/>
    </row>
    <row r="377" spans="1:26" ht="14.25" customHeight="1">
      <c r="A377" s="36"/>
      <c r="B377" s="36"/>
      <c r="C377" s="36"/>
      <c r="D377" s="36"/>
      <c r="E377" s="37"/>
      <c r="F377" s="36"/>
      <c r="G377" s="36"/>
      <c r="H377" s="36"/>
      <c r="I377" s="36"/>
      <c r="J377" s="36"/>
      <c r="K377" s="36"/>
      <c r="L377" s="36"/>
      <c r="M377" s="36"/>
      <c r="N377" s="36"/>
      <c r="O377" s="36"/>
      <c r="P377" s="36"/>
      <c r="Q377" s="36"/>
      <c r="R377" s="36"/>
      <c r="S377" s="36"/>
      <c r="T377" s="36"/>
      <c r="U377" s="36"/>
      <c r="V377" s="36"/>
      <c r="W377" s="36"/>
      <c r="X377" s="36"/>
      <c r="Y377" s="36"/>
      <c r="Z377" s="36"/>
    </row>
    <row r="378" spans="1:26" ht="14.25" customHeight="1">
      <c r="A378" s="36"/>
      <c r="B378" s="36"/>
      <c r="C378" s="36"/>
      <c r="D378" s="36"/>
      <c r="E378" s="37"/>
      <c r="F378" s="36"/>
      <c r="G378" s="36"/>
      <c r="H378" s="36"/>
      <c r="I378" s="36"/>
      <c r="J378" s="36"/>
      <c r="K378" s="36"/>
      <c r="L378" s="36"/>
      <c r="M378" s="36"/>
      <c r="N378" s="36"/>
      <c r="O378" s="36"/>
      <c r="P378" s="36"/>
      <c r="Q378" s="36"/>
      <c r="R378" s="36"/>
      <c r="S378" s="36"/>
      <c r="T378" s="36"/>
      <c r="U378" s="36"/>
      <c r="V378" s="36"/>
      <c r="W378" s="36"/>
      <c r="X378" s="36"/>
      <c r="Y378" s="36"/>
      <c r="Z378" s="36"/>
    </row>
    <row r="379" spans="1:26" ht="14.25" customHeight="1">
      <c r="A379" s="36"/>
      <c r="B379" s="36"/>
      <c r="C379" s="36"/>
      <c r="D379" s="36"/>
      <c r="E379" s="37"/>
      <c r="F379" s="36"/>
      <c r="G379" s="36"/>
      <c r="H379" s="36"/>
      <c r="I379" s="36"/>
      <c r="J379" s="36"/>
      <c r="K379" s="36"/>
      <c r="L379" s="36"/>
      <c r="M379" s="36"/>
      <c r="N379" s="36"/>
      <c r="O379" s="36"/>
      <c r="P379" s="36"/>
      <c r="Q379" s="36"/>
      <c r="R379" s="36"/>
      <c r="S379" s="36"/>
      <c r="T379" s="36"/>
      <c r="U379" s="36"/>
      <c r="V379" s="36"/>
      <c r="W379" s="36"/>
      <c r="X379" s="36"/>
      <c r="Y379" s="36"/>
      <c r="Z379" s="36"/>
    </row>
    <row r="380" spans="1:26" ht="14.25" customHeight="1">
      <c r="A380" s="36"/>
      <c r="B380" s="36"/>
      <c r="C380" s="36"/>
      <c r="D380" s="36"/>
      <c r="E380" s="37"/>
      <c r="F380" s="36"/>
      <c r="G380" s="36"/>
      <c r="H380" s="36"/>
      <c r="I380" s="36"/>
      <c r="J380" s="36"/>
      <c r="K380" s="36"/>
      <c r="L380" s="36"/>
      <c r="M380" s="36"/>
      <c r="N380" s="36"/>
      <c r="O380" s="36"/>
      <c r="P380" s="36"/>
      <c r="Q380" s="36"/>
      <c r="R380" s="36"/>
      <c r="S380" s="36"/>
      <c r="T380" s="36"/>
      <c r="U380" s="36"/>
      <c r="V380" s="36"/>
      <c r="W380" s="36"/>
      <c r="X380" s="36"/>
      <c r="Y380" s="36"/>
      <c r="Z380" s="36"/>
    </row>
    <row r="381" spans="1:26" ht="14.25" customHeight="1">
      <c r="A381" s="36"/>
      <c r="B381" s="36"/>
      <c r="C381" s="36"/>
      <c r="D381" s="36"/>
      <c r="E381" s="37"/>
      <c r="F381" s="36"/>
      <c r="G381" s="36"/>
      <c r="H381" s="36"/>
      <c r="I381" s="36"/>
      <c r="J381" s="36"/>
      <c r="K381" s="36"/>
      <c r="L381" s="36"/>
      <c r="M381" s="36"/>
      <c r="N381" s="36"/>
      <c r="O381" s="36"/>
      <c r="P381" s="36"/>
      <c r="Q381" s="36"/>
      <c r="R381" s="36"/>
      <c r="S381" s="36"/>
      <c r="T381" s="36"/>
      <c r="U381" s="36"/>
      <c r="V381" s="36"/>
      <c r="W381" s="36"/>
      <c r="X381" s="36"/>
      <c r="Y381" s="36"/>
      <c r="Z381" s="36"/>
    </row>
    <row r="382" spans="1:26" ht="14.25" customHeight="1">
      <c r="A382" s="36"/>
      <c r="B382" s="36"/>
      <c r="C382" s="36"/>
      <c r="D382" s="36"/>
      <c r="E382" s="37"/>
      <c r="F382" s="36"/>
      <c r="G382" s="36"/>
      <c r="H382" s="36"/>
      <c r="I382" s="36"/>
      <c r="J382" s="36"/>
      <c r="K382" s="36"/>
      <c r="L382" s="36"/>
      <c r="M382" s="36"/>
      <c r="N382" s="36"/>
      <c r="O382" s="36"/>
      <c r="P382" s="36"/>
      <c r="Q382" s="36"/>
      <c r="R382" s="36"/>
      <c r="S382" s="36"/>
      <c r="T382" s="36"/>
      <c r="U382" s="36"/>
      <c r="V382" s="36"/>
      <c r="W382" s="36"/>
      <c r="X382" s="36"/>
      <c r="Y382" s="36"/>
      <c r="Z382" s="36"/>
    </row>
    <row r="383" spans="1:26" ht="14.25" customHeight="1">
      <c r="A383" s="36"/>
      <c r="B383" s="36"/>
      <c r="C383" s="36"/>
      <c r="D383" s="36"/>
      <c r="E383" s="37"/>
      <c r="F383" s="36"/>
      <c r="G383" s="36"/>
      <c r="H383" s="36"/>
      <c r="I383" s="36"/>
      <c r="J383" s="36"/>
      <c r="K383" s="36"/>
      <c r="L383" s="36"/>
      <c r="M383" s="36"/>
      <c r="N383" s="36"/>
      <c r="O383" s="36"/>
      <c r="P383" s="36"/>
      <c r="Q383" s="36"/>
      <c r="R383" s="36"/>
      <c r="S383" s="36"/>
      <c r="T383" s="36"/>
      <c r="U383" s="36"/>
      <c r="V383" s="36"/>
      <c r="W383" s="36"/>
      <c r="X383" s="36"/>
      <c r="Y383" s="36"/>
      <c r="Z383" s="36"/>
    </row>
    <row r="384" spans="1:26" ht="14.25" customHeight="1">
      <c r="A384" s="36"/>
      <c r="B384" s="36"/>
      <c r="C384" s="36"/>
      <c r="D384" s="36"/>
      <c r="E384" s="37"/>
      <c r="F384" s="36"/>
      <c r="G384" s="36"/>
      <c r="H384" s="36"/>
      <c r="I384" s="36"/>
      <c r="J384" s="36"/>
      <c r="K384" s="36"/>
      <c r="L384" s="36"/>
      <c r="M384" s="36"/>
      <c r="N384" s="36"/>
      <c r="O384" s="36"/>
      <c r="P384" s="36"/>
      <c r="Q384" s="36"/>
      <c r="R384" s="36"/>
      <c r="S384" s="36"/>
      <c r="T384" s="36"/>
      <c r="U384" s="36"/>
      <c r="V384" s="36"/>
      <c r="W384" s="36"/>
      <c r="X384" s="36"/>
      <c r="Y384" s="36"/>
      <c r="Z384" s="36"/>
    </row>
    <row r="385" spans="1:26" ht="14.25" customHeight="1">
      <c r="A385" s="36"/>
      <c r="B385" s="36"/>
      <c r="C385" s="36"/>
      <c r="D385" s="36"/>
      <c r="E385" s="37"/>
      <c r="F385" s="36"/>
      <c r="G385" s="36"/>
      <c r="H385" s="36"/>
      <c r="I385" s="36"/>
      <c r="J385" s="36"/>
      <c r="K385" s="36"/>
      <c r="L385" s="36"/>
      <c r="M385" s="36"/>
      <c r="N385" s="36"/>
      <c r="O385" s="36"/>
      <c r="P385" s="36"/>
      <c r="Q385" s="36"/>
      <c r="R385" s="36"/>
      <c r="S385" s="36"/>
      <c r="T385" s="36"/>
      <c r="U385" s="36"/>
      <c r="V385" s="36"/>
      <c r="W385" s="36"/>
      <c r="X385" s="36"/>
      <c r="Y385" s="36"/>
      <c r="Z385" s="36"/>
    </row>
    <row r="386" spans="1:26" ht="14.25" customHeight="1">
      <c r="A386" s="36"/>
      <c r="B386" s="36"/>
      <c r="C386" s="36"/>
      <c r="D386" s="36"/>
      <c r="E386" s="37"/>
      <c r="F386" s="36"/>
      <c r="G386" s="36"/>
      <c r="H386" s="36"/>
      <c r="I386" s="36"/>
      <c r="J386" s="36"/>
      <c r="K386" s="36"/>
      <c r="L386" s="36"/>
      <c r="M386" s="36"/>
      <c r="N386" s="36"/>
      <c r="O386" s="36"/>
      <c r="P386" s="36"/>
      <c r="Q386" s="36"/>
      <c r="R386" s="36"/>
      <c r="S386" s="36"/>
      <c r="T386" s="36"/>
      <c r="U386" s="36"/>
      <c r="V386" s="36"/>
      <c r="W386" s="36"/>
      <c r="X386" s="36"/>
      <c r="Y386" s="36"/>
      <c r="Z386" s="36"/>
    </row>
    <row r="387" spans="1:26" ht="14.25" customHeight="1">
      <c r="A387" s="36"/>
      <c r="B387" s="36"/>
      <c r="C387" s="36"/>
      <c r="D387" s="36"/>
      <c r="E387" s="37"/>
      <c r="F387" s="36"/>
      <c r="G387" s="36"/>
      <c r="H387" s="36"/>
      <c r="I387" s="36"/>
      <c r="J387" s="36"/>
      <c r="K387" s="36"/>
      <c r="L387" s="36"/>
      <c r="M387" s="36"/>
      <c r="N387" s="36"/>
      <c r="O387" s="36"/>
      <c r="P387" s="36"/>
      <c r="Q387" s="36"/>
      <c r="R387" s="36"/>
      <c r="S387" s="36"/>
      <c r="T387" s="36"/>
      <c r="U387" s="36"/>
      <c r="V387" s="36"/>
      <c r="W387" s="36"/>
      <c r="X387" s="36"/>
      <c r="Y387" s="36"/>
      <c r="Z387" s="36"/>
    </row>
    <row r="388" spans="1:26" ht="14.25" customHeight="1">
      <c r="A388" s="36"/>
      <c r="B388" s="36"/>
      <c r="C388" s="36"/>
      <c r="D388" s="36"/>
      <c r="E388" s="37"/>
      <c r="F388" s="36"/>
      <c r="G388" s="36"/>
      <c r="H388" s="36"/>
      <c r="I388" s="36"/>
      <c r="J388" s="36"/>
      <c r="K388" s="36"/>
      <c r="L388" s="36"/>
      <c r="M388" s="36"/>
      <c r="N388" s="36"/>
      <c r="O388" s="36"/>
      <c r="P388" s="36"/>
      <c r="Q388" s="36"/>
      <c r="R388" s="36"/>
      <c r="S388" s="36"/>
      <c r="T388" s="36"/>
      <c r="U388" s="36"/>
      <c r="V388" s="36"/>
      <c r="W388" s="36"/>
      <c r="X388" s="36"/>
      <c r="Y388" s="36"/>
      <c r="Z388" s="36"/>
    </row>
    <row r="389" spans="1:26" ht="14.25" customHeight="1">
      <c r="A389" s="36"/>
      <c r="B389" s="36"/>
      <c r="C389" s="36"/>
      <c r="D389" s="36"/>
      <c r="E389" s="37"/>
      <c r="F389" s="36"/>
      <c r="G389" s="36"/>
      <c r="H389" s="36"/>
      <c r="I389" s="36"/>
      <c r="J389" s="36"/>
      <c r="K389" s="36"/>
      <c r="L389" s="36"/>
      <c r="M389" s="36"/>
      <c r="N389" s="36"/>
      <c r="O389" s="36"/>
      <c r="P389" s="36"/>
      <c r="Q389" s="36"/>
      <c r="R389" s="36"/>
      <c r="S389" s="36"/>
      <c r="T389" s="36"/>
      <c r="U389" s="36"/>
      <c r="V389" s="36"/>
      <c r="W389" s="36"/>
      <c r="X389" s="36"/>
      <c r="Y389" s="36"/>
      <c r="Z389" s="36"/>
    </row>
    <row r="390" spans="1:26" ht="14.25" customHeight="1">
      <c r="A390" s="36"/>
      <c r="B390" s="36"/>
      <c r="C390" s="36"/>
      <c r="D390" s="36"/>
      <c r="E390" s="37"/>
      <c r="F390" s="36"/>
      <c r="G390" s="36"/>
      <c r="H390" s="36"/>
      <c r="I390" s="36"/>
      <c r="J390" s="36"/>
      <c r="K390" s="36"/>
      <c r="L390" s="36"/>
      <c r="M390" s="36"/>
      <c r="N390" s="36"/>
      <c r="O390" s="36"/>
      <c r="P390" s="36"/>
      <c r="Q390" s="36"/>
      <c r="R390" s="36"/>
      <c r="S390" s="36"/>
      <c r="T390" s="36"/>
      <c r="U390" s="36"/>
      <c r="V390" s="36"/>
      <c r="W390" s="36"/>
      <c r="X390" s="36"/>
      <c r="Y390" s="36"/>
      <c r="Z390" s="36"/>
    </row>
    <row r="391" spans="1:26" ht="14.25" customHeight="1">
      <c r="A391" s="36"/>
      <c r="B391" s="36"/>
      <c r="C391" s="36"/>
      <c r="D391" s="36"/>
      <c r="E391" s="37"/>
      <c r="F391" s="36"/>
      <c r="G391" s="36"/>
      <c r="H391" s="36"/>
      <c r="I391" s="36"/>
      <c r="J391" s="36"/>
      <c r="K391" s="36"/>
      <c r="L391" s="36"/>
      <c r="M391" s="36"/>
      <c r="N391" s="36"/>
      <c r="O391" s="36"/>
      <c r="P391" s="36"/>
      <c r="Q391" s="36"/>
      <c r="R391" s="36"/>
      <c r="S391" s="36"/>
      <c r="T391" s="36"/>
      <c r="U391" s="36"/>
      <c r="V391" s="36"/>
      <c r="W391" s="36"/>
      <c r="X391" s="36"/>
      <c r="Y391" s="36"/>
      <c r="Z391" s="36"/>
    </row>
    <row r="392" spans="1:26" ht="14.25" customHeight="1">
      <c r="A392" s="36"/>
      <c r="B392" s="36"/>
      <c r="C392" s="36"/>
      <c r="D392" s="36"/>
      <c r="E392" s="37"/>
      <c r="F392" s="36"/>
      <c r="G392" s="36"/>
      <c r="H392" s="36"/>
      <c r="I392" s="36"/>
      <c r="J392" s="36"/>
      <c r="K392" s="36"/>
      <c r="L392" s="36"/>
      <c r="M392" s="36"/>
      <c r="N392" s="36"/>
      <c r="O392" s="36"/>
      <c r="P392" s="36"/>
      <c r="Q392" s="36"/>
      <c r="R392" s="36"/>
      <c r="S392" s="36"/>
      <c r="T392" s="36"/>
      <c r="U392" s="36"/>
      <c r="V392" s="36"/>
      <c r="W392" s="36"/>
      <c r="X392" s="36"/>
      <c r="Y392" s="36"/>
      <c r="Z392" s="36"/>
    </row>
    <row r="393" spans="1:26" ht="14.25" customHeight="1">
      <c r="A393" s="36"/>
      <c r="B393" s="36"/>
      <c r="C393" s="36"/>
      <c r="D393" s="36"/>
      <c r="E393" s="37"/>
      <c r="F393" s="36"/>
      <c r="G393" s="36"/>
      <c r="H393" s="36"/>
      <c r="I393" s="36"/>
      <c r="J393" s="36"/>
      <c r="K393" s="36"/>
      <c r="L393" s="36"/>
      <c r="M393" s="36"/>
      <c r="N393" s="36"/>
      <c r="O393" s="36"/>
      <c r="P393" s="36"/>
      <c r="Q393" s="36"/>
      <c r="R393" s="36"/>
      <c r="S393" s="36"/>
      <c r="T393" s="36"/>
      <c r="U393" s="36"/>
      <c r="V393" s="36"/>
      <c r="W393" s="36"/>
      <c r="X393" s="36"/>
      <c r="Y393" s="36"/>
      <c r="Z393" s="36"/>
    </row>
    <row r="394" spans="1:26" ht="14.25" customHeight="1">
      <c r="A394" s="36"/>
      <c r="B394" s="36"/>
      <c r="C394" s="36"/>
      <c r="D394" s="36"/>
      <c r="E394" s="37"/>
      <c r="F394" s="36"/>
      <c r="G394" s="36"/>
      <c r="H394" s="36"/>
      <c r="I394" s="36"/>
      <c r="J394" s="36"/>
      <c r="K394" s="36"/>
      <c r="L394" s="36"/>
      <c r="M394" s="36"/>
      <c r="N394" s="36"/>
      <c r="O394" s="36"/>
      <c r="P394" s="36"/>
      <c r="Q394" s="36"/>
      <c r="R394" s="36"/>
      <c r="S394" s="36"/>
      <c r="T394" s="36"/>
      <c r="U394" s="36"/>
      <c r="V394" s="36"/>
      <c r="W394" s="36"/>
      <c r="X394" s="36"/>
      <c r="Y394" s="36"/>
      <c r="Z394" s="36"/>
    </row>
    <row r="395" spans="1:26" ht="14.25" customHeight="1">
      <c r="A395" s="36"/>
      <c r="B395" s="36"/>
      <c r="C395" s="36"/>
      <c r="D395" s="36"/>
      <c r="E395" s="37"/>
      <c r="F395" s="36"/>
      <c r="G395" s="36"/>
      <c r="H395" s="36"/>
      <c r="I395" s="36"/>
      <c r="J395" s="36"/>
      <c r="K395" s="36"/>
      <c r="L395" s="36"/>
      <c r="M395" s="36"/>
      <c r="N395" s="36"/>
      <c r="O395" s="36"/>
      <c r="P395" s="36"/>
      <c r="Q395" s="36"/>
      <c r="R395" s="36"/>
      <c r="S395" s="36"/>
      <c r="T395" s="36"/>
      <c r="U395" s="36"/>
      <c r="V395" s="36"/>
      <c r="W395" s="36"/>
      <c r="X395" s="36"/>
      <c r="Y395" s="36"/>
      <c r="Z395" s="36"/>
    </row>
    <row r="396" spans="1:26" ht="14.25" customHeight="1">
      <c r="A396" s="36"/>
      <c r="B396" s="36"/>
      <c r="C396" s="36"/>
      <c r="D396" s="36"/>
      <c r="E396" s="37"/>
      <c r="F396" s="36"/>
      <c r="G396" s="36"/>
      <c r="H396" s="36"/>
      <c r="I396" s="36"/>
      <c r="J396" s="36"/>
      <c r="K396" s="36"/>
      <c r="L396" s="36"/>
      <c r="M396" s="36"/>
      <c r="N396" s="36"/>
      <c r="O396" s="36"/>
      <c r="P396" s="36"/>
      <c r="Q396" s="36"/>
      <c r="R396" s="36"/>
      <c r="S396" s="36"/>
      <c r="T396" s="36"/>
      <c r="U396" s="36"/>
      <c r="V396" s="36"/>
      <c r="W396" s="36"/>
      <c r="X396" s="36"/>
      <c r="Y396" s="36"/>
      <c r="Z396" s="36"/>
    </row>
    <row r="397" spans="1:26" ht="14.25" customHeight="1">
      <c r="A397" s="36"/>
      <c r="B397" s="36"/>
      <c r="C397" s="36"/>
      <c r="D397" s="36"/>
      <c r="E397" s="37"/>
      <c r="F397" s="36"/>
      <c r="G397" s="36"/>
      <c r="H397" s="36"/>
      <c r="I397" s="36"/>
      <c r="J397" s="36"/>
      <c r="K397" s="36"/>
      <c r="L397" s="36"/>
      <c r="M397" s="36"/>
      <c r="N397" s="36"/>
      <c r="O397" s="36"/>
      <c r="P397" s="36"/>
      <c r="Q397" s="36"/>
      <c r="R397" s="36"/>
      <c r="S397" s="36"/>
      <c r="T397" s="36"/>
      <c r="U397" s="36"/>
      <c r="V397" s="36"/>
      <c r="W397" s="36"/>
      <c r="X397" s="36"/>
      <c r="Y397" s="36"/>
      <c r="Z397" s="36"/>
    </row>
    <row r="398" spans="1:26" ht="14.25" customHeight="1">
      <c r="A398" s="36"/>
      <c r="B398" s="36"/>
      <c r="C398" s="36"/>
      <c r="D398" s="36"/>
      <c r="E398" s="37"/>
      <c r="F398" s="36"/>
      <c r="G398" s="36"/>
      <c r="H398" s="36"/>
      <c r="I398" s="36"/>
      <c r="J398" s="36"/>
      <c r="K398" s="36"/>
      <c r="L398" s="36"/>
      <c r="M398" s="36"/>
      <c r="N398" s="36"/>
      <c r="O398" s="36"/>
      <c r="P398" s="36"/>
      <c r="Q398" s="36"/>
      <c r="R398" s="36"/>
      <c r="S398" s="36"/>
      <c r="T398" s="36"/>
      <c r="U398" s="36"/>
      <c r="V398" s="36"/>
      <c r="W398" s="36"/>
      <c r="X398" s="36"/>
      <c r="Y398" s="36"/>
      <c r="Z398" s="36"/>
    </row>
    <row r="399" spans="1:26" ht="14.25" customHeight="1">
      <c r="A399" s="36"/>
      <c r="B399" s="36"/>
      <c r="C399" s="36"/>
      <c r="D399" s="36"/>
      <c r="E399" s="37"/>
      <c r="F399" s="36"/>
      <c r="G399" s="36"/>
      <c r="H399" s="36"/>
      <c r="I399" s="36"/>
      <c r="J399" s="36"/>
      <c r="K399" s="36"/>
      <c r="L399" s="36"/>
      <c r="M399" s="36"/>
      <c r="N399" s="36"/>
      <c r="O399" s="36"/>
      <c r="P399" s="36"/>
      <c r="Q399" s="36"/>
      <c r="R399" s="36"/>
      <c r="S399" s="36"/>
      <c r="T399" s="36"/>
      <c r="U399" s="36"/>
      <c r="V399" s="36"/>
      <c r="W399" s="36"/>
      <c r="X399" s="36"/>
      <c r="Y399" s="36"/>
      <c r="Z399" s="36"/>
    </row>
    <row r="400" spans="1:26" ht="14.25" customHeight="1">
      <c r="A400" s="36"/>
      <c r="B400" s="36"/>
      <c r="C400" s="36"/>
      <c r="D400" s="36"/>
      <c r="E400" s="37"/>
      <c r="F400" s="36"/>
      <c r="G400" s="36"/>
      <c r="H400" s="36"/>
      <c r="I400" s="36"/>
      <c r="J400" s="36"/>
      <c r="K400" s="36"/>
      <c r="L400" s="36"/>
      <c r="M400" s="36"/>
      <c r="N400" s="36"/>
      <c r="O400" s="36"/>
      <c r="P400" s="36"/>
      <c r="Q400" s="36"/>
      <c r="R400" s="36"/>
      <c r="S400" s="36"/>
      <c r="T400" s="36"/>
      <c r="U400" s="36"/>
      <c r="V400" s="36"/>
      <c r="W400" s="36"/>
      <c r="X400" s="36"/>
      <c r="Y400" s="36"/>
      <c r="Z400" s="36"/>
    </row>
    <row r="401" spans="1:26" ht="14.25" customHeight="1">
      <c r="A401" s="36"/>
      <c r="B401" s="36"/>
      <c r="C401" s="36"/>
      <c r="D401" s="36"/>
      <c r="E401" s="37"/>
      <c r="F401" s="36"/>
      <c r="G401" s="36"/>
      <c r="H401" s="36"/>
      <c r="I401" s="36"/>
      <c r="J401" s="36"/>
      <c r="K401" s="36"/>
      <c r="L401" s="36"/>
      <c r="M401" s="36"/>
      <c r="N401" s="36"/>
      <c r="O401" s="36"/>
      <c r="P401" s="36"/>
      <c r="Q401" s="36"/>
      <c r="R401" s="36"/>
      <c r="S401" s="36"/>
      <c r="T401" s="36"/>
      <c r="U401" s="36"/>
      <c r="V401" s="36"/>
      <c r="W401" s="36"/>
      <c r="X401" s="36"/>
      <c r="Y401" s="36"/>
      <c r="Z401" s="36"/>
    </row>
    <row r="402" spans="1:26" ht="14.25" customHeight="1">
      <c r="A402" s="36"/>
      <c r="B402" s="36"/>
      <c r="C402" s="36"/>
      <c r="D402" s="36"/>
      <c r="E402" s="37"/>
      <c r="F402" s="36"/>
      <c r="G402" s="36"/>
      <c r="H402" s="36"/>
      <c r="I402" s="36"/>
      <c r="J402" s="36"/>
      <c r="K402" s="36"/>
      <c r="L402" s="36"/>
      <c r="M402" s="36"/>
      <c r="N402" s="36"/>
      <c r="O402" s="36"/>
      <c r="P402" s="36"/>
      <c r="Q402" s="36"/>
      <c r="R402" s="36"/>
      <c r="S402" s="36"/>
      <c r="T402" s="36"/>
      <c r="U402" s="36"/>
      <c r="V402" s="36"/>
      <c r="W402" s="36"/>
      <c r="X402" s="36"/>
      <c r="Y402" s="36"/>
      <c r="Z402" s="36"/>
    </row>
    <row r="403" spans="1:26" ht="14.25" customHeight="1">
      <c r="A403" s="36"/>
      <c r="B403" s="36"/>
      <c r="C403" s="36"/>
      <c r="D403" s="36"/>
      <c r="E403" s="37"/>
      <c r="F403" s="36"/>
      <c r="G403" s="36"/>
      <c r="H403" s="36"/>
      <c r="I403" s="36"/>
      <c r="J403" s="36"/>
      <c r="K403" s="36"/>
      <c r="L403" s="36"/>
      <c r="M403" s="36"/>
      <c r="N403" s="36"/>
      <c r="O403" s="36"/>
      <c r="P403" s="36"/>
      <c r="Q403" s="36"/>
      <c r="R403" s="36"/>
      <c r="S403" s="36"/>
      <c r="T403" s="36"/>
      <c r="U403" s="36"/>
      <c r="V403" s="36"/>
      <c r="W403" s="36"/>
      <c r="X403" s="36"/>
      <c r="Y403" s="36"/>
      <c r="Z403" s="36"/>
    </row>
    <row r="404" spans="1:26" ht="14.25" customHeight="1">
      <c r="A404" s="36"/>
      <c r="B404" s="36"/>
      <c r="C404" s="36"/>
      <c r="D404" s="36"/>
      <c r="E404" s="37"/>
      <c r="F404" s="36"/>
      <c r="G404" s="36"/>
      <c r="H404" s="36"/>
      <c r="I404" s="36"/>
      <c r="J404" s="36"/>
      <c r="K404" s="36"/>
      <c r="L404" s="36"/>
      <c r="M404" s="36"/>
      <c r="N404" s="36"/>
      <c r="O404" s="36"/>
      <c r="P404" s="36"/>
      <c r="Q404" s="36"/>
      <c r="R404" s="36"/>
      <c r="S404" s="36"/>
      <c r="T404" s="36"/>
      <c r="U404" s="36"/>
      <c r="V404" s="36"/>
      <c r="W404" s="36"/>
      <c r="X404" s="36"/>
      <c r="Y404" s="36"/>
      <c r="Z404" s="36"/>
    </row>
    <row r="405" spans="1:26" ht="14.25" customHeight="1">
      <c r="A405" s="36"/>
      <c r="B405" s="36"/>
      <c r="C405" s="36"/>
      <c r="D405" s="36"/>
      <c r="E405" s="37"/>
      <c r="F405" s="36"/>
      <c r="G405" s="36"/>
      <c r="H405" s="36"/>
      <c r="I405" s="36"/>
      <c r="J405" s="36"/>
      <c r="K405" s="36"/>
      <c r="L405" s="36"/>
      <c r="M405" s="36"/>
      <c r="N405" s="36"/>
      <c r="O405" s="36"/>
      <c r="P405" s="36"/>
      <c r="Q405" s="36"/>
      <c r="R405" s="36"/>
      <c r="S405" s="36"/>
      <c r="T405" s="36"/>
      <c r="U405" s="36"/>
      <c r="V405" s="36"/>
      <c r="W405" s="36"/>
      <c r="X405" s="36"/>
      <c r="Y405" s="36"/>
      <c r="Z405" s="36"/>
    </row>
    <row r="406" spans="1:26" ht="14.25" customHeight="1">
      <c r="A406" s="36"/>
      <c r="B406" s="36"/>
      <c r="C406" s="36"/>
      <c r="D406" s="36"/>
      <c r="E406" s="37"/>
      <c r="F406" s="36"/>
      <c r="G406" s="36"/>
      <c r="H406" s="36"/>
      <c r="I406" s="36"/>
      <c r="J406" s="36"/>
      <c r="K406" s="36"/>
      <c r="L406" s="36"/>
      <c r="M406" s="36"/>
      <c r="N406" s="36"/>
      <c r="O406" s="36"/>
      <c r="P406" s="36"/>
      <c r="Q406" s="36"/>
      <c r="R406" s="36"/>
      <c r="S406" s="36"/>
      <c r="T406" s="36"/>
      <c r="U406" s="36"/>
      <c r="V406" s="36"/>
      <c r="W406" s="36"/>
      <c r="X406" s="36"/>
      <c r="Y406" s="36"/>
      <c r="Z406" s="36"/>
    </row>
    <row r="407" spans="1:26" ht="14.25" customHeight="1">
      <c r="A407" s="36"/>
      <c r="B407" s="36"/>
      <c r="C407" s="36"/>
      <c r="D407" s="36"/>
      <c r="E407" s="37"/>
      <c r="F407" s="36"/>
      <c r="G407" s="36"/>
      <c r="H407" s="36"/>
      <c r="I407" s="36"/>
      <c r="J407" s="36"/>
      <c r="K407" s="36"/>
      <c r="L407" s="36"/>
      <c r="M407" s="36"/>
      <c r="N407" s="36"/>
      <c r="O407" s="36"/>
      <c r="P407" s="36"/>
      <c r="Q407" s="36"/>
      <c r="R407" s="36"/>
      <c r="S407" s="36"/>
      <c r="T407" s="36"/>
      <c r="U407" s="36"/>
      <c r="V407" s="36"/>
      <c r="W407" s="36"/>
      <c r="X407" s="36"/>
      <c r="Y407" s="36"/>
      <c r="Z407" s="36"/>
    </row>
    <row r="408" spans="1:26" ht="14.25" customHeight="1">
      <c r="A408" s="36"/>
      <c r="B408" s="36"/>
      <c r="C408" s="36"/>
      <c r="D408" s="36"/>
      <c r="E408" s="37"/>
      <c r="F408" s="36"/>
      <c r="G408" s="36"/>
      <c r="H408" s="36"/>
      <c r="I408" s="36"/>
      <c r="J408" s="36"/>
      <c r="K408" s="36"/>
      <c r="L408" s="36"/>
      <c r="M408" s="36"/>
      <c r="N408" s="36"/>
      <c r="O408" s="36"/>
      <c r="P408" s="36"/>
      <c r="Q408" s="36"/>
      <c r="R408" s="36"/>
      <c r="S408" s="36"/>
      <c r="T408" s="36"/>
      <c r="U408" s="36"/>
      <c r="V408" s="36"/>
      <c r="W408" s="36"/>
      <c r="X408" s="36"/>
      <c r="Y408" s="36"/>
      <c r="Z408" s="36"/>
    </row>
    <row r="409" spans="1:26" ht="14.25" customHeight="1">
      <c r="A409" s="36"/>
      <c r="B409" s="36"/>
      <c r="C409" s="36"/>
      <c r="D409" s="36"/>
      <c r="E409" s="37"/>
      <c r="F409" s="36"/>
      <c r="G409" s="36"/>
      <c r="H409" s="36"/>
      <c r="I409" s="36"/>
      <c r="J409" s="36"/>
      <c r="K409" s="36"/>
      <c r="L409" s="36"/>
      <c r="M409" s="36"/>
      <c r="N409" s="36"/>
      <c r="O409" s="36"/>
      <c r="P409" s="36"/>
      <c r="Q409" s="36"/>
      <c r="R409" s="36"/>
      <c r="S409" s="36"/>
      <c r="T409" s="36"/>
      <c r="U409" s="36"/>
      <c r="V409" s="36"/>
      <c r="W409" s="36"/>
      <c r="X409" s="36"/>
      <c r="Y409" s="36"/>
      <c r="Z409" s="36"/>
    </row>
    <row r="410" spans="1:26" ht="14.25" customHeight="1">
      <c r="A410" s="36"/>
      <c r="B410" s="36"/>
      <c r="C410" s="36"/>
      <c r="D410" s="36"/>
      <c r="E410" s="37"/>
      <c r="F410" s="36"/>
      <c r="G410" s="36"/>
      <c r="H410" s="36"/>
      <c r="I410" s="36"/>
      <c r="J410" s="36"/>
      <c r="K410" s="36"/>
      <c r="L410" s="36"/>
      <c r="M410" s="36"/>
      <c r="N410" s="36"/>
      <c r="O410" s="36"/>
      <c r="P410" s="36"/>
      <c r="Q410" s="36"/>
      <c r="R410" s="36"/>
      <c r="S410" s="36"/>
      <c r="T410" s="36"/>
      <c r="U410" s="36"/>
      <c r="V410" s="36"/>
      <c r="W410" s="36"/>
      <c r="X410" s="36"/>
      <c r="Y410" s="36"/>
      <c r="Z410" s="36"/>
    </row>
    <row r="411" spans="1:26" ht="14.25" customHeight="1">
      <c r="A411" s="36"/>
      <c r="B411" s="36"/>
      <c r="C411" s="36"/>
      <c r="D411" s="36"/>
      <c r="E411" s="37"/>
      <c r="F411" s="36"/>
      <c r="G411" s="36"/>
      <c r="H411" s="36"/>
      <c r="I411" s="36"/>
      <c r="J411" s="36"/>
      <c r="K411" s="36"/>
      <c r="L411" s="36"/>
      <c r="M411" s="36"/>
      <c r="N411" s="36"/>
      <c r="O411" s="36"/>
      <c r="P411" s="36"/>
      <c r="Q411" s="36"/>
      <c r="R411" s="36"/>
      <c r="S411" s="36"/>
      <c r="T411" s="36"/>
      <c r="U411" s="36"/>
      <c r="V411" s="36"/>
      <c r="W411" s="36"/>
      <c r="X411" s="36"/>
      <c r="Y411" s="36"/>
      <c r="Z411" s="36"/>
    </row>
    <row r="412" spans="1:26" ht="14.25" customHeight="1">
      <c r="A412" s="36"/>
      <c r="B412" s="36"/>
      <c r="C412" s="36"/>
      <c r="D412" s="36"/>
      <c r="E412" s="37"/>
      <c r="F412" s="36"/>
      <c r="G412" s="36"/>
      <c r="H412" s="36"/>
      <c r="I412" s="36"/>
      <c r="J412" s="36"/>
      <c r="K412" s="36"/>
      <c r="L412" s="36"/>
      <c r="M412" s="36"/>
      <c r="N412" s="36"/>
      <c r="O412" s="36"/>
      <c r="P412" s="36"/>
      <c r="Q412" s="36"/>
      <c r="R412" s="36"/>
      <c r="S412" s="36"/>
      <c r="T412" s="36"/>
      <c r="U412" s="36"/>
      <c r="V412" s="36"/>
      <c r="W412" s="36"/>
      <c r="X412" s="36"/>
      <c r="Y412" s="36"/>
      <c r="Z412" s="36"/>
    </row>
    <row r="413" spans="1:26" ht="14.25" customHeight="1">
      <c r="A413" s="36"/>
      <c r="B413" s="36"/>
      <c r="C413" s="36"/>
      <c r="D413" s="36"/>
      <c r="E413" s="37"/>
      <c r="F413" s="36"/>
      <c r="G413" s="36"/>
      <c r="H413" s="36"/>
      <c r="I413" s="36"/>
      <c r="J413" s="36"/>
      <c r="K413" s="36"/>
      <c r="L413" s="36"/>
      <c r="M413" s="36"/>
      <c r="N413" s="36"/>
      <c r="O413" s="36"/>
      <c r="P413" s="36"/>
      <c r="Q413" s="36"/>
      <c r="R413" s="36"/>
      <c r="S413" s="36"/>
      <c r="T413" s="36"/>
      <c r="U413" s="36"/>
      <c r="V413" s="36"/>
      <c r="W413" s="36"/>
      <c r="X413" s="36"/>
      <c r="Y413" s="36"/>
      <c r="Z413" s="36"/>
    </row>
    <row r="414" spans="1:26" ht="14.25" customHeight="1">
      <c r="A414" s="36"/>
      <c r="B414" s="36"/>
      <c r="C414" s="36"/>
      <c r="D414" s="36"/>
      <c r="E414" s="37"/>
      <c r="F414" s="36"/>
      <c r="G414" s="36"/>
      <c r="H414" s="36"/>
      <c r="I414" s="36"/>
      <c r="J414" s="36"/>
      <c r="K414" s="36"/>
      <c r="L414" s="36"/>
      <c r="M414" s="36"/>
      <c r="N414" s="36"/>
      <c r="O414" s="36"/>
      <c r="P414" s="36"/>
      <c r="Q414" s="36"/>
      <c r="R414" s="36"/>
      <c r="S414" s="36"/>
      <c r="T414" s="36"/>
      <c r="U414" s="36"/>
      <c r="V414" s="36"/>
      <c r="W414" s="36"/>
      <c r="X414" s="36"/>
      <c r="Y414" s="36"/>
      <c r="Z414" s="36"/>
    </row>
    <row r="415" spans="1:26" ht="14.25" customHeight="1">
      <c r="A415" s="36"/>
      <c r="B415" s="36"/>
      <c r="C415" s="36"/>
      <c r="D415" s="36"/>
      <c r="E415" s="37"/>
      <c r="F415" s="36"/>
      <c r="G415" s="36"/>
      <c r="H415" s="36"/>
      <c r="I415" s="36"/>
      <c r="J415" s="36"/>
      <c r="K415" s="36"/>
      <c r="L415" s="36"/>
      <c r="M415" s="36"/>
      <c r="N415" s="36"/>
      <c r="O415" s="36"/>
      <c r="P415" s="36"/>
      <c r="Q415" s="36"/>
      <c r="R415" s="36"/>
      <c r="S415" s="36"/>
      <c r="T415" s="36"/>
      <c r="U415" s="36"/>
      <c r="V415" s="36"/>
      <c r="W415" s="36"/>
      <c r="X415" s="36"/>
      <c r="Y415" s="36"/>
      <c r="Z415" s="36"/>
    </row>
    <row r="416" spans="1:26" ht="14.25" customHeight="1">
      <c r="A416" s="36"/>
      <c r="B416" s="36"/>
      <c r="C416" s="36"/>
      <c r="D416" s="36"/>
      <c r="E416" s="37"/>
      <c r="F416" s="36"/>
      <c r="G416" s="36"/>
      <c r="H416" s="36"/>
      <c r="I416" s="36"/>
      <c r="J416" s="36"/>
      <c r="K416" s="36"/>
      <c r="L416" s="36"/>
      <c r="M416" s="36"/>
      <c r="N416" s="36"/>
      <c r="O416" s="36"/>
      <c r="P416" s="36"/>
      <c r="Q416" s="36"/>
      <c r="R416" s="36"/>
      <c r="S416" s="36"/>
      <c r="T416" s="36"/>
      <c r="U416" s="36"/>
      <c r="V416" s="36"/>
      <c r="W416" s="36"/>
      <c r="X416" s="36"/>
      <c r="Y416" s="36"/>
      <c r="Z416" s="36"/>
    </row>
    <row r="417" spans="1:26" ht="14.25" customHeight="1">
      <c r="A417" s="36"/>
      <c r="B417" s="36"/>
      <c r="C417" s="36"/>
      <c r="D417" s="36"/>
      <c r="E417" s="37"/>
      <c r="F417" s="36"/>
      <c r="G417" s="36"/>
      <c r="H417" s="36"/>
      <c r="I417" s="36"/>
      <c r="J417" s="36"/>
      <c r="K417" s="36"/>
      <c r="L417" s="36"/>
      <c r="M417" s="36"/>
      <c r="N417" s="36"/>
      <c r="O417" s="36"/>
      <c r="P417" s="36"/>
      <c r="Q417" s="36"/>
      <c r="R417" s="36"/>
      <c r="S417" s="36"/>
      <c r="T417" s="36"/>
      <c r="U417" s="36"/>
      <c r="V417" s="36"/>
      <c r="W417" s="36"/>
      <c r="X417" s="36"/>
      <c r="Y417" s="36"/>
      <c r="Z417" s="36"/>
    </row>
    <row r="418" spans="1:26" ht="14.25" customHeight="1">
      <c r="A418" s="36"/>
      <c r="B418" s="36"/>
      <c r="C418" s="36"/>
      <c r="D418" s="36"/>
      <c r="E418" s="37"/>
      <c r="F418" s="36"/>
      <c r="G418" s="36"/>
      <c r="H418" s="36"/>
      <c r="I418" s="36"/>
      <c r="J418" s="36"/>
      <c r="K418" s="36"/>
      <c r="L418" s="36"/>
      <c r="M418" s="36"/>
      <c r="N418" s="36"/>
      <c r="O418" s="36"/>
      <c r="P418" s="36"/>
      <c r="Q418" s="36"/>
      <c r="R418" s="36"/>
      <c r="S418" s="36"/>
      <c r="T418" s="36"/>
      <c r="U418" s="36"/>
      <c r="V418" s="36"/>
      <c r="W418" s="36"/>
      <c r="X418" s="36"/>
      <c r="Y418" s="36"/>
      <c r="Z418" s="36"/>
    </row>
    <row r="419" spans="1:26" ht="14.25" customHeight="1">
      <c r="A419" s="36"/>
      <c r="B419" s="36"/>
      <c r="C419" s="36"/>
      <c r="D419" s="36"/>
      <c r="E419" s="37"/>
      <c r="F419" s="36"/>
      <c r="G419" s="36"/>
      <c r="H419" s="36"/>
      <c r="I419" s="36"/>
      <c r="J419" s="36"/>
      <c r="K419" s="36"/>
      <c r="L419" s="36"/>
      <c r="M419" s="36"/>
      <c r="N419" s="36"/>
      <c r="O419" s="36"/>
      <c r="P419" s="36"/>
      <c r="Q419" s="36"/>
      <c r="R419" s="36"/>
      <c r="S419" s="36"/>
      <c r="T419" s="36"/>
      <c r="U419" s="36"/>
      <c r="V419" s="36"/>
      <c r="W419" s="36"/>
      <c r="X419" s="36"/>
      <c r="Y419" s="36"/>
      <c r="Z419" s="36"/>
    </row>
    <row r="420" spans="1:26" ht="14.25" customHeight="1">
      <c r="A420" s="36"/>
      <c r="B420" s="36"/>
      <c r="C420" s="36"/>
      <c r="D420" s="36"/>
      <c r="E420" s="37"/>
      <c r="F420" s="36"/>
      <c r="G420" s="36"/>
      <c r="H420" s="36"/>
      <c r="I420" s="36"/>
      <c r="J420" s="36"/>
      <c r="K420" s="36"/>
      <c r="L420" s="36"/>
      <c r="M420" s="36"/>
      <c r="N420" s="36"/>
      <c r="O420" s="36"/>
      <c r="P420" s="36"/>
      <c r="Q420" s="36"/>
      <c r="R420" s="36"/>
      <c r="S420" s="36"/>
      <c r="T420" s="36"/>
      <c r="U420" s="36"/>
      <c r="V420" s="36"/>
      <c r="W420" s="36"/>
      <c r="X420" s="36"/>
      <c r="Y420" s="36"/>
      <c r="Z420" s="36"/>
    </row>
    <row r="421" spans="1:26" ht="14.25" customHeight="1">
      <c r="A421" s="36"/>
      <c r="B421" s="36"/>
      <c r="C421" s="36"/>
      <c r="D421" s="36"/>
      <c r="E421" s="37"/>
      <c r="F421" s="36"/>
      <c r="G421" s="36"/>
      <c r="H421" s="36"/>
      <c r="I421" s="36"/>
      <c r="J421" s="36"/>
      <c r="K421" s="36"/>
      <c r="L421" s="36"/>
      <c r="M421" s="36"/>
      <c r="N421" s="36"/>
      <c r="O421" s="36"/>
      <c r="P421" s="36"/>
      <c r="Q421" s="36"/>
      <c r="R421" s="36"/>
      <c r="S421" s="36"/>
      <c r="T421" s="36"/>
      <c r="U421" s="36"/>
      <c r="V421" s="36"/>
      <c r="W421" s="36"/>
      <c r="X421" s="36"/>
      <c r="Y421" s="36"/>
      <c r="Z421" s="36"/>
    </row>
    <row r="422" spans="1:26" ht="14.25" customHeight="1">
      <c r="A422" s="36"/>
      <c r="B422" s="36"/>
      <c r="C422" s="36"/>
      <c r="D422" s="36"/>
      <c r="E422" s="37"/>
      <c r="F422" s="36"/>
      <c r="G422" s="36"/>
      <c r="H422" s="36"/>
      <c r="I422" s="36"/>
      <c r="J422" s="36"/>
      <c r="K422" s="36"/>
      <c r="L422" s="36"/>
      <c r="M422" s="36"/>
      <c r="N422" s="36"/>
      <c r="O422" s="36"/>
      <c r="P422" s="36"/>
      <c r="Q422" s="36"/>
      <c r="R422" s="36"/>
      <c r="S422" s="36"/>
      <c r="T422" s="36"/>
      <c r="U422" s="36"/>
      <c r="V422" s="36"/>
      <c r="W422" s="36"/>
      <c r="X422" s="36"/>
      <c r="Y422" s="36"/>
      <c r="Z422" s="36"/>
    </row>
    <row r="423" spans="1:26" ht="14.25" customHeight="1">
      <c r="A423" s="36"/>
      <c r="B423" s="36"/>
      <c r="C423" s="36"/>
      <c r="D423" s="36"/>
      <c r="E423" s="37"/>
      <c r="F423" s="36"/>
      <c r="G423" s="36"/>
      <c r="H423" s="36"/>
      <c r="I423" s="36"/>
      <c r="J423" s="36"/>
      <c r="K423" s="36"/>
      <c r="L423" s="36"/>
      <c r="M423" s="36"/>
      <c r="N423" s="36"/>
      <c r="O423" s="36"/>
      <c r="P423" s="36"/>
      <c r="Q423" s="36"/>
      <c r="R423" s="36"/>
      <c r="S423" s="36"/>
      <c r="T423" s="36"/>
      <c r="U423" s="36"/>
      <c r="V423" s="36"/>
      <c r="W423" s="36"/>
      <c r="X423" s="36"/>
      <c r="Y423" s="36"/>
      <c r="Z423" s="36"/>
    </row>
    <row r="424" spans="1:26" ht="14.25" customHeight="1">
      <c r="A424" s="36"/>
      <c r="B424" s="36"/>
      <c r="C424" s="36"/>
      <c r="D424" s="36"/>
      <c r="E424" s="37"/>
      <c r="F424" s="36"/>
      <c r="G424" s="36"/>
      <c r="H424" s="36"/>
      <c r="I424" s="36"/>
      <c r="J424" s="36"/>
      <c r="K424" s="36"/>
      <c r="L424" s="36"/>
      <c r="M424" s="36"/>
      <c r="N424" s="36"/>
      <c r="O424" s="36"/>
      <c r="P424" s="36"/>
      <c r="Q424" s="36"/>
      <c r="R424" s="36"/>
      <c r="S424" s="36"/>
      <c r="T424" s="36"/>
      <c r="U424" s="36"/>
      <c r="V424" s="36"/>
      <c r="W424" s="36"/>
      <c r="X424" s="36"/>
      <c r="Y424" s="36"/>
      <c r="Z424" s="36"/>
    </row>
    <row r="425" spans="1:26" ht="14.25" customHeight="1">
      <c r="A425" s="36"/>
      <c r="B425" s="36"/>
      <c r="C425" s="36"/>
      <c r="D425" s="36"/>
      <c r="E425" s="37"/>
      <c r="F425" s="36"/>
      <c r="G425" s="36"/>
      <c r="H425" s="36"/>
      <c r="I425" s="36"/>
      <c r="J425" s="36"/>
      <c r="K425" s="36"/>
      <c r="L425" s="36"/>
      <c r="M425" s="36"/>
      <c r="N425" s="36"/>
      <c r="O425" s="36"/>
      <c r="P425" s="36"/>
      <c r="Q425" s="36"/>
      <c r="R425" s="36"/>
      <c r="S425" s="36"/>
      <c r="T425" s="36"/>
      <c r="U425" s="36"/>
      <c r="V425" s="36"/>
      <c r="W425" s="36"/>
      <c r="X425" s="36"/>
      <c r="Y425" s="36"/>
      <c r="Z425" s="36"/>
    </row>
    <row r="426" spans="1:26" ht="14.25" customHeight="1">
      <c r="A426" s="36"/>
      <c r="B426" s="36"/>
      <c r="C426" s="36"/>
      <c r="D426" s="36"/>
      <c r="E426" s="37"/>
      <c r="F426" s="36"/>
      <c r="G426" s="36"/>
      <c r="H426" s="36"/>
      <c r="I426" s="36"/>
      <c r="J426" s="36"/>
      <c r="K426" s="36"/>
      <c r="L426" s="36"/>
      <c r="M426" s="36"/>
      <c r="N426" s="36"/>
      <c r="O426" s="36"/>
      <c r="P426" s="36"/>
      <c r="Q426" s="36"/>
      <c r="R426" s="36"/>
      <c r="S426" s="36"/>
      <c r="T426" s="36"/>
      <c r="U426" s="36"/>
      <c r="V426" s="36"/>
      <c r="W426" s="36"/>
      <c r="X426" s="36"/>
      <c r="Y426" s="36"/>
      <c r="Z426" s="36"/>
    </row>
    <row r="427" spans="1:26" ht="14.25" customHeight="1">
      <c r="A427" s="36"/>
      <c r="B427" s="36"/>
      <c r="C427" s="36"/>
      <c r="D427" s="36"/>
      <c r="E427" s="37"/>
      <c r="F427" s="36"/>
      <c r="G427" s="36"/>
      <c r="H427" s="36"/>
      <c r="I427" s="36"/>
      <c r="J427" s="36"/>
      <c r="K427" s="36"/>
      <c r="L427" s="36"/>
      <c r="M427" s="36"/>
      <c r="N427" s="36"/>
      <c r="O427" s="36"/>
      <c r="P427" s="36"/>
      <c r="Q427" s="36"/>
      <c r="R427" s="36"/>
      <c r="S427" s="36"/>
      <c r="T427" s="36"/>
      <c r="U427" s="36"/>
      <c r="V427" s="36"/>
      <c r="W427" s="36"/>
      <c r="X427" s="36"/>
      <c r="Y427" s="36"/>
      <c r="Z427" s="36"/>
    </row>
    <row r="428" spans="1:26" ht="14.25" customHeight="1">
      <c r="A428" s="36"/>
      <c r="B428" s="36"/>
      <c r="C428" s="36"/>
      <c r="D428" s="36"/>
      <c r="E428" s="37"/>
      <c r="F428" s="36"/>
      <c r="G428" s="36"/>
      <c r="H428" s="36"/>
      <c r="I428" s="36"/>
      <c r="J428" s="36"/>
      <c r="K428" s="36"/>
      <c r="L428" s="36"/>
      <c r="M428" s="36"/>
      <c r="N428" s="36"/>
      <c r="O428" s="36"/>
      <c r="P428" s="36"/>
      <c r="Q428" s="36"/>
      <c r="R428" s="36"/>
      <c r="S428" s="36"/>
      <c r="T428" s="36"/>
      <c r="U428" s="36"/>
      <c r="V428" s="36"/>
      <c r="W428" s="36"/>
      <c r="X428" s="36"/>
      <c r="Y428" s="36"/>
      <c r="Z428" s="36"/>
    </row>
    <row r="429" spans="1:26" ht="14.25" customHeight="1">
      <c r="A429" s="36"/>
      <c r="B429" s="36"/>
      <c r="C429" s="36"/>
      <c r="D429" s="36"/>
      <c r="E429" s="37"/>
      <c r="F429" s="36"/>
      <c r="G429" s="36"/>
      <c r="H429" s="36"/>
      <c r="I429" s="36"/>
      <c r="J429" s="36"/>
      <c r="K429" s="36"/>
      <c r="L429" s="36"/>
      <c r="M429" s="36"/>
      <c r="N429" s="36"/>
      <c r="O429" s="36"/>
      <c r="P429" s="36"/>
      <c r="Q429" s="36"/>
      <c r="R429" s="36"/>
      <c r="S429" s="36"/>
      <c r="T429" s="36"/>
      <c r="U429" s="36"/>
      <c r="V429" s="36"/>
      <c r="W429" s="36"/>
      <c r="X429" s="36"/>
      <c r="Y429" s="36"/>
      <c r="Z429" s="36"/>
    </row>
    <row r="430" spans="1:26" ht="14.25" customHeight="1">
      <c r="A430" s="36"/>
      <c r="B430" s="36"/>
      <c r="C430" s="36"/>
      <c r="D430" s="36"/>
      <c r="E430" s="37"/>
      <c r="F430" s="36"/>
      <c r="G430" s="36"/>
      <c r="H430" s="36"/>
      <c r="I430" s="36"/>
      <c r="J430" s="36"/>
      <c r="K430" s="36"/>
      <c r="L430" s="36"/>
      <c r="M430" s="36"/>
      <c r="N430" s="36"/>
      <c r="O430" s="36"/>
      <c r="P430" s="36"/>
      <c r="Q430" s="36"/>
      <c r="R430" s="36"/>
      <c r="S430" s="36"/>
      <c r="T430" s="36"/>
      <c r="U430" s="36"/>
      <c r="V430" s="36"/>
      <c r="W430" s="36"/>
      <c r="X430" s="36"/>
      <c r="Y430" s="36"/>
      <c r="Z430" s="36"/>
    </row>
    <row r="431" spans="1:26" ht="14.25" customHeight="1">
      <c r="A431" s="36"/>
      <c r="B431" s="36"/>
      <c r="C431" s="36"/>
      <c r="D431" s="36"/>
      <c r="E431" s="37"/>
      <c r="F431" s="36"/>
      <c r="G431" s="36"/>
      <c r="H431" s="36"/>
      <c r="I431" s="36"/>
      <c r="J431" s="36"/>
      <c r="K431" s="36"/>
      <c r="L431" s="36"/>
      <c r="M431" s="36"/>
      <c r="N431" s="36"/>
      <c r="O431" s="36"/>
      <c r="P431" s="36"/>
      <c r="Q431" s="36"/>
      <c r="R431" s="36"/>
      <c r="S431" s="36"/>
      <c r="T431" s="36"/>
      <c r="U431" s="36"/>
      <c r="V431" s="36"/>
      <c r="W431" s="36"/>
      <c r="X431" s="36"/>
      <c r="Y431" s="36"/>
      <c r="Z431" s="36"/>
    </row>
    <row r="432" spans="1:26" ht="14.25" customHeight="1">
      <c r="A432" s="36"/>
      <c r="B432" s="36"/>
      <c r="C432" s="36"/>
      <c r="D432" s="36"/>
      <c r="E432" s="37"/>
      <c r="F432" s="36"/>
      <c r="G432" s="36"/>
      <c r="H432" s="36"/>
      <c r="I432" s="36"/>
      <c r="J432" s="36"/>
      <c r="K432" s="36"/>
      <c r="L432" s="36"/>
      <c r="M432" s="36"/>
      <c r="N432" s="36"/>
      <c r="O432" s="36"/>
      <c r="P432" s="36"/>
      <c r="Q432" s="36"/>
      <c r="R432" s="36"/>
      <c r="S432" s="36"/>
      <c r="T432" s="36"/>
      <c r="U432" s="36"/>
      <c r="V432" s="36"/>
      <c r="W432" s="36"/>
      <c r="X432" s="36"/>
      <c r="Y432" s="36"/>
      <c r="Z432" s="36"/>
    </row>
    <row r="433" spans="1:26" ht="14.25" customHeight="1">
      <c r="A433" s="36"/>
      <c r="B433" s="36"/>
      <c r="C433" s="36"/>
      <c r="D433" s="36"/>
      <c r="E433" s="37"/>
      <c r="F433" s="36"/>
      <c r="G433" s="36"/>
      <c r="H433" s="36"/>
      <c r="I433" s="36"/>
      <c r="J433" s="36"/>
      <c r="K433" s="36"/>
      <c r="L433" s="36"/>
      <c r="M433" s="36"/>
      <c r="N433" s="36"/>
      <c r="O433" s="36"/>
      <c r="P433" s="36"/>
      <c r="Q433" s="36"/>
      <c r="R433" s="36"/>
      <c r="S433" s="36"/>
      <c r="T433" s="36"/>
      <c r="U433" s="36"/>
      <c r="V433" s="36"/>
      <c r="W433" s="36"/>
      <c r="X433" s="36"/>
      <c r="Y433" s="36"/>
      <c r="Z433" s="36"/>
    </row>
    <row r="434" spans="1:26" ht="14.25" customHeight="1">
      <c r="A434" s="36"/>
      <c r="B434" s="36"/>
      <c r="C434" s="36"/>
      <c r="D434" s="36"/>
      <c r="E434" s="37"/>
      <c r="F434" s="36"/>
      <c r="G434" s="36"/>
      <c r="H434" s="36"/>
      <c r="I434" s="36"/>
      <c r="J434" s="36"/>
      <c r="K434" s="36"/>
      <c r="L434" s="36"/>
      <c r="M434" s="36"/>
      <c r="N434" s="36"/>
      <c r="O434" s="36"/>
      <c r="P434" s="36"/>
      <c r="Q434" s="36"/>
      <c r="R434" s="36"/>
      <c r="S434" s="36"/>
      <c r="T434" s="36"/>
      <c r="U434" s="36"/>
      <c r="V434" s="36"/>
      <c r="W434" s="36"/>
      <c r="X434" s="36"/>
      <c r="Y434" s="36"/>
      <c r="Z434" s="36"/>
    </row>
    <row r="435" spans="1:26" ht="14.25" customHeight="1">
      <c r="A435" s="36"/>
      <c r="B435" s="36"/>
      <c r="C435" s="36"/>
      <c r="D435" s="36"/>
      <c r="E435" s="37"/>
      <c r="F435" s="36"/>
      <c r="G435" s="36"/>
      <c r="H435" s="36"/>
      <c r="I435" s="36"/>
      <c r="J435" s="36"/>
      <c r="K435" s="36"/>
      <c r="L435" s="36"/>
      <c r="M435" s="36"/>
      <c r="N435" s="36"/>
      <c r="O435" s="36"/>
      <c r="P435" s="36"/>
      <c r="Q435" s="36"/>
      <c r="R435" s="36"/>
      <c r="S435" s="36"/>
      <c r="T435" s="36"/>
      <c r="U435" s="36"/>
      <c r="V435" s="36"/>
      <c r="W435" s="36"/>
      <c r="X435" s="36"/>
      <c r="Y435" s="36"/>
      <c r="Z435" s="36"/>
    </row>
    <row r="436" spans="1:26" ht="14.25" customHeight="1">
      <c r="A436" s="36"/>
      <c r="B436" s="36"/>
      <c r="C436" s="36"/>
      <c r="D436" s="36"/>
      <c r="E436" s="37"/>
      <c r="F436" s="36"/>
      <c r="G436" s="36"/>
      <c r="H436" s="36"/>
      <c r="I436" s="36"/>
      <c r="J436" s="36"/>
      <c r="K436" s="36"/>
      <c r="L436" s="36"/>
      <c r="M436" s="36"/>
      <c r="N436" s="36"/>
      <c r="O436" s="36"/>
      <c r="P436" s="36"/>
      <c r="Q436" s="36"/>
      <c r="R436" s="36"/>
      <c r="S436" s="36"/>
      <c r="T436" s="36"/>
      <c r="U436" s="36"/>
      <c r="V436" s="36"/>
      <c r="W436" s="36"/>
      <c r="X436" s="36"/>
      <c r="Y436" s="36"/>
      <c r="Z436" s="36"/>
    </row>
    <row r="437" spans="1:26" ht="14.25" customHeight="1">
      <c r="A437" s="36"/>
      <c r="B437" s="36"/>
      <c r="C437" s="36"/>
      <c r="D437" s="36"/>
      <c r="E437" s="37"/>
      <c r="F437" s="36"/>
      <c r="G437" s="36"/>
      <c r="H437" s="36"/>
      <c r="I437" s="36"/>
      <c r="J437" s="36"/>
      <c r="K437" s="36"/>
      <c r="L437" s="36"/>
      <c r="M437" s="36"/>
      <c r="N437" s="36"/>
      <c r="O437" s="36"/>
      <c r="P437" s="36"/>
      <c r="Q437" s="36"/>
      <c r="R437" s="36"/>
      <c r="S437" s="36"/>
      <c r="T437" s="36"/>
      <c r="U437" s="36"/>
      <c r="V437" s="36"/>
      <c r="W437" s="36"/>
      <c r="X437" s="36"/>
      <c r="Y437" s="36"/>
      <c r="Z437" s="36"/>
    </row>
    <row r="438" spans="1:26" ht="14.25" customHeight="1">
      <c r="A438" s="36"/>
      <c r="B438" s="36"/>
      <c r="C438" s="36"/>
      <c r="D438" s="36"/>
      <c r="E438" s="37"/>
      <c r="F438" s="36"/>
      <c r="G438" s="36"/>
      <c r="H438" s="36"/>
      <c r="I438" s="36"/>
      <c r="J438" s="36"/>
      <c r="K438" s="36"/>
      <c r="L438" s="36"/>
      <c r="M438" s="36"/>
      <c r="N438" s="36"/>
      <c r="O438" s="36"/>
      <c r="P438" s="36"/>
      <c r="Q438" s="36"/>
      <c r="R438" s="36"/>
      <c r="S438" s="36"/>
      <c r="T438" s="36"/>
      <c r="U438" s="36"/>
      <c r="V438" s="36"/>
      <c r="W438" s="36"/>
      <c r="X438" s="36"/>
      <c r="Y438" s="36"/>
      <c r="Z438" s="36"/>
    </row>
    <row r="439" spans="1:26" ht="14.25" customHeight="1">
      <c r="A439" s="36"/>
      <c r="B439" s="36"/>
      <c r="C439" s="36"/>
      <c r="D439" s="36"/>
      <c r="E439" s="37"/>
      <c r="F439" s="36"/>
      <c r="G439" s="36"/>
      <c r="H439" s="36"/>
      <c r="I439" s="36"/>
      <c r="J439" s="36"/>
      <c r="K439" s="36"/>
      <c r="L439" s="36"/>
      <c r="M439" s="36"/>
      <c r="N439" s="36"/>
      <c r="O439" s="36"/>
      <c r="P439" s="36"/>
      <c r="Q439" s="36"/>
      <c r="R439" s="36"/>
      <c r="S439" s="36"/>
      <c r="T439" s="36"/>
      <c r="U439" s="36"/>
      <c r="V439" s="36"/>
      <c r="W439" s="36"/>
      <c r="X439" s="36"/>
      <c r="Y439" s="36"/>
      <c r="Z439" s="36"/>
    </row>
    <row r="440" spans="1:26" ht="14.25" customHeight="1">
      <c r="A440" s="36"/>
      <c r="B440" s="36"/>
      <c r="C440" s="36"/>
      <c r="D440" s="36"/>
      <c r="E440" s="37"/>
      <c r="F440" s="36"/>
      <c r="G440" s="36"/>
      <c r="H440" s="36"/>
      <c r="I440" s="36"/>
      <c r="J440" s="36"/>
      <c r="K440" s="36"/>
      <c r="L440" s="36"/>
      <c r="M440" s="36"/>
      <c r="N440" s="36"/>
      <c r="O440" s="36"/>
      <c r="P440" s="36"/>
      <c r="Q440" s="36"/>
      <c r="R440" s="36"/>
      <c r="S440" s="36"/>
      <c r="T440" s="36"/>
      <c r="U440" s="36"/>
      <c r="V440" s="36"/>
      <c r="W440" s="36"/>
      <c r="X440" s="36"/>
      <c r="Y440" s="36"/>
      <c r="Z440" s="36"/>
    </row>
    <row r="441" spans="1:26" ht="14.25" customHeight="1">
      <c r="A441" s="36"/>
      <c r="B441" s="36"/>
      <c r="C441" s="36"/>
      <c r="D441" s="36"/>
      <c r="E441" s="37"/>
      <c r="F441" s="36"/>
      <c r="G441" s="36"/>
      <c r="H441" s="36"/>
      <c r="I441" s="36"/>
      <c r="J441" s="36"/>
      <c r="K441" s="36"/>
      <c r="L441" s="36"/>
      <c r="M441" s="36"/>
      <c r="N441" s="36"/>
      <c r="O441" s="36"/>
      <c r="P441" s="36"/>
      <c r="Q441" s="36"/>
      <c r="R441" s="36"/>
      <c r="S441" s="36"/>
      <c r="T441" s="36"/>
      <c r="U441" s="36"/>
      <c r="V441" s="36"/>
      <c r="W441" s="36"/>
      <c r="X441" s="36"/>
      <c r="Y441" s="36"/>
      <c r="Z441" s="36"/>
    </row>
    <row r="442" spans="1:26" ht="14.25" customHeight="1">
      <c r="A442" s="36"/>
      <c r="B442" s="36"/>
      <c r="C442" s="36"/>
      <c r="D442" s="36"/>
      <c r="E442" s="37"/>
      <c r="F442" s="36"/>
      <c r="G442" s="36"/>
      <c r="H442" s="36"/>
      <c r="I442" s="36"/>
      <c r="J442" s="36"/>
      <c r="K442" s="36"/>
      <c r="L442" s="36"/>
      <c r="M442" s="36"/>
      <c r="N442" s="36"/>
      <c r="O442" s="36"/>
      <c r="P442" s="36"/>
      <c r="Q442" s="36"/>
      <c r="R442" s="36"/>
      <c r="S442" s="36"/>
      <c r="T442" s="36"/>
      <c r="U442" s="36"/>
      <c r="V442" s="36"/>
      <c r="W442" s="36"/>
      <c r="X442" s="36"/>
      <c r="Y442" s="36"/>
      <c r="Z442" s="36"/>
    </row>
    <row r="443" spans="1:26" ht="14.25" customHeight="1">
      <c r="A443" s="36"/>
      <c r="B443" s="36"/>
      <c r="C443" s="36"/>
      <c r="D443" s="36"/>
      <c r="E443" s="37"/>
      <c r="F443" s="36"/>
      <c r="G443" s="36"/>
      <c r="H443" s="36"/>
      <c r="I443" s="36"/>
      <c r="J443" s="36"/>
      <c r="K443" s="36"/>
      <c r="L443" s="36"/>
      <c r="M443" s="36"/>
      <c r="N443" s="36"/>
      <c r="O443" s="36"/>
      <c r="P443" s="36"/>
      <c r="Q443" s="36"/>
      <c r="R443" s="36"/>
      <c r="S443" s="36"/>
      <c r="T443" s="36"/>
      <c r="U443" s="36"/>
      <c r="V443" s="36"/>
      <c r="W443" s="36"/>
      <c r="X443" s="36"/>
      <c r="Y443" s="36"/>
      <c r="Z443" s="36"/>
    </row>
    <row r="444" spans="1:26" ht="14.25" customHeight="1">
      <c r="A444" s="36"/>
      <c r="B444" s="36"/>
      <c r="C444" s="36"/>
      <c r="D444" s="36"/>
      <c r="E444" s="37"/>
      <c r="F444" s="36"/>
      <c r="G444" s="36"/>
      <c r="H444" s="36"/>
      <c r="I444" s="36"/>
      <c r="J444" s="36"/>
      <c r="K444" s="36"/>
      <c r="L444" s="36"/>
      <c r="M444" s="36"/>
      <c r="N444" s="36"/>
      <c r="O444" s="36"/>
      <c r="P444" s="36"/>
      <c r="Q444" s="36"/>
      <c r="R444" s="36"/>
      <c r="S444" s="36"/>
      <c r="T444" s="36"/>
      <c r="U444" s="36"/>
      <c r="V444" s="36"/>
      <c r="W444" s="36"/>
      <c r="X444" s="36"/>
      <c r="Y444" s="36"/>
      <c r="Z444" s="36"/>
    </row>
    <row r="445" spans="1:26" ht="14.25" customHeight="1">
      <c r="A445" s="36"/>
      <c r="B445" s="36"/>
      <c r="C445" s="36"/>
      <c r="D445" s="36"/>
      <c r="E445" s="37"/>
      <c r="F445" s="36"/>
      <c r="G445" s="36"/>
      <c r="H445" s="36"/>
      <c r="I445" s="36"/>
      <c r="J445" s="36"/>
      <c r="K445" s="36"/>
      <c r="L445" s="36"/>
      <c r="M445" s="36"/>
      <c r="N445" s="36"/>
      <c r="O445" s="36"/>
      <c r="P445" s="36"/>
      <c r="Q445" s="36"/>
      <c r="R445" s="36"/>
      <c r="S445" s="36"/>
      <c r="T445" s="36"/>
      <c r="U445" s="36"/>
      <c r="V445" s="36"/>
      <c r="W445" s="36"/>
      <c r="X445" s="36"/>
      <c r="Y445" s="36"/>
      <c r="Z445" s="36"/>
    </row>
    <row r="446" spans="1:26" ht="14.25" customHeight="1">
      <c r="A446" s="36"/>
      <c r="B446" s="36"/>
      <c r="C446" s="36"/>
      <c r="D446" s="36"/>
      <c r="E446" s="37"/>
      <c r="F446" s="36"/>
      <c r="G446" s="36"/>
      <c r="H446" s="36"/>
      <c r="I446" s="36"/>
      <c r="J446" s="36"/>
      <c r="K446" s="36"/>
      <c r="L446" s="36"/>
      <c r="M446" s="36"/>
      <c r="N446" s="36"/>
      <c r="O446" s="36"/>
      <c r="P446" s="36"/>
      <c r="Q446" s="36"/>
      <c r="R446" s="36"/>
      <c r="S446" s="36"/>
      <c r="T446" s="36"/>
      <c r="U446" s="36"/>
      <c r="V446" s="36"/>
      <c r="W446" s="36"/>
      <c r="X446" s="36"/>
      <c r="Y446" s="36"/>
      <c r="Z446" s="36"/>
    </row>
    <row r="447" spans="1:26" ht="14.25" customHeight="1">
      <c r="A447" s="36"/>
      <c r="B447" s="36"/>
      <c r="C447" s="36"/>
      <c r="D447" s="36"/>
      <c r="E447" s="37"/>
      <c r="F447" s="36"/>
      <c r="G447" s="36"/>
      <c r="H447" s="36"/>
      <c r="I447" s="36"/>
      <c r="J447" s="36"/>
      <c r="K447" s="36"/>
      <c r="L447" s="36"/>
      <c r="M447" s="36"/>
      <c r="N447" s="36"/>
      <c r="O447" s="36"/>
      <c r="P447" s="36"/>
      <c r="Q447" s="36"/>
      <c r="R447" s="36"/>
      <c r="S447" s="36"/>
      <c r="T447" s="36"/>
      <c r="U447" s="36"/>
      <c r="V447" s="36"/>
      <c r="W447" s="36"/>
      <c r="X447" s="36"/>
      <c r="Y447" s="36"/>
      <c r="Z447" s="36"/>
    </row>
    <row r="448" spans="1:26" ht="14.25" customHeight="1">
      <c r="A448" s="36"/>
      <c r="B448" s="36"/>
      <c r="C448" s="36"/>
      <c r="D448" s="36"/>
      <c r="E448" s="37"/>
      <c r="F448" s="36"/>
      <c r="G448" s="36"/>
      <c r="H448" s="36"/>
      <c r="I448" s="36"/>
      <c r="J448" s="36"/>
      <c r="K448" s="36"/>
      <c r="L448" s="36"/>
      <c r="M448" s="36"/>
      <c r="N448" s="36"/>
      <c r="O448" s="36"/>
      <c r="P448" s="36"/>
      <c r="Q448" s="36"/>
      <c r="R448" s="36"/>
      <c r="S448" s="36"/>
      <c r="T448" s="36"/>
      <c r="U448" s="36"/>
      <c r="V448" s="36"/>
      <c r="W448" s="36"/>
      <c r="X448" s="36"/>
      <c r="Y448" s="36"/>
      <c r="Z448" s="36"/>
    </row>
    <row r="449" spans="1:26" ht="14.25" customHeight="1">
      <c r="A449" s="36"/>
      <c r="B449" s="36"/>
      <c r="C449" s="36"/>
      <c r="D449" s="36"/>
      <c r="E449" s="37"/>
      <c r="F449" s="36"/>
      <c r="G449" s="36"/>
      <c r="H449" s="36"/>
      <c r="I449" s="36"/>
      <c r="J449" s="36"/>
      <c r="K449" s="36"/>
      <c r="L449" s="36"/>
      <c r="M449" s="36"/>
      <c r="N449" s="36"/>
      <c r="O449" s="36"/>
      <c r="P449" s="36"/>
      <c r="Q449" s="36"/>
      <c r="R449" s="36"/>
      <c r="S449" s="36"/>
      <c r="T449" s="36"/>
      <c r="U449" s="36"/>
      <c r="V449" s="36"/>
      <c r="W449" s="36"/>
      <c r="X449" s="36"/>
      <c r="Y449" s="36"/>
      <c r="Z449" s="36"/>
    </row>
    <row r="450" spans="1:26" ht="14.25" customHeight="1">
      <c r="A450" s="36"/>
      <c r="B450" s="36"/>
      <c r="C450" s="36"/>
      <c r="D450" s="36"/>
      <c r="E450" s="37"/>
      <c r="F450" s="36"/>
      <c r="G450" s="36"/>
      <c r="H450" s="36"/>
      <c r="I450" s="36"/>
      <c r="J450" s="36"/>
      <c r="K450" s="36"/>
      <c r="L450" s="36"/>
      <c r="M450" s="36"/>
      <c r="N450" s="36"/>
      <c r="O450" s="36"/>
      <c r="P450" s="36"/>
      <c r="Q450" s="36"/>
      <c r="R450" s="36"/>
      <c r="S450" s="36"/>
      <c r="T450" s="36"/>
      <c r="U450" s="36"/>
      <c r="V450" s="36"/>
      <c r="W450" s="36"/>
      <c r="X450" s="36"/>
      <c r="Y450" s="36"/>
      <c r="Z450" s="36"/>
    </row>
    <row r="451" spans="1:26" ht="14.25" customHeight="1">
      <c r="A451" s="36"/>
      <c r="B451" s="36"/>
      <c r="C451" s="36"/>
      <c r="D451" s="36"/>
      <c r="E451" s="37"/>
      <c r="F451" s="36"/>
      <c r="G451" s="36"/>
      <c r="H451" s="36"/>
      <c r="I451" s="36"/>
      <c r="J451" s="36"/>
      <c r="K451" s="36"/>
      <c r="L451" s="36"/>
      <c r="M451" s="36"/>
      <c r="N451" s="36"/>
      <c r="O451" s="36"/>
      <c r="P451" s="36"/>
      <c r="Q451" s="36"/>
      <c r="R451" s="36"/>
      <c r="S451" s="36"/>
      <c r="T451" s="36"/>
      <c r="U451" s="36"/>
      <c r="V451" s="36"/>
      <c r="W451" s="36"/>
      <c r="X451" s="36"/>
      <c r="Y451" s="36"/>
      <c r="Z451" s="36"/>
    </row>
    <row r="452" spans="1:26" ht="14.25" customHeight="1">
      <c r="A452" s="36"/>
      <c r="B452" s="36"/>
      <c r="C452" s="36"/>
      <c r="D452" s="36"/>
      <c r="E452" s="37"/>
      <c r="F452" s="36"/>
      <c r="G452" s="36"/>
      <c r="H452" s="36"/>
      <c r="I452" s="36"/>
      <c r="J452" s="36"/>
      <c r="K452" s="36"/>
      <c r="L452" s="36"/>
      <c r="M452" s="36"/>
      <c r="N452" s="36"/>
      <c r="O452" s="36"/>
      <c r="P452" s="36"/>
      <c r="Q452" s="36"/>
      <c r="R452" s="36"/>
      <c r="S452" s="36"/>
      <c r="T452" s="36"/>
      <c r="U452" s="36"/>
      <c r="V452" s="36"/>
      <c r="W452" s="36"/>
      <c r="X452" s="36"/>
      <c r="Y452" s="36"/>
      <c r="Z452" s="36"/>
    </row>
    <row r="453" spans="1:26" ht="14.25" customHeight="1">
      <c r="A453" s="36"/>
      <c r="B453" s="36"/>
      <c r="C453" s="36"/>
      <c r="D453" s="36"/>
      <c r="E453" s="37"/>
      <c r="F453" s="36"/>
      <c r="G453" s="36"/>
      <c r="H453" s="36"/>
      <c r="I453" s="36"/>
      <c r="J453" s="36"/>
      <c r="K453" s="36"/>
      <c r="L453" s="36"/>
      <c r="M453" s="36"/>
      <c r="N453" s="36"/>
      <c r="O453" s="36"/>
      <c r="P453" s="36"/>
      <c r="Q453" s="36"/>
      <c r="R453" s="36"/>
      <c r="S453" s="36"/>
      <c r="T453" s="36"/>
      <c r="U453" s="36"/>
      <c r="V453" s="36"/>
      <c r="W453" s="36"/>
      <c r="X453" s="36"/>
      <c r="Y453" s="36"/>
      <c r="Z453" s="36"/>
    </row>
    <row r="454" spans="1:26" ht="14.25" customHeight="1">
      <c r="A454" s="36"/>
      <c r="B454" s="36"/>
      <c r="C454" s="36"/>
      <c r="D454" s="36"/>
      <c r="E454" s="37"/>
      <c r="F454" s="36"/>
      <c r="G454" s="36"/>
      <c r="H454" s="36"/>
      <c r="I454" s="36"/>
      <c r="J454" s="36"/>
      <c r="K454" s="36"/>
      <c r="L454" s="36"/>
      <c r="M454" s="36"/>
      <c r="N454" s="36"/>
      <c r="O454" s="36"/>
      <c r="P454" s="36"/>
      <c r="Q454" s="36"/>
      <c r="R454" s="36"/>
      <c r="S454" s="36"/>
      <c r="T454" s="36"/>
      <c r="U454" s="36"/>
      <c r="V454" s="36"/>
      <c r="W454" s="36"/>
      <c r="X454" s="36"/>
      <c r="Y454" s="36"/>
      <c r="Z454" s="36"/>
    </row>
    <row r="455" spans="1:26" ht="14.25" customHeight="1">
      <c r="A455" s="36"/>
      <c r="B455" s="36"/>
      <c r="C455" s="36"/>
      <c r="D455" s="36"/>
      <c r="E455" s="37"/>
      <c r="F455" s="36"/>
      <c r="G455" s="36"/>
      <c r="H455" s="36"/>
      <c r="I455" s="36"/>
      <c r="J455" s="36"/>
      <c r="K455" s="36"/>
      <c r="L455" s="36"/>
      <c r="M455" s="36"/>
      <c r="N455" s="36"/>
      <c r="O455" s="36"/>
      <c r="P455" s="36"/>
      <c r="Q455" s="36"/>
      <c r="R455" s="36"/>
      <c r="S455" s="36"/>
      <c r="T455" s="36"/>
      <c r="U455" s="36"/>
      <c r="V455" s="36"/>
      <c r="W455" s="36"/>
      <c r="X455" s="36"/>
      <c r="Y455" s="36"/>
      <c r="Z455" s="36"/>
    </row>
    <row r="456" spans="1:26" ht="14.25" customHeight="1">
      <c r="A456" s="36"/>
      <c r="B456" s="36"/>
      <c r="C456" s="36"/>
      <c r="D456" s="36"/>
      <c r="E456" s="37"/>
      <c r="F456" s="36"/>
      <c r="G456" s="36"/>
      <c r="H456" s="36"/>
      <c r="I456" s="36"/>
      <c r="J456" s="36"/>
      <c r="K456" s="36"/>
      <c r="L456" s="36"/>
      <c r="M456" s="36"/>
      <c r="N456" s="36"/>
      <c r="O456" s="36"/>
      <c r="P456" s="36"/>
      <c r="Q456" s="36"/>
      <c r="R456" s="36"/>
      <c r="S456" s="36"/>
      <c r="T456" s="36"/>
      <c r="U456" s="36"/>
      <c r="V456" s="36"/>
      <c r="W456" s="36"/>
      <c r="X456" s="36"/>
      <c r="Y456" s="36"/>
      <c r="Z456" s="36"/>
    </row>
    <row r="457" spans="1:26" ht="14.25" customHeight="1">
      <c r="A457" s="36"/>
      <c r="B457" s="36"/>
      <c r="C457" s="36"/>
      <c r="D457" s="36"/>
      <c r="E457" s="37"/>
      <c r="F457" s="36"/>
      <c r="G457" s="36"/>
      <c r="H457" s="36"/>
      <c r="I457" s="36"/>
      <c r="J457" s="36"/>
      <c r="K457" s="36"/>
      <c r="L457" s="36"/>
      <c r="M457" s="36"/>
      <c r="N457" s="36"/>
      <c r="O457" s="36"/>
      <c r="P457" s="36"/>
      <c r="Q457" s="36"/>
      <c r="R457" s="36"/>
      <c r="S457" s="36"/>
      <c r="T457" s="36"/>
      <c r="U457" s="36"/>
      <c r="V457" s="36"/>
      <c r="W457" s="36"/>
      <c r="X457" s="36"/>
      <c r="Y457" s="36"/>
      <c r="Z457" s="36"/>
    </row>
    <row r="458" spans="1:26" ht="14.25" customHeight="1">
      <c r="A458" s="36"/>
      <c r="B458" s="36"/>
      <c r="C458" s="36"/>
      <c r="D458" s="36"/>
      <c r="E458" s="37"/>
      <c r="F458" s="36"/>
      <c r="G458" s="36"/>
      <c r="H458" s="36"/>
      <c r="I458" s="36"/>
      <c r="J458" s="36"/>
      <c r="K458" s="36"/>
      <c r="L458" s="36"/>
      <c r="M458" s="36"/>
      <c r="N458" s="36"/>
      <c r="O458" s="36"/>
      <c r="P458" s="36"/>
      <c r="Q458" s="36"/>
      <c r="R458" s="36"/>
      <c r="S458" s="36"/>
      <c r="T458" s="36"/>
      <c r="U458" s="36"/>
      <c r="V458" s="36"/>
      <c r="W458" s="36"/>
      <c r="X458" s="36"/>
      <c r="Y458" s="36"/>
      <c r="Z458" s="36"/>
    </row>
    <row r="459" spans="1:26" ht="14.25" customHeight="1">
      <c r="A459" s="36"/>
      <c r="B459" s="36"/>
      <c r="C459" s="36"/>
      <c r="D459" s="36"/>
      <c r="E459" s="37"/>
      <c r="F459" s="36"/>
      <c r="G459" s="36"/>
      <c r="H459" s="36"/>
      <c r="I459" s="36"/>
      <c r="J459" s="36"/>
      <c r="K459" s="36"/>
      <c r="L459" s="36"/>
      <c r="M459" s="36"/>
      <c r="N459" s="36"/>
      <c r="O459" s="36"/>
      <c r="P459" s="36"/>
      <c r="Q459" s="36"/>
      <c r="R459" s="36"/>
      <c r="S459" s="36"/>
      <c r="T459" s="36"/>
      <c r="U459" s="36"/>
      <c r="V459" s="36"/>
      <c r="W459" s="36"/>
      <c r="X459" s="36"/>
      <c r="Y459" s="36"/>
      <c r="Z459" s="36"/>
    </row>
    <row r="460" spans="1:26" ht="14.25" customHeight="1">
      <c r="A460" s="36"/>
      <c r="B460" s="36"/>
      <c r="C460" s="36"/>
      <c r="D460" s="36"/>
      <c r="E460" s="37"/>
      <c r="F460" s="36"/>
      <c r="G460" s="36"/>
      <c r="H460" s="36"/>
      <c r="I460" s="36"/>
      <c r="J460" s="36"/>
      <c r="K460" s="36"/>
      <c r="L460" s="36"/>
      <c r="M460" s="36"/>
      <c r="N460" s="36"/>
      <c r="O460" s="36"/>
      <c r="P460" s="36"/>
      <c r="Q460" s="36"/>
      <c r="R460" s="36"/>
      <c r="S460" s="36"/>
      <c r="T460" s="36"/>
      <c r="U460" s="36"/>
      <c r="V460" s="36"/>
      <c r="W460" s="36"/>
      <c r="X460" s="36"/>
      <c r="Y460" s="36"/>
      <c r="Z460" s="36"/>
    </row>
    <row r="461" spans="1:26" ht="14.25" customHeight="1">
      <c r="A461" s="36"/>
      <c r="B461" s="36"/>
      <c r="C461" s="36"/>
      <c r="D461" s="36"/>
      <c r="E461" s="37"/>
      <c r="F461" s="36"/>
      <c r="G461" s="36"/>
      <c r="H461" s="36"/>
      <c r="I461" s="36"/>
      <c r="J461" s="36"/>
      <c r="K461" s="36"/>
      <c r="L461" s="36"/>
      <c r="M461" s="36"/>
      <c r="N461" s="36"/>
      <c r="O461" s="36"/>
      <c r="P461" s="36"/>
      <c r="Q461" s="36"/>
      <c r="R461" s="36"/>
      <c r="S461" s="36"/>
      <c r="T461" s="36"/>
      <c r="U461" s="36"/>
      <c r="V461" s="36"/>
      <c r="W461" s="36"/>
      <c r="X461" s="36"/>
      <c r="Y461" s="36"/>
      <c r="Z461" s="36"/>
    </row>
    <row r="462" spans="1:26" ht="14.25" customHeight="1">
      <c r="A462" s="36"/>
      <c r="B462" s="36"/>
      <c r="C462" s="36"/>
      <c r="D462" s="36"/>
      <c r="E462" s="37"/>
      <c r="F462" s="36"/>
      <c r="G462" s="36"/>
      <c r="H462" s="36"/>
      <c r="I462" s="36"/>
      <c r="J462" s="36"/>
      <c r="K462" s="36"/>
      <c r="L462" s="36"/>
      <c r="M462" s="36"/>
      <c r="N462" s="36"/>
      <c r="O462" s="36"/>
      <c r="P462" s="36"/>
      <c r="Q462" s="36"/>
      <c r="R462" s="36"/>
      <c r="S462" s="36"/>
      <c r="T462" s="36"/>
      <c r="U462" s="36"/>
      <c r="V462" s="36"/>
      <c r="W462" s="36"/>
      <c r="X462" s="36"/>
      <c r="Y462" s="36"/>
      <c r="Z462" s="36"/>
    </row>
    <row r="463" spans="1:26" ht="14.25" customHeight="1">
      <c r="A463" s="36"/>
      <c r="B463" s="36"/>
      <c r="C463" s="36"/>
      <c r="D463" s="36"/>
      <c r="E463" s="37"/>
      <c r="F463" s="36"/>
      <c r="G463" s="36"/>
      <c r="H463" s="36"/>
      <c r="I463" s="36"/>
      <c r="J463" s="36"/>
      <c r="K463" s="36"/>
      <c r="L463" s="36"/>
      <c r="M463" s="36"/>
      <c r="N463" s="36"/>
      <c r="O463" s="36"/>
      <c r="P463" s="36"/>
      <c r="Q463" s="36"/>
      <c r="R463" s="36"/>
      <c r="S463" s="36"/>
      <c r="T463" s="36"/>
      <c r="U463" s="36"/>
      <c r="V463" s="36"/>
      <c r="W463" s="36"/>
      <c r="X463" s="36"/>
      <c r="Y463" s="36"/>
      <c r="Z463" s="36"/>
    </row>
    <row r="464" spans="1:26" ht="14.25" customHeight="1">
      <c r="A464" s="36"/>
      <c r="B464" s="36"/>
      <c r="C464" s="36"/>
      <c r="D464" s="36"/>
      <c r="E464" s="37"/>
      <c r="F464" s="36"/>
      <c r="G464" s="36"/>
      <c r="H464" s="36"/>
      <c r="I464" s="36"/>
      <c r="J464" s="36"/>
      <c r="K464" s="36"/>
      <c r="L464" s="36"/>
      <c r="M464" s="36"/>
      <c r="N464" s="36"/>
      <c r="O464" s="36"/>
      <c r="P464" s="36"/>
      <c r="Q464" s="36"/>
      <c r="R464" s="36"/>
      <c r="S464" s="36"/>
      <c r="T464" s="36"/>
      <c r="U464" s="36"/>
      <c r="V464" s="36"/>
      <c r="W464" s="36"/>
      <c r="X464" s="36"/>
      <c r="Y464" s="36"/>
      <c r="Z464" s="36"/>
    </row>
    <row r="465" spans="1:26" ht="14.25" customHeight="1">
      <c r="A465" s="36"/>
      <c r="B465" s="36"/>
      <c r="C465" s="36"/>
      <c r="D465" s="36"/>
      <c r="E465" s="37"/>
      <c r="F465" s="36"/>
      <c r="G465" s="36"/>
      <c r="H465" s="36"/>
      <c r="I465" s="36"/>
      <c r="J465" s="36"/>
      <c r="K465" s="36"/>
      <c r="L465" s="36"/>
      <c r="M465" s="36"/>
      <c r="N465" s="36"/>
      <c r="O465" s="36"/>
      <c r="P465" s="36"/>
      <c r="Q465" s="36"/>
      <c r="R465" s="36"/>
      <c r="S465" s="36"/>
      <c r="T465" s="36"/>
      <c r="U465" s="36"/>
      <c r="V465" s="36"/>
      <c r="W465" s="36"/>
      <c r="X465" s="36"/>
      <c r="Y465" s="36"/>
      <c r="Z465" s="36"/>
    </row>
    <row r="466" spans="1:26" ht="14.25" customHeight="1">
      <c r="A466" s="36"/>
      <c r="B466" s="36"/>
      <c r="C466" s="36"/>
      <c r="D466" s="36"/>
      <c r="E466" s="37"/>
      <c r="F466" s="36"/>
      <c r="G466" s="36"/>
      <c r="H466" s="36"/>
      <c r="I466" s="36"/>
      <c r="J466" s="36"/>
      <c r="K466" s="36"/>
      <c r="L466" s="36"/>
      <c r="M466" s="36"/>
      <c r="N466" s="36"/>
      <c r="O466" s="36"/>
      <c r="P466" s="36"/>
      <c r="Q466" s="36"/>
      <c r="R466" s="36"/>
      <c r="S466" s="36"/>
      <c r="T466" s="36"/>
      <c r="U466" s="36"/>
      <c r="V466" s="36"/>
      <c r="W466" s="36"/>
      <c r="X466" s="36"/>
      <c r="Y466" s="36"/>
      <c r="Z466" s="36"/>
    </row>
    <row r="467" spans="1:26" ht="14.25" customHeight="1">
      <c r="A467" s="36"/>
      <c r="B467" s="36"/>
      <c r="C467" s="36"/>
      <c r="D467" s="36"/>
      <c r="E467" s="37"/>
      <c r="F467" s="36"/>
      <c r="G467" s="36"/>
      <c r="H467" s="36"/>
      <c r="I467" s="36"/>
      <c r="J467" s="36"/>
      <c r="K467" s="36"/>
      <c r="L467" s="36"/>
      <c r="M467" s="36"/>
      <c r="N467" s="36"/>
      <c r="O467" s="36"/>
      <c r="P467" s="36"/>
      <c r="Q467" s="36"/>
      <c r="R467" s="36"/>
      <c r="S467" s="36"/>
      <c r="T467" s="36"/>
      <c r="U467" s="36"/>
      <c r="V467" s="36"/>
      <c r="W467" s="36"/>
      <c r="X467" s="36"/>
      <c r="Y467" s="36"/>
      <c r="Z467" s="36"/>
    </row>
    <row r="468" spans="1:26" ht="14.25" customHeight="1">
      <c r="A468" s="36"/>
      <c r="B468" s="36"/>
      <c r="C468" s="36"/>
      <c r="D468" s="36"/>
      <c r="E468" s="37"/>
      <c r="F468" s="36"/>
      <c r="G468" s="36"/>
      <c r="H468" s="36"/>
      <c r="I468" s="36"/>
      <c r="J468" s="36"/>
      <c r="K468" s="36"/>
      <c r="L468" s="36"/>
      <c r="M468" s="36"/>
      <c r="N468" s="36"/>
      <c r="O468" s="36"/>
      <c r="P468" s="36"/>
      <c r="Q468" s="36"/>
      <c r="R468" s="36"/>
      <c r="S468" s="36"/>
      <c r="T468" s="36"/>
      <c r="U468" s="36"/>
      <c r="V468" s="36"/>
      <c r="W468" s="36"/>
      <c r="X468" s="36"/>
      <c r="Y468" s="36"/>
      <c r="Z468" s="36"/>
    </row>
    <row r="469" spans="1:26" ht="14.25" customHeight="1">
      <c r="A469" s="36"/>
      <c r="B469" s="36"/>
      <c r="C469" s="36"/>
      <c r="D469" s="36"/>
      <c r="E469" s="37"/>
      <c r="F469" s="36"/>
      <c r="G469" s="36"/>
      <c r="H469" s="36"/>
      <c r="I469" s="36"/>
      <c r="J469" s="36"/>
      <c r="K469" s="36"/>
      <c r="L469" s="36"/>
      <c r="M469" s="36"/>
      <c r="N469" s="36"/>
      <c r="O469" s="36"/>
      <c r="P469" s="36"/>
      <c r="Q469" s="36"/>
      <c r="R469" s="36"/>
      <c r="S469" s="36"/>
      <c r="T469" s="36"/>
      <c r="U469" s="36"/>
      <c r="V469" s="36"/>
      <c r="W469" s="36"/>
      <c r="X469" s="36"/>
      <c r="Y469" s="36"/>
      <c r="Z469" s="36"/>
    </row>
    <row r="470" spans="1:26" ht="14.25" customHeight="1">
      <c r="A470" s="36"/>
      <c r="B470" s="36"/>
      <c r="C470" s="36"/>
      <c r="D470" s="36"/>
      <c r="E470" s="37"/>
      <c r="F470" s="36"/>
      <c r="G470" s="36"/>
      <c r="H470" s="36"/>
      <c r="I470" s="36"/>
      <c r="J470" s="36"/>
      <c r="K470" s="36"/>
      <c r="L470" s="36"/>
      <c r="M470" s="36"/>
      <c r="N470" s="36"/>
      <c r="O470" s="36"/>
      <c r="P470" s="36"/>
      <c r="Q470" s="36"/>
      <c r="R470" s="36"/>
      <c r="S470" s="36"/>
      <c r="T470" s="36"/>
      <c r="U470" s="36"/>
      <c r="V470" s="36"/>
      <c r="W470" s="36"/>
      <c r="X470" s="36"/>
      <c r="Y470" s="36"/>
      <c r="Z470" s="36"/>
    </row>
    <row r="471" spans="1:26" ht="14.25" customHeight="1">
      <c r="A471" s="36"/>
      <c r="B471" s="36"/>
      <c r="C471" s="36"/>
      <c r="D471" s="36"/>
      <c r="E471" s="37"/>
      <c r="F471" s="36"/>
      <c r="G471" s="36"/>
      <c r="H471" s="36"/>
      <c r="I471" s="36"/>
      <c r="J471" s="36"/>
      <c r="K471" s="36"/>
      <c r="L471" s="36"/>
      <c r="M471" s="36"/>
      <c r="N471" s="36"/>
      <c r="O471" s="36"/>
      <c r="P471" s="36"/>
      <c r="Q471" s="36"/>
      <c r="R471" s="36"/>
      <c r="S471" s="36"/>
      <c r="T471" s="36"/>
      <c r="U471" s="36"/>
      <c r="V471" s="36"/>
      <c r="W471" s="36"/>
      <c r="X471" s="36"/>
      <c r="Y471" s="36"/>
      <c r="Z471" s="36"/>
    </row>
    <row r="472" spans="1:26" ht="14.25" customHeight="1">
      <c r="A472" s="36"/>
      <c r="B472" s="36"/>
      <c r="C472" s="36"/>
      <c r="D472" s="36"/>
      <c r="E472" s="37"/>
      <c r="F472" s="36"/>
      <c r="G472" s="36"/>
      <c r="H472" s="36"/>
      <c r="I472" s="36"/>
      <c r="J472" s="36"/>
      <c r="K472" s="36"/>
      <c r="L472" s="36"/>
      <c r="M472" s="36"/>
      <c r="N472" s="36"/>
      <c r="O472" s="36"/>
      <c r="P472" s="36"/>
      <c r="Q472" s="36"/>
      <c r="R472" s="36"/>
      <c r="S472" s="36"/>
      <c r="T472" s="36"/>
      <c r="U472" s="36"/>
      <c r="V472" s="36"/>
      <c r="W472" s="36"/>
      <c r="X472" s="36"/>
      <c r="Y472" s="36"/>
      <c r="Z472" s="36"/>
    </row>
    <row r="473" spans="1:26" ht="14.25" customHeight="1">
      <c r="A473" s="36"/>
      <c r="B473" s="36"/>
      <c r="C473" s="36"/>
      <c r="D473" s="36"/>
      <c r="E473" s="37"/>
      <c r="F473" s="36"/>
      <c r="G473" s="36"/>
      <c r="H473" s="36"/>
      <c r="I473" s="36"/>
      <c r="J473" s="36"/>
      <c r="K473" s="36"/>
      <c r="L473" s="36"/>
      <c r="M473" s="36"/>
      <c r="N473" s="36"/>
      <c r="O473" s="36"/>
      <c r="P473" s="36"/>
      <c r="Q473" s="36"/>
      <c r="R473" s="36"/>
      <c r="S473" s="36"/>
      <c r="T473" s="36"/>
      <c r="U473" s="36"/>
      <c r="V473" s="36"/>
      <c r="W473" s="36"/>
      <c r="X473" s="36"/>
      <c r="Y473" s="36"/>
      <c r="Z473" s="36"/>
    </row>
    <row r="474" spans="1:26" ht="14.25" customHeight="1">
      <c r="A474" s="36"/>
      <c r="B474" s="36"/>
      <c r="C474" s="36"/>
      <c r="D474" s="36"/>
      <c r="E474" s="37"/>
      <c r="F474" s="36"/>
      <c r="G474" s="36"/>
      <c r="H474" s="36"/>
      <c r="I474" s="36"/>
      <c r="J474" s="36"/>
      <c r="K474" s="36"/>
      <c r="L474" s="36"/>
      <c r="M474" s="36"/>
      <c r="N474" s="36"/>
      <c r="O474" s="36"/>
      <c r="P474" s="36"/>
      <c r="Q474" s="36"/>
      <c r="R474" s="36"/>
      <c r="S474" s="36"/>
      <c r="T474" s="36"/>
      <c r="U474" s="36"/>
      <c r="V474" s="36"/>
      <c r="W474" s="36"/>
      <c r="X474" s="36"/>
      <c r="Y474" s="36"/>
      <c r="Z474" s="36"/>
    </row>
    <row r="475" spans="1:26" ht="14.25" customHeight="1">
      <c r="A475" s="36"/>
      <c r="B475" s="36"/>
      <c r="C475" s="36"/>
      <c r="D475" s="36"/>
      <c r="E475" s="37"/>
      <c r="F475" s="36"/>
      <c r="G475" s="36"/>
      <c r="H475" s="36"/>
      <c r="I475" s="36"/>
      <c r="J475" s="36"/>
      <c r="K475" s="36"/>
      <c r="L475" s="36"/>
      <c r="M475" s="36"/>
      <c r="N475" s="36"/>
      <c r="O475" s="36"/>
      <c r="P475" s="36"/>
      <c r="Q475" s="36"/>
      <c r="R475" s="36"/>
      <c r="S475" s="36"/>
      <c r="T475" s="36"/>
      <c r="U475" s="36"/>
      <c r="V475" s="36"/>
      <c r="W475" s="36"/>
      <c r="X475" s="36"/>
      <c r="Y475" s="36"/>
      <c r="Z475" s="36"/>
    </row>
    <row r="476" spans="1:26" ht="14.25" customHeight="1">
      <c r="A476" s="36"/>
      <c r="B476" s="36"/>
      <c r="C476" s="36"/>
      <c r="D476" s="36"/>
      <c r="E476" s="37"/>
      <c r="F476" s="36"/>
      <c r="G476" s="36"/>
      <c r="H476" s="36"/>
      <c r="I476" s="36"/>
      <c r="J476" s="36"/>
      <c r="K476" s="36"/>
      <c r="L476" s="36"/>
      <c r="M476" s="36"/>
      <c r="N476" s="36"/>
      <c r="O476" s="36"/>
      <c r="P476" s="36"/>
      <c r="Q476" s="36"/>
      <c r="R476" s="36"/>
      <c r="S476" s="36"/>
      <c r="T476" s="36"/>
      <c r="U476" s="36"/>
      <c r="V476" s="36"/>
      <c r="W476" s="36"/>
      <c r="X476" s="36"/>
      <c r="Y476" s="36"/>
      <c r="Z476" s="36"/>
    </row>
    <row r="477" spans="1:26" ht="14.25" customHeight="1">
      <c r="A477" s="36"/>
      <c r="B477" s="36"/>
      <c r="C477" s="36"/>
      <c r="D477" s="36"/>
      <c r="E477" s="37"/>
      <c r="F477" s="36"/>
      <c r="G477" s="36"/>
      <c r="H477" s="36"/>
      <c r="I477" s="36"/>
      <c r="J477" s="36"/>
      <c r="K477" s="36"/>
      <c r="L477" s="36"/>
      <c r="M477" s="36"/>
      <c r="N477" s="36"/>
      <c r="O477" s="36"/>
      <c r="P477" s="36"/>
      <c r="Q477" s="36"/>
      <c r="R477" s="36"/>
      <c r="S477" s="36"/>
      <c r="T477" s="36"/>
      <c r="U477" s="36"/>
      <c r="V477" s="36"/>
      <c r="W477" s="36"/>
      <c r="X477" s="36"/>
      <c r="Y477" s="36"/>
      <c r="Z477" s="36"/>
    </row>
    <row r="478" spans="1:26" ht="14.25" customHeight="1">
      <c r="A478" s="36"/>
      <c r="B478" s="36"/>
      <c r="C478" s="36"/>
      <c r="D478" s="36"/>
      <c r="E478" s="37"/>
      <c r="F478" s="36"/>
      <c r="G478" s="36"/>
      <c r="H478" s="36"/>
      <c r="I478" s="36"/>
      <c r="J478" s="36"/>
      <c r="K478" s="36"/>
      <c r="L478" s="36"/>
      <c r="M478" s="36"/>
      <c r="N478" s="36"/>
      <c r="O478" s="36"/>
      <c r="P478" s="36"/>
      <c r="Q478" s="36"/>
      <c r="R478" s="36"/>
      <c r="S478" s="36"/>
      <c r="T478" s="36"/>
      <c r="U478" s="36"/>
      <c r="V478" s="36"/>
      <c r="W478" s="36"/>
      <c r="X478" s="36"/>
      <c r="Y478" s="36"/>
      <c r="Z478" s="36"/>
    </row>
    <row r="479" spans="1:26" ht="14.25" customHeight="1">
      <c r="A479" s="36"/>
      <c r="B479" s="36"/>
      <c r="C479" s="36"/>
      <c r="D479" s="36"/>
      <c r="E479" s="37"/>
      <c r="F479" s="36"/>
      <c r="G479" s="36"/>
      <c r="H479" s="36"/>
      <c r="I479" s="36"/>
      <c r="J479" s="36"/>
      <c r="K479" s="36"/>
      <c r="L479" s="36"/>
      <c r="M479" s="36"/>
      <c r="N479" s="36"/>
      <c r="O479" s="36"/>
      <c r="P479" s="36"/>
      <c r="Q479" s="36"/>
      <c r="R479" s="36"/>
      <c r="S479" s="36"/>
      <c r="T479" s="36"/>
      <c r="U479" s="36"/>
      <c r="V479" s="36"/>
      <c r="W479" s="36"/>
      <c r="X479" s="36"/>
      <c r="Y479" s="36"/>
      <c r="Z479" s="36"/>
    </row>
    <row r="480" spans="1:26" ht="14.25" customHeight="1">
      <c r="A480" s="36"/>
      <c r="B480" s="36"/>
      <c r="C480" s="36"/>
      <c r="D480" s="36"/>
      <c r="E480" s="37"/>
      <c r="F480" s="36"/>
      <c r="G480" s="36"/>
      <c r="H480" s="36"/>
      <c r="I480" s="36"/>
      <c r="J480" s="36"/>
      <c r="K480" s="36"/>
      <c r="L480" s="36"/>
      <c r="M480" s="36"/>
      <c r="N480" s="36"/>
      <c r="O480" s="36"/>
      <c r="P480" s="36"/>
      <c r="Q480" s="36"/>
      <c r="R480" s="36"/>
      <c r="S480" s="36"/>
      <c r="T480" s="36"/>
      <c r="U480" s="36"/>
      <c r="V480" s="36"/>
      <c r="W480" s="36"/>
      <c r="X480" s="36"/>
      <c r="Y480" s="36"/>
      <c r="Z480" s="36"/>
    </row>
    <row r="481" spans="1:26" ht="14.25" customHeight="1">
      <c r="A481" s="36"/>
      <c r="B481" s="36"/>
      <c r="C481" s="36"/>
      <c r="D481" s="36"/>
      <c r="E481" s="37"/>
      <c r="F481" s="36"/>
      <c r="G481" s="36"/>
      <c r="H481" s="36"/>
      <c r="I481" s="36"/>
      <c r="J481" s="36"/>
      <c r="K481" s="36"/>
      <c r="L481" s="36"/>
      <c r="M481" s="36"/>
      <c r="N481" s="36"/>
      <c r="O481" s="36"/>
      <c r="P481" s="36"/>
      <c r="Q481" s="36"/>
      <c r="R481" s="36"/>
      <c r="S481" s="36"/>
      <c r="T481" s="36"/>
      <c r="U481" s="36"/>
      <c r="V481" s="36"/>
      <c r="W481" s="36"/>
      <c r="X481" s="36"/>
      <c r="Y481" s="36"/>
      <c r="Z481" s="36"/>
    </row>
    <row r="482" spans="1:26" ht="14.25" customHeight="1">
      <c r="A482" s="36"/>
      <c r="B482" s="36"/>
      <c r="C482" s="36"/>
      <c r="D482" s="36"/>
      <c r="E482" s="37"/>
      <c r="F482" s="36"/>
      <c r="G482" s="36"/>
      <c r="H482" s="36"/>
      <c r="I482" s="36"/>
      <c r="J482" s="36"/>
      <c r="K482" s="36"/>
      <c r="L482" s="36"/>
      <c r="M482" s="36"/>
      <c r="N482" s="36"/>
      <c r="O482" s="36"/>
      <c r="P482" s="36"/>
      <c r="Q482" s="36"/>
      <c r="R482" s="36"/>
      <c r="S482" s="36"/>
      <c r="T482" s="36"/>
      <c r="U482" s="36"/>
      <c r="V482" s="36"/>
      <c r="W482" s="36"/>
      <c r="X482" s="36"/>
      <c r="Y482" s="36"/>
      <c r="Z482" s="36"/>
    </row>
    <row r="483" spans="1:26" ht="14.25" customHeight="1">
      <c r="A483" s="36"/>
      <c r="B483" s="36"/>
      <c r="C483" s="36"/>
      <c r="D483" s="36"/>
      <c r="E483" s="37"/>
      <c r="F483" s="36"/>
      <c r="G483" s="36"/>
      <c r="H483" s="36"/>
      <c r="I483" s="36"/>
      <c r="J483" s="36"/>
      <c r="K483" s="36"/>
      <c r="L483" s="36"/>
      <c r="M483" s="36"/>
      <c r="N483" s="36"/>
      <c r="O483" s="36"/>
      <c r="P483" s="36"/>
      <c r="Q483" s="36"/>
      <c r="R483" s="36"/>
      <c r="S483" s="36"/>
      <c r="T483" s="36"/>
      <c r="U483" s="36"/>
      <c r="V483" s="36"/>
      <c r="W483" s="36"/>
      <c r="X483" s="36"/>
      <c r="Y483" s="36"/>
      <c r="Z483" s="36"/>
    </row>
    <row r="484" spans="1:26" ht="14.25" customHeight="1">
      <c r="A484" s="36"/>
      <c r="B484" s="36"/>
      <c r="C484" s="36"/>
      <c r="D484" s="36"/>
      <c r="E484" s="37"/>
      <c r="F484" s="36"/>
      <c r="G484" s="36"/>
      <c r="H484" s="36"/>
      <c r="I484" s="36"/>
      <c r="J484" s="36"/>
      <c r="K484" s="36"/>
      <c r="L484" s="36"/>
      <c r="M484" s="36"/>
      <c r="N484" s="36"/>
      <c r="O484" s="36"/>
      <c r="P484" s="36"/>
      <c r="Q484" s="36"/>
      <c r="R484" s="36"/>
      <c r="S484" s="36"/>
      <c r="T484" s="36"/>
      <c r="U484" s="36"/>
      <c r="V484" s="36"/>
      <c r="W484" s="36"/>
      <c r="X484" s="36"/>
      <c r="Y484" s="36"/>
      <c r="Z484" s="36"/>
    </row>
    <row r="485" spans="1:26" ht="14.25" customHeight="1">
      <c r="A485" s="36"/>
      <c r="B485" s="36"/>
      <c r="C485" s="36"/>
      <c r="D485" s="36"/>
      <c r="E485" s="37"/>
      <c r="F485" s="36"/>
      <c r="G485" s="36"/>
      <c r="H485" s="36"/>
      <c r="I485" s="36"/>
      <c r="J485" s="36"/>
      <c r="K485" s="36"/>
      <c r="L485" s="36"/>
      <c r="M485" s="36"/>
      <c r="N485" s="36"/>
      <c r="O485" s="36"/>
      <c r="P485" s="36"/>
      <c r="Q485" s="36"/>
      <c r="R485" s="36"/>
      <c r="S485" s="36"/>
      <c r="T485" s="36"/>
      <c r="U485" s="36"/>
      <c r="V485" s="36"/>
      <c r="W485" s="36"/>
      <c r="X485" s="36"/>
      <c r="Y485" s="36"/>
      <c r="Z485" s="36"/>
    </row>
    <row r="486" spans="1:26" ht="14.25" customHeight="1">
      <c r="A486" s="36"/>
      <c r="B486" s="36"/>
      <c r="C486" s="36"/>
      <c r="D486" s="36"/>
      <c r="E486" s="37"/>
      <c r="F486" s="36"/>
      <c r="G486" s="36"/>
      <c r="H486" s="36"/>
      <c r="I486" s="36"/>
      <c r="J486" s="36"/>
      <c r="K486" s="36"/>
      <c r="L486" s="36"/>
      <c r="M486" s="36"/>
      <c r="N486" s="36"/>
      <c r="O486" s="36"/>
      <c r="P486" s="36"/>
      <c r="Q486" s="36"/>
      <c r="R486" s="36"/>
      <c r="S486" s="36"/>
      <c r="T486" s="36"/>
      <c r="U486" s="36"/>
      <c r="V486" s="36"/>
      <c r="W486" s="36"/>
      <c r="X486" s="36"/>
      <c r="Y486" s="36"/>
      <c r="Z486" s="36"/>
    </row>
    <row r="487" spans="1:26" ht="14.25" customHeight="1">
      <c r="A487" s="36"/>
      <c r="B487" s="36"/>
      <c r="C487" s="36"/>
      <c r="D487" s="36"/>
      <c r="E487" s="37"/>
      <c r="F487" s="36"/>
      <c r="G487" s="36"/>
      <c r="H487" s="36"/>
      <c r="I487" s="36"/>
      <c r="J487" s="36"/>
      <c r="K487" s="36"/>
      <c r="L487" s="36"/>
      <c r="M487" s="36"/>
      <c r="N487" s="36"/>
      <c r="O487" s="36"/>
      <c r="P487" s="36"/>
      <c r="Q487" s="36"/>
      <c r="R487" s="36"/>
      <c r="S487" s="36"/>
      <c r="T487" s="36"/>
      <c r="U487" s="36"/>
      <c r="V487" s="36"/>
      <c r="W487" s="36"/>
      <c r="X487" s="36"/>
      <c r="Y487" s="36"/>
      <c r="Z487" s="36"/>
    </row>
    <row r="488" spans="1:26" ht="14.25" customHeight="1">
      <c r="A488" s="36"/>
      <c r="B488" s="36"/>
      <c r="C488" s="36"/>
      <c r="D488" s="36"/>
      <c r="E488" s="37"/>
      <c r="F488" s="36"/>
      <c r="G488" s="36"/>
      <c r="H488" s="36"/>
      <c r="I488" s="36"/>
      <c r="J488" s="36"/>
      <c r="K488" s="36"/>
      <c r="L488" s="36"/>
      <c r="M488" s="36"/>
      <c r="N488" s="36"/>
      <c r="O488" s="36"/>
      <c r="P488" s="36"/>
      <c r="Q488" s="36"/>
      <c r="R488" s="36"/>
      <c r="S488" s="36"/>
      <c r="T488" s="36"/>
      <c r="U488" s="36"/>
      <c r="V488" s="36"/>
      <c r="W488" s="36"/>
      <c r="X488" s="36"/>
      <c r="Y488" s="36"/>
      <c r="Z488" s="36"/>
    </row>
    <row r="489" spans="1:26" ht="14.25" customHeight="1">
      <c r="A489" s="36"/>
      <c r="B489" s="36"/>
      <c r="C489" s="36"/>
      <c r="D489" s="36"/>
      <c r="E489" s="37"/>
      <c r="F489" s="36"/>
      <c r="G489" s="36"/>
      <c r="H489" s="36"/>
      <c r="I489" s="36"/>
      <c r="J489" s="36"/>
      <c r="K489" s="36"/>
      <c r="L489" s="36"/>
      <c r="M489" s="36"/>
      <c r="N489" s="36"/>
      <c r="O489" s="36"/>
      <c r="P489" s="36"/>
      <c r="Q489" s="36"/>
      <c r="R489" s="36"/>
      <c r="S489" s="36"/>
      <c r="T489" s="36"/>
      <c r="U489" s="36"/>
      <c r="V489" s="36"/>
      <c r="W489" s="36"/>
      <c r="X489" s="36"/>
      <c r="Y489" s="36"/>
      <c r="Z489" s="36"/>
    </row>
    <row r="490" spans="1:26" ht="14.25" customHeight="1">
      <c r="A490" s="36"/>
      <c r="B490" s="36"/>
      <c r="C490" s="36"/>
      <c r="D490" s="36"/>
      <c r="E490" s="37"/>
      <c r="F490" s="36"/>
      <c r="G490" s="36"/>
      <c r="H490" s="36"/>
      <c r="I490" s="36"/>
      <c r="J490" s="36"/>
      <c r="K490" s="36"/>
      <c r="L490" s="36"/>
      <c r="M490" s="36"/>
      <c r="N490" s="36"/>
      <c r="O490" s="36"/>
      <c r="P490" s="36"/>
      <c r="Q490" s="36"/>
      <c r="R490" s="36"/>
      <c r="S490" s="36"/>
      <c r="T490" s="36"/>
      <c r="U490" s="36"/>
      <c r="V490" s="36"/>
      <c r="W490" s="36"/>
      <c r="X490" s="36"/>
      <c r="Y490" s="36"/>
      <c r="Z490" s="36"/>
    </row>
    <row r="491" spans="1:26" ht="14.25" customHeight="1">
      <c r="A491" s="36"/>
      <c r="B491" s="36"/>
      <c r="C491" s="36"/>
      <c r="D491" s="36"/>
      <c r="E491" s="37"/>
      <c r="F491" s="36"/>
      <c r="G491" s="36"/>
      <c r="H491" s="36"/>
      <c r="I491" s="36"/>
      <c r="J491" s="36"/>
      <c r="K491" s="36"/>
      <c r="L491" s="36"/>
      <c r="M491" s="36"/>
      <c r="N491" s="36"/>
      <c r="O491" s="36"/>
      <c r="P491" s="36"/>
      <c r="Q491" s="36"/>
      <c r="R491" s="36"/>
      <c r="S491" s="36"/>
      <c r="T491" s="36"/>
      <c r="U491" s="36"/>
      <c r="V491" s="36"/>
      <c r="W491" s="36"/>
      <c r="X491" s="36"/>
      <c r="Y491" s="36"/>
      <c r="Z491" s="36"/>
    </row>
    <row r="492" spans="1:26" ht="14.25" customHeight="1">
      <c r="A492" s="36"/>
      <c r="B492" s="36"/>
      <c r="C492" s="36"/>
      <c r="D492" s="36"/>
      <c r="E492" s="37"/>
      <c r="F492" s="36"/>
      <c r="G492" s="36"/>
      <c r="H492" s="36"/>
      <c r="I492" s="36"/>
      <c r="J492" s="36"/>
      <c r="K492" s="36"/>
      <c r="L492" s="36"/>
      <c r="M492" s="36"/>
      <c r="N492" s="36"/>
      <c r="O492" s="36"/>
      <c r="P492" s="36"/>
      <c r="Q492" s="36"/>
      <c r="R492" s="36"/>
      <c r="S492" s="36"/>
      <c r="T492" s="36"/>
      <c r="U492" s="36"/>
      <c r="V492" s="36"/>
      <c r="W492" s="36"/>
      <c r="X492" s="36"/>
      <c r="Y492" s="36"/>
      <c r="Z492" s="36"/>
    </row>
    <row r="493" spans="1:26" ht="14.25" customHeight="1">
      <c r="A493" s="36"/>
      <c r="B493" s="36"/>
      <c r="C493" s="36"/>
      <c r="D493" s="36"/>
      <c r="E493" s="37"/>
      <c r="F493" s="36"/>
      <c r="G493" s="36"/>
      <c r="H493" s="36"/>
      <c r="I493" s="36"/>
      <c r="J493" s="36"/>
      <c r="K493" s="36"/>
      <c r="L493" s="36"/>
      <c r="M493" s="36"/>
      <c r="N493" s="36"/>
      <c r="O493" s="36"/>
      <c r="P493" s="36"/>
      <c r="Q493" s="36"/>
      <c r="R493" s="36"/>
      <c r="S493" s="36"/>
      <c r="T493" s="36"/>
      <c r="U493" s="36"/>
      <c r="V493" s="36"/>
      <c r="W493" s="36"/>
      <c r="X493" s="36"/>
      <c r="Y493" s="36"/>
      <c r="Z493" s="36"/>
    </row>
    <row r="494" spans="1:26" ht="14.25" customHeight="1">
      <c r="A494" s="36"/>
      <c r="B494" s="36"/>
      <c r="C494" s="36"/>
      <c r="D494" s="36"/>
      <c r="E494" s="37"/>
      <c r="F494" s="36"/>
      <c r="G494" s="36"/>
      <c r="H494" s="36"/>
      <c r="I494" s="36"/>
      <c r="J494" s="36"/>
      <c r="K494" s="36"/>
      <c r="L494" s="36"/>
      <c r="M494" s="36"/>
      <c r="N494" s="36"/>
      <c r="O494" s="36"/>
      <c r="P494" s="36"/>
      <c r="Q494" s="36"/>
      <c r="R494" s="36"/>
      <c r="S494" s="36"/>
      <c r="T494" s="36"/>
      <c r="U494" s="36"/>
      <c r="V494" s="36"/>
      <c r="W494" s="36"/>
      <c r="X494" s="36"/>
      <c r="Y494" s="36"/>
      <c r="Z494" s="36"/>
    </row>
    <row r="495" spans="1:26" ht="14.25" customHeight="1">
      <c r="A495" s="36"/>
      <c r="B495" s="36"/>
      <c r="C495" s="36"/>
      <c r="D495" s="36"/>
      <c r="E495" s="37"/>
      <c r="F495" s="36"/>
      <c r="G495" s="36"/>
      <c r="H495" s="36"/>
      <c r="I495" s="36"/>
      <c r="J495" s="36"/>
      <c r="K495" s="36"/>
      <c r="L495" s="36"/>
      <c r="M495" s="36"/>
      <c r="N495" s="36"/>
      <c r="O495" s="36"/>
      <c r="P495" s="36"/>
      <c r="Q495" s="36"/>
      <c r="R495" s="36"/>
      <c r="S495" s="36"/>
      <c r="T495" s="36"/>
      <c r="U495" s="36"/>
      <c r="V495" s="36"/>
      <c r="W495" s="36"/>
      <c r="X495" s="36"/>
      <c r="Y495" s="36"/>
      <c r="Z495" s="36"/>
    </row>
    <row r="496" spans="1:26" ht="14.25" customHeight="1">
      <c r="A496" s="36"/>
      <c r="B496" s="36"/>
      <c r="C496" s="36"/>
      <c r="D496" s="36"/>
      <c r="E496" s="37"/>
      <c r="F496" s="36"/>
      <c r="G496" s="36"/>
      <c r="H496" s="36"/>
      <c r="I496" s="36"/>
      <c r="J496" s="36"/>
      <c r="K496" s="36"/>
      <c r="L496" s="36"/>
      <c r="M496" s="36"/>
      <c r="N496" s="36"/>
      <c r="O496" s="36"/>
      <c r="P496" s="36"/>
      <c r="Q496" s="36"/>
      <c r="R496" s="36"/>
      <c r="S496" s="36"/>
      <c r="T496" s="36"/>
      <c r="U496" s="36"/>
      <c r="V496" s="36"/>
      <c r="W496" s="36"/>
      <c r="X496" s="36"/>
      <c r="Y496" s="36"/>
      <c r="Z496" s="36"/>
    </row>
    <row r="497" spans="1:26" ht="14.25" customHeight="1">
      <c r="A497" s="36"/>
      <c r="B497" s="36"/>
      <c r="C497" s="36"/>
      <c r="D497" s="36"/>
      <c r="E497" s="37"/>
      <c r="F497" s="36"/>
      <c r="G497" s="36"/>
      <c r="H497" s="36"/>
      <c r="I497" s="36"/>
      <c r="J497" s="36"/>
      <c r="K497" s="36"/>
      <c r="L497" s="36"/>
      <c r="M497" s="36"/>
      <c r="N497" s="36"/>
      <c r="O497" s="36"/>
      <c r="P497" s="36"/>
      <c r="Q497" s="36"/>
      <c r="R497" s="36"/>
      <c r="S497" s="36"/>
      <c r="T497" s="36"/>
      <c r="U497" s="36"/>
      <c r="V497" s="36"/>
      <c r="W497" s="36"/>
      <c r="X497" s="36"/>
      <c r="Y497" s="36"/>
      <c r="Z497" s="36"/>
    </row>
    <row r="498" spans="1:26" ht="14.25" customHeight="1">
      <c r="A498" s="36"/>
      <c r="B498" s="36"/>
      <c r="C498" s="36"/>
      <c r="D498" s="36"/>
      <c r="E498" s="37"/>
      <c r="F498" s="36"/>
      <c r="G498" s="36"/>
      <c r="H498" s="36"/>
      <c r="I498" s="36"/>
      <c r="J498" s="36"/>
      <c r="K498" s="36"/>
      <c r="L498" s="36"/>
      <c r="M498" s="36"/>
      <c r="N498" s="36"/>
      <c r="O498" s="36"/>
      <c r="P498" s="36"/>
      <c r="Q498" s="36"/>
      <c r="R498" s="36"/>
      <c r="S498" s="36"/>
      <c r="T498" s="36"/>
      <c r="U498" s="36"/>
      <c r="V498" s="36"/>
      <c r="W498" s="36"/>
      <c r="X498" s="36"/>
      <c r="Y498" s="36"/>
      <c r="Z498" s="36"/>
    </row>
    <row r="499" spans="1:26" ht="14.25" customHeight="1">
      <c r="A499" s="36"/>
      <c r="B499" s="36"/>
      <c r="C499" s="36"/>
      <c r="D499" s="36"/>
      <c r="E499" s="37"/>
      <c r="F499" s="36"/>
      <c r="G499" s="36"/>
      <c r="H499" s="36"/>
      <c r="I499" s="36"/>
      <c r="J499" s="36"/>
      <c r="K499" s="36"/>
      <c r="L499" s="36"/>
      <c r="M499" s="36"/>
      <c r="N499" s="36"/>
      <c r="O499" s="36"/>
      <c r="P499" s="36"/>
      <c r="Q499" s="36"/>
      <c r="R499" s="36"/>
      <c r="S499" s="36"/>
      <c r="T499" s="36"/>
      <c r="U499" s="36"/>
      <c r="V499" s="36"/>
      <c r="W499" s="36"/>
      <c r="X499" s="36"/>
      <c r="Y499" s="36"/>
      <c r="Z499" s="36"/>
    </row>
    <row r="500" spans="1:26" ht="14.25" customHeight="1">
      <c r="A500" s="36"/>
      <c r="B500" s="36"/>
      <c r="C500" s="36"/>
      <c r="D500" s="36"/>
      <c r="E500" s="37"/>
      <c r="F500" s="36"/>
      <c r="G500" s="36"/>
      <c r="H500" s="36"/>
      <c r="I500" s="36"/>
      <c r="J500" s="36"/>
      <c r="K500" s="36"/>
      <c r="L500" s="36"/>
      <c r="M500" s="36"/>
      <c r="N500" s="36"/>
      <c r="O500" s="36"/>
      <c r="P500" s="36"/>
      <c r="Q500" s="36"/>
      <c r="R500" s="36"/>
      <c r="S500" s="36"/>
      <c r="T500" s="36"/>
      <c r="U500" s="36"/>
      <c r="V500" s="36"/>
      <c r="W500" s="36"/>
      <c r="X500" s="36"/>
      <c r="Y500" s="36"/>
      <c r="Z500" s="36"/>
    </row>
    <row r="501" spans="1:26" ht="14.25" customHeight="1">
      <c r="A501" s="36"/>
      <c r="B501" s="36"/>
      <c r="C501" s="36"/>
      <c r="D501" s="36"/>
      <c r="E501" s="37"/>
      <c r="F501" s="36"/>
      <c r="G501" s="36"/>
      <c r="H501" s="36"/>
      <c r="I501" s="36"/>
      <c r="J501" s="36"/>
      <c r="K501" s="36"/>
      <c r="L501" s="36"/>
      <c r="M501" s="36"/>
      <c r="N501" s="36"/>
      <c r="O501" s="36"/>
      <c r="P501" s="36"/>
      <c r="Q501" s="36"/>
      <c r="R501" s="36"/>
      <c r="S501" s="36"/>
      <c r="T501" s="36"/>
      <c r="U501" s="36"/>
      <c r="V501" s="36"/>
      <c r="W501" s="36"/>
      <c r="X501" s="36"/>
      <c r="Y501" s="36"/>
      <c r="Z501" s="36"/>
    </row>
    <row r="502" spans="1:26" ht="14.25" customHeight="1">
      <c r="A502" s="36"/>
      <c r="B502" s="36"/>
      <c r="C502" s="36"/>
      <c r="D502" s="36"/>
      <c r="E502" s="37"/>
      <c r="F502" s="36"/>
      <c r="G502" s="36"/>
      <c r="H502" s="36"/>
      <c r="I502" s="36"/>
      <c r="J502" s="36"/>
      <c r="K502" s="36"/>
      <c r="L502" s="36"/>
      <c r="M502" s="36"/>
      <c r="N502" s="36"/>
      <c r="O502" s="36"/>
      <c r="P502" s="36"/>
      <c r="Q502" s="36"/>
      <c r="R502" s="36"/>
      <c r="S502" s="36"/>
      <c r="T502" s="36"/>
      <c r="U502" s="36"/>
      <c r="V502" s="36"/>
      <c r="W502" s="36"/>
      <c r="X502" s="36"/>
      <c r="Y502" s="36"/>
      <c r="Z502" s="36"/>
    </row>
    <row r="503" spans="1:26" ht="14.25" customHeight="1">
      <c r="A503" s="36"/>
      <c r="B503" s="36"/>
      <c r="C503" s="36"/>
      <c r="D503" s="36"/>
      <c r="E503" s="37"/>
      <c r="F503" s="36"/>
      <c r="G503" s="36"/>
      <c r="H503" s="36"/>
      <c r="I503" s="36"/>
      <c r="J503" s="36"/>
      <c r="K503" s="36"/>
      <c r="L503" s="36"/>
      <c r="M503" s="36"/>
      <c r="N503" s="36"/>
      <c r="O503" s="36"/>
      <c r="P503" s="36"/>
      <c r="Q503" s="36"/>
      <c r="R503" s="36"/>
      <c r="S503" s="36"/>
      <c r="T503" s="36"/>
      <c r="U503" s="36"/>
      <c r="V503" s="36"/>
      <c r="W503" s="36"/>
      <c r="X503" s="36"/>
      <c r="Y503" s="36"/>
      <c r="Z503" s="36"/>
    </row>
    <row r="504" spans="1:26" ht="14.25" customHeight="1">
      <c r="A504" s="36"/>
      <c r="B504" s="36"/>
      <c r="C504" s="36"/>
      <c r="D504" s="36"/>
      <c r="E504" s="37"/>
      <c r="F504" s="36"/>
      <c r="G504" s="36"/>
      <c r="H504" s="36"/>
      <c r="I504" s="36"/>
      <c r="J504" s="36"/>
      <c r="K504" s="36"/>
      <c r="L504" s="36"/>
      <c r="M504" s="36"/>
      <c r="N504" s="36"/>
      <c r="O504" s="36"/>
      <c r="P504" s="36"/>
      <c r="Q504" s="36"/>
      <c r="R504" s="36"/>
      <c r="S504" s="36"/>
      <c r="T504" s="36"/>
      <c r="U504" s="36"/>
      <c r="V504" s="36"/>
      <c r="W504" s="36"/>
      <c r="X504" s="36"/>
      <c r="Y504" s="36"/>
      <c r="Z504" s="36"/>
    </row>
    <row r="505" spans="1:26" ht="14.25" customHeight="1">
      <c r="A505" s="36"/>
      <c r="B505" s="36"/>
      <c r="C505" s="36"/>
      <c r="D505" s="36"/>
      <c r="E505" s="37"/>
      <c r="F505" s="36"/>
      <c r="G505" s="36"/>
      <c r="H505" s="36"/>
      <c r="I505" s="36"/>
      <c r="J505" s="36"/>
      <c r="K505" s="36"/>
      <c r="L505" s="36"/>
      <c r="M505" s="36"/>
      <c r="N505" s="36"/>
      <c r="O505" s="36"/>
      <c r="P505" s="36"/>
      <c r="Q505" s="36"/>
      <c r="R505" s="36"/>
      <c r="S505" s="36"/>
      <c r="T505" s="36"/>
      <c r="U505" s="36"/>
      <c r="V505" s="36"/>
      <c r="W505" s="36"/>
      <c r="X505" s="36"/>
      <c r="Y505" s="36"/>
      <c r="Z505" s="36"/>
    </row>
    <row r="506" spans="1:26" ht="14.25" customHeight="1">
      <c r="A506" s="36"/>
      <c r="B506" s="36"/>
      <c r="C506" s="36"/>
      <c r="D506" s="36"/>
      <c r="E506" s="37"/>
      <c r="F506" s="36"/>
      <c r="G506" s="36"/>
      <c r="H506" s="36"/>
      <c r="I506" s="36"/>
      <c r="J506" s="36"/>
      <c r="K506" s="36"/>
      <c r="L506" s="36"/>
      <c r="M506" s="36"/>
      <c r="N506" s="36"/>
      <c r="O506" s="36"/>
      <c r="P506" s="36"/>
      <c r="Q506" s="36"/>
      <c r="R506" s="36"/>
      <c r="S506" s="36"/>
      <c r="T506" s="36"/>
      <c r="U506" s="36"/>
      <c r="V506" s="36"/>
      <c r="W506" s="36"/>
      <c r="X506" s="36"/>
      <c r="Y506" s="36"/>
      <c r="Z506" s="36"/>
    </row>
    <row r="507" spans="1:26" ht="14.25" customHeight="1">
      <c r="A507" s="36"/>
      <c r="B507" s="36"/>
      <c r="C507" s="36"/>
      <c r="D507" s="36"/>
      <c r="E507" s="37"/>
      <c r="F507" s="36"/>
      <c r="G507" s="36"/>
      <c r="H507" s="36"/>
      <c r="I507" s="36"/>
      <c r="J507" s="36"/>
      <c r="K507" s="36"/>
      <c r="L507" s="36"/>
      <c r="M507" s="36"/>
      <c r="N507" s="36"/>
      <c r="O507" s="36"/>
      <c r="P507" s="36"/>
      <c r="Q507" s="36"/>
      <c r="R507" s="36"/>
      <c r="S507" s="36"/>
      <c r="T507" s="36"/>
      <c r="U507" s="36"/>
      <c r="V507" s="36"/>
      <c r="W507" s="36"/>
      <c r="X507" s="36"/>
      <c r="Y507" s="36"/>
      <c r="Z507" s="36"/>
    </row>
    <row r="508" spans="1:26" ht="14.25" customHeight="1">
      <c r="A508" s="36"/>
      <c r="B508" s="36"/>
      <c r="C508" s="36"/>
      <c r="D508" s="36"/>
      <c r="E508" s="37"/>
      <c r="F508" s="36"/>
      <c r="G508" s="36"/>
      <c r="H508" s="36"/>
      <c r="I508" s="36"/>
      <c r="J508" s="36"/>
      <c r="K508" s="36"/>
      <c r="L508" s="36"/>
      <c r="M508" s="36"/>
      <c r="N508" s="36"/>
      <c r="O508" s="36"/>
      <c r="P508" s="36"/>
      <c r="Q508" s="36"/>
      <c r="R508" s="36"/>
      <c r="S508" s="36"/>
      <c r="T508" s="36"/>
      <c r="U508" s="36"/>
      <c r="V508" s="36"/>
      <c r="W508" s="36"/>
      <c r="X508" s="36"/>
      <c r="Y508" s="36"/>
      <c r="Z508" s="36"/>
    </row>
    <row r="509" spans="1:26" ht="14.25" customHeight="1">
      <c r="A509" s="36"/>
      <c r="B509" s="36"/>
      <c r="C509" s="36"/>
      <c r="D509" s="36"/>
      <c r="E509" s="37"/>
      <c r="F509" s="36"/>
      <c r="G509" s="36"/>
      <c r="H509" s="36"/>
      <c r="I509" s="36"/>
      <c r="J509" s="36"/>
      <c r="K509" s="36"/>
      <c r="L509" s="36"/>
      <c r="M509" s="36"/>
      <c r="N509" s="36"/>
      <c r="O509" s="36"/>
      <c r="P509" s="36"/>
      <c r="Q509" s="36"/>
      <c r="R509" s="36"/>
      <c r="S509" s="36"/>
      <c r="T509" s="36"/>
      <c r="U509" s="36"/>
      <c r="V509" s="36"/>
      <c r="W509" s="36"/>
      <c r="X509" s="36"/>
      <c r="Y509" s="36"/>
      <c r="Z509" s="36"/>
    </row>
    <row r="510" spans="1:26" ht="14.25" customHeight="1">
      <c r="A510" s="36"/>
      <c r="B510" s="36"/>
      <c r="C510" s="36"/>
      <c r="D510" s="36"/>
      <c r="E510" s="37"/>
      <c r="F510" s="36"/>
      <c r="G510" s="36"/>
      <c r="H510" s="36"/>
      <c r="I510" s="36"/>
      <c r="J510" s="36"/>
      <c r="K510" s="36"/>
      <c r="L510" s="36"/>
      <c r="M510" s="36"/>
      <c r="N510" s="36"/>
      <c r="O510" s="36"/>
      <c r="P510" s="36"/>
      <c r="Q510" s="36"/>
      <c r="R510" s="36"/>
      <c r="S510" s="36"/>
      <c r="T510" s="36"/>
      <c r="U510" s="36"/>
      <c r="V510" s="36"/>
      <c r="W510" s="36"/>
      <c r="X510" s="36"/>
      <c r="Y510" s="36"/>
      <c r="Z510" s="36"/>
    </row>
    <row r="511" spans="1:26" ht="14.25" customHeight="1">
      <c r="A511" s="36"/>
      <c r="B511" s="36"/>
      <c r="C511" s="36"/>
      <c r="D511" s="36"/>
      <c r="E511" s="37"/>
      <c r="F511" s="36"/>
      <c r="G511" s="36"/>
      <c r="H511" s="36"/>
      <c r="I511" s="36"/>
      <c r="J511" s="36"/>
      <c r="K511" s="36"/>
      <c r="L511" s="36"/>
      <c r="M511" s="36"/>
      <c r="N511" s="36"/>
      <c r="O511" s="36"/>
      <c r="P511" s="36"/>
      <c r="Q511" s="36"/>
      <c r="R511" s="36"/>
      <c r="S511" s="36"/>
      <c r="T511" s="36"/>
      <c r="U511" s="36"/>
      <c r="V511" s="36"/>
      <c r="W511" s="36"/>
      <c r="X511" s="36"/>
      <c r="Y511" s="36"/>
      <c r="Z511" s="36"/>
    </row>
    <row r="512" spans="1:26" ht="14.25" customHeight="1">
      <c r="A512" s="36"/>
      <c r="B512" s="36"/>
      <c r="C512" s="36"/>
      <c r="D512" s="36"/>
      <c r="E512" s="37"/>
      <c r="F512" s="36"/>
      <c r="G512" s="36"/>
      <c r="H512" s="36"/>
      <c r="I512" s="36"/>
      <c r="J512" s="36"/>
      <c r="K512" s="36"/>
      <c r="L512" s="36"/>
      <c r="M512" s="36"/>
      <c r="N512" s="36"/>
      <c r="O512" s="36"/>
      <c r="P512" s="36"/>
      <c r="Q512" s="36"/>
      <c r="R512" s="36"/>
      <c r="S512" s="36"/>
      <c r="T512" s="36"/>
      <c r="U512" s="36"/>
      <c r="V512" s="36"/>
      <c r="W512" s="36"/>
      <c r="X512" s="36"/>
      <c r="Y512" s="36"/>
      <c r="Z512" s="36"/>
    </row>
    <row r="513" spans="1:26" ht="14.25" customHeight="1">
      <c r="A513" s="36"/>
      <c r="B513" s="36"/>
      <c r="C513" s="36"/>
      <c r="D513" s="36"/>
      <c r="E513" s="37"/>
      <c r="F513" s="36"/>
      <c r="G513" s="36"/>
      <c r="H513" s="36"/>
      <c r="I513" s="36"/>
      <c r="J513" s="36"/>
      <c r="K513" s="36"/>
      <c r="L513" s="36"/>
      <c r="M513" s="36"/>
      <c r="N513" s="36"/>
      <c r="O513" s="36"/>
      <c r="P513" s="36"/>
      <c r="Q513" s="36"/>
      <c r="R513" s="36"/>
      <c r="S513" s="36"/>
      <c r="T513" s="36"/>
      <c r="U513" s="36"/>
      <c r="V513" s="36"/>
      <c r="W513" s="36"/>
      <c r="X513" s="36"/>
      <c r="Y513" s="36"/>
      <c r="Z513" s="36"/>
    </row>
    <row r="514" spans="1:26" ht="14.25" customHeight="1">
      <c r="A514" s="36"/>
      <c r="B514" s="36"/>
      <c r="C514" s="36"/>
      <c r="D514" s="36"/>
      <c r="E514" s="37"/>
      <c r="F514" s="36"/>
      <c r="G514" s="36"/>
      <c r="H514" s="36"/>
      <c r="I514" s="36"/>
      <c r="J514" s="36"/>
      <c r="K514" s="36"/>
      <c r="L514" s="36"/>
      <c r="M514" s="36"/>
      <c r="N514" s="36"/>
      <c r="O514" s="36"/>
      <c r="P514" s="36"/>
      <c r="Q514" s="36"/>
      <c r="R514" s="36"/>
      <c r="S514" s="36"/>
      <c r="T514" s="36"/>
      <c r="U514" s="36"/>
      <c r="V514" s="36"/>
      <c r="W514" s="36"/>
      <c r="X514" s="36"/>
      <c r="Y514" s="36"/>
      <c r="Z514" s="36"/>
    </row>
    <row r="515" spans="1:26" ht="14.25" customHeight="1">
      <c r="A515" s="36"/>
      <c r="B515" s="36"/>
      <c r="C515" s="36"/>
      <c r="D515" s="36"/>
      <c r="E515" s="37"/>
      <c r="F515" s="36"/>
      <c r="G515" s="36"/>
      <c r="H515" s="36"/>
      <c r="I515" s="36"/>
      <c r="J515" s="36"/>
      <c r="K515" s="36"/>
      <c r="L515" s="36"/>
      <c r="M515" s="36"/>
      <c r="N515" s="36"/>
      <c r="O515" s="36"/>
      <c r="P515" s="36"/>
      <c r="Q515" s="36"/>
      <c r="R515" s="36"/>
      <c r="S515" s="36"/>
      <c r="T515" s="36"/>
      <c r="U515" s="36"/>
      <c r="V515" s="36"/>
      <c r="W515" s="36"/>
      <c r="X515" s="36"/>
      <c r="Y515" s="36"/>
      <c r="Z515" s="36"/>
    </row>
    <row r="516" spans="1:26" ht="14.25" customHeight="1">
      <c r="A516" s="36"/>
      <c r="B516" s="36"/>
      <c r="C516" s="36"/>
      <c r="D516" s="36"/>
      <c r="E516" s="37"/>
      <c r="F516" s="36"/>
      <c r="G516" s="36"/>
      <c r="H516" s="36"/>
      <c r="I516" s="36"/>
      <c r="J516" s="36"/>
      <c r="K516" s="36"/>
      <c r="L516" s="36"/>
      <c r="M516" s="36"/>
      <c r="N516" s="36"/>
      <c r="O516" s="36"/>
      <c r="P516" s="36"/>
      <c r="Q516" s="36"/>
      <c r="R516" s="36"/>
      <c r="S516" s="36"/>
      <c r="T516" s="36"/>
      <c r="U516" s="36"/>
      <c r="V516" s="36"/>
      <c r="W516" s="36"/>
      <c r="X516" s="36"/>
      <c r="Y516" s="36"/>
      <c r="Z516" s="36"/>
    </row>
    <row r="517" spans="1:26" ht="14.25" customHeight="1">
      <c r="A517" s="36"/>
      <c r="B517" s="36"/>
      <c r="C517" s="36"/>
      <c r="D517" s="36"/>
      <c r="E517" s="37"/>
      <c r="F517" s="36"/>
      <c r="G517" s="36"/>
      <c r="H517" s="36"/>
      <c r="I517" s="36"/>
      <c r="J517" s="36"/>
      <c r="K517" s="36"/>
      <c r="L517" s="36"/>
      <c r="M517" s="36"/>
      <c r="N517" s="36"/>
      <c r="O517" s="36"/>
      <c r="P517" s="36"/>
      <c r="Q517" s="36"/>
      <c r="R517" s="36"/>
      <c r="S517" s="36"/>
      <c r="T517" s="36"/>
      <c r="U517" s="36"/>
      <c r="V517" s="36"/>
      <c r="W517" s="36"/>
      <c r="X517" s="36"/>
      <c r="Y517" s="36"/>
      <c r="Z517" s="36"/>
    </row>
    <row r="518" spans="1:26" ht="14.25" customHeight="1">
      <c r="A518" s="36"/>
      <c r="B518" s="36"/>
      <c r="C518" s="36"/>
      <c r="D518" s="36"/>
      <c r="E518" s="37"/>
      <c r="F518" s="36"/>
      <c r="G518" s="36"/>
      <c r="H518" s="36"/>
      <c r="I518" s="36"/>
      <c r="J518" s="36"/>
      <c r="K518" s="36"/>
      <c r="L518" s="36"/>
      <c r="M518" s="36"/>
      <c r="N518" s="36"/>
      <c r="O518" s="36"/>
      <c r="P518" s="36"/>
      <c r="Q518" s="36"/>
      <c r="R518" s="36"/>
      <c r="S518" s="36"/>
      <c r="T518" s="36"/>
      <c r="U518" s="36"/>
      <c r="V518" s="36"/>
      <c r="W518" s="36"/>
      <c r="X518" s="36"/>
      <c r="Y518" s="36"/>
      <c r="Z518" s="36"/>
    </row>
    <row r="519" spans="1:26" ht="14.25" customHeight="1">
      <c r="A519" s="36"/>
      <c r="B519" s="36"/>
      <c r="C519" s="36"/>
      <c r="D519" s="36"/>
      <c r="E519" s="37"/>
      <c r="F519" s="36"/>
      <c r="G519" s="36"/>
      <c r="H519" s="36"/>
      <c r="I519" s="36"/>
      <c r="J519" s="36"/>
      <c r="K519" s="36"/>
      <c r="L519" s="36"/>
      <c r="M519" s="36"/>
      <c r="N519" s="36"/>
      <c r="O519" s="36"/>
      <c r="P519" s="36"/>
      <c r="Q519" s="36"/>
      <c r="R519" s="36"/>
      <c r="S519" s="36"/>
      <c r="T519" s="36"/>
      <c r="U519" s="36"/>
      <c r="V519" s="36"/>
      <c r="W519" s="36"/>
      <c r="X519" s="36"/>
      <c r="Y519" s="36"/>
      <c r="Z519" s="36"/>
    </row>
    <row r="520" spans="1:26" ht="14.25" customHeight="1">
      <c r="A520" s="36"/>
      <c r="B520" s="36"/>
      <c r="C520" s="36"/>
      <c r="D520" s="36"/>
      <c r="E520" s="37"/>
      <c r="F520" s="36"/>
      <c r="G520" s="36"/>
      <c r="H520" s="36"/>
      <c r="I520" s="36"/>
      <c r="J520" s="36"/>
      <c r="K520" s="36"/>
      <c r="L520" s="36"/>
      <c r="M520" s="36"/>
      <c r="N520" s="36"/>
      <c r="O520" s="36"/>
      <c r="P520" s="36"/>
      <c r="Q520" s="36"/>
      <c r="R520" s="36"/>
      <c r="S520" s="36"/>
      <c r="T520" s="36"/>
      <c r="U520" s="36"/>
      <c r="V520" s="36"/>
      <c r="W520" s="36"/>
      <c r="X520" s="36"/>
      <c r="Y520" s="36"/>
      <c r="Z520" s="36"/>
    </row>
    <row r="521" spans="1:26" ht="14.25" customHeight="1">
      <c r="A521" s="36"/>
      <c r="B521" s="36"/>
      <c r="C521" s="36"/>
      <c r="D521" s="36"/>
      <c r="E521" s="37"/>
      <c r="F521" s="36"/>
      <c r="G521" s="36"/>
      <c r="H521" s="36"/>
      <c r="I521" s="36"/>
      <c r="J521" s="36"/>
      <c r="K521" s="36"/>
      <c r="L521" s="36"/>
      <c r="M521" s="36"/>
      <c r="N521" s="36"/>
      <c r="O521" s="36"/>
      <c r="P521" s="36"/>
      <c r="Q521" s="36"/>
      <c r="R521" s="36"/>
      <c r="S521" s="36"/>
      <c r="T521" s="36"/>
      <c r="U521" s="36"/>
      <c r="V521" s="36"/>
      <c r="W521" s="36"/>
      <c r="X521" s="36"/>
      <c r="Y521" s="36"/>
      <c r="Z521" s="36"/>
    </row>
    <row r="522" spans="1:26" ht="14.25" customHeight="1">
      <c r="A522" s="36"/>
      <c r="B522" s="36"/>
      <c r="C522" s="36"/>
      <c r="D522" s="36"/>
      <c r="E522" s="37"/>
      <c r="F522" s="36"/>
      <c r="G522" s="36"/>
      <c r="H522" s="36"/>
      <c r="I522" s="36"/>
      <c r="J522" s="36"/>
      <c r="K522" s="36"/>
      <c r="L522" s="36"/>
      <c r="M522" s="36"/>
      <c r="N522" s="36"/>
      <c r="O522" s="36"/>
      <c r="P522" s="36"/>
      <c r="Q522" s="36"/>
      <c r="R522" s="36"/>
      <c r="S522" s="36"/>
      <c r="T522" s="36"/>
      <c r="U522" s="36"/>
      <c r="V522" s="36"/>
      <c r="W522" s="36"/>
      <c r="X522" s="36"/>
      <c r="Y522" s="36"/>
      <c r="Z522" s="36"/>
    </row>
    <row r="523" spans="1:26" ht="14.25" customHeight="1">
      <c r="A523" s="36"/>
      <c r="B523" s="36"/>
      <c r="C523" s="36"/>
      <c r="D523" s="36"/>
      <c r="E523" s="37"/>
      <c r="F523" s="36"/>
      <c r="G523" s="36"/>
      <c r="H523" s="36"/>
      <c r="I523" s="36"/>
      <c r="J523" s="36"/>
      <c r="K523" s="36"/>
      <c r="L523" s="36"/>
      <c r="M523" s="36"/>
      <c r="N523" s="36"/>
      <c r="O523" s="36"/>
      <c r="P523" s="36"/>
      <c r="Q523" s="36"/>
      <c r="R523" s="36"/>
      <c r="S523" s="36"/>
      <c r="T523" s="36"/>
      <c r="U523" s="36"/>
      <c r="V523" s="36"/>
      <c r="W523" s="36"/>
      <c r="X523" s="36"/>
      <c r="Y523" s="36"/>
      <c r="Z523" s="36"/>
    </row>
    <row r="524" spans="1:26" ht="14.25" customHeight="1">
      <c r="A524" s="36"/>
      <c r="B524" s="36"/>
      <c r="C524" s="36"/>
      <c r="D524" s="36"/>
      <c r="E524" s="37"/>
      <c r="F524" s="36"/>
      <c r="G524" s="36"/>
      <c r="H524" s="36"/>
      <c r="I524" s="36"/>
      <c r="J524" s="36"/>
      <c r="K524" s="36"/>
      <c r="L524" s="36"/>
      <c r="M524" s="36"/>
      <c r="N524" s="36"/>
      <c r="O524" s="36"/>
      <c r="P524" s="36"/>
      <c r="Q524" s="36"/>
      <c r="R524" s="36"/>
      <c r="S524" s="36"/>
      <c r="T524" s="36"/>
      <c r="U524" s="36"/>
      <c r="V524" s="36"/>
      <c r="W524" s="36"/>
      <c r="X524" s="36"/>
      <c r="Y524" s="36"/>
      <c r="Z524" s="36"/>
    </row>
    <row r="525" spans="1:26" ht="14.25" customHeight="1">
      <c r="A525" s="36"/>
      <c r="B525" s="36"/>
      <c r="C525" s="36"/>
      <c r="D525" s="36"/>
      <c r="E525" s="37"/>
      <c r="F525" s="36"/>
      <c r="G525" s="36"/>
      <c r="H525" s="36"/>
      <c r="I525" s="36"/>
      <c r="J525" s="36"/>
      <c r="K525" s="36"/>
      <c r="L525" s="36"/>
      <c r="M525" s="36"/>
      <c r="N525" s="36"/>
      <c r="O525" s="36"/>
      <c r="P525" s="36"/>
      <c r="Q525" s="36"/>
      <c r="R525" s="36"/>
      <c r="S525" s="36"/>
      <c r="T525" s="36"/>
      <c r="U525" s="36"/>
      <c r="V525" s="36"/>
      <c r="W525" s="36"/>
      <c r="X525" s="36"/>
      <c r="Y525" s="36"/>
      <c r="Z525" s="36"/>
    </row>
    <row r="526" spans="1:26" ht="14.25" customHeight="1">
      <c r="A526" s="36"/>
      <c r="B526" s="36"/>
      <c r="C526" s="36"/>
      <c r="D526" s="36"/>
      <c r="E526" s="37"/>
      <c r="F526" s="36"/>
      <c r="G526" s="36"/>
      <c r="H526" s="36"/>
      <c r="I526" s="36"/>
      <c r="J526" s="36"/>
      <c r="K526" s="36"/>
      <c r="L526" s="36"/>
      <c r="M526" s="36"/>
      <c r="N526" s="36"/>
      <c r="O526" s="36"/>
      <c r="P526" s="36"/>
      <c r="Q526" s="36"/>
      <c r="R526" s="36"/>
      <c r="S526" s="36"/>
      <c r="T526" s="36"/>
      <c r="U526" s="36"/>
      <c r="V526" s="36"/>
      <c r="W526" s="36"/>
      <c r="X526" s="36"/>
      <c r="Y526" s="36"/>
      <c r="Z526" s="36"/>
    </row>
    <row r="527" spans="1:26" ht="14.25" customHeight="1">
      <c r="A527" s="36"/>
      <c r="B527" s="36"/>
      <c r="C527" s="36"/>
      <c r="D527" s="36"/>
      <c r="E527" s="37"/>
      <c r="F527" s="36"/>
      <c r="G527" s="36"/>
      <c r="H527" s="36"/>
      <c r="I527" s="36"/>
      <c r="J527" s="36"/>
      <c r="K527" s="36"/>
      <c r="L527" s="36"/>
      <c r="M527" s="36"/>
      <c r="N527" s="36"/>
      <c r="O527" s="36"/>
      <c r="P527" s="36"/>
      <c r="Q527" s="36"/>
      <c r="R527" s="36"/>
      <c r="S527" s="36"/>
      <c r="T527" s="36"/>
      <c r="U527" s="36"/>
      <c r="V527" s="36"/>
      <c r="W527" s="36"/>
      <c r="X527" s="36"/>
      <c r="Y527" s="36"/>
      <c r="Z527" s="36"/>
    </row>
    <row r="528" spans="1:26" ht="14.25" customHeight="1">
      <c r="A528" s="36"/>
      <c r="B528" s="36"/>
      <c r="C528" s="36"/>
      <c r="D528" s="36"/>
      <c r="E528" s="37"/>
      <c r="F528" s="36"/>
      <c r="G528" s="36"/>
      <c r="H528" s="36"/>
      <c r="I528" s="36"/>
      <c r="J528" s="36"/>
      <c r="K528" s="36"/>
      <c r="L528" s="36"/>
      <c r="M528" s="36"/>
      <c r="N528" s="36"/>
      <c r="O528" s="36"/>
      <c r="P528" s="36"/>
      <c r="Q528" s="36"/>
      <c r="R528" s="36"/>
      <c r="S528" s="36"/>
      <c r="T528" s="36"/>
      <c r="U528" s="36"/>
      <c r="V528" s="36"/>
      <c r="W528" s="36"/>
      <c r="X528" s="36"/>
      <c r="Y528" s="36"/>
      <c r="Z528" s="36"/>
    </row>
    <row r="529" spans="1:26" ht="14.25" customHeight="1">
      <c r="A529" s="36"/>
      <c r="B529" s="36"/>
      <c r="C529" s="36"/>
      <c r="D529" s="36"/>
      <c r="E529" s="37"/>
      <c r="F529" s="36"/>
      <c r="G529" s="36"/>
      <c r="H529" s="36"/>
      <c r="I529" s="36"/>
      <c r="J529" s="36"/>
      <c r="K529" s="36"/>
      <c r="L529" s="36"/>
      <c r="M529" s="36"/>
      <c r="N529" s="36"/>
      <c r="O529" s="36"/>
      <c r="P529" s="36"/>
      <c r="Q529" s="36"/>
      <c r="R529" s="36"/>
      <c r="S529" s="36"/>
      <c r="T529" s="36"/>
      <c r="U529" s="36"/>
      <c r="V529" s="36"/>
      <c r="W529" s="36"/>
      <c r="X529" s="36"/>
      <c r="Y529" s="36"/>
      <c r="Z529" s="36"/>
    </row>
    <row r="530" spans="1:26" ht="14.25" customHeight="1">
      <c r="A530" s="36"/>
      <c r="B530" s="36"/>
      <c r="C530" s="36"/>
      <c r="D530" s="36"/>
      <c r="E530" s="37"/>
      <c r="F530" s="36"/>
      <c r="G530" s="36"/>
      <c r="H530" s="36"/>
      <c r="I530" s="36"/>
      <c r="J530" s="36"/>
      <c r="K530" s="36"/>
      <c r="L530" s="36"/>
      <c r="M530" s="36"/>
      <c r="N530" s="36"/>
      <c r="O530" s="36"/>
      <c r="P530" s="36"/>
      <c r="Q530" s="36"/>
      <c r="R530" s="36"/>
      <c r="S530" s="36"/>
      <c r="T530" s="36"/>
      <c r="U530" s="36"/>
      <c r="V530" s="36"/>
      <c r="W530" s="36"/>
      <c r="X530" s="36"/>
      <c r="Y530" s="36"/>
      <c r="Z530" s="36"/>
    </row>
    <row r="531" spans="1:26" ht="14.25" customHeight="1">
      <c r="A531" s="36"/>
      <c r="B531" s="36"/>
      <c r="C531" s="36"/>
      <c r="D531" s="36"/>
      <c r="E531" s="37"/>
      <c r="F531" s="36"/>
      <c r="G531" s="36"/>
      <c r="H531" s="36"/>
      <c r="I531" s="36"/>
      <c r="J531" s="36"/>
      <c r="K531" s="36"/>
      <c r="L531" s="36"/>
      <c r="M531" s="36"/>
      <c r="N531" s="36"/>
      <c r="O531" s="36"/>
      <c r="P531" s="36"/>
      <c r="Q531" s="36"/>
      <c r="R531" s="36"/>
      <c r="S531" s="36"/>
      <c r="T531" s="36"/>
      <c r="U531" s="36"/>
      <c r="V531" s="36"/>
      <c r="W531" s="36"/>
      <c r="X531" s="36"/>
      <c r="Y531" s="36"/>
      <c r="Z531" s="36"/>
    </row>
    <row r="532" spans="1:26" ht="14.25" customHeight="1">
      <c r="A532" s="36"/>
      <c r="B532" s="36"/>
      <c r="C532" s="36"/>
      <c r="D532" s="36"/>
      <c r="E532" s="37"/>
      <c r="F532" s="36"/>
      <c r="G532" s="36"/>
      <c r="H532" s="36"/>
      <c r="I532" s="36"/>
      <c r="J532" s="36"/>
      <c r="K532" s="36"/>
      <c r="L532" s="36"/>
      <c r="M532" s="36"/>
      <c r="N532" s="36"/>
      <c r="O532" s="36"/>
      <c r="P532" s="36"/>
      <c r="Q532" s="36"/>
      <c r="R532" s="36"/>
      <c r="S532" s="36"/>
      <c r="T532" s="36"/>
      <c r="U532" s="36"/>
      <c r="V532" s="36"/>
      <c r="W532" s="36"/>
      <c r="X532" s="36"/>
      <c r="Y532" s="36"/>
      <c r="Z532" s="36"/>
    </row>
    <row r="533" spans="1:26" ht="14.25" customHeight="1">
      <c r="A533" s="36"/>
      <c r="B533" s="36"/>
      <c r="C533" s="36"/>
      <c r="D533" s="36"/>
      <c r="E533" s="37"/>
      <c r="F533" s="36"/>
      <c r="G533" s="36"/>
      <c r="H533" s="36"/>
      <c r="I533" s="36"/>
      <c r="J533" s="36"/>
      <c r="K533" s="36"/>
      <c r="L533" s="36"/>
      <c r="M533" s="36"/>
      <c r="N533" s="36"/>
      <c r="O533" s="36"/>
      <c r="P533" s="36"/>
      <c r="Q533" s="36"/>
      <c r="R533" s="36"/>
      <c r="S533" s="36"/>
      <c r="T533" s="36"/>
      <c r="U533" s="36"/>
      <c r="V533" s="36"/>
      <c r="W533" s="36"/>
      <c r="X533" s="36"/>
      <c r="Y533" s="36"/>
      <c r="Z533" s="36"/>
    </row>
    <row r="534" spans="1:26" ht="14.25" customHeight="1">
      <c r="A534" s="36"/>
      <c r="B534" s="36"/>
      <c r="C534" s="36"/>
      <c r="D534" s="36"/>
      <c r="E534" s="37"/>
      <c r="F534" s="36"/>
      <c r="G534" s="36"/>
      <c r="H534" s="36"/>
      <c r="I534" s="36"/>
      <c r="J534" s="36"/>
      <c r="K534" s="36"/>
      <c r="L534" s="36"/>
      <c r="M534" s="36"/>
      <c r="N534" s="36"/>
      <c r="O534" s="36"/>
      <c r="P534" s="36"/>
      <c r="Q534" s="36"/>
      <c r="R534" s="36"/>
      <c r="S534" s="36"/>
      <c r="T534" s="36"/>
      <c r="U534" s="36"/>
      <c r="V534" s="36"/>
      <c r="W534" s="36"/>
      <c r="X534" s="36"/>
      <c r="Y534" s="36"/>
      <c r="Z534" s="36"/>
    </row>
    <row r="535" spans="1:26" ht="14.25" customHeight="1">
      <c r="A535" s="36"/>
      <c r="B535" s="36"/>
      <c r="C535" s="36"/>
      <c r="D535" s="36"/>
      <c r="E535" s="37"/>
      <c r="F535" s="36"/>
      <c r="G535" s="36"/>
      <c r="H535" s="36"/>
      <c r="I535" s="36"/>
      <c r="J535" s="36"/>
      <c r="K535" s="36"/>
      <c r="L535" s="36"/>
      <c r="M535" s="36"/>
      <c r="N535" s="36"/>
      <c r="O535" s="36"/>
      <c r="P535" s="36"/>
      <c r="Q535" s="36"/>
      <c r="R535" s="36"/>
      <c r="S535" s="36"/>
      <c r="T535" s="36"/>
      <c r="U535" s="36"/>
      <c r="V535" s="36"/>
      <c r="W535" s="36"/>
      <c r="X535" s="36"/>
      <c r="Y535" s="36"/>
      <c r="Z535" s="36"/>
    </row>
    <row r="536" spans="1:26" ht="14.25" customHeight="1">
      <c r="A536" s="36"/>
      <c r="B536" s="36"/>
      <c r="C536" s="36"/>
      <c r="D536" s="36"/>
      <c r="E536" s="37"/>
      <c r="F536" s="36"/>
      <c r="G536" s="36"/>
      <c r="H536" s="36"/>
      <c r="I536" s="36"/>
      <c r="J536" s="36"/>
      <c r="K536" s="36"/>
      <c r="L536" s="36"/>
      <c r="M536" s="36"/>
      <c r="N536" s="36"/>
      <c r="O536" s="36"/>
      <c r="P536" s="36"/>
      <c r="Q536" s="36"/>
      <c r="R536" s="36"/>
      <c r="S536" s="36"/>
      <c r="T536" s="36"/>
      <c r="U536" s="36"/>
      <c r="V536" s="36"/>
      <c r="W536" s="36"/>
      <c r="X536" s="36"/>
      <c r="Y536" s="36"/>
      <c r="Z536" s="36"/>
    </row>
    <row r="537" spans="1:26" ht="14.25" customHeight="1">
      <c r="A537" s="36"/>
      <c r="B537" s="36"/>
      <c r="C537" s="36"/>
      <c r="D537" s="36"/>
      <c r="E537" s="37"/>
      <c r="F537" s="36"/>
      <c r="G537" s="36"/>
      <c r="H537" s="36"/>
      <c r="I537" s="36"/>
      <c r="J537" s="36"/>
      <c r="K537" s="36"/>
      <c r="L537" s="36"/>
      <c r="M537" s="36"/>
      <c r="N537" s="36"/>
      <c r="O537" s="36"/>
      <c r="P537" s="36"/>
      <c r="Q537" s="36"/>
      <c r="R537" s="36"/>
      <c r="S537" s="36"/>
      <c r="T537" s="36"/>
      <c r="U537" s="36"/>
      <c r="V537" s="36"/>
      <c r="W537" s="36"/>
      <c r="X537" s="36"/>
      <c r="Y537" s="36"/>
      <c r="Z537" s="36"/>
    </row>
    <row r="538" spans="1:26" ht="14.25" customHeight="1">
      <c r="A538" s="36"/>
      <c r="B538" s="36"/>
      <c r="C538" s="36"/>
      <c r="D538" s="36"/>
      <c r="E538" s="37"/>
      <c r="F538" s="36"/>
      <c r="G538" s="36"/>
      <c r="H538" s="36"/>
      <c r="I538" s="36"/>
      <c r="J538" s="36"/>
      <c r="K538" s="36"/>
      <c r="L538" s="36"/>
      <c r="M538" s="36"/>
      <c r="N538" s="36"/>
      <c r="O538" s="36"/>
      <c r="P538" s="36"/>
      <c r="Q538" s="36"/>
      <c r="R538" s="36"/>
      <c r="S538" s="36"/>
      <c r="T538" s="36"/>
      <c r="U538" s="36"/>
      <c r="V538" s="36"/>
      <c r="W538" s="36"/>
      <c r="X538" s="36"/>
      <c r="Y538" s="36"/>
      <c r="Z538" s="36"/>
    </row>
    <row r="539" spans="1:26" ht="14.25" customHeight="1">
      <c r="A539" s="36"/>
      <c r="B539" s="36"/>
      <c r="C539" s="36"/>
      <c r="D539" s="36"/>
      <c r="E539" s="37"/>
      <c r="F539" s="36"/>
      <c r="G539" s="36"/>
      <c r="H539" s="36"/>
      <c r="I539" s="36"/>
      <c r="J539" s="36"/>
      <c r="K539" s="36"/>
      <c r="L539" s="36"/>
      <c r="M539" s="36"/>
      <c r="N539" s="36"/>
      <c r="O539" s="36"/>
      <c r="P539" s="36"/>
      <c r="Q539" s="36"/>
      <c r="R539" s="36"/>
      <c r="S539" s="36"/>
      <c r="T539" s="36"/>
      <c r="U539" s="36"/>
      <c r="V539" s="36"/>
      <c r="W539" s="36"/>
      <c r="X539" s="36"/>
      <c r="Y539" s="36"/>
      <c r="Z539" s="36"/>
    </row>
    <row r="540" spans="1:26" ht="14.25" customHeight="1">
      <c r="A540" s="36"/>
      <c r="B540" s="36"/>
      <c r="C540" s="36"/>
      <c r="D540" s="36"/>
      <c r="E540" s="37"/>
      <c r="F540" s="36"/>
      <c r="G540" s="36"/>
      <c r="H540" s="36"/>
      <c r="I540" s="36"/>
      <c r="J540" s="36"/>
      <c r="K540" s="36"/>
      <c r="L540" s="36"/>
      <c r="M540" s="36"/>
      <c r="N540" s="36"/>
      <c r="O540" s="36"/>
      <c r="P540" s="36"/>
      <c r="Q540" s="36"/>
      <c r="R540" s="36"/>
      <c r="S540" s="36"/>
      <c r="T540" s="36"/>
      <c r="U540" s="36"/>
      <c r="V540" s="36"/>
      <c r="W540" s="36"/>
      <c r="X540" s="36"/>
      <c r="Y540" s="36"/>
      <c r="Z540" s="36"/>
    </row>
    <row r="541" spans="1:26" ht="14.25" customHeight="1">
      <c r="A541" s="36"/>
      <c r="B541" s="36"/>
      <c r="C541" s="36"/>
      <c r="D541" s="36"/>
      <c r="E541" s="37"/>
      <c r="F541" s="36"/>
      <c r="G541" s="36"/>
      <c r="H541" s="36"/>
      <c r="I541" s="36"/>
      <c r="J541" s="36"/>
      <c r="K541" s="36"/>
      <c r="L541" s="36"/>
      <c r="M541" s="36"/>
      <c r="N541" s="36"/>
      <c r="O541" s="36"/>
      <c r="P541" s="36"/>
      <c r="Q541" s="36"/>
      <c r="R541" s="36"/>
      <c r="S541" s="36"/>
      <c r="T541" s="36"/>
      <c r="U541" s="36"/>
      <c r="V541" s="36"/>
      <c r="W541" s="36"/>
      <c r="X541" s="36"/>
      <c r="Y541" s="36"/>
      <c r="Z541" s="36"/>
    </row>
    <row r="542" spans="1:26" ht="14.25" customHeight="1">
      <c r="A542" s="36"/>
      <c r="B542" s="36"/>
      <c r="C542" s="36"/>
      <c r="D542" s="36"/>
      <c r="E542" s="37"/>
      <c r="F542" s="36"/>
      <c r="G542" s="36"/>
      <c r="H542" s="36"/>
      <c r="I542" s="36"/>
      <c r="J542" s="36"/>
      <c r="K542" s="36"/>
      <c r="L542" s="36"/>
      <c r="M542" s="36"/>
      <c r="N542" s="36"/>
      <c r="O542" s="36"/>
      <c r="P542" s="36"/>
      <c r="Q542" s="36"/>
      <c r="R542" s="36"/>
      <c r="S542" s="36"/>
      <c r="T542" s="36"/>
      <c r="U542" s="36"/>
      <c r="V542" s="36"/>
      <c r="W542" s="36"/>
      <c r="X542" s="36"/>
      <c r="Y542" s="36"/>
      <c r="Z542" s="36"/>
    </row>
    <row r="543" spans="1:26" ht="14.25" customHeight="1">
      <c r="A543" s="36"/>
      <c r="B543" s="36"/>
      <c r="C543" s="36"/>
      <c r="D543" s="36"/>
      <c r="E543" s="37"/>
      <c r="F543" s="36"/>
      <c r="G543" s="36"/>
      <c r="H543" s="36"/>
      <c r="I543" s="36"/>
      <c r="J543" s="36"/>
      <c r="K543" s="36"/>
      <c r="L543" s="36"/>
      <c r="M543" s="36"/>
      <c r="N543" s="36"/>
      <c r="O543" s="36"/>
      <c r="P543" s="36"/>
      <c r="Q543" s="36"/>
      <c r="R543" s="36"/>
      <c r="S543" s="36"/>
      <c r="T543" s="36"/>
      <c r="U543" s="36"/>
      <c r="V543" s="36"/>
      <c r="W543" s="36"/>
      <c r="X543" s="36"/>
      <c r="Y543" s="36"/>
      <c r="Z543" s="36"/>
    </row>
    <row r="544" spans="1:26" ht="14.25" customHeight="1">
      <c r="A544" s="36"/>
      <c r="B544" s="36"/>
      <c r="C544" s="36"/>
      <c r="D544" s="36"/>
      <c r="E544" s="37"/>
      <c r="F544" s="36"/>
      <c r="G544" s="36"/>
      <c r="H544" s="36"/>
      <c r="I544" s="36"/>
      <c r="J544" s="36"/>
      <c r="K544" s="36"/>
      <c r="L544" s="36"/>
      <c r="M544" s="36"/>
      <c r="N544" s="36"/>
      <c r="O544" s="36"/>
      <c r="P544" s="36"/>
      <c r="Q544" s="36"/>
      <c r="R544" s="36"/>
      <c r="S544" s="36"/>
      <c r="T544" s="36"/>
      <c r="U544" s="36"/>
      <c r="V544" s="36"/>
      <c r="W544" s="36"/>
      <c r="X544" s="36"/>
      <c r="Y544" s="36"/>
      <c r="Z544" s="36"/>
    </row>
    <row r="545" spans="1:26" ht="14.25" customHeight="1">
      <c r="A545" s="36"/>
      <c r="B545" s="36"/>
      <c r="C545" s="36"/>
      <c r="D545" s="36"/>
      <c r="E545" s="37"/>
      <c r="F545" s="36"/>
      <c r="G545" s="36"/>
      <c r="H545" s="36"/>
      <c r="I545" s="36"/>
      <c r="J545" s="36"/>
      <c r="K545" s="36"/>
      <c r="L545" s="36"/>
      <c r="M545" s="36"/>
      <c r="N545" s="36"/>
      <c r="O545" s="36"/>
      <c r="P545" s="36"/>
      <c r="Q545" s="36"/>
      <c r="R545" s="36"/>
      <c r="S545" s="36"/>
      <c r="T545" s="36"/>
      <c r="U545" s="36"/>
      <c r="V545" s="36"/>
      <c r="W545" s="36"/>
      <c r="X545" s="36"/>
      <c r="Y545" s="36"/>
      <c r="Z545" s="36"/>
    </row>
    <row r="546" spans="1:26" ht="14.25" customHeight="1">
      <c r="A546" s="36"/>
      <c r="B546" s="36"/>
      <c r="C546" s="36"/>
      <c r="D546" s="36"/>
      <c r="E546" s="37"/>
      <c r="F546" s="36"/>
      <c r="G546" s="36"/>
      <c r="H546" s="36"/>
      <c r="I546" s="36"/>
      <c r="J546" s="36"/>
      <c r="K546" s="36"/>
      <c r="L546" s="36"/>
      <c r="M546" s="36"/>
      <c r="N546" s="36"/>
      <c r="O546" s="36"/>
      <c r="P546" s="36"/>
      <c r="Q546" s="36"/>
      <c r="R546" s="36"/>
      <c r="S546" s="36"/>
      <c r="T546" s="36"/>
      <c r="U546" s="36"/>
      <c r="V546" s="36"/>
      <c r="W546" s="36"/>
      <c r="X546" s="36"/>
      <c r="Y546" s="36"/>
      <c r="Z546" s="36"/>
    </row>
    <row r="547" spans="1:26" ht="14.25" customHeight="1">
      <c r="A547" s="36"/>
      <c r="B547" s="36"/>
      <c r="C547" s="36"/>
      <c r="D547" s="36"/>
      <c r="E547" s="37"/>
      <c r="F547" s="36"/>
      <c r="G547" s="36"/>
      <c r="H547" s="36"/>
      <c r="I547" s="36"/>
      <c r="J547" s="36"/>
      <c r="K547" s="36"/>
      <c r="L547" s="36"/>
      <c r="M547" s="36"/>
      <c r="N547" s="36"/>
      <c r="O547" s="36"/>
      <c r="P547" s="36"/>
      <c r="Q547" s="36"/>
      <c r="R547" s="36"/>
      <c r="S547" s="36"/>
      <c r="T547" s="36"/>
      <c r="U547" s="36"/>
      <c r="V547" s="36"/>
      <c r="W547" s="36"/>
      <c r="X547" s="36"/>
      <c r="Y547" s="36"/>
      <c r="Z547" s="36"/>
    </row>
    <row r="548" spans="1:26" ht="14.25" customHeight="1">
      <c r="A548" s="36"/>
      <c r="B548" s="36"/>
      <c r="C548" s="36"/>
      <c r="D548" s="36"/>
      <c r="E548" s="37"/>
      <c r="F548" s="36"/>
      <c r="G548" s="36"/>
      <c r="H548" s="36"/>
      <c r="I548" s="36"/>
      <c r="J548" s="36"/>
      <c r="K548" s="36"/>
      <c r="L548" s="36"/>
      <c r="M548" s="36"/>
      <c r="N548" s="36"/>
      <c r="O548" s="36"/>
      <c r="P548" s="36"/>
      <c r="Q548" s="36"/>
      <c r="R548" s="36"/>
      <c r="S548" s="36"/>
      <c r="T548" s="36"/>
      <c r="U548" s="36"/>
      <c r="V548" s="36"/>
      <c r="W548" s="36"/>
      <c r="X548" s="36"/>
      <c r="Y548" s="36"/>
      <c r="Z548" s="36"/>
    </row>
    <row r="549" spans="1:26" ht="14.25" customHeight="1">
      <c r="A549" s="36"/>
      <c r="B549" s="36"/>
      <c r="C549" s="36"/>
      <c r="D549" s="36"/>
      <c r="E549" s="37"/>
      <c r="F549" s="36"/>
      <c r="G549" s="36"/>
      <c r="H549" s="36"/>
      <c r="I549" s="36"/>
      <c r="J549" s="36"/>
      <c r="K549" s="36"/>
      <c r="L549" s="36"/>
      <c r="M549" s="36"/>
      <c r="N549" s="36"/>
      <c r="O549" s="36"/>
      <c r="P549" s="36"/>
      <c r="Q549" s="36"/>
      <c r="R549" s="36"/>
      <c r="S549" s="36"/>
      <c r="T549" s="36"/>
      <c r="U549" s="36"/>
      <c r="V549" s="36"/>
      <c r="W549" s="36"/>
      <c r="X549" s="36"/>
      <c r="Y549" s="36"/>
      <c r="Z549" s="36"/>
    </row>
    <row r="550" spans="1:26" ht="14.25" customHeight="1">
      <c r="A550" s="36"/>
      <c r="B550" s="36"/>
      <c r="C550" s="36"/>
      <c r="D550" s="36"/>
      <c r="E550" s="37"/>
      <c r="F550" s="36"/>
      <c r="G550" s="36"/>
      <c r="H550" s="36"/>
      <c r="I550" s="36"/>
      <c r="J550" s="36"/>
      <c r="K550" s="36"/>
      <c r="L550" s="36"/>
      <c r="M550" s="36"/>
      <c r="N550" s="36"/>
      <c r="O550" s="36"/>
      <c r="P550" s="36"/>
      <c r="Q550" s="36"/>
      <c r="R550" s="36"/>
      <c r="S550" s="36"/>
      <c r="T550" s="36"/>
      <c r="U550" s="36"/>
      <c r="V550" s="36"/>
      <c r="W550" s="36"/>
      <c r="X550" s="36"/>
      <c r="Y550" s="36"/>
      <c r="Z550" s="36"/>
    </row>
    <row r="551" spans="1:26" ht="14.25" customHeight="1">
      <c r="A551" s="36"/>
      <c r="B551" s="36"/>
      <c r="C551" s="36"/>
      <c r="D551" s="36"/>
      <c r="E551" s="37"/>
      <c r="F551" s="36"/>
      <c r="G551" s="36"/>
      <c r="H551" s="36"/>
      <c r="I551" s="36"/>
      <c r="J551" s="36"/>
      <c r="K551" s="36"/>
      <c r="L551" s="36"/>
      <c r="M551" s="36"/>
      <c r="N551" s="36"/>
      <c r="O551" s="36"/>
      <c r="P551" s="36"/>
      <c r="Q551" s="36"/>
      <c r="R551" s="36"/>
      <c r="S551" s="36"/>
      <c r="T551" s="36"/>
      <c r="U551" s="36"/>
      <c r="V551" s="36"/>
      <c r="W551" s="36"/>
      <c r="X551" s="36"/>
      <c r="Y551" s="36"/>
      <c r="Z551" s="36"/>
    </row>
    <row r="552" spans="1:26" ht="14.25" customHeight="1">
      <c r="A552" s="36"/>
      <c r="B552" s="36"/>
      <c r="C552" s="36"/>
      <c r="D552" s="36"/>
      <c r="E552" s="37"/>
      <c r="F552" s="36"/>
      <c r="G552" s="36"/>
      <c r="H552" s="36"/>
      <c r="I552" s="36"/>
      <c r="J552" s="36"/>
      <c r="K552" s="36"/>
      <c r="L552" s="36"/>
      <c r="M552" s="36"/>
      <c r="N552" s="36"/>
      <c r="O552" s="36"/>
      <c r="P552" s="36"/>
      <c r="Q552" s="36"/>
      <c r="R552" s="36"/>
      <c r="S552" s="36"/>
      <c r="T552" s="36"/>
      <c r="U552" s="36"/>
      <c r="V552" s="36"/>
      <c r="W552" s="36"/>
      <c r="X552" s="36"/>
      <c r="Y552" s="36"/>
      <c r="Z552" s="36"/>
    </row>
    <row r="553" spans="1:26" ht="14.25" customHeight="1">
      <c r="A553" s="36"/>
      <c r="B553" s="36"/>
      <c r="C553" s="36"/>
      <c r="D553" s="36"/>
      <c r="E553" s="37"/>
      <c r="F553" s="36"/>
      <c r="G553" s="36"/>
      <c r="H553" s="36"/>
      <c r="I553" s="36"/>
      <c r="J553" s="36"/>
      <c r="K553" s="36"/>
      <c r="L553" s="36"/>
      <c r="M553" s="36"/>
      <c r="N553" s="36"/>
      <c r="O553" s="36"/>
      <c r="P553" s="36"/>
      <c r="Q553" s="36"/>
      <c r="R553" s="36"/>
      <c r="S553" s="36"/>
      <c r="T553" s="36"/>
      <c r="U553" s="36"/>
      <c r="V553" s="36"/>
      <c r="W553" s="36"/>
      <c r="X553" s="36"/>
      <c r="Y553" s="36"/>
      <c r="Z553" s="36"/>
    </row>
    <row r="554" spans="1:26" ht="14.25" customHeight="1">
      <c r="A554" s="36"/>
      <c r="B554" s="36"/>
      <c r="C554" s="36"/>
      <c r="D554" s="36"/>
      <c r="E554" s="37"/>
      <c r="F554" s="36"/>
      <c r="G554" s="36"/>
      <c r="H554" s="36"/>
      <c r="I554" s="36"/>
      <c r="J554" s="36"/>
      <c r="K554" s="36"/>
      <c r="L554" s="36"/>
      <c r="M554" s="36"/>
      <c r="N554" s="36"/>
      <c r="O554" s="36"/>
      <c r="P554" s="36"/>
      <c r="Q554" s="36"/>
      <c r="R554" s="36"/>
      <c r="S554" s="36"/>
      <c r="T554" s="36"/>
      <c r="U554" s="36"/>
      <c r="V554" s="36"/>
      <c r="W554" s="36"/>
      <c r="X554" s="36"/>
      <c r="Y554" s="36"/>
      <c r="Z554" s="36"/>
    </row>
    <row r="555" spans="1:26" ht="14.25" customHeight="1">
      <c r="A555" s="36"/>
      <c r="B555" s="36"/>
      <c r="C555" s="36"/>
      <c r="D555" s="36"/>
      <c r="E555" s="37"/>
      <c r="F555" s="36"/>
      <c r="G555" s="36"/>
      <c r="H555" s="36"/>
      <c r="I555" s="36"/>
      <c r="J555" s="36"/>
      <c r="K555" s="36"/>
      <c r="L555" s="36"/>
      <c r="M555" s="36"/>
      <c r="N555" s="36"/>
      <c r="O555" s="36"/>
      <c r="P555" s="36"/>
      <c r="Q555" s="36"/>
      <c r="R555" s="36"/>
      <c r="S555" s="36"/>
      <c r="T555" s="36"/>
      <c r="U555" s="36"/>
      <c r="V555" s="36"/>
      <c r="W555" s="36"/>
      <c r="X555" s="36"/>
      <c r="Y555" s="36"/>
      <c r="Z555" s="36"/>
    </row>
    <row r="556" spans="1:26" ht="14.25" customHeight="1">
      <c r="A556" s="36"/>
      <c r="B556" s="36"/>
      <c r="C556" s="36"/>
      <c r="D556" s="36"/>
      <c r="E556" s="37"/>
      <c r="F556" s="36"/>
      <c r="G556" s="36"/>
      <c r="H556" s="36"/>
      <c r="I556" s="36"/>
      <c r="J556" s="36"/>
      <c r="K556" s="36"/>
      <c r="L556" s="36"/>
      <c r="M556" s="36"/>
      <c r="N556" s="36"/>
      <c r="O556" s="36"/>
      <c r="P556" s="36"/>
      <c r="Q556" s="36"/>
      <c r="R556" s="36"/>
      <c r="S556" s="36"/>
      <c r="T556" s="36"/>
      <c r="U556" s="36"/>
      <c r="V556" s="36"/>
      <c r="W556" s="36"/>
      <c r="X556" s="36"/>
      <c r="Y556" s="36"/>
      <c r="Z556" s="36"/>
    </row>
    <row r="557" spans="1:26" ht="14.25" customHeight="1">
      <c r="A557" s="36"/>
      <c r="B557" s="36"/>
      <c r="C557" s="36"/>
      <c r="D557" s="36"/>
      <c r="E557" s="37"/>
      <c r="F557" s="36"/>
      <c r="G557" s="36"/>
      <c r="H557" s="36"/>
      <c r="I557" s="36"/>
      <c r="J557" s="36"/>
      <c r="K557" s="36"/>
      <c r="L557" s="36"/>
      <c r="M557" s="36"/>
      <c r="N557" s="36"/>
      <c r="O557" s="36"/>
      <c r="P557" s="36"/>
      <c r="Q557" s="36"/>
      <c r="R557" s="36"/>
      <c r="S557" s="36"/>
      <c r="T557" s="36"/>
      <c r="U557" s="36"/>
      <c r="V557" s="36"/>
      <c r="W557" s="36"/>
      <c r="X557" s="36"/>
      <c r="Y557" s="36"/>
      <c r="Z557" s="36"/>
    </row>
    <row r="558" spans="1:26" ht="14.25" customHeight="1">
      <c r="A558" s="36"/>
      <c r="B558" s="36"/>
      <c r="C558" s="36"/>
      <c r="D558" s="36"/>
      <c r="E558" s="37"/>
      <c r="F558" s="36"/>
      <c r="G558" s="36"/>
      <c r="H558" s="36"/>
      <c r="I558" s="36"/>
      <c r="J558" s="36"/>
      <c r="K558" s="36"/>
      <c r="L558" s="36"/>
      <c r="M558" s="36"/>
      <c r="N558" s="36"/>
      <c r="O558" s="36"/>
      <c r="P558" s="36"/>
      <c r="Q558" s="36"/>
      <c r="R558" s="36"/>
      <c r="S558" s="36"/>
      <c r="T558" s="36"/>
      <c r="U558" s="36"/>
      <c r="V558" s="36"/>
      <c r="W558" s="36"/>
      <c r="X558" s="36"/>
      <c r="Y558" s="36"/>
      <c r="Z558" s="36"/>
    </row>
    <row r="559" spans="1:26" ht="14.25" customHeight="1">
      <c r="A559" s="36"/>
      <c r="B559" s="36"/>
      <c r="C559" s="36"/>
      <c r="D559" s="36"/>
      <c r="E559" s="37"/>
      <c r="F559" s="36"/>
      <c r="G559" s="36"/>
      <c r="H559" s="36"/>
      <c r="I559" s="36"/>
      <c r="J559" s="36"/>
      <c r="K559" s="36"/>
      <c r="L559" s="36"/>
      <c r="M559" s="36"/>
      <c r="N559" s="36"/>
      <c r="O559" s="36"/>
      <c r="P559" s="36"/>
      <c r="Q559" s="36"/>
      <c r="R559" s="36"/>
      <c r="S559" s="36"/>
      <c r="T559" s="36"/>
      <c r="U559" s="36"/>
      <c r="V559" s="36"/>
      <c r="W559" s="36"/>
      <c r="X559" s="36"/>
      <c r="Y559" s="36"/>
      <c r="Z559" s="36"/>
    </row>
    <row r="560" spans="1:26" ht="14.25" customHeight="1">
      <c r="A560" s="36"/>
      <c r="B560" s="36"/>
      <c r="C560" s="36"/>
      <c r="D560" s="36"/>
      <c r="E560" s="37"/>
      <c r="F560" s="36"/>
      <c r="G560" s="36"/>
      <c r="H560" s="36"/>
      <c r="I560" s="36"/>
      <c r="J560" s="36"/>
      <c r="K560" s="36"/>
      <c r="L560" s="36"/>
      <c r="M560" s="36"/>
      <c r="N560" s="36"/>
      <c r="O560" s="36"/>
      <c r="P560" s="36"/>
      <c r="Q560" s="36"/>
      <c r="R560" s="36"/>
      <c r="S560" s="36"/>
      <c r="T560" s="36"/>
      <c r="U560" s="36"/>
      <c r="V560" s="36"/>
      <c r="W560" s="36"/>
      <c r="X560" s="36"/>
      <c r="Y560" s="36"/>
      <c r="Z560" s="36"/>
    </row>
    <row r="561" spans="1:26" ht="14.25" customHeight="1">
      <c r="A561" s="36"/>
      <c r="B561" s="36"/>
      <c r="C561" s="36"/>
      <c r="D561" s="36"/>
      <c r="E561" s="37"/>
      <c r="F561" s="36"/>
      <c r="G561" s="36"/>
      <c r="H561" s="36"/>
      <c r="I561" s="36"/>
      <c r="J561" s="36"/>
      <c r="K561" s="36"/>
      <c r="L561" s="36"/>
      <c r="M561" s="36"/>
      <c r="N561" s="36"/>
      <c r="O561" s="36"/>
      <c r="P561" s="36"/>
      <c r="Q561" s="36"/>
      <c r="R561" s="36"/>
      <c r="S561" s="36"/>
      <c r="T561" s="36"/>
      <c r="U561" s="36"/>
      <c r="V561" s="36"/>
      <c r="W561" s="36"/>
      <c r="X561" s="36"/>
      <c r="Y561" s="36"/>
      <c r="Z561" s="36"/>
    </row>
    <row r="562" spans="1:26" ht="14.25" customHeight="1">
      <c r="A562" s="36"/>
      <c r="B562" s="36"/>
      <c r="C562" s="36"/>
      <c r="D562" s="36"/>
      <c r="E562" s="37"/>
      <c r="F562" s="36"/>
      <c r="G562" s="36"/>
      <c r="H562" s="36"/>
      <c r="I562" s="36"/>
      <c r="J562" s="36"/>
      <c r="K562" s="36"/>
      <c r="L562" s="36"/>
      <c r="M562" s="36"/>
      <c r="N562" s="36"/>
      <c r="O562" s="36"/>
      <c r="P562" s="36"/>
      <c r="Q562" s="36"/>
      <c r="R562" s="36"/>
      <c r="S562" s="36"/>
      <c r="T562" s="36"/>
      <c r="U562" s="36"/>
      <c r="V562" s="36"/>
      <c r="W562" s="36"/>
      <c r="X562" s="36"/>
      <c r="Y562" s="36"/>
      <c r="Z562" s="36"/>
    </row>
    <row r="563" spans="1:26" ht="14.25" customHeight="1">
      <c r="A563" s="36"/>
      <c r="B563" s="36"/>
      <c r="C563" s="36"/>
      <c r="D563" s="36"/>
      <c r="E563" s="37"/>
      <c r="F563" s="36"/>
      <c r="G563" s="36"/>
      <c r="H563" s="36"/>
      <c r="I563" s="36"/>
      <c r="J563" s="36"/>
      <c r="K563" s="36"/>
      <c r="L563" s="36"/>
      <c r="M563" s="36"/>
      <c r="N563" s="36"/>
      <c r="O563" s="36"/>
      <c r="P563" s="36"/>
      <c r="Q563" s="36"/>
      <c r="R563" s="36"/>
      <c r="S563" s="36"/>
      <c r="T563" s="36"/>
      <c r="U563" s="36"/>
      <c r="V563" s="36"/>
      <c r="W563" s="36"/>
      <c r="X563" s="36"/>
      <c r="Y563" s="36"/>
      <c r="Z563" s="36"/>
    </row>
    <row r="564" spans="1:26" ht="14.25" customHeight="1">
      <c r="A564" s="36"/>
      <c r="B564" s="36"/>
      <c r="C564" s="36"/>
      <c r="D564" s="36"/>
      <c r="E564" s="37"/>
      <c r="F564" s="36"/>
      <c r="G564" s="36"/>
      <c r="H564" s="36"/>
      <c r="I564" s="36"/>
      <c r="J564" s="36"/>
      <c r="K564" s="36"/>
      <c r="L564" s="36"/>
      <c r="M564" s="36"/>
      <c r="N564" s="36"/>
      <c r="O564" s="36"/>
      <c r="P564" s="36"/>
      <c r="Q564" s="36"/>
      <c r="R564" s="36"/>
      <c r="S564" s="36"/>
      <c r="T564" s="36"/>
      <c r="U564" s="36"/>
      <c r="V564" s="36"/>
      <c r="W564" s="36"/>
      <c r="X564" s="36"/>
      <c r="Y564" s="36"/>
      <c r="Z564" s="36"/>
    </row>
    <row r="565" spans="1:26" ht="14.25" customHeight="1">
      <c r="A565" s="36"/>
      <c r="B565" s="36"/>
      <c r="C565" s="36"/>
      <c r="D565" s="36"/>
      <c r="E565" s="37"/>
      <c r="F565" s="36"/>
      <c r="G565" s="36"/>
      <c r="H565" s="36"/>
      <c r="I565" s="36"/>
      <c r="J565" s="36"/>
      <c r="K565" s="36"/>
      <c r="L565" s="36"/>
      <c r="M565" s="36"/>
      <c r="N565" s="36"/>
      <c r="O565" s="36"/>
      <c r="P565" s="36"/>
      <c r="Q565" s="36"/>
      <c r="R565" s="36"/>
      <c r="S565" s="36"/>
      <c r="T565" s="36"/>
      <c r="U565" s="36"/>
      <c r="V565" s="36"/>
      <c r="W565" s="36"/>
      <c r="X565" s="36"/>
      <c r="Y565" s="36"/>
      <c r="Z565" s="36"/>
    </row>
    <row r="566" spans="1:26" ht="14.25" customHeight="1">
      <c r="A566" s="36"/>
      <c r="B566" s="36"/>
      <c r="C566" s="36"/>
      <c r="D566" s="36"/>
      <c r="E566" s="37"/>
      <c r="F566" s="36"/>
      <c r="G566" s="36"/>
      <c r="H566" s="36"/>
      <c r="I566" s="36"/>
      <c r="J566" s="36"/>
      <c r="K566" s="36"/>
      <c r="L566" s="36"/>
      <c r="M566" s="36"/>
      <c r="N566" s="36"/>
      <c r="O566" s="36"/>
      <c r="P566" s="36"/>
      <c r="Q566" s="36"/>
      <c r="R566" s="36"/>
      <c r="S566" s="36"/>
      <c r="T566" s="36"/>
      <c r="U566" s="36"/>
      <c r="V566" s="36"/>
      <c r="W566" s="36"/>
      <c r="X566" s="36"/>
      <c r="Y566" s="36"/>
      <c r="Z566" s="36"/>
    </row>
    <row r="567" spans="1:26" ht="14.25" customHeight="1">
      <c r="A567" s="36"/>
      <c r="B567" s="36"/>
      <c r="C567" s="36"/>
      <c r="D567" s="36"/>
      <c r="E567" s="37"/>
      <c r="F567" s="36"/>
      <c r="G567" s="36"/>
      <c r="H567" s="36"/>
      <c r="I567" s="36"/>
      <c r="J567" s="36"/>
      <c r="K567" s="36"/>
      <c r="L567" s="36"/>
      <c r="M567" s="36"/>
      <c r="N567" s="36"/>
      <c r="O567" s="36"/>
      <c r="P567" s="36"/>
      <c r="Q567" s="36"/>
      <c r="R567" s="36"/>
      <c r="S567" s="36"/>
      <c r="T567" s="36"/>
      <c r="U567" s="36"/>
      <c r="V567" s="36"/>
      <c r="W567" s="36"/>
      <c r="X567" s="36"/>
      <c r="Y567" s="36"/>
      <c r="Z567" s="36"/>
    </row>
    <row r="568" spans="1:26" ht="14.25" customHeight="1">
      <c r="A568" s="36"/>
      <c r="B568" s="36"/>
      <c r="C568" s="36"/>
      <c r="D568" s="36"/>
      <c r="E568" s="37"/>
      <c r="F568" s="36"/>
      <c r="G568" s="36"/>
      <c r="H568" s="36"/>
      <c r="I568" s="36"/>
      <c r="J568" s="36"/>
      <c r="K568" s="36"/>
      <c r="L568" s="36"/>
      <c r="M568" s="36"/>
      <c r="N568" s="36"/>
      <c r="O568" s="36"/>
      <c r="P568" s="36"/>
      <c r="Q568" s="36"/>
      <c r="R568" s="36"/>
      <c r="S568" s="36"/>
      <c r="T568" s="36"/>
      <c r="U568" s="36"/>
      <c r="V568" s="36"/>
      <c r="W568" s="36"/>
      <c r="X568" s="36"/>
      <c r="Y568" s="36"/>
      <c r="Z568" s="36"/>
    </row>
    <row r="569" spans="1:26" ht="14.25" customHeight="1">
      <c r="A569" s="36"/>
      <c r="B569" s="36"/>
      <c r="C569" s="36"/>
      <c r="D569" s="36"/>
      <c r="E569" s="37"/>
      <c r="F569" s="36"/>
      <c r="G569" s="36"/>
      <c r="H569" s="36"/>
      <c r="I569" s="36"/>
      <c r="J569" s="36"/>
      <c r="K569" s="36"/>
      <c r="L569" s="36"/>
      <c r="M569" s="36"/>
      <c r="N569" s="36"/>
      <c r="O569" s="36"/>
      <c r="P569" s="36"/>
      <c r="Q569" s="36"/>
      <c r="R569" s="36"/>
      <c r="S569" s="36"/>
      <c r="T569" s="36"/>
      <c r="U569" s="36"/>
      <c r="V569" s="36"/>
      <c r="W569" s="36"/>
      <c r="X569" s="36"/>
      <c r="Y569" s="36"/>
      <c r="Z569" s="36"/>
    </row>
    <row r="570" spans="1:26" ht="14.25" customHeight="1">
      <c r="A570" s="36"/>
      <c r="B570" s="36"/>
      <c r="C570" s="36"/>
      <c r="D570" s="36"/>
      <c r="E570" s="37"/>
      <c r="F570" s="36"/>
      <c r="G570" s="36"/>
      <c r="H570" s="36"/>
      <c r="I570" s="36"/>
      <c r="J570" s="36"/>
      <c r="K570" s="36"/>
      <c r="L570" s="36"/>
      <c r="M570" s="36"/>
      <c r="N570" s="36"/>
      <c r="O570" s="36"/>
      <c r="P570" s="36"/>
      <c r="Q570" s="36"/>
      <c r="R570" s="36"/>
      <c r="S570" s="36"/>
      <c r="T570" s="36"/>
      <c r="U570" s="36"/>
      <c r="V570" s="36"/>
      <c r="W570" s="36"/>
      <c r="X570" s="36"/>
      <c r="Y570" s="36"/>
      <c r="Z570" s="36"/>
    </row>
    <row r="571" spans="1:26" ht="14.25" customHeight="1">
      <c r="A571" s="36"/>
      <c r="B571" s="36"/>
      <c r="C571" s="36"/>
      <c r="D571" s="36"/>
      <c r="E571" s="37"/>
      <c r="F571" s="36"/>
      <c r="G571" s="36"/>
      <c r="H571" s="36"/>
      <c r="I571" s="36"/>
      <c r="J571" s="36"/>
      <c r="K571" s="36"/>
      <c r="L571" s="36"/>
      <c r="M571" s="36"/>
      <c r="N571" s="36"/>
      <c r="O571" s="36"/>
      <c r="P571" s="36"/>
      <c r="Q571" s="36"/>
      <c r="R571" s="36"/>
      <c r="S571" s="36"/>
      <c r="T571" s="36"/>
      <c r="U571" s="36"/>
      <c r="V571" s="36"/>
      <c r="W571" s="36"/>
      <c r="X571" s="36"/>
      <c r="Y571" s="36"/>
      <c r="Z571" s="36"/>
    </row>
    <row r="572" spans="1:26" ht="14.25" customHeight="1">
      <c r="A572" s="36"/>
      <c r="B572" s="36"/>
      <c r="C572" s="36"/>
      <c r="D572" s="36"/>
      <c r="E572" s="37"/>
      <c r="F572" s="36"/>
      <c r="G572" s="36"/>
      <c r="H572" s="36"/>
      <c r="I572" s="36"/>
      <c r="J572" s="36"/>
      <c r="K572" s="36"/>
      <c r="L572" s="36"/>
      <c r="M572" s="36"/>
      <c r="N572" s="36"/>
      <c r="O572" s="36"/>
      <c r="P572" s="36"/>
      <c r="Q572" s="36"/>
      <c r="R572" s="36"/>
      <c r="S572" s="36"/>
      <c r="T572" s="36"/>
      <c r="U572" s="36"/>
      <c r="V572" s="36"/>
      <c r="W572" s="36"/>
      <c r="X572" s="36"/>
      <c r="Y572" s="36"/>
      <c r="Z572" s="36"/>
    </row>
    <row r="573" spans="1:26" ht="14.25" customHeight="1">
      <c r="A573" s="36"/>
      <c r="B573" s="36"/>
      <c r="C573" s="36"/>
      <c r="D573" s="36"/>
      <c r="E573" s="37"/>
      <c r="F573" s="36"/>
      <c r="G573" s="36"/>
      <c r="H573" s="36"/>
      <c r="I573" s="36"/>
      <c r="J573" s="36"/>
      <c r="K573" s="36"/>
      <c r="L573" s="36"/>
      <c r="M573" s="36"/>
      <c r="N573" s="36"/>
      <c r="O573" s="36"/>
      <c r="P573" s="36"/>
      <c r="Q573" s="36"/>
      <c r="R573" s="36"/>
      <c r="S573" s="36"/>
      <c r="T573" s="36"/>
      <c r="U573" s="36"/>
      <c r="V573" s="36"/>
      <c r="W573" s="36"/>
      <c r="X573" s="36"/>
      <c r="Y573" s="36"/>
      <c r="Z573" s="36"/>
    </row>
    <row r="574" spans="1:26" ht="14.25" customHeight="1">
      <c r="A574" s="36"/>
      <c r="B574" s="36"/>
      <c r="C574" s="36"/>
      <c r="D574" s="36"/>
      <c r="E574" s="37"/>
      <c r="F574" s="36"/>
      <c r="G574" s="36"/>
      <c r="H574" s="36"/>
      <c r="I574" s="36"/>
      <c r="J574" s="36"/>
      <c r="K574" s="36"/>
      <c r="L574" s="36"/>
      <c r="M574" s="36"/>
      <c r="N574" s="36"/>
      <c r="O574" s="36"/>
      <c r="P574" s="36"/>
      <c r="Q574" s="36"/>
      <c r="R574" s="36"/>
      <c r="S574" s="36"/>
      <c r="T574" s="36"/>
      <c r="U574" s="36"/>
      <c r="V574" s="36"/>
      <c r="W574" s="36"/>
      <c r="X574" s="36"/>
      <c r="Y574" s="36"/>
      <c r="Z574" s="36"/>
    </row>
    <row r="575" spans="1:26" ht="14.25" customHeight="1">
      <c r="A575" s="36"/>
      <c r="B575" s="36"/>
      <c r="C575" s="36"/>
      <c r="D575" s="36"/>
      <c r="E575" s="37"/>
      <c r="F575" s="36"/>
      <c r="G575" s="36"/>
      <c r="H575" s="36"/>
      <c r="I575" s="36"/>
      <c r="J575" s="36"/>
      <c r="K575" s="36"/>
      <c r="L575" s="36"/>
      <c r="M575" s="36"/>
      <c r="N575" s="36"/>
      <c r="O575" s="36"/>
      <c r="P575" s="36"/>
      <c r="Q575" s="36"/>
      <c r="R575" s="36"/>
      <c r="S575" s="36"/>
      <c r="T575" s="36"/>
      <c r="U575" s="36"/>
      <c r="V575" s="36"/>
      <c r="W575" s="36"/>
      <c r="X575" s="36"/>
      <c r="Y575" s="36"/>
      <c r="Z575" s="36"/>
    </row>
    <row r="576" spans="1:26" ht="14.25" customHeight="1">
      <c r="A576" s="36"/>
      <c r="B576" s="36"/>
      <c r="C576" s="36"/>
      <c r="D576" s="36"/>
      <c r="E576" s="37"/>
      <c r="F576" s="36"/>
      <c r="G576" s="36"/>
      <c r="H576" s="36"/>
      <c r="I576" s="36"/>
      <c r="J576" s="36"/>
      <c r="K576" s="36"/>
      <c r="L576" s="36"/>
      <c r="M576" s="36"/>
      <c r="N576" s="36"/>
      <c r="O576" s="36"/>
      <c r="P576" s="36"/>
      <c r="Q576" s="36"/>
      <c r="R576" s="36"/>
      <c r="S576" s="36"/>
      <c r="T576" s="36"/>
      <c r="U576" s="36"/>
      <c r="V576" s="36"/>
      <c r="W576" s="36"/>
      <c r="X576" s="36"/>
      <c r="Y576" s="36"/>
      <c r="Z576" s="36"/>
    </row>
    <row r="577" spans="1:26" ht="14.25" customHeight="1">
      <c r="A577" s="36"/>
      <c r="B577" s="36"/>
      <c r="C577" s="36"/>
      <c r="D577" s="36"/>
      <c r="E577" s="37"/>
      <c r="F577" s="36"/>
      <c r="G577" s="36"/>
      <c r="H577" s="36"/>
      <c r="I577" s="36"/>
      <c r="J577" s="36"/>
      <c r="K577" s="36"/>
      <c r="L577" s="36"/>
      <c r="M577" s="36"/>
      <c r="N577" s="36"/>
      <c r="O577" s="36"/>
      <c r="P577" s="36"/>
      <c r="Q577" s="36"/>
      <c r="R577" s="36"/>
      <c r="S577" s="36"/>
      <c r="T577" s="36"/>
      <c r="U577" s="36"/>
      <c r="V577" s="36"/>
      <c r="W577" s="36"/>
      <c r="X577" s="36"/>
      <c r="Y577" s="36"/>
      <c r="Z577" s="36"/>
    </row>
    <row r="578" spans="1:26" ht="14.25" customHeight="1">
      <c r="A578" s="36"/>
      <c r="B578" s="36"/>
      <c r="C578" s="36"/>
      <c r="D578" s="36"/>
      <c r="E578" s="37"/>
      <c r="F578" s="36"/>
      <c r="G578" s="36"/>
      <c r="H578" s="36"/>
      <c r="I578" s="36"/>
      <c r="J578" s="36"/>
      <c r="K578" s="36"/>
      <c r="L578" s="36"/>
      <c r="M578" s="36"/>
      <c r="N578" s="36"/>
      <c r="O578" s="36"/>
      <c r="P578" s="36"/>
      <c r="Q578" s="36"/>
      <c r="R578" s="36"/>
      <c r="S578" s="36"/>
      <c r="T578" s="36"/>
      <c r="U578" s="36"/>
      <c r="V578" s="36"/>
      <c r="W578" s="36"/>
      <c r="X578" s="36"/>
      <c r="Y578" s="36"/>
      <c r="Z578" s="36"/>
    </row>
    <row r="579" spans="1:26" ht="14.25" customHeight="1">
      <c r="A579" s="36"/>
      <c r="B579" s="36"/>
      <c r="C579" s="36"/>
      <c r="D579" s="36"/>
      <c r="E579" s="37"/>
      <c r="F579" s="36"/>
      <c r="G579" s="36"/>
      <c r="H579" s="36"/>
      <c r="I579" s="36"/>
      <c r="J579" s="36"/>
      <c r="K579" s="36"/>
      <c r="L579" s="36"/>
      <c r="M579" s="36"/>
      <c r="N579" s="36"/>
      <c r="O579" s="36"/>
      <c r="P579" s="36"/>
      <c r="Q579" s="36"/>
      <c r="R579" s="36"/>
      <c r="S579" s="36"/>
      <c r="T579" s="36"/>
      <c r="U579" s="36"/>
      <c r="V579" s="36"/>
      <c r="W579" s="36"/>
      <c r="X579" s="36"/>
      <c r="Y579" s="36"/>
      <c r="Z579" s="36"/>
    </row>
    <row r="580" spans="1:26" ht="14.25" customHeight="1">
      <c r="A580" s="36"/>
      <c r="B580" s="36"/>
      <c r="C580" s="36"/>
      <c r="D580" s="36"/>
      <c r="E580" s="37"/>
      <c r="F580" s="36"/>
      <c r="G580" s="36"/>
      <c r="H580" s="36"/>
      <c r="I580" s="36"/>
      <c r="J580" s="36"/>
      <c r="K580" s="36"/>
      <c r="L580" s="36"/>
      <c r="M580" s="36"/>
      <c r="N580" s="36"/>
      <c r="O580" s="36"/>
      <c r="P580" s="36"/>
      <c r="Q580" s="36"/>
      <c r="R580" s="36"/>
      <c r="S580" s="36"/>
      <c r="T580" s="36"/>
      <c r="U580" s="36"/>
      <c r="V580" s="36"/>
      <c r="W580" s="36"/>
      <c r="X580" s="36"/>
      <c r="Y580" s="36"/>
      <c r="Z580" s="36"/>
    </row>
    <row r="581" spans="1:26" ht="14.25" customHeight="1">
      <c r="A581" s="36"/>
      <c r="B581" s="36"/>
      <c r="C581" s="36"/>
      <c r="D581" s="36"/>
      <c r="E581" s="37"/>
      <c r="F581" s="36"/>
      <c r="G581" s="36"/>
      <c r="H581" s="36"/>
      <c r="I581" s="36"/>
      <c r="J581" s="36"/>
      <c r="K581" s="36"/>
      <c r="L581" s="36"/>
      <c r="M581" s="36"/>
      <c r="N581" s="36"/>
      <c r="O581" s="36"/>
      <c r="P581" s="36"/>
      <c r="Q581" s="36"/>
      <c r="R581" s="36"/>
      <c r="S581" s="36"/>
      <c r="T581" s="36"/>
      <c r="U581" s="36"/>
      <c r="V581" s="36"/>
      <c r="W581" s="36"/>
      <c r="X581" s="36"/>
      <c r="Y581" s="36"/>
      <c r="Z581" s="36"/>
    </row>
    <row r="582" spans="1:26" ht="14.25" customHeight="1">
      <c r="A582" s="36"/>
      <c r="B582" s="36"/>
      <c r="C582" s="36"/>
      <c r="D582" s="36"/>
      <c r="E582" s="37"/>
      <c r="F582" s="36"/>
      <c r="G582" s="36"/>
      <c r="H582" s="36"/>
      <c r="I582" s="36"/>
      <c r="J582" s="36"/>
      <c r="K582" s="36"/>
      <c r="L582" s="36"/>
      <c r="M582" s="36"/>
      <c r="N582" s="36"/>
      <c r="O582" s="36"/>
      <c r="P582" s="36"/>
      <c r="Q582" s="36"/>
      <c r="R582" s="36"/>
      <c r="S582" s="36"/>
      <c r="T582" s="36"/>
      <c r="U582" s="36"/>
      <c r="V582" s="36"/>
      <c r="W582" s="36"/>
      <c r="X582" s="36"/>
      <c r="Y582" s="36"/>
      <c r="Z582" s="36"/>
    </row>
    <row r="583" spans="1:26" ht="14.25" customHeight="1">
      <c r="A583" s="36"/>
      <c r="B583" s="36"/>
      <c r="C583" s="36"/>
      <c r="D583" s="36"/>
      <c r="E583" s="37"/>
      <c r="F583" s="36"/>
      <c r="G583" s="36"/>
      <c r="H583" s="36"/>
      <c r="I583" s="36"/>
      <c r="J583" s="36"/>
      <c r="K583" s="36"/>
      <c r="L583" s="36"/>
      <c r="M583" s="36"/>
      <c r="N583" s="36"/>
      <c r="O583" s="36"/>
      <c r="P583" s="36"/>
      <c r="Q583" s="36"/>
      <c r="R583" s="36"/>
      <c r="S583" s="36"/>
      <c r="T583" s="36"/>
      <c r="U583" s="36"/>
      <c r="V583" s="36"/>
      <c r="W583" s="36"/>
      <c r="X583" s="36"/>
      <c r="Y583" s="36"/>
      <c r="Z583" s="36"/>
    </row>
    <row r="584" spans="1:26" ht="14.25" customHeight="1">
      <c r="A584" s="36"/>
      <c r="B584" s="36"/>
      <c r="C584" s="36"/>
      <c r="D584" s="36"/>
      <c r="E584" s="37"/>
      <c r="F584" s="36"/>
      <c r="G584" s="36"/>
      <c r="H584" s="36"/>
      <c r="I584" s="36"/>
      <c r="J584" s="36"/>
      <c r="K584" s="36"/>
      <c r="L584" s="36"/>
      <c r="M584" s="36"/>
      <c r="N584" s="36"/>
      <c r="O584" s="36"/>
      <c r="P584" s="36"/>
      <c r="Q584" s="36"/>
      <c r="R584" s="36"/>
      <c r="S584" s="36"/>
      <c r="T584" s="36"/>
      <c r="U584" s="36"/>
      <c r="V584" s="36"/>
      <c r="W584" s="36"/>
      <c r="X584" s="36"/>
      <c r="Y584" s="36"/>
      <c r="Z584" s="36"/>
    </row>
    <row r="585" spans="1:26" ht="14.25" customHeight="1">
      <c r="A585" s="36"/>
      <c r="B585" s="36"/>
      <c r="C585" s="36"/>
      <c r="D585" s="36"/>
      <c r="E585" s="37"/>
      <c r="F585" s="36"/>
      <c r="G585" s="36"/>
      <c r="H585" s="36"/>
      <c r="I585" s="36"/>
      <c r="J585" s="36"/>
      <c r="K585" s="36"/>
      <c r="L585" s="36"/>
      <c r="M585" s="36"/>
      <c r="N585" s="36"/>
      <c r="O585" s="36"/>
      <c r="P585" s="36"/>
      <c r="Q585" s="36"/>
      <c r="R585" s="36"/>
      <c r="S585" s="36"/>
      <c r="T585" s="36"/>
      <c r="U585" s="36"/>
      <c r="V585" s="36"/>
      <c r="W585" s="36"/>
      <c r="X585" s="36"/>
      <c r="Y585" s="36"/>
      <c r="Z585" s="36"/>
    </row>
    <row r="586" spans="1:26" ht="14.25" customHeight="1">
      <c r="A586" s="36"/>
      <c r="B586" s="36"/>
      <c r="C586" s="36"/>
      <c r="D586" s="36"/>
      <c r="E586" s="37"/>
      <c r="F586" s="36"/>
      <c r="G586" s="36"/>
      <c r="H586" s="36"/>
      <c r="I586" s="36"/>
      <c r="J586" s="36"/>
      <c r="K586" s="36"/>
      <c r="L586" s="36"/>
      <c r="M586" s="36"/>
      <c r="N586" s="36"/>
      <c r="O586" s="36"/>
      <c r="P586" s="36"/>
      <c r="Q586" s="36"/>
      <c r="R586" s="36"/>
      <c r="S586" s="36"/>
      <c r="T586" s="36"/>
      <c r="U586" s="36"/>
      <c r="V586" s="36"/>
      <c r="W586" s="36"/>
      <c r="X586" s="36"/>
      <c r="Y586" s="36"/>
      <c r="Z586" s="36"/>
    </row>
    <row r="587" spans="1:26" ht="14.25" customHeight="1">
      <c r="A587" s="36"/>
      <c r="B587" s="36"/>
      <c r="C587" s="36"/>
      <c r="D587" s="36"/>
      <c r="E587" s="37"/>
      <c r="F587" s="36"/>
      <c r="G587" s="36"/>
      <c r="H587" s="36"/>
      <c r="I587" s="36"/>
      <c r="J587" s="36"/>
      <c r="K587" s="36"/>
      <c r="L587" s="36"/>
      <c r="M587" s="36"/>
      <c r="N587" s="36"/>
      <c r="O587" s="36"/>
      <c r="P587" s="36"/>
      <c r="Q587" s="36"/>
      <c r="R587" s="36"/>
      <c r="S587" s="36"/>
      <c r="T587" s="36"/>
      <c r="U587" s="36"/>
      <c r="V587" s="36"/>
      <c r="W587" s="36"/>
      <c r="X587" s="36"/>
      <c r="Y587" s="36"/>
      <c r="Z587" s="36"/>
    </row>
    <row r="588" spans="1:26" ht="14.25" customHeight="1">
      <c r="A588" s="36"/>
      <c r="B588" s="36"/>
      <c r="C588" s="36"/>
      <c r="D588" s="36"/>
      <c r="E588" s="37"/>
      <c r="F588" s="36"/>
      <c r="G588" s="36"/>
      <c r="H588" s="36"/>
      <c r="I588" s="36"/>
      <c r="J588" s="36"/>
      <c r="K588" s="36"/>
      <c r="L588" s="36"/>
      <c r="M588" s="36"/>
      <c r="N588" s="36"/>
      <c r="O588" s="36"/>
      <c r="P588" s="36"/>
      <c r="Q588" s="36"/>
      <c r="R588" s="36"/>
      <c r="S588" s="36"/>
      <c r="T588" s="36"/>
      <c r="U588" s="36"/>
      <c r="V588" s="36"/>
      <c r="W588" s="36"/>
      <c r="X588" s="36"/>
      <c r="Y588" s="36"/>
      <c r="Z588" s="36"/>
    </row>
    <row r="589" spans="1:26" ht="14.25" customHeight="1">
      <c r="A589" s="36"/>
      <c r="B589" s="36"/>
      <c r="C589" s="36"/>
      <c r="D589" s="36"/>
      <c r="E589" s="37"/>
      <c r="F589" s="36"/>
      <c r="G589" s="36"/>
      <c r="H589" s="36"/>
      <c r="I589" s="36"/>
      <c r="J589" s="36"/>
      <c r="K589" s="36"/>
      <c r="L589" s="36"/>
      <c r="M589" s="36"/>
      <c r="N589" s="36"/>
      <c r="O589" s="36"/>
      <c r="P589" s="36"/>
      <c r="Q589" s="36"/>
      <c r="R589" s="36"/>
      <c r="S589" s="36"/>
      <c r="T589" s="36"/>
      <c r="U589" s="36"/>
      <c r="V589" s="36"/>
      <c r="W589" s="36"/>
      <c r="X589" s="36"/>
      <c r="Y589" s="36"/>
      <c r="Z589" s="36"/>
    </row>
    <row r="590" spans="1:26" ht="14.25" customHeight="1">
      <c r="A590" s="36"/>
      <c r="B590" s="36"/>
      <c r="C590" s="36"/>
      <c r="D590" s="36"/>
      <c r="E590" s="37"/>
      <c r="F590" s="36"/>
      <c r="G590" s="36"/>
      <c r="H590" s="36"/>
      <c r="I590" s="36"/>
      <c r="J590" s="36"/>
      <c r="K590" s="36"/>
      <c r="L590" s="36"/>
      <c r="M590" s="36"/>
      <c r="N590" s="36"/>
      <c r="O590" s="36"/>
      <c r="P590" s="36"/>
      <c r="Q590" s="36"/>
      <c r="R590" s="36"/>
      <c r="S590" s="36"/>
      <c r="T590" s="36"/>
      <c r="U590" s="36"/>
      <c r="V590" s="36"/>
      <c r="W590" s="36"/>
      <c r="X590" s="36"/>
      <c r="Y590" s="36"/>
      <c r="Z590" s="36"/>
    </row>
    <row r="591" spans="1:26" ht="14.25" customHeight="1">
      <c r="A591" s="36"/>
      <c r="B591" s="36"/>
      <c r="C591" s="36"/>
      <c r="D591" s="36"/>
      <c r="E591" s="37"/>
      <c r="F591" s="36"/>
      <c r="G591" s="36"/>
      <c r="H591" s="36"/>
      <c r="I591" s="36"/>
      <c r="J591" s="36"/>
      <c r="K591" s="36"/>
      <c r="L591" s="36"/>
      <c r="M591" s="36"/>
      <c r="N591" s="36"/>
      <c r="O591" s="36"/>
      <c r="P591" s="36"/>
      <c r="Q591" s="36"/>
      <c r="R591" s="36"/>
      <c r="S591" s="36"/>
      <c r="T591" s="36"/>
      <c r="U591" s="36"/>
      <c r="V591" s="36"/>
      <c r="W591" s="36"/>
      <c r="X591" s="36"/>
      <c r="Y591" s="36"/>
      <c r="Z591" s="36"/>
    </row>
    <row r="592" spans="1:26" ht="14.25" customHeight="1">
      <c r="A592" s="36"/>
      <c r="B592" s="36"/>
      <c r="C592" s="36"/>
      <c r="D592" s="36"/>
      <c r="E592" s="37"/>
      <c r="F592" s="36"/>
      <c r="G592" s="36"/>
      <c r="H592" s="36"/>
      <c r="I592" s="36"/>
      <c r="J592" s="36"/>
      <c r="K592" s="36"/>
      <c r="L592" s="36"/>
      <c r="M592" s="36"/>
      <c r="N592" s="36"/>
      <c r="O592" s="36"/>
      <c r="P592" s="36"/>
      <c r="Q592" s="36"/>
      <c r="R592" s="36"/>
      <c r="S592" s="36"/>
      <c r="T592" s="36"/>
      <c r="U592" s="36"/>
      <c r="V592" s="36"/>
      <c r="W592" s="36"/>
      <c r="X592" s="36"/>
      <c r="Y592" s="36"/>
      <c r="Z592" s="36"/>
    </row>
    <row r="593" spans="1:26" ht="14.25" customHeight="1">
      <c r="A593" s="36"/>
      <c r="B593" s="36"/>
      <c r="C593" s="36"/>
      <c r="D593" s="36"/>
      <c r="E593" s="37"/>
      <c r="F593" s="36"/>
      <c r="G593" s="36"/>
      <c r="H593" s="36"/>
      <c r="I593" s="36"/>
      <c r="J593" s="36"/>
      <c r="K593" s="36"/>
      <c r="L593" s="36"/>
      <c r="M593" s="36"/>
      <c r="N593" s="36"/>
      <c r="O593" s="36"/>
      <c r="P593" s="36"/>
      <c r="Q593" s="36"/>
      <c r="R593" s="36"/>
      <c r="S593" s="36"/>
      <c r="T593" s="36"/>
      <c r="U593" s="36"/>
      <c r="V593" s="36"/>
      <c r="W593" s="36"/>
      <c r="X593" s="36"/>
      <c r="Y593" s="36"/>
      <c r="Z593" s="36"/>
    </row>
    <row r="594" spans="1:26" ht="14.25" customHeight="1">
      <c r="A594" s="36"/>
      <c r="B594" s="36"/>
      <c r="C594" s="36"/>
      <c r="D594" s="36"/>
      <c r="E594" s="37"/>
      <c r="F594" s="36"/>
      <c r="G594" s="36"/>
      <c r="H594" s="36"/>
      <c r="I594" s="36"/>
      <c r="J594" s="36"/>
      <c r="K594" s="36"/>
      <c r="L594" s="36"/>
      <c r="M594" s="36"/>
      <c r="N594" s="36"/>
      <c r="O594" s="36"/>
      <c r="P594" s="36"/>
      <c r="Q594" s="36"/>
      <c r="R594" s="36"/>
      <c r="S594" s="36"/>
      <c r="T594" s="36"/>
      <c r="U594" s="36"/>
      <c r="V594" s="36"/>
      <c r="W594" s="36"/>
      <c r="X594" s="36"/>
      <c r="Y594" s="36"/>
      <c r="Z594" s="36"/>
    </row>
    <row r="595" spans="1:26" ht="14.25" customHeight="1">
      <c r="A595" s="36"/>
      <c r="B595" s="36"/>
      <c r="C595" s="36"/>
      <c r="D595" s="36"/>
      <c r="E595" s="37"/>
      <c r="F595" s="36"/>
      <c r="G595" s="36"/>
      <c r="H595" s="36"/>
      <c r="I595" s="36"/>
      <c r="J595" s="36"/>
      <c r="K595" s="36"/>
      <c r="L595" s="36"/>
      <c r="M595" s="36"/>
      <c r="N595" s="36"/>
      <c r="O595" s="36"/>
      <c r="P595" s="36"/>
      <c r="Q595" s="36"/>
      <c r="R595" s="36"/>
      <c r="S595" s="36"/>
      <c r="T595" s="36"/>
      <c r="U595" s="36"/>
      <c r="V595" s="36"/>
      <c r="W595" s="36"/>
      <c r="X595" s="36"/>
      <c r="Y595" s="36"/>
      <c r="Z595" s="36"/>
    </row>
    <row r="596" spans="1:26" ht="14.25" customHeight="1">
      <c r="A596" s="36"/>
      <c r="B596" s="36"/>
      <c r="C596" s="36"/>
      <c r="D596" s="36"/>
      <c r="E596" s="37"/>
      <c r="F596" s="36"/>
      <c r="G596" s="36"/>
      <c r="H596" s="36"/>
      <c r="I596" s="36"/>
      <c r="J596" s="36"/>
      <c r="K596" s="36"/>
      <c r="L596" s="36"/>
      <c r="M596" s="36"/>
      <c r="N596" s="36"/>
      <c r="O596" s="36"/>
      <c r="P596" s="36"/>
      <c r="Q596" s="36"/>
      <c r="R596" s="36"/>
      <c r="S596" s="36"/>
      <c r="T596" s="36"/>
      <c r="U596" s="36"/>
      <c r="V596" s="36"/>
      <c r="W596" s="36"/>
      <c r="X596" s="36"/>
      <c r="Y596" s="36"/>
      <c r="Z596" s="36"/>
    </row>
    <row r="597" spans="1:26" ht="14.25" customHeight="1">
      <c r="A597" s="36"/>
      <c r="B597" s="36"/>
      <c r="C597" s="36"/>
      <c r="D597" s="36"/>
      <c r="E597" s="37"/>
      <c r="F597" s="36"/>
      <c r="G597" s="36"/>
      <c r="H597" s="36"/>
      <c r="I597" s="36"/>
      <c r="J597" s="36"/>
      <c r="K597" s="36"/>
      <c r="L597" s="36"/>
      <c r="M597" s="36"/>
      <c r="N597" s="36"/>
      <c r="O597" s="36"/>
      <c r="P597" s="36"/>
      <c r="Q597" s="36"/>
      <c r="R597" s="36"/>
      <c r="S597" s="36"/>
      <c r="T597" s="36"/>
      <c r="U597" s="36"/>
      <c r="V597" s="36"/>
      <c r="W597" s="36"/>
      <c r="X597" s="36"/>
      <c r="Y597" s="36"/>
      <c r="Z597" s="36"/>
    </row>
    <row r="598" spans="1:26" ht="14.25" customHeight="1">
      <c r="A598" s="36"/>
      <c r="B598" s="36"/>
      <c r="C598" s="36"/>
      <c r="D598" s="36"/>
      <c r="E598" s="37"/>
      <c r="F598" s="36"/>
      <c r="G598" s="36"/>
      <c r="H598" s="36"/>
      <c r="I598" s="36"/>
      <c r="J598" s="36"/>
      <c r="K598" s="36"/>
      <c r="L598" s="36"/>
      <c r="M598" s="36"/>
      <c r="N598" s="36"/>
      <c r="O598" s="36"/>
      <c r="P598" s="36"/>
      <c r="Q598" s="36"/>
      <c r="R598" s="36"/>
      <c r="S598" s="36"/>
      <c r="T598" s="36"/>
      <c r="U598" s="36"/>
      <c r="V598" s="36"/>
      <c r="W598" s="36"/>
      <c r="X598" s="36"/>
      <c r="Y598" s="36"/>
      <c r="Z598" s="36"/>
    </row>
    <row r="599" spans="1:26" ht="14.25" customHeight="1">
      <c r="A599" s="36"/>
      <c r="B599" s="36"/>
      <c r="C599" s="36"/>
      <c r="D599" s="36"/>
      <c r="E599" s="37"/>
      <c r="F599" s="36"/>
      <c r="G599" s="36"/>
      <c r="H599" s="36"/>
      <c r="I599" s="36"/>
      <c r="J599" s="36"/>
      <c r="K599" s="36"/>
      <c r="L599" s="36"/>
      <c r="M599" s="36"/>
      <c r="N599" s="36"/>
      <c r="O599" s="36"/>
      <c r="P599" s="36"/>
      <c r="Q599" s="36"/>
      <c r="R599" s="36"/>
      <c r="S599" s="36"/>
      <c r="T599" s="36"/>
      <c r="U599" s="36"/>
      <c r="V599" s="36"/>
      <c r="W599" s="36"/>
      <c r="X599" s="36"/>
      <c r="Y599" s="36"/>
      <c r="Z599" s="36"/>
    </row>
    <row r="600" spans="1:26" ht="14.25" customHeight="1">
      <c r="A600" s="36"/>
      <c r="B600" s="36"/>
      <c r="C600" s="36"/>
      <c r="D600" s="36"/>
      <c r="E600" s="37"/>
      <c r="F600" s="36"/>
      <c r="G600" s="36"/>
      <c r="H600" s="36"/>
      <c r="I600" s="36"/>
      <c r="J600" s="36"/>
      <c r="K600" s="36"/>
      <c r="L600" s="36"/>
      <c r="M600" s="36"/>
      <c r="N600" s="36"/>
      <c r="O600" s="36"/>
      <c r="P600" s="36"/>
      <c r="Q600" s="36"/>
      <c r="R600" s="36"/>
      <c r="S600" s="36"/>
      <c r="T600" s="36"/>
      <c r="U600" s="36"/>
      <c r="V600" s="36"/>
      <c r="W600" s="36"/>
      <c r="X600" s="36"/>
      <c r="Y600" s="36"/>
      <c r="Z600" s="36"/>
    </row>
    <row r="601" spans="1:26" ht="14.25" customHeight="1">
      <c r="A601" s="36"/>
      <c r="B601" s="36"/>
      <c r="C601" s="36"/>
      <c r="D601" s="36"/>
      <c r="E601" s="37"/>
      <c r="F601" s="36"/>
      <c r="G601" s="36"/>
      <c r="H601" s="36"/>
      <c r="I601" s="36"/>
      <c r="J601" s="36"/>
      <c r="K601" s="36"/>
      <c r="L601" s="36"/>
      <c r="M601" s="36"/>
      <c r="N601" s="36"/>
      <c r="O601" s="36"/>
      <c r="P601" s="36"/>
      <c r="Q601" s="36"/>
      <c r="R601" s="36"/>
      <c r="S601" s="36"/>
      <c r="T601" s="36"/>
      <c r="U601" s="36"/>
      <c r="V601" s="36"/>
      <c r="W601" s="36"/>
      <c r="X601" s="36"/>
      <c r="Y601" s="36"/>
      <c r="Z601" s="36"/>
    </row>
    <row r="602" spans="1:26" ht="14.25" customHeight="1">
      <c r="A602" s="36"/>
      <c r="B602" s="36"/>
      <c r="C602" s="36"/>
      <c r="D602" s="36"/>
      <c r="E602" s="37"/>
      <c r="F602" s="36"/>
      <c r="G602" s="36"/>
      <c r="H602" s="36"/>
      <c r="I602" s="36"/>
      <c r="J602" s="36"/>
      <c r="K602" s="36"/>
      <c r="L602" s="36"/>
      <c r="M602" s="36"/>
      <c r="N602" s="36"/>
      <c r="O602" s="36"/>
      <c r="P602" s="36"/>
      <c r="Q602" s="36"/>
      <c r="R602" s="36"/>
      <c r="S602" s="36"/>
      <c r="T602" s="36"/>
      <c r="U602" s="36"/>
      <c r="V602" s="36"/>
      <c r="W602" s="36"/>
      <c r="X602" s="36"/>
      <c r="Y602" s="36"/>
      <c r="Z602" s="36"/>
    </row>
    <row r="603" spans="1:26" ht="14.25" customHeight="1">
      <c r="A603" s="36"/>
      <c r="B603" s="36"/>
      <c r="C603" s="36"/>
      <c r="D603" s="36"/>
      <c r="E603" s="37"/>
      <c r="F603" s="36"/>
      <c r="G603" s="36"/>
      <c r="H603" s="36"/>
      <c r="I603" s="36"/>
      <c r="J603" s="36"/>
      <c r="K603" s="36"/>
      <c r="L603" s="36"/>
      <c r="M603" s="36"/>
      <c r="N603" s="36"/>
      <c r="O603" s="36"/>
      <c r="P603" s="36"/>
      <c r="Q603" s="36"/>
      <c r="R603" s="36"/>
      <c r="S603" s="36"/>
      <c r="T603" s="36"/>
      <c r="U603" s="36"/>
      <c r="V603" s="36"/>
      <c r="W603" s="36"/>
      <c r="X603" s="36"/>
      <c r="Y603" s="36"/>
      <c r="Z603" s="36"/>
    </row>
    <row r="604" spans="1:26" ht="14.25" customHeight="1">
      <c r="A604" s="36"/>
      <c r="B604" s="36"/>
      <c r="C604" s="36"/>
      <c r="D604" s="36"/>
      <c r="E604" s="37"/>
      <c r="F604" s="36"/>
      <c r="G604" s="36"/>
      <c r="H604" s="36"/>
      <c r="I604" s="36"/>
      <c r="J604" s="36"/>
      <c r="K604" s="36"/>
      <c r="L604" s="36"/>
      <c r="M604" s="36"/>
      <c r="N604" s="36"/>
      <c r="O604" s="36"/>
      <c r="P604" s="36"/>
      <c r="Q604" s="36"/>
      <c r="R604" s="36"/>
      <c r="S604" s="36"/>
      <c r="T604" s="36"/>
      <c r="U604" s="36"/>
      <c r="V604" s="36"/>
      <c r="W604" s="36"/>
      <c r="X604" s="36"/>
      <c r="Y604" s="36"/>
      <c r="Z604" s="36"/>
    </row>
    <row r="605" spans="1:26" ht="14.25" customHeight="1">
      <c r="A605" s="36"/>
      <c r="B605" s="36"/>
      <c r="C605" s="36"/>
      <c r="D605" s="36"/>
      <c r="E605" s="37"/>
      <c r="F605" s="36"/>
      <c r="G605" s="36"/>
      <c r="H605" s="36"/>
      <c r="I605" s="36"/>
      <c r="J605" s="36"/>
      <c r="K605" s="36"/>
      <c r="L605" s="36"/>
      <c r="M605" s="36"/>
      <c r="N605" s="36"/>
      <c r="O605" s="36"/>
      <c r="P605" s="36"/>
      <c r="Q605" s="36"/>
      <c r="R605" s="36"/>
      <c r="S605" s="36"/>
      <c r="T605" s="36"/>
      <c r="U605" s="36"/>
      <c r="V605" s="36"/>
      <c r="W605" s="36"/>
      <c r="X605" s="36"/>
      <c r="Y605" s="36"/>
      <c r="Z605" s="36"/>
    </row>
    <row r="606" spans="1:26" ht="14.25" customHeight="1">
      <c r="A606" s="36"/>
      <c r="B606" s="36"/>
      <c r="C606" s="36"/>
      <c r="D606" s="36"/>
      <c r="E606" s="37"/>
      <c r="F606" s="36"/>
      <c r="G606" s="36"/>
      <c r="H606" s="36"/>
      <c r="I606" s="36"/>
      <c r="J606" s="36"/>
      <c r="K606" s="36"/>
      <c r="L606" s="36"/>
      <c r="M606" s="36"/>
      <c r="N606" s="36"/>
      <c r="O606" s="36"/>
      <c r="P606" s="36"/>
      <c r="Q606" s="36"/>
      <c r="R606" s="36"/>
      <c r="S606" s="36"/>
      <c r="T606" s="36"/>
      <c r="U606" s="36"/>
      <c r="V606" s="36"/>
      <c r="W606" s="36"/>
      <c r="X606" s="36"/>
      <c r="Y606" s="36"/>
      <c r="Z606" s="36"/>
    </row>
    <row r="607" spans="1:26" ht="14.25" customHeight="1">
      <c r="A607" s="36"/>
      <c r="B607" s="36"/>
      <c r="C607" s="36"/>
      <c r="D607" s="36"/>
      <c r="E607" s="37"/>
      <c r="F607" s="36"/>
      <c r="G607" s="36"/>
      <c r="H607" s="36"/>
      <c r="I607" s="36"/>
      <c r="J607" s="36"/>
      <c r="K607" s="36"/>
      <c r="L607" s="36"/>
      <c r="M607" s="36"/>
      <c r="N607" s="36"/>
      <c r="O607" s="36"/>
      <c r="P607" s="36"/>
      <c r="Q607" s="36"/>
      <c r="R607" s="36"/>
      <c r="S607" s="36"/>
      <c r="T607" s="36"/>
      <c r="U607" s="36"/>
      <c r="V607" s="36"/>
      <c r="W607" s="36"/>
      <c r="X607" s="36"/>
      <c r="Y607" s="36"/>
      <c r="Z607" s="36"/>
    </row>
    <row r="608" spans="1:26" ht="14.25" customHeight="1">
      <c r="A608" s="36"/>
      <c r="B608" s="36"/>
      <c r="C608" s="36"/>
      <c r="D608" s="36"/>
      <c r="E608" s="37"/>
      <c r="F608" s="36"/>
      <c r="G608" s="36"/>
      <c r="H608" s="36"/>
      <c r="I608" s="36"/>
      <c r="J608" s="36"/>
      <c r="K608" s="36"/>
      <c r="L608" s="36"/>
      <c r="M608" s="36"/>
      <c r="N608" s="36"/>
      <c r="O608" s="36"/>
      <c r="P608" s="36"/>
      <c r="Q608" s="36"/>
      <c r="R608" s="36"/>
      <c r="S608" s="36"/>
      <c r="T608" s="36"/>
      <c r="U608" s="36"/>
      <c r="V608" s="36"/>
      <c r="W608" s="36"/>
      <c r="X608" s="36"/>
      <c r="Y608" s="36"/>
      <c r="Z608" s="36"/>
    </row>
    <row r="609" spans="1:26" ht="14.25" customHeight="1">
      <c r="A609" s="36"/>
      <c r="B609" s="36"/>
      <c r="C609" s="36"/>
      <c r="D609" s="36"/>
      <c r="E609" s="37"/>
      <c r="F609" s="36"/>
      <c r="G609" s="36"/>
      <c r="H609" s="36"/>
      <c r="I609" s="36"/>
      <c r="J609" s="36"/>
      <c r="K609" s="36"/>
      <c r="L609" s="36"/>
      <c r="M609" s="36"/>
      <c r="N609" s="36"/>
      <c r="O609" s="36"/>
      <c r="P609" s="36"/>
      <c r="Q609" s="36"/>
      <c r="R609" s="36"/>
      <c r="S609" s="36"/>
      <c r="T609" s="36"/>
      <c r="U609" s="36"/>
      <c r="V609" s="36"/>
      <c r="W609" s="36"/>
      <c r="X609" s="36"/>
      <c r="Y609" s="36"/>
      <c r="Z609" s="36"/>
    </row>
    <row r="610" spans="1:26" ht="14.25" customHeight="1">
      <c r="A610" s="36"/>
      <c r="B610" s="36"/>
      <c r="C610" s="36"/>
      <c r="D610" s="36"/>
      <c r="E610" s="37"/>
      <c r="F610" s="36"/>
      <c r="G610" s="36"/>
      <c r="H610" s="36"/>
      <c r="I610" s="36"/>
      <c r="J610" s="36"/>
      <c r="K610" s="36"/>
      <c r="L610" s="36"/>
      <c r="M610" s="36"/>
      <c r="N610" s="36"/>
      <c r="O610" s="36"/>
      <c r="P610" s="36"/>
      <c r="Q610" s="36"/>
      <c r="R610" s="36"/>
      <c r="S610" s="36"/>
      <c r="T610" s="36"/>
      <c r="U610" s="36"/>
      <c r="V610" s="36"/>
      <c r="W610" s="36"/>
      <c r="X610" s="36"/>
      <c r="Y610" s="36"/>
      <c r="Z610" s="36"/>
    </row>
    <row r="611" spans="1:26" ht="14.25" customHeight="1">
      <c r="A611" s="36"/>
      <c r="B611" s="36"/>
      <c r="C611" s="36"/>
      <c r="D611" s="36"/>
      <c r="E611" s="37"/>
      <c r="F611" s="36"/>
      <c r="G611" s="36"/>
      <c r="H611" s="36"/>
      <c r="I611" s="36"/>
      <c r="J611" s="36"/>
      <c r="K611" s="36"/>
      <c r="L611" s="36"/>
      <c r="M611" s="36"/>
      <c r="N611" s="36"/>
      <c r="O611" s="36"/>
      <c r="P611" s="36"/>
      <c r="Q611" s="36"/>
      <c r="R611" s="36"/>
      <c r="S611" s="36"/>
      <c r="T611" s="36"/>
      <c r="U611" s="36"/>
      <c r="V611" s="36"/>
      <c r="W611" s="36"/>
      <c r="X611" s="36"/>
      <c r="Y611" s="36"/>
      <c r="Z611" s="36"/>
    </row>
    <row r="612" spans="1:26" ht="14.25" customHeight="1">
      <c r="A612" s="36"/>
      <c r="B612" s="36"/>
      <c r="C612" s="36"/>
      <c r="D612" s="36"/>
      <c r="E612" s="37"/>
      <c r="F612" s="36"/>
      <c r="G612" s="36"/>
      <c r="H612" s="36"/>
      <c r="I612" s="36"/>
      <c r="J612" s="36"/>
      <c r="K612" s="36"/>
      <c r="L612" s="36"/>
      <c r="M612" s="36"/>
      <c r="N612" s="36"/>
      <c r="O612" s="36"/>
      <c r="P612" s="36"/>
      <c r="Q612" s="36"/>
      <c r="R612" s="36"/>
      <c r="S612" s="36"/>
      <c r="T612" s="36"/>
      <c r="U612" s="36"/>
      <c r="V612" s="36"/>
      <c r="W612" s="36"/>
      <c r="X612" s="36"/>
      <c r="Y612" s="36"/>
      <c r="Z612" s="36"/>
    </row>
    <row r="613" spans="1:26" ht="14.25" customHeight="1">
      <c r="A613" s="36"/>
      <c r="B613" s="36"/>
      <c r="C613" s="36"/>
      <c r="D613" s="36"/>
      <c r="E613" s="37"/>
      <c r="F613" s="36"/>
      <c r="G613" s="36"/>
      <c r="H613" s="36"/>
      <c r="I613" s="36"/>
      <c r="J613" s="36"/>
      <c r="K613" s="36"/>
      <c r="L613" s="36"/>
      <c r="M613" s="36"/>
      <c r="N613" s="36"/>
      <c r="O613" s="36"/>
      <c r="P613" s="36"/>
      <c r="Q613" s="36"/>
      <c r="R613" s="36"/>
      <c r="S613" s="36"/>
      <c r="T613" s="36"/>
      <c r="U613" s="36"/>
      <c r="V613" s="36"/>
      <c r="W613" s="36"/>
      <c r="X613" s="36"/>
      <c r="Y613" s="36"/>
      <c r="Z613" s="36"/>
    </row>
    <row r="614" spans="1:26" ht="14.25" customHeight="1">
      <c r="A614" s="36"/>
      <c r="B614" s="36"/>
      <c r="C614" s="36"/>
      <c r="D614" s="36"/>
      <c r="E614" s="37"/>
      <c r="F614" s="36"/>
      <c r="G614" s="36"/>
      <c r="H614" s="36"/>
      <c r="I614" s="36"/>
      <c r="J614" s="36"/>
      <c r="K614" s="36"/>
      <c r="L614" s="36"/>
      <c r="M614" s="36"/>
      <c r="N614" s="36"/>
      <c r="O614" s="36"/>
      <c r="P614" s="36"/>
      <c r="Q614" s="36"/>
      <c r="R614" s="36"/>
      <c r="S614" s="36"/>
      <c r="T614" s="36"/>
      <c r="U614" s="36"/>
      <c r="V614" s="36"/>
      <c r="W614" s="36"/>
      <c r="X614" s="36"/>
      <c r="Y614" s="36"/>
      <c r="Z614" s="36"/>
    </row>
    <row r="615" spans="1:26" ht="14.25" customHeight="1">
      <c r="A615" s="36"/>
      <c r="B615" s="36"/>
      <c r="C615" s="36"/>
      <c r="D615" s="36"/>
      <c r="E615" s="37"/>
      <c r="F615" s="36"/>
      <c r="G615" s="36"/>
      <c r="H615" s="36"/>
      <c r="I615" s="36"/>
      <c r="J615" s="36"/>
      <c r="K615" s="36"/>
      <c r="L615" s="36"/>
      <c r="M615" s="36"/>
      <c r="N615" s="36"/>
      <c r="O615" s="36"/>
      <c r="P615" s="36"/>
      <c r="Q615" s="36"/>
      <c r="R615" s="36"/>
      <c r="S615" s="36"/>
      <c r="T615" s="36"/>
      <c r="U615" s="36"/>
      <c r="V615" s="36"/>
      <c r="W615" s="36"/>
      <c r="X615" s="36"/>
      <c r="Y615" s="36"/>
      <c r="Z615" s="36"/>
    </row>
    <row r="616" spans="1:26" ht="14.25" customHeight="1">
      <c r="A616" s="36"/>
      <c r="B616" s="36"/>
      <c r="C616" s="36"/>
      <c r="D616" s="36"/>
      <c r="E616" s="37"/>
      <c r="F616" s="36"/>
      <c r="G616" s="36"/>
      <c r="H616" s="36"/>
      <c r="I616" s="36"/>
      <c r="J616" s="36"/>
      <c r="K616" s="36"/>
      <c r="L616" s="36"/>
      <c r="M616" s="36"/>
      <c r="N616" s="36"/>
      <c r="O616" s="36"/>
      <c r="P616" s="36"/>
      <c r="Q616" s="36"/>
      <c r="R616" s="36"/>
      <c r="S616" s="36"/>
      <c r="T616" s="36"/>
      <c r="U616" s="36"/>
      <c r="V616" s="36"/>
      <c r="W616" s="36"/>
      <c r="X616" s="36"/>
      <c r="Y616" s="36"/>
      <c r="Z616" s="36"/>
    </row>
    <row r="617" spans="1:26" ht="14.25" customHeight="1">
      <c r="A617" s="36"/>
      <c r="B617" s="36"/>
      <c r="C617" s="36"/>
      <c r="D617" s="36"/>
      <c r="E617" s="37"/>
      <c r="F617" s="36"/>
      <c r="G617" s="36"/>
      <c r="H617" s="36"/>
      <c r="I617" s="36"/>
      <c r="J617" s="36"/>
      <c r="K617" s="36"/>
      <c r="L617" s="36"/>
      <c r="M617" s="36"/>
      <c r="N617" s="36"/>
      <c r="O617" s="36"/>
      <c r="P617" s="36"/>
      <c r="Q617" s="36"/>
      <c r="R617" s="36"/>
      <c r="S617" s="36"/>
      <c r="T617" s="36"/>
      <c r="U617" s="36"/>
      <c r="V617" s="36"/>
      <c r="W617" s="36"/>
      <c r="X617" s="36"/>
      <c r="Y617" s="36"/>
      <c r="Z617" s="36"/>
    </row>
    <row r="618" spans="1:26" ht="14.25" customHeight="1">
      <c r="A618" s="36"/>
      <c r="B618" s="36"/>
      <c r="C618" s="36"/>
      <c r="D618" s="36"/>
      <c r="E618" s="37"/>
      <c r="F618" s="36"/>
      <c r="G618" s="36"/>
      <c r="H618" s="36"/>
      <c r="I618" s="36"/>
      <c r="J618" s="36"/>
      <c r="K618" s="36"/>
      <c r="L618" s="36"/>
      <c r="M618" s="36"/>
      <c r="N618" s="36"/>
      <c r="O618" s="36"/>
      <c r="P618" s="36"/>
      <c r="Q618" s="36"/>
      <c r="R618" s="36"/>
      <c r="S618" s="36"/>
      <c r="T618" s="36"/>
      <c r="U618" s="36"/>
      <c r="V618" s="36"/>
      <c r="W618" s="36"/>
      <c r="X618" s="36"/>
      <c r="Y618" s="36"/>
      <c r="Z618" s="36"/>
    </row>
    <row r="619" spans="1:26" ht="14.25" customHeight="1">
      <c r="A619" s="36"/>
      <c r="B619" s="36"/>
      <c r="C619" s="36"/>
      <c r="D619" s="36"/>
      <c r="E619" s="37"/>
      <c r="F619" s="36"/>
      <c r="G619" s="36"/>
      <c r="H619" s="36"/>
      <c r="I619" s="36"/>
      <c r="J619" s="36"/>
      <c r="K619" s="36"/>
      <c r="L619" s="36"/>
      <c r="M619" s="36"/>
      <c r="N619" s="36"/>
      <c r="O619" s="36"/>
      <c r="P619" s="36"/>
      <c r="Q619" s="36"/>
      <c r="R619" s="36"/>
      <c r="S619" s="36"/>
      <c r="T619" s="36"/>
      <c r="U619" s="36"/>
      <c r="V619" s="36"/>
      <c r="W619" s="36"/>
      <c r="X619" s="36"/>
      <c r="Y619" s="36"/>
      <c r="Z619" s="36"/>
    </row>
    <row r="620" spans="1:26" ht="14.25" customHeight="1">
      <c r="A620" s="36"/>
      <c r="B620" s="36"/>
      <c r="C620" s="36"/>
      <c r="D620" s="36"/>
      <c r="E620" s="37"/>
      <c r="F620" s="36"/>
      <c r="G620" s="36"/>
      <c r="H620" s="36"/>
      <c r="I620" s="36"/>
      <c r="J620" s="36"/>
      <c r="K620" s="36"/>
      <c r="L620" s="36"/>
      <c r="M620" s="36"/>
      <c r="N620" s="36"/>
      <c r="O620" s="36"/>
      <c r="P620" s="36"/>
      <c r="Q620" s="36"/>
      <c r="R620" s="36"/>
      <c r="S620" s="36"/>
      <c r="T620" s="36"/>
      <c r="U620" s="36"/>
      <c r="V620" s="36"/>
      <c r="W620" s="36"/>
      <c r="X620" s="36"/>
      <c r="Y620" s="36"/>
      <c r="Z620" s="36"/>
    </row>
    <row r="621" spans="1:26" ht="14.25" customHeight="1">
      <c r="A621" s="36"/>
      <c r="B621" s="36"/>
      <c r="C621" s="36"/>
      <c r="D621" s="36"/>
      <c r="E621" s="37"/>
      <c r="F621" s="36"/>
      <c r="G621" s="36"/>
      <c r="H621" s="36"/>
      <c r="I621" s="36"/>
      <c r="J621" s="36"/>
      <c r="K621" s="36"/>
      <c r="L621" s="36"/>
      <c r="M621" s="36"/>
      <c r="N621" s="36"/>
      <c r="O621" s="36"/>
      <c r="P621" s="36"/>
      <c r="Q621" s="36"/>
      <c r="R621" s="36"/>
      <c r="S621" s="36"/>
      <c r="T621" s="36"/>
      <c r="U621" s="36"/>
      <c r="V621" s="36"/>
      <c r="W621" s="36"/>
      <c r="X621" s="36"/>
      <c r="Y621" s="36"/>
      <c r="Z621" s="36"/>
    </row>
    <row r="622" spans="1:26" ht="14.25" customHeight="1">
      <c r="A622" s="36"/>
      <c r="B622" s="36"/>
      <c r="C622" s="36"/>
      <c r="D622" s="36"/>
      <c r="E622" s="37"/>
      <c r="F622" s="36"/>
      <c r="G622" s="36"/>
      <c r="H622" s="36"/>
      <c r="I622" s="36"/>
      <c r="J622" s="36"/>
      <c r="K622" s="36"/>
      <c r="L622" s="36"/>
      <c r="M622" s="36"/>
      <c r="N622" s="36"/>
      <c r="O622" s="36"/>
      <c r="P622" s="36"/>
      <c r="Q622" s="36"/>
      <c r="R622" s="36"/>
      <c r="S622" s="36"/>
      <c r="T622" s="36"/>
      <c r="U622" s="36"/>
      <c r="V622" s="36"/>
      <c r="W622" s="36"/>
      <c r="X622" s="36"/>
      <c r="Y622" s="36"/>
      <c r="Z622" s="36"/>
    </row>
    <row r="623" spans="1:26" ht="14.25" customHeight="1">
      <c r="A623" s="36"/>
      <c r="B623" s="36"/>
      <c r="C623" s="36"/>
      <c r="D623" s="36"/>
      <c r="E623" s="37"/>
      <c r="F623" s="36"/>
      <c r="G623" s="36"/>
      <c r="H623" s="36"/>
      <c r="I623" s="36"/>
      <c r="J623" s="36"/>
      <c r="K623" s="36"/>
      <c r="L623" s="36"/>
      <c r="M623" s="36"/>
      <c r="N623" s="36"/>
      <c r="O623" s="36"/>
      <c r="P623" s="36"/>
      <c r="Q623" s="36"/>
      <c r="R623" s="36"/>
      <c r="S623" s="36"/>
      <c r="T623" s="36"/>
      <c r="U623" s="36"/>
      <c r="V623" s="36"/>
      <c r="W623" s="36"/>
      <c r="X623" s="36"/>
      <c r="Y623" s="36"/>
      <c r="Z623" s="36"/>
    </row>
    <row r="624" spans="1:26" ht="14.25" customHeight="1">
      <c r="A624" s="36"/>
      <c r="B624" s="36"/>
      <c r="C624" s="36"/>
      <c r="D624" s="36"/>
      <c r="E624" s="37"/>
      <c r="F624" s="36"/>
      <c r="G624" s="36"/>
      <c r="H624" s="36"/>
      <c r="I624" s="36"/>
      <c r="J624" s="36"/>
      <c r="K624" s="36"/>
      <c r="L624" s="36"/>
      <c r="M624" s="36"/>
      <c r="N624" s="36"/>
      <c r="O624" s="36"/>
      <c r="P624" s="36"/>
      <c r="Q624" s="36"/>
      <c r="R624" s="36"/>
      <c r="S624" s="36"/>
      <c r="T624" s="36"/>
      <c r="U624" s="36"/>
      <c r="V624" s="36"/>
      <c r="W624" s="36"/>
      <c r="X624" s="36"/>
      <c r="Y624" s="36"/>
      <c r="Z624" s="36"/>
    </row>
    <row r="625" spans="1:26" ht="14.25" customHeight="1">
      <c r="A625" s="36"/>
      <c r="B625" s="36"/>
      <c r="C625" s="36"/>
      <c r="D625" s="36"/>
      <c r="E625" s="37"/>
      <c r="F625" s="36"/>
      <c r="G625" s="36"/>
      <c r="H625" s="36"/>
      <c r="I625" s="36"/>
      <c r="J625" s="36"/>
      <c r="K625" s="36"/>
      <c r="L625" s="36"/>
      <c r="M625" s="36"/>
      <c r="N625" s="36"/>
      <c r="O625" s="36"/>
      <c r="P625" s="36"/>
      <c r="Q625" s="36"/>
      <c r="R625" s="36"/>
      <c r="S625" s="36"/>
      <c r="T625" s="36"/>
      <c r="U625" s="36"/>
      <c r="V625" s="36"/>
      <c r="W625" s="36"/>
      <c r="X625" s="36"/>
      <c r="Y625" s="36"/>
      <c r="Z625" s="36"/>
    </row>
    <row r="626" spans="1:26" ht="14.25" customHeight="1">
      <c r="A626" s="36"/>
      <c r="B626" s="36"/>
      <c r="C626" s="36"/>
      <c r="D626" s="36"/>
      <c r="E626" s="37"/>
      <c r="F626" s="36"/>
      <c r="G626" s="36"/>
      <c r="H626" s="36"/>
      <c r="I626" s="36"/>
      <c r="J626" s="36"/>
      <c r="K626" s="36"/>
      <c r="L626" s="36"/>
      <c r="M626" s="36"/>
      <c r="N626" s="36"/>
      <c r="O626" s="36"/>
      <c r="P626" s="36"/>
      <c r="Q626" s="36"/>
      <c r="R626" s="36"/>
      <c r="S626" s="36"/>
      <c r="T626" s="36"/>
      <c r="U626" s="36"/>
      <c r="V626" s="36"/>
      <c r="W626" s="36"/>
      <c r="X626" s="36"/>
      <c r="Y626" s="36"/>
      <c r="Z626" s="36"/>
    </row>
    <row r="627" spans="1:26" ht="14.25" customHeight="1">
      <c r="A627" s="36"/>
      <c r="B627" s="36"/>
      <c r="C627" s="36"/>
      <c r="D627" s="36"/>
      <c r="E627" s="37"/>
      <c r="F627" s="36"/>
      <c r="G627" s="36"/>
      <c r="H627" s="36"/>
      <c r="I627" s="36"/>
      <c r="J627" s="36"/>
      <c r="K627" s="36"/>
      <c r="L627" s="36"/>
      <c r="M627" s="36"/>
      <c r="N627" s="36"/>
      <c r="O627" s="36"/>
      <c r="P627" s="36"/>
      <c r="Q627" s="36"/>
      <c r="R627" s="36"/>
      <c r="S627" s="36"/>
      <c r="T627" s="36"/>
      <c r="U627" s="36"/>
      <c r="V627" s="36"/>
      <c r="W627" s="36"/>
      <c r="X627" s="36"/>
      <c r="Y627" s="36"/>
      <c r="Z627" s="36"/>
    </row>
    <row r="628" spans="1:26" ht="14.25" customHeight="1">
      <c r="A628" s="36"/>
      <c r="B628" s="36"/>
      <c r="C628" s="36"/>
      <c r="D628" s="36"/>
      <c r="E628" s="37"/>
      <c r="F628" s="36"/>
      <c r="G628" s="36"/>
      <c r="H628" s="36"/>
      <c r="I628" s="36"/>
      <c r="J628" s="36"/>
      <c r="K628" s="36"/>
      <c r="L628" s="36"/>
      <c r="M628" s="36"/>
      <c r="N628" s="36"/>
      <c r="O628" s="36"/>
      <c r="P628" s="36"/>
      <c r="Q628" s="36"/>
      <c r="R628" s="36"/>
      <c r="S628" s="36"/>
      <c r="T628" s="36"/>
      <c r="U628" s="36"/>
      <c r="V628" s="36"/>
      <c r="W628" s="36"/>
      <c r="X628" s="36"/>
      <c r="Y628" s="36"/>
      <c r="Z628" s="36"/>
    </row>
    <row r="629" spans="1:26" ht="14.25" customHeight="1">
      <c r="A629" s="36"/>
      <c r="B629" s="36"/>
      <c r="C629" s="36"/>
      <c r="D629" s="36"/>
      <c r="E629" s="37"/>
      <c r="F629" s="36"/>
      <c r="G629" s="36"/>
      <c r="H629" s="36"/>
      <c r="I629" s="36"/>
      <c r="J629" s="36"/>
      <c r="K629" s="36"/>
      <c r="L629" s="36"/>
      <c r="M629" s="36"/>
      <c r="N629" s="36"/>
      <c r="O629" s="36"/>
      <c r="P629" s="36"/>
      <c r="Q629" s="36"/>
      <c r="R629" s="36"/>
      <c r="S629" s="36"/>
      <c r="T629" s="36"/>
      <c r="U629" s="36"/>
      <c r="V629" s="36"/>
      <c r="W629" s="36"/>
      <c r="X629" s="36"/>
      <c r="Y629" s="36"/>
      <c r="Z629" s="36"/>
    </row>
    <row r="630" spans="1:26" ht="14.25" customHeight="1">
      <c r="A630" s="36"/>
      <c r="B630" s="36"/>
      <c r="C630" s="36"/>
      <c r="D630" s="36"/>
      <c r="E630" s="37"/>
      <c r="F630" s="36"/>
      <c r="G630" s="36"/>
      <c r="H630" s="36"/>
      <c r="I630" s="36"/>
      <c r="J630" s="36"/>
      <c r="K630" s="36"/>
      <c r="L630" s="36"/>
      <c r="M630" s="36"/>
      <c r="N630" s="36"/>
      <c r="O630" s="36"/>
      <c r="P630" s="36"/>
      <c r="Q630" s="36"/>
      <c r="R630" s="36"/>
      <c r="S630" s="36"/>
      <c r="T630" s="36"/>
      <c r="U630" s="36"/>
      <c r="V630" s="36"/>
      <c r="W630" s="36"/>
      <c r="X630" s="36"/>
      <c r="Y630" s="36"/>
      <c r="Z630" s="36"/>
    </row>
    <row r="631" spans="1:26" ht="14.25" customHeight="1">
      <c r="A631" s="36"/>
      <c r="B631" s="36"/>
      <c r="C631" s="36"/>
      <c r="D631" s="36"/>
      <c r="E631" s="37"/>
      <c r="F631" s="36"/>
      <c r="G631" s="36"/>
      <c r="H631" s="36"/>
      <c r="I631" s="36"/>
      <c r="J631" s="36"/>
      <c r="K631" s="36"/>
      <c r="L631" s="36"/>
      <c r="M631" s="36"/>
      <c r="N631" s="36"/>
      <c r="O631" s="36"/>
      <c r="P631" s="36"/>
      <c r="Q631" s="36"/>
      <c r="R631" s="36"/>
      <c r="S631" s="36"/>
      <c r="T631" s="36"/>
      <c r="U631" s="36"/>
      <c r="V631" s="36"/>
      <c r="W631" s="36"/>
      <c r="X631" s="36"/>
      <c r="Y631" s="36"/>
      <c r="Z631" s="36"/>
    </row>
    <row r="632" spans="1:26" ht="14.25" customHeight="1">
      <c r="A632" s="36"/>
      <c r="B632" s="36"/>
      <c r="C632" s="36"/>
      <c r="D632" s="36"/>
      <c r="E632" s="37"/>
      <c r="F632" s="36"/>
      <c r="G632" s="36"/>
      <c r="H632" s="36"/>
      <c r="I632" s="36"/>
      <c r="J632" s="36"/>
      <c r="K632" s="36"/>
      <c r="L632" s="36"/>
      <c r="M632" s="36"/>
      <c r="N632" s="36"/>
      <c r="O632" s="36"/>
      <c r="P632" s="36"/>
      <c r="Q632" s="36"/>
      <c r="R632" s="36"/>
      <c r="S632" s="36"/>
      <c r="T632" s="36"/>
      <c r="U632" s="36"/>
      <c r="V632" s="36"/>
      <c r="W632" s="36"/>
      <c r="X632" s="36"/>
      <c r="Y632" s="36"/>
      <c r="Z632" s="36"/>
    </row>
    <row r="633" spans="1:26" ht="14.25" customHeight="1">
      <c r="A633" s="36"/>
      <c r="B633" s="36"/>
      <c r="C633" s="36"/>
      <c r="D633" s="36"/>
      <c r="E633" s="37"/>
      <c r="F633" s="36"/>
      <c r="G633" s="36"/>
      <c r="H633" s="36"/>
      <c r="I633" s="36"/>
      <c r="J633" s="36"/>
      <c r="K633" s="36"/>
      <c r="L633" s="36"/>
      <c r="M633" s="36"/>
      <c r="N633" s="36"/>
      <c r="O633" s="36"/>
      <c r="P633" s="36"/>
      <c r="Q633" s="36"/>
      <c r="R633" s="36"/>
      <c r="S633" s="36"/>
      <c r="T633" s="36"/>
      <c r="U633" s="36"/>
      <c r="V633" s="36"/>
      <c r="W633" s="36"/>
      <c r="X633" s="36"/>
      <c r="Y633" s="36"/>
      <c r="Z633" s="36"/>
    </row>
    <row r="634" spans="1:26" ht="14.25" customHeight="1">
      <c r="A634" s="36"/>
      <c r="B634" s="36"/>
      <c r="C634" s="36"/>
      <c r="D634" s="36"/>
      <c r="E634" s="37"/>
      <c r="F634" s="36"/>
      <c r="G634" s="36"/>
      <c r="H634" s="36"/>
      <c r="I634" s="36"/>
      <c r="J634" s="36"/>
      <c r="K634" s="36"/>
      <c r="L634" s="36"/>
      <c r="M634" s="36"/>
      <c r="N634" s="36"/>
      <c r="O634" s="36"/>
      <c r="P634" s="36"/>
      <c r="Q634" s="36"/>
      <c r="R634" s="36"/>
      <c r="S634" s="36"/>
      <c r="T634" s="36"/>
      <c r="U634" s="36"/>
      <c r="V634" s="36"/>
      <c r="W634" s="36"/>
      <c r="X634" s="36"/>
      <c r="Y634" s="36"/>
      <c r="Z634" s="36"/>
    </row>
    <row r="635" spans="1:26" ht="14.25" customHeight="1">
      <c r="A635" s="36"/>
      <c r="B635" s="36"/>
      <c r="C635" s="36"/>
      <c r="D635" s="36"/>
      <c r="E635" s="37"/>
      <c r="F635" s="36"/>
      <c r="G635" s="36"/>
      <c r="H635" s="36"/>
      <c r="I635" s="36"/>
      <c r="J635" s="36"/>
      <c r="K635" s="36"/>
      <c r="L635" s="36"/>
      <c r="M635" s="36"/>
      <c r="N635" s="36"/>
      <c r="O635" s="36"/>
      <c r="P635" s="36"/>
      <c r="Q635" s="36"/>
      <c r="R635" s="36"/>
      <c r="S635" s="36"/>
      <c r="T635" s="36"/>
      <c r="U635" s="36"/>
      <c r="V635" s="36"/>
      <c r="W635" s="36"/>
      <c r="X635" s="36"/>
      <c r="Y635" s="36"/>
      <c r="Z635" s="36"/>
    </row>
    <row r="636" spans="1:26" ht="14.25" customHeight="1">
      <c r="A636" s="36"/>
      <c r="B636" s="36"/>
      <c r="C636" s="36"/>
      <c r="D636" s="36"/>
      <c r="E636" s="37"/>
      <c r="F636" s="36"/>
      <c r="G636" s="36"/>
      <c r="H636" s="36"/>
      <c r="I636" s="36"/>
      <c r="J636" s="36"/>
      <c r="K636" s="36"/>
      <c r="L636" s="36"/>
      <c r="M636" s="36"/>
      <c r="N636" s="36"/>
      <c r="O636" s="36"/>
      <c r="P636" s="36"/>
      <c r="Q636" s="36"/>
      <c r="R636" s="36"/>
      <c r="S636" s="36"/>
      <c r="T636" s="36"/>
      <c r="U636" s="36"/>
      <c r="V636" s="36"/>
      <c r="W636" s="36"/>
      <c r="X636" s="36"/>
      <c r="Y636" s="36"/>
      <c r="Z636" s="36"/>
    </row>
    <row r="637" spans="1:26" ht="14.25" customHeight="1">
      <c r="A637" s="36"/>
      <c r="B637" s="36"/>
      <c r="C637" s="36"/>
      <c r="D637" s="36"/>
      <c r="E637" s="37"/>
      <c r="F637" s="36"/>
      <c r="G637" s="36"/>
      <c r="H637" s="36"/>
      <c r="I637" s="36"/>
      <c r="J637" s="36"/>
      <c r="K637" s="36"/>
      <c r="L637" s="36"/>
      <c r="M637" s="36"/>
      <c r="N637" s="36"/>
      <c r="O637" s="36"/>
      <c r="P637" s="36"/>
      <c r="Q637" s="36"/>
      <c r="R637" s="36"/>
      <c r="S637" s="36"/>
      <c r="T637" s="36"/>
      <c r="U637" s="36"/>
      <c r="V637" s="36"/>
      <c r="W637" s="36"/>
      <c r="X637" s="36"/>
      <c r="Y637" s="36"/>
      <c r="Z637" s="36"/>
    </row>
    <row r="638" spans="1:26" ht="14.25" customHeight="1">
      <c r="A638" s="36"/>
      <c r="B638" s="36"/>
      <c r="C638" s="36"/>
      <c r="D638" s="36"/>
      <c r="E638" s="37"/>
      <c r="F638" s="36"/>
      <c r="G638" s="36"/>
      <c r="H638" s="36"/>
      <c r="I638" s="36"/>
      <c r="J638" s="36"/>
      <c r="K638" s="36"/>
      <c r="L638" s="36"/>
      <c r="M638" s="36"/>
      <c r="N638" s="36"/>
      <c r="O638" s="36"/>
      <c r="P638" s="36"/>
      <c r="Q638" s="36"/>
      <c r="R638" s="36"/>
      <c r="S638" s="36"/>
      <c r="T638" s="36"/>
      <c r="U638" s="36"/>
      <c r="V638" s="36"/>
      <c r="W638" s="36"/>
      <c r="X638" s="36"/>
      <c r="Y638" s="36"/>
      <c r="Z638" s="36"/>
    </row>
    <row r="639" spans="1:26" ht="14.25" customHeight="1">
      <c r="A639" s="36"/>
      <c r="B639" s="36"/>
      <c r="C639" s="36"/>
      <c r="D639" s="36"/>
      <c r="E639" s="37"/>
      <c r="F639" s="36"/>
      <c r="G639" s="36"/>
      <c r="H639" s="36"/>
      <c r="I639" s="36"/>
      <c r="J639" s="36"/>
      <c r="K639" s="36"/>
      <c r="L639" s="36"/>
      <c r="M639" s="36"/>
      <c r="N639" s="36"/>
      <c r="O639" s="36"/>
      <c r="P639" s="36"/>
      <c r="Q639" s="36"/>
      <c r="R639" s="36"/>
      <c r="S639" s="36"/>
      <c r="T639" s="36"/>
      <c r="U639" s="36"/>
      <c r="V639" s="36"/>
      <c r="W639" s="36"/>
      <c r="X639" s="36"/>
      <c r="Y639" s="36"/>
      <c r="Z639" s="36"/>
    </row>
    <row r="640" spans="1:26" ht="14.25" customHeight="1">
      <c r="A640" s="36"/>
      <c r="B640" s="36"/>
      <c r="C640" s="36"/>
      <c r="D640" s="36"/>
      <c r="E640" s="37"/>
      <c r="F640" s="36"/>
      <c r="G640" s="36"/>
      <c r="H640" s="36"/>
      <c r="I640" s="36"/>
      <c r="J640" s="36"/>
      <c r="K640" s="36"/>
      <c r="L640" s="36"/>
      <c r="M640" s="36"/>
      <c r="N640" s="36"/>
      <c r="O640" s="36"/>
      <c r="P640" s="36"/>
      <c r="Q640" s="36"/>
      <c r="R640" s="36"/>
      <c r="S640" s="36"/>
      <c r="T640" s="36"/>
      <c r="U640" s="36"/>
      <c r="V640" s="36"/>
      <c r="W640" s="36"/>
      <c r="X640" s="36"/>
      <c r="Y640" s="36"/>
      <c r="Z640" s="36"/>
    </row>
    <row r="641" spans="1:26" ht="14.25" customHeight="1">
      <c r="A641" s="36"/>
      <c r="B641" s="36"/>
      <c r="C641" s="36"/>
      <c r="D641" s="36"/>
      <c r="E641" s="37"/>
      <c r="F641" s="36"/>
      <c r="G641" s="36"/>
      <c r="H641" s="36"/>
      <c r="I641" s="36"/>
      <c r="J641" s="36"/>
      <c r="K641" s="36"/>
      <c r="L641" s="36"/>
      <c r="M641" s="36"/>
      <c r="N641" s="36"/>
      <c r="O641" s="36"/>
      <c r="P641" s="36"/>
      <c r="Q641" s="36"/>
      <c r="R641" s="36"/>
      <c r="S641" s="36"/>
      <c r="T641" s="36"/>
      <c r="U641" s="36"/>
      <c r="V641" s="36"/>
      <c r="W641" s="36"/>
      <c r="X641" s="36"/>
      <c r="Y641" s="36"/>
      <c r="Z641" s="36"/>
    </row>
    <row r="642" spans="1:26" ht="14.25" customHeight="1">
      <c r="A642" s="36"/>
      <c r="B642" s="36"/>
      <c r="C642" s="36"/>
      <c r="D642" s="36"/>
      <c r="E642" s="37"/>
      <c r="F642" s="36"/>
      <c r="G642" s="36"/>
      <c r="H642" s="36"/>
      <c r="I642" s="36"/>
      <c r="J642" s="36"/>
      <c r="K642" s="36"/>
      <c r="L642" s="36"/>
      <c r="M642" s="36"/>
      <c r="N642" s="36"/>
      <c r="O642" s="36"/>
      <c r="P642" s="36"/>
      <c r="Q642" s="36"/>
      <c r="R642" s="36"/>
      <c r="S642" s="36"/>
      <c r="T642" s="36"/>
      <c r="U642" s="36"/>
      <c r="V642" s="36"/>
      <c r="W642" s="36"/>
      <c r="X642" s="36"/>
      <c r="Y642" s="36"/>
      <c r="Z642" s="36"/>
    </row>
    <row r="643" spans="1:26" ht="14.25" customHeight="1">
      <c r="A643" s="36"/>
      <c r="B643" s="36"/>
      <c r="C643" s="36"/>
      <c r="D643" s="36"/>
      <c r="E643" s="37"/>
      <c r="F643" s="36"/>
      <c r="G643" s="36"/>
      <c r="H643" s="36"/>
      <c r="I643" s="36"/>
      <c r="J643" s="36"/>
      <c r="K643" s="36"/>
      <c r="L643" s="36"/>
      <c r="M643" s="36"/>
      <c r="N643" s="36"/>
      <c r="O643" s="36"/>
      <c r="P643" s="36"/>
      <c r="Q643" s="36"/>
      <c r="R643" s="36"/>
      <c r="S643" s="36"/>
      <c r="T643" s="36"/>
      <c r="U643" s="36"/>
      <c r="V643" s="36"/>
      <c r="W643" s="36"/>
      <c r="X643" s="36"/>
      <c r="Y643" s="36"/>
      <c r="Z643" s="36"/>
    </row>
    <row r="644" spans="1:26" ht="14.25" customHeight="1">
      <c r="A644" s="36"/>
      <c r="B644" s="36"/>
      <c r="C644" s="36"/>
      <c r="D644" s="36"/>
      <c r="E644" s="37"/>
      <c r="F644" s="36"/>
      <c r="G644" s="36"/>
      <c r="H644" s="36"/>
      <c r="I644" s="36"/>
      <c r="J644" s="36"/>
      <c r="K644" s="36"/>
      <c r="L644" s="36"/>
      <c r="M644" s="36"/>
      <c r="N644" s="36"/>
      <c r="O644" s="36"/>
      <c r="P644" s="36"/>
      <c r="Q644" s="36"/>
      <c r="R644" s="36"/>
      <c r="S644" s="36"/>
      <c r="T644" s="36"/>
      <c r="U644" s="36"/>
      <c r="V644" s="36"/>
      <c r="W644" s="36"/>
      <c r="X644" s="36"/>
      <c r="Y644" s="36"/>
      <c r="Z644" s="36"/>
    </row>
    <row r="645" spans="1:26" ht="14.25" customHeight="1">
      <c r="A645" s="36"/>
      <c r="B645" s="36"/>
      <c r="C645" s="36"/>
      <c r="D645" s="36"/>
      <c r="E645" s="37"/>
      <c r="F645" s="36"/>
      <c r="G645" s="36"/>
      <c r="H645" s="36"/>
      <c r="I645" s="36"/>
      <c r="J645" s="36"/>
      <c r="K645" s="36"/>
      <c r="L645" s="36"/>
      <c r="M645" s="36"/>
      <c r="N645" s="36"/>
      <c r="O645" s="36"/>
      <c r="P645" s="36"/>
      <c r="Q645" s="36"/>
      <c r="R645" s="36"/>
      <c r="S645" s="36"/>
      <c r="T645" s="36"/>
      <c r="U645" s="36"/>
      <c r="V645" s="36"/>
      <c r="W645" s="36"/>
      <c r="X645" s="36"/>
      <c r="Y645" s="36"/>
      <c r="Z645" s="36"/>
    </row>
    <row r="646" spans="1:26" ht="14.25" customHeight="1">
      <c r="A646" s="36"/>
      <c r="B646" s="36"/>
      <c r="C646" s="36"/>
      <c r="D646" s="36"/>
      <c r="E646" s="37"/>
      <c r="F646" s="36"/>
      <c r="G646" s="36"/>
      <c r="H646" s="36"/>
      <c r="I646" s="36"/>
      <c r="J646" s="36"/>
      <c r="K646" s="36"/>
      <c r="L646" s="36"/>
      <c r="M646" s="36"/>
      <c r="N646" s="36"/>
      <c r="O646" s="36"/>
      <c r="P646" s="36"/>
      <c r="Q646" s="36"/>
      <c r="R646" s="36"/>
      <c r="S646" s="36"/>
      <c r="T646" s="36"/>
      <c r="U646" s="36"/>
      <c r="V646" s="36"/>
      <c r="W646" s="36"/>
      <c r="X646" s="36"/>
      <c r="Y646" s="36"/>
      <c r="Z646" s="36"/>
    </row>
    <row r="647" spans="1:26" ht="14.25" customHeight="1">
      <c r="A647" s="36"/>
      <c r="B647" s="36"/>
      <c r="C647" s="36"/>
      <c r="D647" s="36"/>
      <c r="E647" s="37"/>
      <c r="F647" s="36"/>
      <c r="G647" s="36"/>
      <c r="H647" s="36"/>
      <c r="I647" s="36"/>
      <c r="J647" s="36"/>
      <c r="K647" s="36"/>
      <c r="L647" s="36"/>
      <c r="M647" s="36"/>
      <c r="N647" s="36"/>
      <c r="O647" s="36"/>
      <c r="P647" s="36"/>
      <c r="Q647" s="36"/>
      <c r="R647" s="36"/>
      <c r="S647" s="36"/>
      <c r="T647" s="36"/>
      <c r="U647" s="36"/>
      <c r="V647" s="36"/>
      <c r="W647" s="36"/>
      <c r="X647" s="36"/>
      <c r="Y647" s="36"/>
      <c r="Z647" s="36"/>
    </row>
    <row r="648" spans="1:26" ht="14.25" customHeight="1">
      <c r="A648" s="36"/>
      <c r="B648" s="36"/>
      <c r="C648" s="36"/>
      <c r="D648" s="36"/>
      <c r="E648" s="37"/>
      <c r="F648" s="36"/>
      <c r="G648" s="36"/>
      <c r="H648" s="36"/>
      <c r="I648" s="36"/>
      <c r="J648" s="36"/>
      <c r="K648" s="36"/>
      <c r="L648" s="36"/>
      <c r="M648" s="36"/>
      <c r="N648" s="36"/>
      <c r="O648" s="36"/>
      <c r="P648" s="36"/>
      <c r="Q648" s="36"/>
      <c r="R648" s="36"/>
      <c r="S648" s="36"/>
      <c r="T648" s="36"/>
      <c r="U648" s="36"/>
      <c r="V648" s="36"/>
      <c r="W648" s="36"/>
      <c r="X648" s="36"/>
      <c r="Y648" s="36"/>
      <c r="Z648" s="36"/>
    </row>
    <row r="649" spans="1:26" ht="14.25" customHeight="1">
      <c r="A649" s="36"/>
      <c r="B649" s="36"/>
      <c r="C649" s="36"/>
      <c r="D649" s="36"/>
      <c r="E649" s="37"/>
      <c r="F649" s="36"/>
      <c r="G649" s="36"/>
      <c r="H649" s="36"/>
      <c r="I649" s="36"/>
      <c r="J649" s="36"/>
      <c r="K649" s="36"/>
      <c r="L649" s="36"/>
      <c r="M649" s="36"/>
      <c r="N649" s="36"/>
      <c r="O649" s="36"/>
      <c r="P649" s="36"/>
      <c r="Q649" s="36"/>
      <c r="R649" s="36"/>
      <c r="S649" s="36"/>
      <c r="T649" s="36"/>
      <c r="U649" s="36"/>
      <c r="V649" s="36"/>
      <c r="W649" s="36"/>
      <c r="X649" s="36"/>
      <c r="Y649" s="36"/>
      <c r="Z649" s="36"/>
    </row>
    <row r="650" spans="1:26" ht="14.25" customHeight="1">
      <c r="A650" s="36"/>
      <c r="B650" s="36"/>
      <c r="C650" s="36"/>
      <c r="D650" s="36"/>
      <c r="E650" s="37"/>
      <c r="F650" s="36"/>
      <c r="G650" s="36"/>
      <c r="H650" s="36"/>
      <c r="I650" s="36"/>
      <c r="J650" s="36"/>
      <c r="K650" s="36"/>
      <c r="L650" s="36"/>
      <c r="M650" s="36"/>
      <c r="N650" s="36"/>
      <c r="O650" s="36"/>
      <c r="P650" s="36"/>
      <c r="Q650" s="36"/>
      <c r="R650" s="36"/>
      <c r="S650" s="36"/>
      <c r="T650" s="36"/>
      <c r="U650" s="36"/>
      <c r="V650" s="36"/>
      <c r="W650" s="36"/>
      <c r="X650" s="36"/>
      <c r="Y650" s="36"/>
      <c r="Z650" s="36"/>
    </row>
    <row r="651" spans="1:26" ht="14.25" customHeight="1">
      <c r="A651" s="36"/>
      <c r="B651" s="36"/>
      <c r="C651" s="36"/>
      <c r="D651" s="36"/>
      <c r="E651" s="37"/>
      <c r="F651" s="36"/>
      <c r="G651" s="36"/>
      <c r="H651" s="36"/>
      <c r="I651" s="36"/>
      <c r="J651" s="36"/>
      <c r="K651" s="36"/>
      <c r="L651" s="36"/>
      <c r="M651" s="36"/>
      <c r="N651" s="36"/>
      <c r="O651" s="36"/>
      <c r="P651" s="36"/>
      <c r="Q651" s="36"/>
      <c r="R651" s="36"/>
      <c r="S651" s="36"/>
      <c r="T651" s="36"/>
      <c r="U651" s="36"/>
      <c r="V651" s="36"/>
      <c r="W651" s="36"/>
      <c r="X651" s="36"/>
      <c r="Y651" s="36"/>
      <c r="Z651" s="36"/>
    </row>
    <row r="652" spans="1:26" ht="14.25" customHeight="1">
      <c r="A652" s="36"/>
      <c r="B652" s="36"/>
      <c r="C652" s="36"/>
      <c r="D652" s="36"/>
      <c r="E652" s="37"/>
      <c r="F652" s="36"/>
      <c r="G652" s="36"/>
      <c r="H652" s="36"/>
      <c r="I652" s="36"/>
      <c r="J652" s="36"/>
      <c r="K652" s="36"/>
      <c r="L652" s="36"/>
      <c r="M652" s="36"/>
      <c r="N652" s="36"/>
      <c r="O652" s="36"/>
      <c r="P652" s="36"/>
      <c r="Q652" s="36"/>
      <c r="R652" s="36"/>
      <c r="S652" s="36"/>
      <c r="T652" s="36"/>
      <c r="U652" s="36"/>
      <c r="V652" s="36"/>
      <c r="W652" s="36"/>
      <c r="X652" s="36"/>
      <c r="Y652" s="36"/>
      <c r="Z652" s="36"/>
    </row>
    <row r="653" spans="1:26" ht="14.25" customHeight="1">
      <c r="A653" s="36"/>
      <c r="B653" s="36"/>
      <c r="C653" s="36"/>
      <c r="D653" s="36"/>
      <c r="E653" s="37"/>
      <c r="F653" s="36"/>
      <c r="G653" s="36"/>
      <c r="H653" s="36"/>
      <c r="I653" s="36"/>
      <c r="J653" s="36"/>
      <c r="K653" s="36"/>
      <c r="L653" s="36"/>
      <c r="M653" s="36"/>
      <c r="N653" s="36"/>
      <c r="O653" s="36"/>
      <c r="P653" s="36"/>
      <c r="Q653" s="36"/>
      <c r="R653" s="36"/>
      <c r="S653" s="36"/>
      <c r="T653" s="36"/>
      <c r="U653" s="36"/>
      <c r="V653" s="36"/>
      <c r="W653" s="36"/>
      <c r="X653" s="36"/>
      <c r="Y653" s="36"/>
      <c r="Z653" s="36"/>
    </row>
    <row r="654" spans="1:26" ht="14.25" customHeight="1">
      <c r="A654" s="36"/>
      <c r="B654" s="36"/>
      <c r="C654" s="36"/>
      <c r="D654" s="36"/>
      <c r="E654" s="37"/>
      <c r="F654" s="36"/>
      <c r="G654" s="36"/>
      <c r="H654" s="36"/>
      <c r="I654" s="36"/>
      <c r="J654" s="36"/>
      <c r="K654" s="36"/>
      <c r="L654" s="36"/>
      <c r="M654" s="36"/>
      <c r="N654" s="36"/>
      <c r="O654" s="36"/>
      <c r="P654" s="36"/>
      <c r="Q654" s="36"/>
      <c r="R654" s="36"/>
      <c r="S654" s="36"/>
      <c r="T654" s="36"/>
      <c r="U654" s="36"/>
      <c r="V654" s="36"/>
      <c r="W654" s="36"/>
      <c r="X654" s="36"/>
      <c r="Y654" s="36"/>
      <c r="Z654" s="36"/>
    </row>
    <row r="655" spans="1:26" ht="14.25" customHeight="1">
      <c r="A655" s="36"/>
      <c r="B655" s="36"/>
      <c r="C655" s="36"/>
      <c r="D655" s="36"/>
      <c r="E655" s="37"/>
      <c r="F655" s="36"/>
      <c r="G655" s="36"/>
      <c r="H655" s="36"/>
      <c r="I655" s="36"/>
      <c r="J655" s="36"/>
      <c r="K655" s="36"/>
      <c r="L655" s="36"/>
      <c r="M655" s="36"/>
      <c r="N655" s="36"/>
      <c r="O655" s="36"/>
      <c r="P655" s="36"/>
      <c r="Q655" s="36"/>
      <c r="R655" s="36"/>
      <c r="S655" s="36"/>
      <c r="T655" s="36"/>
      <c r="U655" s="36"/>
      <c r="V655" s="36"/>
      <c r="W655" s="36"/>
      <c r="X655" s="36"/>
      <c r="Y655" s="36"/>
      <c r="Z655" s="36"/>
    </row>
    <row r="656" spans="1:26" ht="14.25" customHeight="1">
      <c r="A656" s="36"/>
      <c r="B656" s="36"/>
      <c r="C656" s="36"/>
      <c r="D656" s="36"/>
      <c r="E656" s="37"/>
      <c r="F656" s="36"/>
      <c r="G656" s="36"/>
      <c r="H656" s="36"/>
      <c r="I656" s="36"/>
      <c r="J656" s="36"/>
      <c r="K656" s="36"/>
      <c r="L656" s="36"/>
      <c r="M656" s="36"/>
      <c r="N656" s="36"/>
      <c r="O656" s="36"/>
      <c r="P656" s="36"/>
      <c r="Q656" s="36"/>
      <c r="R656" s="36"/>
      <c r="S656" s="36"/>
      <c r="T656" s="36"/>
      <c r="U656" s="36"/>
      <c r="V656" s="36"/>
      <c r="W656" s="36"/>
      <c r="X656" s="36"/>
      <c r="Y656" s="36"/>
      <c r="Z656" s="36"/>
    </row>
    <row r="657" spans="1:26" ht="14.25" customHeight="1">
      <c r="A657" s="36"/>
      <c r="B657" s="36"/>
      <c r="C657" s="36"/>
      <c r="D657" s="36"/>
      <c r="E657" s="37"/>
      <c r="F657" s="36"/>
      <c r="G657" s="36"/>
      <c r="H657" s="36"/>
      <c r="I657" s="36"/>
      <c r="J657" s="36"/>
      <c r="K657" s="36"/>
      <c r="L657" s="36"/>
      <c r="M657" s="36"/>
      <c r="N657" s="36"/>
      <c r="O657" s="36"/>
      <c r="P657" s="36"/>
      <c r="Q657" s="36"/>
      <c r="R657" s="36"/>
      <c r="S657" s="36"/>
      <c r="T657" s="36"/>
      <c r="U657" s="36"/>
      <c r="V657" s="36"/>
      <c r="W657" s="36"/>
      <c r="X657" s="36"/>
      <c r="Y657" s="36"/>
      <c r="Z657" s="36"/>
    </row>
    <row r="658" spans="1:26" ht="14.25" customHeight="1">
      <c r="A658" s="36"/>
      <c r="B658" s="36"/>
      <c r="C658" s="36"/>
      <c r="D658" s="36"/>
      <c r="E658" s="37"/>
      <c r="F658" s="36"/>
      <c r="G658" s="36"/>
      <c r="H658" s="36"/>
      <c r="I658" s="36"/>
      <c r="J658" s="36"/>
      <c r="K658" s="36"/>
      <c r="L658" s="36"/>
      <c r="M658" s="36"/>
      <c r="N658" s="36"/>
      <c r="O658" s="36"/>
      <c r="P658" s="36"/>
      <c r="Q658" s="36"/>
      <c r="R658" s="36"/>
      <c r="S658" s="36"/>
      <c r="T658" s="36"/>
      <c r="U658" s="36"/>
      <c r="V658" s="36"/>
      <c r="W658" s="36"/>
      <c r="X658" s="36"/>
      <c r="Y658" s="36"/>
      <c r="Z658" s="36"/>
    </row>
    <row r="659" spans="1:26" ht="14.25" customHeight="1">
      <c r="A659" s="36"/>
      <c r="B659" s="36"/>
      <c r="C659" s="36"/>
      <c r="D659" s="36"/>
      <c r="E659" s="37"/>
      <c r="F659" s="36"/>
      <c r="G659" s="36"/>
      <c r="H659" s="36"/>
      <c r="I659" s="36"/>
      <c r="J659" s="36"/>
      <c r="K659" s="36"/>
      <c r="L659" s="36"/>
      <c r="M659" s="36"/>
      <c r="N659" s="36"/>
      <c r="O659" s="36"/>
      <c r="P659" s="36"/>
      <c r="Q659" s="36"/>
      <c r="R659" s="36"/>
      <c r="S659" s="36"/>
      <c r="T659" s="36"/>
      <c r="U659" s="36"/>
      <c r="V659" s="36"/>
      <c r="W659" s="36"/>
      <c r="X659" s="36"/>
      <c r="Y659" s="36"/>
      <c r="Z659" s="36"/>
    </row>
    <row r="660" spans="1:26" ht="14.25" customHeight="1">
      <c r="A660" s="36"/>
      <c r="B660" s="36"/>
      <c r="C660" s="36"/>
      <c r="D660" s="36"/>
      <c r="E660" s="37"/>
      <c r="F660" s="36"/>
      <c r="G660" s="36"/>
      <c r="H660" s="36"/>
      <c r="I660" s="36"/>
      <c r="J660" s="36"/>
      <c r="K660" s="36"/>
      <c r="L660" s="36"/>
      <c r="M660" s="36"/>
      <c r="N660" s="36"/>
      <c r="O660" s="36"/>
      <c r="P660" s="36"/>
      <c r="Q660" s="36"/>
      <c r="R660" s="36"/>
      <c r="S660" s="36"/>
      <c r="T660" s="36"/>
      <c r="U660" s="36"/>
      <c r="V660" s="36"/>
      <c r="W660" s="36"/>
      <c r="X660" s="36"/>
      <c r="Y660" s="36"/>
      <c r="Z660" s="36"/>
    </row>
    <row r="661" spans="1:26" ht="14.25" customHeight="1">
      <c r="A661" s="36"/>
      <c r="B661" s="36"/>
      <c r="C661" s="36"/>
      <c r="D661" s="36"/>
      <c r="E661" s="37"/>
      <c r="F661" s="36"/>
      <c r="G661" s="36"/>
      <c r="H661" s="36"/>
      <c r="I661" s="36"/>
      <c r="J661" s="36"/>
      <c r="K661" s="36"/>
      <c r="L661" s="36"/>
      <c r="M661" s="36"/>
      <c r="N661" s="36"/>
      <c r="O661" s="36"/>
      <c r="P661" s="36"/>
      <c r="Q661" s="36"/>
      <c r="R661" s="36"/>
      <c r="S661" s="36"/>
      <c r="T661" s="36"/>
      <c r="U661" s="36"/>
      <c r="V661" s="36"/>
      <c r="W661" s="36"/>
      <c r="X661" s="36"/>
      <c r="Y661" s="36"/>
      <c r="Z661" s="36"/>
    </row>
    <row r="662" spans="1:26" ht="14.25" customHeight="1">
      <c r="A662" s="36"/>
      <c r="B662" s="36"/>
      <c r="C662" s="36"/>
      <c r="D662" s="36"/>
      <c r="E662" s="37"/>
      <c r="F662" s="36"/>
      <c r="G662" s="36"/>
      <c r="H662" s="36"/>
      <c r="I662" s="36"/>
      <c r="J662" s="36"/>
      <c r="K662" s="36"/>
      <c r="L662" s="36"/>
      <c r="M662" s="36"/>
      <c r="N662" s="36"/>
      <c r="O662" s="36"/>
      <c r="P662" s="36"/>
      <c r="Q662" s="36"/>
      <c r="R662" s="36"/>
      <c r="S662" s="36"/>
      <c r="T662" s="36"/>
      <c r="U662" s="36"/>
      <c r="V662" s="36"/>
      <c r="W662" s="36"/>
      <c r="X662" s="36"/>
      <c r="Y662" s="36"/>
      <c r="Z662" s="36"/>
    </row>
    <row r="663" spans="1:26" ht="14.25" customHeight="1">
      <c r="A663" s="36"/>
      <c r="B663" s="36"/>
      <c r="C663" s="36"/>
      <c r="D663" s="36"/>
      <c r="E663" s="37"/>
      <c r="F663" s="36"/>
      <c r="G663" s="36"/>
      <c r="H663" s="36"/>
      <c r="I663" s="36"/>
      <c r="J663" s="36"/>
      <c r="K663" s="36"/>
      <c r="L663" s="36"/>
      <c r="M663" s="36"/>
      <c r="N663" s="36"/>
      <c r="O663" s="36"/>
      <c r="P663" s="36"/>
      <c r="Q663" s="36"/>
      <c r="R663" s="36"/>
      <c r="S663" s="36"/>
      <c r="T663" s="36"/>
      <c r="U663" s="36"/>
      <c r="V663" s="36"/>
      <c r="W663" s="36"/>
      <c r="X663" s="36"/>
      <c r="Y663" s="36"/>
      <c r="Z663" s="36"/>
    </row>
    <row r="664" spans="1:26" ht="14.25" customHeight="1">
      <c r="A664" s="36"/>
      <c r="B664" s="36"/>
      <c r="C664" s="36"/>
      <c r="D664" s="36"/>
      <c r="E664" s="37"/>
      <c r="F664" s="36"/>
      <c r="G664" s="36"/>
      <c r="H664" s="36"/>
      <c r="I664" s="36"/>
      <c r="J664" s="36"/>
      <c r="K664" s="36"/>
      <c r="L664" s="36"/>
      <c r="M664" s="36"/>
      <c r="N664" s="36"/>
      <c r="O664" s="36"/>
      <c r="P664" s="36"/>
      <c r="Q664" s="36"/>
      <c r="R664" s="36"/>
      <c r="S664" s="36"/>
      <c r="T664" s="36"/>
      <c r="U664" s="36"/>
      <c r="V664" s="36"/>
      <c r="W664" s="36"/>
      <c r="X664" s="36"/>
      <c r="Y664" s="36"/>
      <c r="Z664" s="36"/>
    </row>
    <row r="665" spans="1:26" ht="14.25" customHeight="1">
      <c r="A665" s="36"/>
      <c r="B665" s="36"/>
      <c r="C665" s="36"/>
      <c r="D665" s="36"/>
      <c r="E665" s="37"/>
      <c r="F665" s="36"/>
      <c r="G665" s="36"/>
      <c r="H665" s="36"/>
      <c r="I665" s="36"/>
      <c r="J665" s="36"/>
      <c r="K665" s="36"/>
      <c r="L665" s="36"/>
      <c r="M665" s="36"/>
      <c r="N665" s="36"/>
      <c r="O665" s="36"/>
      <c r="P665" s="36"/>
      <c r="Q665" s="36"/>
      <c r="R665" s="36"/>
      <c r="S665" s="36"/>
      <c r="T665" s="36"/>
      <c r="U665" s="36"/>
      <c r="V665" s="36"/>
      <c r="W665" s="36"/>
      <c r="X665" s="36"/>
      <c r="Y665" s="36"/>
      <c r="Z665" s="36"/>
    </row>
    <row r="666" spans="1:26" ht="14.25" customHeight="1">
      <c r="A666" s="36"/>
      <c r="B666" s="36"/>
      <c r="C666" s="36"/>
      <c r="D666" s="36"/>
      <c r="E666" s="37"/>
      <c r="F666" s="36"/>
      <c r="G666" s="36"/>
      <c r="H666" s="36"/>
      <c r="I666" s="36"/>
      <c r="J666" s="36"/>
      <c r="K666" s="36"/>
      <c r="L666" s="36"/>
      <c r="M666" s="36"/>
      <c r="N666" s="36"/>
      <c r="O666" s="36"/>
      <c r="P666" s="36"/>
      <c r="Q666" s="36"/>
      <c r="R666" s="36"/>
      <c r="S666" s="36"/>
      <c r="T666" s="36"/>
      <c r="U666" s="36"/>
      <c r="V666" s="36"/>
      <c r="W666" s="36"/>
      <c r="X666" s="36"/>
      <c r="Y666" s="36"/>
      <c r="Z666" s="36"/>
    </row>
    <row r="667" spans="1:26" ht="14.25" customHeight="1">
      <c r="A667" s="36"/>
      <c r="B667" s="36"/>
      <c r="C667" s="36"/>
      <c r="D667" s="36"/>
      <c r="E667" s="37"/>
      <c r="F667" s="36"/>
      <c r="G667" s="36"/>
      <c r="H667" s="36"/>
      <c r="I667" s="36"/>
      <c r="J667" s="36"/>
      <c r="K667" s="36"/>
      <c r="L667" s="36"/>
      <c r="M667" s="36"/>
      <c r="N667" s="36"/>
      <c r="O667" s="36"/>
      <c r="P667" s="36"/>
      <c r="Q667" s="36"/>
      <c r="R667" s="36"/>
      <c r="S667" s="36"/>
      <c r="T667" s="36"/>
      <c r="U667" s="36"/>
      <c r="V667" s="36"/>
      <c r="W667" s="36"/>
      <c r="X667" s="36"/>
      <c r="Y667" s="36"/>
      <c r="Z667" s="36"/>
    </row>
    <row r="668" spans="1:26" ht="14.25" customHeight="1">
      <c r="A668" s="36"/>
      <c r="B668" s="36"/>
      <c r="C668" s="36"/>
      <c r="D668" s="36"/>
      <c r="E668" s="37"/>
      <c r="F668" s="36"/>
      <c r="G668" s="36"/>
      <c r="H668" s="36"/>
      <c r="I668" s="36"/>
      <c r="J668" s="36"/>
      <c r="K668" s="36"/>
      <c r="L668" s="36"/>
      <c r="M668" s="36"/>
      <c r="N668" s="36"/>
      <c r="O668" s="36"/>
      <c r="P668" s="36"/>
      <c r="Q668" s="36"/>
      <c r="R668" s="36"/>
      <c r="S668" s="36"/>
      <c r="T668" s="36"/>
      <c r="U668" s="36"/>
      <c r="V668" s="36"/>
      <c r="W668" s="36"/>
      <c r="X668" s="36"/>
      <c r="Y668" s="36"/>
      <c r="Z668" s="36"/>
    </row>
    <row r="669" spans="1:26" ht="14.25" customHeight="1">
      <c r="A669" s="36"/>
      <c r="B669" s="36"/>
      <c r="C669" s="36"/>
      <c r="D669" s="36"/>
      <c r="E669" s="37"/>
      <c r="F669" s="36"/>
      <c r="G669" s="36"/>
      <c r="H669" s="36"/>
      <c r="I669" s="36"/>
      <c r="J669" s="36"/>
      <c r="K669" s="36"/>
      <c r="L669" s="36"/>
      <c r="M669" s="36"/>
      <c r="N669" s="36"/>
      <c r="O669" s="36"/>
      <c r="P669" s="36"/>
      <c r="Q669" s="36"/>
      <c r="R669" s="36"/>
      <c r="S669" s="36"/>
      <c r="T669" s="36"/>
      <c r="U669" s="36"/>
      <c r="V669" s="36"/>
      <c r="W669" s="36"/>
      <c r="X669" s="36"/>
      <c r="Y669" s="36"/>
      <c r="Z669" s="36"/>
    </row>
    <row r="670" spans="1:26" ht="14.25" customHeight="1">
      <c r="A670" s="36"/>
      <c r="B670" s="36"/>
      <c r="C670" s="36"/>
      <c r="D670" s="36"/>
      <c r="E670" s="37"/>
      <c r="F670" s="36"/>
      <c r="G670" s="36"/>
      <c r="H670" s="36"/>
      <c r="I670" s="36"/>
      <c r="J670" s="36"/>
      <c r="K670" s="36"/>
      <c r="L670" s="36"/>
      <c r="M670" s="36"/>
      <c r="N670" s="36"/>
      <c r="O670" s="36"/>
      <c r="P670" s="36"/>
      <c r="Q670" s="36"/>
      <c r="R670" s="36"/>
      <c r="S670" s="36"/>
      <c r="T670" s="36"/>
      <c r="U670" s="36"/>
      <c r="V670" s="36"/>
      <c r="W670" s="36"/>
      <c r="X670" s="36"/>
      <c r="Y670" s="36"/>
      <c r="Z670" s="36"/>
    </row>
    <row r="671" spans="1:26" ht="14.25" customHeight="1">
      <c r="A671" s="36"/>
      <c r="B671" s="36"/>
      <c r="C671" s="36"/>
      <c r="D671" s="36"/>
      <c r="E671" s="37"/>
      <c r="F671" s="36"/>
      <c r="G671" s="36"/>
      <c r="H671" s="36"/>
      <c r="I671" s="36"/>
      <c r="J671" s="36"/>
      <c r="K671" s="36"/>
      <c r="L671" s="36"/>
      <c r="M671" s="36"/>
      <c r="N671" s="36"/>
      <c r="O671" s="36"/>
      <c r="P671" s="36"/>
      <c r="Q671" s="36"/>
      <c r="R671" s="36"/>
      <c r="S671" s="36"/>
      <c r="T671" s="36"/>
      <c r="U671" s="36"/>
      <c r="V671" s="36"/>
      <c r="W671" s="36"/>
      <c r="X671" s="36"/>
      <c r="Y671" s="36"/>
      <c r="Z671" s="36"/>
    </row>
    <row r="672" spans="1:26" ht="14.25" customHeight="1">
      <c r="A672" s="36"/>
      <c r="B672" s="36"/>
      <c r="C672" s="36"/>
      <c r="D672" s="36"/>
      <c r="E672" s="37"/>
      <c r="F672" s="36"/>
      <c r="G672" s="36"/>
      <c r="H672" s="36"/>
      <c r="I672" s="36"/>
      <c r="J672" s="36"/>
      <c r="K672" s="36"/>
      <c r="L672" s="36"/>
      <c r="M672" s="36"/>
      <c r="N672" s="36"/>
      <c r="O672" s="36"/>
      <c r="P672" s="36"/>
      <c r="Q672" s="36"/>
      <c r="R672" s="36"/>
      <c r="S672" s="36"/>
      <c r="T672" s="36"/>
      <c r="U672" s="36"/>
      <c r="V672" s="36"/>
      <c r="W672" s="36"/>
      <c r="X672" s="36"/>
      <c r="Y672" s="36"/>
      <c r="Z672" s="36"/>
    </row>
    <row r="673" spans="1:26" ht="14.25" customHeight="1">
      <c r="A673" s="36"/>
      <c r="B673" s="36"/>
      <c r="C673" s="36"/>
      <c r="D673" s="36"/>
      <c r="E673" s="37"/>
      <c r="F673" s="36"/>
      <c r="G673" s="36"/>
      <c r="H673" s="36"/>
      <c r="I673" s="36"/>
      <c r="J673" s="36"/>
      <c r="K673" s="36"/>
      <c r="L673" s="36"/>
      <c r="M673" s="36"/>
      <c r="N673" s="36"/>
      <c r="O673" s="36"/>
      <c r="P673" s="36"/>
      <c r="Q673" s="36"/>
      <c r="R673" s="36"/>
      <c r="S673" s="36"/>
      <c r="T673" s="36"/>
      <c r="U673" s="36"/>
      <c r="V673" s="36"/>
      <c r="W673" s="36"/>
      <c r="X673" s="36"/>
      <c r="Y673" s="36"/>
      <c r="Z673" s="36"/>
    </row>
    <row r="674" spans="1:26" ht="14.25" customHeight="1">
      <c r="A674" s="36"/>
      <c r="B674" s="36"/>
      <c r="C674" s="36"/>
      <c r="D674" s="36"/>
      <c r="E674" s="37"/>
      <c r="F674" s="36"/>
      <c r="G674" s="36"/>
      <c r="H674" s="36"/>
      <c r="I674" s="36"/>
      <c r="J674" s="36"/>
      <c r="K674" s="36"/>
      <c r="L674" s="36"/>
      <c r="M674" s="36"/>
      <c r="N674" s="36"/>
      <c r="O674" s="36"/>
      <c r="P674" s="36"/>
      <c r="Q674" s="36"/>
      <c r="R674" s="36"/>
      <c r="S674" s="36"/>
      <c r="T674" s="36"/>
      <c r="U674" s="36"/>
      <c r="V674" s="36"/>
      <c r="W674" s="36"/>
      <c r="X674" s="36"/>
      <c r="Y674" s="36"/>
      <c r="Z674" s="36"/>
    </row>
    <row r="675" spans="1:26" ht="14.25" customHeight="1">
      <c r="A675" s="36"/>
      <c r="B675" s="36"/>
      <c r="C675" s="36"/>
      <c r="D675" s="36"/>
      <c r="E675" s="37"/>
      <c r="F675" s="36"/>
      <c r="G675" s="36"/>
      <c r="H675" s="36"/>
      <c r="I675" s="36"/>
      <c r="J675" s="36"/>
      <c r="K675" s="36"/>
      <c r="L675" s="36"/>
      <c r="M675" s="36"/>
      <c r="N675" s="36"/>
      <c r="O675" s="36"/>
      <c r="P675" s="36"/>
      <c r="Q675" s="36"/>
      <c r="R675" s="36"/>
      <c r="S675" s="36"/>
      <c r="T675" s="36"/>
      <c r="U675" s="36"/>
      <c r="V675" s="36"/>
      <c r="W675" s="36"/>
      <c r="X675" s="36"/>
      <c r="Y675" s="36"/>
      <c r="Z675" s="36"/>
    </row>
    <row r="676" spans="1:26" ht="14.25" customHeight="1">
      <c r="A676" s="36"/>
      <c r="B676" s="36"/>
      <c r="C676" s="36"/>
      <c r="D676" s="36"/>
      <c r="E676" s="37"/>
      <c r="F676" s="36"/>
      <c r="G676" s="36"/>
      <c r="H676" s="36"/>
      <c r="I676" s="36"/>
      <c r="J676" s="36"/>
      <c r="K676" s="36"/>
      <c r="L676" s="36"/>
      <c r="M676" s="36"/>
      <c r="N676" s="36"/>
      <c r="O676" s="36"/>
      <c r="P676" s="36"/>
      <c r="Q676" s="36"/>
      <c r="R676" s="36"/>
      <c r="S676" s="36"/>
      <c r="T676" s="36"/>
      <c r="U676" s="36"/>
      <c r="V676" s="36"/>
      <c r="W676" s="36"/>
      <c r="X676" s="36"/>
      <c r="Y676" s="36"/>
      <c r="Z676" s="36"/>
    </row>
    <row r="677" spans="1:26" ht="14.25" customHeight="1">
      <c r="A677" s="36"/>
      <c r="B677" s="36"/>
      <c r="C677" s="36"/>
      <c r="D677" s="36"/>
      <c r="E677" s="37"/>
      <c r="F677" s="36"/>
      <c r="G677" s="36"/>
      <c r="H677" s="36"/>
      <c r="I677" s="36"/>
      <c r="J677" s="36"/>
      <c r="K677" s="36"/>
      <c r="L677" s="36"/>
      <c r="M677" s="36"/>
      <c r="N677" s="36"/>
      <c r="O677" s="36"/>
      <c r="P677" s="36"/>
      <c r="Q677" s="36"/>
      <c r="R677" s="36"/>
      <c r="S677" s="36"/>
      <c r="T677" s="36"/>
      <c r="U677" s="36"/>
      <c r="V677" s="36"/>
      <c r="W677" s="36"/>
      <c r="X677" s="36"/>
      <c r="Y677" s="36"/>
      <c r="Z677" s="36"/>
    </row>
    <row r="678" spans="1:26" ht="14.25" customHeight="1">
      <c r="A678" s="36"/>
      <c r="B678" s="36"/>
      <c r="C678" s="36"/>
      <c r="D678" s="36"/>
      <c r="E678" s="37"/>
      <c r="F678" s="36"/>
      <c r="G678" s="36"/>
      <c r="H678" s="36"/>
      <c r="I678" s="36"/>
      <c r="J678" s="36"/>
      <c r="K678" s="36"/>
      <c r="L678" s="36"/>
      <c r="M678" s="36"/>
      <c r="N678" s="36"/>
      <c r="O678" s="36"/>
      <c r="P678" s="36"/>
      <c r="Q678" s="36"/>
      <c r="R678" s="36"/>
      <c r="S678" s="36"/>
      <c r="T678" s="36"/>
      <c r="U678" s="36"/>
      <c r="V678" s="36"/>
      <c r="W678" s="36"/>
      <c r="X678" s="36"/>
      <c r="Y678" s="36"/>
      <c r="Z678" s="36"/>
    </row>
    <row r="679" spans="1:26" ht="14.25" customHeight="1">
      <c r="A679" s="36"/>
      <c r="B679" s="36"/>
      <c r="C679" s="36"/>
      <c r="D679" s="36"/>
      <c r="E679" s="37"/>
      <c r="F679" s="36"/>
      <c r="G679" s="36"/>
      <c r="H679" s="36"/>
      <c r="I679" s="36"/>
      <c r="J679" s="36"/>
      <c r="K679" s="36"/>
      <c r="L679" s="36"/>
      <c r="M679" s="36"/>
      <c r="N679" s="36"/>
      <c r="O679" s="36"/>
      <c r="P679" s="36"/>
      <c r="Q679" s="36"/>
      <c r="R679" s="36"/>
      <c r="S679" s="36"/>
      <c r="T679" s="36"/>
      <c r="U679" s="36"/>
      <c r="V679" s="36"/>
      <c r="W679" s="36"/>
      <c r="X679" s="36"/>
      <c r="Y679" s="36"/>
      <c r="Z679" s="36"/>
    </row>
    <row r="680" spans="1:26" ht="14.25" customHeight="1">
      <c r="A680" s="36"/>
      <c r="B680" s="36"/>
      <c r="C680" s="36"/>
      <c r="D680" s="36"/>
      <c r="E680" s="37"/>
      <c r="F680" s="36"/>
      <c r="G680" s="36"/>
      <c r="H680" s="36"/>
      <c r="I680" s="36"/>
      <c r="J680" s="36"/>
      <c r="K680" s="36"/>
      <c r="L680" s="36"/>
      <c r="M680" s="36"/>
      <c r="N680" s="36"/>
      <c r="O680" s="36"/>
      <c r="P680" s="36"/>
      <c r="Q680" s="36"/>
      <c r="R680" s="36"/>
      <c r="S680" s="36"/>
      <c r="T680" s="36"/>
      <c r="U680" s="36"/>
      <c r="V680" s="36"/>
      <c r="W680" s="36"/>
      <c r="X680" s="36"/>
      <c r="Y680" s="36"/>
      <c r="Z680" s="36"/>
    </row>
    <row r="681" spans="1:26" ht="14.25" customHeight="1">
      <c r="A681" s="36"/>
      <c r="B681" s="36"/>
      <c r="C681" s="36"/>
      <c r="D681" s="36"/>
      <c r="E681" s="37"/>
      <c r="F681" s="36"/>
      <c r="G681" s="36"/>
      <c r="H681" s="36"/>
      <c r="I681" s="36"/>
      <c r="J681" s="36"/>
      <c r="K681" s="36"/>
      <c r="L681" s="36"/>
      <c r="M681" s="36"/>
      <c r="N681" s="36"/>
      <c r="O681" s="36"/>
      <c r="P681" s="36"/>
      <c r="Q681" s="36"/>
      <c r="R681" s="36"/>
      <c r="S681" s="36"/>
      <c r="T681" s="36"/>
      <c r="U681" s="36"/>
      <c r="V681" s="36"/>
      <c r="W681" s="36"/>
      <c r="X681" s="36"/>
      <c r="Y681" s="36"/>
      <c r="Z681" s="36"/>
    </row>
    <row r="682" spans="1:26" ht="14.25" customHeight="1">
      <c r="A682" s="36"/>
      <c r="B682" s="36"/>
      <c r="C682" s="36"/>
      <c r="D682" s="36"/>
      <c r="E682" s="37"/>
      <c r="F682" s="36"/>
      <c r="G682" s="36"/>
      <c r="H682" s="36"/>
      <c r="I682" s="36"/>
      <c r="J682" s="36"/>
      <c r="K682" s="36"/>
      <c r="L682" s="36"/>
      <c r="M682" s="36"/>
      <c r="N682" s="36"/>
      <c r="O682" s="36"/>
      <c r="P682" s="36"/>
      <c r="Q682" s="36"/>
      <c r="R682" s="36"/>
      <c r="S682" s="36"/>
      <c r="T682" s="36"/>
      <c r="U682" s="36"/>
      <c r="V682" s="36"/>
      <c r="W682" s="36"/>
      <c r="X682" s="36"/>
      <c r="Y682" s="36"/>
      <c r="Z682" s="36"/>
    </row>
    <row r="683" spans="1:26" ht="14.25" customHeight="1">
      <c r="A683" s="36"/>
      <c r="B683" s="36"/>
      <c r="C683" s="36"/>
      <c r="D683" s="36"/>
      <c r="E683" s="37"/>
      <c r="F683" s="36"/>
      <c r="G683" s="36"/>
      <c r="H683" s="36"/>
      <c r="I683" s="36"/>
      <c r="J683" s="36"/>
      <c r="K683" s="36"/>
      <c r="L683" s="36"/>
      <c r="M683" s="36"/>
      <c r="N683" s="36"/>
      <c r="O683" s="36"/>
      <c r="P683" s="36"/>
      <c r="Q683" s="36"/>
      <c r="R683" s="36"/>
      <c r="S683" s="36"/>
      <c r="T683" s="36"/>
      <c r="U683" s="36"/>
      <c r="V683" s="36"/>
      <c r="W683" s="36"/>
      <c r="X683" s="36"/>
      <c r="Y683" s="36"/>
      <c r="Z683" s="36"/>
    </row>
    <row r="684" spans="1:26" ht="14.25" customHeight="1">
      <c r="A684" s="36"/>
      <c r="B684" s="36"/>
      <c r="C684" s="36"/>
      <c r="D684" s="36"/>
      <c r="E684" s="37"/>
      <c r="F684" s="36"/>
      <c r="G684" s="36"/>
      <c r="H684" s="36"/>
      <c r="I684" s="36"/>
      <c r="J684" s="36"/>
      <c r="K684" s="36"/>
      <c r="L684" s="36"/>
      <c r="M684" s="36"/>
      <c r="N684" s="36"/>
      <c r="O684" s="36"/>
      <c r="P684" s="36"/>
      <c r="Q684" s="36"/>
      <c r="R684" s="36"/>
      <c r="S684" s="36"/>
      <c r="T684" s="36"/>
      <c r="U684" s="36"/>
      <c r="V684" s="36"/>
      <c r="W684" s="36"/>
      <c r="X684" s="36"/>
      <c r="Y684" s="36"/>
      <c r="Z684" s="36"/>
    </row>
    <row r="685" spans="1:26" ht="14.25" customHeight="1">
      <c r="A685" s="36"/>
      <c r="B685" s="36"/>
      <c r="C685" s="36"/>
      <c r="D685" s="36"/>
      <c r="E685" s="37"/>
      <c r="F685" s="36"/>
      <c r="G685" s="36"/>
      <c r="H685" s="36"/>
      <c r="I685" s="36"/>
      <c r="J685" s="36"/>
      <c r="K685" s="36"/>
      <c r="L685" s="36"/>
      <c r="M685" s="36"/>
      <c r="N685" s="36"/>
      <c r="O685" s="36"/>
      <c r="P685" s="36"/>
      <c r="Q685" s="36"/>
      <c r="R685" s="36"/>
      <c r="S685" s="36"/>
      <c r="T685" s="36"/>
      <c r="U685" s="36"/>
      <c r="V685" s="36"/>
      <c r="W685" s="36"/>
      <c r="X685" s="36"/>
      <c r="Y685" s="36"/>
      <c r="Z685" s="36"/>
    </row>
    <row r="686" spans="1:26" ht="14.25" customHeight="1">
      <c r="A686" s="36"/>
      <c r="B686" s="36"/>
      <c r="C686" s="36"/>
      <c r="D686" s="36"/>
      <c r="E686" s="37"/>
      <c r="F686" s="36"/>
      <c r="G686" s="36"/>
      <c r="H686" s="36"/>
      <c r="I686" s="36"/>
      <c r="J686" s="36"/>
      <c r="K686" s="36"/>
      <c r="L686" s="36"/>
      <c r="M686" s="36"/>
      <c r="N686" s="36"/>
      <c r="O686" s="36"/>
      <c r="P686" s="36"/>
      <c r="Q686" s="36"/>
      <c r="R686" s="36"/>
      <c r="S686" s="36"/>
      <c r="T686" s="36"/>
      <c r="U686" s="36"/>
      <c r="V686" s="36"/>
      <c r="W686" s="36"/>
      <c r="X686" s="36"/>
      <c r="Y686" s="36"/>
      <c r="Z686" s="36"/>
    </row>
    <row r="687" spans="1:26" ht="14.25" customHeight="1">
      <c r="A687" s="36"/>
      <c r="B687" s="36"/>
      <c r="C687" s="36"/>
      <c r="D687" s="36"/>
      <c r="E687" s="37"/>
      <c r="F687" s="36"/>
      <c r="G687" s="36"/>
      <c r="H687" s="36"/>
      <c r="I687" s="36"/>
      <c r="J687" s="36"/>
      <c r="K687" s="36"/>
      <c r="L687" s="36"/>
      <c r="M687" s="36"/>
      <c r="N687" s="36"/>
      <c r="O687" s="36"/>
      <c r="P687" s="36"/>
      <c r="Q687" s="36"/>
      <c r="R687" s="36"/>
      <c r="S687" s="36"/>
      <c r="T687" s="36"/>
      <c r="U687" s="36"/>
      <c r="V687" s="36"/>
      <c r="W687" s="36"/>
      <c r="X687" s="36"/>
      <c r="Y687" s="36"/>
      <c r="Z687" s="36"/>
    </row>
    <row r="688" spans="1:26" ht="14.25" customHeight="1">
      <c r="A688" s="36"/>
      <c r="B688" s="36"/>
      <c r="C688" s="36"/>
      <c r="D688" s="36"/>
      <c r="E688" s="37"/>
      <c r="F688" s="36"/>
      <c r="G688" s="36"/>
      <c r="H688" s="36"/>
      <c r="I688" s="36"/>
      <c r="J688" s="36"/>
      <c r="K688" s="36"/>
      <c r="L688" s="36"/>
      <c r="M688" s="36"/>
      <c r="N688" s="36"/>
      <c r="O688" s="36"/>
      <c r="P688" s="36"/>
      <c r="Q688" s="36"/>
      <c r="R688" s="36"/>
      <c r="S688" s="36"/>
      <c r="T688" s="36"/>
      <c r="U688" s="36"/>
      <c r="V688" s="36"/>
      <c r="W688" s="36"/>
      <c r="X688" s="36"/>
      <c r="Y688" s="36"/>
      <c r="Z688" s="36"/>
    </row>
    <row r="689" spans="1:26" ht="14.25" customHeight="1">
      <c r="A689" s="36"/>
      <c r="B689" s="36"/>
      <c r="C689" s="36"/>
      <c r="D689" s="36"/>
      <c r="E689" s="37"/>
      <c r="F689" s="36"/>
      <c r="G689" s="36"/>
      <c r="H689" s="36"/>
      <c r="I689" s="36"/>
      <c r="J689" s="36"/>
      <c r="K689" s="36"/>
      <c r="L689" s="36"/>
      <c r="M689" s="36"/>
      <c r="N689" s="36"/>
      <c r="O689" s="36"/>
      <c r="P689" s="36"/>
      <c r="Q689" s="36"/>
      <c r="R689" s="36"/>
      <c r="S689" s="36"/>
      <c r="T689" s="36"/>
      <c r="U689" s="36"/>
      <c r="V689" s="36"/>
      <c r="W689" s="36"/>
      <c r="X689" s="36"/>
      <c r="Y689" s="36"/>
      <c r="Z689" s="36"/>
    </row>
    <row r="690" spans="1:26" ht="14.25" customHeight="1">
      <c r="A690" s="36"/>
      <c r="B690" s="36"/>
      <c r="C690" s="36"/>
      <c r="D690" s="36"/>
      <c r="E690" s="37"/>
      <c r="F690" s="36"/>
      <c r="G690" s="36"/>
      <c r="H690" s="36"/>
      <c r="I690" s="36"/>
      <c r="J690" s="36"/>
      <c r="K690" s="36"/>
      <c r="L690" s="36"/>
      <c r="M690" s="36"/>
      <c r="N690" s="36"/>
      <c r="O690" s="36"/>
      <c r="P690" s="36"/>
      <c r="Q690" s="36"/>
      <c r="R690" s="36"/>
      <c r="S690" s="36"/>
      <c r="T690" s="36"/>
      <c r="U690" s="36"/>
      <c r="V690" s="36"/>
      <c r="W690" s="36"/>
      <c r="X690" s="36"/>
      <c r="Y690" s="36"/>
      <c r="Z690" s="36"/>
    </row>
    <row r="691" spans="1:26" ht="14.25" customHeight="1">
      <c r="A691" s="36"/>
      <c r="B691" s="36"/>
      <c r="C691" s="36"/>
      <c r="D691" s="36"/>
      <c r="E691" s="37"/>
      <c r="F691" s="36"/>
      <c r="G691" s="36"/>
      <c r="H691" s="36"/>
      <c r="I691" s="36"/>
      <c r="J691" s="36"/>
      <c r="K691" s="36"/>
      <c r="L691" s="36"/>
      <c r="M691" s="36"/>
      <c r="N691" s="36"/>
      <c r="O691" s="36"/>
      <c r="P691" s="36"/>
      <c r="Q691" s="36"/>
      <c r="R691" s="36"/>
      <c r="S691" s="36"/>
      <c r="T691" s="36"/>
      <c r="U691" s="36"/>
      <c r="V691" s="36"/>
      <c r="W691" s="36"/>
      <c r="X691" s="36"/>
      <c r="Y691" s="36"/>
      <c r="Z691" s="36"/>
    </row>
    <row r="692" spans="1:26" ht="14.25" customHeight="1">
      <c r="A692" s="36"/>
      <c r="B692" s="36"/>
      <c r="C692" s="36"/>
      <c r="D692" s="36"/>
      <c r="E692" s="37"/>
      <c r="F692" s="36"/>
      <c r="G692" s="36"/>
      <c r="H692" s="36"/>
      <c r="I692" s="36"/>
      <c r="J692" s="36"/>
      <c r="K692" s="36"/>
      <c r="L692" s="36"/>
      <c r="M692" s="36"/>
      <c r="N692" s="36"/>
      <c r="O692" s="36"/>
      <c r="P692" s="36"/>
      <c r="Q692" s="36"/>
      <c r="R692" s="36"/>
      <c r="S692" s="36"/>
      <c r="T692" s="36"/>
      <c r="U692" s="36"/>
      <c r="V692" s="36"/>
      <c r="W692" s="36"/>
      <c r="X692" s="36"/>
      <c r="Y692" s="36"/>
      <c r="Z692" s="36"/>
    </row>
    <row r="693" spans="1:26" ht="14.25" customHeight="1">
      <c r="A693" s="36"/>
      <c r="B693" s="36"/>
      <c r="C693" s="36"/>
      <c r="D693" s="36"/>
      <c r="E693" s="37"/>
      <c r="F693" s="36"/>
      <c r="G693" s="36"/>
      <c r="H693" s="36"/>
      <c r="I693" s="36"/>
      <c r="J693" s="36"/>
      <c r="K693" s="36"/>
      <c r="L693" s="36"/>
      <c r="M693" s="36"/>
      <c r="N693" s="36"/>
      <c r="O693" s="36"/>
      <c r="P693" s="36"/>
      <c r="Q693" s="36"/>
      <c r="R693" s="36"/>
      <c r="S693" s="36"/>
      <c r="T693" s="36"/>
      <c r="U693" s="36"/>
      <c r="V693" s="36"/>
      <c r="W693" s="36"/>
      <c r="X693" s="36"/>
      <c r="Y693" s="36"/>
      <c r="Z693" s="36"/>
    </row>
    <row r="694" spans="1:26" ht="14.25" customHeight="1">
      <c r="A694" s="36"/>
      <c r="B694" s="36"/>
      <c r="C694" s="36"/>
      <c r="D694" s="36"/>
      <c r="E694" s="37"/>
      <c r="F694" s="36"/>
      <c r="G694" s="36"/>
      <c r="H694" s="36"/>
      <c r="I694" s="36"/>
      <c r="J694" s="36"/>
      <c r="K694" s="36"/>
      <c r="L694" s="36"/>
      <c r="M694" s="36"/>
      <c r="N694" s="36"/>
      <c r="O694" s="36"/>
      <c r="P694" s="36"/>
      <c r="Q694" s="36"/>
      <c r="R694" s="36"/>
      <c r="S694" s="36"/>
      <c r="T694" s="36"/>
      <c r="U694" s="36"/>
      <c r="V694" s="36"/>
      <c r="W694" s="36"/>
      <c r="X694" s="36"/>
      <c r="Y694" s="36"/>
      <c r="Z694" s="36"/>
    </row>
    <row r="695" spans="1:26" ht="14.25" customHeight="1">
      <c r="A695" s="36"/>
      <c r="B695" s="36"/>
      <c r="C695" s="36"/>
      <c r="D695" s="36"/>
      <c r="E695" s="37"/>
      <c r="F695" s="36"/>
      <c r="G695" s="36"/>
      <c r="H695" s="36"/>
      <c r="I695" s="36"/>
      <c r="J695" s="36"/>
      <c r="K695" s="36"/>
      <c r="L695" s="36"/>
      <c r="M695" s="36"/>
      <c r="N695" s="36"/>
      <c r="O695" s="36"/>
      <c r="P695" s="36"/>
      <c r="Q695" s="36"/>
      <c r="R695" s="36"/>
      <c r="S695" s="36"/>
      <c r="T695" s="36"/>
      <c r="U695" s="36"/>
      <c r="V695" s="36"/>
      <c r="W695" s="36"/>
      <c r="X695" s="36"/>
      <c r="Y695" s="36"/>
      <c r="Z695" s="36"/>
    </row>
    <row r="696" spans="1:26" ht="14.25" customHeight="1">
      <c r="A696" s="36"/>
      <c r="B696" s="36"/>
      <c r="C696" s="36"/>
      <c r="D696" s="36"/>
      <c r="E696" s="37"/>
      <c r="F696" s="36"/>
      <c r="G696" s="36"/>
      <c r="H696" s="36"/>
      <c r="I696" s="36"/>
      <c r="J696" s="36"/>
      <c r="K696" s="36"/>
      <c r="L696" s="36"/>
      <c r="M696" s="36"/>
      <c r="N696" s="36"/>
      <c r="O696" s="36"/>
      <c r="P696" s="36"/>
      <c r="Q696" s="36"/>
      <c r="R696" s="36"/>
      <c r="S696" s="36"/>
      <c r="T696" s="36"/>
      <c r="U696" s="36"/>
      <c r="V696" s="36"/>
      <c r="W696" s="36"/>
      <c r="X696" s="36"/>
      <c r="Y696" s="36"/>
      <c r="Z696" s="36"/>
    </row>
    <row r="697" spans="1:26" ht="14.25" customHeight="1">
      <c r="A697" s="36"/>
      <c r="B697" s="36"/>
      <c r="C697" s="36"/>
      <c r="D697" s="36"/>
      <c r="E697" s="37"/>
      <c r="F697" s="36"/>
      <c r="G697" s="36"/>
      <c r="H697" s="36"/>
      <c r="I697" s="36"/>
      <c r="J697" s="36"/>
      <c r="K697" s="36"/>
      <c r="L697" s="36"/>
      <c r="M697" s="36"/>
      <c r="N697" s="36"/>
      <c r="O697" s="36"/>
      <c r="P697" s="36"/>
      <c r="Q697" s="36"/>
      <c r="R697" s="36"/>
      <c r="S697" s="36"/>
      <c r="T697" s="36"/>
      <c r="U697" s="36"/>
      <c r="V697" s="36"/>
      <c r="W697" s="36"/>
      <c r="X697" s="36"/>
      <c r="Y697" s="36"/>
      <c r="Z697" s="36"/>
    </row>
    <row r="698" spans="1:26" ht="14.25" customHeight="1">
      <c r="A698" s="36"/>
      <c r="B698" s="36"/>
      <c r="C698" s="36"/>
      <c r="D698" s="36"/>
      <c r="E698" s="37"/>
      <c r="F698" s="36"/>
      <c r="G698" s="36"/>
      <c r="H698" s="36"/>
      <c r="I698" s="36"/>
      <c r="J698" s="36"/>
      <c r="K698" s="36"/>
      <c r="L698" s="36"/>
      <c r="M698" s="36"/>
      <c r="N698" s="36"/>
      <c r="O698" s="36"/>
      <c r="P698" s="36"/>
      <c r="Q698" s="36"/>
      <c r="R698" s="36"/>
      <c r="S698" s="36"/>
      <c r="T698" s="36"/>
      <c r="U698" s="36"/>
      <c r="V698" s="36"/>
      <c r="W698" s="36"/>
      <c r="X698" s="36"/>
      <c r="Y698" s="36"/>
      <c r="Z698" s="36"/>
    </row>
    <row r="699" spans="1:26" ht="14.25" customHeight="1">
      <c r="A699" s="36"/>
      <c r="B699" s="36"/>
      <c r="C699" s="36"/>
      <c r="D699" s="36"/>
      <c r="E699" s="37"/>
      <c r="F699" s="36"/>
      <c r="G699" s="36"/>
      <c r="H699" s="36"/>
      <c r="I699" s="36"/>
      <c r="J699" s="36"/>
      <c r="K699" s="36"/>
      <c r="L699" s="36"/>
      <c r="M699" s="36"/>
      <c r="N699" s="36"/>
      <c r="O699" s="36"/>
      <c r="P699" s="36"/>
      <c r="Q699" s="36"/>
      <c r="R699" s="36"/>
      <c r="S699" s="36"/>
      <c r="T699" s="36"/>
      <c r="U699" s="36"/>
      <c r="V699" s="36"/>
      <c r="W699" s="36"/>
      <c r="X699" s="36"/>
      <c r="Y699" s="36"/>
      <c r="Z699" s="36"/>
    </row>
    <row r="700" spans="1:26" ht="14.25" customHeight="1">
      <c r="A700" s="36"/>
      <c r="B700" s="36"/>
      <c r="C700" s="36"/>
      <c r="D700" s="36"/>
      <c r="E700" s="37"/>
      <c r="F700" s="36"/>
      <c r="G700" s="36"/>
      <c r="H700" s="36"/>
      <c r="I700" s="36"/>
      <c r="J700" s="36"/>
      <c r="K700" s="36"/>
      <c r="L700" s="36"/>
      <c r="M700" s="36"/>
      <c r="N700" s="36"/>
      <c r="O700" s="36"/>
      <c r="P700" s="36"/>
      <c r="Q700" s="36"/>
      <c r="R700" s="36"/>
      <c r="S700" s="36"/>
      <c r="T700" s="36"/>
      <c r="U700" s="36"/>
      <c r="V700" s="36"/>
      <c r="W700" s="36"/>
      <c r="X700" s="36"/>
      <c r="Y700" s="36"/>
      <c r="Z700" s="36"/>
    </row>
    <row r="701" spans="1:26" ht="14.25" customHeight="1">
      <c r="A701" s="36"/>
      <c r="B701" s="36"/>
      <c r="C701" s="36"/>
      <c r="D701" s="36"/>
      <c r="E701" s="37"/>
      <c r="F701" s="36"/>
      <c r="G701" s="36"/>
      <c r="H701" s="36"/>
      <c r="I701" s="36"/>
      <c r="J701" s="36"/>
      <c r="K701" s="36"/>
      <c r="L701" s="36"/>
      <c r="M701" s="36"/>
      <c r="N701" s="36"/>
      <c r="O701" s="36"/>
      <c r="P701" s="36"/>
      <c r="Q701" s="36"/>
      <c r="R701" s="36"/>
      <c r="S701" s="36"/>
      <c r="T701" s="36"/>
      <c r="U701" s="36"/>
      <c r="V701" s="36"/>
      <c r="W701" s="36"/>
      <c r="X701" s="36"/>
      <c r="Y701" s="36"/>
      <c r="Z701" s="36"/>
    </row>
    <row r="702" spans="1:26" ht="14.25" customHeight="1">
      <c r="A702" s="36"/>
      <c r="B702" s="36"/>
      <c r="C702" s="36"/>
      <c r="D702" s="36"/>
      <c r="E702" s="37"/>
      <c r="F702" s="36"/>
      <c r="G702" s="36"/>
      <c r="H702" s="36"/>
      <c r="I702" s="36"/>
      <c r="J702" s="36"/>
      <c r="K702" s="36"/>
      <c r="L702" s="36"/>
      <c r="M702" s="36"/>
      <c r="N702" s="36"/>
      <c r="O702" s="36"/>
      <c r="P702" s="36"/>
      <c r="Q702" s="36"/>
      <c r="R702" s="36"/>
      <c r="S702" s="36"/>
      <c r="T702" s="36"/>
      <c r="U702" s="36"/>
      <c r="V702" s="36"/>
      <c r="W702" s="36"/>
      <c r="X702" s="36"/>
      <c r="Y702" s="36"/>
      <c r="Z702" s="36"/>
    </row>
    <row r="703" spans="1:26" ht="14.25" customHeight="1">
      <c r="A703" s="36"/>
      <c r="B703" s="36"/>
      <c r="C703" s="36"/>
      <c r="D703" s="36"/>
      <c r="E703" s="37"/>
      <c r="F703" s="36"/>
      <c r="G703" s="36"/>
      <c r="H703" s="36"/>
      <c r="I703" s="36"/>
      <c r="J703" s="36"/>
      <c r="K703" s="36"/>
      <c r="L703" s="36"/>
      <c r="M703" s="36"/>
      <c r="N703" s="36"/>
      <c r="O703" s="36"/>
      <c r="P703" s="36"/>
      <c r="Q703" s="36"/>
      <c r="R703" s="36"/>
      <c r="S703" s="36"/>
      <c r="T703" s="36"/>
      <c r="U703" s="36"/>
      <c r="V703" s="36"/>
      <c r="W703" s="36"/>
      <c r="X703" s="36"/>
      <c r="Y703" s="36"/>
      <c r="Z703" s="36"/>
    </row>
    <row r="704" spans="1:26" ht="14.25" customHeight="1">
      <c r="A704" s="36"/>
      <c r="B704" s="36"/>
      <c r="C704" s="36"/>
      <c r="D704" s="36"/>
      <c r="E704" s="37"/>
      <c r="F704" s="36"/>
      <c r="G704" s="36"/>
      <c r="H704" s="36"/>
      <c r="I704" s="36"/>
      <c r="J704" s="36"/>
      <c r="K704" s="36"/>
      <c r="L704" s="36"/>
      <c r="M704" s="36"/>
      <c r="N704" s="36"/>
      <c r="O704" s="36"/>
      <c r="P704" s="36"/>
      <c r="Q704" s="36"/>
      <c r="R704" s="36"/>
      <c r="S704" s="36"/>
      <c r="T704" s="36"/>
      <c r="U704" s="36"/>
      <c r="V704" s="36"/>
      <c r="W704" s="36"/>
      <c r="X704" s="36"/>
      <c r="Y704" s="36"/>
      <c r="Z704" s="36"/>
    </row>
    <row r="705" spans="1:26" ht="14.25" customHeight="1">
      <c r="A705" s="36"/>
      <c r="B705" s="36"/>
      <c r="C705" s="36"/>
      <c r="D705" s="36"/>
      <c r="E705" s="37"/>
      <c r="F705" s="36"/>
      <c r="G705" s="36"/>
      <c r="H705" s="36"/>
      <c r="I705" s="36"/>
      <c r="J705" s="36"/>
      <c r="K705" s="36"/>
      <c r="L705" s="36"/>
      <c r="M705" s="36"/>
      <c r="N705" s="36"/>
      <c r="O705" s="36"/>
      <c r="P705" s="36"/>
      <c r="Q705" s="36"/>
      <c r="R705" s="36"/>
      <c r="S705" s="36"/>
      <c r="T705" s="36"/>
      <c r="U705" s="36"/>
      <c r="V705" s="36"/>
      <c r="W705" s="36"/>
      <c r="X705" s="36"/>
      <c r="Y705" s="36"/>
      <c r="Z705" s="36"/>
    </row>
    <row r="706" spans="1:26" ht="14.25" customHeight="1">
      <c r="A706" s="36"/>
      <c r="B706" s="36"/>
      <c r="C706" s="36"/>
      <c r="D706" s="36"/>
      <c r="E706" s="37"/>
      <c r="F706" s="36"/>
      <c r="G706" s="36"/>
      <c r="H706" s="36"/>
      <c r="I706" s="36"/>
      <c r="J706" s="36"/>
      <c r="K706" s="36"/>
      <c r="L706" s="36"/>
      <c r="M706" s="36"/>
      <c r="N706" s="36"/>
      <c r="O706" s="36"/>
      <c r="P706" s="36"/>
      <c r="Q706" s="36"/>
      <c r="R706" s="36"/>
      <c r="S706" s="36"/>
      <c r="T706" s="36"/>
      <c r="U706" s="36"/>
      <c r="V706" s="36"/>
      <c r="W706" s="36"/>
      <c r="X706" s="36"/>
      <c r="Y706" s="36"/>
      <c r="Z706" s="36"/>
    </row>
    <row r="707" spans="1:26" ht="14.25" customHeight="1">
      <c r="A707" s="36"/>
      <c r="B707" s="36"/>
      <c r="C707" s="36"/>
      <c r="D707" s="36"/>
      <c r="E707" s="37"/>
      <c r="F707" s="36"/>
      <c r="G707" s="36"/>
      <c r="H707" s="36"/>
      <c r="I707" s="36"/>
      <c r="J707" s="36"/>
      <c r="K707" s="36"/>
      <c r="L707" s="36"/>
      <c r="M707" s="36"/>
      <c r="N707" s="36"/>
      <c r="O707" s="36"/>
      <c r="P707" s="36"/>
      <c r="Q707" s="36"/>
      <c r="R707" s="36"/>
      <c r="S707" s="36"/>
      <c r="T707" s="36"/>
      <c r="U707" s="36"/>
      <c r="V707" s="36"/>
      <c r="W707" s="36"/>
      <c r="X707" s="36"/>
      <c r="Y707" s="36"/>
      <c r="Z707" s="36"/>
    </row>
    <row r="708" spans="1:26" ht="14.25" customHeight="1">
      <c r="A708" s="36"/>
      <c r="B708" s="36"/>
      <c r="C708" s="36"/>
      <c r="D708" s="36"/>
      <c r="E708" s="37"/>
      <c r="F708" s="36"/>
      <c r="G708" s="36"/>
      <c r="H708" s="36"/>
      <c r="I708" s="36"/>
      <c r="J708" s="36"/>
      <c r="K708" s="36"/>
      <c r="L708" s="36"/>
      <c r="M708" s="36"/>
      <c r="N708" s="36"/>
      <c r="O708" s="36"/>
      <c r="P708" s="36"/>
      <c r="Q708" s="36"/>
      <c r="R708" s="36"/>
      <c r="S708" s="36"/>
      <c r="T708" s="36"/>
      <c r="U708" s="36"/>
      <c r="V708" s="36"/>
      <c r="W708" s="36"/>
      <c r="X708" s="36"/>
      <c r="Y708" s="36"/>
      <c r="Z708" s="36"/>
    </row>
    <row r="709" spans="1:26" ht="14.25" customHeight="1">
      <c r="A709" s="36"/>
      <c r="B709" s="36"/>
      <c r="C709" s="36"/>
      <c r="D709" s="36"/>
      <c r="E709" s="37"/>
      <c r="F709" s="36"/>
      <c r="G709" s="36"/>
      <c r="H709" s="36"/>
      <c r="I709" s="36"/>
      <c r="J709" s="36"/>
      <c r="K709" s="36"/>
      <c r="L709" s="36"/>
      <c r="M709" s="36"/>
      <c r="N709" s="36"/>
      <c r="O709" s="36"/>
      <c r="P709" s="36"/>
      <c r="Q709" s="36"/>
      <c r="R709" s="36"/>
      <c r="S709" s="36"/>
      <c r="T709" s="36"/>
      <c r="U709" s="36"/>
      <c r="V709" s="36"/>
      <c r="W709" s="36"/>
      <c r="X709" s="36"/>
      <c r="Y709" s="36"/>
      <c r="Z709" s="36"/>
    </row>
    <row r="710" spans="1:26" ht="14.25" customHeight="1">
      <c r="A710" s="36"/>
      <c r="B710" s="36"/>
      <c r="C710" s="36"/>
      <c r="D710" s="36"/>
      <c r="E710" s="37"/>
      <c r="F710" s="36"/>
      <c r="G710" s="36"/>
      <c r="H710" s="36"/>
      <c r="I710" s="36"/>
      <c r="J710" s="36"/>
      <c r="K710" s="36"/>
      <c r="L710" s="36"/>
      <c r="M710" s="36"/>
      <c r="N710" s="36"/>
      <c r="O710" s="36"/>
      <c r="P710" s="36"/>
      <c r="Q710" s="36"/>
      <c r="R710" s="36"/>
      <c r="S710" s="36"/>
      <c r="T710" s="36"/>
      <c r="U710" s="36"/>
      <c r="V710" s="36"/>
      <c r="W710" s="36"/>
      <c r="X710" s="36"/>
      <c r="Y710" s="36"/>
      <c r="Z710" s="36"/>
    </row>
    <row r="711" spans="1:26" ht="14.25" customHeight="1">
      <c r="A711" s="36"/>
      <c r="B711" s="36"/>
      <c r="C711" s="36"/>
      <c r="D711" s="36"/>
      <c r="E711" s="37"/>
      <c r="F711" s="36"/>
      <c r="G711" s="36"/>
      <c r="H711" s="36"/>
      <c r="I711" s="36"/>
      <c r="J711" s="36"/>
      <c r="K711" s="36"/>
      <c r="L711" s="36"/>
      <c r="M711" s="36"/>
      <c r="N711" s="36"/>
      <c r="O711" s="36"/>
      <c r="P711" s="36"/>
      <c r="Q711" s="36"/>
      <c r="R711" s="36"/>
      <c r="S711" s="36"/>
      <c r="T711" s="36"/>
      <c r="U711" s="36"/>
      <c r="V711" s="36"/>
      <c r="W711" s="36"/>
      <c r="X711" s="36"/>
      <c r="Y711" s="36"/>
      <c r="Z711" s="36"/>
    </row>
    <row r="712" spans="1:26" ht="14.25" customHeight="1">
      <c r="A712" s="36"/>
      <c r="B712" s="36"/>
      <c r="C712" s="36"/>
      <c r="D712" s="36"/>
      <c r="E712" s="37"/>
      <c r="F712" s="36"/>
      <c r="G712" s="36"/>
      <c r="H712" s="36"/>
      <c r="I712" s="36"/>
      <c r="J712" s="36"/>
      <c r="K712" s="36"/>
      <c r="L712" s="36"/>
      <c r="M712" s="36"/>
      <c r="N712" s="36"/>
      <c r="O712" s="36"/>
      <c r="P712" s="36"/>
      <c r="Q712" s="36"/>
      <c r="R712" s="36"/>
      <c r="S712" s="36"/>
      <c r="T712" s="36"/>
      <c r="U712" s="36"/>
      <c r="V712" s="36"/>
      <c r="W712" s="36"/>
      <c r="X712" s="36"/>
      <c r="Y712" s="36"/>
      <c r="Z712" s="36"/>
    </row>
    <row r="713" spans="1:26" ht="14.25" customHeight="1">
      <c r="A713" s="36"/>
      <c r="B713" s="36"/>
      <c r="C713" s="36"/>
      <c r="D713" s="36"/>
      <c r="E713" s="37"/>
      <c r="F713" s="36"/>
      <c r="G713" s="36"/>
      <c r="H713" s="36"/>
      <c r="I713" s="36"/>
      <c r="J713" s="36"/>
      <c r="K713" s="36"/>
      <c r="L713" s="36"/>
      <c r="M713" s="36"/>
      <c r="N713" s="36"/>
      <c r="O713" s="36"/>
      <c r="P713" s="36"/>
      <c r="Q713" s="36"/>
      <c r="R713" s="36"/>
      <c r="S713" s="36"/>
      <c r="T713" s="36"/>
      <c r="U713" s="36"/>
      <c r="V713" s="36"/>
      <c r="W713" s="36"/>
      <c r="X713" s="36"/>
      <c r="Y713" s="36"/>
      <c r="Z713" s="36"/>
    </row>
    <row r="714" spans="1:26" ht="14.25" customHeight="1">
      <c r="A714" s="36"/>
      <c r="B714" s="36"/>
      <c r="C714" s="36"/>
      <c r="D714" s="36"/>
      <c r="E714" s="37"/>
      <c r="F714" s="36"/>
      <c r="G714" s="36"/>
      <c r="H714" s="36"/>
      <c r="I714" s="36"/>
      <c r="J714" s="36"/>
      <c r="K714" s="36"/>
      <c r="L714" s="36"/>
      <c r="M714" s="36"/>
      <c r="N714" s="36"/>
      <c r="O714" s="36"/>
      <c r="P714" s="36"/>
      <c r="Q714" s="36"/>
      <c r="R714" s="36"/>
      <c r="S714" s="36"/>
      <c r="T714" s="36"/>
      <c r="U714" s="36"/>
      <c r="V714" s="36"/>
      <c r="W714" s="36"/>
      <c r="X714" s="36"/>
      <c r="Y714" s="36"/>
      <c r="Z714" s="36"/>
    </row>
    <row r="715" spans="1:26" ht="14.25" customHeight="1">
      <c r="A715" s="36"/>
      <c r="B715" s="36"/>
      <c r="C715" s="36"/>
      <c r="D715" s="36"/>
      <c r="E715" s="37"/>
      <c r="F715" s="36"/>
      <c r="G715" s="36"/>
      <c r="H715" s="36"/>
      <c r="I715" s="36"/>
      <c r="J715" s="36"/>
      <c r="K715" s="36"/>
      <c r="L715" s="36"/>
      <c r="M715" s="36"/>
      <c r="N715" s="36"/>
      <c r="O715" s="36"/>
      <c r="P715" s="36"/>
      <c r="Q715" s="36"/>
      <c r="R715" s="36"/>
      <c r="S715" s="36"/>
      <c r="T715" s="36"/>
      <c r="U715" s="36"/>
      <c r="V715" s="36"/>
      <c r="W715" s="36"/>
      <c r="X715" s="36"/>
      <c r="Y715" s="36"/>
      <c r="Z715" s="36"/>
    </row>
    <row r="716" spans="1:26" ht="14.25" customHeight="1">
      <c r="A716" s="36"/>
      <c r="B716" s="36"/>
      <c r="C716" s="36"/>
      <c r="D716" s="36"/>
      <c r="E716" s="37"/>
      <c r="F716" s="36"/>
      <c r="G716" s="36"/>
      <c r="H716" s="36"/>
      <c r="I716" s="36"/>
      <c r="J716" s="36"/>
      <c r="K716" s="36"/>
      <c r="L716" s="36"/>
      <c r="M716" s="36"/>
      <c r="N716" s="36"/>
      <c r="O716" s="36"/>
      <c r="P716" s="36"/>
      <c r="Q716" s="36"/>
      <c r="R716" s="36"/>
      <c r="S716" s="36"/>
      <c r="T716" s="36"/>
      <c r="U716" s="36"/>
      <c r="V716" s="36"/>
      <c r="W716" s="36"/>
      <c r="X716" s="36"/>
      <c r="Y716" s="36"/>
      <c r="Z716" s="36"/>
    </row>
    <row r="717" spans="1:26" ht="14.25" customHeight="1">
      <c r="A717" s="36"/>
      <c r="B717" s="36"/>
      <c r="C717" s="36"/>
      <c r="D717" s="36"/>
      <c r="E717" s="37"/>
      <c r="F717" s="36"/>
      <c r="G717" s="36"/>
      <c r="H717" s="36"/>
      <c r="I717" s="36"/>
      <c r="J717" s="36"/>
      <c r="K717" s="36"/>
      <c r="L717" s="36"/>
      <c r="M717" s="36"/>
      <c r="N717" s="36"/>
      <c r="O717" s="36"/>
      <c r="P717" s="36"/>
      <c r="Q717" s="36"/>
      <c r="R717" s="36"/>
      <c r="S717" s="36"/>
      <c r="T717" s="36"/>
      <c r="U717" s="36"/>
      <c r="V717" s="36"/>
      <c r="W717" s="36"/>
      <c r="X717" s="36"/>
      <c r="Y717" s="36"/>
      <c r="Z717" s="36"/>
    </row>
    <row r="718" spans="1:26" ht="14.25" customHeight="1">
      <c r="A718" s="36"/>
      <c r="B718" s="36"/>
      <c r="C718" s="36"/>
      <c r="D718" s="36"/>
      <c r="E718" s="37"/>
      <c r="F718" s="36"/>
      <c r="G718" s="36"/>
      <c r="H718" s="36"/>
      <c r="I718" s="36"/>
      <c r="J718" s="36"/>
      <c r="K718" s="36"/>
      <c r="L718" s="36"/>
      <c r="M718" s="36"/>
      <c r="N718" s="36"/>
      <c r="O718" s="36"/>
      <c r="P718" s="36"/>
      <c r="Q718" s="36"/>
      <c r="R718" s="36"/>
      <c r="S718" s="36"/>
      <c r="T718" s="36"/>
      <c r="U718" s="36"/>
      <c r="V718" s="36"/>
      <c r="W718" s="36"/>
      <c r="X718" s="36"/>
      <c r="Y718" s="36"/>
      <c r="Z718" s="36"/>
    </row>
    <row r="719" spans="1:26" ht="14.25" customHeight="1">
      <c r="A719" s="36"/>
      <c r="B719" s="36"/>
      <c r="C719" s="36"/>
      <c r="D719" s="36"/>
      <c r="E719" s="37"/>
      <c r="F719" s="36"/>
      <c r="G719" s="36"/>
      <c r="H719" s="36"/>
      <c r="I719" s="36"/>
      <c r="J719" s="36"/>
      <c r="K719" s="36"/>
      <c r="L719" s="36"/>
      <c r="M719" s="36"/>
      <c r="N719" s="36"/>
      <c r="O719" s="36"/>
      <c r="P719" s="36"/>
      <c r="Q719" s="36"/>
      <c r="R719" s="36"/>
      <c r="S719" s="36"/>
      <c r="T719" s="36"/>
      <c r="U719" s="36"/>
      <c r="V719" s="36"/>
      <c r="W719" s="36"/>
      <c r="X719" s="36"/>
      <c r="Y719" s="36"/>
      <c r="Z719" s="36"/>
    </row>
    <row r="720" spans="1:26" ht="14.25" customHeight="1">
      <c r="A720" s="36"/>
      <c r="B720" s="36"/>
      <c r="C720" s="36"/>
      <c r="D720" s="36"/>
      <c r="E720" s="37"/>
      <c r="F720" s="36"/>
      <c r="G720" s="36"/>
      <c r="H720" s="36"/>
      <c r="I720" s="36"/>
      <c r="J720" s="36"/>
      <c r="K720" s="36"/>
      <c r="L720" s="36"/>
      <c r="M720" s="36"/>
      <c r="N720" s="36"/>
      <c r="O720" s="36"/>
      <c r="P720" s="36"/>
      <c r="Q720" s="36"/>
      <c r="R720" s="36"/>
      <c r="S720" s="36"/>
      <c r="T720" s="36"/>
      <c r="U720" s="36"/>
      <c r="V720" s="36"/>
      <c r="W720" s="36"/>
      <c r="X720" s="36"/>
      <c r="Y720" s="36"/>
      <c r="Z720" s="36"/>
    </row>
    <row r="721" spans="1:26" ht="14.25" customHeight="1">
      <c r="A721" s="36"/>
      <c r="B721" s="36"/>
      <c r="C721" s="36"/>
      <c r="D721" s="36"/>
      <c r="E721" s="37"/>
      <c r="F721" s="36"/>
      <c r="G721" s="36"/>
      <c r="H721" s="36"/>
      <c r="I721" s="36"/>
      <c r="J721" s="36"/>
      <c r="K721" s="36"/>
      <c r="L721" s="36"/>
      <c r="M721" s="36"/>
      <c r="N721" s="36"/>
      <c r="O721" s="36"/>
      <c r="P721" s="36"/>
      <c r="Q721" s="36"/>
      <c r="R721" s="36"/>
      <c r="S721" s="36"/>
      <c r="T721" s="36"/>
      <c r="U721" s="36"/>
      <c r="V721" s="36"/>
      <c r="W721" s="36"/>
      <c r="X721" s="36"/>
      <c r="Y721" s="36"/>
      <c r="Z721" s="36"/>
    </row>
    <row r="722" spans="1:26" ht="14.25" customHeight="1">
      <c r="A722" s="36"/>
      <c r="B722" s="36"/>
      <c r="C722" s="36"/>
      <c r="D722" s="36"/>
      <c r="E722" s="37"/>
      <c r="F722" s="36"/>
      <c r="G722" s="36"/>
      <c r="H722" s="36"/>
      <c r="I722" s="36"/>
      <c r="J722" s="36"/>
      <c r="K722" s="36"/>
      <c r="L722" s="36"/>
      <c r="M722" s="36"/>
      <c r="N722" s="36"/>
      <c r="O722" s="36"/>
      <c r="P722" s="36"/>
      <c r="Q722" s="36"/>
      <c r="R722" s="36"/>
      <c r="S722" s="36"/>
      <c r="T722" s="36"/>
      <c r="U722" s="36"/>
      <c r="V722" s="36"/>
      <c r="W722" s="36"/>
      <c r="X722" s="36"/>
      <c r="Y722" s="36"/>
      <c r="Z722" s="36"/>
    </row>
    <row r="723" spans="1:26" ht="14.25" customHeight="1">
      <c r="A723" s="36"/>
      <c r="B723" s="36"/>
      <c r="C723" s="36"/>
      <c r="D723" s="36"/>
      <c r="E723" s="37"/>
      <c r="F723" s="36"/>
      <c r="G723" s="36"/>
      <c r="H723" s="36"/>
      <c r="I723" s="36"/>
      <c r="J723" s="36"/>
      <c r="K723" s="36"/>
      <c r="L723" s="36"/>
      <c r="M723" s="36"/>
      <c r="N723" s="36"/>
      <c r="O723" s="36"/>
      <c r="P723" s="36"/>
      <c r="Q723" s="36"/>
      <c r="R723" s="36"/>
      <c r="S723" s="36"/>
      <c r="T723" s="36"/>
      <c r="U723" s="36"/>
      <c r="V723" s="36"/>
      <c r="W723" s="36"/>
      <c r="X723" s="36"/>
      <c r="Y723" s="36"/>
      <c r="Z723" s="36"/>
    </row>
    <row r="724" spans="1:26" ht="14.25" customHeight="1">
      <c r="A724" s="36"/>
      <c r="B724" s="36"/>
      <c r="C724" s="36"/>
      <c r="D724" s="36"/>
      <c r="E724" s="37"/>
      <c r="F724" s="36"/>
      <c r="G724" s="36"/>
      <c r="H724" s="36"/>
      <c r="I724" s="36"/>
      <c r="J724" s="36"/>
      <c r="K724" s="36"/>
      <c r="L724" s="36"/>
      <c r="M724" s="36"/>
      <c r="N724" s="36"/>
      <c r="O724" s="36"/>
      <c r="P724" s="36"/>
      <c r="Q724" s="36"/>
      <c r="R724" s="36"/>
      <c r="S724" s="36"/>
      <c r="T724" s="36"/>
      <c r="U724" s="36"/>
      <c r="V724" s="36"/>
      <c r="W724" s="36"/>
      <c r="X724" s="36"/>
      <c r="Y724" s="36"/>
      <c r="Z724" s="36"/>
    </row>
    <row r="725" spans="1:26" ht="14.25" customHeight="1">
      <c r="A725" s="36"/>
      <c r="B725" s="36"/>
      <c r="C725" s="36"/>
      <c r="D725" s="36"/>
      <c r="E725" s="37"/>
      <c r="F725" s="36"/>
      <c r="G725" s="36"/>
      <c r="H725" s="36"/>
      <c r="I725" s="36"/>
      <c r="J725" s="36"/>
      <c r="K725" s="36"/>
      <c r="L725" s="36"/>
      <c r="M725" s="36"/>
      <c r="N725" s="36"/>
      <c r="O725" s="36"/>
      <c r="P725" s="36"/>
      <c r="Q725" s="36"/>
      <c r="R725" s="36"/>
      <c r="S725" s="36"/>
      <c r="T725" s="36"/>
      <c r="U725" s="36"/>
      <c r="V725" s="36"/>
      <c r="W725" s="36"/>
      <c r="X725" s="36"/>
      <c r="Y725" s="36"/>
      <c r="Z725" s="36"/>
    </row>
    <row r="726" spans="1:26" ht="14.25" customHeight="1">
      <c r="A726" s="36"/>
      <c r="B726" s="36"/>
      <c r="C726" s="36"/>
      <c r="D726" s="36"/>
      <c r="E726" s="37"/>
      <c r="F726" s="36"/>
      <c r="G726" s="36"/>
      <c r="H726" s="36"/>
      <c r="I726" s="36"/>
      <c r="J726" s="36"/>
      <c r="K726" s="36"/>
      <c r="L726" s="36"/>
      <c r="M726" s="36"/>
      <c r="N726" s="36"/>
      <c r="O726" s="36"/>
      <c r="P726" s="36"/>
      <c r="Q726" s="36"/>
      <c r="R726" s="36"/>
      <c r="S726" s="36"/>
      <c r="T726" s="36"/>
      <c r="U726" s="36"/>
      <c r="V726" s="36"/>
      <c r="W726" s="36"/>
      <c r="X726" s="36"/>
      <c r="Y726" s="36"/>
      <c r="Z726" s="36"/>
    </row>
    <row r="727" spans="1:26" ht="14.25" customHeight="1">
      <c r="A727" s="36"/>
      <c r="B727" s="36"/>
      <c r="C727" s="36"/>
      <c r="D727" s="36"/>
      <c r="E727" s="37"/>
      <c r="F727" s="36"/>
      <c r="G727" s="36"/>
      <c r="H727" s="36"/>
      <c r="I727" s="36"/>
      <c r="J727" s="36"/>
      <c r="K727" s="36"/>
      <c r="L727" s="36"/>
      <c r="M727" s="36"/>
      <c r="N727" s="36"/>
      <c r="O727" s="36"/>
      <c r="P727" s="36"/>
      <c r="Q727" s="36"/>
      <c r="R727" s="36"/>
      <c r="S727" s="36"/>
      <c r="T727" s="36"/>
      <c r="U727" s="36"/>
      <c r="V727" s="36"/>
      <c r="W727" s="36"/>
      <c r="X727" s="36"/>
      <c r="Y727" s="36"/>
      <c r="Z727" s="36"/>
    </row>
    <row r="728" spans="1:26" ht="14.25" customHeight="1">
      <c r="A728" s="36"/>
      <c r="B728" s="36"/>
      <c r="C728" s="36"/>
      <c r="D728" s="36"/>
      <c r="E728" s="37"/>
      <c r="F728" s="36"/>
      <c r="G728" s="36"/>
      <c r="H728" s="36"/>
      <c r="I728" s="36"/>
      <c r="J728" s="36"/>
      <c r="K728" s="36"/>
      <c r="L728" s="36"/>
      <c r="M728" s="36"/>
      <c r="N728" s="36"/>
      <c r="O728" s="36"/>
      <c r="P728" s="36"/>
      <c r="Q728" s="36"/>
      <c r="R728" s="36"/>
      <c r="S728" s="36"/>
      <c r="T728" s="36"/>
      <c r="U728" s="36"/>
      <c r="V728" s="36"/>
      <c r="W728" s="36"/>
      <c r="X728" s="36"/>
      <c r="Y728" s="36"/>
      <c r="Z728" s="36"/>
    </row>
    <row r="729" spans="1:26" ht="14.25" customHeight="1">
      <c r="A729" s="36"/>
      <c r="B729" s="36"/>
      <c r="C729" s="36"/>
      <c r="D729" s="36"/>
      <c r="E729" s="37"/>
      <c r="F729" s="36"/>
      <c r="G729" s="36"/>
      <c r="H729" s="36"/>
      <c r="I729" s="36"/>
      <c r="J729" s="36"/>
      <c r="K729" s="36"/>
      <c r="L729" s="36"/>
      <c r="M729" s="36"/>
      <c r="N729" s="36"/>
      <c r="O729" s="36"/>
      <c r="P729" s="36"/>
      <c r="Q729" s="36"/>
      <c r="R729" s="36"/>
      <c r="S729" s="36"/>
      <c r="T729" s="36"/>
      <c r="U729" s="36"/>
      <c r="V729" s="36"/>
      <c r="W729" s="36"/>
      <c r="X729" s="36"/>
      <c r="Y729" s="36"/>
      <c r="Z729" s="36"/>
    </row>
    <row r="730" spans="1:26" ht="14.25" customHeight="1">
      <c r="A730" s="36"/>
      <c r="B730" s="36"/>
      <c r="C730" s="36"/>
      <c r="D730" s="36"/>
      <c r="E730" s="37"/>
      <c r="F730" s="36"/>
      <c r="G730" s="36"/>
      <c r="H730" s="36"/>
      <c r="I730" s="36"/>
      <c r="J730" s="36"/>
      <c r="K730" s="36"/>
      <c r="L730" s="36"/>
      <c r="M730" s="36"/>
      <c r="N730" s="36"/>
      <c r="O730" s="36"/>
      <c r="P730" s="36"/>
      <c r="Q730" s="36"/>
      <c r="R730" s="36"/>
      <c r="S730" s="36"/>
      <c r="T730" s="36"/>
      <c r="U730" s="36"/>
      <c r="V730" s="36"/>
      <c r="W730" s="36"/>
      <c r="X730" s="36"/>
      <c r="Y730" s="36"/>
      <c r="Z730" s="36"/>
    </row>
    <row r="731" spans="1:26" ht="14.25" customHeight="1">
      <c r="A731" s="36"/>
      <c r="B731" s="36"/>
      <c r="C731" s="36"/>
      <c r="D731" s="36"/>
      <c r="E731" s="37"/>
      <c r="F731" s="36"/>
      <c r="G731" s="36"/>
      <c r="H731" s="36"/>
      <c r="I731" s="36"/>
      <c r="J731" s="36"/>
      <c r="K731" s="36"/>
      <c r="L731" s="36"/>
      <c r="M731" s="36"/>
      <c r="N731" s="36"/>
      <c r="O731" s="36"/>
      <c r="P731" s="36"/>
      <c r="Q731" s="36"/>
      <c r="R731" s="36"/>
      <c r="S731" s="36"/>
      <c r="T731" s="36"/>
      <c r="U731" s="36"/>
      <c r="V731" s="36"/>
      <c r="W731" s="36"/>
      <c r="X731" s="36"/>
      <c r="Y731" s="36"/>
      <c r="Z731" s="36"/>
    </row>
    <row r="732" spans="1:26" ht="14.25" customHeight="1">
      <c r="A732" s="36"/>
      <c r="B732" s="36"/>
      <c r="C732" s="36"/>
      <c r="D732" s="36"/>
      <c r="E732" s="37"/>
      <c r="F732" s="36"/>
      <c r="G732" s="36"/>
      <c r="H732" s="36"/>
      <c r="I732" s="36"/>
      <c r="J732" s="36"/>
      <c r="K732" s="36"/>
      <c r="L732" s="36"/>
      <c r="M732" s="36"/>
      <c r="N732" s="36"/>
      <c r="O732" s="36"/>
      <c r="P732" s="36"/>
      <c r="Q732" s="36"/>
      <c r="R732" s="36"/>
      <c r="S732" s="36"/>
      <c r="T732" s="36"/>
      <c r="U732" s="36"/>
      <c r="V732" s="36"/>
      <c r="W732" s="36"/>
      <c r="X732" s="36"/>
      <c r="Y732" s="36"/>
      <c r="Z732" s="36"/>
    </row>
    <row r="733" spans="1:26" ht="14.25" customHeight="1">
      <c r="A733" s="36"/>
      <c r="B733" s="36"/>
      <c r="C733" s="36"/>
      <c r="D733" s="36"/>
      <c r="E733" s="37"/>
      <c r="F733" s="36"/>
      <c r="G733" s="36"/>
      <c r="H733" s="36"/>
      <c r="I733" s="36"/>
      <c r="J733" s="36"/>
      <c r="K733" s="36"/>
      <c r="L733" s="36"/>
      <c r="M733" s="36"/>
      <c r="N733" s="36"/>
      <c r="O733" s="36"/>
      <c r="P733" s="36"/>
      <c r="Q733" s="36"/>
      <c r="R733" s="36"/>
      <c r="S733" s="36"/>
      <c r="T733" s="36"/>
      <c r="U733" s="36"/>
      <c r="V733" s="36"/>
      <c r="W733" s="36"/>
      <c r="X733" s="36"/>
      <c r="Y733" s="36"/>
      <c r="Z733" s="36"/>
    </row>
    <row r="734" spans="1:26" ht="14.25" customHeight="1">
      <c r="A734" s="36"/>
      <c r="B734" s="36"/>
      <c r="C734" s="36"/>
      <c r="D734" s="36"/>
      <c r="E734" s="37"/>
      <c r="F734" s="36"/>
      <c r="G734" s="36"/>
      <c r="H734" s="36"/>
      <c r="I734" s="36"/>
      <c r="J734" s="36"/>
      <c r="K734" s="36"/>
      <c r="L734" s="36"/>
      <c r="M734" s="36"/>
      <c r="N734" s="36"/>
      <c r="O734" s="36"/>
      <c r="P734" s="36"/>
      <c r="Q734" s="36"/>
      <c r="R734" s="36"/>
      <c r="S734" s="36"/>
      <c r="T734" s="36"/>
      <c r="U734" s="36"/>
      <c r="V734" s="36"/>
      <c r="W734" s="36"/>
      <c r="X734" s="36"/>
      <c r="Y734" s="36"/>
      <c r="Z734" s="36"/>
    </row>
    <row r="735" spans="1:26" ht="14.25" customHeight="1">
      <c r="A735" s="36"/>
      <c r="B735" s="36"/>
      <c r="C735" s="36"/>
      <c r="D735" s="36"/>
      <c r="E735" s="37"/>
      <c r="F735" s="36"/>
      <c r="G735" s="36"/>
      <c r="H735" s="36"/>
      <c r="I735" s="36"/>
      <c r="J735" s="36"/>
      <c r="K735" s="36"/>
      <c r="L735" s="36"/>
      <c r="M735" s="36"/>
      <c r="N735" s="36"/>
      <c r="O735" s="36"/>
      <c r="P735" s="36"/>
      <c r="Q735" s="36"/>
      <c r="R735" s="36"/>
      <c r="S735" s="36"/>
      <c r="T735" s="36"/>
      <c r="U735" s="36"/>
      <c r="V735" s="36"/>
      <c r="W735" s="36"/>
      <c r="X735" s="36"/>
      <c r="Y735" s="36"/>
      <c r="Z735" s="36"/>
    </row>
    <row r="736" spans="1:26" ht="14.25" customHeight="1">
      <c r="A736" s="36"/>
      <c r="B736" s="36"/>
      <c r="C736" s="36"/>
      <c r="D736" s="36"/>
      <c r="E736" s="37"/>
      <c r="F736" s="36"/>
      <c r="G736" s="36"/>
      <c r="H736" s="36"/>
      <c r="I736" s="36"/>
      <c r="J736" s="36"/>
      <c r="K736" s="36"/>
      <c r="L736" s="36"/>
      <c r="M736" s="36"/>
      <c r="N736" s="36"/>
      <c r="O736" s="36"/>
      <c r="P736" s="36"/>
      <c r="Q736" s="36"/>
      <c r="R736" s="36"/>
      <c r="S736" s="36"/>
      <c r="T736" s="36"/>
      <c r="U736" s="36"/>
      <c r="V736" s="36"/>
      <c r="W736" s="36"/>
      <c r="X736" s="36"/>
      <c r="Y736" s="36"/>
      <c r="Z736" s="36"/>
    </row>
    <row r="737" spans="1:26" ht="14.25" customHeight="1">
      <c r="A737" s="36"/>
      <c r="B737" s="36"/>
      <c r="C737" s="36"/>
      <c r="D737" s="36"/>
      <c r="E737" s="37"/>
      <c r="F737" s="36"/>
      <c r="G737" s="36"/>
      <c r="H737" s="36"/>
      <c r="I737" s="36"/>
      <c r="J737" s="36"/>
      <c r="K737" s="36"/>
      <c r="L737" s="36"/>
      <c r="M737" s="36"/>
      <c r="N737" s="36"/>
      <c r="O737" s="36"/>
      <c r="P737" s="36"/>
      <c r="Q737" s="36"/>
      <c r="R737" s="36"/>
      <c r="S737" s="36"/>
      <c r="T737" s="36"/>
      <c r="U737" s="36"/>
      <c r="V737" s="36"/>
      <c r="W737" s="36"/>
      <c r="X737" s="36"/>
      <c r="Y737" s="36"/>
      <c r="Z737" s="36"/>
    </row>
    <row r="738" spans="1:26" ht="14.25" customHeight="1">
      <c r="A738" s="36"/>
      <c r="B738" s="36"/>
      <c r="C738" s="36"/>
      <c r="D738" s="36"/>
      <c r="E738" s="37"/>
      <c r="F738" s="36"/>
      <c r="G738" s="36"/>
      <c r="H738" s="36"/>
      <c r="I738" s="36"/>
      <c r="J738" s="36"/>
      <c r="K738" s="36"/>
      <c r="L738" s="36"/>
      <c r="M738" s="36"/>
      <c r="N738" s="36"/>
      <c r="O738" s="36"/>
      <c r="P738" s="36"/>
      <c r="Q738" s="36"/>
      <c r="R738" s="36"/>
      <c r="S738" s="36"/>
      <c r="T738" s="36"/>
      <c r="U738" s="36"/>
      <c r="V738" s="36"/>
      <c r="W738" s="36"/>
      <c r="X738" s="36"/>
      <c r="Y738" s="36"/>
      <c r="Z738" s="36"/>
    </row>
    <row r="739" spans="1:26" ht="14.25" customHeight="1">
      <c r="A739" s="36"/>
      <c r="B739" s="36"/>
      <c r="C739" s="36"/>
      <c r="D739" s="36"/>
      <c r="E739" s="37"/>
      <c r="F739" s="36"/>
      <c r="G739" s="36"/>
      <c r="H739" s="36"/>
      <c r="I739" s="36"/>
      <c r="J739" s="36"/>
      <c r="K739" s="36"/>
      <c r="L739" s="36"/>
      <c r="M739" s="36"/>
      <c r="N739" s="36"/>
      <c r="O739" s="36"/>
      <c r="P739" s="36"/>
      <c r="Q739" s="36"/>
      <c r="R739" s="36"/>
      <c r="S739" s="36"/>
      <c r="T739" s="36"/>
      <c r="U739" s="36"/>
      <c r="V739" s="36"/>
      <c r="W739" s="36"/>
      <c r="X739" s="36"/>
      <c r="Y739" s="36"/>
      <c r="Z739" s="36"/>
    </row>
    <row r="740" spans="1:26" ht="14.25" customHeight="1">
      <c r="A740" s="36"/>
      <c r="B740" s="36"/>
      <c r="C740" s="36"/>
      <c r="D740" s="36"/>
      <c r="E740" s="37"/>
      <c r="F740" s="36"/>
      <c r="G740" s="36"/>
      <c r="H740" s="36"/>
      <c r="I740" s="36"/>
      <c r="J740" s="36"/>
      <c r="K740" s="36"/>
      <c r="L740" s="36"/>
      <c r="M740" s="36"/>
      <c r="N740" s="36"/>
      <c r="O740" s="36"/>
      <c r="P740" s="36"/>
      <c r="Q740" s="36"/>
      <c r="R740" s="36"/>
      <c r="S740" s="36"/>
      <c r="T740" s="36"/>
      <c r="U740" s="36"/>
      <c r="V740" s="36"/>
      <c r="W740" s="36"/>
      <c r="X740" s="36"/>
      <c r="Y740" s="36"/>
      <c r="Z740" s="36"/>
    </row>
    <row r="741" spans="1:26" ht="14.25" customHeight="1">
      <c r="A741" s="36"/>
      <c r="B741" s="36"/>
      <c r="C741" s="36"/>
      <c r="D741" s="36"/>
      <c r="E741" s="37"/>
      <c r="F741" s="36"/>
      <c r="G741" s="36"/>
      <c r="H741" s="36"/>
      <c r="I741" s="36"/>
      <c r="J741" s="36"/>
      <c r="K741" s="36"/>
      <c r="L741" s="36"/>
      <c r="M741" s="36"/>
      <c r="N741" s="36"/>
      <c r="O741" s="36"/>
      <c r="P741" s="36"/>
      <c r="Q741" s="36"/>
      <c r="R741" s="36"/>
      <c r="S741" s="36"/>
      <c r="T741" s="36"/>
      <c r="U741" s="36"/>
      <c r="V741" s="36"/>
      <c r="W741" s="36"/>
      <c r="X741" s="36"/>
      <c r="Y741" s="36"/>
      <c r="Z741" s="36"/>
    </row>
    <row r="742" spans="1:26" ht="14.25" customHeight="1">
      <c r="A742" s="36"/>
      <c r="B742" s="36"/>
      <c r="C742" s="36"/>
      <c r="D742" s="36"/>
      <c r="E742" s="37"/>
      <c r="F742" s="36"/>
      <c r="G742" s="36"/>
      <c r="H742" s="36"/>
      <c r="I742" s="36"/>
      <c r="J742" s="36"/>
      <c r="K742" s="36"/>
      <c r="L742" s="36"/>
      <c r="M742" s="36"/>
      <c r="N742" s="36"/>
      <c r="O742" s="36"/>
      <c r="P742" s="36"/>
      <c r="Q742" s="36"/>
      <c r="R742" s="36"/>
      <c r="S742" s="36"/>
      <c r="T742" s="36"/>
      <c r="U742" s="36"/>
      <c r="V742" s="36"/>
      <c r="W742" s="36"/>
      <c r="X742" s="36"/>
      <c r="Y742" s="36"/>
      <c r="Z742" s="36"/>
    </row>
    <row r="743" spans="1:26" ht="14.25" customHeight="1">
      <c r="A743" s="36"/>
      <c r="B743" s="36"/>
      <c r="C743" s="36"/>
      <c r="D743" s="36"/>
      <c r="E743" s="37"/>
      <c r="F743" s="36"/>
      <c r="G743" s="36"/>
      <c r="H743" s="36"/>
      <c r="I743" s="36"/>
      <c r="J743" s="36"/>
      <c r="K743" s="36"/>
      <c r="L743" s="36"/>
      <c r="M743" s="36"/>
      <c r="N743" s="36"/>
      <c r="O743" s="36"/>
      <c r="P743" s="36"/>
      <c r="Q743" s="36"/>
      <c r="R743" s="36"/>
      <c r="S743" s="36"/>
      <c r="T743" s="36"/>
      <c r="U743" s="36"/>
      <c r="V743" s="36"/>
      <c r="W743" s="36"/>
      <c r="X743" s="36"/>
      <c r="Y743" s="36"/>
      <c r="Z743" s="36"/>
    </row>
    <row r="744" spans="1:26" ht="14.25" customHeight="1">
      <c r="A744" s="36"/>
      <c r="B744" s="36"/>
      <c r="C744" s="36"/>
      <c r="D744" s="36"/>
      <c r="E744" s="37"/>
      <c r="F744" s="36"/>
      <c r="G744" s="36"/>
      <c r="H744" s="36"/>
      <c r="I744" s="36"/>
      <c r="J744" s="36"/>
      <c r="K744" s="36"/>
      <c r="L744" s="36"/>
      <c r="M744" s="36"/>
      <c r="N744" s="36"/>
      <c r="O744" s="36"/>
      <c r="P744" s="36"/>
      <c r="Q744" s="36"/>
      <c r="R744" s="36"/>
      <c r="S744" s="36"/>
      <c r="T744" s="36"/>
      <c r="U744" s="36"/>
      <c r="V744" s="36"/>
      <c r="W744" s="36"/>
      <c r="X744" s="36"/>
      <c r="Y744" s="36"/>
      <c r="Z744" s="36"/>
    </row>
    <row r="745" spans="1:26" ht="14.25" customHeight="1">
      <c r="A745" s="36"/>
      <c r="B745" s="36"/>
      <c r="C745" s="36"/>
      <c r="D745" s="36"/>
      <c r="E745" s="37"/>
      <c r="F745" s="36"/>
      <c r="G745" s="36"/>
      <c r="H745" s="36"/>
      <c r="I745" s="36"/>
      <c r="J745" s="36"/>
      <c r="K745" s="36"/>
      <c r="L745" s="36"/>
      <c r="M745" s="36"/>
      <c r="N745" s="36"/>
      <c r="O745" s="36"/>
      <c r="P745" s="36"/>
      <c r="Q745" s="36"/>
      <c r="R745" s="36"/>
      <c r="S745" s="36"/>
      <c r="T745" s="36"/>
      <c r="U745" s="36"/>
      <c r="V745" s="36"/>
      <c r="W745" s="36"/>
      <c r="X745" s="36"/>
      <c r="Y745" s="36"/>
      <c r="Z745" s="36"/>
    </row>
    <row r="746" spans="1:26" ht="14.25" customHeight="1">
      <c r="A746" s="36"/>
      <c r="B746" s="36"/>
      <c r="C746" s="36"/>
      <c r="D746" s="36"/>
      <c r="E746" s="37"/>
      <c r="F746" s="36"/>
      <c r="G746" s="36"/>
      <c r="H746" s="36"/>
      <c r="I746" s="36"/>
      <c r="J746" s="36"/>
      <c r="K746" s="36"/>
      <c r="L746" s="36"/>
      <c r="M746" s="36"/>
      <c r="N746" s="36"/>
      <c r="O746" s="36"/>
      <c r="P746" s="36"/>
      <c r="Q746" s="36"/>
      <c r="R746" s="36"/>
      <c r="S746" s="36"/>
      <c r="T746" s="36"/>
      <c r="U746" s="36"/>
      <c r="V746" s="36"/>
      <c r="W746" s="36"/>
      <c r="X746" s="36"/>
      <c r="Y746" s="36"/>
      <c r="Z746" s="36"/>
    </row>
    <row r="747" spans="1:26" ht="14.25" customHeight="1">
      <c r="A747" s="36"/>
      <c r="B747" s="36"/>
      <c r="C747" s="36"/>
      <c r="D747" s="36"/>
      <c r="E747" s="37"/>
      <c r="F747" s="36"/>
      <c r="G747" s="36"/>
      <c r="H747" s="36"/>
      <c r="I747" s="36"/>
      <c r="J747" s="36"/>
      <c r="K747" s="36"/>
      <c r="L747" s="36"/>
      <c r="M747" s="36"/>
      <c r="N747" s="36"/>
      <c r="O747" s="36"/>
      <c r="P747" s="36"/>
      <c r="Q747" s="36"/>
      <c r="R747" s="36"/>
      <c r="S747" s="36"/>
      <c r="T747" s="36"/>
      <c r="U747" s="36"/>
      <c r="V747" s="36"/>
      <c r="W747" s="36"/>
      <c r="X747" s="36"/>
      <c r="Y747" s="36"/>
      <c r="Z747" s="36"/>
    </row>
    <row r="748" spans="1:26" ht="14.25" customHeight="1">
      <c r="A748" s="36"/>
      <c r="B748" s="36"/>
      <c r="C748" s="36"/>
      <c r="D748" s="36"/>
      <c r="E748" s="37"/>
      <c r="F748" s="36"/>
      <c r="G748" s="36"/>
      <c r="H748" s="36"/>
      <c r="I748" s="36"/>
      <c r="J748" s="36"/>
      <c r="K748" s="36"/>
      <c r="L748" s="36"/>
      <c r="M748" s="36"/>
      <c r="N748" s="36"/>
      <c r="O748" s="36"/>
      <c r="P748" s="36"/>
      <c r="Q748" s="36"/>
      <c r="R748" s="36"/>
      <c r="S748" s="36"/>
      <c r="T748" s="36"/>
      <c r="U748" s="36"/>
      <c r="V748" s="36"/>
      <c r="W748" s="36"/>
      <c r="X748" s="36"/>
      <c r="Y748" s="36"/>
      <c r="Z748" s="36"/>
    </row>
    <row r="749" spans="1:26" ht="14.25" customHeight="1">
      <c r="A749" s="36"/>
      <c r="B749" s="36"/>
      <c r="C749" s="36"/>
      <c r="D749" s="36"/>
      <c r="E749" s="37"/>
      <c r="F749" s="36"/>
      <c r="G749" s="36"/>
      <c r="H749" s="36"/>
      <c r="I749" s="36"/>
      <c r="J749" s="36"/>
      <c r="K749" s="36"/>
      <c r="L749" s="36"/>
      <c r="M749" s="36"/>
      <c r="N749" s="36"/>
      <c r="O749" s="36"/>
      <c r="P749" s="36"/>
      <c r="Q749" s="36"/>
      <c r="R749" s="36"/>
      <c r="S749" s="36"/>
      <c r="T749" s="36"/>
      <c r="U749" s="36"/>
      <c r="V749" s="36"/>
      <c r="W749" s="36"/>
      <c r="X749" s="36"/>
      <c r="Y749" s="36"/>
      <c r="Z749" s="36"/>
    </row>
    <row r="750" spans="1:26" ht="14.25" customHeight="1">
      <c r="A750" s="36"/>
      <c r="B750" s="36"/>
      <c r="C750" s="36"/>
      <c r="D750" s="36"/>
      <c r="E750" s="37"/>
      <c r="F750" s="36"/>
      <c r="G750" s="36"/>
      <c r="H750" s="36"/>
      <c r="I750" s="36"/>
      <c r="J750" s="36"/>
      <c r="K750" s="36"/>
      <c r="L750" s="36"/>
      <c r="M750" s="36"/>
      <c r="N750" s="36"/>
      <c r="O750" s="36"/>
      <c r="P750" s="36"/>
      <c r="Q750" s="36"/>
      <c r="R750" s="36"/>
      <c r="S750" s="36"/>
      <c r="T750" s="36"/>
      <c r="U750" s="36"/>
      <c r="V750" s="36"/>
      <c r="W750" s="36"/>
      <c r="X750" s="36"/>
      <c r="Y750" s="36"/>
      <c r="Z750" s="36"/>
    </row>
    <row r="751" spans="1:26" ht="14.25" customHeight="1">
      <c r="A751" s="36"/>
      <c r="B751" s="36"/>
      <c r="C751" s="36"/>
      <c r="D751" s="36"/>
      <c r="E751" s="37"/>
      <c r="F751" s="36"/>
      <c r="G751" s="36"/>
      <c r="H751" s="36"/>
      <c r="I751" s="36"/>
      <c r="J751" s="36"/>
      <c r="K751" s="36"/>
      <c r="L751" s="36"/>
      <c r="M751" s="36"/>
      <c r="N751" s="36"/>
      <c r="O751" s="36"/>
      <c r="P751" s="36"/>
      <c r="Q751" s="36"/>
      <c r="R751" s="36"/>
      <c r="S751" s="36"/>
      <c r="T751" s="36"/>
      <c r="U751" s="36"/>
      <c r="V751" s="36"/>
      <c r="W751" s="36"/>
      <c r="X751" s="36"/>
      <c r="Y751" s="36"/>
      <c r="Z751" s="36"/>
    </row>
    <row r="752" spans="1:26" ht="14.25" customHeight="1">
      <c r="A752" s="36"/>
      <c r="B752" s="36"/>
      <c r="C752" s="36"/>
      <c r="D752" s="36"/>
      <c r="E752" s="37"/>
      <c r="F752" s="36"/>
      <c r="G752" s="36"/>
      <c r="H752" s="36"/>
      <c r="I752" s="36"/>
      <c r="J752" s="36"/>
      <c r="K752" s="36"/>
      <c r="L752" s="36"/>
      <c r="M752" s="36"/>
      <c r="N752" s="36"/>
      <c r="O752" s="36"/>
      <c r="P752" s="36"/>
      <c r="Q752" s="36"/>
      <c r="R752" s="36"/>
      <c r="S752" s="36"/>
      <c r="T752" s="36"/>
      <c r="U752" s="36"/>
      <c r="V752" s="36"/>
      <c r="W752" s="36"/>
      <c r="X752" s="36"/>
      <c r="Y752" s="36"/>
      <c r="Z752" s="36"/>
    </row>
    <row r="753" spans="1:26" ht="14.25" customHeight="1">
      <c r="A753" s="36"/>
      <c r="B753" s="36"/>
      <c r="C753" s="36"/>
      <c r="D753" s="36"/>
      <c r="E753" s="37"/>
      <c r="F753" s="36"/>
      <c r="G753" s="36"/>
      <c r="H753" s="36"/>
      <c r="I753" s="36"/>
      <c r="J753" s="36"/>
      <c r="K753" s="36"/>
      <c r="L753" s="36"/>
      <c r="M753" s="36"/>
      <c r="N753" s="36"/>
      <c r="O753" s="36"/>
      <c r="P753" s="36"/>
      <c r="Q753" s="36"/>
      <c r="R753" s="36"/>
      <c r="S753" s="36"/>
      <c r="T753" s="36"/>
      <c r="U753" s="36"/>
      <c r="V753" s="36"/>
      <c r="W753" s="36"/>
      <c r="X753" s="36"/>
      <c r="Y753" s="36"/>
      <c r="Z753" s="36"/>
    </row>
    <row r="754" spans="1:26" ht="14.25" customHeight="1">
      <c r="A754" s="36"/>
      <c r="B754" s="36"/>
      <c r="C754" s="36"/>
      <c r="D754" s="36"/>
      <c r="E754" s="37"/>
      <c r="F754" s="36"/>
      <c r="G754" s="36"/>
      <c r="H754" s="36"/>
      <c r="I754" s="36"/>
      <c r="J754" s="36"/>
      <c r="K754" s="36"/>
      <c r="L754" s="36"/>
      <c r="M754" s="36"/>
      <c r="N754" s="36"/>
      <c r="O754" s="36"/>
      <c r="P754" s="36"/>
      <c r="Q754" s="36"/>
      <c r="R754" s="36"/>
      <c r="S754" s="36"/>
      <c r="T754" s="36"/>
      <c r="U754" s="36"/>
      <c r="V754" s="36"/>
      <c r="W754" s="36"/>
      <c r="X754" s="36"/>
      <c r="Y754" s="36"/>
      <c r="Z754" s="36"/>
    </row>
    <row r="755" spans="1:26" ht="14.25" customHeight="1">
      <c r="A755" s="36"/>
      <c r="B755" s="36"/>
      <c r="C755" s="36"/>
      <c r="D755" s="36"/>
      <c r="E755" s="37"/>
      <c r="F755" s="36"/>
      <c r="G755" s="36"/>
      <c r="H755" s="36"/>
      <c r="I755" s="36"/>
      <c r="J755" s="36"/>
      <c r="K755" s="36"/>
      <c r="L755" s="36"/>
      <c r="M755" s="36"/>
      <c r="N755" s="36"/>
      <c r="O755" s="36"/>
      <c r="P755" s="36"/>
      <c r="Q755" s="36"/>
      <c r="R755" s="36"/>
      <c r="S755" s="36"/>
      <c r="T755" s="36"/>
      <c r="U755" s="36"/>
      <c r="V755" s="36"/>
      <c r="W755" s="36"/>
      <c r="X755" s="36"/>
      <c r="Y755" s="36"/>
      <c r="Z755" s="36"/>
    </row>
    <row r="756" spans="1:26" ht="14.25" customHeight="1">
      <c r="A756" s="36"/>
      <c r="B756" s="36"/>
      <c r="C756" s="36"/>
      <c r="D756" s="36"/>
      <c r="E756" s="37"/>
      <c r="F756" s="36"/>
      <c r="G756" s="36"/>
      <c r="H756" s="36"/>
      <c r="I756" s="36"/>
      <c r="J756" s="36"/>
      <c r="K756" s="36"/>
      <c r="L756" s="36"/>
      <c r="M756" s="36"/>
      <c r="N756" s="36"/>
      <c r="O756" s="36"/>
      <c r="P756" s="36"/>
      <c r="Q756" s="36"/>
      <c r="R756" s="36"/>
      <c r="S756" s="36"/>
      <c r="T756" s="36"/>
      <c r="U756" s="36"/>
      <c r="V756" s="36"/>
      <c r="W756" s="36"/>
      <c r="X756" s="36"/>
      <c r="Y756" s="36"/>
      <c r="Z756" s="36"/>
    </row>
    <row r="757" spans="1:26" ht="14.25" customHeight="1">
      <c r="A757" s="36"/>
      <c r="B757" s="36"/>
      <c r="C757" s="36"/>
      <c r="D757" s="36"/>
      <c r="E757" s="37"/>
      <c r="F757" s="36"/>
      <c r="G757" s="36"/>
      <c r="H757" s="36"/>
      <c r="I757" s="36"/>
      <c r="J757" s="36"/>
      <c r="K757" s="36"/>
      <c r="L757" s="36"/>
      <c r="M757" s="36"/>
      <c r="N757" s="36"/>
      <c r="O757" s="36"/>
      <c r="P757" s="36"/>
      <c r="Q757" s="36"/>
      <c r="R757" s="36"/>
      <c r="S757" s="36"/>
      <c r="T757" s="36"/>
      <c r="U757" s="36"/>
      <c r="V757" s="36"/>
      <c r="W757" s="36"/>
      <c r="X757" s="36"/>
      <c r="Y757" s="36"/>
      <c r="Z757" s="36"/>
    </row>
    <row r="758" spans="1:26" ht="14.25" customHeight="1">
      <c r="A758" s="36"/>
      <c r="B758" s="36"/>
      <c r="C758" s="36"/>
      <c r="D758" s="36"/>
      <c r="E758" s="37"/>
      <c r="F758" s="36"/>
      <c r="G758" s="36"/>
      <c r="H758" s="36"/>
      <c r="I758" s="36"/>
      <c r="J758" s="36"/>
      <c r="K758" s="36"/>
      <c r="L758" s="36"/>
      <c r="M758" s="36"/>
      <c r="N758" s="36"/>
      <c r="O758" s="36"/>
      <c r="P758" s="36"/>
      <c r="Q758" s="36"/>
      <c r="R758" s="36"/>
      <c r="S758" s="36"/>
      <c r="T758" s="36"/>
      <c r="U758" s="36"/>
      <c r="V758" s="36"/>
      <c r="W758" s="36"/>
      <c r="X758" s="36"/>
      <c r="Y758" s="36"/>
      <c r="Z758" s="36"/>
    </row>
    <row r="759" spans="1:26" ht="14.25" customHeight="1">
      <c r="A759" s="36"/>
      <c r="B759" s="36"/>
      <c r="C759" s="36"/>
      <c r="D759" s="36"/>
      <c r="E759" s="37"/>
      <c r="F759" s="36"/>
      <c r="G759" s="36"/>
      <c r="H759" s="36"/>
      <c r="I759" s="36"/>
      <c r="J759" s="36"/>
      <c r="K759" s="36"/>
      <c r="L759" s="36"/>
      <c r="M759" s="36"/>
      <c r="N759" s="36"/>
      <c r="O759" s="36"/>
      <c r="P759" s="36"/>
      <c r="Q759" s="36"/>
      <c r="R759" s="36"/>
      <c r="S759" s="36"/>
      <c r="T759" s="36"/>
      <c r="U759" s="36"/>
      <c r="V759" s="36"/>
      <c r="W759" s="36"/>
      <c r="X759" s="36"/>
      <c r="Y759" s="36"/>
      <c r="Z759" s="36"/>
    </row>
    <row r="760" spans="1:26" ht="14.25" customHeight="1">
      <c r="A760" s="36"/>
      <c r="B760" s="36"/>
      <c r="C760" s="36"/>
      <c r="D760" s="36"/>
      <c r="E760" s="37"/>
      <c r="F760" s="36"/>
      <c r="G760" s="36"/>
      <c r="H760" s="36"/>
      <c r="I760" s="36"/>
      <c r="J760" s="36"/>
      <c r="K760" s="36"/>
      <c r="L760" s="36"/>
      <c r="M760" s="36"/>
      <c r="N760" s="36"/>
      <c r="O760" s="36"/>
      <c r="P760" s="36"/>
      <c r="Q760" s="36"/>
      <c r="R760" s="36"/>
      <c r="S760" s="36"/>
      <c r="T760" s="36"/>
      <c r="U760" s="36"/>
      <c r="V760" s="36"/>
      <c r="W760" s="36"/>
      <c r="X760" s="36"/>
      <c r="Y760" s="36"/>
      <c r="Z760" s="36"/>
    </row>
    <row r="761" spans="1:26" ht="14.25" customHeight="1">
      <c r="A761" s="36"/>
      <c r="B761" s="36"/>
      <c r="C761" s="36"/>
      <c r="D761" s="36"/>
      <c r="E761" s="37"/>
      <c r="F761" s="36"/>
      <c r="G761" s="36"/>
      <c r="H761" s="36"/>
      <c r="I761" s="36"/>
      <c r="J761" s="36"/>
      <c r="K761" s="36"/>
      <c r="L761" s="36"/>
      <c r="M761" s="36"/>
      <c r="N761" s="36"/>
      <c r="O761" s="36"/>
      <c r="P761" s="36"/>
      <c r="Q761" s="36"/>
      <c r="R761" s="36"/>
      <c r="S761" s="36"/>
      <c r="T761" s="36"/>
      <c r="U761" s="36"/>
      <c r="V761" s="36"/>
      <c r="W761" s="36"/>
      <c r="X761" s="36"/>
      <c r="Y761" s="36"/>
      <c r="Z761" s="36"/>
    </row>
    <row r="762" spans="1:26" ht="14.25" customHeight="1">
      <c r="A762" s="36"/>
      <c r="B762" s="36"/>
      <c r="C762" s="36"/>
      <c r="D762" s="36"/>
      <c r="E762" s="37"/>
      <c r="F762" s="36"/>
      <c r="G762" s="36"/>
      <c r="H762" s="36"/>
      <c r="I762" s="36"/>
      <c r="J762" s="36"/>
      <c r="K762" s="36"/>
      <c r="L762" s="36"/>
      <c r="M762" s="36"/>
      <c r="N762" s="36"/>
      <c r="O762" s="36"/>
      <c r="P762" s="36"/>
      <c r="Q762" s="36"/>
      <c r="R762" s="36"/>
      <c r="S762" s="36"/>
      <c r="T762" s="36"/>
      <c r="U762" s="36"/>
      <c r="V762" s="36"/>
      <c r="W762" s="36"/>
      <c r="X762" s="36"/>
      <c r="Y762" s="36"/>
      <c r="Z762" s="36"/>
    </row>
    <row r="763" spans="1:26" ht="14.25" customHeight="1">
      <c r="A763" s="36"/>
      <c r="B763" s="36"/>
      <c r="C763" s="36"/>
      <c r="D763" s="36"/>
      <c r="E763" s="37"/>
      <c r="F763" s="36"/>
      <c r="G763" s="36"/>
      <c r="H763" s="36"/>
      <c r="I763" s="36"/>
      <c r="J763" s="36"/>
      <c r="K763" s="36"/>
      <c r="L763" s="36"/>
      <c r="M763" s="36"/>
      <c r="N763" s="36"/>
      <c r="O763" s="36"/>
      <c r="P763" s="36"/>
      <c r="Q763" s="36"/>
      <c r="R763" s="36"/>
      <c r="S763" s="36"/>
      <c r="T763" s="36"/>
      <c r="U763" s="36"/>
      <c r="V763" s="36"/>
      <c r="W763" s="36"/>
      <c r="X763" s="36"/>
      <c r="Y763" s="36"/>
      <c r="Z763" s="36"/>
    </row>
    <row r="764" spans="1:26" ht="14.25" customHeight="1">
      <c r="A764" s="36"/>
      <c r="B764" s="36"/>
      <c r="C764" s="36"/>
      <c r="D764" s="36"/>
      <c r="E764" s="37"/>
      <c r="F764" s="36"/>
      <c r="G764" s="36"/>
      <c r="H764" s="36"/>
      <c r="I764" s="36"/>
      <c r="J764" s="36"/>
      <c r="K764" s="36"/>
      <c r="L764" s="36"/>
      <c r="M764" s="36"/>
      <c r="N764" s="36"/>
      <c r="O764" s="36"/>
      <c r="P764" s="36"/>
      <c r="Q764" s="36"/>
      <c r="R764" s="36"/>
      <c r="S764" s="36"/>
      <c r="T764" s="36"/>
      <c r="U764" s="36"/>
      <c r="V764" s="36"/>
      <c r="W764" s="36"/>
      <c r="X764" s="36"/>
      <c r="Y764" s="36"/>
      <c r="Z764" s="36"/>
    </row>
    <row r="765" spans="1:26" ht="14.25" customHeight="1">
      <c r="A765" s="36"/>
      <c r="B765" s="36"/>
      <c r="C765" s="36"/>
      <c r="D765" s="36"/>
      <c r="E765" s="37"/>
      <c r="F765" s="36"/>
      <c r="G765" s="36"/>
      <c r="H765" s="36"/>
      <c r="I765" s="36"/>
      <c r="J765" s="36"/>
      <c r="K765" s="36"/>
      <c r="L765" s="36"/>
      <c r="M765" s="36"/>
      <c r="N765" s="36"/>
      <c r="O765" s="36"/>
      <c r="P765" s="36"/>
      <c r="Q765" s="36"/>
      <c r="R765" s="36"/>
      <c r="S765" s="36"/>
      <c r="T765" s="36"/>
      <c r="U765" s="36"/>
      <c r="V765" s="36"/>
      <c r="W765" s="36"/>
      <c r="X765" s="36"/>
      <c r="Y765" s="36"/>
      <c r="Z765" s="36"/>
    </row>
    <row r="766" spans="1:26" ht="14.25" customHeight="1">
      <c r="A766" s="36"/>
      <c r="B766" s="36"/>
      <c r="C766" s="36"/>
      <c r="D766" s="36"/>
      <c r="E766" s="37"/>
      <c r="F766" s="36"/>
      <c r="G766" s="36"/>
      <c r="H766" s="36"/>
      <c r="I766" s="36"/>
      <c r="J766" s="36"/>
      <c r="K766" s="36"/>
      <c r="L766" s="36"/>
      <c r="M766" s="36"/>
      <c r="N766" s="36"/>
      <c r="O766" s="36"/>
      <c r="P766" s="36"/>
      <c r="Q766" s="36"/>
      <c r="R766" s="36"/>
      <c r="S766" s="36"/>
      <c r="T766" s="36"/>
      <c r="U766" s="36"/>
      <c r="V766" s="36"/>
      <c r="W766" s="36"/>
      <c r="X766" s="36"/>
      <c r="Y766" s="36"/>
      <c r="Z766" s="36"/>
    </row>
    <row r="767" spans="1:26" ht="14.25" customHeight="1">
      <c r="A767" s="36"/>
      <c r="B767" s="36"/>
      <c r="C767" s="36"/>
      <c r="D767" s="36"/>
      <c r="E767" s="37"/>
      <c r="F767" s="36"/>
      <c r="G767" s="36"/>
      <c r="H767" s="36"/>
      <c r="I767" s="36"/>
      <c r="J767" s="36"/>
      <c r="K767" s="36"/>
      <c r="L767" s="36"/>
      <c r="M767" s="36"/>
      <c r="N767" s="36"/>
      <c r="O767" s="36"/>
      <c r="P767" s="36"/>
      <c r="Q767" s="36"/>
      <c r="R767" s="36"/>
      <c r="S767" s="36"/>
      <c r="T767" s="36"/>
      <c r="U767" s="36"/>
      <c r="V767" s="36"/>
      <c r="W767" s="36"/>
      <c r="X767" s="36"/>
      <c r="Y767" s="36"/>
      <c r="Z767" s="36"/>
    </row>
    <row r="768" spans="1:26" ht="14.25" customHeight="1">
      <c r="A768" s="36"/>
      <c r="B768" s="36"/>
      <c r="C768" s="36"/>
      <c r="D768" s="36"/>
      <c r="E768" s="37"/>
      <c r="F768" s="36"/>
      <c r="G768" s="36"/>
      <c r="H768" s="36"/>
      <c r="I768" s="36"/>
      <c r="J768" s="36"/>
      <c r="K768" s="36"/>
      <c r="L768" s="36"/>
      <c r="M768" s="36"/>
      <c r="N768" s="36"/>
      <c r="O768" s="36"/>
      <c r="P768" s="36"/>
      <c r="Q768" s="36"/>
      <c r="R768" s="36"/>
      <c r="S768" s="36"/>
      <c r="T768" s="36"/>
      <c r="U768" s="36"/>
      <c r="V768" s="36"/>
      <c r="W768" s="36"/>
      <c r="X768" s="36"/>
      <c r="Y768" s="36"/>
      <c r="Z768" s="36"/>
    </row>
    <row r="769" spans="1:26" ht="14.25" customHeight="1">
      <c r="A769" s="36"/>
      <c r="B769" s="36"/>
      <c r="C769" s="36"/>
      <c r="D769" s="36"/>
      <c r="E769" s="37"/>
      <c r="F769" s="36"/>
      <c r="G769" s="36"/>
      <c r="H769" s="36"/>
      <c r="I769" s="36"/>
      <c r="J769" s="36"/>
      <c r="K769" s="36"/>
      <c r="L769" s="36"/>
      <c r="M769" s="36"/>
      <c r="N769" s="36"/>
      <c r="O769" s="36"/>
      <c r="P769" s="36"/>
      <c r="Q769" s="36"/>
      <c r="R769" s="36"/>
      <c r="S769" s="36"/>
      <c r="T769" s="36"/>
      <c r="U769" s="36"/>
      <c r="V769" s="36"/>
      <c r="W769" s="36"/>
      <c r="X769" s="36"/>
      <c r="Y769" s="36"/>
      <c r="Z769" s="36"/>
    </row>
    <row r="770" spans="1:26" ht="14.25" customHeight="1">
      <c r="A770" s="36"/>
      <c r="B770" s="36"/>
      <c r="C770" s="36"/>
      <c r="D770" s="36"/>
      <c r="E770" s="37"/>
      <c r="F770" s="36"/>
      <c r="G770" s="36"/>
      <c r="H770" s="36"/>
      <c r="I770" s="36"/>
      <c r="J770" s="36"/>
      <c r="K770" s="36"/>
      <c r="L770" s="36"/>
      <c r="M770" s="36"/>
      <c r="N770" s="36"/>
      <c r="O770" s="36"/>
      <c r="P770" s="36"/>
      <c r="Q770" s="36"/>
      <c r="R770" s="36"/>
      <c r="S770" s="36"/>
      <c r="T770" s="36"/>
      <c r="U770" s="36"/>
      <c r="V770" s="36"/>
      <c r="W770" s="36"/>
      <c r="X770" s="36"/>
      <c r="Y770" s="36"/>
      <c r="Z770" s="36"/>
    </row>
    <row r="771" spans="1:26" ht="14.25" customHeight="1">
      <c r="A771" s="36"/>
      <c r="B771" s="36"/>
      <c r="C771" s="36"/>
      <c r="D771" s="36"/>
      <c r="E771" s="37"/>
      <c r="F771" s="36"/>
      <c r="G771" s="36"/>
      <c r="H771" s="36"/>
      <c r="I771" s="36"/>
      <c r="J771" s="36"/>
      <c r="K771" s="36"/>
      <c r="L771" s="36"/>
      <c r="M771" s="36"/>
      <c r="N771" s="36"/>
      <c r="O771" s="36"/>
      <c r="P771" s="36"/>
      <c r="Q771" s="36"/>
      <c r="R771" s="36"/>
      <c r="S771" s="36"/>
      <c r="T771" s="36"/>
      <c r="U771" s="36"/>
      <c r="V771" s="36"/>
      <c r="W771" s="36"/>
      <c r="X771" s="36"/>
      <c r="Y771" s="36"/>
      <c r="Z771" s="36"/>
    </row>
    <row r="772" spans="1:26" ht="14.25" customHeight="1">
      <c r="A772" s="36"/>
      <c r="B772" s="36"/>
      <c r="C772" s="36"/>
      <c r="D772" s="36"/>
      <c r="E772" s="37"/>
      <c r="F772" s="36"/>
      <c r="G772" s="36"/>
      <c r="H772" s="36"/>
      <c r="I772" s="36"/>
      <c r="J772" s="36"/>
      <c r="K772" s="36"/>
      <c r="L772" s="36"/>
      <c r="M772" s="36"/>
      <c r="N772" s="36"/>
      <c r="O772" s="36"/>
      <c r="P772" s="36"/>
      <c r="Q772" s="36"/>
      <c r="R772" s="36"/>
      <c r="S772" s="36"/>
      <c r="T772" s="36"/>
      <c r="U772" s="36"/>
      <c r="V772" s="36"/>
      <c r="W772" s="36"/>
      <c r="X772" s="36"/>
      <c r="Y772" s="36"/>
      <c r="Z772" s="36"/>
    </row>
    <row r="773" spans="1:26" ht="14.25" customHeight="1">
      <c r="A773" s="36"/>
      <c r="B773" s="36"/>
      <c r="C773" s="36"/>
      <c r="D773" s="36"/>
      <c r="E773" s="37"/>
      <c r="F773" s="36"/>
      <c r="G773" s="36"/>
      <c r="H773" s="36"/>
      <c r="I773" s="36"/>
      <c r="J773" s="36"/>
      <c r="K773" s="36"/>
      <c r="L773" s="36"/>
      <c r="M773" s="36"/>
      <c r="N773" s="36"/>
      <c r="O773" s="36"/>
      <c r="P773" s="36"/>
      <c r="Q773" s="36"/>
      <c r="R773" s="36"/>
      <c r="S773" s="36"/>
      <c r="T773" s="36"/>
      <c r="U773" s="36"/>
      <c r="V773" s="36"/>
      <c r="W773" s="36"/>
      <c r="X773" s="36"/>
      <c r="Y773" s="36"/>
      <c r="Z773" s="36"/>
    </row>
    <row r="774" spans="1:26" ht="14.25" customHeight="1">
      <c r="A774" s="36"/>
      <c r="B774" s="36"/>
      <c r="C774" s="36"/>
      <c r="D774" s="36"/>
      <c r="E774" s="37"/>
      <c r="F774" s="36"/>
      <c r="G774" s="36"/>
      <c r="H774" s="36"/>
      <c r="I774" s="36"/>
      <c r="J774" s="36"/>
      <c r="K774" s="36"/>
      <c r="L774" s="36"/>
      <c r="M774" s="36"/>
      <c r="N774" s="36"/>
      <c r="O774" s="36"/>
      <c r="P774" s="36"/>
      <c r="Q774" s="36"/>
      <c r="R774" s="36"/>
      <c r="S774" s="36"/>
      <c r="T774" s="36"/>
      <c r="U774" s="36"/>
      <c r="V774" s="36"/>
      <c r="W774" s="36"/>
      <c r="X774" s="36"/>
      <c r="Y774" s="36"/>
      <c r="Z774" s="36"/>
    </row>
    <row r="775" spans="1:26" ht="14.25" customHeight="1">
      <c r="A775" s="36"/>
      <c r="B775" s="36"/>
      <c r="C775" s="36"/>
      <c r="D775" s="36"/>
      <c r="E775" s="37"/>
      <c r="F775" s="36"/>
      <c r="G775" s="36"/>
      <c r="H775" s="36"/>
      <c r="I775" s="36"/>
      <c r="J775" s="36"/>
      <c r="K775" s="36"/>
      <c r="L775" s="36"/>
      <c r="M775" s="36"/>
      <c r="N775" s="36"/>
      <c r="O775" s="36"/>
      <c r="P775" s="36"/>
      <c r="Q775" s="36"/>
      <c r="R775" s="36"/>
      <c r="S775" s="36"/>
      <c r="T775" s="36"/>
      <c r="U775" s="36"/>
      <c r="V775" s="36"/>
      <c r="W775" s="36"/>
      <c r="X775" s="36"/>
      <c r="Y775" s="36"/>
      <c r="Z775" s="36"/>
    </row>
    <row r="776" spans="1:26" ht="14.25" customHeight="1">
      <c r="A776" s="36"/>
      <c r="B776" s="36"/>
      <c r="C776" s="36"/>
      <c r="D776" s="36"/>
      <c r="E776" s="37"/>
      <c r="F776" s="36"/>
      <c r="G776" s="36"/>
      <c r="H776" s="36"/>
      <c r="I776" s="36"/>
      <c r="J776" s="36"/>
      <c r="K776" s="36"/>
      <c r="L776" s="36"/>
      <c r="M776" s="36"/>
      <c r="N776" s="36"/>
      <c r="O776" s="36"/>
      <c r="P776" s="36"/>
      <c r="Q776" s="36"/>
      <c r="R776" s="36"/>
      <c r="S776" s="36"/>
      <c r="T776" s="36"/>
      <c r="U776" s="36"/>
      <c r="V776" s="36"/>
      <c r="W776" s="36"/>
      <c r="X776" s="36"/>
      <c r="Y776" s="36"/>
      <c r="Z776" s="36"/>
    </row>
    <row r="777" spans="1:26" ht="14.25" customHeight="1">
      <c r="A777" s="36"/>
      <c r="B777" s="36"/>
      <c r="C777" s="36"/>
      <c r="D777" s="36"/>
      <c r="E777" s="37"/>
      <c r="F777" s="36"/>
      <c r="G777" s="36"/>
      <c r="H777" s="36"/>
      <c r="I777" s="36"/>
      <c r="J777" s="36"/>
      <c r="K777" s="36"/>
      <c r="L777" s="36"/>
      <c r="M777" s="36"/>
      <c r="N777" s="36"/>
      <c r="O777" s="36"/>
      <c r="P777" s="36"/>
      <c r="Q777" s="36"/>
      <c r="R777" s="36"/>
      <c r="S777" s="36"/>
      <c r="T777" s="36"/>
      <c r="U777" s="36"/>
      <c r="V777" s="36"/>
      <c r="W777" s="36"/>
      <c r="X777" s="36"/>
      <c r="Y777" s="36"/>
      <c r="Z777" s="36"/>
    </row>
    <row r="778" spans="1:26" ht="14.25" customHeight="1">
      <c r="A778" s="36"/>
      <c r="B778" s="36"/>
      <c r="C778" s="36"/>
      <c r="D778" s="36"/>
      <c r="E778" s="37"/>
      <c r="F778" s="36"/>
      <c r="G778" s="36"/>
      <c r="H778" s="36"/>
      <c r="I778" s="36"/>
      <c r="J778" s="36"/>
      <c r="K778" s="36"/>
      <c r="L778" s="36"/>
      <c r="M778" s="36"/>
      <c r="N778" s="36"/>
      <c r="O778" s="36"/>
      <c r="P778" s="36"/>
      <c r="Q778" s="36"/>
      <c r="R778" s="36"/>
      <c r="S778" s="36"/>
      <c r="T778" s="36"/>
      <c r="U778" s="36"/>
      <c r="V778" s="36"/>
      <c r="W778" s="36"/>
      <c r="X778" s="36"/>
      <c r="Y778" s="36"/>
      <c r="Z778" s="36"/>
    </row>
    <row r="779" spans="1:26" ht="14.25" customHeight="1">
      <c r="A779" s="36"/>
      <c r="B779" s="36"/>
      <c r="C779" s="36"/>
      <c r="D779" s="36"/>
      <c r="E779" s="37"/>
      <c r="F779" s="36"/>
      <c r="G779" s="36"/>
      <c r="H779" s="36"/>
      <c r="I779" s="36"/>
      <c r="J779" s="36"/>
      <c r="K779" s="36"/>
      <c r="L779" s="36"/>
      <c r="M779" s="36"/>
      <c r="N779" s="36"/>
      <c r="O779" s="36"/>
      <c r="P779" s="36"/>
      <c r="Q779" s="36"/>
      <c r="R779" s="36"/>
      <c r="S779" s="36"/>
      <c r="T779" s="36"/>
      <c r="U779" s="36"/>
      <c r="V779" s="36"/>
      <c r="W779" s="36"/>
      <c r="X779" s="36"/>
      <c r="Y779" s="36"/>
      <c r="Z779" s="36"/>
    </row>
    <row r="780" spans="1:26" ht="14.25" customHeight="1">
      <c r="A780" s="36"/>
      <c r="B780" s="36"/>
      <c r="C780" s="36"/>
      <c r="D780" s="36"/>
      <c r="E780" s="37"/>
      <c r="F780" s="36"/>
      <c r="G780" s="36"/>
      <c r="H780" s="36"/>
      <c r="I780" s="36"/>
      <c r="J780" s="36"/>
      <c r="K780" s="36"/>
      <c r="L780" s="36"/>
      <c r="M780" s="36"/>
      <c r="N780" s="36"/>
      <c r="O780" s="36"/>
      <c r="P780" s="36"/>
      <c r="Q780" s="36"/>
      <c r="R780" s="36"/>
      <c r="S780" s="36"/>
      <c r="T780" s="36"/>
      <c r="U780" s="36"/>
      <c r="V780" s="36"/>
      <c r="W780" s="36"/>
      <c r="X780" s="36"/>
      <c r="Y780" s="36"/>
      <c r="Z780" s="36"/>
    </row>
    <row r="781" spans="1:26" ht="14.25" customHeight="1">
      <c r="A781" s="36"/>
      <c r="B781" s="36"/>
      <c r="C781" s="36"/>
      <c r="D781" s="36"/>
      <c r="E781" s="37"/>
      <c r="F781" s="36"/>
      <c r="G781" s="36"/>
      <c r="H781" s="36"/>
      <c r="I781" s="36"/>
      <c r="J781" s="36"/>
      <c r="K781" s="36"/>
      <c r="L781" s="36"/>
      <c r="M781" s="36"/>
      <c r="N781" s="36"/>
      <c r="O781" s="36"/>
      <c r="P781" s="36"/>
      <c r="Q781" s="36"/>
      <c r="R781" s="36"/>
      <c r="S781" s="36"/>
      <c r="T781" s="36"/>
      <c r="U781" s="36"/>
      <c r="V781" s="36"/>
      <c r="W781" s="36"/>
      <c r="X781" s="36"/>
      <c r="Y781" s="36"/>
      <c r="Z781" s="36"/>
    </row>
    <row r="782" spans="1:26" ht="14.25" customHeight="1">
      <c r="A782" s="36"/>
      <c r="B782" s="36"/>
      <c r="C782" s="36"/>
      <c r="D782" s="36"/>
      <c r="E782" s="37"/>
      <c r="F782" s="36"/>
      <c r="G782" s="36"/>
      <c r="H782" s="36"/>
      <c r="I782" s="36"/>
      <c r="J782" s="36"/>
      <c r="K782" s="36"/>
      <c r="L782" s="36"/>
      <c r="M782" s="36"/>
      <c r="N782" s="36"/>
      <c r="O782" s="36"/>
      <c r="P782" s="36"/>
      <c r="Q782" s="36"/>
      <c r="R782" s="36"/>
      <c r="S782" s="36"/>
      <c r="T782" s="36"/>
      <c r="U782" s="36"/>
      <c r="V782" s="36"/>
      <c r="W782" s="36"/>
      <c r="X782" s="36"/>
      <c r="Y782" s="36"/>
      <c r="Z782" s="36"/>
    </row>
    <row r="783" spans="1:26" ht="14.25" customHeight="1">
      <c r="A783" s="36"/>
      <c r="B783" s="36"/>
      <c r="C783" s="36"/>
      <c r="D783" s="36"/>
      <c r="E783" s="37"/>
      <c r="F783" s="36"/>
      <c r="G783" s="36"/>
      <c r="H783" s="36"/>
      <c r="I783" s="36"/>
      <c r="J783" s="36"/>
      <c r="K783" s="36"/>
      <c r="L783" s="36"/>
      <c r="M783" s="36"/>
      <c r="N783" s="36"/>
      <c r="O783" s="36"/>
      <c r="P783" s="36"/>
      <c r="Q783" s="36"/>
      <c r="R783" s="36"/>
      <c r="S783" s="36"/>
      <c r="T783" s="36"/>
      <c r="U783" s="36"/>
      <c r="V783" s="36"/>
      <c r="W783" s="36"/>
      <c r="X783" s="36"/>
      <c r="Y783" s="36"/>
      <c r="Z783" s="36"/>
    </row>
    <row r="784" spans="1:26" ht="14.25" customHeight="1">
      <c r="A784" s="36"/>
      <c r="B784" s="36"/>
      <c r="C784" s="36"/>
      <c r="D784" s="36"/>
      <c r="E784" s="37"/>
      <c r="F784" s="36"/>
      <c r="G784" s="36"/>
      <c r="H784" s="36"/>
      <c r="I784" s="36"/>
      <c r="J784" s="36"/>
      <c r="K784" s="36"/>
      <c r="L784" s="36"/>
      <c r="M784" s="36"/>
      <c r="N784" s="36"/>
      <c r="O784" s="36"/>
      <c r="P784" s="36"/>
      <c r="Q784" s="36"/>
      <c r="R784" s="36"/>
      <c r="S784" s="36"/>
      <c r="T784" s="36"/>
      <c r="U784" s="36"/>
      <c r="V784" s="36"/>
      <c r="W784" s="36"/>
      <c r="X784" s="36"/>
      <c r="Y784" s="36"/>
      <c r="Z784" s="36"/>
    </row>
    <row r="785" spans="1:26" ht="14.25" customHeight="1">
      <c r="A785" s="36"/>
      <c r="B785" s="36"/>
      <c r="C785" s="36"/>
      <c r="D785" s="36"/>
      <c r="E785" s="37"/>
      <c r="F785" s="36"/>
      <c r="G785" s="36"/>
      <c r="H785" s="36"/>
      <c r="I785" s="36"/>
      <c r="J785" s="36"/>
      <c r="K785" s="36"/>
      <c r="L785" s="36"/>
      <c r="M785" s="36"/>
      <c r="N785" s="36"/>
      <c r="O785" s="36"/>
      <c r="P785" s="36"/>
      <c r="Q785" s="36"/>
      <c r="R785" s="36"/>
      <c r="S785" s="36"/>
      <c r="T785" s="36"/>
      <c r="U785" s="36"/>
      <c r="V785" s="36"/>
      <c r="W785" s="36"/>
      <c r="X785" s="36"/>
      <c r="Y785" s="36"/>
      <c r="Z785" s="36"/>
    </row>
    <row r="786" spans="1:26" ht="14.25" customHeight="1">
      <c r="A786" s="36"/>
      <c r="B786" s="36"/>
      <c r="C786" s="36"/>
      <c r="D786" s="36"/>
      <c r="E786" s="37"/>
      <c r="F786" s="36"/>
      <c r="G786" s="36"/>
      <c r="H786" s="36"/>
      <c r="I786" s="36"/>
      <c r="J786" s="36"/>
      <c r="K786" s="36"/>
      <c r="L786" s="36"/>
      <c r="M786" s="36"/>
      <c r="N786" s="36"/>
      <c r="O786" s="36"/>
      <c r="P786" s="36"/>
      <c r="Q786" s="36"/>
      <c r="R786" s="36"/>
      <c r="S786" s="36"/>
      <c r="T786" s="36"/>
      <c r="U786" s="36"/>
      <c r="V786" s="36"/>
      <c r="W786" s="36"/>
      <c r="X786" s="36"/>
      <c r="Y786" s="36"/>
      <c r="Z786" s="36"/>
    </row>
    <row r="787" spans="1:26" ht="14.25" customHeight="1">
      <c r="A787" s="36"/>
      <c r="B787" s="36"/>
      <c r="C787" s="36"/>
      <c r="D787" s="36"/>
      <c r="E787" s="37"/>
      <c r="F787" s="36"/>
      <c r="G787" s="36"/>
      <c r="H787" s="36"/>
      <c r="I787" s="36"/>
      <c r="J787" s="36"/>
      <c r="K787" s="36"/>
      <c r="L787" s="36"/>
      <c r="M787" s="36"/>
      <c r="N787" s="36"/>
      <c r="O787" s="36"/>
      <c r="P787" s="36"/>
      <c r="Q787" s="36"/>
      <c r="R787" s="36"/>
      <c r="S787" s="36"/>
      <c r="T787" s="36"/>
      <c r="U787" s="36"/>
      <c r="V787" s="36"/>
      <c r="W787" s="36"/>
      <c r="X787" s="36"/>
      <c r="Y787" s="36"/>
      <c r="Z787" s="36"/>
    </row>
    <row r="788" spans="1:26" ht="14.25" customHeight="1">
      <c r="A788" s="36"/>
      <c r="B788" s="36"/>
      <c r="C788" s="36"/>
      <c r="D788" s="36"/>
      <c r="E788" s="37"/>
      <c r="F788" s="36"/>
      <c r="G788" s="36"/>
      <c r="H788" s="36"/>
      <c r="I788" s="36"/>
      <c r="J788" s="36"/>
      <c r="K788" s="36"/>
      <c r="L788" s="36"/>
      <c r="M788" s="36"/>
      <c r="N788" s="36"/>
      <c r="O788" s="36"/>
      <c r="P788" s="36"/>
      <c r="Q788" s="36"/>
      <c r="R788" s="36"/>
      <c r="S788" s="36"/>
      <c r="T788" s="36"/>
      <c r="U788" s="36"/>
      <c r="V788" s="36"/>
      <c r="W788" s="36"/>
      <c r="X788" s="36"/>
      <c r="Y788" s="36"/>
      <c r="Z788" s="36"/>
    </row>
    <row r="789" spans="1:26" ht="14.25" customHeight="1">
      <c r="A789" s="36"/>
      <c r="B789" s="36"/>
      <c r="C789" s="36"/>
      <c r="D789" s="36"/>
      <c r="E789" s="37"/>
      <c r="F789" s="36"/>
      <c r="G789" s="36"/>
      <c r="H789" s="36"/>
      <c r="I789" s="36"/>
      <c r="J789" s="36"/>
      <c r="K789" s="36"/>
      <c r="L789" s="36"/>
      <c r="M789" s="36"/>
      <c r="N789" s="36"/>
      <c r="O789" s="36"/>
      <c r="P789" s="36"/>
      <c r="Q789" s="36"/>
      <c r="R789" s="36"/>
      <c r="S789" s="36"/>
      <c r="T789" s="36"/>
      <c r="U789" s="36"/>
      <c r="V789" s="36"/>
      <c r="W789" s="36"/>
      <c r="X789" s="36"/>
      <c r="Y789" s="36"/>
      <c r="Z789" s="36"/>
    </row>
    <row r="790" spans="1:26" ht="14.25" customHeight="1">
      <c r="A790" s="36"/>
      <c r="B790" s="36"/>
      <c r="C790" s="36"/>
      <c r="D790" s="36"/>
      <c r="E790" s="37"/>
      <c r="F790" s="36"/>
      <c r="G790" s="36"/>
      <c r="H790" s="36"/>
      <c r="I790" s="36"/>
      <c r="J790" s="36"/>
      <c r="K790" s="36"/>
      <c r="L790" s="36"/>
      <c r="M790" s="36"/>
      <c r="N790" s="36"/>
      <c r="O790" s="36"/>
      <c r="P790" s="36"/>
      <c r="Q790" s="36"/>
      <c r="R790" s="36"/>
      <c r="S790" s="36"/>
      <c r="T790" s="36"/>
      <c r="U790" s="36"/>
      <c r="V790" s="36"/>
      <c r="W790" s="36"/>
      <c r="X790" s="36"/>
      <c r="Y790" s="36"/>
      <c r="Z790" s="36"/>
    </row>
    <row r="791" spans="1:26" ht="14.25" customHeight="1">
      <c r="A791" s="36"/>
      <c r="B791" s="36"/>
      <c r="C791" s="36"/>
      <c r="D791" s="36"/>
      <c r="E791" s="37"/>
      <c r="F791" s="36"/>
      <c r="G791" s="36"/>
      <c r="H791" s="36"/>
      <c r="I791" s="36"/>
      <c r="J791" s="36"/>
      <c r="K791" s="36"/>
      <c r="L791" s="36"/>
      <c r="M791" s="36"/>
      <c r="N791" s="36"/>
      <c r="O791" s="36"/>
      <c r="P791" s="36"/>
      <c r="Q791" s="36"/>
      <c r="R791" s="36"/>
      <c r="S791" s="36"/>
      <c r="T791" s="36"/>
      <c r="U791" s="36"/>
      <c r="V791" s="36"/>
      <c r="W791" s="36"/>
      <c r="X791" s="36"/>
      <c r="Y791" s="36"/>
      <c r="Z791" s="36"/>
    </row>
    <row r="792" spans="1:26" ht="14.25" customHeight="1">
      <c r="A792" s="36"/>
      <c r="B792" s="36"/>
      <c r="C792" s="36"/>
      <c r="D792" s="36"/>
      <c r="E792" s="37"/>
      <c r="F792" s="36"/>
      <c r="G792" s="36"/>
      <c r="H792" s="36"/>
      <c r="I792" s="36"/>
      <c r="J792" s="36"/>
      <c r="K792" s="36"/>
      <c r="L792" s="36"/>
      <c r="M792" s="36"/>
      <c r="N792" s="36"/>
      <c r="O792" s="36"/>
      <c r="P792" s="36"/>
      <c r="Q792" s="36"/>
      <c r="R792" s="36"/>
      <c r="S792" s="36"/>
      <c r="T792" s="36"/>
      <c r="U792" s="36"/>
      <c r="V792" s="36"/>
      <c r="W792" s="36"/>
      <c r="X792" s="36"/>
      <c r="Y792" s="36"/>
      <c r="Z792" s="36"/>
    </row>
    <row r="793" spans="1:26" ht="14.25" customHeight="1">
      <c r="A793" s="36"/>
      <c r="B793" s="36"/>
      <c r="C793" s="36"/>
      <c r="D793" s="36"/>
      <c r="E793" s="37"/>
      <c r="F793" s="36"/>
      <c r="G793" s="36"/>
      <c r="H793" s="36"/>
      <c r="I793" s="36"/>
      <c r="J793" s="36"/>
      <c r="K793" s="36"/>
      <c r="L793" s="36"/>
      <c r="M793" s="36"/>
      <c r="N793" s="36"/>
      <c r="O793" s="36"/>
      <c r="P793" s="36"/>
      <c r="Q793" s="36"/>
      <c r="R793" s="36"/>
      <c r="S793" s="36"/>
      <c r="T793" s="36"/>
      <c r="U793" s="36"/>
      <c r="V793" s="36"/>
      <c r="W793" s="36"/>
      <c r="X793" s="36"/>
      <c r="Y793" s="36"/>
      <c r="Z793" s="36"/>
    </row>
    <row r="794" spans="1:26" ht="14.25" customHeight="1">
      <c r="A794" s="36"/>
      <c r="B794" s="36"/>
      <c r="C794" s="36"/>
      <c r="D794" s="36"/>
      <c r="E794" s="37"/>
      <c r="F794" s="36"/>
      <c r="G794" s="36"/>
      <c r="H794" s="36"/>
      <c r="I794" s="36"/>
      <c r="J794" s="36"/>
      <c r="K794" s="36"/>
      <c r="L794" s="36"/>
      <c r="M794" s="36"/>
      <c r="N794" s="36"/>
      <c r="O794" s="36"/>
      <c r="P794" s="36"/>
      <c r="Q794" s="36"/>
      <c r="R794" s="36"/>
      <c r="S794" s="36"/>
      <c r="T794" s="36"/>
      <c r="U794" s="36"/>
      <c r="V794" s="36"/>
      <c r="W794" s="36"/>
      <c r="X794" s="36"/>
      <c r="Y794" s="36"/>
      <c r="Z794" s="36"/>
    </row>
    <row r="795" spans="1:26" ht="14.25" customHeight="1">
      <c r="A795" s="36"/>
      <c r="B795" s="36"/>
      <c r="C795" s="36"/>
      <c r="D795" s="36"/>
      <c r="E795" s="37"/>
      <c r="F795" s="36"/>
      <c r="G795" s="36"/>
      <c r="H795" s="36"/>
      <c r="I795" s="36"/>
      <c r="J795" s="36"/>
      <c r="K795" s="36"/>
      <c r="L795" s="36"/>
      <c r="M795" s="36"/>
      <c r="N795" s="36"/>
      <c r="O795" s="36"/>
      <c r="P795" s="36"/>
      <c r="Q795" s="36"/>
      <c r="R795" s="36"/>
      <c r="S795" s="36"/>
      <c r="T795" s="36"/>
      <c r="U795" s="36"/>
      <c r="V795" s="36"/>
      <c r="W795" s="36"/>
      <c r="X795" s="36"/>
      <c r="Y795" s="36"/>
      <c r="Z795" s="36"/>
    </row>
    <row r="796" spans="1:26" ht="14.25" customHeight="1">
      <c r="A796" s="36"/>
      <c r="B796" s="36"/>
      <c r="C796" s="36"/>
      <c r="D796" s="36"/>
      <c r="E796" s="37"/>
      <c r="F796" s="36"/>
      <c r="G796" s="36"/>
      <c r="H796" s="36"/>
      <c r="I796" s="36"/>
      <c r="J796" s="36"/>
      <c r="K796" s="36"/>
      <c r="L796" s="36"/>
      <c r="M796" s="36"/>
      <c r="N796" s="36"/>
      <c r="O796" s="36"/>
      <c r="P796" s="36"/>
      <c r="Q796" s="36"/>
      <c r="R796" s="36"/>
      <c r="S796" s="36"/>
      <c r="T796" s="36"/>
      <c r="U796" s="36"/>
      <c r="V796" s="36"/>
      <c r="W796" s="36"/>
      <c r="X796" s="36"/>
      <c r="Y796" s="36"/>
      <c r="Z796" s="36"/>
    </row>
    <row r="797" spans="1:26" ht="14.25" customHeight="1">
      <c r="A797" s="36"/>
      <c r="B797" s="36"/>
      <c r="C797" s="36"/>
      <c r="D797" s="36"/>
      <c r="E797" s="37"/>
      <c r="F797" s="36"/>
      <c r="G797" s="36"/>
      <c r="H797" s="36"/>
      <c r="I797" s="36"/>
      <c r="J797" s="36"/>
      <c r="K797" s="36"/>
      <c r="L797" s="36"/>
      <c r="M797" s="36"/>
      <c r="N797" s="36"/>
      <c r="O797" s="36"/>
      <c r="P797" s="36"/>
      <c r="Q797" s="36"/>
      <c r="R797" s="36"/>
      <c r="S797" s="36"/>
      <c r="T797" s="36"/>
      <c r="U797" s="36"/>
      <c r="V797" s="36"/>
      <c r="W797" s="36"/>
      <c r="X797" s="36"/>
      <c r="Y797" s="36"/>
      <c r="Z797" s="36"/>
    </row>
    <row r="798" spans="1:26" ht="14.25" customHeight="1">
      <c r="A798" s="36"/>
      <c r="B798" s="36"/>
      <c r="C798" s="36"/>
      <c r="D798" s="36"/>
      <c r="E798" s="37"/>
      <c r="F798" s="36"/>
      <c r="G798" s="36"/>
      <c r="H798" s="36"/>
      <c r="I798" s="36"/>
      <c r="J798" s="36"/>
      <c r="K798" s="36"/>
      <c r="L798" s="36"/>
      <c r="M798" s="36"/>
      <c r="N798" s="36"/>
      <c r="O798" s="36"/>
      <c r="P798" s="36"/>
      <c r="Q798" s="36"/>
      <c r="R798" s="36"/>
      <c r="S798" s="36"/>
      <c r="T798" s="36"/>
      <c r="U798" s="36"/>
      <c r="V798" s="36"/>
      <c r="W798" s="36"/>
      <c r="X798" s="36"/>
      <c r="Y798" s="36"/>
      <c r="Z798" s="36"/>
    </row>
    <row r="799" spans="1:26" ht="14.25" customHeight="1">
      <c r="A799" s="36"/>
      <c r="B799" s="36"/>
      <c r="C799" s="36"/>
      <c r="D799" s="36"/>
      <c r="E799" s="37"/>
      <c r="F799" s="36"/>
      <c r="G799" s="36"/>
      <c r="H799" s="36"/>
      <c r="I799" s="36"/>
      <c r="J799" s="36"/>
      <c r="K799" s="36"/>
      <c r="L799" s="36"/>
      <c r="M799" s="36"/>
      <c r="N799" s="36"/>
      <c r="O799" s="36"/>
      <c r="P799" s="36"/>
      <c r="Q799" s="36"/>
      <c r="R799" s="36"/>
      <c r="S799" s="36"/>
      <c r="T799" s="36"/>
      <c r="U799" s="36"/>
      <c r="V799" s="36"/>
      <c r="W799" s="36"/>
      <c r="X799" s="36"/>
      <c r="Y799" s="36"/>
      <c r="Z799" s="36"/>
    </row>
    <row r="800" spans="1:26" ht="14.25" customHeight="1">
      <c r="A800" s="36"/>
      <c r="B800" s="36"/>
      <c r="C800" s="36"/>
      <c r="D800" s="36"/>
      <c r="E800" s="37"/>
      <c r="F800" s="36"/>
      <c r="G800" s="36"/>
      <c r="H800" s="36"/>
      <c r="I800" s="36"/>
      <c r="J800" s="36"/>
      <c r="K800" s="36"/>
      <c r="L800" s="36"/>
      <c r="M800" s="36"/>
      <c r="N800" s="36"/>
      <c r="O800" s="36"/>
      <c r="P800" s="36"/>
      <c r="Q800" s="36"/>
      <c r="R800" s="36"/>
      <c r="S800" s="36"/>
      <c r="T800" s="36"/>
      <c r="U800" s="36"/>
      <c r="V800" s="36"/>
      <c r="W800" s="36"/>
      <c r="X800" s="36"/>
      <c r="Y800" s="36"/>
      <c r="Z800" s="36"/>
    </row>
    <row r="801" spans="1:26" ht="14.25" customHeight="1">
      <c r="A801" s="36"/>
      <c r="B801" s="36"/>
      <c r="C801" s="36"/>
      <c r="D801" s="36"/>
      <c r="E801" s="37"/>
      <c r="F801" s="36"/>
      <c r="G801" s="36"/>
      <c r="H801" s="36"/>
      <c r="I801" s="36"/>
      <c r="J801" s="36"/>
      <c r="K801" s="36"/>
      <c r="L801" s="36"/>
      <c r="M801" s="36"/>
      <c r="N801" s="36"/>
      <c r="O801" s="36"/>
      <c r="P801" s="36"/>
      <c r="Q801" s="36"/>
      <c r="R801" s="36"/>
      <c r="S801" s="36"/>
      <c r="T801" s="36"/>
      <c r="U801" s="36"/>
      <c r="V801" s="36"/>
      <c r="W801" s="36"/>
      <c r="X801" s="36"/>
      <c r="Y801" s="36"/>
      <c r="Z801" s="36"/>
    </row>
    <row r="802" spans="1:26" ht="14.25" customHeight="1">
      <c r="A802" s="36"/>
      <c r="B802" s="36"/>
      <c r="C802" s="36"/>
      <c r="D802" s="36"/>
      <c r="E802" s="37"/>
      <c r="F802" s="36"/>
      <c r="G802" s="36"/>
      <c r="H802" s="36"/>
      <c r="I802" s="36"/>
      <c r="J802" s="36"/>
      <c r="K802" s="36"/>
      <c r="L802" s="36"/>
      <c r="M802" s="36"/>
      <c r="N802" s="36"/>
      <c r="O802" s="36"/>
      <c r="P802" s="36"/>
      <c r="Q802" s="36"/>
      <c r="R802" s="36"/>
      <c r="S802" s="36"/>
      <c r="T802" s="36"/>
      <c r="U802" s="36"/>
      <c r="V802" s="36"/>
      <c r="W802" s="36"/>
      <c r="X802" s="36"/>
      <c r="Y802" s="36"/>
      <c r="Z802" s="36"/>
    </row>
    <row r="803" spans="1:26" ht="14.25" customHeight="1">
      <c r="A803" s="36"/>
      <c r="B803" s="36"/>
      <c r="C803" s="36"/>
      <c r="D803" s="36"/>
      <c r="E803" s="37"/>
      <c r="F803" s="36"/>
      <c r="G803" s="36"/>
      <c r="H803" s="36"/>
      <c r="I803" s="36"/>
      <c r="J803" s="36"/>
      <c r="K803" s="36"/>
      <c r="L803" s="36"/>
      <c r="M803" s="36"/>
      <c r="N803" s="36"/>
      <c r="O803" s="36"/>
      <c r="P803" s="36"/>
      <c r="Q803" s="36"/>
      <c r="R803" s="36"/>
      <c r="S803" s="36"/>
      <c r="T803" s="36"/>
      <c r="U803" s="36"/>
      <c r="V803" s="36"/>
      <c r="W803" s="36"/>
      <c r="X803" s="36"/>
      <c r="Y803" s="36"/>
      <c r="Z803" s="36"/>
    </row>
    <row r="804" spans="1:26" ht="14.25" customHeight="1">
      <c r="A804" s="36"/>
      <c r="B804" s="36"/>
      <c r="C804" s="36"/>
      <c r="D804" s="36"/>
      <c r="E804" s="37"/>
      <c r="F804" s="36"/>
      <c r="G804" s="36"/>
      <c r="H804" s="36"/>
      <c r="I804" s="36"/>
      <c r="J804" s="36"/>
      <c r="K804" s="36"/>
      <c r="L804" s="36"/>
      <c r="M804" s="36"/>
      <c r="N804" s="36"/>
      <c r="O804" s="36"/>
      <c r="P804" s="36"/>
      <c r="Q804" s="36"/>
      <c r="R804" s="36"/>
      <c r="S804" s="36"/>
      <c r="T804" s="36"/>
      <c r="U804" s="36"/>
      <c r="V804" s="36"/>
      <c r="W804" s="36"/>
      <c r="X804" s="36"/>
      <c r="Y804" s="36"/>
      <c r="Z804" s="36"/>
    </row>
    <row r="805" spans="1:26" ht="14.25" customHeight="1">
      <c r="A805" s="36"/>
      <c r="B805" s="36"/>
      <c r="C805" s="36"/>
      <c r="D805" s="36"/>
      <c r="E805" s="37"/>
      <c r="F805" s="36"/>
      <c r="G805" s="36"/>
      <c r="H805" s="36"/>
      <c r="I805" s="36"/>
      <c r="J805" s="36"/>
      <c r="K805" s="36"/>
      <c r="L805" s="36"/>
      <c r="M805" s="36"/>
      <c r="N805" s="36"/>
      <c r="O805" s="36"/>
      <c r="P805" s="36"/>
      <c r="Q805" s="36"/>
      <c r="R805" s="36"/>
      <c r="S805" s="36"/>
      <c r="T805" s="36"/>
      <c r="U805" s="36"/>
      <c r="V805" s="36"/>
      <c r="W805" s="36"/>
      <c r="X805" s="36"/>
      <c r="Y805" s="36"/>
      <c r="Z805" s="36"/>
    </row>
    <row r="806" spans="1:26" ht="14.25" customHeight="1">
      <c r="A806" s="36"/>
      <c r="B806" s="36"/>
      <c r="C806" s="36"/>
      <c r="D806" s="36"/>
      <c r="E806" s="37"/>
      <c r="F806" s="36"/>
      <c r="G806" s="36"/>
      <c r="H806" s="36"/>
      <c r="I806" s="36"/>
      <c r="J806" s="36"/>
      <c r="K806" s="36"/>
      <c r="L806" s="36"/>
      <c r="M806" s="36"/>
      <c r="N806" s="36"/>
      <c r="O806" s="36"/>
      <c r="P806" s="36"/>
      <c r="Q806" s="36"/>
      <c r="R806" s="36"/>
      <c r="S806" s="36"/>
      <c r="T806" s="36"/>
      <c r="U806" s="36"/>
      <c r="V806" s="36"/>
      <c r="W806" s="36"/>
      <c r="X806" s="36"/>
      <c r="Y806" s="36"/>
      <c r="Z806" s="36"/>
    </row>
    <row r="807" spans="1:26" ht="14.25" customHeight="1">
      <c r="A807" s="36"/>
      <c r="B807" s="36"/>
      <c r="C807" s="36"/>
      <c r="D807" s="36"/>
      <c r="E807" s="37"/>
      <c r="F807" s="36"/>
      <c r="G807" s="36"/>
      <c r="H807" s="36"/>
      <c r="I807" s="36"/>
      <c r="J807" s="36"/>
      <c r="K807" s="36"/>
      <c r="L807" s="36"/>
      <c r="M807" s="36"/>
      <c r="N807" s="36"/>
      <c r="O807" s="36"/>
      <c r="P807" s="36"/>
      <c r="Q807" s="36"/>
      <c r="R807" s="36"/>
      <c r="S807" s="36"/>
      <c r="T807" s="36"/>
      <c r="U807" s="36"/>
      <c r="V807" s="36"/>
      <c r="W807" s="36"/>
      <c r="X807" s="36"/>
      <c r="Y807" s="36"/>
      <c r="Z807" s="36"/>
    </row>
    <row r="808" spans="1:26" ht="14.25" customHeight="1">
      <c r="A808" s="36"/>
      <c r="B808" s="36"/>
      <c r="C808" s="36"/>
      <c r="D808" s="36"/>
      <c r="E808" s="37"/>
      <c r="F808" s="36"/>
      <c r="G808" s="36"/>
      <c r="H808" s="36"/>
      <c r="I808" s="36"/>
      <c r="J808" s="36"/>
      <c r="K808" s="36"/>
      <c r="L808" s="36"/>
      <c r="M808" s="36"/>
      <c r="N808" s="36"/>
      <c r="O808" s="36"/>
      <c r="P808" s="36"/>
      <c r="Q808" s="36"/>
      <c r="R808" s="36"/>
      <c r="S808" s="36"/>
      <c r="T808" s="36"/>
      <c r="U808" s="36"/>
      <c r="V808" s="36"/>
      <c r="W808" s="36"/>
      <c r="X808" s="36"/>
      <c r="Y808" s="36"/>
      <c r="Z808" s="36"/>
    </row>
    <row r="809" spans="1:26" ht="14.25" customHeight="1">
      <c r="A809" s="36"/>
      <c r="B809" s="36"/>
      <c r="C809" s="36"/>
      <c r="D809" s="36"/>
      <c r="E809" s="37"/>
      <c r="F809" s="36"/>
      <c r="G809" s="36"/>
      <c r="H809" s="36"/>
      <c r="I809" s="36"/>
      <c r="J809" s="36"/>
      <c r="K809" s="36"/>
      <c r="L809" s="36"/>
      <c r="M809" s="36"/>
      <c r="N809" s="36"/>
      <c r="O809" s="36"/>
      <c r="P809" s="36"/>
      <c r="Q809" s="36"/>
      <c r="R809" s="36"/>
      <c r="S809" s="36"/>
      <c r="T809" s="36"/>
      <c r="U809" s="36"/>
      <c r="V809" s="36"/>
      <c r="W809" s="36"/>
      <c r="X809" s="36"/>
      <c r="Y809" s="36"/>
      <c r="Z809" s="36"/>
    </row>
    <row r="810" spans="1:26" ht="14.25" customHeight="1">
      <c r="A810" s="36"/>
      <c r="B810" s="36"/>
      <c r="C810" s="36"/>
      <c r="D810" s="36"/>
      <c r="E810" s="37"/>
      <c r="F810" s="36"/>
      <c r="G810" s="36"/>
      <c r="H810" s="36"/>
      <c r="I810" s="36"/>
      <c r="J810" s="36"/>
      <c r="K810" s="36"/>
      <c r="L810" s="36"/>
      <c r="M810" s="36"/>
      <c r="N810" s="36"/>
      <c r="O810" s="36"/>
      <c r="P810" s="36"/>
      <c r="Q810" s="36"/>
      <c r="R810" s="36"/>
      <c r="S810" s="36"/>
      <c r="T810" s="36"/>
      <c r="U810" s="36"/>
      <c r="V810" s="36"/>
      <c r="W810" s="36"/>
      <c r="X810" s="36"/>
      <c r="Y810" s="36"/>
      <c r="Z810" s="36"/>
    </row>
    <row r="811" spans="1:26" ht="14.25" customHeight="1">
      <c r="A811" s="36"/>
      <c r="B811" s="36"/>
      <c r="C811" s="36"/>
      <c r="D811" s="36"/>
      <c r="E811" s="37"/>
      <c r="F811" s="36"/>
      <c r="G811" s="36"/>
      <c r="H811" s="36"/>
      <c r="I811" s="36"/>
      <c r="J811" s="36"/>
      <c r="K811" s="36"/>
      <c r="L811" s="36"/>
      <c r="M811" s="36"/>
      <c r="N811" s="36"/>
      <c r="O811" s="36"/>
      <c r="P811" s="36"/>
      <c r="Q811" s="36"/>
      <c r="R811" s="36"/>
      <c r="S811" s="36"/>
      <c r="T811" s="36"/>
      <c r="U811" s="36"/>
      <c r="V811" s="36"/>
      <c r="W811" s="36"/>
      <c r="X811" s="36"/>
      <c r="Y811" s="36"/>
      <c r="Z811" s="36"/>
    </row>
    <row r="812" spans="1:26" ht="14.25" customHeight="1">
      <c r="A812" s="36"/>
      <c r="B812" s="36"/>
      <c r="C812" s="36"/>
      <c r="D812" s="36"/>
      <c r="E812" s="37"/>
      <c r="F812" s="36"/>
      <c r="G812" s="36"/>
      <c r="H812" s="36"/>
      <c r="I812" s="36"/>
      <c r="J812" s="36"/>
      <c r="K812" s="36"/>
      <c r="L812" s="36"/>
      <c r="M812" s="36"/>
      <c r="N812" s="36"/>
      <c r="O812" s="36"/>
      <c r="P812" s="36"/>
      <c r="Q812" s="36"/>
      <c r="R812" s="36"/>
      <c r="S812" s="36"/>
      <c r="T812" s="36"/>
      <c r="U812" s="36"/>
      <c r="V812" s="36"/>
      <c r="W812" s="36"/>
      <c r="X812" s="36"/>
      <c r="Y812" s="36"/>
      <c r="Z812" s="36"/>
    </row>
    <row r="813" spans="1:26" ht="14.25" customHeight="1">
      <c r="A813" s="36"/>
      <c r="B813" s="36"/>
      <c r="C813" s="36"/>
      <c r="D813" s="36"/>
      <c r="E813" s="37"/>
      <c r="F813" s="36"/>
      <c r="G813" s="36"/>
      <c r="H813" s="36"/>
      <c r="I813" s="36"/>
      <c r="J813" s="36"/>
      <c r="K813" s="36"/>
      <c r="L813" s="36"/>
      <c r="M813" s="36"/>
      <c r="N813" s="36"/>
      <c r="O813" s="36"/>
      <c r="P813" s="36"/>
      <c r="Q813" s="36"/>
      <c r="R813" s="36"/>
      <c r="S813" s="36"/>
      <c r="T813" s="36"/>
      <c r="U813" s="36"/>
      <c r="V813" s="36"/>
      <c r="W813" s="36"/>
      <c r="X813" s="36"/>
      <c r="Y813" s="36"/>
      <c r="Z813" s="36"/>
    </row>
    <row r="814" spans="1:26" ht="14.25" customHeight="1">
      <c r="A814" s="36"/>
      <c r="B814" s="36"/>
      <c r="C814" s="36"/>
      <c r="D814" s="36"/>
      <c r="E814" s="37"/>
      <c r="F814" s="36"/>
      <c r="G814" s="36"/>
      <c r="H814" s="36"/>
      <c r="I814" s="36"/>
      <c r="J814" s="36"/>
      <c r="K814" s="36"/>
      <c r="L814" s="36"/>
      <c r="M814" s="36"/>
      <c r="N814" s="36"/>
      <c r="O814" s="36"/>
      <c r="P814" s="36"/>
      <c r="Q814" s="36"/>
      <c r="R814" s="36"/>
      <c r="S814" s="36"/>
      <c r="T814" s="36"/>
      <c r="U814" s="36"/>
      <c r="V814" s="36"/>
      <c r="W814" s="36"/>
      <c r="X814" s="36"/>
      <c r="Y814" s="36"/>
      <c r="Z814" s="36"/>
    </row>
    <row r="815" spans="1:26" ht="14.25" customHeight="1">
      <c r="A815" s="36"/>
      <c r="B815" s="36"/>
      <c r="C815" s="36"/>
      <c r="D815" s="36"/>
      <c r="E815" s="37"/>
      <c r="F815" s="36"/>
      <c r="G815" s="36"/>
      <c r="H815" s="36"/>
      <c r="I815" s="36"/>
      <c r="J815" s="36"/>
      <c r="K815" s="36"/>
      <c r="L815" s="36"/>
      <c r="M815" s="36"/>
      <c r="N815" s="36"/>
      <c r="O815" s="36"/>
      <c r="P815" s="36"/>
      <c r="Q815" s="36"/>
      <c r="R815" s="36"/>
      <c r="S815" s="36"/>
      <c r="T815" s="36"/>
      <c r="U815" s="36"/>
      <c r="V815" s="36"/>
      <c r="W815" s="36"/>
      <c r="X815" s="36"/>
      <c r="Y815" s="36"/>
      <c r="Z815" s="36"/>
    </row>
    <row r="816" spans="1:26" ht="14.25" customHeight="1">
      <c r="A816" s="36"/>
      <c r="B816" s="36"/>
      <c r="C816" s="36"/>
      <c r="D816" s="36"/>
      <c r="E816" s="37"/>
      <c r="F816" s="36"/>
      <c r="G816" s="36"/>
      <c r="H816" s="36"/>
      <c r="I816" s="36"/>
      <c r="J816" s="36"/>
      <c r="K816" s="36"/>
      <c r="L816" s="36"/>
      <c r="M816" s="36"/>
      <c r="N816" s="36"/>
      <c r="O816" s="36"/>
      <c r="P816" s="36"/>
      <c r="Q816" s="36"/>
      <c r="R816" s="36"/>
      <c r="S816" s="36"/>
      <c r="T816" s="36"/>
      <c r="U816" s="36"/>
      <c r="V816" s="36"/>
      <c r="W816" s="36"/>
      <c r="X816" s="36"/>
      <c r="Y816" s="36"/>
      <c r="Z816" s="36"/>
    </row>
    <row r="817" spans="1:26" ht="14.25" customHeight="1">
      <c r="A817" s="36"/>
      <c r="B817" s="36"/>
      <c r="C817" s="36"/>
      <c r="D817" s="36"/>
      <c r="E817" s="37"/>
      <c r="F817" s="36"/>
      <c r="G817" s="36"/>
      <c r="H817" s="36"/>
      <c r="I817" s="36"/>
      <c r="J817" s="36"/>
      <c r="K817" s="36"/>
      <c r="L817" s="36"/>
      <c r="M817" s="36"/>
      <c r="N817" s="36"/>
      <c r="O817" s="36"/>
      <c r="P817" s="36"/>
      <c r="Q817" s="36"/>
      <c r="R817" s="36"/>
      <c r="S817" s="36"/>
      <c r="T817" s="36"/>
      <c r="U817" s="36"/>
      <c r="V817" s="36"/>
      <c r="W817" s="36"/>
      <c r="X817" s="36"/>
      <c r="Y817" s="36"/>
      <c r="Z817" s="36"/>
    </row>
    <row r="818" spans="1:26" ht="14.25" customHeight="1">
      <c r="A818" s="36"/>
      <c r="B818" s="36"/>
      <c r="C818" s="36"/>
      <c r="D818" s="36"/>
      <c r="E818" s="37"/>
      <c r="F818" s="36"/>
      <c r="G818" s="36"/>
      <c r="H818" s="36"/>
      <c r="I818" s="36"/>
      <c r="J818" s="36"/>
      <c r="K818" s="36"/>
      <c r="L818" s="36"/>
      <c r="M818" s="36"/>
      <c r="N818" s="36"/>
      <c r="O818" s="36"/>
      <c r="P818" s="36"/>
      <c r="Q818" s="36"/>
      <c r="R818" s="36"/>
      <c r="S818" s="36"/>
      <c r="T818" s="36"/>
      <c r="U818" s="36"/>
      <c r="V818" s="36"/>
      <c r="W818" s="36"/>
      <c r="X818" s="36"/>
      <c r="Y818" s="36"/>
      <c r="Z818" s="36"/>
    </row>
    <row r="819" spans="1:26" ht="14.25" customHeight="1">
      <c r="A819" s="36"/>
      <c r="B819" s="36"/>
      <c r="C819" s="36"/>
      <c r="D819" s="36"/>
      <c r="E819" s="37"/>
      <c r="F819" s="36"/>
      <c r="G819" s="36"/>
      <c r="H819" s="36"/>
      <c r="I819" s="36"/>
      <c r="J819" s="36"/>
      <c r="K819" s="36"/>
      <c r="L819" s="36"/>
      <c r="M819" s="36"/>
      <c r="N819" s="36"/>
      <c r="O819" s="36"/>
      <c r="P819" s="36"/>
      <c r="Q819" s="36"/>
      <c r="R819" s="36"/>
      <c r="S819" s="36"/>
      <c r="T819" s="36"/>
      <c r="U819" s="36"/>
      <c r="V819" s="36"/>
      <c r="W819" s="36"/>
      <c r="X819" s="36"/>
      <c r="Y819" s="36"/>
      <c r="Z819" s="36"/>
    </row>
    <row r="820" spans="1:26" ht="14.25" customHeight="1">
      <c r="A820" s="36"/>
      <c r="B820" s="36"/>
      <c r="C820" s="36"/>
      <c r="D820" s="36"/>
      <c r="E820" s="37"/>
      <c r="F820" s="36"/>
      <c r="G820" s="36"/>
      <c r="H820" s="36"/>
      <c r="I820" s="36"/>
      <c r="J820" s="36"/>
      <c r="K820" s="36"/>
      <c r="L820" s="36"/>
      <c r="M820" s="36"/>
      <c r="N820" s="36"/>
      <c r="O820" s="36"/>
      <c r="P820" s="36"/>
      <c r="Q820" s="36"/>
      <c r="R820" s="36"/>
      <c r="S820" s="36"/>
      <c r="T820" s="36"/>
      <c r="U820" s="36"/>
      <c r="V820" s="36"/>
      <c r="W820" s="36"/>
      <c r="X820" s="36"/>
      <c r="Y820" s="36"/>
      <c r="Z820" s="36"/>
    </row>
    <row r="821" spans="1:26" ht="14.25" customHeight="1">
      <c r="A821" s="36"/>
      <c r="B821" s="36"/>
      <c r="C821" s="36"/>
      <c r="D821" s="36"/>
      <c r="E821" s="37"/>
      <c r="F821" s="36"/>
      <c r="G821" s="36"/>
      <c r="H821" s="36"/>
      <c r="I821" s="36"/>
      <c r="J821" s="36"/>
      <c r="K821" s="36"/>
      <c r="L821" s="36"/>
      <c r="M821" s="36"/>
      <c r="N821" s="36"/>
      <c r="O821" s="36"/>
      <c r="P821" s="36"/>
      <c r="Q821" s="36"/>
      <c r="R821" s="36"/>
      <c r="S821" s="36"/>
      <c r="T821" s="36"/>
      <c r="U821" s="36"/>
      <c r="V821" s="36"/>
      <c r="W821" s="36"/>
      <c r="X821" s="36"/>
      <c r="Y821" s="36"/>
      <c r="Z821" s="36"/>
    </row>
    <row r="822" spans="1:26" ht="14.25" customHeight="1">
      <c r="A822" s="36"/>
      <c r="B822" s="36"/>
      <c r="C822" s="36"/>
      <c r="D822" s="36"/>
      <c r="E822" s="37"/>
      <c r="F822" s="36"/>
      <c r="G822" s="36"/>
      <c r="H822" s="36"/>
      <c r="I822" s="36"/>
      <c r="J822" s="36"/>
      <c r="K822" s="36"/>
      <c r="L822" s="36"/>
      <c r="M822" s="36"/>
      <c r="N822" s="36"/>
      <c r="O822" s="36"/>
      <c r="P822" s="36"/>
      <c r="Q822" s="36"/>
      <c r="R822" s="36"/>
      <c r="S822" s="36"/>
      <c r="T822" s="36"/>
      <c r="U822" s="36"/>
      <c r="V822" s="36"/>
      <c r="W822" s="36"/>
      <c r="X822" s="36"/>
      <c r="Y822" s="36"/>
      <c r="Z822" s="36"/>
    </row>
    <row r="823" spans="1:26" ht="14.25" customHeight="1">
      <c r="A823" s="36"/>
      <c r="B823" s="36"/>
      <c r="C823" s="36"/>
      <c r="D823" s="36"/>
      <c r="E823" s="37"/>
      <c r="F823" s="36"/>
      <c r="G823" s="36"/>
      <c r="H823" s="36"/>
      <c r="I823" s="36"/>
      <c r="J823" s="36"/>
      <c r="K823" s="36"/>
      <c r="L823" s="36"/>
      <c r="M823" s="36"/>
      <c r="N823" s="36"/>
      <c r="O823" s="36"/>
      <c r="P823" s="36"/>
      <c r="Q823" s="36"/>
      <c r="R823" s="36"/>
      <c r="S823" s="36"/>
      <c r="T823" s="36"/>
      <c r="U823" s="36"/>
      <c r="V823" s="36"/>
      <c r="W823" s="36"/>
      <c r="X823" s="36"/>
      <c r="Y823" s="36"/>
      <c r="Z823" s="36"/>
    </row>
    <row r="824" spans="1:26" ht="14.25" customHeight="1">
      <c r="A824" s="36"/>
      <c r="B824" s="36"/>
      <c r="C824" s="36"/>
      <c r="D824" s="36"/>
      <c r="E824" s="37"/>
      <c r="F824" s="36"/>
      <c r="G824" s="36"/>
      <c r="H824" s="36"/>
      <c r="I824" s="36"/>
      <c r="J824" s="36"/>
      <c r="K824" s="36"/>
      <c r="L824" s="36"/>
      <c r="M824" s="36"/>
      <c r="N824" s="36"/>
      <c r="O824" s="36"/>
      <c r="P824" s="36"/>
      <c r="Q824" s="36"/>
      <c r="R824" s="36"/>
      <c r="S824" s="36"/>
      <c r="T824" s="36"/>
      <c r="U824" s="36"/>
      <c r="V824" s="36"/>
      <c r="W824" s="36"/>
      <c r="X824" s="36"/>
      <c r="Y824" s="36"/>
      <c r="Z824" s="36"/>
    </row>
    <row r="825" spans="1:26" ht="14.25" customHeight="1">
      <c r="A825" s="36"/>
      <c r="B825" s="36"/>
      <c r="C825" s="36"/>
      <c r="D825" s="36"/>
      <c r="E825" s="37"/>
      <c r="F825" s="36"/>
      <c r="G825" s="36"/>
      <c r="H825" s="36"/>
      <c r="I825" s="36"/>
      <c r="J825" s="36"/>
      <c r="K825" s="36"/>
      <c r="L825" s="36"/>
      <c r="M825" s="36"/>
      <c r="N825" s="36"/>
      <c r="O825" s="36"/>
      <c r="P825" s="36"/>
      <c r="Q825" s="36"/>
      <c r="R825" s="36"/>
      <c r="S825" s="36"/>
      <c r="T825" s="36"/>
      <c r="U825" s="36"/>
      <c r="V825" s="36"/>
      <c r="W825" s="36"/>
      <c r="X825" s="36"/>
      <c r="Y825" s="36"/>
      <c r="Z825" s="36"/>
    </row>
    <row r="826" spans="1:26" ht="14.25" customHeight="1">
      <c r="A826" s="36"/>
      <c r="B826" s="36"/>
      <c r="C826" s="36"/>
      <c r="D826" s="36"/>
      <c r="E826" s="37"/>
      <c r="F826" s="36"/>
      <c r="G826" s="36"/>
      <c r="H826" s="36"/>
      <c r="I826" s="36"/>
      <c r="J826" s="36"/>
      <c r="K826" s="36"/>
      <c r="L826" s="36"/>
      <c r="M826" s="36"/>
      <c r="N826" s="36"/>
      <c r="O826" s="36"/>
      <c r="P826" s="36"/>
      <c r="Q826" s="36"/>
      <c r="R826" s="36"/>
      <c r="S826" s="36"/>
      <c r="T826" s="36"/>
      <c r="U826" s="36"/>
      <c r="V826" s="36"/>
      <c r="W826" s="36"/>
      <c r="X826" s="36"/>
      <c r="Y826" s="36"/>
      <c r="Z826" s="36"/>
    </row>
    <row r="827" spans="1:26" ht="14.25" customHeight="1">
      <c r="A827" s="36"/>
      <c r="B827" s="36"/>
      <c r="C827" s="36"/>
      <c r="D827" s="36"/>
      <c r="E827" s="37"/>
      <c r="F827" s="36"/>
      <c r="G827" s="36"/>
      <c r="H827" s="36"/>
      <c r="I827" s="36"/>
      <c r="J827" s="36"/>
      <c r="K827" s="36"/>
      <c r="L827" s="36"/>
      <c r="M827" s="36"/>
      <c r="N827" s="36"/>
      <c r="O827" s="36"/>
      <c r="P827" s="36"/>
      <c r="Q827" s="36"/>
      <c r="R827" s="36"/>
      <c r="S827" s="36"/>
      <c r="T827" s="36"/>
      <c r="U827" s="36"/>
      <c r="V827" s="36"/>
      <c r="W827" s="36"/>
      <c r="X827" s="36"/>
      <c r="Y827" s="36"/>
      <c r="Z827" s="36"/>
    </row>
    <row r="828" spans="1:26" ht="14.25" customHeight="1">
      <c r="A828" s="36"/>
      <c r="B828" s="36"/>
      <c r="C828" s="36"/>
      <c r="D828" s="36"/>
      <c r="E828" s="37"/>
      <c r="F828" s="36"/>
      <c r="G828" s="36"/>
      <c r="H828" s="36"/>
      <c r="I828" s="36"/>
      <c r="J828" s="36"/>
      <c r="K828" s="36"/>
      <c r="L828" s="36"/>
      <c r="M828" s="36"/>
      <c r="N828" s="36"/>
      <c r="O828" s="36"/>
      <c r="P828" s="36"/>
      <c r="Q828" s="36"/>
      <c r="R828" s="36"/>
      <c r="S828" s="36"/>
      <c r="T828" s="36"/>
      <c r="U828" s="36"/>
      <c r="V828" s="36"/>
      <c r="W828" s="36"/>
      <c r="X828" s="36"/>
      <c r="Y828" s="36"/>
      <c r="Z828" s="36"/>
    </row>
    <row r="829" spans="1:26" ht="14.25" customHeight="1">
      <c r="A829" s="36"/>
      <c r="B829" s="36"/>
      <c r="C829" s="36"/>
      <c r="D829" s="36"/>
      <c r="E829" s="37"/>
      <c r="F829" s="36"/>
      <c r="G829" s="36"/>
      <c r="H829" s="36"/>
      <c r="I829" s="36"/>
      <c r="J829" s="36"/>
      <c r="K829" s="36"/>
      <c r="L829" s="36"/>
      <c r="M829" s="36"/>
      <c r="N829" s="36"/>
      <c r="O829" s="36"/>
      <c r="P829" s="36"/>
      <c r="Q829" s="36"/>
      <c r="R829" s="36"/>
      <c r="S829" s="36"/>
      <c r="T829" s="36"/>
      <c r="U829" s="36"/>
      <c r="V829" s="36"/>
      <c r="W829" s="36"/>
      <c r="X829" s="36"/>
      <c r="Y829" s="36"/>
      <c r="Z829" s="36"/>
    </row>
    <row r="830" spans="1:26" ht="14.25" customHeight="1">
      <c r="A830" s="36"/>
      <c r="B830" s="36"/>
      <c r="C830" s="36"/>
      <c r="D830" s="36"/>
      <c r="E830" s="37"/>
      <c r="F830" s="36"/>
      <c r="G830" s="36"/>
      <c r="H830" s="36"/>
      <c r="I830" s="36"/>
      <c r="J830" s="36"/>
      <c r="K830" s="36"/>
      <c r="L830" s="36"/>
      <c r="M830" s="36"/>
      <c r="N830" s="36"/>
      <c r="O830" s="36"/>
      <c r="P830" s="36"/>
      <c r="Q830" s="36"/>
      <c r="R830" s="36"/>
      <c r="S830" s="36"/>
      <c r="T830" s="36"/>
      <c r="U830" s="36"/>
      <c r="V830" s="36"/>
      <c r="W830" s="36"/>
      <c r="X830" s="36"/>
      <c r="Y830" s="36"/>
      <c r="Z830" s="36"/>
    </row>
    <row r="831" spans="1:26" ht="14.25" customHeight="1">
      <c r="A831" s="36"/>
      <c r="B831" s="36"/>
      <c r="C831" s="36"/>
      <c r="D831" s="36"/>
      <c r="E831" s="37"/>
      <c r="F831" s="36"/>
      <c r="G831" s="36"/>
      <c r="H831" s="36"/>
      <c r="I831" s="36"/>
      <c r="J831" s="36"/>
      <c r="K831" s="36"/>
      <c r="L831" s="36"/>
      <c r="M831" s="36"/>
      <c r="N831" s="36"/>
      <c r="O831" s="36"/>
      <c r="P831" s="36"/>
      <c r="Q831" s="36"/>
      <c r="R831" s="36"/>
      <c r="S831" s="36"/>
      <c r="T831" s="36"/>
      <c r="U831" s="36"/>
      <c r="V831" s="36"/>
      <c r="W831" s="36"/>
      <c r="X831" s="36"/>
      <c r="Y831" s="36"/>
      <c r="Z831" s="36"/>
    </row>
    <row r="832" spans="1:26" ht="14.25" customHeight="1">
      <c r="A832" s="36"/>
      <c r="B832" s="36"/>
      <c r="C832" s="36"/>
      <c r="D832" s="36"/>
      <c r="E832" s="37"/>
      <c r="F832" s="36"/>
      <c r="G832" s="36"/>
      <c r="H832" s="36"/>
      <c r="I832" s="36"/>
      <c r="J832" s="36"/>
      <c r="K832" s="36"/>
      <c r="L832" s="36"/>
      <c r="M832" s="36"/>
      <c r="N832" s="36"/>
      <c r="O832" s="36"/>
      <c r="P832" s="36"/>
      <c r="Q832" s="36"/>
      <c r="R832" s="36"/>
      <c r="S832" s="36"/>
      <c r="T832" s="36"/>
      <c r="U832" s="36"/>
      <c r="V832" s="36"/>
      <c r="W832" s="36"/>
      <c r="X832" s="36"/>
      <c r="Y832" s="36"/>
      <c r="Z832" s="36"/>
    </row>
    <row r="833" spans="1:26" ht="14.25" customHeight="1">
      <c r="A833" s="36"/>
      <c r="B833" s="36"/>
      <c r="C833" s="36"/>
      <c r="D833" s="36"/>
      <c r="E833" s="37"/>
      <c r="F833" s="36"/>
      <c r="G833" s="36"/>
      <c r="H833" s="36"/>
      <c r="I833" s="36"/>
      <c r="J833" s="36"/>
      <c r="K833" s="36"/>
      <c r="L833" s="36"/>
      <c r="M833" s="36"/>
      <c r="N833" s="36"/>
      <c r="O833" s="36"/>
      <c r="P833" s="36"/>
      <c r="Q833" s="36"/>
      <c r="R833" s="36"/>
      <c r="S833" s="36"/>
      <c r="T833" s="36"/>
      <c r="U833" s="36"/>
      <c r="V833" s="36"/>
      <c r="W833" s="36"/>
      <c r="X833" s="36"/>
      <c r="Y833" s="36"/>
      <c r="Z833" s="36"/>
    </row>
    <row r="834" spans="1:26" ht="14.25" customHeight="1">
      <c r="A834" s="36"/>
      <c r="B834" s="36"/>
      <c r="C834" s="36"/>
      <c r="D834" s="36"/>
      <c r="E834" s="37"/>
      <c r="F834" s="36"/>
      <c r="G834" s="36"/>
      <c r="H834" s="36"/>
      <c r="I834" s="36"/>
      <c r="J834" s="36"/>
      <c r="K834" s="36"/>
      <c r="L834" s="36"/>
      <c r="M834" s="36"/>
      <c r="N834" s="36"/>
      <c r="O834" s="36"/>
      <c r="P834" s="36"/>
      <c r="Q834" s="36"/>
      <c r="R834" s="36"/>
      <c r="S834" s="36"/>
      <c r="T834" s="36"/>
      <c r="U834" s="36"/>
      <c r="V834" s="36"/>
      <c r="W834" s="36"/>
      <c r="X834" s="36"/>
      <c r="Y834" s="36"/>
      <c r="Z834" s="36"/>
    </row>
    <row r="835" spans="1:26" ht="14.25" customHeight="1">
      <c r="A835" s="36"/>
      <c r="B835" s="36"/>
      <c r="C835" s="36"/>
      <c r="D835" s="36"/>
      <c r="E835" s="37"/>
      <c r="F835" s="36"/>
      <c r="G835" s="36"/>
      <c r="H835" s="36"/>
      <c r="I835" s="36"/>
      <c r="J835" s="36"/>
      <c r="K835" s="36"/>
      <c r="L835" s="36"/>
      <c r="M835" s="36"/>
      <c r="N835" s="36"/>
      <c r="O835" s="36"/>
      <c r="P835" s="36"/>
      <c r="Q835" s="36"/>
      <c r="R835" s="36"/>
      <c r="S835" s="36"/>
      <c r="T835" s="36"/>
      <c r="U835" s="36"/>
      <c r="V835" s="36"/>
      <c r="W835" s="36"/>
      <c r="X835" s="36"/>
      <c r="Y835" s="36"/>
      <c r="Z835" s="36"/>
    </row>
    <row r="836" spans="1:26" ht="14.25" customHeight="1">
      <c r="A836" s="36"/>
      <c r="B836" s="36"/>
      <c r="C836" s="36"/>
      <c r="D836" s="36"/>
      <c r="E836" s="37"/>
      <c r="F836" s="36"/>
      <c r="G836" s="36"/>
      <c r="H836" s="36"/>
      <c r="I836" s="36"/>
      <c r="J836" s="36"/>
      <c r="K836" s="36"/>
      <c r="L836" s="36"/>
      <c r="M836" s="36"/>
      <c r="N836" s="36"/>
      <c r="O836" s="36"/>
      <c r="P836" s="36"/>
      <c r="Q836" s="36"/>
      <c r="R836" s="36"/>
      <c r="S836" s="36"/>
      <c r="T836" s="36"/>
      <c r="U836" s="36"/>
      <c r="V836" s="36"/>
      <c r="W836" s="36"/>
      <c r="X836" s="36"/>
      <c r="Y836" s="36"/>
      <c r="Z836" s="36"/>
    </row>
    <row r="837" spans="1:26" ht="14.25" customHeight="1">
      <c r="A837" s="36"/>
      <c r="B837" s="36"/>
      <c r="C837" s="36"/>
      <c r="D837" s="36"/>
      <c r="E837" s="37"/>
      <c r="F837" s="36"/>
      <c r="G837" s="36"/>
      <c r="H837" s="36"/>
      <c r="I837" s="36"/>
      <c r="J837" s="36"/>
      <c r="K837" s="36"/>
      <c r="L837" s="36"/>
      <c r="M837" s="36"/>
      <c r="N837" s="36"/>
      <c r="O837" s="36"/>
      <c r="P837" s="36"/>
      <c r="Q837" s="36"/>
      <c r="R837" s="36"/>
      <c r="S837" s="36"/>
      <c r="T837" s="36"/>
      <c r="U837" s="36"/>
      <c r="V837" s="36"/>
      <c r="W837" s="36"/>
      <c r="X837" s="36"/>
      <c r="Y837" s="36"/>
      <c r="Z837" s="36"/>
    </row>
    <row r="838" spans="1:26" ht="14.25" customHeight="1">
      <c r="A838" s="36"/>
      <c r="B838" s="36"/>
      <c r="C838" s="36"/>
      <c r="D838" s="36"/>
      <c r="E838" s="37"/>
      <c r="F838" s="36"/>
      <c r="G838" s="36"/>
      <c r="H838" s="36"/>
      <c r="I838" s="36"/>
      <c r="J838" s="36"/>
      <c r="K838" s="36"/>
      <c r="L838" s="36"/>
      <c r="M838" s="36"/>
      <c r="N838" s="36"/>
      <c r="O838" s="36"/>
      <c r="P838" s="36"/>
      <c r="Q838" s="36"/>
      <c r="R838" s="36"/>
      <c r="S838" s="36"/>
      <c r="T838" s="36"/>
      <c r="U838" s="36"/>
      <c r="V838" s="36"/>
      <c r="W838" s="36"/>
      <c r="X838" s="36"/>
      <c r="Y838" s="36"/>
      <c r="Z838" s="36"/>
    </row>
    <row r="839" spans="1:26" ht="14.25" customHeight="1">
      <c r="A839" s="36"/>
      <c r="B839" s="36"/>
      <c r="C839" s="36"/>
      <c r="D839" s="36"/>
      <c r="E839" s="37"/>
      <c r="F839" s="36"/>
      <c r="G839" s="36"/>
      <c r="H839" s="36"/>
      <c r="I839" s="36"/>
      <c r="J839" s="36"/>
      <c r="K839" s="36"/>
      <c r="L839" s="36"/>
      <c r="M839" s="36"/>
      <c r="N839" s="36"/>
      <c r="O839" s="36"/>
      <c r="P839" s="36"/>
      <c r="Q839" s="36"/>
      <c r="R839" s="36"/>
      <c r="S839" s="36"/>
      <c r="T839" s="36"/>
      <c r="U839" s="36"/>
      <c r="V839" s="36"/>
      <c r="W839" s="36"/>
      <c r="X839" s="36"/>
      <c r="Y839" s="36"/>
      <c r="Z839" s="36"/>
    </row>
    <row r="840" spans="1:26" ht="14.25" customHeight="1">
      <c r="A840" s="36"/>
      <c r="B840" s="36"/>
      <c r="C840" s="36"/>
      <c r="D840" s="36"/>
      <c r="E840" s="37"/>
      <c r="F840" s="36"/>
      <c r="G840" s="36"/>
      <c r="H840" s="36"/>
      <c r="I840" s="36"/>
      <c r="J840" s="36"/>
      <c r="K840" s="36"/>
      <c r="L840" s="36"/>
      <c r="M840" s="36"/>
      <c r="N840" s="36"/>
      <c r="O840" s="36"/>
      <c r="P840" s="36"/>
      <c r="Q840" s="36"/>
      <c r="R840" s="36"/>
      <c r="S840" s="36"/>
      <c r="T840" s="36"/>
      <c r="U840" s="36"/>
      <c r="V840" s="36"/>
      <c r="W840" s="36"/>
      <c r="X840" s="36"/>
      <c r="Y840" s="36"/>
      <c r="Z840" s="36"/>
    </row>
    <row r="841" spans="1:26" ht="14.25" customHeight="1">
      <c r="A841" s="36"/>
      <c r="B841" s="36"/>
      <c r="C841" s="36"/>
      <c r="D841" s="36"/>
      <c r="E841" s="37"/>
      <c r="F841" s="36"/>
      <c r="G841" s="36"/>
      <c r="H841" s="36"/>
      <c r="I841" s="36"/>
      <c r="J841" s="36"/>
      <c r="K841" s="36"/>
      <c r="L841" s="36"/>
      <c r="M841" s="36"/>
      <c r="N841" s="36"/>
      <c r="O841" s="36"/>
      <c r="P841" s="36"/>
      <c r="Q841" s="36"/>
      <c r="R841" s="36"/>
      <c r="S841" s="36"/>
      <c r="T841" s="36"/>
      <c r="U841" s="36"/>
      <c r="V841" s="36"/>
      <c r="W841" s="36"/>
      <c r="X841" s="36"/>
      <c r="Y841" s="36"/>
      <c r="Z841" s="36"/>
    </row>
    <row r="842" spans="1:26" ht="14.25" customHeight="1">
      <c r="A842" s="36"/>
      <c r="B842" s="36"/>
      <c r="C842" s="36"/>
      <c r="D842" s="36"/>
      <c r="E842" s="37"/>
      <c r="F842" s="36"/>
      <c r="G842" s="36"/>
      <c r="H842" s="36"/>
      <c r="I842" s="36"/>
      <c r="J842" s="36"/>
      <c r="K842" s="36"/>
      <c r="L842" s="36"/>
      <c r="M842" s="36"/>
      <c r="N842" s="36"/>
      <c r="O842" s="36"/>
      <c r="P842" s="36"/>
      <c r="Q842" s="36"/>
      <c r="R842" s="36"/>
      <c r="S842" s="36"/>
      <c r="T842" s="36"/>
      <c r="U842" s="36"/>
      <c r="V842" s="36"/>
      <c r="W842" s="36"/>
      <c r="X842" s="36"/>
      <c r="Y842" s="36"/>
      <c r="Z842" s="36"/>
    </row>
    <row r="843" spans="1:26" ht="14.25" customHeight="1">
      <c r="A843" s="36"/>
      <c r="B843" s="36"/>
      <c r="C843" s="36"/>
      <c r="D843" s="36"/>
      <c r="E843" s="37"/>
      <c r="F843" s="36"/>
      <c r="G843" s="36"/>
      <c r="H843" s="36"/>
      <c r="I843" s="36"/>
      <c r="J843" s="36"/>
      <c r="K843" s="36"/>
      <c r="L843" s="36"/>
      <c r="M843" s="36"/>
      <c r="N843" s="36"/>
      <c r="O843" s="36"/>
      <c r="P843" s="36"/>
      <c r="Q843" s="36"/>
      <c r="R843" s="36"/>
      <c r="S843" s="36"/>
      <c r="T843" s="36"/>
      <c r="U843" s="36"/>
      <c r="V843" s="36"/>
      <c r="W843" s="36"/>
      <c r="X843" s="36"/>
      <c r="Y843" s="36"/>
      <c r="Z843" s="36"/>
    </row>
    <row r="844" spans="1:26" ht="14.25" customHeight="1">
      <c r="A844" s="36"/>
      <c r="B844" s="36"/>
      <c r="C844" s="36"/>
      <c r="D844" s="36"/>
      <c r="E844" s="37"/>
      <c r="F844" s="36"/>
      <c r="G844" s="36"/>
      <c r="H844" s="36"/>
      <c r="I844" s="36"/>
      <c r="J844" s="36"/>
      <c r="K844" s="36"/>
      <c r="L844" s="36"/>
      <c r="M844" s="36"/>
      <c r="N844" s="36"/>
      <c r="O844" s="36"/>
      <c r="P844" s="36"/>
      <c r="Q844" s="36"/>
      <c r="R844" s="36"/>
      <c r="S844" s="36"/>
      <c r="T844" s="36"/>
      <c r="U844" s="36"/>
      <c r="V844" s="36"/>
      <c r="W844" s="36"/>
      <c r="X844" s="36"/>
      <c r="Y844" s="36"/>
      <c r="Z844" s="36"/>
    </row>
    <row r="845" spans="1:26" ht="14.25" customHeight="1">
      <c r="A845" s="36"/>
      <c r="B845" s="36"/>
      <c r="C845" s="36"/>
      <c r="D845" s="36"/>
      <c r="E845" s="37"/>
      <c r="F845" s="36"/>
      <c r="G845" s="36"/>
      <c r="H845" s="36"/>
      <c r="I845" s="36"/>
      <c r="J845" s="36"/>
      <c r="K845" s="36"/>
      <c r="L845" s="36"/>
      <c r="M845" s="36"/>
      <c r="N845" s="36"/>
      <c r="O845" s="36"/>
      <c r="P845" s="36"/>
      <c r="Q845" s="36"/>
      <c r="R845" s="36"/>
      <c r="S845" s="36"/>
      <c r="T845" s="36"/>
      <c r="U845" s="36"/>
      <c r="V845" s="36"/>
      <c r="W845" s="36"/>
      <c r="X845" s="36"/>
      <c r="Y845" s="36"/>
      <c r="Z845" s="36"/>
    </row>
    <row r="846" spans="1:26" ht="14.25" customHeight="1">
      <c r="A846" s="36"/>
      <c r="B846" s="36"/>
      <c r="C846" s="36"/>
      <c r="D846" s="36"/>
      <c r="E846" s="37"/>
      <c r="F846" s="36"/>
      <c r="G846" s="36"/>
      <c r="H846" s="36"/>
      <c r="I846" s="36"/>
      <c r="J846" s="36"/>
      <c r="K846" s="36"/>
      <c r="L846" s="36"/>
      <c r="M846" s="36"/>
      <c r="N846" s="36"/>
      <c r="O846" s="36"/>
      <c r="P846" s="36"/>
      <c r="Q846" s="36"/>
      <c r="R846" s="36"/>
      <c r="S846" s="36"/>
      <c r="T846" s="36"/>
      <c r="U846" s="36"/>
      <c r="V846" s="36"/>
      <c r="W846" s="36"/>
      <c r="X846" s="36"/>
      <c r="Y846" s="36"/>
      <c r="Z846" s="36"/>
    </row>
    <row r="847" spans="1:26" ht="14.25" customHeight="1">
      <c r="A847" s="36"/>
      <c r="B847" s="36"/>
      <c r="C847" s="36"/>
      <c r="D847" s="36"/>
      <c r="E847" s="37"/>
      <c r="F847" s="36"/>
      <c r="G847" s="36"/>
      <c r="H847" s="36"/>
      <c r="I847" s="36"/>
      <c r="J847" s="36"/>
      <c r="K847" s="36"/>
      <c r="L847" s="36"/>
      <c r="M847" s="36"/>
      <c r="N847" s="36"/>
      <c r="O847" s="36"/>
      <c r="P847" s="36"/>
      <c r="Q847" s="36"/>
      <c r="R847" s="36"/>
      <c r="S847" s="36"/>
      <c r="T847" s="36"/>
      <c r="U847" s="36"/>
      <c r="V847" s="36"/>
      <c r="W847" s="36"/>
      <c r="X847" s="36"/>
      <c r="Y847" s="36"/>
      <c r="Z847" s="36"/>
    </row>
    <row r="848" spans="1:26" ht="14.25" customHeight="1">
      <c r="A848" s="36"/>
      <c r="B848" s="36"/>
      <c r="C848" s="36"/>
      <c r="D848" s="36"/>
      <c r="E848" s="37"/>
      <c r="F848" s="36"/>
      <c r="G848" s="36"/>
      <c r="H848" s="36"/>
      <c r="I848" s="36"/>
      <c r="J848" s="36"/>
      <c r="K848" s="36"/>
      <c r="L848" s="36"/>
      <c r="M848" s="36"/>
      <c r="N848" s="36"/>
      <c r="O848" s="36"/>
      <c r="P848" s="36"/>
      <c r="Q848" s="36"/>
      <c r="R848" s="36"/>
      <c r="S848" s="36"/>
      <c r="T848" s="36"/>
      <c r="U848" s="36"/>
      <c r="V848" s="36"/>
      <c r="W848" s="36"/>
      <c r="X848" s="36"/>
      <c r="Y848" s="36"/>
      <c r="Z848" s="36"/>
    </row>
    <row r="849" spans="1:26" ht="14.25" customHeight="1">
      <c r="A849" s="36"/>
      <c r="B849" s="36"/>
      <c r="C849" s="36"/>
      <c r="D849" s="36"/>
      <c r="E849" s="37"/>
      <c r="F849" s="36"/>
      <c r="G849" s="36"/>
      <c r="H849" s="36"/>
      <c r="I849" s="36"/>
      <c r="J849" s="36"/>
      <c r="K849" s="36"/>
      <c r="L849" s="36"/>
      <c r="M849" s="36"/>
      <c r="N849" s="36"/>
      <c r="O849" s="36"/>
      <c r="P849" s="36"/>
      <c r="Q849" s="36"/>
      <c r="R849" s="36"/>
      <c r="S849" s="36"/>
      <c r="T849" s="36"/>
      <c r="U849" s="36"/>
      <c r="V849" s="36"/>
      <c r="W849" s="36"/>
      <c r="X849" s="36"/>
      <c r="Y849" s="36"/>
      <c r="Z849" s="36"/>
    </row>
    <row r="850" spans="1:26" ht="14.25" customHeight="1">
      <c r="A850" s="36"/>
      <c r="B850" s="36"/>
      <c r="C850" s="36"/>
      <c r="D850" s="36"/>
      <c r="E850" s="37"/>
      <c r="F850" s="36"/>
      <c r="G850" s="36"/>
      <c r="H850" s="36"/>
      <c r="I850" s="36"/>
      <c r="J850" s="36"/>
      <c r="K850" s="36"/>
      <c r="L850" s="36"/>
      <c r="M850" s="36"/>
      <c r="N850" s="36"/>
      <c r="O850" s="36"/>
      <c r="P850" s="36"/>
      <c r="Q850" s="36"/>
      <c r="R850" s="36"/>
      <c r="S850" s="36"/>
      <c r="T850" s="36"/>
      <c r="U850" s="36"/>
      <c r="V850" s="36"/>
      <c r="W850" s="36"/>
      <c r="X850" s="36"/>
      <c r="Y850" s="36"/>
      <c r="Z850" s="36"/>
    </row>
    <row r="851" spans="1:26" ht="14.25" customHeight="1">
      <c r="A851" s="36"/>
      <c r="B851" s="36"/>
      <c r="C851" s="36"/>
      <c r="D851" s="36"/>
      <c r="E851" s="37"/>
      <c r="F851" s="36"/>
      <c r="G851" s="36"/>
      <c r="H851" s="36"/>
      <c r="I851" s="36"/>
      <c r="J851" s="36"/>
      <c r="K851" s="36"/>
      <c r="L851" s="36"/>
      <c r="M851" s="36"/>
      <c r="N851" s="36"/>
      <c r="O851" s="36"/>
      <c r="P851" s="36"/>
      <c r="Q851" s="36"/>
      <c r="R851" s="36"/>
      <c r="S851" s="36"/>
      <c r="T851" s="36"/>
      <c r="U851" s="36"/>
      <c r="V851" s="36"/>
      <c r="W851" s="36"/>
      <c r="X851" s="36"/>
      <c r="Y851" s="36"/>
      <c r="Z851" s="36"/>
    </row>
    <row r="852" spans="1:26" ht="14.25" customHeight="1">
      <c r="A852" s="36"/>
      <c r="B852" s="36"/>
      <c r="C852" s="36"/>
      <c r="D852" s="36"/>
      <c r="E852" s="37"/>
      <c r="F852" s="36"/>
      <c r="G852" s="36"/>
      <c r="H852" s="36"/>
      <c r="I852" s="36"/>
      <c r="J852" s="36"/>
      <c r="K852" s="36"/>
      <c r="L852" s="36"/>
      <c r="M852" s="36"/>
      <c r="N852" s="36"/>
      <c r="O852" s="36"/>
      <c r="P852" s="36"/>
      <c r="Q852" s="36"/>
      <c r="R852" s="36"/>
      <c r="S852" s="36"/>
      <c r="T852" s="36"/>
      <c r="U852" s="36"/>
      <c r="V852" s="36"/>
      <c r="W852" s="36"/>
      <c r="X852" s="36"/>
      <c r="Y852" s="36"/>
      <c r="Z852" s="36"/>
    </row>
    <row r="853" spans="1:26" ht="14.25" customHeight="1">
      <c r="A853" s="36"/>
      <c r="B853" s="36"/>
      <c r="C853" s="36"/>
      <c r="D853" s="36"/>
      <c r="E853" s="37"/>
      <c r="F853" s="36"/>
      <c r="G853" s="36"/>
      <c r="H853" s="36"/>
      <c r="I853" s="36"/>
      <c r="J853" s="36"/>
      <c r="K853" s="36"/>
      <c r="L853" s="36"/>
      <c r="M853" s="36"/>
      <c r="N853" s="36"/>
      <c r="O853" s="36"/>
      <c r="P853" s="36"/>
      <c r="Q853" s="36"/>
      <c r="R853" s="36"/>
      <c r="S853" s="36"/>
      <c r="T853" s="36"/>
      <c r="U853" s="36"/>
      <c r="V853" s="36"/>
      <c r="W853" s="36"/>
      <c r="X853" s="36"/>
      <c r="Y853" s="36"/>
      <c r="Z853" s="36"/>
    </row>
    <row r="854" spans="1:26" ht="14.25" customHeight="1">
      <c r="A854" s="36"/>
      <c r="B854" s="36"/>
      <c r="C854" s="36"/>
      <c r="D854" s="36"/>
      <c r="E854" s="37"/>
      <c r="F854" s="36"/>
      <c r="G854" s="36"/>
      <c r="H854" s="36"/>
      <c r="I854" s="36"/>
      <c r="J854" s="36"/>
      <c r="K854" s="36"/>
      <c r="L854" s="36"/>
      <c r="M854" s="36"/>
      <c r="N854" s="36"/>
      <c r="O854" s="36"/>
      <c r="P854" s="36"/>
      <c r="Q854" s="36"/>
      <c r="R854" s="36"/>
      <c r="S854" s="36"/>
      <c r="T854" s="36"/>
      <c r="U854" s="36"/>
      <c r="V854" s="36"/>
      <c r="W854" s="36"/>
      <c r="X854" s="36"/>
      <c r="Y854" s="36"/>
      <c r="Z854" s="36"/>
    </row>
    <row r="855" spans="1:26" ht="14.25" customHeight="1">
      <c r="A855" s="36"/>
      <c r="B855" s="36"/>
      <c r="C855" s="36"/>
      <c r="D855" s="36"/>
      <c r="E855" s="37"/>
      <c r="F855" s="36"/>
      <c r="G855" s="36"/>
      <c r="H855" s="36"/>
      <c r="I855" s="36"/>
      <c r="J855" s="36"/>
      <c r="K855" s="36"/>
      <c r="L855" s="36"/>
      <c r="M855" s="36"/>
      <c r="N855" s="36"/>
      <c r="O855" s="36"/>
      <c r="P855" s="36"/>
      <c r="Q855" s="36"/>
      <c r="R855" s="36"/>
      <c r="S855" s="36"/>
      <c r="T855" s="36"/>
      <c r="U855" s="36"/>
      <c r="V855" s="36"/>
      <c r="W855" s="36"/>
      <c r="X855" s="36"/>
      <c r="Y855" s="36"/>
      <c r="Z855" s="36"/>
    </row>
    <row r="856" spans="1:26" ht="14.25" customHeight="1">
      <c r="A856" s="36"/>
      <c r="B856" s="36"/>
      <c r="C856" s="36"/>
      <c r="D856" s="36"/>
      <c r="E856" s="37"/>
      <c r="F856" s="36"/>
      <c r="G856" s="36"/>
      <c r="H856" s="36"/>
      <c r="I856" s="36"/>
      <c r="J856" s="36"/>
      <c r="K856" s="36"/>
      <c r="L856" s="36"/>
      <c r="M856" s="36"/>
      <c r="N856" s="36"/>
      <c r="O856" s="36"/>
      <c r="P856" s="36"/>
      <c r="Q856" s="36"/>
      <c r="R856" s="36"/>
      <c r="S856" s="36"/>
      <c r="T856" s="36"/>
      <c r="U856" s="36"/>
      <c r="V856" s="36"/>
      <c r="W856" s="36"/>
      <c r="X856" s="36"/>
      <c r="Y856" s="36"/>
      <c r="Z856" s="36"/>
    </row>
    <row r="857" spans="1:26" ht="14.25" customHeight="1">
      <c r="A857" s="36"/>
      <c r="B857" s="36"/>
      <c r="C857" s="36"/>
      <c r="D857" s="36"/>
      <c r="E857" s="37"/>
      <c r="F857" s="36"/>
      <c r="G857" s="36"/>
      <c r="H857" s="36"/>
      <c r="I857" s="36"/>
      <c r="J857" s="36"/>
      <c r="K857" s="36"/>
      <c r="L857" s="36"/>
      <c r="M857" s="36"/>
      <c r="N857" s="36"/>
      <c r="O857" s="36"/>
      <c r="P857" s="36"/>
      <c r="Q857" s="36"/>
      <c r="R857" s="36"/>
      <c r="S857" s="36"/>
      <c r="T857" s="36"/>
      <c r="U857" s="36"/>
      <c r="V857" s="36"/>
      <c r="W857" s="36"/>
      <c r="X857" s="36"/>
      <c r="Y857" s="36"/>
      <c r="Z857" s="36"/>
    </row>
    <row r="858" spans="1:26" ht="14.25" customHeight="1">
      <c r="A858" s="36"/>
      <c r="B858" s="36"/>
      <c r="C858" s="36"/>
      <c r="D858" s="36"/>
      <c r="E858" s="37"/>
      <c r="F858" s="36"/>
      <c r="G858" s="36"/>
      <c r="H858" s="36"/>
      <c r="I858" s="36"/>
      <c r="J858" s="36"/>
      <c r="K858" s="36"/>
      <c r="L858" s="36"/>
      <c r="M858" s="36"/>
      <c r="N858" s="36"/>
      <c r="O858" s="36"/>
      <c r="P858" s="36"/>
      <c r="Q858" s="36"/>
      <c r="R858" s="36"/>
      <c r="S858" s="36"/>
      <c r="T858" s="36"/>
      <c r="U858" s="36"/>
      <c r="V858" s="36"/>
      <c r="W858" s="36"/>
      <c r="X858" s="36"/>
      <c r="Y858" s="36"/>
      <c r="Z858" s="36"/>
    </row>
    <row r="859" spans="1:26" ht="14.25" customHeight="1">
      <c r="A859" s="36"/>
      <c r="B859" s="36"/>
      <c r="C859" s="36"/>
      <c r="D859" s="36"/>
      <c r="E859" s="37"/>
      <c r="F859" s="36"/>
      <c r="G859" s="36"/>
      <c r="H859" s="36"/>
      <c r="I859" s="36"/>
      <c r="J859" s="36"/>
      <c r="K859" s="36"/>
      <c r="L859" s="36"/>
      <c r="M859" s="36"/>
      <c r="N859" s="36"/>
      <c r="O859" s="36"/>
      <c r="P859" s="36"/>
      <c r="Q859" s="36"/>
      <c r="R859" s="36"/>
      <c r="S859" s="36"/>
      <c r="T859" s="36"/>
      <c r="U859" s="36"/>
      <c r="V859" s="36"/>
      <c r="W859" s="36"/>
      <c r="X859" s="36"/>
      <c r="Y859" s="36"/>
      <c r="Z859" s="36"/>
    </row>
    <row r="860" spans="1:26" ht="14.25" customHeight="1">
      <c r="A860" s="36"/>
      <c r="B860" s="36"/>
      <c r="C860" s="36"/>
      <c r="D860" s="36"/>
      <c r="E860" s="37"/>
      <c r="F860" s="36"/>
      <c r="G860" s="36"/>
      <c r="H860" s="36"/>
      <c r="I860" s="36"/>
      <c r="J860" s="36"/>
      <c r="K860" s="36"/>
      <c r="L860" s="36"/>
      <c r="M860" s="36"/>
      <c r="N860" s="36"/>
      <c r="O860" s="36"/>
      <c r="P860" s="36"/>
      <c r="Q860" s="36"/>
      <c r="R860" s="36"/>
      <c r="S860" s="36"/>
      <c r="T860" s="36"/>
      <c r="U860" s="36"/>
      <c r="V860" s="36"/>
      <c r="W860" s="36"/>
      <c r="X860" s="36"/>
      <c r="Y860" s="36"/>
      <c r="Z860" s="36"/>
    </row>
    <row r="861" spans="1:26" ht="14.25" customHeight="1">
      <c r="A861" s="36"/>
      <c r="B861" s="36"/>
      <c r="C861" s="36"/>
      <c r="D861" s="36"/>
      <c r="E861" s="37"/>
      <c r="F861" s="36"/>
      <c r="G861" s="36"/>
      <c r="H861" s="36"/>
      <c r="I861" s="36"/>
      <c r="J861" s="36"/>
      <c r="K861" s="36"/>
      <c r="L861" s="36"/>
      <c r="M861" s="36"/>
      <c r="N861" s="36"/>
      <c r="O861" s="36"/>
      <c r="P861" s="36"/>
      <c r="Q861" s="36"/>
      <c r="R861" s="36"/>
      <c r="S861" s="36"/>
      <c r="T861" s="36"/>
      <c r="U861" s="36"/>
      <c r="V861" s="36"/>
      <c r="W861" s="36"/>
      <c r="X861" s="36"/>
      <c r="Y861" s="36"/>
      <c r="Z861" s="36"/>
    </row>
    <row r="862" spans="1:26" ht="14.25" customHeight="1">
      <c r="A862" s="36"/>
      <c r="B862" s="36"/>
      <c r="C862" s="36"/>
      <c r="D862" s="36"/>
      <c r="E862" s="37"/>
      <c r="F862" s="36"/>
      <c r="G862" s="36"/>
      <c r="H862" s="36"/>
      <c r="I862" s="36"/>
      <c r="J862" s="36"/>
      <c r="K862" s="36"/>
      <c r="L862" s="36"/>
      <c r="M862" s="36"/>
      <c r="N862" s="36"/>
      <c r="O862" s="36"/>
      <c r="P862" s="36"/>
      <c r="Q862" s="36"/>
      <c r="R862" s="36"/>
      <c r="S862" s="36"/>
      <c r="T862" s="36"/>
      <c r="U862" s="36"/>
      <c r="V862" s="36"/>
      <c r="W862" s="36"/>
      <c r="X862" s="36"/>
      <c r="Y862" s="36"/>
      <c r="Z862" s="36"/>
    </row>
    <row r="863" spans="1:26" ht="14.25" customHeight="1">
      <c r="A863" s="36"/>
      <c r="B863" s="36"/>
      <c r="C863" s="36"/>
      <c r="D863" s="36"/>
      <c r="E863" s="37"/>
      <c r="F863" s="36"/>
      <c r="G863" s="36"/>
      <c r="H863" s="36"/>
      <c r="I863" s="36"/>
      <c r="J863" s="36"/>
      <c r="K863" s="36"/>
      <c r="L863" s="36"/>
      <c r="M863" s="36"/>
      <c r="N863" s="36"/>
      <c r="O863" s="36"/>
      <c r="P863" s="36"/>
      <c r="Q863" s="36"/>
      <c r="R863" s="36"/>
      <c r="S863" s="36"/>
      <c r="T863" s="36"/>
      <c r="U863" s="36"/>
      <c r="V863" s="36"/>
      <c r="W863" s="36"/>
      <c r="X863" s="36"/>
      <c r="Y863" s="36"/>
      <c r="Z863" s="36"/>
    </row>
    <row r="864" spans="1:26" ht="14.25" customHeight="1">
      <c r="A864" s="36"/>
      <c r="B864" s="36"/>
      <c r="C864" s="36"/>
      <c r="D864" s="36"/>
      <c r="E864" s="37"/>
      <c r="F864" s="36"/>
      <c r="G864" s="36"/>
      <c r="H864" s="36"/>
      <c r="I864" s="36"/>
      <c r="J864" s="36"/>
      <c r="K864" s="36"/>
      <c r="L864" s="36"/>
      <c r="M864" s="36"/>
      <c r="N864" s="36"/>
      <c r="O864" s="36"/>
      <c r="P864" s="36"/>
      <c r="Q864" s="36"/>
      <c r="R864" s="36"/>
      <c r="S864" s="36"/>
      <c r="T864" s="36"/>
      <c r="U864" s="36"/>
      <c r="V864" s="36"/>
      <c r="W864" s="36"/>
      <c r="X864" s="36"/>
      <c r="Y864" s="36"/>
      <c r="Z864" s="36"/>
    </row>
    <row r="865" spans="1:26" ht="14.25" customHeight="1">
      <c r="A865" s="36"/>
      <c r="B865" s="36"/>
      <c r="C865" s="36"/>
      <c r="D865" s="36"/>
      <c r="E865" s="37"/>
      <c r="F865" s="36"/>
      <c r="G865" s="36"/>
      <c r="H865" s="36"/>
      <c r="I865" s="36"/>
      <c r="J865" s="36"/>
      <c r="K865" s="36"/>
      <c r="L865" s="36"/>
      <c r="M865" s="36"/>
      <c r="N865" s="36"/>
      <c r="O865" s="36"/>
      <c r="P865" s="36"/>
      <c r="Q865" s="36"/>
      <c r="R865" s="36"/>
      <c r="S865" s="36"/>
      <c r="T865" s="36"/>
      <c r="U865" s="36"/>
      <c r="V865" s="36"/>
      <c r="W865" s="36"/>
      <c r="X865" s="36"/>
      <c r="Y865" s="36"/>
      <c r="Z865" s="36"/>
    </row>
    <row r="866" spans="1:26" ht="14.25" customHeight="1">
      <c r="A866" s="36"/>
      <c r="B866" s="36"/>
      <c r="C866" s="36"/>
      <c r="D866" s="36"/>
      <c r="E866" s="37"/>
      <c r="F866" s="36"/>
      <c r="G866" s="36"/>
      <c r="H866" s="36"/>
      <c r="I866" s="36"/>
      <c r="J866" s="36"/>
      <c r="K866" s="36"/>
      <c r="L866" s="36"/>
      <c r="M866" s="36"/>
      <c r="N866" s="36"/>
      <c r="O866" s="36"/>
      <c r="P866" s="36"/>
      <c r="Q866" s="36"/>
      <c r="R866" s="36"/>
      <c r="S866" s="36"/>
      <c r="T866" s="36"/>
      <c r="U866" s="36"/>
      <c r="V866" s="36"/>
      <c r="W866" s="36"/>
      <c r="X866" s="36"/>
      <c r="Y866" s="36"/>
      <c r="Z866" s="36"/>
    </row>
    <row r="867" spans="1:26" ht="14.25" customHeight="1">
      <c r="A867" s="36"/>
      <c r="B867" s="36"/>
      <c r="C867" s="36"/>
      <c r="D867" s="36"/>
      <c r="E867" s="37"/>
      <c r="F867" s="36"/>
      <c r="G867" s="36"/>
      <c r="H867" s="36"/>
      <c r="I867" s="36"/>
      <c r="J867" s="36"/>
      <c r="K867" s="36"/>
      <c r="L867" s="36"/>
      <c r="M867" s="36"/>
      <c r="N867" s="36"/>
      <c r="O867" s="36"/>
      <c r="P867" s="36"/>
      <c r="Q867" s="36"/>
      <c r="R867" s="36"/>
      <c r="S867" s="36"/>
      <c r="T867" s="36"/>
      <c r="U867" s="36"/>
      <c r="V867" s="36"/>
      <c r="W867" s="36"/>
      <c r="X867" s="36"/>
      <c r="Y867" s="36"/>
      <c r="Z867" s="36"/>
    </row>
    <row r="868" spans="1:26" ht="14.25" customHeight="1">
      <c r="A868" s="36"/>
      <c r="B868" s="36"/>
      <c r="C868" s="36"/>
      <c r="D868" s="36"/>
      <c r="E868" s="37"/>
      <c r="F868" s="36"/>
      <c r="G868" s="36"/>
      <c r="H868" s="36"/>
      <c r="I868" s="36"/>
      <c r="J868" s="36"/>
      <c r="K868" s="36"/>
      <c r="L868" s="36"/>
      <c r="M868" s="36"/>
      <c r="N868" s="36"/>
      <c r="O868" s="36"/>
      <c r="P868" s="36"/>
      <c r="Q868" s="36"/>
      <c r="R868" s="36"/>
      <c r="S868" s="36"/>
      <c r="T868" s="36"/>
      <c r="U868" s="36"/>
      <c r="V868" s="36"/>
      <c r="W868" s="36"/>
      <c r="X868" s="36"/>
      <c r="Y868" s="36"/>
      <c r="Z868" s="36"/>
    </row>
    <row r="869" spans="1:26" ht="14.25" customHeight="1">
      <c r="A869" s="36"/>
      <c r="B869" s="36"/>
      <c r="C869" s="36"/>
      <c r="D869" s="36"/>
      <c r="E869" s="37"/>
      <c r="F869" s="36"/>
      <c r="G869" s="36"/>
      <c r="H869" s="36"/>
      <c r="I869" s="36"/>
      <c r="J869" s="36"/>
      <c r="K869" s="36"/>
      <c r="L869" s="36"/>
      <c r="M869" s="36"/>
      <c r="N869" s="36"/>
      <c r="O869" s="36"/>
      <c r="P869" s="36"/>
      <c r="Q869" s="36"/>
      <c r="R869" s="36"/>
      <c r="S869" s="36"/>
      <c r="T869" s="36"/>
      <c r="U869" s="36"/>
      <c r="V869" s="36"/>
      <c r="W869" s="36"/>
      <c r="X869" s="36"/>
      <c r="Y869" s="36"/>
      <c r="Z869" s="36"/>
    </row>
    <row r="870" spans="1:26" ht="14.25" customHeight="1">
      <c r="A870" s="36"/>
      <c r="B870" s="36"/>
      <c r="C870" s="36"/>
      <c r="D870" s="36"/>
      <c r="E870" s="37"/>
      <c r="F870" s="36"/>
      <c r="G870" s="36"/>
      <c r="H870" s="36"/>
      <c r="I870" s="36"/>
      <c r="J870" s="36"/>
      <c r="K870" s="36"/>
      <c r="L870" s="36"/>
      <c r="M870" s="36"/>
      <c r="N870" s="36"/>
      <c r="O870" s="36"/>
      <c r="P870" s="36"/>
      <c r="Q870" s="36"/>
      <c r="R870" s="36"/>
      <c r="S870" s="36"/>
      <c r="T870" s="36"/>
      <c r="U870" s="36"/>
      <c r="V870" s="36"/>
      <c r="W870" s="36"/>
      <c r="X870" s="36"/>
      <c r="Y870" s="36"/>
      <c r="Z870" s="36"/>
    </row>
    <row r="871" spans="1:26" ht="14.25" customHeight="1">
      <c r="A871" s="36"/>
      <c r="B871" s="36"/>
      <c r="C871" s="36"/>
      <c r="D871" s="36"/>
      <c r="E871" s="37"/>
      <c r="F871" s="36"/>
      <c r="G871" s="36"/>
      <c r="H871" s="36"/>
      <c r="I871" s="36"/>
      <c r="J871" s="36"/>
      <c r="K871" s="36"/>
      <c r="L871" s="36"/>
      <c r="M871" s="36"/>
      <c r="N871" s="36"/>
      <c r="O871" s="36"/>
      <c r="P871" s="36"/>
      <c r="Q871" s="36"/>
      <c r="R871" s="36"/>
      <c r="S871" s="36"/>
      <c r="T871" s="36"/>
      <c r="U871" s="36"/>
      <c r="V871" s="36"/>
      <c r="W871" s="36"/>
      <c r="X871" s="36"/>
      <c r="Y871" s="36"/>
      <c r="Z871" s="36"/>
    </row>
    <row r="872" spans="1:26" ht="14.25" customHeight="1">
      <c r="A872" s="36"/>
      <c r="B872" s="36"/>
      <c r="C872" s="36"/>
      <c r="D872" s="36"/>
      <c r="E872" s="37"/>
      <c r="F872" s="36"/>
      <c r="G872" s="36"/>
      <c r="H872" s="36"/>
      <c r="I872" s="36"/>
      <c r="J872" s="36"/>
      <c r="K872" s="36"/>
      <c r="L872" s="36"/>
      <c r="M872" s="36"/>
      <c r="N872" s="36"/>
      <c r="O872" s="36"/>
      <c r="P872" s="36"/>
      <c r="Q872" s="36"/>
      <c r="R872" s="36"/>
      <c r="S872" s="36"/>
      <c r="T872" s="36"/>
      <c r="U872" s="36"/>
      <c r="V872" s="36"/>
      <c r="W872" s="36"/>
      <c r="X872" s="36"/>
      <c r="Y872" s="36"/>
      <c r="Z872" s="36"/>
    </row>
    <row r="873" spans="1:26" ht="14.25" customHeight="1">
      <c r="A873" s="36"/>
      <c r="B873" s="36"/>
      <c r="C873" s="36"/>
      <c r="D873" s="36"/>
      <c r="E873" s="37"/>
      <c r="F873" s="36"/>
      <c r="G873" s="36"/>
      <c r="H873" s="36"/>
      <c r="I873" s="36"/>
      <c r="J873" s="36"/>
      <c r="K873" s="36"/>
      <c r="L873" s="36"/>
      <c r="M873" s="36"/>
      <c r="N873" s="36"/>
      <c r="O873" s="36"/>
      <c r="P873" s="36"/>
      <c r="Q873" s="36"/>
      <c r="R873" s="36"/>
      <c r="S873" s="36"/>
      <c r="T873" s="36"/>
      <c r="U873" s="36"/>
      <c r="V873" s="36"/>
      <c r="W873" s="36"/>
      <c r="X873" s="36"/>
      <c r="Y873" s="36"/>
      <c r="Z873" s="36"/>
    </row>
    <row r="874" spans="1:26" ht="14.25" customHeight="1">
      <c r="A874" s="36"/>
      <c r="B874" s="36"/>
      <c r="C874" s="36"/>
      <c r="D874" s="36"/>
      <c r="E874" s="37"/>
      <c r="F874" s="36"/>
      <c r="G874" s="36"/>
      <c r="H874" s="36"/>
      <c r="I874" s="36"/>
      <c r="J874" s="36"/>
      <c r="K874" s="36"/>
      <c r="L874" s="36"/>
      <c r="M874" s="36"/>
      <c r="N874" s="36"/>
      <c r="O874" s="36"/>
      <c r="P874" s="36"/>
      <c r="Q874" s="36"/>
      <c r="R874" s="36"/>
      <c r="S874" s="36"/>
      <c r="T874" s="36"/>
      <c r="U874" s="36"/>
      <c r="V874" s="36"/>
      <c r="W874" s="36"/>
      <c r="X874" s="36"/>
      <c r="Y874" s="36"/>
      <c r="Z874" s="36"/>
    </row>
    <row r="875" spans="1:26" ht="14.25" customHeight="1">
      <c r="A875" s="36"/>
      <c r="B875" s="36"/>
      <c r="C875" s="36"/>
      <c r="D875" s="36"/>
      <c r="E875" s="37"/>
      <c r="F875" s="36"/>
      <c r="G875" s="36"/>
      <c r="H875" s="36"/>
      <c r="I875" s="36"/>
      <c r="J875" s="36"/>
      <c r="K875" s="36"/>
      <c r="L875" s="36"/>
      <c r="M875" s="36"/>
      <c r="N875" s="36"/>
      <c r="O875" s="36"/>
      <c r="P875" s="36"/>
      <c r="Q875" s="36"/>
      <c r="R875" s="36"/>
      <c r="S875" s="36"/>
      <c r="T875" s="36"/>
      <c r="U875" s="36"/>
      <c r="V875" s="36"/>
      <c r="W875" s="36"/>
      <c r="X875" s="36"/>
      <c r="Y875" s="36"/>
      <c r="Z875" s="36"/>
    </row>
    <row r="876" spans="1:26" ht="14.25" customHeight="1">
      <c r="A876" s="36"/>
      <c r="B876" s="36"/>
      <c r="C876" s="36"/>
      <c r="D876" s="36"/>
      <c r="E876" s="37"/>
      <c r="F876" s="36"/>
      <c r="G876" s="36"/>
      <c r="H876" s="36"/>
      <c r="I876" s="36"/>
      <c r="J876" s="36"/>
      <c r="K876" s="36"/>
      <c r="L876" s="36"/>
      <c r="M876" s="36"/>
      <c r="N876" s="36"/>
      <c r="O876" s="36"/>
      <c r="P876" s="36"/>
      <c r="Q876" s="36"/>
      <c r="R876" s="36"/>
      <c r="S876" s="36"/>
      <c r="T876" s="36"/>
      <c r="U876" s="36"/>
      <c r="V876" s="36"/>
      <c r="W876" s="36"/>
      <c r="X876" s="36"/>
      <c r="Y876" s="36"/>
      <c r="Z876" s="36"/>
    </row>
    <row r="877" spans="1:26" ht="14.25" customHeight="1">
      <c r="A877" s="36"/>
      <c r="B877" s="36"/>
      <c r="C877" s="36"/>
      <c r="D877" s="36"/>
      <c r="E877" s="37"/>
      <c r="F877" s="36"/>
      <c r="G877" s="36"/>
      <c r="H877" s="36"/>
      <c r="I877" s="36"/>
      <c r="J877" s="36"/>
      <c r="K877" s="36"/>
      <c r="L877" s="36"/>
      <c r="M877" s="36"/>
      <c r="N877" s="36"/>
      <c r="O877" s="36"/>
      <c r="P877" s="36"/>
      <c r="Q877" s="36"/>
      <c r="R877" s="36"/>
      <c r="S877" s="36"/>
      <c r="T877" s="36"/>
      <c r="U877" s="36"/>
      <c r="V877" s="36"/>
      <c r="W877" s="36"/>
      <c r="X877" s="36"/>
      <c r="Y877" s="36"/>
      <c r="Z877" s="36"/>
    </row>
    <row r="878" spans="1:26" ht="14.25" customHeight="1">
      <c r="A878" s="36"/>
      <c r="B878" s="36"/>
      <c r="C878" s="36"/>
      <c r="D878" s="36"/>
      <c r="E878" s="37"/>
      <c r="F878" s="36"/>
      <c r="G878" s="36"/>
      <c r="H878" s="36"/>
      <c r="I878" s="36"/>
      <c r="J878" s="36"/>
      <c r="K878" s="36"/>
      <c r="L878" s="36"/>
      <c r="M878" s="36"/>
      <c r="N878" s="36"/>
      <c r="O878" s="36"/>
      <c r="P878" s="36"/>
      <c r="Q878" s="36"/>
      <c r="R878" s="36"/>
      <c r="S878" s="36"/>
      <c r="T878" s="36"/>
      <c r="U878" s="36"/>
      <c r="V878" s="36"/>
      <c r="W878" s="36"/>
      <c r="X878" s="36"/>
      <c r="Y878" s="36"/>
      <c r="Z878" s="36"/>
    </row>
    <row r="879" spans="1:26" ht="14.25" customHeight="1">
      <c r="A879" s="36"/>
      <c r="B879" s="36"/>
      <c r="C879" s="36"/>
      <c r="D879" s="36"/>
      <c r="E879" s="37"/>
      <c r="F879" s="36"/>
      <c r="G879" s="36"/>
      <c r="H879" s="36"/>
      <c r="I879" s="36"/>
      <c r="J879" s="36"/>
      <c r="K879" s="36"/>
      <c r="L879" s="36"/>
      <c r="M879" s="36"/>
      <c r="N879" s="36"/>
      <c r="O879" s="36"/>
      <c r="P879" s="36"/>
      <c r="Q879" s="36"/>
      <c r="R879" s="36"/>
      <c r="S879" s="36"/>
      <c r="T879" s="36"/>
      <c r="U879" s="36"/>
      <c r="V879" s="36"/>
      <c r="W879" s="36"/>
      <c r="X879" s="36"/>
      <c r="Y879" s="36"/>
      <c r="Z879" s="36"/>
    </row>
    <row r="880" spans="1:26" ht="14.25" customHeight="1">
      <c r="A880" s="36"/>
      <c r="B880" s="36"/>
      <c r="C880" s="36"/>
      <c r="D880" s="36"/>
      <c r="E880" s="37"/>
      <c r="F880" s="36"/>
      <c r="G880" s="36"/>
      <c r="H880" s="36"/>
      <c r="I880" s="36"/>
      <c r="J880" s="36"/>
      <c r="K880" s="36"/>
      <c r="L880" s="36"/>
      <c r="M880" s="36"/>
      <c r="N880" s="36"/>
      <c r="O880" s="36"/>
      <c r="P880" s="36"/>
      <c r="Q880" s="36"/>
      <c r="R880" s="36"/>
      <c r="S880" s="36"/>
      <c r="T880" s="36"/>
      <c r="U880" s="36"/>
      <c r="V880" s="36"/>
      <c r="W880" s="36"/>
      <c r="X880" s="36"/>
      <c r="Y880" s="36"/>
      <c r="Z880" s="36"/>
    </row>
    <row r="881" spans="1:26" ht="14.25" customHeight="1">
      <c r="A881" s="36"/>
      <c r="B881" s="36"/>
      <c r="C881" s="36"/>
      <c r="D881" s="36"/>
      <c r="E881" s="37"/>
      <c r="F881" s="36"/>
      <c r="G881" s="36"/>
      <c r="H881" s="36"/>
      <c r="I881" s="36"/>
      <c r="J881" s="36"/>
      <c r="K881" s="36"/>
      <c r="L881" s="36"/>
      <c r="M881" s="36"/>
      <c r="N881" s="36"/>
      <c r="O881" s="36"/>
      <c r="P881" s="36"/>
      <c r="Q881" s="36"/>
      <c r="R881" s="36"/>
      <c r="S881" s="36"/>
      <c r="T881" s="36"/>
      <c r="U881" s="36"/>
      <c r="V881" s="36"/>
      <c r="W881" s="36"/>
      <c r="X881" s="36"/>
      <c r="Y881" s="36"/>
      <c r="Z881" s="36"/>
    </row>
    <row r="882" spans="1:26" ht="14.25" customHeight="1">
      <c r="A882" s="36"/>
      <c r="B882" s="36"/>
      <c r="C882" s="36"/>
      <c r="D882" s="36"/>
      <c r="E882" s="37"/>
      <c r="F882" s="36"/>
      <c r="G882" s="36"/>
      <c r="H882" s="36"/>
      <c r="I882" s="36"/>
      <c r="J882" s="36"/>
      <c r="K882" s="36"/>
      <c r="L882" s="36"/>
      <c r="M882" s="36"/>
      <c r="N882" s="36"/>
      <c r="O882" s="36"/>
      <c r="P882" s="36"/>
      <c r="Q882" s="36"/>
      <c r="R882" s="36"/>
      <c r="S882" s="36"/>
      <c r="T882" s="36"/>
      <c r="U882" s="36"/>
      <c r="V882" s="36"/>
      <c r="W882" s="36"/>
      <c r="X882" s="36"/>
      <c r="Y882" s="36"/>
      <c r="Z882" s="36"/>
    </row>
    <row r="883" spans="1:26" ht="14.25" customHeight="1">
      <c r="A883" s="36"/>
      <c r="B883" s="36"/>
      <c r="C883" s="36"/>
      <c r="D883" s="36"/>
      <c r="E883" s="37"/>
      <c r="F883" s="36"/>
      <c r="G883" s="36"/>
      <c r="H883" s="36"/>
      <c r="I883" s="36"/>
      <c r="J883" s="36"/>
      <c r="K883" s="36"/>
      <c r="L883" s="36"/>
      <c r="M883" s="36"/>
      <c r="N883" s="36"/>
      <c r="O883" s="36"/>
      <c r="P883" s="36"/>
      <c r="Q883" s="36"/>
      <c r="R883" s="36"/>
      <c r="S883" s="36"/>
      <c r="T883" s="36"/>
      <c r="U883" s="36"/>
      <c r="V883" s="36"/>
      <c r="W883" s="36"/>
      <c r="X883" s="36"/>
      <c r="Y883" s="36"/>
      <c r="Z883" s="36"/>
    </row>
    <row r="884" spans="1:26" ht="14.25" customHeight="1">
      <c r="A884" s="36"/>
      <c r="B884" s="36"/>
      <c r="C884" s="36"/>
      <c r="D884" s="36"/>
      <c r="E884" s="37"/>
      <c r="F884" s="36"/>
      <c r="G884" s="36"/>
      <c r="H884" s="36"/>
      <c r="I884" s="36"/>
      <c r="J884" s="36"/>
      <c r="K884" s="36"/>
      <c r="L884" s="36"/>
      <c r="M884" s="36"/>
      <c r="N884" s="36"/>
      <c r="O884" s="36"/>
      <c r="P884" s="36"/>
      <c r="Q884" s="36"/>
      <c r="R884" s="36"/>
      <c r="S884" s="36"/>
      <c r="T884" s="36"/>
      <c r="U884" s="36"/>
      <c r="V884" s="36"/>
      <c r="W884" s="36"/>
      <c r="X884" s="36"/>
      <c r="Y884" s="36"/>
      <c r="Z884" s="36"/>
    </row>
    <row r="885" spans="1:26" ht="14.25" customHeight="1">
      <c r="A885" s="36"/>
      <c r="B885" s="36"/>
      <c r="C885" s="36"/>
      <c r="D885" s="36"/>
      <c r="E885" s="37"/>
      <c r="F885" s="36"/>
      <c r="G885" s="36"/>
      <c r="H885" s="36"/>
      <c r="I885" s="36"/>
      <c r="J885" s="36"/>
      <c r="K885" s="36"/>
      <c r="L885" s="36"/>
      <c r="M885" s="36"/>
      <c r="N885" s="36"/>
      <c r="O885" s="36"/>
      <c r="P885" s="36"/>
      <c r="Q885" s="36"/>
      <c r="R885" s="36"/>
      <c r="S885" s="36"/>
      <c r="T885" s="36"/>
      <c r="U885" s="36"/>
      <c r="V885" s="36"/>
      <c r="W885" s="36"/>
      <c r="X885" s="36"/>
      <c r="Y885" s="36"/>
      <c r="Z885" s="36"/>
    </row>
    <row r="886" spans="1:26" ht="14.25" customHeight="1">
      <c r="A886" s="36"/>
      <c r="B886" s="36"/>
      <c r="C886" s="36"/>
      <c r="D886" s="36"/>
      <c r="E886" s="37"/>
      <c r="F886" s="36"/>
      <c r="G886" s="36"/>
      <c r="H886" s="36"/>
      <c r="I886" s="36"/>
      <c r="J886" s="36"/>
      <c r="K886" s="36"/>
      <c r="L886" s="36"/>
      <c r="M886" s="36"/>
      <c r="N886" s="36"/>
      <c r="O886" s="36"/>
      <c r="P886" s="36"/>
      <c r="Q886" s="36"/>
      <c r="R886" s="36"/>
      <c r="S886" s="36"/>
      <c r="T886" s="36"/>
      <c r="U886" s="36"/>
      <c r="V886" s="36"/>
      <c r="W886" s="36"/>
      <c r="X886" s="36"/>
      <c r="Y886" s="36"/>
      <c r="Z886" s="36"/>
    </row>
    <row r="887" spans="1:26" ht="14.25" customHeight="1">
      <c r="A887" s="36"/>
      <c r="B887" s="36"/>
      <c r="C887" s="36"/>
      <c r="D887" s="36"/>
      <c r="E887" s="37"/>
      <c r="F887" s="36"/>
      <c r="G887" s="36"/>
      <c r="H887" s="36"/>
      <c r="I887" s="36"/>
      <c r="J887" s="36"/>
      <c r="K887" s="36"/>
      <c r="L887" s="36"/>
      <c r="M887" s="36"/>
      <c r="N887" s="36"/>
      <c r="O887" s="36"/>
      <c r="P887" s="36"/>
      <c r="Q887" s="36"/>
      <c r="R887" s="36"/>
      <c r="S887" s="36"/>
      <c r="T887" s="36"/>
      <c r="U887" s="36"/>
      <c r="V887" s="36"/>
      <c r="W887" s="36"/>
      <c r="X887" s="36"/>
      <c r="Y887" s="36"/>
      <c r="Z887" s="36"/>
    </row>
    <row r="888" spans="1:26" ht="14.25" customHeight="1">
      <c r="A888" s="36"/>
      <c r="B888" s="36"/>
      <c r="C888" s="36"/>
      <c r="D888" s="36"/>
      <c r="E888" s="37"/>
      <c r="F888" s="36"/>
      <c r="G888" s="36"/>
      <c r="H888" s="36"/>
      <c r="I888" s="36"/>
      <c r="J888" s="36"/>
      <c r="K888" s="36"/>
      <c r="L888" s="36"/>
      <c r="M888" s="36"/>
      <c r="N888" s="36"/>
      <c r="O888" s="36"/>
      <c r="P888" s="36"/>
      <c r="Q888" s="36"/>
      <c r="R888" s="36"/>
      <c r="S888" s="36"/>
      <c r="T888" s="36"/>
      <c r="U888" s="36"/>
      <c r="V888" s="36"/>
      <c r="W888" s="36"/>
      <c r="X888" s="36"/>
      <c r="Y888" s="36"/>
      <c r="Z888" s="36"/>
    </row>
    <row r="889" spans="1:26" ht="14.25" customHeight="1">
      <c r="A889" s="36"/>
      <c r="B889" s="36"/>
      <c r="C889" s="36"/>
      <c r="D889" s="36"/>
      <c r="E889" s="37"/>
      <c r="F889" s="36"/>
      <c r="G889" s="36"/>
      <c r="H889" s="36"/>
      <c r="I889" s="36"/>
      <c r="J889" s="36"/>
      <c r="K889" s="36"/>
      <c r="L889" s="36"/>
      <c r="M889" s="36"/>
      <c r="N889" s="36"/>
      <c r="O889" s="36"/>
      <c r="P889" s="36"/>
      <c r="Q889" s="36"/>
      <c r="R889" s="36"/>
      <c r="S889" s="36"/>
      <c r="T889" s="36"/>
      <c r="U889" s="36"/>
      <c r="V889" s="36"/>
      <c r="W889" s="36"/>
      <c r="X889" s="36"/>
      <c r="Y889" s="36"/>
      <c r="Z889" s="36"/>
    </row>
    <row r="890" spans="1:26" ht="14.25" customHeight="1">
      <c r="A890" s="36"/>
      <c r="B890" s="36"/>
      <c r="C890" s="36"/>
      <c r="D890" s="36"/>
      <c r="E890" s="37"/>
      <c r="F890" s="36"/>
      <c r="G890" s="36"/>
      <c r="H890" s="36"/>
      <c r="I890" s="36"/>
      <c r="J890" s="36"/>
      <c r="K890" s="36"/>
      <c r="L890" s="36"/>
      <c r="M890" s="36"/>
      <c r="N890" s="36"/>
      <c r="O890" s="36"/>
      <c r="P890" s="36"/>
      <c r="Q890" s="36"/>
      <c r="R890" s="36"/>
      <c r="S890" s="36"/>
      <c r="T890" s="36"/>
      <c r="U890" s="36"/>
      <c r="V890" s="36"/>
      <c r="W890" s="36"/>
      <c r="X890" s="36"/>
      <c r="Y890" s="36"/>
      <c r="Z890" s="36"/>
    </row>
    <row r="891" spans="1:26" ht="14.25" customHeight="1">
      <c r="A891" s="36"/>
      <c r="B891" s="36"/>
      <c r="C891" s="36"/>
      <c r="D891" s="36"/>
      <c r="E891" s="37"/>
      <c r="F891" s="36"/>
      <c r="G891" s="36"/>
      <c r="H891" s="36"/>
      <c r="I891" s="36"/>
      <c r="J891" s="36"/>
      <c r="K891" s="36"/>
      <c r="L891" s="36"/>
      <c r="M891" s="36"/>
      <c r="N891" s="36"/>
      <c r="O891" s="36"/>
      <c r="P891" s="36"/>
      <c r="Q891" s="36"/>
      <c r="R891" s="36"/>
      <c r="S891" s="36"/>
      <c r="T891" s="36"/>
      <c r="U891" s="36"/>
      <c r="V891" s="36"/>
      <c r="W891" s="36"/>
      <c r="X891" s="36"/>
      <c r="Y891" s="36"/>
      <c r="Z891" s="36"/>
    </row>
    <row r="892" spans="1:26" ht="14.25" customHeight="1">
      <c r="A892" s="36"/>
      <c r="B892" s="36"/>
      <c r="C892" s="36"/>
      <c r="D892" s="36"/>
      <c r="E892" s="37"/>
      <c r="F892" s="36"/>
      <c r="G892" s="36"/>
      <c r="H892" s="36"/>
      <c r="I892" s="36"/>
      <c r="J892" s="36"/>
      <c r="K892" s="36"/>
      <c r="L892" s="36"/>
      <c r="M892" s="36"/>
      <c r="N892" s="36"/>
      <c r="O892" s="36"/>
      <c r="P892" s="36"/>
      <c r="Q892" s="36"/>
      <c r="R892" s="36"/>
      <c r="S892" s="36"/>
      <c r="T892" s="36"/>
      <c r="U892" s="36"/>
      <c r="V892" s="36"/>
      <c r="W892" s="36"/>
      <c r="X892" s="36"/>
      <c r="Y892" s="36"/>
      <c r="Z892" s="36"/>
    </row>
    <row r="893" spans="1:26" ht="14.25" customHeight="1">
      <c r="A893" s="36"/>
      <c r="B893" s="36"/>
      <c r="C893" s="36"/>
      <c r="D893" s="36"/>
      <c r="E893" s="37"/>
      <c r="F893" s="36"/>
      <c r="G893" s="36"/>
      <c r="H893" s="36"/>
      <c r="I893" s="36"/>
      <c r="J893" s="36"/>
      <c r="K893" s="36"/>
      <c r="L893" s="36"/>
      <c r="M893" s="36"/>
      <c r="N893" s="36"/>
      <c r="O893" s="36"/>
      <c r="P893" s="36"/>
      <c r="Q893" s="36"/>
      <c r="R893" s="36"/>
      <c r="S893" s="36"/>
      <c r="T893" s="36"/>
      <c r="U893" s="36"/>
      <c r="V893" s="36"/>
      <c r="W893" s="36"/>
      <c r="X893" s="36"/>
      <c r="Y893" s="36"/>
      <c r="Z893" s="36"/>
    </row>
    <row r="894" spans="1:26" ht="14.25" customHeight="1">
      <c r="A894" s="36"/>
      <c r="B894" s="36"/>
      <c r="C894" s="36"/>
      <c r="D894" s="36"/>
      <c r="E894" s="37"/>
      <c r="F894" s="36"/>
      <c r="G894" s="36"/>
      <c r="H894" s="36"/>
      <c r="I894" s="36"/>
      <c r="J894" s="36"/>
      <c r="K894" s="36"/>
      <c r="L894" s="36"/>
      <c r="M894" s="36"/>
      <c r="N894" s="36"/>
      <c r="O894" s="36"/>
      <c r="P894" s="36"/>
      <c r="Q894" s="36"/>
      <c r="R894" s="36"/>
      <c r="S894" s="36"/>
      <c r="T894" s="36"/>
      <c r="U894" s="36"/>
      <c r="V894" s="36"/>
      <c r="W894" s="36"/>
      <c r="X894" s="36"/>
      <c r="Y894" s="36"/>
      <c r="Z894" s="36"/>
    </row>
    <row r="895" spans="1:26" ht="14.25" customHeight="1">
      <c r="A895" s="36"/>
      <c r="B895" s="36"/>
      <c r="C895" s="36"/>
      <c r="D895" s="36"/>
      <c r="E895" s="37"/>
      <c r="F895" s="36"/>
      <c r="G895" s="36"/>
      <c r="H895" s="36"/>
      <c r="I895" s="36"/>
      <c r="J895" s="36"/>
      <c r="K895" s="36"/>
      <c r="L895" s="36"/>
      <c r="M895" s="36"/>
      <c r="N895" s="36"/>
      <c r="O895" s="36"/>
      <c r="P895" s="36"/>
      <c r="Q895" s="36"/>
      <c r="R895" s="36"/>
      <c r="S895" s="36"/>
      <c r="T895" s="36"/>
      <c r="U895" s="36"/>
      <c r="V895" s="36"/>
      <c r="W895" s="36"/>
      <c r="X895" s="36"/>
      <c r="Y895" s="36"/>
      <c r="Z895" s="36"/>
    </row>
    <row r="896" spans="1:26" ht="14.25" customHeight="1">
      <c r="A896" s="36"/>
      <c r="B896" s="36"/>
      <c r="C896" s="36"/>
      <c r="D896" s="36"/>
      <c r="E896" s="37"/>
      <c r="F896" s="36"/>
      <c r="G896" s="36"/>
      <c r="H896" s="36"/>
      <c r="I896" s="36"/>
      <c r="J896" s="36"/>
      <c r="K896" s="36"/>
      <c r="L896" s="36"/>
      <c r="M896" s="36"/>
      <c r="N896" s="36"/>
      <c r="O896" s="36"/>
      <c r="P896" s="36"/>
      <c r="Q896" s="36"/>
      <c r="R896" s="36"/>
      <c r="S896" s="36"/>
      <c r="T896" s="36"/>
      <c r="U896" s="36"/>
      <c r="V896" s="36"/>
      <c r="W896" s="36"/>
      <c r="X896" s="36"/>
      <c r="Y896" s="36"/>
      <c r="Z896" s="36"/>
    </row>
    <row r="897" spans="1:26" ht="14.25" customHeight="1">
      <c r="A897" s="36"/>
      <c r="B897" s="36"/>
      <c r="C897" s="36"/>
      <c r="D897" s="36"/>
      <c r="E897" s="37"/>
      <c r="F897" s="36"/>
      <c r="G897" s="36"/>
      <c r="H897" s="36"/>
      <c r="I897" s="36"/>
      <c r="J897" s="36"/>
      <c r="K897" s="36"/>
      <c r="L897" s="36"/>
      <c r="M897" s="36"/>
      <c r="N897" s="36"/>
      <c r="O897" s="36"/>
      <c r="P897" s="36"/>
      <c r="Q897" s="36"/>
      <c r="R897" s="36"/>
      <c r="S897" s="36"/>
      <c r="T897" s="36"/>
      <c r="U897" s="36"/>
      <c r="V897" s="36"/>
      <c r="W897" s="36"/>
      <c r="X897" s="36"/>
      <c r="Y897" s="36"/>
      <c r="Z897" s="36"/>
    </row>
    <row r="898" spans="1:26" ht="14.25" customHeight="1">
      <c r="A898" s="36"/>
      <c r="B898" s="36"/>
      <c r="C898" s="36"/>
      <c r="D898" s="36"/>
      <c r="E898" s="37"/>
      <c r="F898" s="36"/>
      <c r="G898" s="36"/>
      <c r="H898" s="36"/>
      <c r="I898" s="36"/>
      <c r="J898" s="36"/>
      <c r="K898" s="36"/>
      <c r="L898" s="36"/>
      <c r="M898" s="36"/>
      <c r="N898" s="36"/>
      <c r="O898" s="36"/>
      <c r="P898" s="36"/>
      <c r="Q898" s="36"/>
      <c r="R898" s="36"/>
      <c r="S898" s="36"/>
      <c r="T898" s="36"/>
      <c r="U898" s="36"/>
      <c r="V898" s="36"/>
      <c r="W898" s="36"/>
      <c r="X898" s="36"/>
      <c r="Y898" s="36"/>
      <c r="Z898" s="36"/>
    </row>
    <row r="899" spans="1:26" ht="14.25" customHeight="1">
      <c r="A899" s="36"/>
      <c r="B899" s="36"/>
      <c r="C899" s="36"/>
      <c r="D899" s="36"/>
      <c r="E899" s="37"/>
      <c r="F899" s="36"/>
      <c r="G899" s="36"/>
      <c r="H899" s="36"/>
      <c r="I899" s="36"/>
      <c r="J899" s="36"/>
      <c r="K899" s="36"/>
      <c r="L899" s="36"/>
      <c r="M899" s="36"/>
      <c r="N899" s="36"/>
      <c r="O899" s="36"/>
      <c r="P899" s="36"/>
      <c r="Q899" s="36"/>
      <c r="R899" s="36"/>
      <c r="S899" s="36"/>
      <c r="T899" s="36"/>
      <c r="U899" s="36"/>
      <c r="V899" s="36"/>
      <c r="W899" s="36"/>
      <c r="X899" s="36"/>
      <c r="Y899" s="36"/>
      <c r="Z899" s="36"/>
    </row>
    <row r="900" spans="1:26" ht="14.25" customHeight="1">
      <c r="A900" s="36"/>
      <c r="B900" s="36"/>
      <c r="C900" s="36"/>
      <c r="D900" s="36"/>
      <c r="E900" s="37"/>
      <c r="F900" s="36"/>
      <c r="G900" s="36"/>
      <c r="H900" s="36"/>
      <c r="I900" s="36"/>
      <c r="J900" s="36"/>
      <c r="K900" s="36"/>
      <c r="L900" s="36"/>
      <c r="M900" s="36"/>
      <c r="N900" s="36"/>
      <c r="O900" s="36"/>
      <c r="P900" s="36"/>
      <c r="Q900" s="36"/>
      <c r="R900" s="36"/>
      <c r="S900" s="36"/>
      <c r="T900" s="36"/>
      <c r="U900" s="36"/>
      <c r="V900" s="36"/>
      <c r="W900" s="36"/>
      <c r="X900" s="36"/>
      <c r="Y900" s="36"/>
      <c r="Z900" s="36"/>
    </row>
    <row r="901" spans="1:26" ht="14.25" customHeight="1">
      <c r="A901" s="36"/>
      <c r="B901" s="36"/>
      <c r="C901" s="36"/>
      <c r="D901" s="36"/>
      <c r="E901" s="37"/>
      <c r="F901" s="36"/>
      <c r="G901" s="36"/>
      <c r="H901" s="36"/>
      <c r="I901" s="36"/>
      <c r="J901" s="36"/>
      <c r="K901" s="36"/>
      <c r="L901" s="36"/>
      <c r="M901" s="36"/>
      <c r="N901" s="36"/>
      <c r="O901" s="36"/>
      <c r="P901" s="36"/>
      <c r="Q901" s="36"/>
      <c r="R901" s="36"/>
      <c r="S901" s="36"/>
      <c r="T901" s="36"/>
      <c r="U901" s="36"/>
      <c r="V901" s="36"/>
      <c r="W901" s="36"/>
      <c r="X901" s="36"/>
      <c r="Y901" s="36"/>
      <c r="Z901" s="36"/>
    </row>
    <row r="902" spans="1:26" ht="14.25" customHeight="1">
      <c r="A902" s="36"/>
      <c r="B902" s="36"/>
      <c r="C902" s="36"/>
      <c r="D902" s="36"/>
      <c r="E902" s="37"/>
      <c r="F902" s="36"/>
      <c r="G902" s="36"/>
      <c r="H902" s="36"/>
      <c r="I902" s="36"/>
      <c r="J902" s="36"/>
      <c r="K902" s="36"/>
      <c r="L902" s="36"/>
      <c r="M902" s="36"/>
      <c r="N902" s="36"/>
      <c r="O902" s="36"/>
      <c r="P902" s="36"/>
      <c r="Q902" s="36"/>
      <c r="R902" s="36"/>
      <c r="S902" s="36"/>
      <c r="T902" s="36"/>
      <c r="U902" s="36"/>
      <c r="V902" s="36"/>
      <c r="W902" s="36"/>
      <c r="X902" s="36"/>
      <c r="Y902" s="36"/>
      <c r="Z902" s="36"/>
    </row>
    <row r="903" spans="1:26" ht="14.25" customHeight="1">
      <c r="A903" s="36"/>
      <c r="B903" s="36"/>
      <c r="C903" s="36"/>
      <c r="D903" s="36"/>
      <c r="E903" s="37"/>
      <c r="F903" s="36"/>
      <c r="G903" s="36"/>
      <c r="H903" s="36"/>
      <c r="I903" s="36"/>
      <c r="J903" s="36"/>
      <c r="K903" s="36"/>
      <c r="L903" s="36"/>
      <c r="M903" s="36"/>
      <c r="N903" s="36"/>
      <c r="O903" s="36"/>
      <c r="P903" s="36"/>
      <c r="Q903" s="36"/>
      <c r="R903" s="36"/>
      <c r="S903" s="36"/>
      <c r="T903" s="36"/>
      <c r="U903" s="36"/>
      <c r="V903" s="36"/>
      <c r="W903" s="36"/>
      <c r="X903" s="36"/>
      <c r="Y903" s="36"/>
      <c r="Z903" s="36"/>
    </row>
    <row r="904" spans="1:26" ht="14.25" customHeight="1">
      <c r="A904" s="36"/>
      <c r="B904" s="36"/>
      <c r="C904" s="36"/>
      <c r="D904" s="36"/>
      <c r="E904" s="37"/>
      <c r="F904" s="36"/>
      <c r="G904" s="36"/>
      <c r="H904" s="36"/>
      <c r="I904" s="36"/>
      <c r="J904" s="36"/>
      <c r="K904" s="36"/>
      <c r="L904" s="36"/>
      <c r="M904" s="36"/>
      <c r="N904" s="36"/>
      <c r="O904" s="36"/>
      <c r="P904" s="36"/>
      <c r="Q904" s="36"/>
      <c r="R904" s="36"/>
      <c r="S904" s="36"/>
      <c r="T904" s="36"/>
      <c r="U904" s="36"/>
      <c r="V904" s="36"/>
      <c r="W904" s="36"/>
      <c r="X904" s="36"/>
      <c r="Y904" s="36"/>
      <c r="Z904" s="36"/>
    </row>
    <row r="905" spans="1:26" ht="14.25" customHeight="1">
      <c r="A905" s="36"/>
      <c r="B905" s="36"/>
      <c r="C905" s="36"/>
      <c r="D905" s="36"/>
      <c r="E905" s="37"/>
      <c r="F905" s="36"/>
      <c r="G905" s="36"/>
      <c r="H905" s="36"/>
      <c r="I905" s="36"/>
      <c r="J905" s="36"/>
      <c r="K905" s="36"/>
      <c r="L905" s="36"/>
      <c r="M905" s="36"/>
      <c r="N905" s="36"/>
      <c r="O905" s="36"/>
      <c r="P905" s="36"/>
      <c r="Q905" s="36"/>
      <c r="R905" s="36"/>
      <c r="S905" s="36"/>
      <c r="T905" s="36"/>
      <c r="U905" s="36"/>
      <c r="V905" s="36"/>
      <c r="W905" s="36"/>
      <c r="X905" s="36"/>
      <c r="Y905" s="36"/>
      <c r="Z905" s="36"/>
    </row>
    <row r="906" spans="1:26" ht="14.25" customHeight="1">
      <c r="A906" s="36"/>
      <c r="B906" s="36"/>
      <c r="C906" s="36"/>
      <c r="D906" s="36"/>
      <c r="E906" s="37"/>
      <c r="F906" s="36"/>
      <c r="G906" s="36"/>
      <c r="H906" s="36"/>
      <c r="I906" s="36"/>
      <c r="J906" s="36"/>
      <c r="K906" s="36"/>
      <c r="L906" s="36"/>
      <c r="M906" s="36"/>
      <c r="N906" s="36"/>
      <c r="O906" s="36"/>
      <c r="P906" s="36"/>
      <c r="Q906" s="36"/>
      <c r="R906" s="36"/>
      <c r="S906" s="36"/>
      <c r="T906" s="36"/>
      <c r="U906" s="36"/>
      <c r="V906" s="36"/>
      <c r="W906" s="36"/>
      <c r="X906" s="36"/>
      <c r="Y906" s="36"/>
      <c r="Z906" s="36"/>
    </row>
    <row r="907" spans="1:26" ht="14.25" customHeight="1">
      <c r="A907" s="36"/>
      <c r="B907" s="36"/>
      <c r="C907" s="36"/>
      <c r="D907" s="36"/>
      <c r="E907" s="37"/>
      <c r="F907" s="36"/>
      <c r="G907" s="36"/>
      <c r="H907" s="36"/>
      <c r="I907" s="36"/>
      <c r="J907" s="36"/>
      <c r="K907" s="36"/>
      <c r="L907" s="36"/>
      <c r="M907" s="36"/>
      <c r="N907" s="36"/>
      <c r="O907" s="36"/>
      <c r="P907" s="36"/>
      <c r="Q907" s="36"/>
      <c r="R907" s="36"/>
      <c r="S907" s="36"/>
      <c r="T907" s="36"/>
      <c r="U907" s="36"/>
      <c r="V907" s="36"/>
      <c r="W907" s="36"/>
      <c r="X907" s="36"/>
      <c r="Y907" s="36"/>
      <c r="Z907" s="36"/>
    </row>
    <row r="908" spans="1:26" ht="14.25" customHeight="1">
      <c r="A908" s="36"/>
      <c r="B908" s="36"/>
      <c r="C908" s="36"/>
      <c r="D908" s="36"/>
      <c r="E908" s="37"/>
      <c r="F908" s="36"/>
      <c r="G908" s="36"/>
      <c r="H908" s="36"/>
      <c r="I908" s="36"/>
      <c r="J908" s="36"/>
      <c r="K908" s="36"/>
      <c r="L908" s="36"/>
      <c r="M908" s="36"/>
      <c r="N908" s="36"/>
      <c r="O908" s="36"/>
      <c r="P908" s="36"/>
      <c r="Q908" s="36"/>
      <c r="R908" s="36"/>
      <c r="S908" s="36"/>
      <c r="T908" s="36"/>
      <c r="U908" s="36"/>
      <c r="V908" s="36"/>
      <c r="W908" s="36"/>
      <c r="X908" s="36"/>
      <c r="Y908" s="36"/>
      <c r="Z908" s="36"/>
    </row>
    <row r="909" spans="1:26" ht="14.25" customHeight="1">
      <c r="A909" s="36"/>
      <c r="B909" s="36"/>
      <c r="C909" s="36"/>
      <c r="D909" s="36"/>
      <c r="E909" s="37"/>
      <c r="F909" s="36"/>
      <c r="G909" s="36"/>
      <c r="H909" s="36"/>
      <c r="I909" s="36"/>
      <c r="J909" s="36"/>
      <c r="K909" s="36"/>
      <c r="L909" s="36"/>
      <c r="M909" s="36"/>
      <c r="N909" s="36"/>
      <c r="O909" s="36"/>
      <c r="P909" s="36"/>
      <c r="Q909" s="36"/>
      <c r="R909" s="36"/>
      <c r="S909" s="36"/>
      <c r="T909" s="36"/>
      <c r="U909" s="36"/>
      <c r="V909" s="36"/>
      <c r="W909" s="36"/>
      <c r="X909" s="36"/>
      <c r="Y909" s="36"/>
      <c r="Z909" s="36"/>
    </row>
    <row r="910" spans="1:26" ht="14.25" customHeight="1">
      <c r="A910" s="36"/>
      <c r="B910" s="36"/>
      <c r="C910" s="36"/>
      <c r="D910" s="36"/>
      <c r="E910" s="37"/>
      <c r="F910" s="36"/>
      <c r="G910" s="36"/>
      <c r="H910" s="36"/>
      <c r="I910" s="36"/>
      <c r="J910" s="36"/>
      <c r="K910" s="36"/>
      <c r="L910" s="36"/>
      <c r="M910" s="36"/>
      <c r="N910" s="36"/>
      <c r="O910" s="36"/>
      <c r="P910" s="36"/>
      <c r="Q910" s="36"/>
      <c r="R910" s="36"/>
      <c r="S910" s="36"/>
      <c r="T910" s="36"/>
      <c r="U910" s="36"/>
      <c r="V910" s="36"/>
      <c r="W910" s="36"/>
      <c r="X910" s="36"/>
      <c r="Y910" s="36"/>
      <c r="Z910" s="36"/>
    </row>
    <row r="911" spans="1:26" ht="14.25" customHeight="1">
      <c r="A911" s="36"/>
      <c r="B911" s="36"/>
      <c r="C911" s="36"/>
      <c r="D911" s="36"/>
      <c r="E911" s="37"/>
      <c r="F911" s="36"/>
      <c r="G911" s="36"/>
      <c r="H911" s="36"/>
      <c r="I911" s="36"/>
      <c r="J911" s="36"/>
      <c r="K911" s="36"/>
      <c r="L911" s="36"/>
      <c r="M911" s="36"/>
      <c r="N911" s="36"/>
      <c r="O911" s="36"/>
      <c r="P911" s="36"/>
      <c r="Q911" s="36"/>
      <c r="R911" s="36"/>
      <c r="S911" s="36"/>
      <c r="T911" s="36"/>
      <c r="U911" s="36"/>
      <c r="V911" s="36"/>
      <c r="W911" s="36"/>
      <c r="X911" s="36"/>
      <c r="Y911" s="36"/>
      <c r="Z911" s="36"/>
    </row>
    <row r="912" spans="1:26" ht="14.25" customHeight="1">
      <c r="A912" s="36"/>
      <c r="B912" s="36"/>
      <c r="C912" s="36"/>
      <c r="D912" s="36"/>
      <c r="E912" s="37"/>
      <c r="F912" s="36"/>
      <c r="G912" s="36"/>
      <c r="H912" s="36"/>
      <c r="I912" s="36"/>
      <c r="J912" s="36"/>
      <c r="K912" s="36"/>
      <c r="L912" s="36"/>
      <c r="M912" s="36"/>
      <c r="N912" s="36"/>
      <c r="O912" s="36"/>
      <c r="P912" s="36"/>
      <c r="Q912" s="36"/>
      <c r="R912" s="36"/>
      <c r="S912" s="36"/>
      <c r="T912" s="36"/>
      <c r="U912" s="36"/>
      <c r="V912" s="36"/>
      <c r="W912" s="36"/>
      <c r="X912" s="36"/>
      <c r="Y912" s="36"/>
      <c r="Z912" s="36"/>
    </row>
    <row r="913" spans="1:26" ht="14.25" customHeight="1">
      <c r="A913" s="36"/>
      <c r="B913" s="36"/>
      <c r="C913" s="36"/>
      <c r="D913" s="36"/>
      <c r="E913" s="37"/>
      <c r="F913" s="36"/>
      <c r="G913" s="36"/>
      <c r="H913" s="36"/>
      <c r="I913" s="36"/>
      <c r="J913" s="36"/>
      <c r="K913" s="36"/>
      <c r="L913" s="36"/>
      <c r="M913" s="36"/>
      <c r="N913" s="36"/>
      <c r="O913" s="36"/>
      <c r="P913" s="36"/>
      <c r="Q913" s="36"/>
      <c r="R913" s="36"/>
      <c r="S913" s="36"/>
      <c r="T913" s="36"/>
      <c r="U913" s="36"/>
      <c r="V913" s="36"/>
      <c r="W913" s="36"/>
      <c r="X913" s="36"/>
      <c r="Y913" s="36"/>
      <c r="Z913" s="36"/>
    </row>
    <row r="914" spans="1:26" ht="14.25" customHeight="1">
      <c r="A914" s="36"/>
      <c r="B914" s="36"/>
      <c r="C914" s="36"/>
      <c r="D914" s="36"/>
      <c r="E914" s="37"/>
      <c r="F914" s="36"/>
      <c r="G914" s="36"/>
      <c r="H914" s="36"/>
      <c r="I914" s="36"/>
      <c r="J914" s="36"/>
      <c r="K914" s="36"/>
      <c r="L914" s="36"/>
      <c r="M914" s="36"/>
      <c r="N914" s="36"/>
      <c r="O914" s="36"/>
      <c r="P914" s="36"/>
      <c r="Q914" s="36"/>
      <c r="R914" s="36"/>
      <c r="S914" s="36"/>
      <c r="T914" s="36"/>
      <c r="U914" s="36"/>
      <c r="V914" s="36"/>
      <c r="W914" s="36"/>
      <c r="X914" s="36"/>
      <c r="Y914" s="36"/>
      <c r="Z914" s="36"/>
    </row>
    <row r="915" spans="1:26" ht="14.25" customHeight="1">
      <c r="A915" s="36"/>
      <c r="B915" s="36"/>
      <c r="C915" s="36"/>
      <c r="D915" s="36"/>
      <c r="E915" s="37"/>
      <c r="F915" s="36"/>
      <c r="G915" s="36"/>
      <c r="H915" s="36"/>
      <c r="I915" s="36"/>
      <c r="J915" s="36"/>
      <c r="K915" s="36"/>
      <c r="L915" s="36"/>
      <c r="M915" s="36"/>
      <c r="N915" s="36"/>
      <c r="O915" s="36"/>
      <c r="P915" s="36"/>
      <c r="Q915" s="36"/>
      <c r="R915" s="36"/>
      <c r="S915" s="36"/>
      <c r="T915" s="36"/>
      <c r="U915" s="36"/>
      <c r="V915" s="36"/>
      <c r="W915" s="36"/>
      <c r="X915" s="36"/>
      <c r="Y915" s="36"/>
      <c r="Z915" s="36"/>
    </row>
    <row r="916" spans="1:26" ht="14.25" customHeight="1">
      <c r="A916" s="36"/>
      <c r="B916" s="36"/>
      <c r="C916" s="36"/>
      <c r="D916" s="36"/>
      <c r="E916" s="37"/>
      <c r="F916" s="36"/>
      <c r="G916" s="36"/>
      <c r="H916" s="36"/>
      <c r="I916" s="36"/>
      <c r="J916" s="36"/>
      <c r="K916" s="36"/>
      <c r="L916" s="36"/>
      <c r="M916" s="36"/>
      <c r="N916" s="36"/>
      <c r="O916" s="36"/>
      <c r="P916" s="36"/>
      <c r="Q916" s="36"/>
      <c r="R916" s="36"/>
      <c r="S916" s="36"/>
      <c r="T916" s="36"/>
      <c r="U916" s="36"/>
      <c r="V916" s="36"/>
      <c r="W916" s="36"/>
      <c r="X916" s="36"/>
      <c r="Y916" s="36"/>
      <c r="Z916" s="36"/>
    </row>
    <row r="917" spans="1:26" ht="14.25" customHeight="1">
      <c r="A917" s="36"/>
      <c r="B917" s="36"/>
      <c r="C917" s="36"/>
      <c r="D917" s="36"/>
      <c r="E917" s="37"/>
      <c r="F917" s="36"/>
      <c r="G917" s="36"/>
      <c r="H917" s="36"/>
      <c r="I917" s="36"/>
      <c r="J917" s="36"/>
      <c r="K917" s="36"/>
      <c r="L917" s="36"/>
      <c r="M917" s="36"/>
      <c r="N917" s="36"/>
      <c r="O917" s="36"/>
      <c r="P917" s="36"/>
      <c r="Q917" s="36"/>
      <c r="R917" s="36"/>
      <c r="S917" s="36"/>
      <c r="T917" s="36"/>
      <c r="U917" s="36"/>
      <c r="V917" s="36"/>
      <c r="W917" s="36"/>
      <c r="X917" s="36"/>
      <c r="Y917" s="36"/>
      <c r="Z917" s="36"/>
    </row>
    <row r="918" spans="1:26" ht="14.25" customHeight="1">
      <c r="A918" s="36"/>
      <c r="B918" s="36"/>
      <c r="C918" s="36"/>
      <c r="D918" s="36"/>
      <c r="E918" s="37"/>
      <c r="F918" s="36"/>
      <c r="G918" s="36"/>
      <c r="H918" s="36"/>
      <c r="I918" s="36"/>
      <c r="J918" s="36"/>
      <c r="K918" s="36"/>
      <c r="L918" s="36"/>
      <c r="M918" s="36"/>
      <c r="N918" s="36"/>
      <c r="O918" s="36"/>
      <c r="P918" s="36"/>
      <c r="Q918" s="36"/>
      <c r="R918" s="36"/>
      <c r="S918" s="36"/>
      <c r="T918" s="36"/>
      <c r="U918" s="36"/>
      <c r="V918" s="36"/>
      <c r="W918" s="36"/>
      <c r="X918" s="36"/>
      <c r="Y918" s="36"/>
      <c r="Z918" s="36"/>
    </row>
    <row r="919" spans="1:26" ht="14.25" customHeight="1">
      <c r="A919" s="36"/>
      <c r="B919" s="36"/>
      <c r="C919" s="36"/>
      <c r="D919" s="36"/>
      <c r="E919" s="37"/>
      <c r="F919" s="36"/>
      <c r="G919" s="36"/>
      <c r="H919" s="36"/>
      <c r="I919" s="36"/>
      <c r="J919" s="36"/>
      <c r="K919" s="36"/>
      <c r="L919" s="36"/>
      <c r="M919" s="36"/>
      <c r="N919" s="36"/>
      <c r="O919" s="36"/>
      <c r="P919" s="36"/>
      <c r="Q919" s="36"/>
      <c r="R919" s="36"/>
      <c r="S919" s="36"/>
      <c r="T919" s="36"/>
      <c r="U919" s="36"/>
      <c r="V919" s="36"/>
      <c r="W919" s="36"/>
      <c r="X919" s="36"/>
      <c r="Y919" s="36"/>
      <c r="Z919" s="36"/>
    </row>
    <row r="920" spans="1:26" ht="14.25" customHeight="1">
      <c r="A920" s="36"/>
      <c r="B920" s="36"/>
      <c r="C920" s="36"/>
      <c r="D920" s="36"/>
      <c r="E920" s="37"/>
      <c r="F920" s="36"/>
      <c r="G920" s="36"/>
      <c r="H920" s="36"/>
      <c r="I920" s="36"/>
      <c r="J920" s="36"/>
      <c r="K920" s="36"/>
      <c r="L920" s="36"/>
      <c r="M920" s="36"/>
      <c r="N920" s="36"/>
      <c r="O920" s="36"/>
      <c r="P920" s="36"/>
      <c r="Q920" s="36"/>
      <c r="R920" s="36"/>
      <c r="S920" s="36"/>
      <c r="T920" s="36"/>
      <c r="U920" s="36"/>
      <c r="V920" s="36"/>
      <c r="W920" s="36"/>
      <c r="X920" s="36"/>
      <c r="Y920" s="36"/>
      <c r="Z920" s="36"/>
    </row>
    <row r="921" spans="1:26" ht="14.25" customHeight="1">
      <c r="A921" s="36"/>
      <c r="B921" s="36"/>
      <c r="C921" s="36"/>
      <c r="D921" s="36"/>
      <c r="E921" s="37"/>
      <c r="F921" s="36"/>
      <c r="G921" s="36"/>
      <c r="H921" s="36"/>
      <c r="I921" s="36"/>
      <c r="J921" s="36"/>
      <c r="K921" s="36"/>
      <c r="L921" s="36"/>
      <c r="M921" s="36"/>
      <c r="N921" s="36"/>
      <c r="O921" s="36"/>
      <c r="P921" s="36"/>
      <c r="Q921" s="36"/>
      <c r="R921" s="36"/>
      <c r="S921" s="36"/>
      <c r="T921" s="36"/>
      <c r="U921" s="36"/>
      <c r="V921" s="36"/>
      <c r="W921" s="36"/>
      <c r="X921" s="36"/>
      <c r="Y921" s="36"/>
      <c r="Z921" s="36"/>
    </row>
    <row r="922" spans="1:26" ht="14.25" customHeight="1">
      <c r="A922" s="36"/>
      <c r="B922" s="36"/>
      <c r="C922" s="36"/>
      <c r="D922" s="36"/>
      <c r="E922" s="37"/>
      <c r="F922" s="36"/>
      <c r="G922" s="36"/>
      <c r="H922" s="36"/>
      <c r="I922" s="36"/>
      <c r="J922" s="36"/>
      <c r="K922" s="36"/>
      <c r="L922" s="36"/>
      <c r="M922" s="36"/>
      <c r="N922" s="36"/>
      <c r="O922" s="36"/>
      <c r="P922" s="36"/>
      <c r="Q922" s="36"/>
      <c r="R922" s="36"/>
      <c r="S922" s="36"/>
      <c r="T922" s="36"/>
      <c r="U922" s="36"/>
      <c r="V922" s="36"/>
      <c r="W922" s="36"/>
      <c r="X922" s="36"/>
      <c r="Y922" s="36"/>
      <c r="Z922" s="36"/>
    </row>
    <row r="923" spans="1:26" ht="14.25" customHeight="1">
      <c r="A923" s="36"/>
      <c r="B923" s="36"/>
      <c r="C923" s="36"/>
      <c r="D923" s="36"/>
      <c r="E923" s="37"/>
      <c r="F923" s="36"/>
      <c r="G923" s="36"/>
      <c r="H923" s="36"/>
      <c r="I923" s="36"/>
      <c r="J923" s="36"/>
      <c r="K923" s="36"/>
      <c r="L923" s="36"/>
      <c r="M923" s="36"/>
      <c r="N923" s="36"/>
      <c r="O923" s="36"/>
      <c r="P923" s="36"/>
      <c r="Q923" s="36"/>
      <c r="R923" s="36"/>
      <c r="S923" s="36"/>
      <c r="T923" s="36"/>
      <c r="U923" s="36"/>
      <c r="V923" s="36"/>
      <c r="W923" s="36"/>
      <c r="X923" s="36"/>
      <c r="Y923" s="36"/>
      <c r="Z923" s="36"/>
    </row>
    <row r="924" spans="1:26" ht="14.25" customHeight="1">
      <c r="A924" s="36"/>
      <c r="B924" s="36"/>
      <c r="C924" s="36"/>
      <c r="D924" s="36"/>
      <c r="E924" s="37"/>
      <c r="F924" s="36"/>
      <c r="G924" s="36"/>
      <c r="H924" s="36"/>
      <c r="I924" s="36"/>
      <c r="J924" s="36"/>
      <c r="K924" s="36"/>
      <c r="L924" s="36"/>
      <c r="M924" s="36"/>
      <c r="N924" s="36"/>
      <c r="O924" s="36"/>
      <c r="P924" s="36"/>
      <c r="Q924" s="36"/>
      <c r="R924" s="36"/>
      <c r="S924" s="36"/>
      <c r="T924" s="36"/>
      <c r="U924" s="36"/>
      <c r="V924" s="36"/>
      <c r="W924" s="36"/>
      <c r="X924" s="36"/>
      <c r="Y924" s="36"/>
      <c r="Z924" s="36"/>
    </row>
    <row r="925" spans="1:26" ht="14.25" customHeight="1">
      <c r="A925" s="36"/>
      <c r="B925" s="36"/>
      <c r="C925" s="36"/>
      <c r="D925" s="36"/>
      <c r="E925" s="37"/>
      <c r="F925" s="36"/>
      <c r="G925" s="36"/>
      <c r="H925" s="36"/>
      <c r="I925" s="36"/>
      <c r="J925" s="36"/>
      <c r="K925" s="36"/>
      <c r="L925" s="36"/>
      <c r="M925" s="36"/>
      <c r="N925" s="36"/>
      <c r="O925" s="36"/>
      <c r="P925" s="36"/>
      <c r="Q925" s="36"/>
      <c r="R925" s="36"/>
      <c r="S925" s="36"/>
      <c r="T925" s="36"/>
      <c r="U925" s="36"/>
      <c r="V925" s="36"/>
      <c r="W925" s="36"/>
      <c r="X925" s="36"/>
      <c r="Y925" s="36"/>
      <c r="Z925" s="36"/>
    </row>
    <row r="926" spans="1:26" ht="14.25" customHeight="1">
      <c r="A926" s="36"/>
      <c r="B926" s="36"/>
      <c r="C926" s="36"/>
      <c r="D926" s="36"/>
      <c r="E926" s="37"/>
      <c r="F926" s="36"/>
      <c r="G926" s="36"/>
      <c r="H926" s="36"/>
      <c r="I926" s="36"/>
      <c r="J926" s="36"/>
      <c r="K926" s="36"/>
      <c r="L926" s="36"/>
      <c r="M926" s="36"/>
      <c r="N926" s="36"/>
      <c r="O926" s="36"/>
      <c r="P926" s="36"/>
      <c r="Q926" s="36"/>
      <c r="R926" s="36"/>
      <c r="S926" s="36"/>
      <c r="T926" s="36"/>
      <c r="U926" s="36"/>
      <c r="V926" s="36"/>
      <c r="W926" s="36"/>
      <c r="X926" s="36"/>
      <c r="Y926" s="36"/>
      <c r="Z926" s="36"/>
    </row>
    <row r="927" spans="1:26" ht="14.25" customHeight="1">
      <c r="A927" s="36"/>
      <c r="B927" s="36"/>
      <c r="C927" s="36"/>
      <c r="D927" s="36"/>
      <c r="E927" s="37"/>
      <c r="F927" s="36"/>
      <c r="G927" s="36"/>
      <c r="H927" s="36"/>
      <c r="I927" s="36"/>
      <c r="J927" s="36"/>
      <c r="K927" s="36"/>
      <c r="L927" s="36"/>
      <c r="M927" s="36"/>
      <c r="N927" s="36"/>
      <c r="O927" s="36"/>
      <c r="P927" s="36"/>
      <c r="Q927" s="36"/>
      <c r="R927" s="36"/>
      <c r="S927" s="36"/>
      <c r="T927" s="36"/>
      <c r="U927" s="36"/>
      <c r="V927" s="36"/>
      <c r="W927" s="36"/>
      <c r="X927" s="36"/>
      <c r="Y927" s="36"/>
      <c r="Z927" s="36"/>
    </row>
    <row r="928" spans="1:26" ht="14.25" customHeight="1">
      <c r="A928" s="36"/>
      <c r="B928" s="36"/>
      <c r="C928" s="36"/>
      <c r="D928" s="36"/>
      <c r="E928" s="37"/>
      <c r="F928" s="36"/>
      <c r="G928" s="36"/>
      <c r="H928" s="36"/>
      <c r="I928" s="36"/>
      <c r="J928" s="36"/>
      <c r="K928" s="36"/>
      <c r="L928" s="36"/>
      <c r="M928" s="36"/>
      <c r="N928" s="36"/>
      <c r="O928" s="36"/>
      <c r="P928" s="36"/>
      <c r="Q928" s="36"/>
      <c r="R928" s="36"/>
      <c r="S928" s="36"/>
      <c r="T928" s="36"/>
      <c r="U928" s="36"/>
      <c r="V928" s="36"/>
      <c r="W928" s="36"/>
      <c r="X928" s="36"/>
      <c r="Y928" s="36"/>
      <c r="Z928" s="36"/>
    </row>
    <row r="929" spans="1:26" ht="14.25" customHeight="1">
      <c r="A929" s="36"/>
      <c r="B929" s="36"/>
      <c r="C929" s="36"/>
      <c r="D929" s="36"/>
      <c r="E929" s="37"/>
      <c r="F929" s="36"/>
      <c r="G929" s="36"/>
      <c r="H929" s="36"/>
      <c r="I929" s="36"/>
      <c r="J929" s="36"/>
      <c r="K929" s="36"/>
      <c r="L929" s="36"/>
      <c r="M929" s="36"/>
      <c r="N929" s="36"/>
      <c r="O929" s="36"/>
      <c r="P929" s="36"/>
      <c r="Q929" s="36"/>
      <c r="R929" s="36"/>
      <c r="S929" s="36"/>
      <c r="T929" s="36"/>
      <c r="U929" s="36"/>
      <c r="V929" s="36"/>
      <c r="W929" s="36"/>
      <c r="X929" s="36"/>
      <c r="Y929" s="36"/>
      <c r="Z929" s="36"/>
    </row>
    <row r="930" spans="1:26" ht="14.25" customHeight="1">
      <c r="A930" s="36"/>
      <c r="B930" s="36"/>
      <c r="C930" s="36"/>
      <c r="D930" s="36"/>
      <c r="E930" s="37"/>
      <c r="F930" s="36"/>
      <c r="G930" s="36"/>
      <c r="H930" s="36"/>
      <c r="I930" s="36"/>
      <c r="J930" s="36"/>
      <c r="K930" s="36"/>
      <c r="L930" s="36"/>
      <c r="M930" s="36"/>
      <c r="N930" s="36"/>
      <c r="O930" s="36"/>
      <c r="P930" s="36"/>
      <c r="Q930" s="36"/>
      <c r="R930" s="36"/>
      <c r="S930" s="36"/>
      <c r="T930" s="36"/>
      <c r="U930" s="36"/>
      <c r="V930" s="36"/>
      <c r="W930" s="36"/>
      <c r="X930" s="36"/>
      <c r="Y930" s="36"/>
      <c r="Z930" s="36"/>
    </row>
    <row r="931" spans="1:26" ht="14.25" customHeight="1">
      <c r="A931" s="36"/>
      <c r="B931" s="36"/>
      <c r="C931" s="36"/>
      <c r="D931" s="36"/>
      <c r="E931" s="37"/>
      <c r="F931" s="36"/>
      <c r="G931" s="36"/>
      <c r="H931" s="36"/>
      <c r="I931" s="36"/>
      <c r="J931" s="36"/>
      <c r="K931" s="36"/>
      <c r="L931" s="36"/>
      <c r="M931" s="36"/>
      <c r="N931" s="36"/>
      <c r="O931" s="36"/>
      <c r="P931" s="36"/>
      <c r="Q931" s="36"/>
      <c r="R931" s="36"/>
      <c r="S931" s="36"/>
      <c r="T931" s="36"/>
      <c r="U931" s="36"/>
      <c r="V931" s="36"/>
      <c r="W931" s="36"/>
      <c r="X931" s="36"/>
      <c r="Y931" s="36"/>
      <c r="Z931" s="36"/>
    </row>
    <row r="932" spans="1:26" ht="14.25" customHeight="1">
      <c r="A932" s="36"/>
      <c r="B932" s="36"/>
      <c r="C932" s="36"/>
      <c r="D932" s="36"/>
      <c r="E932" s="37"/>
      <c r="F932" s="36"/>
      <c r="G932" s="36"/>
      <c r="H932" s="36"/>
      <c r="I932" s="36"/>
      <c r="J932" s="36"/>
      <c r="K932" s="36"/>
      <c r="L932" s="36"/>
      <c r="M932" s="36"/>
      <c r="N932" s="36"/>
      <c r="O932" s="36"/>
      <c r="P932" s="36"/>
      <c r="Q932" s="36"/>
      <c r="R932" s="36"/>
      <c r="S932" s="36"/>
      <c r="T932" s="36"/>
      <c r="U932" s="36"/>
      <c r="V932" s="36"/>
      <c r="W932" s="36"/>
      <c r="X932" s="36"/>
      <c r="Y932" s="36"/>
      <c r="Z932" s="36"/>
    </row>
    <row r="933" spans="1:26" ht="14.25" customHeight="1">
      <c r="A933" s="36"/>
      <c r="B933" s="36"/>
      <c r="C933" s="36"/>
      <c r="D933" s="36"/>
      <c r="E933" s="37"/>
      <c r="F933" s="36"/>
      <c r="G933" s="36"/>
      <c r="H933" s="36"/>
      <c r="I933" s="36"/>
      <c r="J933" s="36"/>
      <c r="K933" s="36"/>
      <c r="L933" s="36"/>
      <c r="M933" s="36"/>
      <c r="N933" s="36"/>
      <c r="O933" s="36"/>
      <c r="P933" s="36"/>
      <c r="Q933" s="36"/>
      <c r="R933" s="36"/>
      <c r="S933" s="36"/>
      <c r="T933" s="36"/>
      <c r="U933" s="36"/>
      <c r="V933" s="36"/>
      <c r="W933" s="36"/>
      <c r="X933" s="36"/>
      <c r="Y933" s="36"/>
      <c r="Z933" s="36"/>
    </row>
    <row r="934" spans="1:26" ht="14.25" customHeight="1">
      <c r="A934" s="36"/>
      <c r="B934" s="36"/>
      <c r="C934" s="36"/>
      <c r="D934" s="36"/>
      <c r="E934" s="37"/>
      <c r="F934" s="36"/>
      <c r="G934" s="36"/>
      <c r="H934" s="36"/>
      <c r="I934" s="36"/>
      <c r="J934" s="36"/>
      <c r="K934" s="36"/>
      <c r="L934" s="36"/>
      <c r="M934" s="36"/>
      <c r="N934" s="36"/>
      <c r="O934" s="36"/>
      <c r="P934" s="36"/>
      <c r="Q934" s="36"/>
      <c r="R934" s="36"/>
      <c r="S934" s="36"/>
      <c r="T934" s="36"/>
      <c r="U934" s="36"/>
      <c r="V934" s="36"/>
      <c r="W934" s="36"/>
      <c r="X934" s="36"/>
      <c r="Y934" s="36"/>
      <c r="Z934" s="36"/>
    </row>
    <row r="935" spans="1:26" ht="14.25" customHeight="1">
      <c r="A935" s="36"/>
      <c r="B935" s="36"/>
      <c r="C935" s="36"/>
      <c r="D935" s="36"/>
      <c r="E935" s="37"/>
      <c r="F935" s="36"/>
      <c r="G935" s="36"/>
      <c r="H935" s="36"/>
      <c r="I935" s="36"/>
      <c r="J935" s="36"/>
      <c r="K935" s="36"/>
      <c r="L935" s="36"/>
      <c r="M935" s="36"/>
      <c r="N935" s="36"/>
      <c r="O935" s="36"/>
      <c r="P935" s="36"/>
      <c r="Q935" s="36"/>
      <c r="R935" s="36"/>
      <c r="S935" s="36"/>
      <c r="T935" s="36"/>
      <c r="U935" s="36"/>
      <c r="V935" s="36"/>
      <c r="W935" s="36"/>
      <c r="X935" s="36"/>
      <c r="Y935" s="36"/>
      <c r="Z935" s="36"/>
    </row>
    <row r="936" spans="1:26" ht="14.25" customHeight="1">
      <c r="A936" s="36"/>
      <c r="B936" s="36"/>
      <c r="C936" s="36"/>
      <c r="D936" s="36"/>
      <c r="E936" s="37"/>
      <c r="F936" s="36"/>
      <c r="G936" s="36"/>
      <c r="H936" s="36"/>
      <c r="I936" s="36"/>
      <c r="J936" s="36"/>
      <c r="K936" s="36"/>
      <c r="L936" s="36"/>
      <c r="M936" s="36"/>
      <c r="N936" s="36"/>
      <c r="O936" s="36"/>
      <c r="P936" s="36"/>
      <c r="Q936" s="36"/>
      <c r="R936" s="36"/>
      <c r="S936" s="36"/>
      <c r="T936" s="36"/>
      <c r="U936" s="36"/>
      <c r="V936" s="36"/>
      <c r="W936" s="36"/>
      <c r="X936" s="36"/>
      <c r="Y936" s="36"/>
      <c r="Z936" s="36"/>
    </row>
    <row r="937" spans="1:26" ht="14.25" customHeight="1">
      <c r="A937" s="36"/>
      <c r="B937" s="36"/>
      <c r="C937" s="36"/>
      <c r="D937" s="36"/>
      <c r="E937" s="37"/>
      <c r="F937" s="36"/>
      <c r="G937" s="36"/>
      <c r="H937" s="36"/>
      <c r="I937" s="36"/>
      <c r="J937" s="36"/>
      <c r="K937" s="36"/>
      <c r="L937" s="36"/>
      <c r="M937" s="36"/>
      <c r="N937" s="36"/>
      <c r="O937" s="36"/>
      <c r="P937" s="36"/>
      <c r="Q937" s="36"/>
      <c r="R937" s="36"/>
      <c r="S937" s="36"/>
      <c r="T937" s="36"/>
      <c r="U937" s="36"/>
      <c r="V937" s="36"/>
      <c r="W937" s="36"/>
      <c r="X937" s="36"/>
      <c r="Y937" s="36"/>
      <c r="Z937" s="36"/>
    </row>
    <row r="938" spans="1:26" ht="14.25" customHeight="1">
      <c r="A938" s="36"/>
      <c r="B938" s="36"/>
      <c r="C938" s="36"/>
      <c r="D938" s="36"/>
      <c r="E938" s="37"/>
      <c r="F938" s="36"/>
      <c r="G938" s="36"/>
      <c r="H938" s="36"/>
      <c r="I938" s="36"/>
      <c r="J938" s="36"/>
      <c r="K938" s="36"/>
      <c r="L938" s="36"/>
      <c r="M938" s="36"/>
      <c r="N938" s="36"/>
      <c r="O938" s="36"/>
      <c r="P938" s="36"/>
      <c r="Q938" s="36"/>
      <c r="R938" s="36"/>
      <c r="S938" s="36"/>
      <c r="T938" s="36"/>
      <c r="U938" s="36"/>
      <c r="V938" s="36"/>
      <c r="W938" s="36"/>
      <c r="X938" s="36"/>
      <c r="Y938" s="36"/>
      <c r="Z938" s="36"/>
    </row>
    <row r="939" spans="1:26" ht="14.25" customHeight="1">
      <c r="A939" s="36"/>
      <c r="B939" s="36"/>
      <c r="C939" s="36"/>
      <c r="D939" s="36"/>
      <c r="E939" s="37"/>
      <c r="F939" s="36"/>
      <c r="G939" s="36"/>
      <c r="H939" s="36"/>
      <c r="I939" s="36"/>
      <c r="J939" s="36"/>
      <c r="K939" s="36"/>
      <c r="L939" s="36"/>
      <c r="M939" s="36"/>
      <c r="N939" s="36"/>
      <c r="O939" s="36"/>
      <c r="P939" s="36"/>
      <c r="Q939" s="36"/>
      <c r="R939" s="36"/>
      <c r="S939" s="36"/>
      <c r="T939" s="36"/>
      <c r="U939" s="36"/>
      <c r="V939" s="36"/>
      <c r="W939" s="36"/>
      <c r="X939" s="36"/>
      <c r="Y939" s="36"/>
      <c r="Z939" s="36"/>
    </row>
    <row r="940" spans="1:26" ht="14.25" customHeight="1">
      <c r="A940" s="36"/>
      <c r="B940" s="36"/>
      <c r="C940" s="36"/>
      <c r="D940" s="36"/>
      <c r="E940" s="37"/>
      <c r="F940" s="36"/>
      <c r="G940" s="36"/>
      <c r="H940" s="36"/>
      <c r="I940" s="36"/>
      <c r="J940" s="36"/>
      <c r="K940" s="36"/>
      <c r="L940" s="36"/>
      <c r="M940" s="36"/>
      <c r="N940" s="36"/>
      <c r="O940" s="36"/>
      <c r="P940" s="36"/>
      <c r="Q940" s="36"/>
      <c r="R940" s="36"/>
      <c r="S940" s="36"/>
      <c r="T940" s="36"/>
      <c r="U940" s="36"/>
      <c r="V940" s="36"/>
      <c r="W940" s="36"/>
      <c r="X940" s="36"/>
      <c r="Y940" s="36"/>
      <c r="Z940" s="36"/>
    </row>
    <row r="941" spans="1:26" ht="14.25" customHeight="1">
      <c r="A941" s="36"/>
      <c r="B941" s="36"/>
      <c r="C941" s="36"/>
      <c r="D941" s="36"/>
      <c r="E941" s="37"/>
      <c r="F941" s="36"/>
      <c r="G941" s="36"/>
      <c r="H941" s="36"/>
      <c r="I941" s="36"/>
      <c r="J941" s="36"/>
      <c r="K941" s="36"/>
      <c r="L941" s="36"/>
      <c r="M941" s="36"/>
      <c r="N941" s="36"/>
      <c r="O941" s="36"/>
      <c r="P941" s="36"/>
      <c r="Q941" s="36"/>
      <c r="R941" s="36"/>
      <c r="S941" s="36"/>
      <c r="T941" s="36"/>
      <c r="U941" s="36"/>
      <c r="V941" s="36"/>
      <c r="W941" s="36"/>
      <c r="X941" s="36"/>
      <c r="Y941" s="36"/>
      <c r="Z941" s="36"/>
    </row>
    <row r="942" spans="1:26" ht="14.25" customHeight="1">
      <c r="A942" s="36"/>
      <c r="B942" s="36"/>
      <c r="C942" s="36"/>
      <c r="D942" s="36"/>
      <c r="E942" s="37"/>
      <c r="F942" s="36"/>
      <c r="G942" s="36"/>
      <c r="H942" s="36"/>
      <c r="I942" s="36"/>
      <c r="J942" s="36"/>
      <c r="K942" s="36"/>
      <c r="L942" s="36"/>
      <c r="M942" s="36"/>
      <c r="N942" s="36"/>
      <c r="O942" s="36"/>
      <c r="P942" s="36"/>
      <c r="Q942" s="36"/>
      <c r="R942" s="36"/>
      <c r="S942" s="36"/>
      <c r="T942" s="36"/>
      <c r="U942" s="36"/>
      <c r="V942" s="36"/>
      <c r="W942" s="36"/>
      <c r="X942" s="36"/>
      <c r="Y942" s="36"/>
      <c r="Z942" s="36"/>
    </row>
    <row r="943" spans="1:26" ht="14.25" customHeight="1">
      <c r="A943" s="36"/>
      <c r="B943" s="36"/>
      <c r="C943" s="36"/>
      <c r="D943" s="36"/>
      <c r="E943" s="37"/>
      <c r="F943" s="36"/>
      <c r="G943" s="36"/>
      <c r="H943" s="36"/>
      <c r="I943" s="36"/>
      <c r="J943" s="36"/>
      <c r="K943" s="36"/>
      <c r="L943" s="36"/>
      <c r="M943" s="36"/>
      <c r="N943" s="36"/>
      <c r="O943" s="36"/>
      <c r="P943" s="36"/>
      <c r="Q943" s="36"/>
      <c r="R943" s="36"/>
      <c r="S943" s="36"/>
      <c r="T943" s="36"/>
      <c r="U943" s="36"/>
      <c r="V943" s="36"/>
      <c r="W943" s="36"/>
      <c r="X943" s="36"/>
      <c r="Y943" s="36"/>
      <c r="Z943" s="36"/>
    </row>
    <row r="944" spans="1:26" ht="14.25" customHeight="1">
      <c r="A944" s="36"/>
      <c r="B944" s="36"/>
      <c r="C944" s="36"/>
      <c r="D944" s="36"/>
      <c r="E944" s="37"/>
      <c r="F944" s="36"/>
      <c r="G944" s="36"/>
      <c r="H944" s="36"/>
      <c r="I944" s="36"/>
      <c r="J944" s="36"/>
      <c r="K944" s="36"/>
      <c r="L944" s="36"/>
      <c r="M944" s="36"/>
      <c r="N944" s="36"/>
      <c r="O944" s="36"/>
      <c r="P944" s="36"/>
      <c r="Q944" s="36"/>
      <c r="R944" s="36"/>
      <c r="S944" s="36"/>
      <c r="T944" s="36"/>
      <c r="U944" s="36"/>
      <c r="V944" s="36"/>
      <c r="W944" s="36"/>
      <c r="X944" s="36"/>
      <c r="Y944" s="36"/>
      <c r="Z944" s="36"/>
    </row>
    <row r="945" spans="1:26" ht="14.25" customHeight="1">
      <c r="A945" s="36"/>
      <c r="B945" s="36"/>
      <c r="C945" s="36"/>
      <c r="D945" s="36"/>
      <c r="E945" s="37"/>
      <c r="F945" s="36"/>
      <c r="G945" s="36"/>
      <c r="H945" s="36"/>
      <c r="I945" s="36"/>
      <c r="J945" s="36"/>
      <c r="K945" s="36"/>
      <c r="L945" s="36"/>
      <c r="M945" s="36"/>
      <c r="N945" s="36"/>
      <c r="O945" s="36"/>
      <c r="P945" s="36"/>
      <c r="Q945" s="36"/>
      <c r="R945" s="36"/>
      <c r="S945" s="36"/>
      <c r="T945" s="36"/>
      <c r="U945" s="36"/>
      <c r="V945" s="36"/>
      <c r="W945" s="36"/>
      <c r="X945" s="36"/>
      <c r="Y945" s="36"/>
      <c r="Z945" s="36"/>
    </row>
    <row r="946" spans="1:26" ht="14.25" customHeight="1">
      <c r="A946" s="36"/>
      <c r="B946" s="36"/>
      <c r="C946" s="36"/>
      <c r="D946" s="36"/>
      <c r="E946" s="37"/>
      <c r="F946" s="36"/>
      <c r="G946" s="36"/>
      <c r="H946" s="36"/>
      <c r="I946" s="36"/>
      <c r="J946" s="36"/>
      <c r="K946" s="36"/>
      <c r="L946" s="36"/>
      <c r="M946" s="36"/>
      <c r="N946" s="36"/>
      <c r="O946" s="36"/>
      <c r="P946" s="36"/>
      <c r="Q946" s="36"/>
      <c r="R946" s="36"/>
      <c r="S946" s="36"/>
      <c r="T946" s="36"/>
      <c r="U946" s="36"/>
      <c r="V946" s="36"/>
      <c r="W946" s="36"/>
      <c r="X946" s="36"/>
      <c r="Y946" s="36"/>
      <c r="Z946" s="36"/>
    </row>
    <row r="947" spans="1:26" ht="14.25" customHeight="1">
      <c r="A947" s="36"/>
      <c r="B947" s="36"/>
      <c r="C947" s="36"/>
      <c r="D947" s="36"/>
      <c r="E947" s="37"/>
      <c r="F947" s="36"/>
      <c r="G947" s="36"/>
      <c r="H947" s="36"/>
      <c r="I947" s="36"/>
      <c r="J947" s="36"/>
      <c r="K947" s="36"/>
      <c r="L947" s="36"/>
      <c r="M947" s="36"/>
      <c r="N947" s="36"/>
      <c r="O947" s="36"/>
      <c r="P947" s="36"/>
      <c r="Q947" s="36"/>
      <c r="R947" s="36"/>
      <c r="S947" s="36"/>
      <c r="T947" s="36"/>
      <c r="U947" s="36"/>
      <c r="V947" s="36"/>
      <c r="W947" s="36"/>
      <c r="X947" s="36"/>
      <c r="Y947" s="36"/>
      <c r="Z947" s="36"/>
    </row>
    <row r="948" spans="1:26" ht="14.25" customHeight="1">
      <c r="A948" s="36"/>
      <c r="B948" s="36"/>
      <c r="C948" s="36"/>
      <c r="D948" s="36"/>
      <c r="E948" s="37"/>
      <c r="F948" s="36"/>
      <c r="G948" s="36"/>
      <c r="H948" s="36"/>
      <c r="I948" s="36"/>
      <c r="J948" s="36"/>
      <c r="K948" s="36"/>
      <c r="L948" s="36"/>
      <c r="M948" s="36"/>
      <c r="N948" s="36"/>
      <c r="O948" s="36"/>
      <c r="P948" s="36"/>
      <c r="Q948" s="36"/>
      <c r="R948" s="36"/>
      <c r="S948" s="36"/>
      <c r="T948" s="36"/>
      <c r="U948" s="36"/>
      <c r="V948" s="36"/>
      <c r="W948" s="36"/>
      <c r="X948" s="36"/>
      <c r="Y948" s="36"/>
      <c r="Z948" s="36"/>
    </row>
    <row r="949" spans="1:26" ht="14.25" customHeight="1">
      <c r="A949" s="36"/>
      <c r="B949" s="36"/>
      <c r="C949" s="36"/>
      <c r="D949" s="36"/>
      <c r="E949" s="37"/>
      <c r="F949" s="36"/>
      <c r="G949" s="36"/>
      <c r="H949" s="36"/>
      <c r="I949" s="36"/>
      <c r="J949" s="36"/>
      <c r="K949" s="36"/>
      <c r="L949" s="36"/>
      <c r="M949" s="36"/>
      <c r="N949" s="36"/>
      <c r="O949" s="36"/>
      <c r="P949" s="36"/>
      <c r="Q949" s="36"/>
      <c r="R949" s="36"/>
      <c r="S949" s="36"/>
      <c r="T949" s="36"/>
      <c r="U949" s="36"/>
      <c r="V949" s="36"/>
      <c r="W949" s="36"/>
      <c r="X949" s="36"/>
      <c r="Y949" s="36"/>
      <c r="Z949" s="36"/>
    </row>
    <row r="950" spans="1:26" ht="14.25" customHeight="1">
      <c r="A950" s="36"/>
      <c r="B950" s="36"/>
      <c r="C950" s="36"/>
      <c r="D950" s="36"/>
      <c r="E950" s="37"/>
      <c r="F950" s="36"/>
      <c r="G950" s="36"/>
      <c r="H950" s="36"/>
      <c r="I950" s="36"/>
      <c r="J950" s="36"/>
      <c r="K950" s="36"/>
      <c r="L950" s="36"/>
      <c r="M950" s="36"/>
      <c r="N950" s="36"/>
      <c r="O950" s="36"/>
      <c r="P950" s="36"/>
      <c r="Q950" s="36"/>
      <c r="R950" s="36"/>
      <c r="S950" s="36"/>
      <c r="T950" s="36"/>
      <c r="U950" s="36"/>
      <c r="V950" s="36"/>
      <c r="W950" s="36"/>
      <c r="X950" s="36"/>
      <c r="Y950" s="36"/>
      <c r="Z950" s="36"/>
    </row>
    <row r="951" spans="1:26" ht="14.25" customHeight="1">
      <c r="A951" s="36"/>
      <c r="B951" s="36"/>
      <c r="C951" s="36"/>
      <c r="D951" s="36"/>
      <c r="E951" s="37"/>
      <c r="F951" s="36"/>
      <c r="G951" s="36"/>
      <c r="H951" s="36"/>
      <c r="I951" s="36"/>
      <c r="J951" s="36"/>
      <c r="K951" s="36"/>
      <c r="L951" s="36"/>
      <c r="M951" s="36"/>
      <c r="N951" s="36"/>
      <c r="O951" s="36"/>
      <c r="P951" s="36"/>
      <c r="Q951" s="36"/>
      <c r="R951" s="36"/>
      <c r="S951" s="36"/>
      <c r="T951" s="36"/>
      <c r="U951" s="36"/>
      <c r="V951" s="36"/>
      <c r="W951" s="36"/>
      <c r="X951" s="36"/>
      <c r="Y951" s="36"/>
      <c r="Z951" s="36"/>
    </row>
    <row r="952" spans="1:26" ht="14.25" customHeight="1">
      <c r="A952" s="36"/>
      <c r="B952" s="36"/>
      <c r="C952" s="36"/>
      <c r="D952" s="36"/>
      <c r="E952" s="37"/>
      <c r="F952" s="36"/>
      <c r="G952" s="36"/>
      <c r="H952" s="36"/>
      <c r="I952" s="36"/>
      <c r="J952" s="36"/>
      <c r="K952" s="36"/>
      <c r="L952" s="36"/>
      <c r="M952" s="36"/>
      <c r="N952" s="36"/>
      <c r="O952" s="36"/>
      <c r="P952" s="36"/>
      <c r="Q952" s="36"/>
      <c r="R952" s="36"/>
      <c r="S952" s="36"/>
      <c r="T952" s="36"/>
      <c r="U952" s="36"/>
      <c r="V952" s="36"/>
      <c r="W952" s="36"/>
      <c r="X952" s="36"/>
      <c r="Y952" s="36"/>
      <c r="Z952" s="36"/>
    </row>
    <row r="953" spans="1:26" ht="14.25" customHeight="1">
      <c r="A953" s="36"/>
      <c r="B953" s="36"/>
      <c r="C953" s="36"/>
      <c r="D953" s="36"/>
      <c r="E953" s="37"/>
      <c r="F953" s="36"/>
      <c r="G953" s="36"/>
      <c r="H953" s="36"/>
      <c r="I953" s="36"/>
      <c r="J953" s="36"/>
      <c r="K953" s="36"/>
      <c r="L953" s="36"/>
      <c r="M953" s="36"/>
      <c r="N953" s="36"/>
      <c r="O953" s="36"/>
      <c r="P953" s="36"/>
      <c r="Q953" s="36"/>
      <c r="R953" s="36"/>
      <c r="S953" s="36"/>
      <c r="T953" s="36"/>
      <c r="U953" s="36"/>
      <c r="V953" s="36"/>
      <c r="W953" s="36"/>
      <c r="X953" s="36"/>
      <c r="Y953" s="36"/>
      <c r="Z953" s="36"/>
    </row>
    <row r="954" spans="1:26" ht="14.25" customHeight="1">
      <c r="A954" s="36"/>
      <c r="B954" s="36"/>
      <c r="C954" s="36"/>
      <c r="D954" s="36"/>
      <c r="E954" s="37"/>
      <c r="F954" s="36"/>
      <c r="G954" s="36"/>
      <c r="H954" s="36"/>
      <c r="I954" s="36"/>
      <c r="J954" s="36"/>
      <c r="K954" s="36"/>
      <c r="L954" s="36"/>
      <c r="M954" s="36"/>
      <c r="N954" s="36"/>
      <c r="O954" s="36"/>
      <c r="P954" s="36"/>
      <c r="Q954" s="36"/>
      <c r="R954" s="36"/>
      <c r="S954" s="36"/>
      <c r="T954" s="36"/>
      <c r="U954" s="36"/>
      <c r="V954" s="36"/>
      <c r="W954" s="36"/>
      <c r="X954" s="36"/>
      <c r="Y954" s="36"/>
      <c r="Z954" s="36"/>
    </row>
    <row r="955" spans="1:26" ht="14.25" customHeight="1">
      <c r="A955" s="36"/>
      <c r="B955" s="36"/>
      <c r="C955" s="36"/>
      <c r="D955" s="36"/>
      <c r="E955" s="37"/>
      <c r="F955" s="36"/>
      <c r="G955" s="36"/>
      <c r="H955" s="36"/>
      <c r="I955" s="36"/>
      <c r="J955" s="36"/>
      <c r="K955" s="36"/>
      <c r="L955" s="36"/>
      <c r="M955" s="36"/>
      <c r="N955" s="36"/>
      <c r="O955" s="36"/>
      <c r="P955" s="36"/>
      <c r="Q955" s="36"/>
      <c r="R955" s="36"/>
      <c r="S955" s="36"/>
      <c r="T955" s="36"/>
      <c r="U955" s="36"/>
      <c r="V955" s="36"/>
      <c r="W955" s="36"/>
      <c r="X955" s="36"/>
      <c r="Y955" s="36"/>
      <c r="Z955" s="36"/>
    </row>
    <row r="956" spans="1:26" ht="14.25" customHeight="1">
      <c r="A956" s="36"/>
      <c r="B956" s="36"/>
      <c r="C956" s="36"/>
      <c r="D956" s="36"/>
      <c r="E956" s="37"/>
      <c r="F956" s="36"/>
      <c r="G956" s="36"/>
      <c r="H956" s="36"/>
      <c r="I956" s="36"/>
      <c r="J956" s="36"/>
      <c r="K956" s="36"/>
      <c r="L956" s="36"/>
      <c r="M956" s="36"/>
      <c r="N956" s="36"/>
      <c r="O956" s="36"/>
      <c r="P956" s="36"/>
      <c r="Q956" s="36"/>
      <c r="R956" s="36"/>
      <c r="S956" s="36"/>
      <c r="T956" s="36"/>
      <c r="U956" s="36"/>
      <c r="V956" s="36"/>
      <c r="W956" s="36"/>
      <c r="X956" s="36"/>
      <c r="Y956" s="36"/>
      <c r="Z956" s="36"/>
    </row>
    <row r="957" spans="1:26" ht="14.25" customHeight="1">
      <c r="A957" s="36"/>
      <c r="B957" s="36"/>
      <c r="C957" s="36"/>
      <c r="D957" s="36"/>
      <c r="E957" s="37"/>
      <c r="F957" s="36"/>
      <c r="G957" s="36"/>
      <c r="H957" s="36"/>
      <c r="I957" s="36"/>
      <c r="J957" s="36"/>
      <c r="K957" s="36"/>
      <c r="L957" s="36"/>
      <c r="M957" s="36"/>
      <c r="N957" s="36"/>
      <c r="O957" s="36"/>
      <c r="P957" s="36"/>
      <c r="Q957" s="36"/>
      <c r="R957" s="36"/>
      <c r="S957" s="36"/>
      <c r="T957" s="36"/>
      <c r="U957" s="36"/>
      <c r="V957" s="36"/>
      <c r="W957" s="36"/>
      <c r="X957" s="36"/>
      <c r="Y957" s="36"/>
      <c r="Z957" s="36"/>
    </row>
    <row r="958" spans="1:26" ht="14.25" customHeight="1">
      <c r="A958" s="36"/>
      <c r="B958" s="36"/>
      <c r="C958" s="36"/>
      <c r="D958" s="36"/>
      <c r="E958" s="37"/>
      <c r="F958" s="36"/>
      <c r="G958" s="36"/>
      <c r="H958" s="36"/>
      <c r="I958" s="36"/>
      <c r="J958" s="36"/>
      <c r="K958" s="36"/>
      <c r="L958" s="36"/>
      <c r="M958" s="36"/>
      <c r="N958" s="36"/>
      <c r="O958" s="36"/>
      <c r="P958" s="36"/>
      <c r="Q958" s="36"/>
      <c r="R958" s="36"/>
      <c r="S958" s="36"/>
      <c r="T958" s="36"/>
      <c r="U958" s="36"/>
      <c r="V958" s="36"/>
      <c r="W958" s="36"/>
      <c r="X958" s="36"/>
      <c r="Y958" s="36"/>
      <c r="Z958" s="36"/>
    </row>
    <row r="959" spans="1:26" ht="14.25" customHeight="1">
      <c r="A959" s="36"/>
      <c r="B959" s="36"/>
      <c r="C959" s="36"/>
      <c r="D959" s="36"/>
      <c r="E959" s="37"/>
      <c r="F959" s="36"/>
      <c r="G959" s="36"/>
      <c r="H959" s="36"/>
      <c r="I959" s="36"/>
      <c r="J959" s="36"/>
      <c r="K959" s="36"/>
      <c r="L959" s="36"/>
      <c r="M959" s="36"/>
      <c r="N959" s="36"/>
      <c r="O959" s="36"/>
      <c r="P959" s="36"/>
      <c r="Q959" s="36"/>
      <c r="R959" s="36"/>
      <c r="S959" s="36"/>
      <c r="T959" s="36"/>
      <c r="U959" s="36"/>
      <c r="V959" s="36"/>
      <c r="W959" s="36"/>
      <c r="X959" s="36"/>
      <c r="Y959" s="36"/>
      <c r="Z959" s="36"/>
    </row>
    <row r="960" spans="1:26" ht="14.25" customHeight="1">
      <c r="A960" s="36"/>
      <c r="B960" s="36"/>
      <c r="C960" s="36"/>
      <c r="D960" s="36"/>
      <c r="E960" s="37"/>
      <c r="F960" s="36"/>
      <c r="G960" s="36"/>
      <c r="H960" s="36"/>
      <c r="I960" s="36"/>
      <c r="J960" s="36"/>
      <c r="K960" s="36"/>
      <c r="L960" s="36"/>
      <c r="M960" s="36"/>
      <c r="N960" s="36"/>
      <c r="O960" s="36"/>
      <c r="P960" s="36"/>
      <c r="Q960" s="36"/>
      <c r="R960" s="36"/>
      <c r="S960" s="36"/>
      <c r="T960" s="36"/>
      <c r="U960" s="36"/>
      <c r="V960" s="36"/>
      <c r="W960" s="36"/>
      <c r="X960" s="36"/>
      <c r="Y960" s="36"/>
      <c r="Z960" s="36"/>
    </row>
    <row r="961" spans="1:26" ht="14.25" customHeight="1">
      <c r="A961" s="36"/>
      <c r="B961" s="36"/>
      <c r="C961" s="36"/>
      <c r="D961" s="36"/>
      <c r="E961" s="37"/>
      <c r="F961" s="36"/>
      <c r="G961" s="36"/>
      <c r="H961" s="36"/>
      <c r="I961" s="36"/>
      <c r="J961" s="36"/>
      <c r="K961" s="36"/>
      <c r="L961" s="36"/>
      <c r="M961" s="36"/>
      <c r="N961" s="36"/>
      <c r="O961" s="36"/>
      <c r="P961" s="36"/>
      <c r="Q961" s="36"/>
      <c r="R961" s="36"/>
      <c r="S961" s="36"/>
      <c r="T961" s="36"/>
      <c r="U961" s="36"/>
      <c r="V961" s="36"/>
      <c r="W961" s="36"/>
      <c r="X961" s="36"/>
      <c r="Y961" s="36"/>
      <c r="Z961" s="36"/>
    </row>
    <row r="962" spans="1:26" ht="14.25" customHeight="1">
      <c r="A962" s="36"/>
      <c r="B962" s="36"/>
      <c r="C962" s="36"/>
      <c r="D962" s="36"/>
      <c r="E962" s="37"/>
      <c r="F962" s="36"/>
      <c r="G962" s="36"/>
      <c r="H962" s="36"/>
      <c r="I962" s="36"/>
      <c r="J962" s="36"/>
      <c r="K962" s="36"/>
      <c r="L962" s="36"/>
      <c r="M962" s="36"/>
      <c r="N962" s="36"/>
      <c r="O962" s="36"/>
      <c r="P962" s="36"/>
      <c r="Q962" s="36"/>
      <c r="R962" s="36"/>
      <c r="S962" s="36"/>
      <c r="T962" s="36"/>
      <c r="U962" s="36"/>
      <c r="V962" s="36"/>
      <c r="W962" s="36"/>
      <c r="X962" s="36"/>
      <c r="Y962" s="36"/>
      <c r="Z962" s="36"/>
    </row>
    <row r="963" spans="1:26" ht="14.25" customHeight="1">
      <c r="A963" s="36"/>
      <c r="B963" s="36"/>
      <c r="C963" s="36"/>
      <c r="D963" s="36"/>
      <c r="E963" s="37"/>
      <c r="F963" s="36"/>
      <c r="G963" s="36"/>
      <c r="H963" s="36"/>
      <c r="I963" s="36"/>
      <c r="J963" s="36"/>
      <c r="K963" s="36"/>
      <c r="L963" s="36"/>
      <c r="M963" s="36"/>
      <c r="N963" s="36"/>
      <c r="O963" s="36"/>
      <c r="P963" s="36"/>
      <c r="Q963" s="36"/>
      <c r="R963" s="36"/>
      <c r="S963" s="36"/>
      <c r="T963" s="36"/>
      <c r="U963" s="36"/>
      <c r="V963" s="36"/>
      <c r="W963" s="36"/>
      <c r="X963" s="36"/>
      <c r="Y963" s="36"/>
      <c r="Z963" s="36"/>
    </row>
    <row r="964" spans="1:26" ht="14.25" customHeight="1">
      <c r="A964" s="36"/>
      <c r="B964" s="36"/>
      <c r="C964" s="36"/>
      <c r="D964" s="36"/>
      <c r="E964" s="37"/>
      <c r="F964" s="36"/>
      <c r="G964" s="36"/>
      <c r="H964" s="36"/>
      <c r="I964" s="36"/>
      <c r="J964" s="36"/>
      <c r="K964" s="36"/>
      <c r="L964" s="36"/>
      <c r="M964" s="36"/>
      <c r="N964" s="36"/>
      <c r="O964" s="36"/>
      <c r="P964" s="36"/>
      <c r="Q964" s="36"/>
      <c r="R964" s="36"/>
      <c r="S964" s="36"/>
      <c r="T964" s="36"/>
      <c r="U964" s="36"/>
      <c r="V964" s="36"/>
      <c r="W964" s="36"/>
      <c r="X964" s="36"/>
      <c r="Y964" s="36"/>
      <c r="Z964" s="36"/>
    </row>
    <row r="965" spans="1:26" ht="14.25" customHeight="1">
      <c r="A965" s="36"/>
      <c r="B965" s="36"/>
      <c r="C965" s="36"/>
      <c r="D965" s="36"/>
      <c r="E965" s="37"/>
      <c r="F965" s="36"/>
      <c r="G965" s="36"/>
      <c r="H965" s="36"/>
      <c r="I965" s="36"/>
      <c r="J965" s="36"/>
      <c r="K965" s="36"/>
      <c r="L965" s="36"/>
      <c r="M965" s="36"/>
      <c r="N965" s="36"/>
      <c r="O965" s="36"/>
      <c r="P965" s="36"/>
      <c r="Q965" s="36"/>
      <c r="R965" s="36"/>
      <c r="S965" s="36"/>
      <c r="T965" s="36"/>
      <c r="U965" s="36"/>
      <c r="V965" s="36"/>
      <c r="W965" s="36"/>
      <c r="X965" s="36"/>
      <c r="Y965" s="36"/>
      <c r="Z965" s="36"/>
    </row>
    <row r="966" spans="1:26" ht="14.25" customHeight="1">
      <c r="A966" s="36"/>
      <c r="B966" s="36"/>
      <c r="C966" s="36"/>
      <c r="D966" s="36"/>
      <c r="E966" s="37"/>
      <c r="F966" s="36"/>
      <c r="G966" s="36"/>
      <c r="H966" s="36"/>
      <c r="I966" s="36"/>
      <c r="J966" s="36"/>
      <c r="K966" s="36"/>
      <c r="L966" s="36"/>
      <c r="M966" s="36"/>
      <c r="N966" s="36"/>
      <c r="O966" s="36"/>
      <c r="P966" s="36"/>
      <c r="Q966" s="36"/>
      <c r="R966" s="36"/>
      <c r="S966" s="36"/>
      <c r="T966" s="36"/>
      <c r="U966" s="36"/>
      <c r="V966" s="36"/>
      <c r="W966" s="36"/>
      <c r="X966" s="36"/>
      <c r="Y966" s="36"/>
      <c r="Z966" s="36"/>
    </row>
    <row r="967" spans="1:26" ht="14.25" customHeight="1">
      <c r="A967" s="36"/>
      <c r="B967" s="36"/>
      <c r="C967" s="36"/>
      <c r="D967" s="36"/>
      <c r="E967" s="37"/>
      <c r="F967" s="36"/>
      <c r="G967" s="36"/>
      <c r="H967" s="36"/>
      <c r="I967" s="36"/>
      <c r="J967" s="36"/>
      <c r="K967" s="36"/>
      <c r="L967" s="36"/>
      <c r="M967" s="36"/>
      <c r="N967" s="36"/>
      <c r="O967" s="36"/>
      <c r="P967" s="36"/>
      <c r="Q967" s="36"/>
      <c r="R967" s="36"/>
      <c r="S967" s="36"/>
      <c r="T967" s="36"/>
      <c r="U967" s="36"/>
      <c r="V967" s="36"/>
      <c r="W967" s="36"/>
      <c r="X967" s="36"/>
      <c r="Y967" s="36"/>
      <c r="Z967" s="36"/>
    </row>
    <row r="968" spans="1:26" ht="14.25" customHeight="1">
      <c r="A968" s="36"/>
      <c r="B968" s="36"/>
      <c r="C968" s="36"/>
      <c r="D968" s="36"/>
      <c r="E968" s="37"/>
      <c r="F968" s="36"/>
      <c r="G968" s="36"/>
      <c r="H968" s="36"/>
      <c r="I968" s="36"/>
      <c r="J968" s="36"/>
      <c r="K968" s="36"/>
      <c r="L968" s="36"/>
      <c r="M968" s="36"/>
      <c r="N968" s="36"/>
      <c r="O968" s="36"/>
      <c r="P968" s="36"/>
      <c r="Q968" s="36"/>
      <c r="R968" s="36"/>
      <c r="S968" s="36"/>
      <c r="T968" s="36"/>
      <c r="U968" s="36"/>
      <c r="V968" s="36"/>
      <c r="W968" s="36"/>
      <c r="X968" s="36"/>
      <c r="Y968" s="36"/>
      <c r="Z968" s="36"/>
    </row>
    <row r="969" spans="1:26" ht="14.25" customHeight="1">
      <c r="A969" s="36"/>
      <c r="B969" s="36"/>
      <c r="C969" s="36"/>
      <c r="D969" s="36"/>
      <c r="E969" s="37"/>
      <c r="F969" s="36"/>
      <c r="G969" s="36"/>
      <c r="H969" s="36"/>
      <c r="I969" s="36"/>
      <c r="J969" s="36"/>
      <c r="K969" s="36"/>
      <c r="L969" s="36"/>
      <c r="M969" s="36"/>
      <c r="N969" s="36"/>
      <c r="O969" s="36"/>
      <c r="P969" s="36"/>
      <c r="Q969" s="36"/>
      <c r="R969" s="36"/>
      <c r="S969" s="36"/>
      <c r="T969" s="36"/>
      <c r="U969" s="36"/>
      <c r="V969" s="36"/>
      <c r="W969" s="36"/>
      <c r="X969" s="36"/>
      <c r="Y969" s="36"/>
      <c r="Z969" s="36"/>
    </row>
    <row r="970" spans="1:26" ht="14.25" customHeight="1">
      <c r="A970" s="36"/>
      <c r="B970" s="36"/>
      <c r="C970" s="36"/>
      <c r="D970" s="36"/>
      <c r="E970" s="37"/>
      <c r="F970" s="36"/>
      <c r="G970" s="36"/>
      <c r="H970" s="36"/>
      <c r="I970" s="36"/>
      <c r="J970" s="36"/>
      <c r="K970" s="36"/>
      <c r="L970" s="36"/>
      <c r="M970" s="36"/>
      <c r="N970" s="36"/>
      <c r="O970" s="36"/>
      <c r="P970" s="36"/>
      <c r="Q970" s="36"/>
      <c r="R970" s="36"/>
      <c r="S970" s="36"/>
      <c r="T970" s="36"/>
      <c r="U970" s="36"/>
      <c r="V970" s="36"/>
      <c r="W970" s="36"/>
      <c r="X970" s="36"/>
      <c r="Y970" s="36"/>
      <c r="Z970" s="36"/>
    </row>
    <row r="971" spans="1:26" ht="14.25" customHeight="1">
      <c r="A971" s="36"/>
      <c r="B971" s="36"/>
      <c r="C971" s="36"/>
      <c r="D971" s="36"/>
      <c r="E971" s="37"/>
      <c r="F971" s="36"/>
      <c r="G971" s="36"/>
      <c r="H971" s="36"/>
      <c r="I971" s="36"/>
      <c r="J971" s="36"/>
      <c r="K971" s="36"/>
      <c r="L971" s="36"/>
      <c r="M971" s="36"/>
      <c r="N971" s="36"/>
      <c r="O971" s="36"/>
      <c r="P971" s="36"/>
      <c r="Q971" s="36"/>
      <c r="R971" s="36"/>
      <c r="S971" s="36"/>
      <c r="T971" s="36"/>
      <c r="U971" s="36"/>
      <c r="V971" s="36"/>
      <c r="W971" s="36"/>
      <c r="X971" s="36"/>
      <c r="Y971" s="36"/>
      <c r="Z971" s="36"/>
    </row>
    <row r="972" spans="1:26" ht="14.25" customHeight="1">
      <c r="A972" s="36"/>
      <c r="B972" s="36"/>
      <c r="C972" s="36"/>
      <c r="D972" s="36"/>
      <c r="E972" s="37"/>
      <c r="F972" s="36"/>
      <c r="G972" s="36"/>
      <c r="H972" s="36"/>
      <c r="I972" s="36"/>
      <c r="J972" s="36"/>
      <c r="K972" s="36"/>
      <c r="L972" s="36"/>
      <c r="M972" s="36"/>
      <c r="N972" s="36"/>
      <c r="O972" s="36"/>
      <c r="P972" s="36"/>
      <c r="Q972" s="36"/>
      <c r="R972" s="36"/>
      <c r="S972" s="36"/>
      <c r="T972" s="36"/>
      <c r="U972" s="36"/>
      <c r="V972" s="36"/>
      <c r="W972" s="36"/>
      <c r="X972" s="36"/>
      <c r="Y972" s="36"/>
      <c r="Z972" s="36"/>
    </row>
    <row r="973" spans="1:26" ht="14.25" customHeight="1">
      <c r="A973" s="36"/>
      <c r="B973" s="36"/>
      <c r="C973" s="36"/>
      <c r="D973" s="36"/>
      <c r="E973" s="37"/>
      <c r="F973" s="36"/>
      <c r="G973" s="36"/>
      <c r="H973" s="36"/>
      <c r="I973" s="36"/>
      <c r="J973" s="36"/>
      <c r="K973" s="36"/>
      <c r="L973" s="36"/>
      <c r="M973" s="36"/>
      <c r="N973" s="36"/>
      <c r="O973" s="36"/>
      <c r="P973" s="36"/>
      <c r="Q973" s="36"/>
      <c r="R973" s="36"/>
      <c r="S973" s="36"/>
      <c r="T973" s="36"/>
      <c r="U973" s="36"/>
      <c r="V973" s="36"/>
      <c r="W973" s="36"/>
      <c r="X973" s="36"/>
      <c r="Y973" s="36"/>
      <c r="Z973" s="36"/>
    </row>
    <row r="974" spans="1:26" ht="14.25" customHeight="1">
      <c r="A974" s="36"/>
      <c r="B974" s="36"/>
      <c r="C974" s="36"/>
      <c r="D974" s="36"/>
      <c r="E974" s="37"/>
      <c r="F974" s="36"/>
      <c r="G974" s="36"/>
      <c r="H974" s="36"/>
      <c r="I974" s="36"/>
      <c r="J974" s="36"/>
      <c r="K974" s="36"/>
      <c r="L974" s="36"/>
      <c r="M974" s="36"/>
      <c r="N974" s="36"/>
      <c r="O974" s="36"/>
      <c r="P974" s="36"/>
      <c r="Q974" s="36"/>
      <c r="R974" s="36"/>
      <c r="S974" s="36"/>
      <c r="T974" s="36"/>
      <c r="U974" s="36"/>
      <c r="V974" s="36"/>
      <c r="W974" s="36"/>
      <c r="X974" s="36"/>
      <c r="Y974" s="36"/>
      <c r="Z974" s="36"/>
    </row>
    <row r="975" spans="1:26" ht="14.25" customHeight="1">
      <c r="A975" s="36"/>
      <c r="B975" s="36"/>
      <c r="C975" s="36"/>
      <c r="D975" s="36"/>
      <c r="E975" s="37"/>
      <c r="F975" s="36"/>
      <c r="G975" s="36"/>
      <c r="H975" s="36"/>
      <c r="I975" s="36"/>
      <c r="J975" s="36"/>
      <c r="K975" s="36"/>
      <c r="L975" s="36"/>
      <c r="M975" s="36"/>
      <c r="N975" s="36"/>
      <c r="O975" s="36"/>
      <c r="P975" s="36"/>
      <c r="Q975" s="36"/>
      <c r="R975" s="36"/>
      <c r="S975" s="36"/>
      <c r="T975" s="36"/>
      <c r="U975" s="36"/>
      <c r="V975" s="36"/>
      <c r="W975" s="36"/>
      <c r="X975" s="36"/>
      <c r="Y975" s="36"/>
      <c r="Z975" s="36"/>
    </row>
    <row r="976" spans="1:26" ht="14.25" customHeight="1">
      <c r="A976" s="36"/>
      <c r="B976" s="36"/>
      <c r="C976" s="36"/>
      <c r="D976" s="36"/>
      <c r="E976" s="37"/>
      <c r="F976" s="36"/>
      <c r="G976" s="36"/>
      <c r="H976" s="36"/>
      <c r="I976" s="36"/>
      <c r="J976" s="36"/>
      <c r="K976" s="36"/>
      <c r="L976" s="36"/>
      <c r="M976" s="36"/>
      <c r="N976" s="36"/>
      <c r="O976" s="36"/>
      <c r="P976" s="36"/>
      <c r="Q976" s="36"/>
      <c r="R976" s="36"/>
      <c r="S976" s="36"/>
      <c r="T976" s="36"/>
      <c r="U976" s="36"/>
      <c r="V976" s="36"/>
      <c r="W976" s="36"/>
      <c r="X976" s="36"/>
      <c r="Y976" s="36"/>
      <c r="Z976" s="36"/>
    </row>
    <row r="977" spans="1:26" ht="14.25" customHeight="1">
      <c r="A977" s="36"/>
      <c r="B977" s="36"/>
      <c r="C977" s="36"/>
      <c r="D977" s="36"/>
      <c r="E977" s="37"/>
      <c r="F977" s="36"/>
      <c r="G977" s="36"/>
      <c r="H977" s="36"/>
      <c r="I977" s="36"/>
      <c r="J977" s="36"/>
      <c r="K977" s="36"/>
      <c r="L977" s="36"/>
      <c r="M977" s="36"/>
      <c r="N977" s="36"/>
      <c r="O977" s="36"/>
      <c r="P977" s="36"/>
      <c r="Q977" s="36"/>
      <c r="R977" s="36"/>
      <c r="S977" s="36"/>
      <c r="T977" s="36"/>
      <c r="U977" s="36"/>
      <c r="V977" s="36"/>
      <c r="W977" s="36"/>
      <c r="X977" s="36"/>
      <c r="Y977" s="36"/>
      <c r="Z977" s="36"/>
    </row>
    <row r="978" spans="1:26" ht="14.25" customHeight="1">
      <c r="A978" s="36"/>
      <c r="B978" s="36"/>
      <c r="C978" s="36"/>
      <c r="D978" s="36"/>
      <c r="E978" s="37"/>
      <c r="F978" s="36"/>
      <c r="G978" s="36"/>
      <c r="H978" s="36"/>
      <c r="I978" s="36"/>
      <c r="J978" s="36"/>
      <c r="K978" s="36"/>
      <c r="L978" s="36"/>
      <c r="M978" s="36"/>
      <c r="N978" s="36"/>
      <c r="O978" s="36"/>
      <c r="P978" s="36"/>
      <c r="Q978" s="36"/>
      <c r="R978" s="36"/>
      <c r="S978" s="36"/>
      <c r="T978" s="36"/>
      <c r="U978" s="36"/>
      <c r="V978" s="36"/>
      <c r="W978" s="36"/>
      <c r="X978" s="36"/>
      <c r="Y978" s="36"/>
      <c r="Z978" s="36"/>
    </row>
    <row r="979" spans="1:26" ht="14.25" customHeight="1">
      <c r="A979" s="36"/>
      <c r="B979" s="36"/>
      <c r="C979" s="36"/>
      <c r="D979" s="36"/>
      <c r="E979" s="37"/>
      <c r="F979" s="36"/>
      <c r="G979" s="36"/>
      <c r="H979" s="36"/>
      <c r="I979" s="36"/>
      <c r="J979" s="36"/>
      <c r="K979" s="36"/>
      <c r="L979" s="36"/>
      <c r="M979" s="36"/>
      <c r="N979" s="36"/>
      <c r="O979" s="36"/>
      <c r="P979" s="36"/>
      <c r="Q979" s="36"/>
      <c r="R979" s="36"/>
      <c r="S979" s="36"/>
      <c r="T979" s="36"/>
      <c r="U979" s="36"/>
      <c r="V979" s="36"/>
      <c r="W979" s="36"/>
      <c r="X979" s="36"/>
      <c r="Y979" s="36"/>
      <c r="Z979" s="36"/>
    </row>
    <row r="980" spans="1:26" ht="14.25" customHeight="1">
      <c r="A980" s="36"/>
      <c r="B980" s="36"/>
      <c r="C980" s="36"/>
      <c r="D980" s="36"/>
      <c r="E980" s="37"/>
      <c r="F980" s="36"/>
      <c r="G980" s="36"/>
      <c r="H980" s="36"/>
      <c r="I980" s="36"/>
      <c r="J980" s="36"/>
      <c r="K980" s="36"/>
      <c r="L980" s="36"/>
      <c r="M980" s="36"/>
      <c r="N980" s="36"/>
      <c r="O980" s="36"/>
      <c r="P980" s="36"/>
      <c r="Q980" s="36"/>
      <c r="R980" s="36"/>
      <c r="S980" s="36"/>
      <c r="T980" s="36"/>
      <c r="U980" s="36"/>
      <c r="V980" s="36"/>
      <c r="W980" s="36"/>
      <c r="X980" s="36"/>
      <c r="Y980" s="36"/>
      <c r="Z980" s="36"/>
    </row>
    <row r="981" spans="1:26" ht="14.25" customHeight="1">
      <c r="A981" s="36"/>
      <c r="B981" s="36"/>
      <c r="C981" s="36"/>
      <c r="D981" s="36"/>
      <c r="E981" s="37"/>
      <c r="F981" s="36"/>
      <c r="G981" s="36"/>
      <c r="H981" s="36"/>
      <c r="I981" s="36"/>
      <c r="J981" s="36"/>
      <c r="K981" s="36"/>
      <c r="L981" s="36"/>
      <c r="M981" s="36"/>
      <c r="N981" s="36"/>
      <c r="O981" s="36"/>
      <c r="P981" s="36"/>
      <c r="Q981" s="36"/>
      <c r="R981" s="36"/>
      <c r="S981" s="36"/>
      <c r="T981" s="36"/>
      <c r="U981" s="36"/>
      <c r="V981" s="36"/>
      <c r="W981" s="36"/>
      <c r="X981" s="36"/>
      <c r="Y981" s="36"/>
      <c r="Z981" s="36"/>
    </row>
    <row r="982" spans="1:26" ht="14.25" customHeight="1">
      <c r="A982" s="36"/>
      <c r="B982" s="36"/>
      <c r="C982" s="36"/>
      <c r="D982" s="36"/>
      <c r="E982" s="37"/>
      <c r="F982" s="36"/>
      <c r="G982" s="36"/>
      <c r="H982" s="36"/>
      <c r="I982" s="36"/>
      <c r="J982" s="36"/>
      <c r="K982" s="36"/>
      <c r="L982" s="36"/>
      <c r="M982" s="36"/>
      <c r="N982" s="36"/>
      <c r="O982" s="36"/>
      <c r="P982" s="36"/>
      <c r="Q982" s="36"/>
      <c r="R982" s="36"/>
      <c r="S982" s="36"/>
      <c r="T982" s="36"/>
      <c r="U982" s="36"/>
      <c r="V982" s="36"/>
      <c r="W982" s="36"/>
      <c r="X982" s="36"/>
      <c r="Y982" s="36"/>
      <c r="Z982" s="36"/>
    </row>
    <row r="983" spans="1:26" ht="14.25" customHeight="1">
      <c r="A983" s="36"/>
      <c r="B983" s="36"/>
      <c r="C983" s="36"/>
      <c r="D983" s="36"/>
      <c r="E983" s="37"/>
      <c r="F983" s="36"/>
      <c r="G983" s="36"/>
      <c r="H983" s="36"/>
      <c r="I983" s="36"/>
      <c r="J983" s="36"/>
      <c r="K983" s="36"/>
      <c r="L983" s="36"/>
      <c r="M983" s="36"/>
      <c r="N983" s="36"/>
      <c r="O983" s="36"/>
      <c r="P983" s="36"/>
      <c r="Q983" s="36"/>
      <c r="R983" s="36"/>
      <c r="S983" s="36"/>
      <c r="T983" s="36"/>
      <c r="U983" s="36"/>
      <c r="V983" s="36"/>
      <c r="W983" s="36"/>
      <c r="X983" s="36"/>
      <c r="Y983" s="36"/>
      <c r="Z983" s="36"/>
    </row>
    <row r="984" spans="1:26" ht="14.25" customHeight="1">
      <c r="A984" s="36"/>
      <c r="B984" s="36"/>
      <c r="C984" s="36"/>
      <c r="D984" s="36"/>
      <c r="E984" s="37"/>
      <c r="F984" s="36"/>
      <c r="G984" s="36"/>
      <c r="H984" s="36"/>
      <c r="I984" s="36"/>
      <c r="J984" s="36"/>
      <c r="K984" s="36"/>
      <c r="L984" s="36"/>
      <c r="M984" s="36"/>
      <c r="N984" s="36"/>
      <c r="O984" s="36"/>
      <c r="P984" s="36"/>
      <c r="Q984" s="36"/>
      <c r="R984" s="36"/>
      <c r="S984" s="36"/>
      <c r="T984" s="36"/>
      <c r="U984" s="36"/>
      <c r="V984" s="36"/>
      <c r="W984" s="36"/>
      <c r="X984" s="36"/>
      <c r="Y984" s="36"/>
      <c r="Z984" s="36"/>
    </row>
    <row r="985" spans="1:26" ht="14.25" customHeight="1">
      <c r="A985" s="36"/>
      <c r="B985" s="36"/>
      <c r="C985" s="36"/>
      <c r="D985" s="36"/>
      <c r="E985" s="37"/>
      <c r="F985" s="36"/>
      <c r="G985" s="36"/>
      <c r="H985" s="36"/>
      <c r="I985" s="36"/>
      <c r="J985" s="36"/>
      <c r="K985" s="36"/>
      <c r="L985" s="36"/>
      <c r="M985" s="36"/>
      <c r="N985" s="36"/>
      <c r="O985" s="36"/>
      <c r="P985" s="36"/>
      <c r="Q985" s="36"/>
      <c r="R985" s="36"/>
      <c r="S985" s="36"/>
      <c r="T985" s="36"/>
      <c r="U985" s="36"/>
      <c r="V985" s="36"/>
      <c r="W985" s="36"/>
      <c r="X985" s="36"/>
      <c r="Y985" s="36"/>
      <c r="Z985" s="36"/>
    </row>
    <row r="986" spans="1:26" ht="14.25" customHeight="1">
      <c r="A986" s="36"/>
      <c r="B986" s="36"/>
      <c r="C986" s="36"/>
      <c r="D986" s="36"/>
      <c r="E986" s="37"/>
      <c r="F986" s="36"/>
      <c r="G986" s="36"/>
      <c r="H986" s="36"/>
      <c r="I986" s="36"/>
      <c r="J986" s="36"/>
      <c r="K986" s="36"/>
      <c r="L986" s="36"/>
      <c r="M986" s="36"/>
      <c r="N986" s="36"/>
      <c r="O986" s="36"/>
      <c r="P986" s="36"/>
      <c r="Q986" s="36"/>
      <c r="R986" s="36"/>
      <c r="S986" s="36"/>
      <c r="T986" s="36"/>
      <c r="U986" s="36"/>
      <c r="V986" s="36"/>
      <c r="W986" s="36"/>
      <c r="X986" s="36"/>
      <c r="Y986" s="36"/>
      <c r="Z986" s="36"/>
    </row>
    <row r="987" spans="1:26" ht="14.25" customHeight="1">
      <c r="A987" s="36"/>
      <c r="B987" s="36"/>
      <c r="C987" s="36"/>
      <c r="D987" s="36"/>
      <c r="E987" s="37"/>
      <c r="F987" s="36"/>
      <c r="G987" s="36"/>
      <c r="H987" s="36"/>
      <c r="I987" s="36"/>
      <c r="J987" s="36"/>
      <c r="K987" s="36"/>
      <c r="L987" s="36"/>
      <c r="M987" s="36"/>
      <c r="N987" s="36"/>
      <c r="O987" s="36"/>
      <c r="P987" s="36"/>
      <c r="Q987" s="36"/>
      <c r="R987" s="36"/>
      <c r="S987" s="36"/>
      <c r="T987" s="36"/>
      <c r="U987" s="36"/>
      <c r="V987" s="36"/>
      <c r="W987" s="36"/>
      <c r="X987" s="36"/>
      <c r="Y987" s="36"/>
      <c r="Z987" s="36"/>
    </row>
    <row r="988" spans="1:26" ht="14.25" customHeight="1">
      <c r="A988" s="36"/>
      <c r="B988" s="36"/>
      <c r="C988" s="36"/>
      <c r="D988" s="36"/>
      <c r="E988" s="37"/>
      <c r="F988" s="36"/>
      <c r="G988" s="36"/>
      <c r="H988" s="36"/>
      <c r="I988" s="36"/>
      <c r="J988" s="36"/>
      <c r="K988" s="36"/>
      <c r="L988" s="36"/>
      <c r="M988" s="36"/>
      <c r="N988" s="36"/>
      <c r="O988" s="36"/>
      <c r="P988" s="36"/>
      <c r="Q988" s="36"/>
      <c r="R988" s="36"/>
      <c r="S988" s="36"/>
      <c r="T988" s="36"/>
      <c r="U988" s="36"/>
      <c r="V988" s="36"/>
      <c r="W988" s="36"/>
      <c r="X988" s="36"/>
      <c r="Y988" s="36"/>
      <c r="Z988" s="36"/>
    </row>
    <row r="989" spans="1:26" ht="14.25" customHeight="1">
      <c r="A989" s="36"/>
      <c r="B989" s="36"/>
      <c r="C989" s="36"/>
      <c r="D989" s="36"/>
      <c r="E989" s="37"/>
      <c r="F989" s="36"/>
      <c r="G989" s="36"/>
      <c r="H989" s="36"/>
      <c r="I989" s="36"/>
      <c r="J989" s="36"/>
      <c r="K989" s="36"/>
      <c r="L989" s="36"/>
      <c r="M989" s="36"/>
      <c r="N989" s="36"/>
      <c r="O989" s="36"/>
      <c r="P989" s="36"/>
      <c r="Q989" s="36"/>
      <c r="R989" s="36"/>
      <c r="S989" s="36"/>
      <c r="T989" s="36"/>
      <c r="U989" s="36"/>
      <c r="V989" s="36"/>
      <c r="W989" s="36"/>
      <c r="X989" s="36"/>
      <c r="Y989" s="36"/>
      <c r="Z989" s="36"/>
    </row>
    <row r="990" spans="1:26" ht="14.25" customHeight="1">
      <c r="A990" s="36"/>
      <c r="B990" s="36"/>
      <c r="C990" s="36"/>
      <c r="D990" s="36"/>
      <c r="E990" s="37"/>
      <c r="F990" s="36"/>
      <c r="G990" s="36"/>
      <c r="H990" s="36"/>
      <c r="I990" s="36"/>
      <c r="J990" s="36"/>
      <c r="K990" s="36"/>
      <c r="L990" s="36"/>
      <c r="M990" s="36"/>
      <c r="N990" s="36"/>
      <c r="O990" s="36"/>
      <c r="P990" s="36"/>
      <c r="Q990" s="36"/>
      <c r="R990" s="36"/>
      <c r="S990" s="36"/>
      <c r="T990" s="36"/>
      <c r="U990" s="36"/>
      <c r="V990" s="36"/>
      <c r="W990" s="36"/>
      <c r="X990" s="36"/>
      <c r="Y990" s="36"/>
      <c r="Z990" s="36"/>
    </row>
    <row r="991" spans="1:26" ht="14.25" customHeight="1">
      <c r="A991" s="36"/>
      <c r="B991" s="36"/>
      <c r="C991" s="36"/>
      <c r="D991" s="36"/>
      <c r="E991" s="37"/>
      <c r="F991" s="36"/>
      <c r="G991" s="36"/>
      <c r="H991" s="36"/>
      <c r="I991" s="36"/>
      <c r="J991" s="36"/>
      <c r="K991" s="36"/>
      <c r="L991" s="36"/>
      <c r="M991" s="36"/>
      <c r="N991" s="36"/>
      <c r="O991" s="36"/>
      <c r="P991" s="36"/>
      <c r="Q991" s="36"/>
      <c r="R991" s="36"/>
      <c r="S991" s="36"/>
      <c r="T991" s="36"/>
      <c r="U991" s="36"/>
      <c r="V991" s="36"/>
      <c r="W991" s="36"/>
      <c r="X991" s="36"/>
      <c r="Y991" s="36"/>
      <c r="Z991" s="36"/>
    </row>
    <row r="992" spans="1:26" ht="14.25" customHeight="1">
      <c r="A992" s="36"/>
      <c r="B992" s="36"/>
      <c r="C992" s="36"/>
      <c r="D992" s="36"/>
      <c r="E992" s="37"/>
      <c r="F992" s="36"/>
      <c r="G992" s="36"/>
      <c r="H992" s="36"/>
      <c r="I992" s="36"/>
      <c r="J992" s="36"/>
      <c r="K992" s="36"/>
      <c r="L992" s="36"/>
      <c r="M992" s="36"/>
      <c r="N992" s="36"/>
      <c r="O992" s="36"/>
      <c r="P992" s="36"/>
      <c r="Q992" s="36"/>
      <c r="R992" s="36"/>
      <c r="S992" s="36"/>
      <c r="T992" s="36"/>
      <c r="U992" s="36"/>
      <c r="V992" s="36"/>
      <c r="W992" s="36"/>
      <c r="X992" s="36"/>
      <c r="Y992" s="36"/>
      <c r="Z992" s="36"/>
    </row>
    <row r="993" spans="1:26" ht="14.25" customHeight="1">
      <c r="A993" s="36"/>
      <c r="B993" s="36"/>
      <c r="C993" s="36"/>
      <c r="D993" s="36"/>
      <c r="E993" s="37"/>
      <c r="F993" s="36"/>
      <c r="G993" s="36"/>
      <c r="H993" s="36"/>
      <c r="I993" s="36"/>
      <c r="J993" s="36"/>
      <c r="K993" s="36"/>
      <c r="L993" s="36"/>
      <c r="M993" s="36"/>
      <c r="N993" s="36"/>
      <c r="O993" s="36"/>
      <c r="P993" s="36"/>
      <c r="Q993" s="36"/>
      <c r="R993" s="36"/>
      <c r="S993" s="36"/>
      <c r="T993" s="36"/>
      <c r="U993" s="36"/>
      <c r="V993" s="36"/>
      <c r="W993" s="36"/>
      <c r="X993" s="36"/>
      <c r="Y993" s="36"/>
      <c r="Z993" s="36"/>
    </row>
    <row r="994" spans="1:26" ht="14.25" customHeight="1">
      <c r="A994" s="36"/>
      <c r="B994" s="36"/>
      <c r="C994" s="36"/>
      <c r="D994" s="36"/>
      <c r="E994" s="37"/>
      <c r="F994" s="36"/>
      <c r="G994" s="36"/>
      <c r="H994" s="36"/>
      <c r="I994" s="36"/>
      <c r="J994" s="36"/>
      <c r="K994" s="36"/>
      <c r="L994" s="36"/>
      <c r="M994" s="36"/>
      <c r="N994" s="36"/>
      <c r="O994" s="36"/>
      <c r="P994" s="36"/>
      <c r="Q994" s="36"/>
      <c r="R994" s="36"/>
      <c r="S994" s="36"/>
      <c r="T994" s="36"/>
      <c r="U994" s="36"/>
      <c r="V994" s="36"/>
      <c r="W994" s="36"/>
      <c r="X994" s="36"/>
      <c r="Y994" s="36"/>
      <c r="Z994" s="36"/>
    </row>
    <row r="995" spans="1:26" ht="14.25" customHeight="1">
      <c r="A995" s="36"/>
      <c r="B995" s="36"/>
      <c r="C995" s="36"/>
      <c r="D995" s="36"/>
      <c r="E995" s="37"/>
      <c r="F995" s="36"/>
      <c r="G995" s="36"/>
      <c r="H995" s="36"/>
      <c r="I995" s="36"/>
      <c r="J995" s="36"/>
      <c r="K995" s="36"/>
      <c r="L995" s="36"/>
      <c r="M995" s="36"/>
      <c r="N995" s="36"/>
      <c r="O995" s="36"/>
      <c r="P995" s="36"/>
      <c r="Q995" s="36"/>
      <c r="R995" s="36"/>
      <c r="S995" s="36"/>
      <c r="T995" s="36"/>
      <c r="U995" s="36"/>
      <c r="V995" s="36"/>
      <c r="W995" s="36"/>
      <c r="X995" s="36"/>
      <c r="Y995" s="36"/>
      <c r="Z995" s="36"/>
    </row>
    <row r="996" spans="1:26" ht="14.25" customHeight="1">
      <c r="A996" s="36"/>
      <c r="B996" s="36"/>
      <c r="C996" s="36"/>
      <c r="D996" s="36"/>
      <c r="E996" s="37"/>
      <c r="F996" s="36"/>
      <c r="G996" s="36"/>
      <c r="H996" s="36"/>
      <c r="I996" s="36"/>
      <c r="J996" s="36"/>
      <c r="K996" s="36"/>
      <c r="L996" s="36"/>
      <c r="M996" s="36"/>
      <c r="N996" s="36"/>
      <c r="O996" s="36"/>
      <c r="P996" s="36"/>
      <c r="Q996" s="36"/>
      <c r="R996" s="36"/>
      <c r="S996" s="36"/>
      <c r="T996" s="36"/>
      <c r="U996" s="36"/>
      <c r="V996" s="36"/>
      <c r="W996" s="36"/>
      <c r="X996" s="36"/>
      <c r="Y996" s="36"/>
      <c r="Z996" s="36"/>
    </row>
    <row r="997" spans="1:26" ht="14.25" customHeight="1">
      <c r="A997" s="36"/>
      <c r="B997" s="36"/>
      <c r="C997" s="36"/>
      <c r="D997" s="36"/>
      <c r="E997" s="37"/>
      <c r="F997" s="36"/>
      <c r="G997" s="36"/>
      <c r="H997" s="36"/>
      <c r="I997" s="36"/>
      <c r="J997" s="36"/>
      <c r="K997" s="36"/>
      <c r="L997" s="36"/>
      <c r="M997" s="36"/>
      <c r="N997" s="36"/>
      <c r="O997" s="36"/>
      <c r="P997" s="36"/>
      <c r="Q997" s="36"/>
      <c r="R997" s="36"/>
      <c r="S997" s="36"/>
      <c r="T997" s="36"/>
      <c r="U997" s="36"/>
      <c r="V997" s="36"/>
      <c r="W997" s="36"/>
      <c r="X997" s="36"/>
      <c r="Y997" s="36"/>
      <c r="Z997" s="36"/>
    </row>
    <row r="998" spans="1:26" ht="14.25" customHeight="1">
      <c r="A998" s="36"/>
      <c r="B998" s="36"/>
      <c r="C998" s="36"/>
      <c r="D998" s="36"/>
      <c r="E998" s="37"/>
      <c r="F998" s="36"/>
      <c r="G998" s="36"/>
      <c r="H998" s="36"/>
      <c r="I998" s="36"/>
      <c r="J998" s="36"/>
      <c r="K998" s="36"/>
      <c r="L998" s="36"/>
      <c r="M998" s="36"/>
      <c r="N998" s="36"/>
      <c r="O998" s="36"/>
      <c r="P998" s="36"/>
      <c r="Q998" s="36"/>
      <c r="R998" s="36"/>
      <c r="S998" s="36"/>
      <c r="T998" s="36"/>
      <c r="U998" s="36"/>
      <c r="V998" s="36"/>
      <c r="W998" s="36"/>
      <c r="X998" s="36"/>
      <c r="Y998" s="36"/>
      <c r="Z998" s="36"/>
    </row>
    <row r="999" spans="1:26" ht="14.25" customHeight="1">
      <c r="A999" s="36"/>
      <c r="B999" s="36"/>
      <c r="C999" s="36"/>
      <c r="D999" s="36"/>
      <c r="E999" s="37"/>
      <c r="F999" s="36"/>
      <c r="G999" s="36"/>
      <c r="H999" s="36"/>
      <c r="I999" s="36"/>
      <c r="J999" s="36"/>
      <c r="K999" s="36"/>
      <c r="L999" s="36"/>
      <c r="M999" s="36"/>
      <c r="N999" s="36"/>
      <c r="O999" s="36"/>
      <c r="P999" s="36"/>
      <c r="Q999" s="36"/>
      <c r="R999" s="36"/>
      <c r="S999" s="36"/>
      <c r="T999" s="36"/>
      <c r="U999" s="36"/>
      <c r="V999" s="36"/>
      <c r="W999" s="36"/>
      <c r="X999" s="36"/>
      <c r="Y999" s="36"/>
      <c r="Z999" s="36"/>
    </row>
    <row r="1000" spans="1:26" ht="14.25" customHeight="1">
      <c r="A1000" s="36"/>
      <c r="B1000" s="36"/>
      <c r="C1000" s="36"/>
      <c r="D1000" s="36"/>
      <c r="E1000" s="37"/>
      <c r="F1000" s="36"/>
      <c r="G1000" s="36"/>
      <c r="H1000" s="36"/>
      <c r="I1000" s="36"/>
      <c r="J1000" s="36"/>
      <c r="K1000" s="36"/>
      <c r="L1000" s="36"/>
      <c r="M1000" s="36"/>
      <c r="N1000" s="36"/>
      <c r="O1000" s="36"/>
      <c r="P1000" s="36"/>
      <c r="Q1000" s="36"/>
      <c r="R1000" s="36"/>
      <c r="S1000" s="36"/>
      <c r="T1000" s="36"/>
      <c r="U1000" s="36"/>
      <c r="V1000" s="36"/>
      <c r="W1000" s="36"/>
      <c r="X1000" s="36"/>
      <c r="Y1000" s="36"/>
      <c r="Z1000" s="36"/>
    </row>
  </sheetData>
  <pageMargins left="0.7" right="0.7" top="0.75" bottom="0.75" header="0" footer="0"/>
  <pageSetup paperSize="9" orientation="portrai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89CED"/>
  </sheetPr>
  <dimension ref="A1:AH1000"/>
  <sheetViews>
    <sheetView workbookViewId="0">
      <pane ySplit="2" topLeftCell="A139" activePane="bottomLeft" state="frozen"/>
      <selection activeCell="A115" sqref="A115"/>
      <selection pane="bottomLeft" activeCell="A115" sqref="A115"/>
    </sheetView>
  </sheetViews>
  <sheetFormatPr defaultColWidth="14.453125" defaultRowHeight="15" customHeight="1"/>
  <cols>
    <col min="1" max="1" width="39.453125" customWidth="1"/>
    <col min="2" max="2" width="13.08984375" customWidth="1"/>
    <col min="3" max="3" width="12.54296875" customWidth="1"/>
    <col min="4" max="4" width="12.6328125" customWidth="1"/>
    <col min="5" max="5" width="16.54296875" customWidth="1"/>
    <col min="6" max="6" width="10.453125" customWidth="1"/>
    <col min="7" max="7" width="9.90625" customWidth="1"/>
    <col min="8" max="8" width="10.6328125" customWidth="1"/>
    <col min="9" max="9" width="14.08984375" customWidth="1"/>
    <col min="10" max="10" width="14.90625" customWidth="1"/>
    <col min="11" max="11" width="11.54296875" customWidth="1"/>
    <col min="12" max="12" width="12.54296875" customWidth="1"/>
    <col min="13" max="13" width="14.36328125" customWidth="1"/>
    <col min="14" max="14" width="10.453125" customWidth="1"/>
    <col min="15" max="15" width="9.54296875" customWidth="1"/>
    <col min="16" max="16" width="8.6328125" customWidth="1"/>
    <col min="17" max="18" width="10.54296875" customWidth="1"/>
    <col min="19" max="19" width="8.6328125" customWidth="1"/>
    <col min="20" max="20" width="12.90625" customWidth="1"/>
    <col min="21" max="22" width="8.6328125" customWidth="1"/>
    <col min="23" max="23" width="34.453125" customWidth="1"/>
    <col min="24" max="24" width="19.54296875" customWidth="1"/>
    <col min="25" max="34" width="8.6328125" customWidth="1"/>
  </cols>
  <sheetData>
    <row r="1" spans="1:34" ht="14.25" customHeight="1">
      <c r="A1" s="88" t="s">
        <v>705</v>
      </c>
      <c r="E1" s="2"/>
      <c r="F1" s="2"/>
      <c r="G1" s="2">
        <v>1</v>
      </c>
      <c r="H1" s="2">
        <v>2</v>
      </c>
      <c r="I1" s="2">
        <v>3</v>
      </c>
      <c r="J1" s="2">
        <v>4</v>
      </c>
      <c r="K1" s="2">
        <v>5</v>
      </c>
      <c r="L1" s="2">
        <v>6</v>
      </c>
      <c r="M1" s="2">
        <v>7</v>
      </c>
      <c r="N1" s="2">
        <v>8</v>
      </c>
      <c r="O1" s="2">
        <v>9</v>
      </c>
      <c r="P1" s="2">
        <v>10</v>
      </c>
    </row>
    <row r="2" spans="1:34" ht="14.25" customHeight="1">
      <c r="A2" s="2"/>
      <c r="B2" s="2" t="s">
        <v>194</v>
      </c>
      <c r="C2" s="2" t="s">
        <v>167</v>
      </c>
      <c r="D2" s="2" t="s">
        <v>195</v>
      </c>
      <c r="E2" s="2" t="s">
        <v>196</v>
      </c>
      <c r="F2" s="2" t="s">
        <v>162</v>
      </c>
      <c r="G2" s="2" t="s">
        <v>103</v>
      </c>
      <c r="H2" s="2" t="s">
        <v>279</v>
      </c>
      <c r="I2" s="2" t="s">
        <v>706</v>
      </c>
      <c r="J2" s="2" t="s">
        <v>707</v>
      </c>
      <c r="K2" s="2" t="s">
        <v>708</v>
      </c>
      <c r="L2" s="2" t="s">
        <v>709</v>
      </c>
      <c r="M2" s="2" t="s">
        <v>710</v>
      </c>
      <c r="N2" s="89" t="s">
        <v>400</v>
      </c>
      <c r="O2" s="89"/>
      <c r="P2" s="89"/>
      <c r="Q2" s="2" t="s">
        <v>92</v>
      </c>
      <c r="R2" s="2"/>
      <c r="S2" s="2"/>
      <c r="T2" s="2"/>
      <c r="U2" s="2"/>
      <c r="V2" s="2"/>
      <c r="W2" s="2"/>
      <c r="X2" s="2"/>
      <c r="Y2" s="2"/>
      <c r="Z2" s="2"/>
      <c r="AA2" s="2"/>
      <c r="AB2" s="2"/>
      <c r="AC2" s="2"/>
      <c r="AD2" s="2"/>
      <c r="AE2" s="2"/>
      <c r="AF2" s="2"/>
      <c r="AG2" s="2"/>
      <c r="AH2" s="2"/>
    </row>
    <row r="3" spans="1:34" ht="14.25" customHeight="1">
      <c r="A3" s="76"/>
      <c r="B3" s="90"/>
      <c r="C3" s="90"/>
      <c r="D3" s="90">
        <f t="shared" ref="D3:D7" si="0">SUM(B3:C3)</f>
        <v>0</v>
      </c>
      <c r="E3" s="91"/>
      <c r="F3" s="92"/>
      <c r="G3" s="2" t="s">
        <v>283</v>
      </c>
      <c r="I3" s="2"/>
      <c r="J3" s="2"/>
      <c r="K3" s="2"/>
      <c r="M3" s="2"/>
      <c r="N3" s="87"/>
      <c r="O3" s="87"/>
      <c r="P3" s="87"/>
      <c r="Q3" s="87"/>
      <c r="S3" s="199">
        <f t="shared" ref="S3:S30" si="1">+B3+C3-D3</f>
        <v>0</v>
      </c>
      <c r="T3" s="93"/>
      <c r="U3" s="94"/>
      <c r="V3" s="94"/>
      <c r="W3" s="76"/>
      <c r="X3" s="76"/>
      <c r="Y3" s="95"/>
      <c r="Z3" s="96"/>
      <c r="AA3" s="95"/>
      <c r="AB3" s="95"/>
      <c r="AC3" s="95"/>
      <c r="AD3" s="95"/>
      <c r="AE3" s="95"/>
      <c r="AF3" s="95"/>
      <c r="AG3" s="97"/>
      <c r="AH3" s="95"/>
    </row>
    <row r="4" spans="1:34" ht="14.25" customHeight="1">
      <c r="A4" s="76" t="s">
        <v>711</v>
      </c>
      <c r="B4" s="90">
        <v>202.4</v>
      </c>
      <c r="D4" s="90">
        <f t="shared" si="0"/>
        <v>202.4</v>
      </c>
      <c r="E4" s="91">
        <v>422216</v>
      </c>
      <c r="F4" s="91">
        <v>1</v>
      </c>
      <c r="G4" s="87">
        <f t="shared" ref="G4:P4" si="2">IF($F4=G$1,+$B4,0)</f>
        <v>202.4</v>
      </c>
      <c r="H4" s="87">
        <f t="shared" si="2"/>
        <v>0</v>
      </c>
      <c r="I4" s="87">
        <f t="shared" si="2"/>
        <v>0</v>
      </c>
      <c r="J4" s="87">
        <f t="shared" si="2"/>
        <v>0</v>
      </c>
      <c r="K4" s="87">
        <f t="shared" si="2"/>
        <v>0</v>
      </c>
      <c r="L4" s="87">
        <f t="shared" si="2"/>
        <v>0</v>
      </c>
      <c r="M4" s="87">
        <f t="shared" si="2"/>
        <v>0</v>
      </c>
      <c r="N4" s="87">
        <f t="shared" si="2"/>
        <v>0</v>
      </c>
      <c r="O4" s="87">
        <f t="shared" si="2"/>
        <v>0</v>
      </c>
      <c r="P4" s="87">
        <f t="shared" si="2"/>
        <v>0</v>
      </c>
      <c r="Q4" s="87">
        <f t="shared" ref="Q4:Q11" si="3">SUM(G4:O4)</f>
        <v>202.4</v>
      </c>
      <c r="R4" s="299">
        <f>+B4-SUM(G4:P4)</f>
        <v>0</v>
      </c>
      <c r="S4" s="199">
        <f t="shared" si="1"/>
        <v>0</v>
      </c>
      <c r="T4" s="93"/>
      <c r="U4" s="94"/>
      <c r="V4" s="99"/>
      <c r="W4" s="77"/>
      <c r="X4" s="76"/>
      <c r="Y4" s="95"/>
      <c r="Z4" s="96"/>
      <c r="AA4" s="95"/>
      <c r="AB4" s="95"/>
      <c r="AC4" s="95"/>
      <c r="AD4" s="95"/>
      <c r="AE4" s="95"/>
      <c r="AF4" s="95"/>
      <c r="AG4" s="97"/>
      <c r="AH4" s="95"/>
    </row>
    <row r="5" spans="1:34" ht="14.25" customHeight="1">
      <c r="A5" s="76" t="s">
        <v>712</v>
      </c>
      <c r="B5" s="5">
        <v>145.05000000000001</v>
      </c>
      <c r="C5" s="90"/>
      <c r="D5" s="90">
        <f t="shared" si="0"/>
        <v>145.05000000000001</v>
      </c>
      <c r="E5" s="91">
        <v>422216</v>
      </c>
      <c r="F5" s="91">
        <v>1</v>
      </c>
      <c r="G5" s="87">
        <f t="shared" ref="G5:P5" si="4">IF($F5=G$1,+$B5,0)</f>
        <v>145.05000000000001</v>
      </c>
      <c r="H5" s="87">
        <f t="shared" si="4"/>
        <v>0</v>
      </c>
      <c r="I5" s="87">
        <f t="shared" si="4"/>
        <v>0</v>
      </c>
      <c r="J5" s="87">
        <f t="shared" si="4"/>
        <v>0</v>
      </c>
      <c r="K5" s="87">
        <f t="shared" si="4"/>
        <v>0</v>
      </c>
      <c r="L5" s="87">
        <f t="shared" si="4"/>
        <v>0</v>
      </c>
      <c r="M5" s="87">
        <f t="shared" si="4"/>
        <v>0</v>
      </c>
      <c r="N5" s="87">
        <f t="shared" si="4"/>
        <v>0</v>
      </c>
      <c r="O5" s="87">
        <f t="shared" si="4"/>
        <v>0</v>
      </c>
      <c r="P5" s="87">
        <f t="shared" si="4"/>
        <v>0</v>
      </c>
      <c r="Q5" s="87">
        <f t="shared" si="3"/>
        <v>145.05000000000001</v>
      </c>
      <c r="R5" s="299">
        <f t="shared" ref="R5:R68" si="5">+B5-SUM(G5:P5)</f>
        <v>0</v>
      </c>
      <c r="S5" s="199">
        <f t="shared" si="1"/>
        <v>0</v>
      </c>
      <c r="T5" s="93"/>
      <c r="U5" s="94"/>
      <c r="V5" s="94"/>
      <c r="W5" s="76"/>
      <c r="X5" s="76"/>
      <c r="Y5" s="95"/>
      <c r="Z5" s="96"/>
      <c r="AA5" s="95"/>
      <c r="AB5" s="95"/>
      <c r="AC5" s="95"/>
      <c r="AD5" s="95"/>
      <c r="AE5" s="95"/>
      <c r="AF5" s="95"/>
      <c r="AG5" s="97"/>
      <c r="AH5" s="95"/>
    </row>
    <row r="6" spans="1:34" ht="14.25" customHeight="1">
      <c r="A6" s="81" t="s">
        <v>533</v>
      </c>
      <c r="B6" s="90">
        <v>36.950000000000003</v>
      </c>
      <c r="C6" s="87">
        <v>7.39</v>
      </c>
      <c r="D6" s="90">
        <f t="shared" si="0"/>
        <v>44.34</v>
      </c>
      <c r="E6" s="91" t="s">
        <v>211</v>
      </c>
      <c r="F6" s="91">
        <v>6</v>
      </c>
      <c r="G6" s="87">
        <f t="shared" ref="G6:P6" si="6">IF($F6=G$1,+$B6,0)</f>
        <v>0</v>
      </c>
      <c r="H6" s="87">
        <f t="shared" si="6"/>
        <v>0</v>
      </c>
      <c r="I6" s="87">
        <f t="shared" si="6"/>
        <v>0</v>
      </c>
      <c r="J6" s="87">
        <f t="shared" si="6"/>
        <v>0</v>
      </c>
      <c r="K6" s="87">
        <f t="shared" si="6"/>
        <v>0</v>
      </c>
      <c r="L6" s="87">
        <f t="shared" si="6"/>
        <v>36.950000000000003</v>
      </c>
      <c r="M6" s="87">
        <f t="shared" si="6"/>
        <v>0</v>
      </c>
      <c r="N6" s="87">
        <f t="shared" si="6"/>
        <v>0</v>
      </c>
      <c r="O6" s="87">
        <f t="shared" si="6"/>
        <v>0</v>
      </c>
      <c r="P6" s="87">
        <f t="shared" si="6"/>
        <v>0</v>
      </c>
      <c r="Q6" s="87">
        <f t="shared" si="3"/>
        <v>36.950000000000003</v>
      </c>
      <c r="R6" s="299">
        <f t="shared" si="5"/>
        <v>0</v>
      </c>
      <c r="S6" s="199">
        <f t="shared" si="1"/>
        <v>0</v>
      </c>
      <c r="T6" s="93"/>
      <c r="U6" s="94"/>
      <c r="V6" s="94"/>
      <c r="W6" s="76"/>
      <c r="X6" s="76"/>
      <c r="Y6" s="95"/>
      <c r="Z6" s="96"/>
      <c r="AA6" s="95"/>
      <c r="AB6" s="95"/>
      <c r="AC6" s="95"/>
      <c r="AD6" s="95"/>
      <c r="AE6" s="95"/>
      <c r="AF6" s="95"/>
      <c r="AG6" s="97"/>
      <c r="AH6" s="95"/>
    </row>
    <row r="7" spans="1:34" ht="14.25" customHeight="1">
      <c r="A7" s="81" t="s">
        <v>297</v>
      </c>
      <c r="B7" s="90">
        <v>86</v>
      </c>
      <c r="C7" s="90"/>
      <c r="D7" s="90">
        <f t="shared" si="0"/>
        <v>86</v>
      </c>
      <c r="E7" s="91" t="s">
        <v>211</v>
      </c>
      <c r="F7" s="91">
        <v>5</v>
      </c>
      <c r="G7" s="87">
        <f t="shared" ref="G7:P7" si="7">IF($F7=G$1,+$B7,0)</f>
        <v>0</v>
      </c>
      <c r="H7" s="87">
        <f t="shared" si="7"/>
        <v>0</v>
      </c>
      <c r="I7" s="87">
        <f t="shared" si="7"/>
        <v>0</v>
      </c>
      <c r="J7" s="87">
        <f t="shared" si="7"/>
        <v>0</v>
      </c>
      <c r="K7" s="87">
        <f t="shared" si="7"/>
        <v>86</v>
      </c>
      <c r="L7" s="87">
        <f t="shared" si="7"/>
        <v>0</v>
      </c>
      <c r="M7" s="87">
        <f t="shared" si="7"/>
        <v>0</v>
      </c>
      <c r="N7" s="87">
        <f t="shared" si="7"/>
        <v>0</v>
      </c>
      <c r="O7" s="87">
        <f t="shared" si="7"/>
        <v>0</v>
      </c>
      <c r="P7" s="87">
        <f t="shared" si="7"/>
        <v>0</v>
      </c>
      <c r="Q7" s="87">
        <f t="shared" si="3"/>
        <v>86</v>
      </c>
      <c r="R7" s="299">
        <f t="shared" si="5"/>
        <v>0</v>
      </c>
      <c r="S7" s="199">
        <f t="shared" si="1"/>
        <v>0</v>
      </c>
      <c r="T7" s="93"/>
      <c r="U7" s="94"/>
      <c r="V7" s="94"/>
      <c r="W7" s="76"/>
      <c r="X7" s="76"/>
      <c r="Y7" s="95"/>
      <c r="Z7" s="96"/>
      <c r="AA7" s="95"/>
      <c r="AB7" s="95"/>
      <c r="AC7" s="95"/>
      <c r="AD7" s="95"/>
      <c r="AE7" s="95"/>
      <c r="AF7" s="95"/>
      <c r="AG7" s="97"/>
      <c r="AH7" s="95"/>
    </row>
    <row r="8" spans="1:34" ht="14.25" customHeight="1">
      <c r="A8" s="77" t="s">
        <v>147</v>
      </c>
      <c r="B8" s="100">
        <v>701.1</v>
      </c>
      <c r="C8" s="100">
        <v>35.06</v>
      </c>
      <c r="D8" s="90">
        <v>736.16</v>
      </c>
      <c r="E8" s="91" t="s">
        <v>211</v>
      </c>
      <c r="F8" s="91">
        <v>4</v>
      </c>
      <c r="G8" s="87">
        <f t="shared" ref="G8:P8" si="8">IF($F8=G$1,+$B8,0)</f>
        <v>0</v>
      </c>
      <c r="H8" s="87">
        <f t="shared" si="8"/>
        <v>0</v>
      </c>
      <c r="I8" s="87">
        <f t="shared" si="8"/>
        <v>0</v>
      </c>
      <c r="J8" s="87">
        <f t="shared" si="8"/>
        <v>701.1</v>
      </c>
      <c r="K8" s="87">
        <f t="shared" si="8"/>
        <v>0</v>
      </c>
      <c r="L8" s="87">
        <f t="shared" si="8"/>
        <v>0</v>
      </c>
      <c r="M8" s="87">
        <f t="shared" si="8"/>
        <v>0</v>
      </c>
      <c r="N8" s="87">
        <f t="shared" si="8"/>
        <v>0</v>
      </c>
      <c r="O8" s="87">
        <f t="shared" si="8"/>
        <v>0</v>
      </c>
      <c r="P8" s="87">
        <f t="shared" si="8"/>
        <v>0</v>
      </c>
      <c r="Q8" s="87">
        <f t="shared" si="3"/>
        <v>701.1</v>
      </c>
      <c r="R8" s="299">
        <f t="shared" si="5"/>
        <v>0</v>
      </c>
      <c r="S8" s="199">
        <f t="shared" si="1"/>
        <v>0</v>
      </c>
      <c r="T8" s="93"/>
      <c r="U8" s="94"/>
      <c r="V8" s="94"/>
      <c r="W8" s="77"/>
      <c r="X8" s="76"/>
      <c r="Y8" s="95"/>
      <c r="Z8" s="96"/>
      <c r="AA8" s="95"/>
      <c r="AB8" s="95"/>
      <c r="AC8" s="95"/>
      <c r="AD8" s="95"/>
      <c r="AE8" s="95"/>
      <c r="AF8" s="95"/>
      <c r="AG8" s="97"/>
      <c r="AH8" s="95"/>
    </row>
    <row r="9" spans="1:34" ht="14.25" customHeight="1">
      <c r="A9" s="101"/>
      <c r="B9" s="100"/>
      <c r="C9" s="100"/>
      <c r="D9" s="90">
        <f t="shared" ref="D9:D11" si="9">SUM(B9:C9)</f>
        <v>0</v>
      </c>
      <c r="E9" s="91"/>
      <c r="F9" s="91"/>
      <c r="G9" s="87">
        <f t="shared" ref="G9:P9" si="10">IF($F9=G$1,+$B9,0)</f>
        <v>0</v>
      </c>
      <c r="H9" s="87">
        <f t="shared" si="10"/>
        <v>0</v>
      </c>
      <c r="I9" s="87">
        <f t="shared" si="10"/>
        <v>0</v>
      </c>
      <c r="J9" s="87">
        <f t="shared" si="10"/>
        <v>0</v>
      </c>
      <c r="K9" s="87">
        <f t="shared" si="10"/>
        <v>0</v>
      </c>
      <c r="L9" s="87">
        <f t="shared" si="10"/>
        <v>0</v>
      </c>
      <c r="M9" s="87">
        <f t="shared" si="10"/>
        <v>0</v>
      </c>
      <c r="N9" s="87">
        <f t="shared" si="10"/>
        <v>0</v>
      </c>
      <c r="O9" s="87">
        <f t="shared" si="10"/>
        <v>0</v>
      </c>
      <c r="P9" s="87">
        <f t="shared" si="10"/>
        <v>0</v>
      </c>
      <c r="Q9" s="87">
        <f t="shared" si="3"/>
        <v>0</v>
      </c>
      <c r="R9" s="299">
        <f t="shared" si="5"/>
        <v>0</v>
      </c>
      <c r="S9" s="199">
        <f t="shared" si="1"/>
        <v>0</v>
      </c>
      <c r="T9" s="93"/>
      <c r="U9" s="94"/>
      <c r="V9" s="94"/>
      <c r="W9" s="77"/>
      <c r="X9" s="77"/>
      <c r="Y9" s="95"/>
      <c r="Z9" s="96"/>
      <c r="AA9" s="95"/>
      <c r="AB9" s="95"/>
      <c r="AC9" s="95"/>
      <c r="AD9" s="95"/>
      <c r="AE9" s="95"/>
      <c r="AF9" s="95"/>
      <c r="AG9" s="97"/>
      <c r="AH9" s="95"/>
    </row>
    <row r="10" spans="1:34" ht="14.25" customHeight="1">
      <c r="A10" s="101"/>
      <c r="B10" s="100"/>
      <c r="C10" s="100"/>
      <c r="D10" s="90">
        <f t="shared" si="9"/>
        <v>0</v>
      </c>
      <c r="E10" s="91"/>
      <c r="F10" s="91"/>
      <c r="G10" s="87">
        <f t="shared" ref="G10:P10" si="11">IF($F10=G$1,+$B10,0)</f>
        <v>0</v>
      </c>
      <c r="H10" s="87">
        <f t="shared" si="11"/>
        <v>0</v>
      </c>
      <c r="I10" s="87">
        <f t="shared" si="11"/>
        <v>0</v>
      </c>
      <c r="J10" s="87">
        <f t="shared" si="11"/>
        <v>0</v>
      </c>
      <c r="K10" s="87">
        <f t="shared" si="11"/>
        <v>0</v>
      </c>
      <c r="L10" s="87">
        <f t="shared" si="11"/>
        <v>0</v>
      </c>
      <c r="M10" s="87">
        <f t="shared" si="11"/>
        <v>0</v>
      </c>
      <c r="N10" s="87">
        <f t="shared" si="11"/>
        <v>0</v>
      </c>
      <c r="O10" s="87">
        <f t="shared" si="11"/>
        <v>0</v>
      </c>
      <c r="P10" s="87">
        <f t="shared" si="11"/>
        <v>0</v>
      </c>
      <c r="Q10" s="87">
        <f t="shared" si="3"/>
        <v>0</v>
      </c>
      <c r="R10" s="299">
        <f t="shared" si="5"/>
        <v>0</v>
      </c>
      <c r="S10" s="199">
        <f t="shared" si="1"/>
        <v>0</v>
      </c>
      <c r="T10" s="93"/>
      <c r="U10" s="94"/>
      <c r="V10" s="94"/>
      <c r="W10" s="77"/>
      <c r="X10" s="77"/>
      <c r="Y10" s="95"/>
      <c r="Z10" s="96"/>
      <c r="AA10" s="95"/>
      <c r="AB10" s="95"/>
      <c r="AC10" s="95"/>
      <c r="AD10" s="95"/>
      <c r="AE10" s="95"/>
      <c r="AF10" s="95"/>
      <c r="AG10" s="97"/>
      <c r="AH10" s="95"/>
    </row>
    <row r="11" spans="1:34" ht="14.25" customHeight="1">
      <c r="A11" s="101"/>
      <c r="B11" s="100"/>
      <c r="C11" s="90"/>
      <c r="D11" s="90">
        <f t="shared" si="9"/>
        <v>0</v>
      </c>
      <c r="E11" s="91"/>
      <c r="F11" s="91"/>
      <c r="G11" s="87">
        <f t="shared" ref="G11:P11" si="12">IF($F11=G$1,+$B11,0)</f>
        <v>0</v>
      </c>
      <c r="H11" s="87">
        <f t="shared" si="12"/>
        <v>0</v>
      </c>
      <c r="I11" s="87">
        <f t="shared" si="12"/>
        <v>0</v>
      </c>
      <c r="J11" s="87">
        <f t="shared" si="12"/>
        <v>0</v>
      </c>
      <c r="K11" s="87">
        <f t="shared" si="12"/>
        <v>0</v>
      </c>
      <c r="L11" s="87">
        <f t="shared" si="12"/>
        <v>0</v>
      </c>
      <c r="M11" s="87">
        <f t="shared" si="12"/>
        <v>0</v>
      </c>
      <c r="N11" s="87">
        <f t="shared" si="12"/>
        <v>0</v>
      </c>
      <c r="O11" s="87">
        <f t="shared" si="12"/>
        <v>0</v>
      </c>
      <c r="P11" s="87">
        <f t="shared" si="12"/>
        <v>0</v>
      </c>
      <c r="Q11" s="87">
        <f t="shared" si="3"/>
        <v>0</v>
      </c>
      <c r="R11" s="299">
        <f t="shared" si="5"/>
        <v>0</v>
      </c>
      <c r="S11" s="199">
        <f t="shared" si="1"/>
        <v>0</v>
      </c>
      <c r="T11" s="93"/>
      <c r="U11" s="94"/>
      <c r="V11" s="94"/>
      <c r="W11" s="76"/>
      <c r="X11" s="76"/>
      <c r="Y11" s="95"/>
      <c r="Z11" s="96"/>
      <c r="AA11" s="95"/>
      <c r="AB11" s="95"/>
      <c r="AC11" s="95"/>
      <c r="AD11" s="95"/>
      <c r="AE11" s="95"/>
      <c r="AF11" s="95"/>
      <c r="AG11" s="97"/>
      <c r="AH11" s="95"/>
    </row>
    <row r="12" spans="1:34" ht="14.25" customHeight="1">
      <c r="A12" s="102" t="s">
        <v>217</v>
      </c>
      <c r="B12" s="103">
        <f t="shared" ref="B12:D12" si="13">SUM(B3:B11)</f>
        <v>1171.5</v>
      </c>
      <c r="C12" s="103">
        <f t="shared" si="13"/>
        <v>42.45</v>
      </c>
      <c r="D12" s="103">
        <f t="shared" si="13"/>
        <v>1213.95</v>
      </c>
      <c r="E12" s="91"/>
      <c r="F12" s="104"/>
      <c r="G12" s="105">
        <f t="shared" ref="G12:Q12" si="14">SUM(G3:G11)</f>
        <v>347.45000000000005</v>
      </c>
      <c r="H12" s="105">
        <f t="shared" si="14"/>
        <v>0</v>
      </c>
      <c r="I12" s="105">
        <f t="shared" si="14"/>
        <v>0</v>
      </c>
      <c r="J12" s="105">
        <f t="shared" si="14"/>
        <v>701.1</v>
      </c>
      <c r="K12" s="105">
        <f t="shared" si="14"/>
        <v>86</v>
      </c>
      <c r="L12" s="105">
        <f t="shared" si="14"/>
        <v>36.950000000000003</v>
      </c>
      <c r="M12" s="105">
        <f t="shared" si="14"/>
        <v>0</v>
      </c>
      <c r="N12" s="105">
        <f t="shared" si="14"/>
        <v>0</v>
      </c>
      <c r="O12" s="105">
        <f t="shared" si="14"/>
        <v>0</v>
      </c>
      <c r="P12" s="105">
        <f t="shared" si="14"/>
        <v>0</v>
      </c>
      <c r="Q12" s="105">
        <f t="shared" si="14"/>
        <v>1171.5</v>
      </c>
      <c r="R12" s="299">
        <f t="shared" si="5"/>
        <v>0</v>
      </c>
      <c r="S12" s="199">
        <f t="shared" si="1"/>
        <v>0</v>
      </c>
      <c r="T12" s="93"/>
      <c r="U12" s="94"/>
      <c r="V12" s="94"/>
      <c r="W12" s="76"/>
      <c r="X12" s="76"/>
      <c r="Y12" s="95"/>
      <c r="Z12" s="96"/>
      <c r="AA12" s="95"/>
      <c r="AB12" s="95"/>
      <c r="AC12" s="95"/>
      <c r="AD12" s="95"/>
      <c r="AE12" s="95"/>
      <c r="AF12" s="95"/>
      <c r="AG12" s="97"/>
      <c r="AH12" s="95"/>
    </row>
    <row r="13" spans="1:34" ht="14.25" customHeight="1">
      <c r="A13" s="76" t="s">
        <v>711</v>
      </c>
      <c r="B13" s="5">
        <v>202.4</v>
      </c>
      <c r="D13" s="90">
        <f t="shared" ref="D13:D20" si="15">SUM(B13:C13)</f>
        <v>202.4</v>
      </c>
      <c r="E13" s="91">
        <v>422217</v>
      </c>
      <c r="F13" s="91">
        <v>1</v>
      </c>
      <c r="G13" s="87">
        <f t="shared" ref="G13:P13" si="16">IF($F13=G$1,+$B13,0)</f>
        <v>202.4</v>
      </c>
      <c r="H13" s="87">
        <f t="shared" si="16"/>
        <v>0</v>
      </c>
      <c r="I13" s="87">
        <f t="shared" si="16"/>
        <v>0</v>
      </c>
      <c r="J13" s="87">
        <f t="shared" si="16"/>
        <v>0</v>
      </c>
      <c r="K13" s="87">
        <f t="shared" si="16"/>
        <v>0</v>
      </c>
      <c r="L13" s="87">
        <f t="shared" si="16"/>
        <v>0</v>
      </c>
      <c r="M13" s="87">
        <f t="shared" si="16"/>
        <v>0</v>
      </c>
      <c r="N13" s="87">
        <f t="shared" si="16"/>
        <v>0</v>
      </c>
      <c r="O13" s="87">
        <f t="shared" si="16"/>
        <v>0</v>
      </c>
      <c r="P13" s="87">
        <f t="shared" si="16"/>
        <v>0</v>
      </c>
      <c r="Q13" s="87">
        <f t="shared" ref="Q13:Q20" si="17">SUM(G13:O13)</f>
        <v>202.4</v>
      </c>
      <c r="R13" s="299">
        <f t="shared" si="5"/>
        <v>0</v>
      </c>
      <c r="S13" s="199">
        <f t="shared" si="1"/>
        <v>0</v>
      </c>
      <c r="T13" s="93"/>
      <c r="U13" s="94"/>
      <c r="V13" s="99"/>
      <c r="W13" s="77"/>
      <c r="X13" s="76"/>
      <c r="Y13" s="95"/>
      <c r="Z13" s="96"/>
      <c r="AA13" s="95"/>
      <c r="AB13" s="95"/>
      <c r="AC13" s="95"/>
      <c r="AD13" s="95"/>
      <c r="AE13" s="95"/>
      <c r="AF13" s="95"/>
      <c r="AG13" s="97"/>
      <c r="AH13" s="95"/>
    </row>
    <row r="14" spans="1:34" ht="14.25" customHeight="1">
      <c r="A14" s="76" t="s">
        <v>712</v>
      </c>
      <c r="B14" s="90">
        <v>16.809999999999999</v>
      </c>
      <c r="C14" s="90"/>
      <c r="D14" s="90">
        <f t="shared" si="15"/>
        <v>16.809999999999999</v>
      </c>
      <c r="E14" s="91">
        <v>422217</v>
      </c>
      <c r="F14" s="91">
        <v>2</v>
      </c>
      <c r="G14" s="87">
        <f t="shared" ref="G14:P14" si="18">IF($F14=G$1,+$B14,0)</f>
        <v>0</v>
      </c>
      <c r="H14" s="87">
        <f t="shared" si="18"/>
        <v>16.809999999999999</v>
      </c>
      <c r="I14" s="87">
        <f t="shared" si="18"/>
        <v>0</v>
      </c>
      <c r="J14" s="87">
        <f t="shared" si="18"/>
        <v>0</v>
      </c>
      <c r="K14" s="87">
        <f t="shared" si="18"/>
        <v>0</v>
      </c>
      <c r="L14" s="87">
        <f t="shared" si="18"/>
        <v>0</v>
      </c>
      <c r="M14" s="87">
        <f t="shared" si="18"/>
        <v>0</v>
      </c>
      <c r="N14" s="87">
        <f t="shared" si="18"/>
        <v>0</v>
      </c>
      <c r="O14" s="87">
        <f t="shared" si="18"/>
        <v>0</v>
      </c>
      <c r="P14" s="87">
        <f t="shared" si="18"/>
        <v>0</v>
      </c>
      <c r="Q14" s="87">
        <f t="shared" si="17"/>
        <v>16.809999999999999</v>
      </c>
      <c r="R14" s="299">
        <f t="shared" si="5"/>
        <v>0</v>
      </c>
      <c r="S14" s="199">
        <f t="shared" si="1"/>
        <v>0</v>
      </c>
      <c r="T14" s="93"/>
      <c r="U14" s="94"/>
      <c r="V14" s="94"/>
      <c r="W14" s="77"/>
      <c r="X14" s="77"/>
      <c r="Y14" s="95"/>
      <c r="Z14" s="96"/>
      <c r="AA14" s="95"/>
      <c r="AB14" s="95"/>
      <c r="AC14" s="95"/>
      <c r="AD14" s="95"/>
      <c r="AE14" s="95"/>
      <c r="AF14" s="95"/>
      <c r="AG14" s="97"/>
      <c r="AH14" s="95"/>
    </row>
    <row r="15" spans="1:34" ht="14.25" customHeight="1">
      <c r="A15" s="81" t="s">
        <v>533</v>
      </c>
      <c r="B15" s="100">
        <v>36.950000000000003</v>
      </c>
      <c r="C15" s="100">
        <v>7.39</v>
      </c>
      <c r="D15" s="90">
        <f t="shared" si="15"/>
        <v>44.34</v>
      </c>
      <c r="E15" s="91" t="s">
        <v>211</v>
      </c>
      <c r="F15" s="91">
        <v>6</v>
      </c>
      <c r="G15" s="87">
        <f t="shared" ref="G15:P15" si="19">IF($F15=G$1,+$B15,0)</f>
        <v>0</v>
      </c>
      <c r="H15" s="87">
        <f t="shared" si="19"/>
        <v>0</v>
      </c>
      <c r="I15" s="87">
        <f t="shared" si="19"/>
        <v>0</v>
      </c>
      <c r="J15" s="87">
        <f t="shared" si="19"/>
        <v>0</v>
      </c>
      <c r="K15" s="87">
        <f t="shared" si="19"/>
        <v>0</v>
      </c>
      <c r="L15" s="87">
        <f t="shared" si="19"/>
        <v>36.950000000000003</v>
      </c>
      <c r="M15" s="87">
        <f t="shared" si="19"/>
        <v>0</v>
      </c>
      <c r="N15" s="87">
        <f t="shared" si="19"/>
        <v>0</v>
      </c>
      <c r="O15" s="87">
        <f t="shared" si="19"/>
        <v>0</v>
      </c>
      <c r="P15" s="87">
        <f t="shared" si="19"/>
        <v>0</v>
      </c>
      <c r="Q15" s="87">
        <f t="shared" si="17"/>
        <v>36.950000000000003</v>
      </c>
      <c r="R15" s="299">
        <f t="shared" si="5"/>
        <v>0</v>
      </c>
      <c r="S15" s="199">
        <f t="shared" si="1"/>
        <v>0</v>
      </c>
      <c r="T15" s="93"/>
      <c r="U15" s="94"/>
      <c r="V15" s="99"/>
      <c r="W15" s="77"/>
      <c r="X15" s="76"/>
      <c r="Y15" s="95"/>
      <c r="Z15" s="96"/>
      <c r="AA15" s="95"/>
      <c r="AB15" s="95"/>
      <c r="AC15" s="95"/>
      <c r="AD15" s="95"/>
      <c r="AE15" s="95"/>
      <c r="AF15" s="95"/>
      <c r="AG15" s="97"/>
      <c r="AH15" s="95"/>
    </row>
    <row r="16" spans="1:34" ht="14.25" customHeight="1">
      <c r="A16" s="81" t="s">
        <v>297</v>
      </c>
      <c r="B16" s="100">
        <v>86</v>
      </c>
      <c r="C16" s="100"/>
      <c r="D16" s="90">
        <f t="shared" si="15"/>
        <v>86</v>
      </c>
      <c r="E16" s="91" t="s">
        <v>211</v>
      </c>
      <c r="F16" s="91">
        <v>5</v>
      </c>
      <c r="G16" s="87">
        <f t="shared" ref="G16:P16" si="20">IF($F16=G$1,+$B16,0)</f>
        <v>0</v>
      </c>
      <c r="H16" s="87">
        <f t="shared" si="20"/>
        <v>0</v>
      </c>
      <c r="I16" s="87">
        <f t="shared" si="20"/>
        <v>0</v>
      </c>
      <c r="J16" s="87">
        <f t="shared" si="20"/>
        <v>0</v>
      </c>
      <c r="K16" s="87">
        <f t="shared" si="20"/>
        <v>86</v>
      </c>
      <c r="L16" s="87">
        <f t="shared" si="20"/>
        <v>0</v>
      </c>
      <c r="M16" s="87">
        <f t="shared" si="20"/>
        <v>0</v>
      </c>
      <c r="N16" s="87">
        <f t="shared" si="20"/>
        <v>0</v>
      </c>
      <c r="O16" s="87">
        <f t="shared" si="20"/>
        <v>0</v>
      </c>
      <c r="P16" s="87">
        <f t="shared" si="20"/>
        <v>0</v>
      </c>
      <c r="Q16" s="87">
        <f t="shared" si="17"/>
        <v>86</v>
      </c>
      <c r="R16" s="299">
        <f t="shared" si="5"/>
        <v>0</v>
      </c>
      <c r="S16" s="199">
        <f t="shared" si="1"/>
        <v>0</v>
      </c>
      <c r="T16" s="93"/>
      <c r="U16" s="94"/>
      <c r="V16" s="94"/>
      <c r="W16" s="77"/>
      <c r="X16" s="77"/>
      <c r="Y16" s="95"/>
      <c r="Z16" s="96"/>
      <c r="AA16" s="95"/>
      <c r="AB16" s="95"/>
      <c r="AC16" s="95"/>
      <c r="AD16" s="95"/>
      <c r="AE16" s="95"/>
      <c r="AF16" s="95"/>
      <c r="AG16" s="97"/>
      <c r="AH16" s="95"/>
    </row>
    <row r="17" spans="1:34" ht="14.25" customHeight="1">
      <c r="A17" s="101" t="s">
        <v>713</v>
      </c>
      <c r="B17" s="100">
        <v>65</v>
      </c>
      <c r="C17" s="100">
        <v>13</v>
      </c>
      <c r="D17" s="90">
        <f t="shared" si="15"/>
        <v>78</v>
      </c>
      <c r="E17" s="91">
        <v>422218</v>
      </c>
      <c r="F17" s="91">
        <v>3</v>
      </c>
      <c r="G17" s="87">
        <f t="shared" ref="G17:P17" si="21">IF($F17=G$1,+$B17,0)</f>
        <v>0</v>
      </c>
      <c r="H17" s="87">
        <f t="shared" si="21"/>
        <v>0</v>
      </c>
      <c r="I17" s="87">
        <f t="shared" si="21"/>
        <v>65</v>
      </c>
      <c r="J17" s="87">
        <f t="shared" si="21"/>
        <v>0</v>
      </c>
      <c r="K17" s="87">
        <f t="shared" si="21"/>
        <v>0</v>
      </c>
      <c r="L17" s="87">
        <f t="shared" si="21"/>
        <v>0</v>
      </c>
      <c r="M17" s="87">
        <f t="shared" si="21"/>
        <v>0</v>
      </c>
      <c r="N17" s="87">
        <f t="shared" si="21"/>
        <v>0</v>
      </c>
      <c r="O17" s="87">
        <f t="shared" si="21"/>
        <v>0</v>
      </c>
      <c r="P17" s="87">
        <f t="shared" si="21"/>
        <v>0</v>
      </c>
      <c r="Q17" s="87">
        <f t="shared" si="17"/>
        <v>65</v>
      </c>
      <c r="R17" s="299">
        <f t="shared" si="5"/>
        <v>0</v>
      </c>
      <c r="S17" s="199">
        <f t="shared" si="1"/>
        <v>0</v>
      </c>
      <c r="T17" s="93"/>
      <c r="U17" s="94"/>
      <c r="V17" s="94"/>
      <c r="W17" s="76"/>
      <c r="X17" s="76"/>
      <c r="Y17" s="95"/>
      <c r="Z17" s="96"/>
      <c r="AA17" s="95"/>
      <c r="AB17" s="95"/>
      <c r="AC17" s="95"/>
      <c r="AD17" s="95"/>
      <c r="AE17" s="95"/>
      <c r="AF17" s="95"/>
      <c r="AG17" s="97"/>
      <c r="AH17" s="95"/>
    </row>
    <row r="18" spans="1:34" ht="14.25" customHeight="1">
      <c r="A18" s="77" t="s">
        <v>147</v>
      </c>
      <c r="B18" s="100">
        <v>9.81</v>
      </c>
      <c r="C18" s="100">
        <v>0.49</v>
      </c>
      <c r="D18" s="90">
        <f t="shared" si="15"/>
        <v>10.3</v>
      </c>
      <c r="E18" s="91" t="s">
        <v>211</v>
      </c>
      <c r="F18" s="91">
        <v>4</v>
      </c>
      <c r="G18" s="87">
        <f t="shared" ref="G18:P18" si="22">IF($F18=G$1,+$B18,0)</f>
        <v>0</v>
      </c>
      <c r="H18" s="87">
        <f t="shared" si="22"/>
        <v>0</v>
      </c>
      <c r="I18" s="87">
        <f t="shared" si="22"/>
        <v>0</v>
      </c>
      <c r="J18" s="87">
        <f t="shared" si="22"/>
        <v>9.81</v>
      </c>
      <c r="K18" s="87">
        <f t="shared" si="22"/>
        <v>0</v>
      </c>
      <c r="L18" s="87">
        <f t="shared" si="22"/>
        <v>0</v>
      </c>
      <c r="M18" s="87">
        <f t="shared" si="22"/>
        <v>0</v>
      </c>
      <c r="N18" s="87">
        <f t="shared" si="22"/>
        <v>0</v>
      </c>
      <c r="O18" s="87">
        <f t="shared" si="22"/>
        <v>0</v>
      </c>
      <c r="P18" s="87">
        <f t="shared" si="22"/>
        <v>0</v>
      </c>
      <c r="Q18" s="87">
        <f t="shared" si="17"/>
        <v>9.81</v>
      </c>
      <c r="R18" s="299">
        <f t="shared" si="5"/>
        <v>0</v>
      </c>
      <c r="S18" s="199">
        <f t="shared" si="1"/>
        <v>0</v>
      </c>
      <c r="T18" s="93"/>
      <c r="U18" s="94"/>
      <c r="V18" s="94"/>
      <c r="W18" s="76"/>
      <c r="X18" s="76"/>
      <c r="Y18" s="95"/>
      <c r="Z18" s="96"/>
      <c r="AA18" s="95"/>
      <c r="AB18" s="95"/>
      <c r="AC18" s="95"/>
      <c r="AD18" s="95"/>
      <c r="AE18" s="95"/>
      <c r="AF18" s="95"/>
      <c r="AG18" s="97"/>
      <c r="AH18" s="95"/>
    </row>
    <row r="19" spans="1:34" ht="14.25" customHeight="1">
      <c r="A19" s="101"/>
      <c r="B19" s="100"/>
      <c r="C19" s="90"/>
      <c r="D19" s="90">
        <f t="shared" si="15"/>
        <v>0</v>
      </c>
      <c r="E19" s="91"/>
      <c r="F19" s="91"/>
      <c r="G19" s="87">
        <f t="shared" ref="G19:P19" si="23">IF($F19=G$1,+$B19,0)</f>
        <v>0</v>
      </c>
      <c r="H19" s="87">
        <f t="shared" si="23"/>
        <v>0</v>
      </c>
      <c r="I19" s="87">
        <f t="shared" si="23"/>
        <v>0</v>
      </c>
      <c r="J19" s="87">
        <f t="shared" si="23"/>
        <v>0</v>
      </c>
      <c r="K19" s="87">
        <f t="shared" si="23"/>
        <v>0</v>
      </c>
      <c r="L19" s="87">
        <f t="shared" si="23"/>
        <v>0</v>
      </c>
      <c r="M19" s="87">
        <f t="shared" si="23"/>
        <v>0</v>
      </c>
      <c r="N19" s="87">
        <f t="shared" si="23"/>
        <v>0</v>
      </c>
      <c r="O19" s="87">
        <f t="shared" si="23"/>
        <v>0</v>
      </c>
      <c r="P19" s="87">
        <f t="shared" si="23"/>
        <v>0</v>
      </c>
      <c r="Q19" s="87">
        <f t="shared" si="17"/>
        <v>0</v>
      </c>
      <c r="R19" s="299">
        <f t="shared" si="5"/>
        <v>0</v>
      </c>
      <c r="S19" s="199">
        <f t="shared" si="1"/>
        <v>0</v>
      </c>
      <c r="T19" s="93"/>
      <c r="U19" s="94"/>
      <c r="V19" s="94"/>
      <c r="W19" s="77"/>
      <c r="X19" s="76"/>
      <c r="Y19" s="95"/>
      <c r="Z19" s="96"/>
      <c r="AA19" s="95"/>
      <c r="AB19" s="95"/>
      <c r="AC19" s="95"/>
      <c r="AD19" s="95"/>
      <c r="AE19" s="95"/>
      <c r="AF19" s="95"/>
      <c r="AG19" s="97"/>
      <c r="AH19" s="95"/>
    </row>
    <row r="20" spans="1:34" ht="14.25" customHeight="1">
      <c r="A20" s="101"/>
      <c r="B20" s="100"/>
      <c r="C20" s="90"/>
      <c r="D20" s="90">
        <f t="shared" si="15"/>
        <v>0</v>
      </c>
      <c r="E20" s="91"/>
      <c r="F20" s="107"/>
      <c r="G20" s="87">
        <f t="shared" ref="G20:P20" si="24">IF($F20=G$1,+$B20,0)</f>
        <v>0</v>
      </c>
      <c r="H20" s="87">
        <f t="shared" si="24"/>
        <v>0</v>
      </c>
      <c r="I20" s="87">
        <f t="shared" si="24"/>
        <v>0</v>
      </c>
      <c r="J20" s="87">
        <f t="shared" si="24"/>
        <v>0</v>
      </c>
      <c r="K20" s="87">
        <f t="shared" si="24"/>
        <v>0</v>
      </c>
      <c r="L20" s="87">
        <f t="shared" si="24"/>
        <v>0</v>
      </c>
      <c r="M20" s="87">
        <f t="shared" si="24"/>
        <v>0</v>
      </c>
      <c r="N20" s="87">
        <f t="shared" si="24"/>
        <v>0</v>
      </c>
      <c r="O20" s="87">
        <f t="shared" si="24"/>
        <v>0</v>
      </c>
      <c r="P20" s="87">
        <f t="shared" si="24"/>
        <v>0</v>
      </c>
      <c r="Q20" s="87">
        <f t="shared" si="17"/>
        <v>0</v>
      </c>
      <c r="R20" s="299">
        <f t="shared" si="5"/>
        <v>0</v>
      </c>
      <c r="S20" s="199">
        <f t="shared" si="1"/>
        <v>0</v>
      </c>
      <c r="T20" s="93"/>
      <c r="U20" s="94"/>
      <c r="V20" s="94"/>
      <c r="W20" s="77"/>
      <c r="X20" s="77"/>
      <c r="Y20" s="95"/>
      <c r="Z20" s="96"/>
      <c r="AA20" s="95"/>
      <c r="AB20" s="95"/>
      <c r="AC20" s="95"/>
      <c r="AD20" s="95"/>
      <c r="AE20" s="95"/>
      <c r="AF20" s="95"/>
      <c r="AG20" s="97"/>
      <c r="AH20" s="95"/>
    </row>
    <row r="21" spans="1:34" ht="14.25" customHeight="1">
      <c r="A21" s="102" t="s">
        <v>222</v>
      </c>
      <c r="B21" s="108">
        <f t="shared" ref="B21:D21" si="25">SUM(B13:B20)</f>
        <v>416.97</v>
      </c>
      <c r="C21" s="108">
        <f t="shared" si="25"/>
        <v>20.88</v>
      </c>
      <c r="D21" s="108">
        <f t="shared" si="25"/>
        <v>437.85</v>
      </c>
      <c r="E21" s="2"/>
      <c r="F21" s="109"/>
      <c r="G21" s="110">
        <f t="shared" ref="G21:Q21" si="26">SUM(G13:G20)</f>
        <v>202.4</v>
      </c>
      <c r="H21" s="110">
        <f t="shared" si="26"/>
        <v>16.809999999999999</v>
      </c>
      <c r="I21" s="110">
        <f t="shared" si="26"/>
        <v>65</v>
      </c>
      <c r="J21" s="110">
        <f t="shared" si="26"/>
        <v>9.81</v>
      </c>
      <c r="K21" s="110">
        <f t="shared" si="26"/>
        <v>86</v>
      </c>
      <c r="L21" s="110">
        <f t="shared" si="26"/>
        <v>36.950000000000003</v>
      </c>
      <c r="M21" s="110">
        <f t="shared" si="26"/>
        <v>0</v>
      </c>
      <c r="N21" s="110">
        <f t="shared" si="26"/>
        <v>0</v>
      </c>
      <c r="O21" s="110">
        <f t="shared" si="26"/>
        <v>0</v>
      </c>
      <c r="P21" s="110">
        <f t="shared" si="26"/>
        <v>0</v>
      </c>
      <c r="Q21" s="110">
        <f t="shared" si="26"/>
        <v>416.97</v>
      </c>
      <c r="R21" s="299">
        <f t="shared" si="5"/>
        <v>0</v>
      </c>
      <c r="S21" s="129">
        <f t="shared" si="1"/>
        <v>0</v>
      </c>
      <c r="T21" s="93"/>
      <c r="U21" s="94"/>
      <c r="V21" s="94"/>
      <c r="W21" s="77"/>
      <c r="X21" s="77"/>
      <c r="Y21" s="95"/>
      <c r="Z21" s="96"/>
      <c r="AA21" s="95"/>
      <c r="AB21" s="95"/>
      <c r="AC21" s="95"/>
      <c r="AD21" s="95"/>
      <c r="AE21" s="95"/>
      <c r="AF21" s="95"/>
      <c r="AG21" s="97"/>
      <c r="AH21" s="95"/>
    </row>
    <row r="22" spans="1:34" ht="14.25" customHeight="1">
      <c r="A22" s="76" t="s">
        <v>711</v>
      </c>
      <c r="B22" s="100">
        <v>176</v>
      </c>
      <c r="D22" s="90">
        <f t="shared" ref="D22:D29" si="27">SUM(B22:C22)</f>
        <v>176</v>
      </c>
      <c r="E22" s="91">
        <v>422219</v>
      </c>
      <c r="F22" s="91">
        <v>1</v>
      </c>
      <c r="G22" s="87">
        <f t="shared" ref="G22:P22" si="28">IF($F22=G$1,+$B22,0)</f>
        <v>176</v>
      </c>
      <c r="H22" s="87">
        <f t="shared" si="28"/>
        <v>0</v>
      </c>
      <c r="I22" s="87">
        <f t="shared" si="28"/>
        <v>0</v>
      </c>
      <c r="J22" s="87">
        <f t="shared" si="28"/>
        <v>0</v>
      </c>
      <c r="K22" s="87">
        <f t="shared" si="28"/>
        <v>0</v>
      </c>
      <c r="L22" s="87">
        <f t="shared" si="28"/>
        <v>0</v>
      </c>
      <c r="M22" s="87">
        <f t="shared" si="28"/>
        <v>0</v>
      </c>
      <c r="N22" s="87">
        <f t="shared" si="28"/>
        <v>0</v>
      </c>
      <c r="O22" s="87">
        <f t="shared" si="28"/>
        <v>0</v>
      </c>
      <c r="P22" s="87">
        <f t="shared" si="28"/>
        <v>0</v>
      </c>
      <c r="Q22" s="87">
        <f t="shared" ref="Q22:Q29" si="29">SUM(G22:O22)</f>
        <v>176</v>
      </c>
      <c r="R22" s="299">
        <f t="shared" si="5"/>
        <v>0</v>
      </c>
      <c r="S22" s="199">
        <f t="shared" si="1"/>
        <v>0</v>
      </c>
      <c r="T22" s="93"/>
      <c r="U22" s="94"/>
      <c r="V22" s="99"/>
      <c r="W22" s="77"/>
      <c r="X22" s="76"/>
      <c r="Y22" s="95"/>
      <c r="Z22" s="96"/>
      <c r="AA22" s="95"/>
      <c r="AB22" s="95"/>
      <c r="AC22" s="95"/>
      <c r="AD22" s="95"/>
      <c r="AE22" s="95"/>
      <c r="AF22" s="95"/>
      <c r="AG22" s="97"/>
      <c r="AH22" s="95"/>
    </row>
    <row r="23" spans="1:34" ht="14.25" customHeight="1">
      <c r="A23" s="76" t="s">
        <v>712</v>
      </c>
      <c r="B23" s="100">
        <v>302.88</v>
      </c>
      <c r="C23" s="100"/>
      <c r="D23" s="90">
        <f t="shared" si="27"/>
        <v>302.88</v>
      </c>
      <c r="E23" s="91">
        <v>422219</v>
      </c>
      <c r="F23" s="91">
        <v>2</v>
      </c>
      <c r="G23" s="87">
        <f t="shared" ref="G23:P23" si="30">IF($F23=G$1,+$B23,0)</f>
        <v>0</v>
      </c>
      <c r="H23" s="87">
        <f t="shared" si="30"/>
        <v>302.88</v>
      </c>
      <c r="I23" s="87">
        <f t="shared" si="30"/>
        <v>0</v>
      </c>
      <c r="J23" s="87">
        <f t="shared" si="30"/>
        <v>0</v>
      </c>
      <c r="K23" s="87">
        <f t="shared" si="30"/>
        <v>0</v>
      </c>
      <c r="L23" s="87">
        <f t="shared" si="30"/>
        <v>0</v>
      </c>
      <c r="M23" s="87">
        <f t="shared" si="30"/>
        <v>0</v>
      </c>
      <c r="N23" s="87">
        <f t="shared" si="30"/>
        <v>0</v>
      </c>
      <c r="O23" s="87">
        <f t="shared" si="30"/>
        <v>0</v>
      </c>
      <c r="P23" s="87">
        <f t="shared" si="30"/>
        <v>0</v>
      </c>
      <c r="Q23" s="100">
        <f t="shared" si="29"/>
        <v>302.88</v>
      </c>
      <c r="R23" s="299">
        <f t="shared" si="5"/>
        <v>0</v>
      </c>
      <c r="S23" s="199">
        <f t="shared" si="1"/>
        <v>0</v>
      </c>
      <c r="T23" s="93"/>
      <c r="U23" s="94"/>
      <c r="V23" s="94"/>
      <c r="W23" s="77"/>
      <c r="X23" s="77"/>
      <c r="Y23" s="95"/>
      <c r="Z23" s="96"/>
      <c r="AA23" s="95"/>
      <c r="AB23" s="95"/>
      <c r="AC23" s="95"/>
      <c r="AD23" s="95"/>
      <c r="AE23" s="95"/>
      <c r="AF23" s="95"/>
      <c r="AG23" s="97"/>
      <c r="AH23" s="95"/>
    </row>
    <row r="24" spans="1:34" ht="14.25" customHeight="1">
      <c r="A24" s="81" t="s">
        <v>533</v>
      </c>
      <c r="B24" s="90">
        <v>36.950000000000003</v>
      </c>
      <c r="C24" s="90">
        <v>7.39</v>
      </c>
      <c r="D24" s="90">
        <f t="shared" si="27"/>
        <v>44.34</v>
      </c>
      <c r="E24" s="91" t="s">
        <v>211</v>
      </c>
      <c r="F24" s="91">
        <v>6</v>
      </c>
      <c r="G24" s="87">
        <f t="shared" ref="G24:P24" si="31">IF($F24=G$1,+$B24,0)</f>
        <v>0</v>
      </c>
      <c r="H24" s="87">
        <f t="shared" si="31"/>
        <v>0</v>
      </c>
      <c r="I24" s="87">
        <f t="shared" si="31"/>
        <v>0</v>
      </c>
      <c r="J24" s="87">
        <f t="shared" si="31"/>
        <v>0</v>
      </c>
      <c r="K24" s="87">
        <f t="shared" si="31"/>
        <v>0</v>
      </c>
      <c r="L24" s="87">
        <f t="shared" si="31"/>
        <v>36.950000000000003</v>
      </c>
      <c r="M24" s="87">
        <f t="shared" si="31"/>
        <v>0</v>
      </c>
      <c r="N24" s="87">
        <f t="shared" si="31"/>
        <v>0</v>
      </c>
      <c r="O24" s="87">
        <f t="shared" si="31"/>
        <v>0</v>
      </c>
      <c r="P24" s="87">
        <f t="shared" si="31"/>
        <v>0</v>
      </c>
      <c r="Q24" s="100">
        <f t="shared" si="29"/>
        <v>36.950000000000003</v>
      </c>
      <c r="R24" s="299">
        <f t="shared" si="5"/>
        <v>0</v>
      </c>
      <c r="S24" s="199">
        <f t="shared" si="1"/>
        <v>0</v>
      </c>
      <c r="T24" s="93"/>
      <c r="U24" s="94"/>
      <c r="V24" s="94"/>
      <c r="W24" s="77"/>
      <c r="X24" s="77"/>
      <c r="Y24" s="95"/>
      <c r="Z24" s="96"/>
      <c r="AA24" s="95"/>
      <c r="AB24" s="95"/>
      <c r="AC24" s="95"/>
      <c r="AD24" s="95"/>
      <c r="AE24" s="95"/>
      <c r="AF24" s="95"/>
      <c r="AG24" s="97"/>
      <c r="AH24" s="95"/>
    </row>
    <row r="25" spans="1:34" ht="14.25" customHeight="1">
      <c r="A25" s="81" t="s">
        <v>297</v>
      </c>
      <c r="B25" s="90">
        <v>86</v>
      </c>
      <c r="C25" s="90"/>
      <c r="D25" s="90">
        <f t="shared" si="27"/>
        <v>86</v>
      </c>
      <c r="E25" s="91" t="s">
        <v>211</v>
      </c>
      <c r="F25" s="91">
        <v>5</v>
      </c>
      <c r="G25" s="87">
        <f t="shared" ref="G25:P25" si="32">IF($F25=G$1,+$B25,0)</f>
        <v>0</v>
      </c>
      <c r="H25" s="87">
        <f t="shared" si="32"/>
        <v>0</v>
      </c>
      <c r="I25" s="87">
        <f t="shared" si="32"/>
        <v>0</v>
      </c>
      <c r="J25" s="87">
        <f t="shared" si="32"/>
        <v>0</v>
      </c>
      <c r="K25" s="87">
        <f t="shared" si="32"/>
        <v>86</v>
      </c>
      <c r="L25" s="87">
        <f t="shared" si="32"/>
        <v>0</v>
      </c>
      <c r="M25" s="87">
        <f t="shared" si="32"/>
        <v>0</v>
      </c>
      <c r="N25" s="87">
        <f t="shared" si="32"/>
        <v>0</v>
      </c>
      <c r="O25" s="87">
        <f t="shared" si="32"/>
        <v>0</v>
      </c>
      <c r="P25" s="87">
        <f t="shared" si="32"/>
        <v>0</v>
      </c>
      <c r="Q25" s="100">
        <f t="shared" si="29"/>
        <v>86</v>
      </c>
      <c r="R25" s="299">
        <f t="shared" si="5"/>
        <v>0</v>
      </c>
      <c r="S25" s="199">
        <f t="shared" si="1"/>
        <v>0</v>
      </c>
      <c r="T25" s="93"/>
      <c r="U25" s="94"/>
      <c r="V25" s="94"/>
      <c r="W25" s="76"/>
      <c r="X25" s="76"/>
      <c r="Y25" s="95"/>
      <c r="Z25" s="96"/>
      <c r="AA25" s="95"/>
      <c r="AB25" s="95"/>
      <c r="AC25" s="95"/>
      <c r="AD25" s="95"/>
      <c r="AE25" s="95"/>
      <c r="AF25" s="95"/>
      <c r="AG25" s="97"/>
      <c r="AH25" s="95"/>
    </row>
    <row r="26" spans="1:34" ht="14.25" customHeight="1">
      <c r="A26" s="101" t="s">
        <v>714</v>
      </c>
      <c r="B26" s="90">
        <v>150</v>
      </c>
      <c r="C26" s="90"/>
      <c r="D26" s="90">
        <f t="shared" si="27"/>
        <v>150</v>
      </c>
      <c r="E26" s="91">
        <v>422220</v>
      </c>
      <c r="F26" s="91">
        <v>2</v>
      </c>
      <c r="G26" s="87">
        <f t="shared" ref="G26:P26" si="33">IF($F26=G$1,+$B26,0)</f>
        <v>0</v>
      </c>
      <c r="H26" s="87">
        <f t="shared" si="33"/>
        <v>150</v>
      </c>
      <c r="I26" s="87">
        <f t="shared" si="33"/>
        <v>0</v>
      </c>
      <c r="J26" s="87">
        <f t="shared" si="33"/>
        <v>0</v>
      </c>
      <c r="K26" s="87">
        <f t="shared" si="33"/>
        <v>0</v>
      </c>
      <c r="L26" s="87">
        <f t="shared" si="33"/>
        <v>0</v>
      </c>
      <c r="M26" s="87">
        <f t="shared" si="33"/>
        <v>0</v>
      </c>
      <c r="N26" s="87">
        <f t="shared" si="33"/>
        <v>0</v>
      </c>
      <c r="O26" s="87">
        <f t="shared" si="33"/>
        <v>0</v>
      </c>
      <c r="P26" s="87">
        <f t="shared" si="33"/>
        <v>0</v>
      </c>
      <c r="Q26" s="100">
        <f t="shared" si="29"/>
        <v>150</v>
      </c>
      <c r="R26" s="299">
        <f t="shared" si="5"/>
        <v>0</v>
      </c>
      <c r="S26" s="199">
        <f t="shared" si="1"/>
        <v>0</v>
      </c>
      <c r="T26" s="93"/>
      <c r="U26" s="94"/>
      <c r="V26" s="94"/>
      <c r="W26" s="76"/>
      <c r="X26" s="76"/>
      <c r="Y26" s="95"/>
      <c r="Z26" s="96"/>
      <c r="AA26" s="95"/>
      <c r="AB26" s="95"/>
      <c r="AC26" s="95"/>
      <c r="AD26" s="95"/>
      <c r="AE26" s="95"/>
      <c r="AF26" s="95"/>
      <c r="AG26" s="97"/>
      <c r="AH26" s="95"/>
    </row>
    <row r="27" spans="1:34" ht="14.25" customHeight="1">
      <c r="A27" s="77"/>
      <c r="B27" s="90"/>
      <c r="C27" s="90"/>
      <c r="D27" s="90">
        <f t="shared" si="27"/>
        <v>0</v>
      </c>
      <c r="E27" s="91"/>
      <c r="F27" s="91"/>
      <c r="G27" s="87">
        <f t="shared" ref="G27:P27" si="34">IF($F27=G$1,+$B27,0)</f>
        <v>0</v>
      </c>
      <c r="H27" s="87">
        <f t="shared" si="34"/>
        <v>0</v>
      </c>
      <c r="I27" s="87">
        <f t="shared" si="34"/>
        <v>0</v>
      </c>
      <c r="J27" s="87">
        <f t="shared" si="34"/>
        <v>0</v>
      </c>
      <c r="K27" s="87">
        <f t="shared" si="34"/>
        <v>0</v>
      </c>
      <c r="L27" s="87">
        <f t="shared" si="34"/>
        <v>0</v>
      </c>
      <c r="M27" s="87">
        <f t="shared" si="34"/>
        <v>0</v>
      </c>
      <c r="N27" s="87">
        <f t="shared" si="34"/>
        <v>0</v>
      </c>
      <c r="O27" s="87">
        <f t="shared" si="34"/>
        <v>0</v>
      </c>
      <c r="P27" s="87">
        <f t="shared" si="34"/>
        <v>0</v>
      </c>
      <c r="Q27" s="100">
        <f t="shared" si="29"/>
        <v>0</v>
      </c>
      <c r="R27" s="299">
        <f t="shared" si="5"/>
        <v>0</v>
      </c>
      <c r="S27" s="199">
        <f t="shared" si="1"/>
        <v>0</v>
      </c>
      <c r="T27" s="93"/>
      <c r="U27" s="94"/>
      <c r="V27" s="94"/>
      <c r="W27" s="76"/>
      <c r="X27" s="76"/>
      <c r="Y27" s="95"/>
      <c r="Z27" s="96"/>
      <c r="AA27" s="95"/>
      <c r="AB27" s="95"/>
      <c r="AC27" s="95"/>
      <c r="AD27" s="95"/>
      <c r="AE27" s="95"/>
      <c r="AF27" s="95"/>
      <c r="AG27" s="97"/>
      <c r="AH27" s="95"/>
    </row>
    <row r="28" spans="1:34" ht="14.25" customHeight="1">
      <c r="A28" s="76"/>
      <c r="B28" s="90"/>
      <c r="C28" s="90"/>
      <c r="D28" s="90">
        <f t="shared" si="27"/>
        <v>0</v>
      </c>
      <c r="E28" s="91"/>
      <c r="F28" s="91"/>
      <c r="G28" s="87">
        <f t="shared" ref="G28:P28" si="35">IF($F28=G$1,+$B28,0)</f>
        <v>0</v>
      </c>
      <c r="H28" s="87">
        <f t="shared" si="35"/>
        <v>0</v>
      </c>
      <c r="I28" s="87">
        <f t="shared" si="35"/>
        <v>0</v>
      </c>
      <c r="J28" s="87">
        <f t="shared" si="35"/>
        <v>0</v>
      </c>
      <c r="K28" s="87">
        <f t="shared" si="35"/>
        <v>0</v>
      </c>
      <c r="L28" s="87">
        <f t="shared" si="35"/>
        <v>0</v>
      </c>
      <c r="M28" s="87">
        <f t="shared" si="35"/>
        <v>0</v>
      </c>
      <c r="N28" s="87">
        <f t="shared" si="35"/>
        <v>0</v>
      </c>
      <c r="O28" s="87">
        <f t="shared" si="35"/>
        <v>0</v>
      </c>
      <c r="P28" s="87">
        <f t="shared" si="35"/>
        <v>0</v>
      </c>
      <c r="Q28" s="100">
        <f t="shared" si="29"/>
        <v>0</v>
      </c>
      <c r="R28" s="299">
        <f t="shared" si="5"/>
        <v>0</v>
      </c>
      <c r="S28" s="199">
        <f t="shared" si="1"/>
        <v>0</v>
      </c>
      <c r="T28" s="93"/>
      <c r="U28" s="94"/>
      <c r="V28" s="99"/>
      <c r="W28" s="77"/>
      <c r="X28" s="76"/>
      <c r="Y28" s="96"/>
      <c r="Z28" s="95"/>
      <c r="AA28" s="95"/>
      <c r="AB28" s="95"/>
      <c r="AC28" s="95"/>
      <c r="AD28" s="95"/>
      <c r="AE28" s="95"/>
      <c r="AF28" s="95"/>
      <c r="AG28" s="97"/>
      <c r="AH28" s="95"/>
    </row>
    <row r="29" spans="1:34" ht="14.25" customHeight="1">
      <c r="A29" s="81"/>
      <c r="B29" s="100"/>
      <c r="C29" s="90"/>
      <c r="D29" s="90">
        <f t="shared" si="27"/>
        <v>0</v>
      </c>
      <c r="E29" s="109"/>
      <c r="F29" s="2"/>
      <c r="G29" s="87">
        <f t="shared" ref="G29:P29" si="36">IF($F29=G$1,+$B29,0)</f>
        <v>0</v>
      </c>
      <c r="H29" s="87">
        <f t="shared" si="36"/>
        <v>0</v>
      </c>
      <c r="I29" s="87">
        <f t="shared" si="36"/>
        <v>0</v>
      </c>
      <c r="J29" s="87">
        <f t="shared" si="36"/>
        <v>0</v>
      </c>
      <c r="K29" s="87">
        <f t="shared" si="36"/>
        <v>0</v>
      </c>
      <c r="L29" s="87">
        <f t="shared" si="36"/>
        <v>0</v>
      </c>
      <c r="M29" s="87">
        <f t="shared" si="36"/>
        <v>0</v>
      </c>
      <c r="N29" s="87">
        <f t="shared" si="36"/>
        <v>0</v>
      </c>
      <c r="O29" s="87">
        <f t="shared" si="36"/>
        <v>0</v>
      </c>
      <c r="P29" s="87">
        <f t="shared" si="36"/>
        <v>0</v>
      </c>
      <c r="Q29" s="100">
        <f t="shared" si="29"/>
        <v>0</v>
      </c>
      <c r="R29" s="299">
        <f t="shared" si="5"/>
        <v>0</v>
      </c>
      <c r="S29" s="199">
        <f t="shared" si="1"/>
        <v>0</v>
      </c>
    </row>
    <row r="30" spans="1:34" ht="14.25" customHeight="1">
      <c r="A30" s="102" t="s">
        <v>226</v>
      </c>
      <c r="B30" s="108">
        <f t="shared" ref="B30:D30" si="37">SUM(B22:B29)</f>
        <v>751.83</v>
      </c>
      <c r="C30" s="108">
        <f t="shared" si="37"/>
        <v>7.39</v>
      </c>
      <c r="D30" s="108">
        <f t="shared" si="37"/>
        <v>759.22</v>
      </c>
      <c r="E30" s="109"/>
      <c r="F30" s="2"/>
      <c r="G30" s="110">
        <f t="shared" ref="G30:Q30" si="38">SUM(G22:G29)</f>
        <v>176</v>
      </c>
      <c r="H30" s="110">
        <f t="shared" si="38"/>
        <v>452.88</v>
      </c>
      <c r="I30" s="110">
        <f t="shared" si="38"/>
        <v>0</v>
      </c>
      <c r="J30" s="110">
        <f t="shared" si="38"/>
        <v>0</v>
      </c>
      <c r="K30" s="110">
        <f t="shared" si="38"/>
        <v>86</v>
      </c>
      <c r="L30" s="110">
        <f t="shared" si="38"/>
        <v>36.950000000000003</v>
      </c>
      <c r="M30" s="110">
        <f t="shared" si="38"/>
        <v>0</v>
      </c>
      <c r="N30" s="110">
        <f t="shared" si="38"/>
        <v>0</v>
      </c>
      <c r="O30" s="110">
        <f t="shared" si="38"/>
        <v>0</v>
      </c>
      <c r="P30" s="110">
        <f t="shared" si="38"/>
        <v>0</v>
      </c>
      <c r="Q30" s="110">
        <f t="shared" si="38"/>
        <v>751.83</v>
      </c>
      <c r="R30" s="299">
        <f t="shared" si="5"/>
        <v>0</v>
      </c>
      <c r="S30" s="129">
        <f t="shared" si="1"/>
        <v>0</v>
      </c>
    </row>
    <row r="31" spans="1:34" ht="14.25" customHeight="1">
      <c r="A31" s="76" t="s">
        <v>711</v>
      </c>
      <c r="B31" s="100">
        <v>256.66000000000003</v>
      </c>
      <c r="D31" s="90">
        <f t="shared" ref="D31:D37" si="39">SUM(B31:C31)</f>
        <v>256.66000000000003</v>
      </c>
      <c r="E31" s="91">
        <v>422221</v>
      </c>
      <c r="F31" s="91">
        <v>1</v>
      </c>
      <c r="G31" s="87">
        <f t="shared" ref="G31:P31" si="40">IF($F31=G$1,+$B31,0)</f>
        <v>256.66000000000003</v>
      </c>
      <c r="H31" s="87">
        <f t="shared" si="40"/>
        <v>0</v>
      </c>
      <c r="I31" s="87">
        <f t="shared" si="40"/>
        <v>0</v>
      </c>
      <c r="J31" s="87">
        <f t="shared" si="40"/>
        <v>0</v>
      </c>
      <c r="K31" s="87">
        <f t="shared" si="40"/>
        <v>0</v>
      </c>
      <c r="L31" s="87">
        <f t="shared" si="40"/>
        <v>0</v>
      </c>
      <c r="M31" s="87">
        <f t="shared" si="40"/>
        <v>0</v>
      </c>
      <c r="N31" s="87">
        <f t="shared" si="40"/>
        <v>0</v>
      </c>
      <c r="O31" s="87">
        <f t="shared" si="40"/>
        <v>0</v>
      </c>
      <c r="P31" s="87">
        <f t="shared" si="40"/>
        <v>0</v>
      </c>
      <c r="Q31" s="100">
        <f t="shared" ref="Q31:Q37" si="41">SUM(G31:O31)</f>
        <v>256.66000000000003</v>
      </c>
      <c r="R31" s="299">
        <f t="shared" si="5"/>
        <v>0</v>
      </c>
      <c r="S31" s="199">
        <f t="shared" ref="S31:S33" si="42">+B32+C32-D32</f>
        <v>0</v>
      </c>
    </row>
    <row r="32" spans="1:34" ht="14.25" customHeight="1">
      <c r="A32" s="76" t="s">
        <v>712</v>
      </c>
      <c r="B32" s="100">
        <v>36.65</v>
      </c>
      <c r="C32" s="100"/>
      <c r="D32" s="90">
        <f t="shared" si="39"/>
        <v>36.65</v>
      </c>
      <c r="E32" s="91">
        <v>422221</v>
      </c>
      <c r="F32" s="91">
        <v>2</v>
      </c>
      <c r="G32" s="87">
        <f t="shared" ref="G32:P32" si="43">IF($F32=G$1,+$B32,0)</f>
        <v>0</v>
      </c>
      <c r="H32" s="87">
        <f t="shared" si="43"/>
        <v>36.65</v>
      </c>
      <c r="I32" s="87">
        <f t="shared" si="43"/>
        <v>0</v>
      </c>
      <c r="J32" s="87">
        <f t="shared" si="43"/>
        <v>0</v>
      </c>
      <c r="K32" s="87">
        <f t="shared" si="43"/>
        <v>0</v>
      </c>
      <c r="L32" s="87">
        <f t="shared" si="43"/>
        <v>0</v>
      </c>
      <c r="M32" s="87">
        <f t="shared" si="43"/>
        <v>0</v>
      </c>
      <c r="N32" s="87">
        <f t="shared" si="43"/>
        <v>0</v>
      </c>
      <c r="O32" s="87">
        <f t="shared" si="43"/>
        <v>0</v>
      </c>
      <c r="P32" s="87">
        <f t="shared" si="43"/>
        <v>0</v>
      </c>
      <c r="Q32" s="100">
        <f t="shared" si="41"/>
        <v>36.65</v>
      </c>
      <c r="R32" s="299">
        <f t="shared" si="5"/>
        <v>0</v>
      </c>
      <c r="S32" s="199">
        <f t="shared" si="42"/>
        <v>0</v>
      </c>
    </row>
    <row r="33" spans="1:19" ht="14.25" customHeight="1">
      <c r="A33" s="81" t="s">
        <v>533</v>
      </c>
      <c r="B33" s="90">
        <v>36.950000000000003</v>
      </c>
      <c r="C33" s="90">
        <v>7.39</v>
      </c>
      <c r="D33" s="90">
        <f t="shared" si="39"/>
        <v>44.34</v>
      </c>
      <c r="E33" s="91" t="s">
        <v>211</v>
      </c>
      <c r="F33" s="91">
        <v>6</v>
      </c>
      <c r="G33" s="87">
        <f t="shared" ref="G33:P33" si="44">IF($F33=G$1,+$B33,0)</f>
        <v>0</v>
      </c>
      <c r="H33" s="87">
        <f t="shared" si="44"/>
        <v>0</v>
      </c>
      <c r="I33" s="87">
        <f t="shared" si="44"/>
        <v>0</v>
      </c>
      <c r="J33" s="87">
        <f t="shared" si="44"/>
        <v>0</v>
      </c>
      <c r="K33" s="87">
        <f t="shared" si="44"/>
        <v>0</v>
      </c>
      <c r="L33" s="87">
        <f t="shared" si="44"/>
        <v>36.950000000000003</v>
      </c>
      <c r="M33" s="87">
        <f t="shared" si="44"/>
        <v>0</v>
      </c>
      <c r="N33" s="87">
        <f t="shared" si="44"/>
        <v>0</v>
      </c>
      <c r="O33" s="87">
        <f t="shared" si="44"/>
        <v>0</v>
      </c>
      <c r="P33" s="87">
        <f t="shared" si="44"/>
        <v>0</v>
      </c>
      <c r="Q33" s="100">
        <f t="shared" si="41"/>
        <v>36.950000000000003</v>
      </c>
      <c r="R33" s="299">
        <f t="shared" si="5"/>
        <v>0</v>
      </c>
      <c r="S33" s="199">
        <f t="shared" si="42"/>
        <v>0</v>
      </c>
    </row>
    <row r="34" spans="1:19" ht="14.25" customHeight="1">
      <c r="A34" s="81" t="s">
        <v>297</v>
      </c>
      <c r="B34" s="90">
        <v>86</v>
      </c>
      <c r="C34" s="90"/>
      <c r="D34" s="90">
        <f t="shared" si="39"/>
        <v>86</v>
      </c>
      <c r="E34" s="91" t="s">
        <v>211</v>
      </c>
      <c r="F34" s="91">
        <v>5</v>
      </c>
      <c r="G34" s="87">
        <f t="shared" ref="G34:P34" si="45">IF($F34=G$1,+$B34,0)</f>
        <v>0</v>
      </c>
      <c r="H34" s="87">
        <f t="shared" si="45"/>
        <v>0</v>
      </c>
      <c r="I34" s="87">
        <f t="shared" si="45"/>
        <v>0</v>
      </c>
      <c r="J34" s="87">
        <f t="shared" si="45"/>
        <v>0</v>
      </c>
      <c r="K34" s="87">
        <f t="shared" si="45"/>
        <v>86</v>
      </c>
      <c r="L34" s="87">
        <f t="shared" si="45"/>
        <v>0</v>
      </c>
      <c r="M34" s="87">
        <f t="shared" si="45"/>
        <v>0</v>
      </c>
      <c r="N34" s="87">
        <f t="shared" si="45"/>
        <v>0</v>
      </c>
      <c r="O34" s="87">
        <f t="shared" si="45"/>
        <v>0</v>
      </c>
      <c r="P34" s="87">
        <f t="shared" si="45"/>
        <v>0</v>
      </c>
      <c r="Q34" s="100">
        <f t="shared" si="41"/>
        <v>86</v>
      </c>
      <c r="R34" s="299">
        <f t="shared" si="5"/>
        <v>0</v>
      </c>
      <c r="S34" s="5" t="e">
        <f>+#REF!+#REF!-#REF!</f>
        <v>#REF!</v>
      </c>
    </row>
    <row r="35" spans="1:19" ht="14.25" customHeight="1">
      <c r="C35" s="113"/>
      <c r="D35" s="90">
        <f t="shared" si="39"/>
        <v>0</v>
      </c>
      <c r="E35" s="91"/>
      <c r="F35" s="91"/>
      <c r="G35" s="87">
        <f t="shared" ref="G35:P35" si="46">IF($F35=G$1,+$B35,0)</f>
        <v>0</v>
      </c>
      <c r="H35" s="87">
        <f t="shared" si="46"/>
        <v>0</v>
      </c>
      <c r="I35" s="87">
        <f t="shared" si="46"/>
        <v>0</v>
      </c>
      <c r="J35" s="87">
        <f t="shared" si="46"/>
        <v>0</v>
      </c>
      <c r="K35" s="87">
        <f t="shared" si="46"/>
        <v>0</v>
      </c>
      <c r="L35" s="87">
        <f t="shared" si="46"/>
        <v>0</v>
      </c>
      <c r="M35" s="87">
        <f t="shared" si="46"/>
        <v>0</v>
      </c>
      <c r="N35" s="87">
        <f t="shared" si="46"/>
        <v>0</v>
      </c>
      <c r="O35" s="87">
        <f t="shared" si="46"/>
        <v>0</v>
      </c>
      <c r="P35" s="87">
        <f t="shared" si="46"/>
        <v>0</v>
      </c>
      <c r="Q35" s="100">
        <f t="shared" si="41"/>
        <v>0</v>
      </c>
      <c r="R35" s="299">
        <f t="shared" si="5"/>
        <v>0</v>
      </c>
      <c r="S35" s="199">
        <f t="shared" ref="S35:S40" si="47">+B35+C35-D35</f>
        <v>0</v>
      </c>
    </row>
    <row r="36" spans="1:19" ht="14.25" customHeight="1">
      <c r="A36" s="81"/>
      <c r="C36" s="90"/>
      <c r="D36" s="90">
        <f t="shared" si="39"/>
        <v>0</v>
      </c>
      <c r="E36" s="91"/>
      <c r="F36" s="91"/>
      <c r="G36" s="87">
        <f t="shared" ref="G36:P36" si="48">IF($F36=G$1,+$B36,0)</f>
        <v>0</v>
      </c>
      <c r="H36" s="87">
        <f t="shared" si="48"/>
        <v>0</v>
      </c>
      <c r="I36" s="87">
        <f t="shared" si="48"/>
        <v>0</v>
      </c>
      <c r="J36" s="87">
        <f t="shared" si="48"/>
        <v>0</v>
      </c>
      <c r="K36" s="87">
        <f t="shared" si="48"/>
        <v>0</v>
      </c>
      <c r="L36" s="87">
        <f t="shared" si="48"/>
        <v>0</v>
      </c>
      <c r="M36" s="87">
        <f t="shared" si="48"/>
        <v>0</v>
      </c>
      <c r="N36" s="87">
        <f t="shared" si="48"/>
        <v>0</v>
      </c>
      <c r="O36" s="87">
        <f t="shared" si="48"/>
        <v>0</v>
      </c>
      <c r="P36" s="87">
        <f t="shared" si="48"/>
        <v>0</v>
      </c>
      <c r="Q36" s="100">
        <f t="shared" si="41"/>
        <v>0</v>
      </c>
      <c r="R36" s="299">
        <f t="shared" si="5"/>
        <v>0</v>
      </c>
      <c r="S36" s="199">
        <f t="shared" si="47"/>
        <v>0</v>
      </c>
    </row>
    <row r="37" spans="1:19" ht="14.25" customHeight="1">
      <c r="A37" s="81"/>
      <c r="C37" s="113"/>
      <c r="D37" s="90">
        <f t="shared" si="39"/>
        <v>0</v>
      </c>
      <c r="E37" s="91"/>
      <c r="F37" s="91"/>
      <c r="G37" s="87">
        <f t="shared" ref="G37:P37" si="49">IF($F37=G$1,+$B37,0)</f>
        <v>0</v>
      </c>
      <c r="H37" s="87">
        <f t="shared" si="49"/>
        <v>0</v>
      </c>
      <c r="I37" s="87">
        <f t="shared" si="49"/>
        <v>0</v>
      </c>
      <c r="J37" s="87">
        <f t="shared" si="49"/>
        <v>0</v>
      </c>
      <c r="K37" s="87">
        <f t="shared" si="49"/>
        <v>0</v>
      </c>
      <c r="L37" s="87">
        <f t="shared" si="49"/>
        <v>0</v>
      </c>
      <c r="M37" s="87">
        <f t="shared" si="49"/>
        <v>0</v>
      </c>
      <c r="N37" s="87">
        <f t="shared" si="49"/>
        <v>0</v>
      </c>
      <c r="O37" s="87">
        <f t="shared" si="49"/>
        <v>0</v>
      </c>
      <c r="P37" s="87">
        <f t="shared" si="49"/>
        <v>0</v>
      </c>
      <c r="Q37" s="100">
        <f t="shared" si="41"/>
        <v>0</v>
      </c>
      <c r="R37" s="299">
        <f t="shared" si="5"/>
        <v>0</v>
      </c>
      <c r="S37" s="199">
        <f t="shared" si="47"/>
        <v>0</v>
      </c>
    </row>
    <row r="38" spans="1:19" ht="14.25" customHeight="1">
      <c r="A38" s="114" t="s">
        <v>234</v>
      </c>
      <c r="B38" s="115">
        <f t="shared" ref="B38:D38" si="50">SUM(B31:B37)</f>
        <v>416.26</v>
      </c>
      <c r="C38" s="115">
        <f t="shared" si="50"/>
        <v>7.39</v>
      </c>
      <c r="D38" s="115">
        <f t="shared" si="50"/>
        <v>423.65</v>
      </c>
      <c r="E38" s="2"/>
      <c r="F38" s="91"/>
      <c r="G38" s="105">
        <f t="shared" ref="G38:Q38" si="51">SUM(G31:G37)</f>
        <v>256.66000000000003</v>
      </c>
      <c r="H38" s="105">
        <f t="shared" si="51"/>
        <v>36.65</v>
      </c>
      <c r="I38" s="105">
        <f t="shared" si="51"/>
        <v>0</v>
      </c>
      <c r="J38" s="105">
        <f t="shared" si="51"/>
        <v>0</v>
      </c>
      <c r="K38" s="105">
        <f t="shared" si="51"/>
        <v>86</v>
      </c>
      <c r="L38" s="105">
        <f t="shared" si="51"/>
        <v>36.950000000000003</v>
      </c>
      <c r="M38" s="105">
        <f t="shared" si="51"/>
        <v>0</v>
      </c>
      <c r="N38" s="105">
        <f t="shared" si="51"/>
        <v>0</v>
      </c>
      <c r="O38" s="105">
        <f t="shared" si="51"/>
        <v>0</v>
      </c>
      <c r="P38" s="105">
        <f t="shared" si="51"/>
        <v>0</v>
      </c>
      <c r="Q38" s="105">
        <f t="shared" si="51"/>
        <v>416.26</v>
      </c>
      <c r="R38" s="299">
        <f t="shared" si="5"/>
        <v>0</v>
      </c>
      <c r="S38" s="129">
        <f t="shared" si="47"/>
        <v>0</v>
      </c>
    </row>
    <row r="39" spans="1:19" ht="14.25" customHeight="1">
      <c r="A39" s="77" t="s">
        <v>711</v>
      </c>
      <c r="B39" s="90">
        <v>220</v>
      </c>
      <c r="C39" s="117"/>
      <c r="D39" s="90">
        <f t="shared" ref="D39:D49" si="52">SUM(B39:C39)</f>
        <v>220</v>
      </c>
      <c r="E39" s="91">
        <v>422224</v>
      </c>
      <c r="F39" s="91">
        <v>1</v>
      </c>
      <c r="G39" s="87">
        <f t="shared" ref="G39:P39" si="53">IF($F39=G$1,+$B39,0)</f>
        <v>220</v>
      </c>
      <c r="H39" s="87">
        <f t="shared" si="53"/>
        <v>0</v>
      </c>
      <c r="I39" s="87">
        <f t="shared" si="53"/>
        <v>0</v>
      </c>
      <c r="J39" s="87">
        <f t="shared" si="53"/>
        <v>0</v>
      </c>
      <c r="K39" s="87">
        <f t="shared" si="53"/>
        <v>0</v>
      </c>
      <c r="L39" s="87">
        <f t="shared" si="53"/>
        <v>0</v>
      </c>
      <c r="M39" s="87">
        <f t="shared" si="53"/>
        <v>0</v>
      </c>
      <c r="N39" s="87">
        <f t="shared" si="53"/>
        <v>0</v>
      </c>
      <c r="O39" s="87">
        <f t="shared" si="53"/>
        <v>0</v>
      </c>
      <c r="P39" s="87">
        <f t="shared" si="53"/>
        <v>0</v>
      </c>
      <c r="Q39" s="100">
        <f t="shared" ref="Q39:Q49" si="54">SUM(G39:O39)</f>
        <v>220</v>
      </c>
      <c r="R39" s="299">
        <f t="shared" si="5"/>
        <v>0</v>
      </c>
      <c r="S39" s="199">
        <f t="shared" si="47"/>
        <v>0</v>
      </c>
    </row>
    <row r="40" spans="1:19" ht="14.25" customHeight="1">
      <c r="A40" s="101" t="s">
        <v>715</v>
      </c>
      <c r="B40" s="90">
        <v>36.74</v>
      </c>
      <c r="C40" s="90"/>
      <c r="D40" s="90">
        <f t="shared" si="52"/>
        <v>36.74</v>
      </c>
      <c r="E40" s="91" t="s">
        <v>211</v>
      </c>
      <c r="F40" s="91">
        <v>2</v>
      </c>
      <c r="G40" s="87">
        <f t="shared" ref="G40:P40" si="55">IF($F40=G$1,+$B40,0)</f>
        <v>0</v>
      </c>
      <c r="H40" s="87">
        <f t="shared" si="55"/>
        <v>36.74</v>
      </c>
      <c r="I40" s="87">
        <f t="shared" si="55"/>
        <v>0</v>
      </c>
      <c r="J40" s="87">
        <f t="shared" si="55"/>
        <v>0</v>
      </c>
      <c r="K40" s="87">
        <f t="shared" si="55"/>
        <v>0</v>
      </c>
      <c r="L40" s="87">
        <f t="shared" si="55"/>
        <v>0</v>
      </c>
      <c r="M40" s="87">
        <f t="shared" si="55"/>
        <v>0</v>
      </c>
      <c r="N40" s="87">
        <f t="shared" si="55"/>
        <v>0</v>
      </c>
      <c r="O40" s="87">
        <f t="shared" si="55"/>
        <v>0</v>
      </c>
      <c r="P40" s="87">
        <f t="shared" si="55"/>
        <v>0</v>
      </c>
      <c r="Q40" s="100">
        <f t="shared" si="54"/>
        <v>36.74</v>
      </c>
      <c r="R40" s="299">
        <f t="shared" si="5"/>
        <v>0</v>
      </c>
      <c r="S40" s="199">
        <f t="shared" si="47"/>
        <v>0</v>
      </c>
    </row>
    <row r="41" spans="1:19" ht="14.25" customHeight="1">
      <c r="A41" s="76" t="s">
        <v>716</v>
      </c>
      <c r="B41" s="90">
        <v>44.1</v>
      </c>
      <c r="C41" s="90"/>
      <c r="D41" s="90">
        <f t="shared" si="52"/>
        <v>44.1</v>
      </c>
      <c r="E41" s="91">
        <v>422222</v>
      </c>
      <c r="F41" s="91">
        <v>2</v>
      </c>
      <c r="G41" s="87">
        <f t="shared" ref="G41:P41" si="56">IF($F41=G$1,+$B41,0)</f>
        <v>0</v>
      </c>
      <c r="H41" s="87">
        <f t="shared" si="56"/>
        <v>44.1</v>
      </c>
      <c r="I41" s="87">
        <f t="shared" si="56"/>
        <v>0</v>
      </c>
      <c r="J41" s="87">
        <f t="shared" si="56"/>
        <v>0</v>
      </c>
      <c r="K41" s="87">
        <f t="shared" si="56"/>
        <v>0</v>
      </c>
      <c r="L41" s="87">
        <f t="shared" si="56"/>
        <v>0</v>
      </c>
      <c r="M41" s="87">
        <f t="shared" si="56"/>
        <v>0</v>
      </c>
      <c r="N41" s="87">
        <f t="shared" si="56"/>
        <v>0</v>
      </c>
      <c r="O41" s="87">
        <f t="shared" si="56"/>
        <v>0</v>
      </c>
      <c r="P41" s="87">
        <f t="shared" si="56"/>
        <v>0</v>
      </c>
      <c r="Q41" s="100">
        <f t="shared" si="54"/>
        <v>44.1</v>
      </c>
      <c r="R41" s="299">
        <f t="shared" si="5"/>
        <v>0</v>
      </c>
    </row>
    <row r="42" spans="1:19" ht="14.25" customHeight="1">
      <c r="A42" s="76" t="s">
        <v>531</v>
      </c>
      <c r="B42" s="90">
        <v>36.950000000000003</v>
      </c>
      <c r="C42" s="90">
        <v>7.39</v>
      </c>
      <c r="D42" s="90">
        <f t="shared" si="52"/>
        <v>44.34</v>
      </c>
      <c r="E42" s="91" t="s">
        <v>211</v>
      </c>
      <c r="F42" s="91">
        <v>6</v>
      </c>
      <c r="G42" s="87">
        <f t="shared" ref="G42:P42" si="57">IF($F42=G$1,+$B42,0)</f>
        <v>0</v>
      </c>
      <c r="H42" s="87">
        <f t="shared" si="57"/>
        <v>0</v>
      </c>
      <c r="I42" s="87">
        <f t="shared" si="57"/>
        <v>0</v>
      </c>
      <c r="J42" s="87">
        <f t="shared" si="57"/>
        <v>0</v>
      </c>
      <c r="K42" s="87">
        <f t="shared" si="57"/>
        <v>0</v>
      </c>
      <c r="L42" s="87">
        <f t="shared" si="57"/>
        <v>36.950000000000003</v>
      </c>
      <c r="M42" s="87">
        <f t="shared" si="57"/>
        <v>0</v>
      </c>
      <c r="N42" s="87">
        <f t="shared" si="57"/>
        <v>0</v>
      </c>
      <c r="O42" s="87">
        <f t="shared" si="57"/>
        <v>0</v>
      </c>
      <c r="P42" s="87">
        <f t="shared" si="57"/>
        <v>0</v>
      </c>
      <c r="Q42" s="100">
        <f t="shared" si="54"/>
        <v>36.950000000000003</v>
      </c>
      <c r="R42" s="299">
        <f t="shared" si="5"/>
        <v>0</v>
      </c>
      <c r="S42" s="199">
        <f>+B43+C43-D43</f>
        <v>0</v>
      </c>
    </row>
    <row r="43" spans="1:19" ht="14.25" customHeight="1">
      <c r="A43" s="76" t="s">
        <v>297</v>
      </c>
      <c r="B43" s="90">
        <v>86</v>
      </c>
      <c r="C43" s="90"/>
      <c r="D43" s="90">
        <f t="shared" si="52"/>
        <v>86</v>
      </c>
      <c r="E43" s="91" t="s">
        <v>211</v>
      </c>
      <c r="F43" s="91">
        <v>5</v>
      </c>
      <c r="G43" s="87">
        <f t="shared" ref="G43:P43" si="58">IF($F43=G$1,+$B43,0)</f>
        <v>0</v>
      </c>
      <c r="H43" s="87">
        <f t="shared" si="58"/>
        <v>0</v>
      </c>
      <c r="I43" s="87">
        <f t="shared" si="58"/>
        <v>0</v>
      </c>
      <c r="J43" s="87">
        <f t="shared" si="58"/>
        <v>0</v>
      </c>
      <c r="K43" s="87">
        <f t="shared" si="58"/>
        <v>86</v>
      </c>
      <c r="L43" s="87">
        <f t="shared" si="58"/>
        <v>0</v>
      </c>
      <c r="M43" s="87">
        <f t="shared" si="58"/>
        <v>0</v>
      </c>
      <c r="N43" s="87">
        <f t="shared" si="58"/>
        <v>0</v>
      </c>
      <c r="O43" s="87">
        <f t="shared" si="58"/>
        <v>0</v>
      </c>
      <c r="P43" s="87">
        <f t="shared" si="58"/>
        <v>0</v>
      </c>
      <c r="Q43" s="100">
        <f t="shared" si="54"/>
        <v>86</v>
      </c>
      <c r="R43" s="299">
        <f t="shared" si="5"/>
        <v>0</v>
      </c>
    </row>
    <row r="44" spans="1:19" ht="14.25" customHeight="1">
      <c r="A44" s="76" t="s">
        <v>717</v>
      </c>
      <c r="B44" s="90">
        <v>275</v>
      </c>
      <c r="C44" s="90"/>
      <c r="D44" s="90">
        <f t="shared" si="52"/>
        <v>275</v>
      </c>
      <c r="E44" s="91">
        <v>422223</v>
      </c>
      <c r="F44" s="91">
        <v>2</v>
      </c>
      <c r="G44" s="87">
        <f t="shared" ref="G44:P44" si="59">IF($F44=G$1,+$B44,0)</f>
        <v>0</v>
      </c>
      <c r="H44" s="87">
        <f t="shared" si="59"/>
        <v>275</v>
      </c>
      <c r="I44" s="87">
        <f t="shared" si="59"/>
        <v>0</v>
      </c>
      <c r="J44" s="87">
        <f t="shared" si="59"/>
        <v>0</v>
      </c>
      <c r="K44" s="87">
        <f t="shared" si="59"/>
        <v>0</v>
      </c>
      <c r="L44" s="87">
        <f t="shared" si="59"/>
        <v>0</v>
      </c>
      <c r="M44" s="87">
        <f t="shared" si="59"/>
        <v>0</v>
      </c>
      <c r="N44" s="87">
        <f t="shared" si="59"/>
        <v>0</v>
      </c>
      <c r="O44" s="87">
        <f t="shared" si="59"/>
        <v>0</v>
      </c>
      <c r="P44" s="87">
        <f t="shared" si="59"/>
        <v>0</v>
      </c>
      <c r="Q44" s="100">
        <f t="shared" si="54"/>
        <v>275</v>
      </c>
      <c r="R44" s="299">
        <f t="shared" si="5"/>
        <v>0</v>
      </c>
      <c r="S44" s="199">
        <f t="shared" ref="S44:S64" si="60">+B44+C44-D44</f>
        <v>0</v>
      </c>
    </row>
    <row r="45" spans="1:19" ht="14.25" customHeight="1">
      <c r="A45" s="77"/>
      <c r="B45" s="90"/>
      <c r="C45" s="90"/>
      <c r="D45" s="90">
        <f t="shared" si="52"/>
        <v>0</v>
      </c>
      <c r="E45" s="91"/>
      <c r="F45" s="91"/>
      <c r="G45" s="87">
        <f t="shared" ref="G45:P45" si="61">IF($F45=G$1,+$B45,0)</f>
        <v>0</v>
      </c>
      <c r="H45" s="87">
        <f t="shared" si="61"/>
        <v>0</v>
      </c>
      <c r="I45" s="87">
        <f t="shared" si="61"/>
        <v>0</v>
      </c>
      <c r="J45" s="87">
        <f t="shared" si="61"/>
        <v>0</v>
      </c>
      <c r="K45" s="87">
        <f t="shared" si="61"/>
        <v>0</v>
      </c>
      <c r="L45" s="87">
        <f t="shared" si="61"/>
        <v>0</v>
      </c>
      <c r="M45" s="87">
        <f t="shared" si="61"/>
        <v>0</v>
      </c>
      <c r="N45" s="87">
        <f t="shared" si="61"/>
        <v>0</v>
      </c>
      <c r="O45" s="87">
        <f t="shared" si="61"/>
        <v>0</v>
      </c>
      <c r="P45" s="87">
        <f t="shared" si="61"/>
        <v>0</v>
      </c>
      <c r="Q45" s="100">
        <f t="shared" si="54"/>
        <v>0</v>
      </c>
      <c r="R45" s="299">
        <f t="shared" si="5"/>
        <v>0</v>
      </c>
      <c r="S45" s="199">
        <f t="shared" si="60"/>
        <v>0</v>
      </c>
    </row>
    <row r="46" spans="1:19" ht="14.25" customHeight="1">
      <c r="A46" s="76"/>
      <c r="B46" s="90"/>
      <c r="C46" s="90"/>
      <c r="D46" s="90">
        <f t="shared" si="52"/>
        <v>0</v>
      </c>
      <c r="E46" s="91"/>
      <c r="F46" s="91"/>
      <c r="G46" s="87">
        <f t="shared" ref="G46:P46" si="62">IF($F46=G$1,+$B46,0)</f>
        <v>0</v>
      </c>
      <c r="H46" s="87">
        <f t="shared" si="62"/>
        <v>0</v>
      </c>
      <c r="I46" s="87">
        <f t="shared" si="62"/>
        <v>0</v>
      </c>
      <c r="J46" s="87">
        <f t="shared" si="62"/>
        <v>0</v>
      </c>
      <c r="K46" s="87">
        <f t="shared" si="62"/>
        <v>0</v>
      </c>
      <c r="L46" s="87">
        <f t="shared" si="62"/>
        <v>0</v>
      </c>
      <c r="M46" s="87">
        <f t="shared" si="62"/>
        <v>0</v>
      </c>
      <c r="N46" s="87">
        <f t="shared" si="62"/>
        <v>0</v>
      </c>
      <c r="O46" s="87">
        <f t="shared" si="62"/>
        <v>0</v>
      </c>
      <c r="P46" s="87">
        <f t="shared" si="62"/>
        <v>0</v>
      </c>
      <c r="Q46" s="100">
        <f t="shared" si="54"/>
        <v>0</v>
      </c>
      <c r="R46" s="299">
        <f t="shared" si="5"/>
        <v>0</v>
      </c>
      <c r="S46" s="199">
        <f t="shared" si="60"/>
        <v>0</v>
      </c>
    </row>
    <row r="47" spans="1:19" ht="14.25" customHeight="1">
      <c r="A47" s="81"/>
      <c r="B47" s="90"/>
      <c r="C47" s="90"/>
      <c r="D47" s="90">
        <f t="shared" si="52"/>
        <v>0</v>
      </c>
      <c r="E47" s="91"/>
      <c r="F47" s="91"/>
      <c r="G47" s="87">
        <f t="shared" ref="G47:P47" si="63">IF($F47=G$1,+$B47,0)</f>
        <v>0</v>
      </c>
      <c r="H47" s="87">
        <f t="shared" si="63"/>
        <v>0</v>
      </c>
      <c r="I47" s="87">
        <f t="shared" si="63"/>
        <v>0</v>
      </c>
      <c r="J47" s="87">
        <f t="shared" si="63"/>
        <v>0</v>
      </c>
      <c r="K47" s="87">
        <f t="shared" si="63"/>
        <v>0</v>
      </c>
      <c r="L47" s="87">
        <f t="shared" si="63"/>
        <v>0</v>
      </c>
      <c r="M47" s="87">
        <f t="shared" si="63"/>
        <v>0</v>
      </c>
      <c r="N47" s="87">
        <f t="shared" si="63"/>
        <v>0</v>
      </c>
      <c r="O47" s="87">
        <f t="shared" si="63"/>
        <v>0</v>
      </c>
      <c r="P47" s="87">
        <f t="shared" si="63"/>
        <v>0</v>
      </c>
      <c r="Q47" s="100">
        <f t="shared" si="54"/>
        <v>0</v>
      </c>
      <c r="R47" s="299">
        <f t="shared" si="5"/>
        <v>0</v>
      </c>
      <c r="S47" s="199">
        <f t="shared" si="60"/>
        <v>0</v>
      </c>
    </row>
    <row r="48" spans="1:19" ht="14.25" customHeight="1">
      <c r="A48" s="81"/>
      <c r="B48" s="90"/>
      <c r="C48" s="90"/>
      <c r="D48" s="90">
        <f t="shared" si="52"/>
        <v>0</v>
      </c>
      <c r="E48" s="91"/>
      <c r="F48" s="91"/>
      <c r="G48" s="87">
        <f t="shared" ref="G48:P48" si="64">IF($F48=G$1,+$B48,0)</f>
        <v>0</v>
      </c>
      <c r="H48" s="87">
        <f t="shared" si="64"/>
        <v>0</v>
      </c>
      <c r="I48" s="87">
        <f t="shared" si="64"/>
        <v>0</v>
      </c>
      <c r="J48" s="87">
        <f t="shared" si="64"/>
        <v>0</v>
      </c>
      <c r="K48" s="87">
        <f t="shared" si="64"/>
        <v>0</v>
      </c>
      <c r="L48" s="87">
        <f t="shared" si="64"/>
        <v>0</v>
      </c>
      <c r="M48" s="87">
        <f t="shared" si="64"/>
        <v>0</v>
      </c>
      <c r="N48" s="87">
        <f t="shared" si="64"/>
        <v>0</v>
      </c>
      <c r="O48" s="87">
        <f t="shared" si="64"/>
        <v>0</v>
      </c>
      <c r="P48" s="87">
        <f t="shared" si="64"/>
        <v>0</v>
      </c>
      <c r="Q48" s="100">
        <f t="shared" si="54"/>
        <v>0</v>
      </c>
      <c r="R48" s="299">
        <f t="shared" si="5"/>
        <v>0</v>
      </c>
      <c r="S48" s="199">
        <f t="shared" si="60"/>
        <v>0</v>
      </c>
    </row>
    <row r="49" spans="1:19" ht="14.25" customHeight="1">
      <c r="A49" s="81"/>
      <c r="B49" s="100"/>
      <c r="C49" s="90"/>
      <c r="D49" s="90">
        <f t="shared" si="52"/>
        <v>0</v>
      </c>
      <c r="E49" s="91"/>
      <c r="F49" s="91"/>
      <c r="G49" s="87">
        <f t="shared" ref="G49:P49" si="65">IF($F49=G$1,+$B49,0)</f>
        <v>0</v>
      </c>
      <c r="H49" s="87">
        <f t="shared" si="65"/>
        <v>0</v>
      </c>
      <c r="I49" s="87">
        <f t="shared" si="65"/>
        <v>0</v>
      </c>
      <c r="J49" s="87">
        <f t="shared" si="65"/>
        <v>0</v>
      </c>
      <c r="K49" s="87">
        <f t="shared" si="65"/>
        <v>0</v>
      </c>
      <c r="L49" s="87">
        <f t="shared" si="65"/>
        <v>0</v>
      </c>
      <c r="M49" s="87">
        <f t="shared" si="65"/>
        <v>0</v>
      </c>
      <c r="N49" s="87">
        <f t="shared" si="65"/>
        <v>0</v>
      </c>
      <c r="O49" s="87">
        <f t="shared" si="65"/>
        <v>0</v>
      </c>
      <c r="P49" s="87">
        <f t="shared" si="65"/>
        <v>0</v>
      </c>
      <c r="Q49" s="100">
        <f t="shared" si="54"/>
        <v>0</v>
      </c>
      <c r="R49" s="299">
        <f t="shared" si="5"/>
        <v>0</v>
      </c>
      <c r="S49" s="199">
        <f t="shared" si="60"/>
        <v>0</v>
      </c>
    </row>
    <row r="50" spans="1:19" ht="16.5" customHeight="1">
      <c r="A50" s="114" t="s">
        <v>238</v>
      </c>
      <c r="B50" s="119">
        <f t="shared" ref="B50:D50" si="66">SUM(B39:B49)</f>
        <v>698.79</v>
      </c>
      <c r="C50" s="119">
        <f t="shared" si="66"/>
        <v>7.39</v>
      </c>
      <c r="D50" s="119">
        <f t="shared" si="66"/>
        <v>706.18000000000006</v>
      </c>
      <c r="E50" s="2"/>
      <c r="F50" s="2"/>
      <c r="G50" s="119">
        <f t="shared" ref="G50:Q50" si="67">SUM(G39:G49)</f>
        <v>220</v>
      </c>
      <c r="H50" s="119">
        <f t="shared" si="67"/>
        <v>355.84000000000003</v>
      </c>
      <c r="I50" s="119">
        <f t="shared" si="67"/>
        <v>0</v>
      </c>
      <c r="J50" s="119">
        <f t="shared" si="67"/>
        <v>0</v>
      </c>
      <c r="K50" s="119">
        <f t="shared" si="67"/>
        <v>86</v>
      </c>
      <c r="L50" s="119">
        <f t="shared" si="67"/>
        <v>36.950000000000003</v>
      </c>
      <c r="M50" s="119">
        <f t="shared" si="67"/>
        <v>0</v>
      </c>
      <c r="N50" s="119">
        <f t="shared" si="67"/>
        <v>0</v>
      </c>
      <c r="O50" s="119">
        <f t="shared" si="67"/>
        <v>0</v>
      </c>
      <c r="P50" s="119">
        <f t="shared" si="67"/>
        <v>0</v>
      </c>
      <c r="Q50" s="119">
        <f t="shared" si="67"/>
        <v>698.79</v>
      </c>
      <c r="R50" s="299">
        <f t="shared" si="5"/>
        <v>0</v>
      </c>
      <c r="S50" s="199">
        <f t="shared" si="60"/>
        <v>0</v>
      </c>
    </row>
    <row r="51" spans="1:19" ht="14.25" customHeight="1">
      <c r="A51" s="76" t="s">
        <v>718</v>
      </c>
      <c r="B51" s="100">
        <v>220</v>
      </c>
      <c r="C51" s="90"/>
      <c r="D51" s="90">
        <f t="shared" ref="D51:D60" si="68">SUM(B51:C51)</f>
        <v>220</v>
      </c>
      <c r="E51" s="2">
        <v>422225</v>
      </c>
      <c r="F51" s="2">
        <v>1</v>
      </c>
      <c r="G51" s="87">
        <f t="shared" ref="G51:P51" si="69">IF($F51=G$1,+$B51,0)</f>
        <v>220</v>
      </c>
      <c r="H51" s="87">
        <f t="shared" si="69"/>
        <v>0</v>
      </c>
      <c r="I51" s="87">
        <f t="shared" si="69"/>
        <v>0</v>
      </c>
      <c r="J51" s="87">
        <f t="shared" si="69"/>
        <v>0</v>
      </c>
      <c r="K51" s="87">
        <f t="shared" si="69"/>
        <v>0</v>
      </c>
      <c r="L51" s="87">
        <f t="shared" si="69"/>
        <v>0</v>
      </c>
      <c r="M51" s="87">
        <f t="shared" si="69"/>
        <v>0</v>
      </c>
      <c r="N51" s="87">
        <f t="shared" si="69"/>
        <v>0</v>
      </c>
      <c r="O51" s="87">
        <f t="shared" si="69"/>
        <v>0</v>
      </c>
      <c r="P51" s="87">
        <f t="shared" si="69"/>
        <v>0</v>
      </c>
      <c r="Q51" s="100">
        <f t="shared" ref="Q51:Q60" si="70">SUM(G51:O51)</f>
        <v>220</v>
      </c>
      <c r="R51" s="299">
        <f t="shared" si="5"/>
        <v>0</v>
      </c>
      <c r="S51" s="199">
        <f t="shared" si="60"/>
        <v>0</v>
      </c>
    </row>
    <row r="52" spans="1:19" ht="14.25" customHeight="1">
      <c r="A52" s="77" t="s">
        <v>712</v>
      </c>
      <c r="B52" s="90">
        <v>46.78</v>
      </c>
      <c r="C52" s="90"/>
      <c r="D52" s="90">
        <f t="shared" si="68"/>
        <v>46.78</v>
      </c>
      <c r="E52" s="91">
        <v>422225</v>
      </c>
      <c r="F52" s="91">
        <v>2</v>
      </c>
      <c r="G52" s="87">
        <f t="shared" ref="G52:P52" si="71">IF($F52=G$1,+$B52,0)</f>
        <v>0</v>
      </c>
      <c r="H52" s="87">
        <f t="shared" si="71"/>
        <v>46.78</v>
      </c>
      <c r="I52" s="87">
        <f t="shared" si="71"/>
        <v>0</v>
      </c>
      <c r="J52" s="87">
        <f t="shared" si="71"/>
        <v>0</v>
      </c>
      <c r="K52" s="87">
        <f t="shared" si="71"/>
        <v>0</v>
      </c>
      <c r="L52" s="87">
        <f t="shared" si="71"/>
        <v>0</v>
      </c>
      <c r="M52" s="87">
        <f t="shared" si="71"/>
        <v>0</v>
      </c>
      <c r="N52" s="87">
        <f t="shared" si="71"/>
        <v>0</v>
      </c>
      <c r="O52" s="87">
        <f t="shared" si="71"/>
        <v>0</v>
      </c>
      <c r="P52" s="87">
        <f t="shared" si="71"/>
        <v>0</v>
      </c>
      <c r="Q52" s="100">
        <f t="shared" si="70"/>
        <v>46.78</v>
      </c>
      <c r="R52" s="299">
        <f t="shared" si="5"/>
        <v>0</v>
      </c>
      <c r="S52" s="199">
        <f t="shared" si="60"/>
        <v>0</v>
      </c>
    </row>
    <row r="53" spans="1:19" ht="14.25" customHeight="1">
      <c r="A53" s="101" t="s">
        <v>463</v>
      </c>
      <c r="B53" s="90">
        <v>89.78</v>
      </c>
      <c r="C53" s="90"/>
      <c r="D53" s="90">
        <f t="shared" si="68"/>
        <v>89.78</v>
      </c>
      <c r="E53" s="91" t="s">
        <v>211</v>
      </c>
      <c r="F53" s="91">
        <v>7</v>
      </c>
      <c r="G53" s="87">
        <f t="shared" ref="G53:P53" si="72">IF($F53=G$1,+$B53,0)</f>
        <v>0</v>
      </c>
      <c r="H53" s="87">
        <f t="shared" si="72"/>
        <v>0</v>
      </c>
      <c r="I53" s="87">
        <f t="shared" si="72"/>
        <v>0</v>
      </c>
      <c r="J53" s="87">
        <f t="shared" si="72"/>
        <v>0</v>
      </c>
      <c r="K53" s="87">
        <f t="shared" si="72"/>
        <v>0</v>
      </c>
      <c r="L53" s="87">
        <f t="shared" si="72"/>
        <v>0</v>
      </c>
      <c r="M53" s="87">
        <f t="shared" si="72"/>
        <v>89.78</v>
      </c>
      <c r="N53" s="87">
        <f t="shared" si="72"/>
        <v>0</v>
      </c>
      <c r="O53" s="87">
        <f t="shared" si="72"/>
        <v>0</v>
      </c>
      <c r="P53" s="87">
        <f t="shared" si="72"/>
        <v>0</v>
      </c>
      <c r="Q53" s="100">
        <f t="shared" si="70"/>
        <v>89.78</v>
      </c>
      <c r="R53" s="299">
        <f t="shared" si="5"/>
        <v>0</v>
      </c>
      <c r="S53" s="199">
        <f t="shared" si="60"/>
        <v>0</v>
      </c>
    </row>
    <row r="54" spans="1:19" ht="14.25" customHeight="1">
      <c r="A54" s="76" t="s">
        <v>719</v>
      </c>
      <c r="B54" s="90">
        <v>109.62</v>
      </c>
      <c r="C54" s="90"/>
      <c r="D54" s="90">
        <f t="shared" si="68"/>
        <v>109.62</v>
      </c>
      <c r="E54" s="91" t="s">
        <v>211</v>
      </c>
      <c r="F54" s="91">
        <v>7</v>
      </c>
      <c r="G54" s="87">
        <f t="shared" ref="G54:P54" si="73">IF($F54=G$1,+$B54,0)</f>
        <v>0</v>
      </c>
      <c r="H54" s="87">
        <f t="shared" si="73"/>
        <v>0</v>
      </c>
      <c r="I54" s="87">
        <f t="shared" si="73"/>
        <v>0</v>
      </c>
      <c r="J54" s="87">
        <f t="shared" si="73"/>
        <v>0</v>
      </c>
      <c r="K54" s="87">
        <f t="shared" si="73"/>
        <v>0</v>
      </c>
      <c r="L54" s="87">
        <f t="shared" si="73"/>
        <v>0</v>
      </c>
      <c r="M54" s="87">
        <f t="shared" si="73"/>
        <v>109.62</v>
      </c>
      <c r="N54" s="87">
        <f t="shared" si="73"/>
        <v>0</v>
      </c>
      <c r="O54" s="87">
        <f t="shared" si="73"/>
        <v>0</v>
      </c>
      <c r="P54" s="87">
        <f t="shared" si="73"/>
        <v>0</v>
      </c>
      <c r="Q54" s="100">
        <f t="shared" si="70"/>
        <v>109.62</v>
      </c>
      <c r="R54" s="299">
        <f t="shared" si="5"/>
        <v>0</v>
      </c>
      <c r="S54" s="199">
        <f t="shared" si="60"/>
        <v>0</v>
      </c>
    </row>
    <row r="55" spans="1:19" ht="15" customHeight="1">
      <c r="A55" s="81" t="s">
        <v>297</v>
      </c>
      <c r="B55" s="90">
        <v>86</v>
      </c>
      <c r="C55" s="90"/>
      <c r="D55" s="90">
        <f t="shared" si="68"/>
        <v>86</v>
      </c>
      <c r="E55" s="91" t="s">
        <v>211</v>
      </c>
      <c r="F55" s="91">
        <v>5</v>
      </c>
      <c r="G55" s="87">
        <f t="shared" ref="G55:P55" si="74">IF($F55=G$1,+$B55,0)</f>
        <v>0</v>
      </c>
      <c r="H55" s="87">
        <f t="shared" si="74"/>
        <v>0</v>
      </c>
      <c r="I55" s="87">
        <f t="shared" si="74"/>
        <v>0</v>
      </c>
      <c r="J55" s="87">
        <f t="shared" si="74"/>
        <v>0</v>
      </c>
      <c r="K55" s="87">
        <f t="shared" si="74"/>
        <v>86</v>
      </c>
      <c r="L55" s="87">
        <f t="shared" si="74"/>
        <v>0</v>
      </c>
      <c r="M55" s="87">
        <f t="shared" si="74"/>
        <v>0</v>
      </c>
      <c r="N55" s="87">
        <f t="shared" si="74"/>
        <v>0</v>
      </c>
      <c r="O55" s="87">
        <f t="shared" si="74"/>
        <v>0</v>
      </c>
      <c r="P55" s="87">
        <f t="shared" si="74"/>
        <v>0</v>
      </c>
      <c r="Q55" s="100">
        <f t="shared" si="70"/>
        <v>86</v>
      </c>
      <c r="R55" s="299">
        <f t="shared" si="5"/>
        <v>0</v>
      </c>
      <c r="S55" s="199">
        <f t="shared" si="60"/>
        <v>0</v>
      </c>
    </row>
    <row r="56" spans="1:19" ht="14.25" customHeight="1">
      <c r="A56" s="81" t="s">
        <v>533</v>
      </c>
      <c r="B56" s="90">
        <v>36.950000000000003</v>
      </c>
      <c r="C56" s="90">
        <v>7.39</v>
      </c>
      <c r="D56" s="90">
        <f t="shared" si="68"/>
        <v>44.34</v>
      </c>
      <c r="E56" s="91" t="s">
        <v>211</v>
      </c>
      <c r="F56" s="91">
        <v>6</v>
      </c>
      <c r="G56" s="87">
        <f t="shared" ref="G56:P56" si="75">IF($F56=G$1,+$B56,0)</f>
        <v>0</v>
      </c>
      <c r="H56" s="87">
        <f t="shared" si="75"/>
        <v>0</v>
      </c>
      <c r="I56" s="87">
        <f t="shared" si="75"/>
        <v>0</v>
      </c>
      <c r="J56" s="87">
        <f t="shared" si="75"/>
        <v>0</v>
      </c>
      <c r="K56" s="87">
        <f t="shared" si="75"/>
        <v>0</v>
      </c>
      <c r="L56" s="87">
        <f t="shared" si="75"/>
        <v>36.950000000000003</v>
      </c>
      <c r="M56" s="87">
        <f t="shared" si="75"/>
        <v>0</v>
      </c>
      <c r="N56" s="87">
        <f t="shared" si="75"/>
        <v>0</v>
      </c>
      <c r="O56" s="87">
        <f t="shared" si="75"/>
        <v>0</v>
      </c>
      <c r="P56" s="87">
        <f t="shared" si="75"/>
        <v>0</v>
      </c>
      <c r="Q56" s="100">
        <f t="shared" si="70"/>
        <v>36.950000000000003</v>
      </c>
      <c r="R56" s="299">
        <f t="shared" si="5"/>
        <v>0</v>
      </c>
      <c r="S56" s="199">
        <f t="shared" si="60"/>
        <v>0</v>
      </c>
    </row>
    <row r="57" spans="1:19" ht="14.25" customHeight="1">
      <c r="A57" s="81" t="s">
        <v>715</v>
      </c>
      <c r="B57" s="90">
        <v>73.48</v>
      </c>
      <c r="C57" s="90"/>
      <c r="D57" s="90">
        <f t="shared" si="68"/>
        <v>73.48</v>
      </c>
      <c r="E57" s="91" t="s">
        <v>211</v>
      </c>
      <c r="F57" s="91">
        <v>2</v>
      </c>
      <c r="G57" s="87">
        <f t="shared" ref="G57:P57" si="76">IF($F57=G$1,+$B57,0)</f>
        <v>0</v>
      </c>
      <c r="H57" s="87">
        <f t="shared" si="76"/>
        <v>73.48</v>
      </c>
      <c r="I57" s="87">
        <f t="shared" si="76"/>
        <v>0</v>
      </c>
      <c r="J57" s="87">
        <f t="shared" si="76"/>
        <v>0</v>
      </c>
      <c r="K57" s="87">
        <f t="shared" si="76"/>
        <v>0</v>
      </c>
      <c r="L57" s="87">
        <f t="shared" si="76"/>
        <v>0</v>
      </c>
      <c r="M57" s="87">
        <f t="shared" si="76"/>
        <v>0</v>
      </c>
      <c r="N57" s="87">
        <f t="shared" si="76"/>
        <v>0</v>
      </c>
      <c r="O57" s="87">
        <f t="shared" si="76"/>
        <v>0</v>
      </c>
      <c r="P57" s="87">
        <f t="shared" si="76"/>
        <v>0</v>
      </c>
      <c r="Q57" s="100">
        <f t="shared" si="70"/>
        <v>73.48</v>
      </c>
      <c r="R57" s="299">
        <f t="shared" si="5"/>
        <v>0</v>
      </c>
      <c r="S57" s="199">
        <f t="shared" si="60"/>
        <v>0</v>
      </c>
    </row>
    <row r="58" spans="1:19" ht="14.25" customHeight="1">
      <c r="B58" s="87"/>
      <c r="C58" s="87"/>
      <c r="D58" s="90">
        <f t="shared" si="68"/>
        <v>0</v>
      </c>
      <c r="E58" s="2"/>
      <c r="F58" s="2"/>
      <c r="G58" s="87">
        <f t="shared" ref="G58:P58" si="77">IF($F58=G$1,+$B58,0)</f>
        <v>0</v>
      </c>
      <c r="H58" s="87">
        <f t="shared" si="77"/>
        <v>0</v>
      </c>
      <c r="I58" s="87">
        <f t="shared" si="77"/>
        <v>0</v>
      </c>
      <c r="J58" s="87">
        <f t="shared" si="77"/>
        <v>0</v>
      </c>
      <c r="K58" s="87">
        <f t="shared" si="77"/>
        <v>0</v>
      </c>
      <c r="L58" s="87">
        <f t="shared" si="77"/>
        <v>0</v>
      </c>
      <c r="M58" s="87">
        <f t="shared" si="77"/>
        <v>0</v>
      </c>
      <c r="N58" s="87">
        <f t="shared" si="77"/>
        <v>0</v>
      </c>
      <c r="O58" s="87">
        <f t="shared" si="77"/>
        <v>0</v>
      </c>
      <c r="P58" s="87">
        <f t="shared" si="77"/>
        <v>0</v>
      </c>
      <c r="Q58" s="100">
        <f t="shared" si="70"/>
        <v>0</v>
      </c>
      <c r="R58" s="299">
        <f t="shared" si="5"/>
        <v>0</v>
      </c>
      <c r="S58" s="199">
        <f t="shared" si="60"/>
        <v>0</v>
      </c>
    </row>
    <row r="59" spans="1:19" ht="14.25" customHeight="1">
      <c r="A59" s="81"/>
      <c r="B59" s="90"/>
      <c r="C59" s="90"/>
      <c r="D59" s="90">
        <f t="shared" si="68"/>
        <v>0</v>
      </c>
      <c r="E59" s="2"/>
      <c r="F59" s="2"/>
      <c r="G59" s="87">
        <f t="shared" ref="G59:P59" si="78">IF($F59=G$1,+$B59,0)</f>
        <v>0</v>
      </c>
      <c r="H59" s="87">
        <f t="shared" si="78"/>
        <v>0</v>
      </c>
      <c r="I59" s="87">
        <f t="shared" si="78"/>
        <v>0</v>
      </c>
      <c r="J59" s="87">
        <f t="shared" si="78"/>
        <v>0</v>
      </c>
      <c r="K59" s="87">
        <f t="shared" si="78"/>
        <v>0</v>
      </c>
      <c r="L59" s="87">
        <f t="shared" si="78"/>
        <v>0</v>
      </c>
      <c r="M59" s="87">
        <f t="shared" si="78"/>
        <v>0</v>
      </c>
      <c r="N59" s="87">
        <f t="shared" si="78"/>
        <v>0</v>
      </c>
      <c r="O59" s="87">
        <f t="shared" si="78"/>
        <v>0</v>
      </c>
      <c r="P59" s="87">
        <f t="shared" si="78"/>
        <v>0</v>
      </c>
      <c r="Q59" s="100">
        <f t="shared" si="70"/>
        <v>0</v>
      </c>
      <c r="R59" s="299">
        <f t="shared" si="5"/>
        <v>0</v>
      </c>
      <c r="S59" s="199">
        <f t="shared" si="60"/>
        <v>0</v>
      </c>
    </row>
    <row r="60" spans="1:19" ht="14.25" customHeight="1">
      <c r="A60" s="81"/>
      <c r="B60" s="100"/>
      <c r="C60" s="90"/>
      <c r="D60" s="90">
        <f t="shared" si="68"/>
        <v>0</v>
      </c>
      <c r="E60" s="91"/>
      <c r="F60" s="91"/>
      <c r="G60" s="87">
        <f t="shared" ref="G60:P60" si="79">IF($F60=G$1,+$B60,0)</f>
        <v>0</v>
      </c>
      <c r="H60" s="87">
        <f t="shared" si="79"/>
        <v>0</v>
      </c>
      <c r="I60" s="87">
        <f t="shared" si="79"/>
        <v>0</v>
      </c>
      <c r="J60" s="87">
        <f t="shared" si="79"/>
        <v>0</v>
      </c>
      <c r="K60" s="87">
        <f t="shared" si="79"/>
        <v>0</v>
      </c>
      <c r="L60" s="87">
        <f t="shared" si="79"/>
        <v>0</v>
      </c>
      <c r="M60" s="87">
        <f t="shared" si="79"/>
        <v>0</v>
      </c>
      <c r="N60" s="87">
        <f t="shared" si="79"/>
        <v>0</v>
      </c>
      <c r="O60" s="87">
        <f t="shared" si="79"/>
        <v>0</v>
      </c>
      <c r="P60" s="87">
        <f t="shared" si="79"/>
        <v>0</v>
      </c>
      <c r="Q60" s="100">
        <f t="shared" si="70"/>
        <v>0</v>
      </c>
      <c r="R60" s="299">
        <f t="shared" si="5"/>
        <v>0</v>
      </c>
      <c r="S60" s="199">
        <f t="shared" si="60"/>
        <v>0</v>
      </c>
    </row>
    <row r="61" spans="1:19" ht="14.25" customHeight="1">
      <c r="A61" s="114" t="s">
        <v>243</v>
      </c>
      <c r="B61" s="120">
        <f t="shared" ref="B61:D61" si="80">SUM(B51:B60)</f>
        <v>662.61</v>
      </c>
      <c r="C61" s="120">
        <f t="shared" si="80"/>
        <v>7.39</v>
      </c>
      <c r="D61" s="120">
        <f t="shared" si="80"/>
        <v>670</v>
      </c>
      <c r="E61" s="2"/>
      <c r="F61" s="91"/>
      <c r="G61" s="105">
        <f t="shared" ref="G61:Q61" si="81">SUM(G51:G60)</f>
        <v>220</v>
      </c>
      <c r="H61" s="105">
        <f t="shared" si="81"/>
        <v>120.26</v>
      </c>
      <c r="I61" s="105">
        <f t="shared" si="81"/>
        <v>0</v>
      </c>
      <c r="J61" s="105">
        <f t="shared" si="81"/>
        <v>0</v>
      </c>
      <c r="K61" s="105">
        <f t="shared" si="81"/>
        <v>86</v>
      </c>
      <c r="L61" s="105">
        <f t="shared" si="81"/>
        <v>36.950000000000003</v>
      </c>
      <c r="M61" s="105">
        <f t="shared" si="81"/>
        <v>199.4</v>
      </c>
      <c r="N61" s="105">
        <f t="shared" si="81"/>
        <v>0</v>
      </c>
      <c r="O61" s="105">
        <f t="shared" si="81"/>
        <v>0</v>
      </c>
      <c r="P61" s="105">
        <f t="shared" si="81"/>
        <v>0</v>
      </c>
      <c r="Q61" s="105">
        <f t="shared" si="81"/>
        <v>662.61</v>
      </c>
      <c r="R61" s="299">
        <f t="shared" si="5"/>
        <v>0</v>
      </c>
      <c r="S61" s="129">
        <f t="shared" si="60"/>
        <v>0</v>
      </c>
    </row>
    <row r="62" spans="1:19" ht="14.25" customHeight="1">
      <c r="A62" s="76" t="s">
        <v>718</v>
      </c>
      <c r="B62" s="87">
        <v>220</v>
      </c>
      <c r="C62" s="87"/>
      <c r="D62" s="90">
        <f t="shared" ref="D62:D77" si="82">SUM(B62:C62)</f>
        <v>220</v>
      </c>
      <c r="E62" s="2">
        <v>422226</v>
      </c>
      <c r="F62" s="2">
        <v>1</v>
      </c>
      <c r="G62" s="87">
        <f t="shared" ref="G62:P62" si="83">IF($F62=G$1,+$B62,0)</f>
        <v>220</v>
      </c>
      <c r="H62" s="87">
        <f t="shared" si="83"/>
        <v>0</v>
      </c>
      <c r="I62" s="87">
        <f t="shared" si="83"/>
        <v>0</v>
      </c>
      <c r="J62" s="87">
        <f t="shared" si="83"/>
        <v>0</v>
      </c>
      <c r="K62" s="87">
        <f t="shared" si="83"/>
        <v>0</v>
      </c>
      <c r="L62" s="87">
        <f t="shared" si="83"/>
        <v>0</v>
      </c>
      <c r="M62" s="87">
        <f t="shared" si="83"/>
        <v>0</v>
      </c>
      <c r="N62" s="87">
        <f t="shared" si="83"/>
        <v>0</v>
      </c>
      <c r="O62" s="87">
        <f t="shared" si="83"/>
        <v>0</v>
      </c>
      <c r="P62" s="87">
        <f t="shared" si="83"/>
        <v>0</v>
      </c>
      <c r="Q62" s="100">
        <f t="shared" ref="Q62:Q65" si="84">SUM(G62:O62)</f>
        <v>220</v>
      </c>
      <c r="R62" s="299">
        <f t="shared" si="5"/>
        <v>0</v>
      </c>
      <c r="S62" s="199">
        <f t="shared" si="60"/>
        <v>0</v>
      </c>
    </row>
    <row r="63" spans="1:19" ht="14.25" customHeight="1">
      <c r="A63" s="77" t="s">
        <v>720</v>
      </c>
      <c r="B63" s="87">
        <v>8555.93</v>
      </c>
      <c r="C63" s="87"/>
      <c r="D63" s="90">
        <f t="shared" si="82"/>
        <v>8555.93</v>
      </c>
      <c r="E63" s="75">
        <v>422227</v>
      </c>
      <c r="F63" s="2">
        <v>2</v>
      </c>
      <c r="G63" s="87">
        <f t="shared" ref="G63:P63" si="85">IF($F63=G$1,+$B63,0)</f>
        <v>0</v>
      </c>
      <c r="H63" s="87">
        <f t="shared" si="85"/>
        <v>8555.93</v>
      </c>
      <c r="I63" s="87">
        <f t="shared" si="85"/>
        <v>0</v>
      </c>
      <c r="J63" s="87">
        <f t="shared" si="85"/>
        <v>0</v>
      </c>
      <c r="K63" s="87">
        <f t="shared" si="85"/>
        <v>0</v>
      </c>
      <c r="L63" s="87">
        <f t="shared" si="85"/>
        <v>0</v>
      </c>
      <c r="M63" s="87">
        <f t="shared" si="85"/>
        <v>0</v>
      </c>
      <c r="N63" s="87">
        <f t="shared" si="85"/>
        <v>0</v>
      </c>
      <c r="O63" s="87">
        <f t="shared" si="85"/>
        <v>0</v>
      </c>
      <c r="P63" s="87">
        <f t="shared" si="85"/>
        <v>0</v>
      </c>
      <c r="Q63" s="100">
        <f t="shared" si="84"/>
        <v>8555.93</v>
      </c>
      <c r="R63" s="299">
        <f t="shared" si="5"/>
        <v>0</v>
      </c>
      <c r="S63" s="199">
        <f t="shared" si="60"/>
        <v>0</v>
      </c>
    </row>
    <row r="64" spans="1:19" ht="14.25" customHeight="1">
      <c r="A64" s="101" t="s">
        <v>721</v>
      </c>
      <c r="B64" s="100">
        <v>500</v>
      </c>
      <c r="C64" s="87"/>
      <c r="D64" s="90">
        <f t="shared" si="82"/>
        <v>500</v>
      </c>
      <c r="E64" s="75">
        <v>422228</v>
      </c>
      <c r="F64" s="2">
        <v>2</v>
      </c>
      <c r="G64" s="87">
        <f t="shared" ref="G64:P64" si="86">IF($F64=G$1,+$B64,0)</f>
        <v>0</v>
      </c>
      <c r="H64" s="87">
        <f t="shared" si="86"/>
        <v>500</v>
      </c>
      <c r="I64" s="87">
        <f t="shared" si="86"/>
        <v>0</v>
      </c>
      <c r="J64" s="87">
        <f t="shared" si="86"/>
        <v>0</v>
      </c>
      <c r="K64" s="87">
        <f t="shared" si="86"/>
        <v>0</v>
      </c>
      <c r="L64" s="87">
        <f t="shared" si="86"/>
        <v>0</v>
      </c>
      <c r="M64" s="87">
        <f t="shared" si="86"/>
        <v>0</v>
      </c>
      <c r="N64" s="87">
        <f t="shared" si="86"/>
        <v>0</v>
      </c>
      <c r="O64" s="87">
        <f t="shared" si="86"/>
        <v>0</v>
      </c>
      <c r="P64" s="87">
        <f t="shared" si="86"/>
        <v>0</v>
      </c>
      <c r="Q64" s="100">
        <f t="shared" si="84"/>
        <v>500</v>
      </c>
      <c r="R64" s="299">
        <f t="shared" si="5"/>
        <v>0</v>
      </c>
      <c r="S64" s="199">
        <f t="shared" si="60"/>
        <v>0</v>
      </c>
    </row>
    <row r="65" spans="1:19" ht="14.25" customHeight="1">
      <c r="A65" s="101" t="s">
        <v>722</v>
      </c>
      <c r="B65" s="100">
        <v>269.22000000000003</v>
      </c>
      <c r="C65" s="87">
        <v>53.84</v>
      </c>
      <c r="D65" s="90">
        <f t="shared" si="82"/>
        <v>323.06000000000006</v>
      </c>
      <c r="E65" s="75">
        <v>422229</v>
      </c>
      <c r="F65" s="2">
        <v>3</v>
      </c>
      <c r="G65" s="87">
        <f t="shared" ref="G65:P65" si="87">IF($F65=G$1,+$B65,0)</f>
        <v>0</v>
      </c>
      <c r="H65" s="87">
        <f t="shared" si="87"/>
        <v>0</v>
      </c>
      <c r="I65" s="87">
        <f t="shared" si="87"/>
        <v>269.22000000000003</v>
      </c>
      <c r="J65" s="87">
        <f t="shared" si="87"/>
        <v>0</v>
      </c>
      <c r="K65" s="87">
        <f t="shared" si="87"/>
        <v>0</v>
      </c>
      <c r="L65" s="87">
        <f t="shared" si="87"/>
        <v>0</v>
      </c>
      <c r="M65" s="87">
        <f t="shared" si="87"/>
        <v>0</v>
      </c>
      <c r="N65" s="87">
        <f t="shared" si="87"/>
        <v>0</v>
      </c>
      <c r="O65" s="87">
        <f t="shared" si="87"/>
        <v>0</v>
      </c>
      <c r="P65" s="87">
        <f t="shared" si="87"/>
        <v>0</v>
      </c>
      <c r="Q65" s="100">
        <f t="shared" si="84"/>
        <v>269.22000000000003</v>
      </c>
      <c r="R65" s="299">
        <f t="shared" si="5"/>
        <v>0</v>
      </c>
    </row>
    <row r="66" spans="1:19" ht="14.25" customHeight="1">
      <c r="A66" s="76" t="s">
        <v>716</v>
      </c>
      <c r="B66" s="90">
        <v>74.790000000000006</v>
      </c>
      <c r="C66" s="90"/>
      <c r="D66" s="90">
        <f t="shared" si="82"/>
        <v>74.790000000000006</v>
      </c>
      <c r="E66" s="2">
        <v>422230</v>
      </c>
      <c r="F66" s="91">
        <v>2</v>
      </c>
      <c r="G66" s="87">
        <f t="shared" ref="G66:P66" si="88">IF($F66=G$1,+$B66,0)</f>
        <v>0</v>
      </c>
      <c r="H66" s="87">
        <f t="shared" si="88"/>
        <v>74.790000000000006</v>
      </c>
      <c r="I66" s="87">
        <f t="shared" si="88"/>
        <v>0</v>
      </c>
      <c r="J66" s="87">
        <f t="shared" si="88"/>
        <v>0</v>
      </c>
      <c r="K66" s="87">
        <f t="shared" si="88"/>
        <v>0</v>
      </c>
      <c r="L66" s="87">
        <f t="shared" si="88"/>
        <v>0</v>
      </c>
      <c r="M66" s="87">
        <f t="shared" si="88"/>
        <v>0</v>
      </c>
      <c r="N66" s="87">
        <f t="shared" si="88"/>
        <v>0</v>
      </c>
      <c r="O66" s="87">
        <f t="shared" si="88"/>
        <v>0</v>
      </c>
      <c r="P66" s="87">
        <f t="shared" si="88"/>
        <v>0</v>
      </c>
      <c r="Q66" s="100">
        <f t="shared" ref="Q66:Q77" si="89">SUM(G66:O66)</f>
        <v>74.790000000000006</v>
      </c>
      <c r="R66" s="299">
        <f t="shared" si="5"/>
        <v>0</v>
      </c>
      <c r="S66" s="199">
        <f>+B66+C66-D66</f>
        <v>0</v>
      </c>
    </row>
    <row r="67" spans="1:19" ht="14.25" customHeight="1">
      <c r="A67" s="76" t="s">
        <v>723</v>
      </c>
      <c r="B67" s="90">
        <v>4060</v>
      </c>
      <c r="C67" s="90">
        <v>812</v>
      </c>
      <c r="D67" s="90">
        <f t="shared" si="82"/>
        <v>4872</v>
      </c>
      <c r="E67" s="2">
        <v>422231</v>
      </c>
      <c r="F67" s="91">
        <v>2</v>
      </c>
      <c r="G67" s="87">
        <f t="shared" ref="G67:P67" si="90">IF($F67=G$1,+$B67,0)</f>
        <v>0</v>
      </c>
      <c r="H67" s="87">
        <f t="shared" si="90"/>
        <v>4060</v>
      </c>
      <c r="I67" s="87">
        <f t="shared" si="90"/>
        <v>0</v>
      </c>
      <c r="J67" s="87">
        <f t="shared" si="90"/>
        <v>0</v>
      </c>
      <c r="K67" s="87">
        <f t="shared" si="90"/>
        <v>0</v>
      </c>
      <c r="L67" s="87">
        <f t="shared" si="90"/>
        <v>0</v>
      </c>
      <c r="M67" s="87">
        <f t="shared" si="90"/>
        <v>0</v>
      </c>
      <c r="N67" s="87">
        <f t="shared" si="90"/>
        <v>0</v>
      </c>
      <c r="O67" s="87">
        <f t="shared" si="90"/>
        <v>0</v>
      </c>
      <c r="P67" s="87">
        <f t="shared" si="90"/>
        <v>0</v>
      </c>
      <c r="Q67" s="100">
        <f t="shared" si="89"/>
        <v>4060</v>
      </c>
      <c r="R67" s="299">
        <f t="shared" si="5"/>
        <v>0</v>
      </c>
    </row>
    <row r="68" spans="1:19" ht="14.25" customHeight="1">
      <c r="A68" s="81" t="s">
        <v>297</v>
      </c>
      <c r="B68" s="90">
        <v>86</v>
      </c>
      <c r="C68" s="90"/>
      <c r="D68" s="90">
        <f t="shared" si="82"/>
        <v>86</v>
      </c>
      <c r="E68" s="2" t="s">
        <v>211</v>
      </c>
      <c r="F68" s="91">
        <v>5</v>
      </c>
      <c r="G68" s="87">
        <f t="shared" ref="G68:P68" si="91">IF($F68=G$1,+$B68,0)</f>
        <v>0</v>
      </c>
      <c r="H68" s="87">
        <f t="shared" si="91"/>
        <v>0</v>
      </c>
      <c r="I68" s="87">
        <f t="shared" si="91"/>
        <v>0</v>
      </c>
      <c r="J68" s="87">
        <f t="shared" si="91"/>
        <v>0</v>
      </c>
      <c r="K68" s="87">
        <f t="shared" si="91"/>
        <v>86</v>
      </c>
      <c r="L68" s="87">
        <f t="shared" si="91"/>
        <v>0</v>
      </c>
      <c r="M68" s="87">
        <f t="shared" si="91"/>
        <v>0</v>
      </c>
      <c r="N68" s="87">
        <f t="shared" si="91"/>
        <v>0</v>
      </c>
      <c r="O68" s="87">
        <f t="shared" si="91"/>
        <v>0</v>
      </c>
      <c r="P68" s="87">
        <f t="shared" si="91"/>
        <v>0</v>
      </c>
      <c r="Q68" s="100">
        <f t="shared" si="89"/>
        <v>86</v>
      </c>
      <c r="R68" s="299">
        <f t="shared" si="5"/>
        <v>0</v>
      </c>
      <c r="S68" s="199">
        <f t="shared" ref="S68:S83" si="92">+B68+C68-D68</f>
        <v>0</v>
      </c>
    </row>
    <row r="69" spans="1:19" ht="14.25" customHeight="1">
      <c r="A69" s="81" t="s">
        <v>533</v>
      </c>
      <c r="B69" s="90">
        <v>36.950000000000003</v>
      </c>
      <c r="C69" s="90">
        <v>7.39</v>
      </c>
      <c r="D69" s="90">
        <f t="shared" si="82"/>
        <v>44.34</v>
      </c>
      <c r="E69" s="2" t="s">
        <v>211</v>
      </c>
      <c r="F69" s="91">
        <v>6</v>
      </c>
      <c r="G69" s="87">
        <f t="shared" ref="G69:P69" si="93">IF($F69=G$1,+$B69,0)</f>
        <v>0</v>
      </c>
      <c r="H69" s="87">
        <f t="shared" si="93"/>
        <v>0</v>
      </c>
      <c r="I69" s="87">
        <f t="shared" si="93"/>
        <v>0</v>
      </c>
      <c r="J69" s="87">
        <f t="shared" si="93"/>
        <v>0</v>
      </c>
      <c r="K69" s="87">
        <f t="shared" si="93"/>
        <v>0</v>
      </c>
      <c r="L69" s="87">
        <f t="shared" si="93"/>
        <v>36.950000000000003</v>
      </c>
      <c r="M69" s="87">
        <f t="shared" si="93"/>
        <v>0</v>
      </c>
      <c r="N69" s="87">
        <f t="shared" si="93"/>
        <v>0</v>
      </c>
      <c r="O69" s="87">
        <f t="shared" si="93"/>
        <v>0</v>
      </c>
      <c r="P69" s="87">
        <f t="shared" si="93"/>
        <v>0</v>
      </c>
      <c r="Q69" s="100">
        <f t="shared" si="89"/>
        <v>36.950000000000003</v>
      </c>
      <c r="R69" s="299">
        <f t="shared" ref="R69:R132" si="94">+B69-SUM(G69:P69)</f>
        <v>0</v>
      </c>
      <c r="S69" s="199">
        <f t="shared" si="92"/>
        <v>0</v>
      </c>
    </row>
    <row r="70" spans="1:19" ht="14.25" customHeight="1">
      <c r="A70" s="81" t="s">
        <v>715</v>
      </c>
      <c r="B70" s="90">
        <v>36.74</v>
      </c>
      <c r="C70" s="90"/>
      <c r="D70" s="207">
        <f t="shared" si="82"/>
        <v>36.74</v>
      </c>
      <c r="E70" s="2" t="s">
        <v>211</v>
      </c>
      <c r="F70" s="91">
        <v>2</v>
      </c>
      <c r="G70" s="87">
        <f t="shared" ref="G70:P70" si="95">IF($F70=G$1,+$B70,0)</f>
        <v>0</v>
      </c>
      <c r="H70" s="87">
        <f t="shared" si="95"/>
        <v>36.74</v>
      </c>
      <c r="I70" s="87">
        <f t="shared" si="95"/>
        <v>0</v>
      </c>
      <c r="J70" s="87">
        <f t="shared" si="95"/>
        <v>0</v>
      </c>
      <c r="K70" s="87">
        <f t="shared" si="95"/>
        <v>0</v>
      </c>
      <c r="L70" s="87">
        <f t="shared" si="95"/>
        <v>0</v>
      </c>
      <c r="M70" s="87">
        <f t="shared" si="95"/>
        <v>0</v>
      </c>
      <c r="N70" s="87">
        <f t="shared" si="95"/>
        <v>0</v>
      </c>
      <c r="O70" s="87">
        <f t="shared" si="95"/>
        <v>0</v>
      </c>
      <c r="P70" s="87">
        <f t="shared" si="95"/>
        <v>0</v>
      </c>
      <c r="Q70" s="100">
        <f t="shared" si="89"/>
        <v>36.74</v>
      </c>
      <c r="R70" s="299">
        <f t="shared" si="94"/>
        <v>0</v>
      </c>
      <c r="S70" s="199">
        <f t="shared" si="92"/>
        <v>0</v>
      </c>
    </row>
    <row r="71" spans="1:19" ht="14.25" customHeight="1">
      <c r="A71" s="81" t="s">
        <v>147</v>
      </c>
      <c r="B71" s="90">
        <v>9.81</v>
      </c>
      <c r="C71" s="90">
        <v>0.49</v>
      </c>
      <c r="D71" s="207">
        <f t="shared" si="82"/>
        <v>10.3</v>
      </c>
      <c r="E71" s="2" t="s">
        <v>211</v>
      </c>
      <c r="F71" s="91">
        <v>4</v>
      </c>
      <c r="G71" s="87">
        <f t="shared" ref="G71:P71" si="96">IF($F71=G$1,+$B71,0)</f>
        <v>0</v>
      </c>
      <c r="H71" s="87">
        <f t="shared" si="96"/>
        <v>0</v>
      </c>
      <c r="I71" s="87">
        <f t="shared" si="96"/>
        <v>0</v>
      </c>
      <c r="J71" s="87">
        <f t="shared" si="96"/>
        <v>9.81</v>
      </c>
      <c r="K71" s="87">
        <f t="shared" si="96"/>
        <v>0</v>
      </c>
      <c r="L71" s="87">
        <f t="shared" si="96"/>
        <v>0</v>
      </c>
      <c r="M71" s="87">
        <f t="shared" si="96"/>
        <v>0</v>
      </c>
      <c r="N71" s="87">
        <f t="shared" si="96"/>
        <v>0</v>
      </c>
      <c r="O71" s="87">
        <f t="shared" si="96"/>
        <v>0</v>
      </c>
      <c r="P71" s="87">
        <f t="shared" si="96"/>
        <v>0</v>
      </c>
      <c r="Q71" s="100">
        <f t="shared" si="89"/>
        <v>9.81</v>
      </c>
      <c r="R71" s="299">
        <f t="shared" si="94"/>
        <v>0</v>
      </c>
      <c r="S71" s="199">
        <f t="shared" si="92"/>
        <v>0</v>
      </c>
    </row>
    <row r="72" spans="1:19" ht="14.25" customHeight="1">
      <c r="A72" s="81"/>
      <c r="B72" s="90"/>
      <c r="C72" s="90"/>
      <c r="D72" s="207">
        <f t="shared" si="82"/>
        <v>0</v>
      </c>
      <c r="E72" s="2"/>
      <c r="F72" s="91"/>
      <c r="G72" s="87">
        <f t="shared" ref="G72:P72" si="97">IF($F72=G$1,+$B72,0)</f>
        <v>0</v>
      </c>
      <c r="H72" s="87">
        <f t="shared" si="97"/>
        <v>0</v>
      </c>
      <c r="I72" s="87">
        <f t="shared" si="97"/>
        <v>0</v>
      </c>
      <c r="J72" s="87">
        <f t="shared" si="97"/>
        <v>0</v>
      </c>
      <c r="K72" s="87">
        <f t="shared" si="97"/>
        <v>0</v>
      </c>
      <c r="L72" s="87">
        <f t="shared" si="97"/>
        <v>0</v>
      </c>
      <c r="M72" s="87">
        <f t="shared" si="97"/>
        <v>0</v>
      </c>
      <c r="N72" s="87">
        <f t="shared" si="97"/>
        <v>0</v>
      </c>
      <c r="O72" s="87">
        <f t="shared" si="97"/>
        <v>0</v>
      </c>
      <c r="P72" s="87">
        <f t="shared" si="97"/>
        <v>0</v>
      </c>
      <c r="Q72" s="100">
        <f t="shared" si="89"/>
        <v>0</v>
      </c>
      <c r="R72" s="299">
        <f t="shared" si="94"/>
        <v>0</v>
      </c>
      <c r="S72" s="199">
        <f t="shared" si="92"/>
        <v>0</v>
      </c>
    </row>
    <row r="73" spans="1:19" ht="14.25" customHeight="1">
      <c r="A73" s="81"/>
      <c r="B73" s="90"/>
      <c r="C73" s="90"/>
      <c r="D73" s="90">
        <f t="shared" si="82"/>
        <v>0</v>
      </c>
      <c r="E73" s="91"/>
      <c r="F73" s="91"/>
      <c r="G73" s="87">
        <f t="shared" ref="G73:P73" si="98">IF($F73=G$1,+$B73,0)</f>
        <v>0</v>
      </c>
      <c r="H73" s="87">
        <f t="shared" si="98"/>
        <v>0</v>
      </c>
      <c r="I73" s="87">
        <f t="shared" si="98"/>
        <v>0</v>
      </c>
      <c r="J73" s="87">
        <f t="shared" si="98"/>
        <v>0</v>
      </c>
      <c r="K73" s="87">
        <f t="shared" si="98"/>
        <v>0</v>
      </c>
      <c r="L73" s="87">
        <f t="shared" si="98"/>
        <v>0</v>
      </c>
      <c r="M73" s="87">
        <f t="shared" si="98"/>
        <v>0</v>
      </c>
      <c r="N73" s="87">
        <f t="shared" si="98"/>
        <v>0</v>
      </c>
      <c r="O73" s="87">
        <f t="shared" si="98"/>
        <v>0</v>
      </c>
      <c r="P73" s="87">
        <f t="shared" si="98"/>
        <v>0</v>
      </c>
      <c r="Q73" s="100">
        <f t="shared" si="89"/>
        <v>0</v>
      </c>
      <c r="R73" s="299">
        <f t="shared" si="94"/>
        <v>0</v>
      </c>
      <c r="S73" s="199">
        <f t="shared" si="92"/>
        <v>0</v>
      </c>
    </row>
    <row r="74" spans="1:19" ht="14.25" customHeight="1">
      <c r="B74" s="90"/>
      <c r="C74" s="90"/>
      <c r="D74" s="90">
        <f t="shared" si="82"/>
        <v>0</v>
      </c>
      <c r="E74" s="91"/>
      <c r="F74" s="91"/>
      <c r="G74" s="87">
        <f t="shared" ref="G74:P74" si="99">IF($F74=G$1,+$B74,0)</f>
        <v>0</v>
      </c>
      <c r="H74" s="87">
        <f t="shared" si="99"/>
        <v>0</v>
      </c>
      <c r="I74" s="87">
        <f t="shared" si="99"/>
        <v>0</v>
      </c>
      <c r="J74" s="87">
        <f t="shared" si="99"/>
        <v>0</v>
      </c>
      <c r="K74" s="87">
        <f t="shared" si="99"/>
        <v>0</v>
      </c>
      <c r="L74" s="87">
        <f t="shared" si="99"/>
        <v>0</v>
      </c>
      <c r="M74" s="87">
        <f t="shared" si="99"/>
        <v>0</v>
      </c>
      <c r="N74" s="87">
        <f t="shared" si="99"/>
        <v>0</v>
      </c>
      <c r="O74" s="87">
        <f t="shared" si="99"/>
        <v>0</v>
      </c>
      <c r="P74" s="87">
        <f t="shared" si="99"/>
        <v>0</v>
      </c>
      <c r="Q74" s="100">
        <f t="shared" si="89"/>
        <v>0</v>
      </c>
      <c r="R74" s="299">
        <f t="shared" si="94"/>
        <v>0</v>
      </c>
      <c r="S74" s="199">
        <f t="shared" si="92"/>
        <v>0</v>
      </c>
    </row>
    <row r="75" spans="1:19" ht="14.25" customHeight="1">
      <c r="A75" s="81"/>
      <c r="B75" s="90"/>
      <c r="C75" s="90"/>
      <c r="D75" s="90">
        <f t="shared" si="82"/>
        <v>0</v>
      </c>
      <c r="E75" s="91"/>
      <c r="F75" s="91"/>
      <c r="G75" s="87">
        <f t="shared" ref="G75:P75" si="100">IF($F75=G$1,+$B75,0)</f>
        <v>0</v>
      </c>
      <c r="H75" s="87">
        <f t="shared" si="100"/>
        <v>0</v>
      </c>
      <c r="I75" s="87">
        <f t="shared" si="100"/>
        <v>0</v>
      </c>
      <c r="J75" s="87">
        <f t="shared" si="100"/>
        <v>0</v>
      </c>
      <c r="K75" s="87">
        <f t="shared" si="100"/>
        <v>0</v>
      </c>
      <c r="L75" s="87">
        <f t="shared" si="100"/>
        <v>0</v>
      </c>
      <c r="M75" s="87">
        <f t="shared" si="100"/>
        <v>0</v>
      </c>
      <c r="N75" s="87">
        <f t="shared" si="100"/>
        <v>0</v>
      </c>
      <c r="O75" s="87">
        <f t="shared" si="100"/>
        <v>0</v>
      </c>
      <c r="P75" s="87">
        <f t="shared" si="100"/>
        <v>0</v>
      </c>
      <c r="Q75" s="100">
        <f t="shared" si="89"/>
        <v>0</v>
      </c>
      <c r="R75" s="299">
        <f t="shared" si="94"/>
        <v>0</v>
      </c>
      <c r="S75" s="199">
        <f t="shared" si="92"/>
        <v>0</v>
      </c>
    </row>
    <row r="76" spans="1:19" ht="14.25" customHeight="1">
      <c r="A76" s="81"/>
      <c r="B76" s="90"/>
      <c r="C76" s="90"/>
      <c r="D76" s="90">
        <f t="shared" si="82"/>
        <v>0</v>
      </c>
      <c r="E76" s="91"/>
      <c r="F76" s="91"/>
      <c r="G76" s="87">
        <f t="shared" ref="G76:P76" si="101">IF($F76=G$1,+$B76,0)</f>
        <v>0</v>
      </c>
      <c r="H76" s="87">
        <f t="shared" si="101"/>
        <v>0</v>
      </c>
      <c r="I76" s="87">
        <f t="shared" si="101"/>
        <v>0</v>
      </c>
      <c r="J76" s="87">
        <f t="shared" si="101"/>
        <v>0</v>
      </c>
      <c r="K76" s="87">
        <f t="shared" si="101"/>
        <v>0</v>
      </c>
      <c r="L76" s="87">
        <f t="shared" si="101"/>
        <v>0</v>
      </c>
      <c r="M76" s="87">
        <f t="shared" si="101"/>
        <v>0</v>
      </c>
      <c r="N76" s="87">
        <f t="shared" si="101"/>
        <v>0</v>
      </c>
      <c r="O76" s="87">
        <f t="shared" si="101"/>
        <v>0</v>
      </c>
      <c r="P76" s="87">
        <f t="shared" si="101"/>
        <v>0</v>
      </c>
      <c r="Q76" s="100">
        <f t="shared" si="89"/>
        <v>0</v>
      </c>
      <c r="R76" s="299">
        <f t="shared" si="94"/>
        <v>0</v>
      </c>
      <c r="S76" s="199">
        <f t="shared" si="92"/>
        <v>0</v>
      </c>
    </row>
    <row r="77" spans="1:19" ht="14.25" customHeight="1">
      <c r="B77" s="100"/>
      <c r="C77" s="113"/>
      <c r="D77" s="90">
        <f t="shared" si="82"/>
        <v>0</v>
      </c>
      <c r="E77" s="91"/>
      <c r="F77" s="91"/>
      <c r="G77" s="87">
        <f t="shared" ref="G77:P77" si="102">IF($F77=G$1,+$B77,0)</f>
        <v>0</v>
      </c>
      <c r="H77" s="87">
        <f t="shared" si="102"/>
        <v>0</v>
      </c>
      <c r="I77" s="87">
        <f t="shared" si="102"/>
        <v>0</v>
      </c>
      <c r="J77" s="87">
        <f t="shared" si="102"/>
        <v>0</v>
      </c>
      <c r="K77" s="87">
        <f t="shared" si="102"/>
        <v>0</v>
      </c>
      <c r="L77" s="87">
        <f t="shared" si="102"/>
        <v>0</v>
      </c>
      <c r="M77" s="87">
        <f t="shared" si="102"/>
        <v>0</v>
      </c>
      <c r="N77" s="87">
        <f t="shared" si="102"/>
        <v>0</v>
      </c>
      <c r="O77" s="87">
        <f t="shared" si="102"/>
        <v>0</v>
      </c>
      <c r="P77" s="87">
        <f t="shared" si="102"/>
        <v>0</v>
      </c>
      <c r="Q77" s="100">
        <f t="shared" si="89"/>
        <v>0</v>
      </c>
      <c r="R77" s="299">
        <f t="shared" si="94"/>
        <v>0</v>
      </c>
      <c r="S77" s="199">
        <f t="shared" si="92"/>
        <v>0</v>
      </c>
    </row>
    <row r="78" spans="1:19" ht="14.25" customHeight="1">
      <c r="A78" s="121" t="s">
        <v>245</v>
      </c>
      <c r="B78" s="122">
        <f t="shared" ref="B78:D78" si="103">SUM(B62:B77)</f>
        <v>13849.44</v>
      </c>
      <c r="C78" s="122">
        <f t="shared" si="103"/>
        <v>873.72</v>
      </c>
      <c r="D78" s="122">
        <f t="shared" si="103"/>
        <v>14723.16</v>
      </c>
      <c r="E78" s="2"/>
      <c r="F78" s="2"/>
      <c r="G78" s="122">
        <f t="shared" ref="G78:Q78" si="104">SUM(G62:G77)</f>
        <v>220</v>
      </c>
      <c r="H78" s="122">
        <f t="shared" si="104"/>
        <v>13227.460000000001</v>
      </c>
      <c r="I78" s="122">
        <f t="shared" si="104"/>
        <v>269.22000000000003</v>
      </c>
      <c r="J78" s="122">
        <f t="shared" si="104"/>
        <v>9.81</v>
      </c>
      <c r="K78" s="122">
        <f t="shared" si="104"/>
        <v>86</v>
      </c>
      <c r="L78" s="122">
        <f t="shared" si="104"/>
        <v>36.950000000000003</v>
      </c>
      <c r="M78" s="122">
        <f t="shared" si="104"/>
        <v>0</v>
      </c>
      <c r="N78" s="122">
        <f t="shared" si="104"/>
        <v>0</v>
      </c>
      <c r="O78" s="122">
        <f t="shared" si="104"/>
        <v>0</v>
      </c>
      <c r="P78" s="122">
        <f t="shared" si="104"/>
        <v>0</v>
      </c>
      <c r="Q78" s="122">
        <f t="shared" si="104"/>
        <v>13849.44</v>
      </c>
      <c r="R78" s="299">
        <f t="shared" si="94"/>
        <v>0</v>
      </c>
      <c r="S78" s="129">
        <f t="shared" si="92"/>
        <v>0</v>
      </c>
    </row>
    <row r="79" spans="1:19" ht="14.25" customHeight="1">
      <c r="A79" s="76"/>
      <c r="B79" s="90"/>
      <c r="C79" s="113"/>
      <c r="D79" s="90">
        <f t="shared" ref="D79:D88" si="105">SUM(B79:C79)</f>
        <v>0</v>
      </c>
      <c r="E79" s="208"/>
      <c r="F79" s="2"/>
      <c r="G79" s="87">
        <f t="shared" ref="G79:P79" si="106">IF($F79=G$1,+$B79,0)</f>
        <v>0</v>
      </c>
      <c r="H79" s="87">
        <f t="shared" si="106"/>
        <v>0</v>
      </c>
      <c r="I79" s="87">
        <f t="shared" si="106"/>
        <v>0</v>
      </c>
      <c r="J79" s="87">
        <f t="shared" si="106"/>
        <v>0</v>
      </c>
      <c r="K79" s="87">
        <f t="shared" si="106"/>
        <v>0</v>
      </c>
      <c r="L79" s="87">
        <f t="shared" si="106"/>
        <v>0</v>
      </c>
      <c r="M79" s="87">
        <f t="shared" si="106"/>
        <v>0</v>
      </c>
      <c r="N79" s="87">
        <f t="shared" si="106"/>
        <v>0</v>
      </c>
      <c r="O79" s="87">
        <f t="shared" si="106"/>
        <v>0</v>
      </c>
      <c r="P79" s="87">
        <f t="shared" si="106"/>
        <v>0</v>
      </c>
      <c r="Q79" s="100">
        <f t="shared" ref="Q79:Q88" si="107">SUM(G79:O79)</f>
        <v>0</v>
      </c>
      <c r="R79" s="299">
        <f t="shared" si="94"/>
        <v>0</v>
      </c>
      <c r="S79" s="199">
        <f t="shared" si="92"/>
        <v>0</v>
      </c>
    </row>
    <row r="80" spans="1:19" ht="14.25" customHeight="1">
      <c r="A80" s="81" t="s">
        <v>718</v>
      </c>
      <c r="B80" s="90">
        <v>220</v>
      </c>
      <c r="C80" s="90"/>
      <c r="D80" s="111">
        <f t="shared" si="105"/>
        <v>220</v>
      </c>
      <c r="E80" s="208">
        <v>422233</v>
      </c>
      <c r="F80" s="91">
        <v>1</v>
      </c>
      <c r="G80" s="87">
        <f t="shared" ref="G80:P80" si="108">IF($F80=G$1,+$B80,0)</f>
        <v>220</v>
      </c>
      <c r="H80" s="87">
        <f t="shared" si="108"/>
        <v>0</v>
      </c>
      <c r="I80" s="87">
        <f t="shared" si="108"/>
        <v>0</v>
      </c>
      <c r="J80" s="87">
        <f t="shared" si="108"/>
        <v>0</v>
      </c>
      <c r="K80" s="87">
        <f t="shared" si="108"/>
        <v>0</v>
      </c>
      <c r="L80" s="87">
        <f t="shared" si="108"/>
        <v>0</v>
      </c>
      <c r="M80" s="87">
        <f t="shared" si="108"/>
        <v>0</v>
      </c>
      <c r="N80" s="87">
        <f t="shared" si="108"/>
        <v>0</v>
      </c>
      <c r="O80" s="87">
        <f t="shared" si="108"/>
        <v>0</v>
      </c>
      <c r="P80" s="87">
        <f t="shared" si="108"/>
        <v>0</v>
      </c>
      <c r="Q80" s="100">
        <f t="shared" si="107"/>
        <v>220</v>
      </c>
      <c r="R80" s="299">
        <f t="shared" si="94"/>
        <v>0</v>
      </c>
      <c r="S80" s="199">
        <f t="shared" si="92"/>
        <v>0</v>
      </c>
    </row>
    <row r="81" spans="1:19" ht="14.25" customHeight="1">
      <c r="A81" s="101" t="s">
        <v>724</v>
      </c>
      <c r="B81" s="100">
        <v>1868</v>
      </c>
      <c r="C81" s="90">
        <v>373.6</v>
      </c>
      <c r="D81" s="111">
        <f t="shared" si="105"/>
        <v>2241.6</v>
      </c>
      <c r="E81" s="31">
        <v>422232</v>
      </c>
      <c r="F81" s="2">
        <v>2</v>
      </c>
      <c r="G81" s="87">
        <f t="shared" ref="G81:P81" si="109">IF($F81=G$1,+$B81,0)</f>
        <v>0</v>
      </c>
      <c r="H81" s="87">
        <f t="shared" si="109"/>
        <v>1868</v>
      </c>
      <c r="I81" s="87">
        <f t="shared" si="109"/>
        <v>0</v>
      </c>
      <c r="J81" s="87">
        <f t="shared" si="109"/>
        <v>0</v>
      </c>
      <c r="K81" s="87">
        <f t="shared" si="109"/>
        <v>0</v>
      </c>
      <c r="L81" s="87">
        <f t="shared" si="109"/>
        <v>0</v>
      </c>
      <c r="M81" s="87">
        <f t="shared" si="109"/>
        <v>0</v>
      </c>
      <c r="N81" s="87">
        <f t="shared" si="109"/>
        <v>0</v>
      </c>
      <c r="O81" s="87">
        <f t="shared" si="109"/>
        <v>0</v>
      </c>
      <c r="P81" s="87">
        <f t="shared" si="109"/>
        <v>0</v>
      </c>
      <c r="Q81" s="100">
        <f t="shared" si="107"/>
        <v>1868</v>
      </c>
      <c r="R81" s="299">
        <f t="shared" si="94"/>
        <v>0</v>
      </c>
      <c r="S81" s="199">
        <f t="shared" si="92"/>
        <v>0</v>
      </c>
    </row>
    <row r="82" spans="1:19" ht="14.25" customHeight="1">
      <c r="A82" s="81" t="s">
        <v>722</v>
      </c>
      <c r="B82" s="87">
        <v>303.61</v>
      </c>
      <c r="C82" s="87">
        <v>60.73</v>
      </c>
      <c r="D82" s="111">
        <f t="shared" si="105"/>
        <v>364.34000000000003</v>
      </c>
      <c r="E82" s="31">
        <v>422234</v>
      </c>
      <c r="F82" s="2">
        <v>3</v>
      </c>
      <c r="G82" s="87">
        <f t="shared" ref="G82:P82" si="110">IF($F82=G$1,+$B82,0)</f>
        <v>0</v>
      </c>
      <c r="H82" s="87">
        <f t="shared" si="110"/>
        <v>0</v>
      </c>
      <c r="I82" s="87">
        <f t="shared" si="110"/>
        <v>303.61</v>
      </c>
      <c r="J82" s="87">
        <f t="shared" si="110"/>
        <v>0</v>
      </c>
      <c r="K82" s="87">
        <f t="shared" si="110"/>
        <v>0</v>
      </c>
      <c r="L82" s="87">
        <f t="shared" si="110"/>
        <v>0</v>
      </c>
      <c r="M82" s="87">
        <f t="shared" si="110"/>
        <v>0</v>
      </c>
      <c r="N82" s="87">
        <f t="shared" si="110"/>
        <v>0</v>
      </c>
      <c r="O82" s="87">
        <f t="shared" si="110"/>
        <v>0</v>
      </c>
      <c r="P82" s="87">
        <f t="shared" si="110"/>
        <v>0</v>
      </c>
      <c r="Q82" s="100">
        <f t="shared" si="107"/>
        <v>303.61</v>
      </c>
      <c r="R82" s="299">
        <f t="shared" si="94"/>
        <v>0</v>
      </c>
      <c r="S82" s="199">
        <f t="shared" si="92"/>
        <v>0</v>
      </c>
    </row>
    <row r="83" spans="1:19" ht="14.25" customHeight="1">
      <c r="A83" s="81"/>
      <c r="B83" s="87"/>
      <c r="C83" s="87"/>
      <c r="D83" s="90">
        <f t="shared" si="105"/>
        <v>0</v>
      </c>
      <c r="E83" s="31"/>
      <c r="F83" s="2"/>
      <c r="G83" s="87">
        <f t="shared" ref="G83:P83" si="111">IF($F83=G$1,+$B83,0)</f>
        <v>0</v>
      </c>
      <c r="H83" s="87">
        <f t="shared" si="111"/>
        <v>0</v>
      </c>
      <c r="I83" s="87">
        <f t="shared" si="111"/>
        <v>0</v>
      </c>
      <c r="J83" s="87">
        <f t="shared" si="111"/>
        <v>0</v>
      </c>
      <c r="K83" s="87">
        <f t="shared" si="111"/>
        <v>0</v>
      </c>
      <c r="L83" s="87">
        <f t="shared" si="111"/>
        <v>0</v>
      </c>
      <c r="M83" s="87">
        <f t="shared" si="111"/>
        <v>0</v>
      </c>
      <c r="N83" s="87">
        <f t="shared" si="111"/>
        <v>0</v>
      </c>
      <c r="O83" s="87">
        <f t="shared" si="111"/>
        <v>0</v>
      </c>
      <c r="P83" s="87">
        <f t="shared" si="111"/>
        <v>0</v>
      </c>
      <c r="Q83" s="100">
        <f t="shared" si="107"/>
        <v>0</v>
      </c>
      <c r="R83" s="299">
        <f t="shared" si="94"/>
        <v>0</v>
      </c>
      <c r="S83" s="199">
        <f t="shared" si="92"/>
        <v>0</v>
      </c>
    </row>
    <row r="84" spans="1:19" ht="14.25" customHeight="1">
      <c r="A84" s="81" t="s">
        <v>297</v>
      </c>
      <c r="B84" s="87">
        <v>86</v>
      </c>
      <c r="C84" s="87"/>
      <c r="D84" s="90">
        <f t="shared" si="105"/>
        <v>86</v>
      </c>
      <c r="E84" s="2" t="s">
        <v>211</v>
      </c>
      <c r="F84" s="2">
        <v>5</v>
      </c>
      <c r="G84" s="87">
        <f t="shared" ref="G84:P84" si="112">IF($F84=G$1,+$B84,0)</f>
        <v>0</v>
      </c>
      <c r="H84" s="87">
        <f t="shared" si="112"/>
        <v>0</v>
      </c>
      <c r="I84" s="87">
        <f t="shared" si="112"/>
        <v>0</v>
      </c>
      <c r="J84" s="87">
        <f t="shared" si="112"/>
        <v>0</v>
      </c>
      <c r="K84" s="87">
        <f t="shared" si="112"/>
        <v>86</v>
      </c>
      <c r="L84" s="87">
        <f t="shared" si="112"/>
        <v>0</v>
      </c>
      <c r="M84" s="87">
        <f t="shared" si="112"/>
        <v>0</v>
      </c>
      <c r="N84" s="87">
        <f t="shared" si="112"/>
        <v>0</v>
      </c>
      <c r="O84" s="87">
        <f t="shared" si="112"/>
        <v>0</v>
      </c>
      <c r="P84" s="87">
        <f t="shared" si="112"/>
        <v>0</v>
      </c>
      <c r="Q84" s="100">
        <f t="shared" si="107"/>
        <v>86</v>
      </c>
      <c r="R84" s="299">
        <f t="shared" si="94"/>
        <v>0</v>
      </c>
    </row>
    <row r="85" spans="1:19" ht="14.25" customHeight="1">
      <c r="A85" s="81" t="s">
        <v>533</v>
      </c>
      <c r="B85" s="87">
        <v>36.950000000000003</v>
      </c>
      <c r="C85" s="87">
        <v>7.39</v>
      </c>
      <c r="D85" s="90">
        <f t="shared" si="105"/>
        <v>44.34</v>
      </c>
      <c r="E85" s="2" t="s">
        <v>211</v>
      </c>
      <c r="F85" s="2">
        <v>6</v>
      </c>
      <c r="G85" s="87">
        <f t="shared" ref="G85:P85" si="113">IF($F85=G$1,+$B85,0)</f>
        <v>0</v>
      </c>
      <c r="H85" s="87">
        <f t="shared" si="113"/>
        <v>0</v>
      </c>
      <c r="I85" s="87">
        <f t="shared" si="113"/>
        <v>0</v>
      </c>
      <c r="J85" s="87">
        <f t="shared" si="113"/>
        <v>0</v>
      </c>
      <c r="K85" s="87">
        <f t="shared" si="113"/>
        <v>0</v>
      </c>
      <c r="L85" s="87">
        <f t="shared" si="113"/>
        <v>36.950000000000003</v>
      </c>
      <c r="M85" s="87">
        <f t="shared" si="113"/>
        <v>0</v>
      </c>
      <c r="N85" s="87">
        <f t="shared" si="113"/>
        <v>0</v>
      </c>
      <c r="O85" s="87">
        <f t="shared" si="113"/>
        <v>0</v>
      </c>
      <c r="P85" s="87">
        <f t="shared" si="113"/>
        <v>0</v>
      </c>
      <c r="Q85" s="100">
        <f t="shared" si="107"/>
        <v>36.950000000000003</v>
      </c>
      <c r="R85" s="299">
        <f t="shared" si="94"/>
        <v>0</v>
      </c>
    </row>
    <row r="86" spans="1:19" ht="14.25" customHeight="1">
      <c r="A86" s="81" t="s">
        <v>715</v>
      </c>
      <c r="B86" s="87">
        <v>36.74</v>
      </c>
      <c r="C86" s="87"/>
      <c r="D86" s="90">
        <f t="shared" si="105"/>
        <v>36.74</v>
      </c>
      <c r="E86" s="2" t="s">
        <v>211</v>
      </c>
      <c r="F86" s="2">
        <v>2</v>
      </c>
      <c r="G86" s="87">
        <f t="shared" ref="G86:P86" si="114">IF($F86=G$1,+$B86,0)</f>
        <v>0</v>
      </c>
      <c r="H86" s="87">
        <f t="shared" si="114"/>
        <v>36.74</v>
      </c>
      <c r="I86" s="87">
        <f t="shared" si="114"/>
        <v>0</v>
      </c>
      <c r="J86" s="87">
        <f t="shared" si="114"/>
        <v>0</v>
      </c>
      <c r="K86" s="87">
        <f t="shared" si="114"/>
        <v>0</v>
      </c>
      <c r="L86" s="87">
        <f t="shared" si="114"/>
        <v>0</v>
      </c>
      <c r="M86" s="87">
        <f t="shared" si="114"/>
        <v>0</v>
      </c>
      <c r="N86" s="87">
        <f t="shared" si="114"/>
        <v>0</v>
      </c>
      <c r="O86" s="87">
        <f t="shared" si="114"/>
        <v>0</v>
      </c>
      <c r="P86" s="87">
        <f t="shared" si="114"/>
        <v>0</v>
      </c>
      <c r="Q86" s="100">
        <f t="shared" si="107"/>
        <v>36.74</v>
      </c>
      <c r="R86" s="299">
        <f t="shared" si="94"/>
        <v>0</v>
      </c>
    </row>
    <row r="87" spans="1:19" ht="14.25" customHeight="1">
      <c r="A87" s="81" t="s">
        <v>147</v>
      </c>
      <c r="B87" s="87">
        <v>485.19</v>
      </c>
      <c r="C87" s="87">
        <v>24.26</v>
      </c>
      <c r="D87" s="90">
        <f t="shared" si="105"/>
        <v>509.45</v>
      </c>
      <c r="E87" s="2" t="s">
        <v>211</v>
      </c>
      <c r="F87" s="2">
        <v>4</v>
      </c>
      <c r="G87" s="87">
        <f t="shared" ref="G87:P87" si="115">IF($F87=G$1,+$B87,0)</f>
        <v>0</v>
      </c>
      <c r="H87" s="87">
        <f t="shared" si="115"/>
        <v>0</v>
      </c>
      <c r="I87" s="87">
        <f t="shared" si="115"/>
        <v>0</v>
      </c>
      <c r="J87" s="87">
        <f t="shared" si="115"/>
        <v>485.19</v>
      </c>
      <c r="K87" s="87">
        <f t="shared" si="115"/>
        <v>0</v>
      </c>
      <c r="L87" s="87">
        <f t="shared" si="115"/>
        <v>0</v>
      </c>
      <c r="M87" s="87">
        <f t="shared" si="115"/>
        <v>0</v>
      </c>
      <c r="N87" s="87">
        <f t="shared" si="115"/>
        <v>0</v>
      </c>
      <c r="O87" s="87">
        <f t="shared" si="115"/>
        <v>0</v>
      </c>
      <c r="P87" s="87">
        <f t="shared" si="115"/>
        <v>0</v>
      </c>
      <c r="Q87" s="100">
        <f t="shared" si="107"/>
        <v>485.19</v>
      </c>
      <c r="R87" s="299">
        <f t="shared" si="94"/>
        <v>0</v>
      </c>
      <c r="S87" s="199">
        <f>+B87+C87-D87</f>
        <v>0</v>
      </c>
    </row>
    <row r="88" spans="1:19" ht="14.25" customHeight="1">
      <c r="A88" s="81"/>
      <c r="B88" s="100"/>
      <c r="C88" s="113"/>
      <c r="D88" s="90">
        <f t="shared" si="105"/>
        <v>0</v>
      </c>
      <c r="E88" s="31"/>
      <c r="F88" s="2"/>
      <c r="G88" s="87">
        <f t="shared" ref="G88:P88" si="116">IF($F88=G$1,+$B88,0)</f>
        <v>0</v>
      </c>
      <c r="H88" s="87">
        <f t="shared" si="116"/>
        <v>0</v>
      </c>
      <c r="I88" s="87">
        <f t="shared" si="116"/>
        <v>0</v>
      </c>
      <c r="J88" s="87">
        <f t="shared" si="116"/>
        <v>0</v>
      </c>
      <c r="K88" s="87">
        <f t="shared" si="116"/>
        <v>0</v>
      </c>
      <c r="L88" s="87">
        <f t="shared" si="116"/>
        <v>0</v>
      </c>
      <c r="M88" s="87">
        <f t="shared" si="116"/>
        <v>0</v>
      </c>
      <c r="N88" s="87">
        <f t="shared" si="116"/>
        <v>0</v>
      </c>
      <c r="O88" s="87">
        <f t="shared" si="116"/>
        <v>0</v>
      </c>
      <c r="P88" s="87">
        <f t="shared" si="116"/>
        <v>0</v>
      </c>
      <c r="Q88" s="100">
        <f t="shared" si="107"/>
        <v>0</v>
      </c>
      <c r="R88" s="299">
        <f t="shared" si="94"/>
        <v>0</v>
      </c>
    </row>
    <row r="89" spans="1:19" ht="14.25" customHeight="1">
      <c r="A89" s="114" t="s">
        <v>248</v>
      </c>
      <c r="B89" s="125">
        <f t="shared" ref="B89:D89" si="117">SUM(B79:B88)</f>
        <v>3036.49</v>
      </c>
      <c r="C89" s="125">
        <f t="shared" si="117"/>
        <v>465.98</v>
      </c>
      <c r="D89" s="125">
        <f t="shared" si="117"/>
        <v>3502.47</v>
      </c>
      <c r="E89" s="2"/>
      <c r="F89" s="2"/>
      <c r="G89" s="125">
        <f t="shared" ref="G89:Q89" si="118">SUM(G79:G88)</f>
        <v>220</v>
      </c>
      <c r="H89" s="125">
        <f t="shared" si="118"/>
        <v>1904.74</v>
      </c>
      <c r="I89" s="125">
        <f t="shared" si="118"/>
        <v>303.61</v>
      </c>
      <c r="J89" s="125">
        <f t="shared" si="118"/>
        <v>485.19</v>
      </c>
      <c r="K89" s="125">
        <f t="shared" si="118"/>
        <v>86</v>
      </c>
      <c r="L89" s="125">
        <f t="shared" si="118"/>
        <v>36.950000000000003</v>
      </c>
      <c r="M89" s="125">
        <f t="shared" si="118"/>
        <v>0</v>
      </c>
      <c r="N89" s="125">
        <f t="shared" si="118"/>
        <v>0</v>
      </c>
      <c r="O89" s="125">
        <f t="shared" si="118"/>
        <v>0</v>
      </c>
      <c r="P89" s="125">
        <f t="shared" si="118"/>
        <v>0</v>
      </c>
      <c r="Q89" s="125">
        <f t="shared" si="118"/>
        <v>3036.49</v>
      </c>
      <c r="R89" s="299">
        <f t="shared" si="94"/>
        <v>0</v>
      </c>
      <c r="S89" s="129">
        <f t="shared" ref="S89:S137" si="119">+B89+C89-D89</f>
        <v>0</v>
      </c>
    </row>
    <row r="90" spans="1:19" ht="14.25" customHeight="1">
      <c r="A90" s="81"/>
      <c r="B90" s="90"/>
      <c r="D90" s="90">
        <f t="shared" ref="D90:D99" si="120">SUM(B90:C90)</f>
        <v>0</v>
      </c>
      <c r="E90" s="31"/>
      <c r="F90" s="2"/>
      <c r="G90" s="87">
        <f t="shared" ref="G90:P90" si="121">IF($F90=G$1,+$B90,0)</f>
        <v>0</v>
      </c>
      <c r="H90" s="87">
        <f t="shared" si="121"/>
        <v>0</v>
      </c>
      <c r="I90" s="87">
        <f t="shared" si="121"/>
        <v>0</v>
      </c>
      <c r="J90" s="87">
        <f t="shared" si="121"/>
        <v>0</v>
      </c>
      <c r="K90" s="87">
        <f t="shared" si="121"/>
        <v>0</v>
      </c>
      <c r="L90" s="87">
        <f t="shared" si="121"/>
        <v>0</v>
      </c>
      <c r="M90" s="87">
        <f t="shared" si="121"/>
        <v>0</v>
      </c>
      <c r="N90" s="87">
        <f t="shared" si="121"/>
        <v>0</v>
      </c>
      <c r="O90" s="87">
        <f t="shared" si="121"/>
        <v>0</v>
      </c>
      <c r="P90" s="87">
        <f t="shared" si="121"/>
        <v>0</v>
      </c>
      <c r="Q90" s="100">
        <f t="shared" ref="Q90:Q99" si="122">SUM(G90:O90)</f>
        <v>0</v>
      </c>
      <c r="R90" s="299">
        <f t="shared" si="94"/>
        <v>0</v>
      </c>
      <c r="S90" s="199">
        <f t="shared" si="119"/>
        <v>0</v>
      </c>
    </row>
    <row r="91" spans="1:19" ht="14.25" customHeight="1">
      <c r="A91" s="81" t="s">
        <v>725</v>
      </c>
      <c r="B91" s="90">
        <v>120</v>
      </c>
      <c r="C91" s="90"/>
      <c r="D91" s="90">
        <f t="shared" si="120"/>
        <v>120</v>
      </c>
      <c r="E91" s="208">
        <v>422235</v>
      </c>
      <c r="F91" s="91">
        <v>3</v>
      </c>
      <c r="G91" s="87">
        <f t="shared" ref="G91:P91" si="123">IF($F91=G$1,+$B91,0)</f>
        <v>0</v>
      </c>
      <c r="H91" s="87">
        <f t="shared" si="123"/>
        <v>0</v>
      </c>
      <c r="I91" s="87">
        <f t="shared" si="123"/>
        <v>120</v>
      </c>
      <c r="J91" s="87">
        <f t="shared" si="123"/>
        <v>0</v>
      </c>
      <c r="K91" s="87">
        <f t="shared" si="123"/>
        <v>0</v>
      </c>
      <c r="L91" s="87">
        <f t="shared" si="123"/>
        <v>0</v>
      </c>
      <c r="M91" s="87">
        <f t="shared" si="123"/>
        <v>0</v>
      </c>
      <c r="N91" s="87">
        <f t="shared" si="123"/>
        <v>0</v>
      </c>
      <c r="O91" s="87">
        <f t="shared" si="123"/>
        <v>0</v>
      </c>
      <c r="P91" s="87">
        <f t="shared" si="123"/>
        <v>0</v>
      </c>
      <c r="Q91" s="100">
        <f t="shared" si="122"/>
        <v>120</v>
      </c>
      <c r="R91" s="299">
        <f t="shared" si="94"/>
        <v>0</v>
      </c>
      <c r="S91" s="199">
        <f t="shared" si="119"/>
        <v>0</v>
      </c>
    </row>
    <row r="92" spans="1:19" ht="14.25" customHeight="1">
      <c r="A92" s="81" t="s">
        <v>726</v>
      </c>
      <c r="B92" s="90">
        <v>95</v>
      </c>
      <c r="C92" s="90">
        <v>19</v>
      </c>
      <c r="D92" s="90">
        <f t="shared" si="120"/>
        <v>114</v>
      </c>
      <c r="E92" s="31">
        <v>422236</v>
      </c>
      <c r="F92" s="2">
        <v>2</v>
      </c>
      <c r="G92" s="87">
        <f t="shared" ref="G92:P92" si="124">IF($F92=G$1,+$B92,0)</f>
        <v>0</v>
      </c>
      <c r="H92" s="87">
        <f t="shared" si="124"/>
        <v>95</v>
      </c>
      <c r="I92" s="87">
        <f t="shared" si="124"/>
        <v>0</v>
      </c>
      <c r="J92" s="87">
        <f t="shared" si="124"/>
        <v>0</v>
      </c>
      <c r="K92" s="87">
        <f t="shared" si="124"/>
        <v>0</v>
      </c>
      <c r="L92" s="87">
        <f t="shared" si="124"/>
        <v>0</v>
      </c>
      <c r="M92" s="87">
        <f t="shared" si="124"/>
        <v>0</v>
      </c>
      <c r="N92" s="87">
        <f t="shared" si="124"/>
        <v>0</v>
      </c>
      <c r="O92" s="87">
        <f t="shared" si="124"/>
        <v>0</v>
      </c>
      <c r="P92" s="87">
        <f t="shared" si="124"/>
        <v>0</v>
      </c>
      <c r="Q92" s="100">
        <f t="shared" si="122"/>
        <v>95</v>
      </c>
      <c r="R92" s="299">
        <f t="shared" si="94"/>
        <v>0</v>
      </c>
      <c r="S92" s="199">
        <f t="shared" si="119"/>
        <v>0</v>
      </c>
    </row>
    <row r="93" spans="1:19" ht="14.25" customHeight="1">
      <c r="A93" s="81" t="s">
        <v>727</v>
      </c>
      <c r="B93" s="90">
        <v>628.54999999999995</v>
      </c>
      <c r="C93" s="90"/>
      <c r="D93" s="90">
        <f t="shared" si="120"/>
        <v>628.54999999999995</v>
      </c>
      <c r="E93" s="31">
        <v>422238</v>
      </c>
      <c r="F93" s="2">
        <v>2</v>
      </c>
      <c r="G93" s="87">
        <f t="shared" ref="G93:P93" si="125">IF($F93=G$1,+$B93,0)</f>
        <v>0</v>
      </c>
      <c r="H93" s="87">
        <f t="shared" si="125"/>
        <v>628.54999999999995</v>
      </c>
      <c r="I93" s="87">
        <f t="shared" si="125"/>
        <v>0</v>
      </c>
      <c r="J93" s="87">
        <f t="shared" si="125"/>
        <v>0</v>
      </c>
      <c r="K93" s="87">
        <f t="shared" si="125"/>
        <v>0</v>
      </c>
      <c r="L93" s="87">
        <f t="shared" si="125"/>
        <v>0</v>
      </c>
      <c r="M93" s="87">
        <f t="shared" si="125"/>
        <v>0</v>
      </c>
      <c r="N93" s="87">
        <f t="shared" si="125"/>
        <v>0</v>
      </c>
      <c r="O93" s="87">
        <f t="shared" si="125"/>
        <v>0</v>
      </c>
      <c r="P93" s="87">
        <f t="shared" si="125"/>
        <v>0</v>
      </c>
      <c r="Q93" s="100">
        <f t="shared" si="122"/>
        <v>628.54999999999995</v>
      </c>
      <c r="R93" s="299">
        <f t="shared" si="94"/>
        <v>0</v>
      </c>
      <c r="S93" s="199">
        <f t="shared" si="119"/>
        <v>0</v>
      </c>
    </row>
    <row r="94" spans="1:19" ht="14.25" customHeight="1">
      <c r="A94" s="81" t="s">
        <v>728</v>
      </c>
      <c r="B94" s="90">
        <v>4944.07</v>
      </c>
      <c r="C94" s="90"/>
      <c r="D94" s="90">
        <f t="shared" si="120"/>
        <v>4944.07</v>
      </c>
      <c r="E94" s="31">
        <v>422239</v>
      </c>
      <c r="F94" s="2">
        <v>2</v>
      </c>
      <c r="G94" s="87">
        <f t="shared" ref="G94:P94" si="126">IF($F94=G$1,+$B94,0)</f>
        <v>0</v>
      </c>
      <c r="H94" s="87">
        <f t="shared" si="126"/>
        <v>4944.07</v>
      </c>
      <c r="I94" s="87">
        <f t="shared" si="126"/>
        <v>0</v>
      </c>
      <c r="J94" s="87">
        <f t="shared" si="126"/>
        <v>0</v>
      </c>
      <c r="K94" s="87">
        <f t="shared" si="126"/>
        <v>0</v>
      </c>
      <c r="L94" s="87">
        <f t="shared" si="126"/>
        <v>0</v>
      </c>
      <c r="M94" s="87">
        <f t="shared" si="126"/>
        <v>0</v>
      </c>
      <c r="N94" s="87">
        <f t="shared" si="126"/>
        <v>0</v>
      </c>
      <c r="O94" s="87">
        <f t="shared" si="126"/>
        <v>0</v>
      </c>
      <c r="P94" s="87">
        <f t="shared" si="126"/>
        <v>0</v>
      </c>
      <c r="Q94" s="100">
        <f t="shared" si="122"/>
        <v>4944.07</v>
      </c>
      <c r="R94" s="299">
        <f t="shared" si="94"/>
        <v>0</v>
      </c>
      <c r="S94" s="199">
        <f t="shared" si="119"/>
        <v>0</v>
      </c>
    </row>
    <row r="95" spans="1:19" ht="14.25" customHeight="1">
      <c r="A95" s="81"/>
      <c r="B95" s="90"/>
      <c r="C95" s="90"/>
      <c r="D95" s="90">
        <f t="shared" si="120"/>
        <v>0</v>
      </c>
      <c r="E95" s="31"/>
      <c r="F95" s="2"/>
      <c r="G95" s="87">
        <f t="shared" ref="G95:J95" si="127">IF($F95=G$1,+$B102,0)</f>
        <v>0</v>
      </c>
      <c r="H95" s="87">
        <f t="shared" si="127"/>
        <v>0</v>
      </c>
      <c r="I95" s="87">
        <f t="shared" si="127"/>
        <v>0</v>
      </c>
      <c r="J95" s="87">
        <f t="shared" si="127"/>
        <v>0</v>
      </c>
      <c r="K95" s="87">
        <f>IF($F95=K$1,+$B95,0)</f>
        <v>0</v>
      </c>
      <c r="L95" s="87">
        <f t="shared" ref="L95:P95" si="128">IF($F95=L$1,+$B102,0)</f>
        <v>0</v>
      </c>
      <c r="M95" s="87">
        <f t="shared" si="128"/>
        <v>0</v>
      </c>
      <c r="N95" s="87">
        <f t="shared" si="128"/>
        <v>0</v>
      </c>
      <c r="O95" s="87">
        <f t="shared" si="128"/>
        <v>0</v>
      </c>
      <c r="P95" s="87">
        <f t="shared" si="128"/>
        <v>0</v>
      </c>
      <c r="Q95" s="100">
        <f t="shared" si="122"/>
        <v>0</v>
      </c>
      <c r="R95" s="299">
        <f t="shared" si="94"/>
        <v>0</v>
      </c>
      <c r="S95" s="199">
        <f t="shared" si="119"/>
        <v>0</v>
      </c>
    </row>
    <row r="96" spans="1:19" ht="14.25" customHeight="1">
      <c r="A96" s="81" t="s">
        <v>297</v>
      </c>
      <c r="B96" s="90">
        <v>86</v>
      </c>
      <c r="C96" s="90"/>
      <c r="D96" s="90">
        <f t="shared" si="120"/>
        <v>86</v>
      </c>
      <c r="E96" s="2" t="s">
        <v>211</v>
      </c>
      <c r="F96" s="2">
        <v>5</v>
      </c>
      <c r="G96" s="87">
        <f t="shared" ref="G96:P96" si="129">IF($F96=G$1,+$B96,0)</f>
        <v>0</v>
      </c>
      <c r="H96" s="87">
        <f t="shared" si="129"/>
        <v>0</v>
      </c>
      <c r="I96" s="87">
        <f t="shared" si="129"/>
        <v>0</v>
      </c>
      <c r="J96" s="87">
        <f t="shared" si="129"/>
        <v>0</v>
      </c>
      <c r="K96" s="87">
        <f t="shared" si="129"/>
        <v>86</v>
      </c>
      <c r="L96" s="87">
        <f t="shared" si="129"/>
        <v>0</v>
      </c>
      <c r="M96" s="87">
        <f t="shared" si="129"/>
        <v>0</v>
      </c>
      <c r="N96" s="87">
        <f t="shared" si="129"/>
        <v>0</v>
      </c>
      <c r="O96" s="87">
        <f t="shared" si="129"/>
        <v>0</v>
      </c>
      <c r="P96" s="87">
        <f t="shared" si="129"/>
        <v>0</v>
      </c>
      <c r="Q96" s="100">
        <f t="shared" si="122"/>
        <v>86</v>
      </c>
      <c r="R96" s="299">
        <f t="shared" si="94"/>
        <v>0</v>
      </c>
      <c r="S96" s="199">
        <f t="shared" si="119"/>
        <v>0</v>
      </c>
    </row>
    <row r="97" spans="1:19" ht="14.25" customHeight="1">
      <c r="A97" s="81" t="s">
        <v>533</v>
      </c>
      <c r="B97" s="90">
        <v>36.950000000000003</v>
      </c>
      <c r="C97" s="90">
        <v>7.39</v>
      </c>
      <c r="D97" s="90">
        <f t="shared" si="120"/>
        <v>44.34</v>
      </c>
      <c r="E97" s="2" t="s">
        <v>211</v>
      </c>
      <c r="F97" s="2">
        <v>6</v>
      </c>
      <c r="G97" s="87">
        <f t="shared" ref="G97:P97" si="130">IF($F97=G$1,+$B97,0)</f>
        <v>0</v>
      </c>
      <c r="H97" s="87">
        <f t="shared" si="130"/>
        <v>0</v>
      </c>
      <c r="I97" s="87">
        <f t="shared" si="130"/>
        <v>0</v>
      </c>
      <c r="J97" s="87">
        <f t="shared" si="130"/>
        <v>0</v>
      </c>
      <c r="K97" s="87">
        <f t="shared" si="130"/>
        <v>0</v>
      </c>
      <c r="L97" s="87">
        <f t="shared" si="130"/>
        <v>36.950000000000003</v>
      </c>
      <c r="M97" s="87">
        <f t="shared" si="130"/>
        <v>0</v>
      </c>
      <c r="N97" s="87">
        <f t="shared" si="130"/>
        <v>0</v>
      </c>
      <c r="O97" s="87">
        <f t="shared" si="130"/>
        <v>0</v>
      </c>
      <c r="P97" s="87">
        <f t="shared" si="130"/>
        <v>0</v>
      </c>
      <c r="Q97" s="100">
        <f t="shared" si="122"/>
        <v>36.950000000000003</v>
      </c>
      <c r="R97" s="299">
        <f t="shared" si="94"/>
        <v>0</v>
      </c>
      <c r="S97" s="199">
        <f t="shared" si="119"/>
        <v>0</v>
      </c>
    </row>
    <row r="98" spans="1:19" ht="14.25" customHeight="1">
      <c r="A98" s="81" t="s">
        <v>715</v>
      </c>
      <c r="B98" s="90">
        <v>36.74</v>
      </c>
      <c r="C98" s="90"/>
      <c r="D98" s="90">
        <f t="shared" si="120"/>
        <v>36.74</v>
      </c>
      <c r="E98" s="2" t="s">
        <v>211</v>
      </c>
      <c r="F98" s="2">
        <v>2</v>
      </c>
      <c r="G98" s="87">
        <f t="shared" ref="G98:P98" si="131">IF($F98=G$1,+$B98,0)</f>
        <v>0</v>
      </c>
      <c r="H98" s="87">
        <f t="shared" si="131"/>
        <v>36.74</v>
      </c>
      <c r="I98" s="87">
        <f t="shared" si="131"/>
        <v>0</v>
      </c>
      <c r="J98" s="87">
        <f t="shared" si="131"/>
        <v>0</v>
      </c>
      <c r="K98" s="87">
        <f t="shared" si="131"/>
        <v>0</v>
      </c>
      <c r="L98" s="87">
        <f t="shared" si="131"/>
        <v>0</v>
      </c>
      <c r="M98" s="87">
        <f t="shared" si="131"/>
        <v>0</v>
      </c>
      <c r="N98" s="87">
        <f t="shared" si="131"/>
        <v>0</v>
      </c>
      <c r="O98" s="87">
        <f t="shared" si="131"/>
        <v>0</v>
      </c>
      <c r="P98" s="87">
        <f t="shared" si="131"/>
        <v>0</v>
      </c>
      <c r="Q98" s="100">
        <f t="shared" si="122"/>
        <v>36.74</v>
      </c>
      <c r="R98" s="299">
        <f t="shared" si="94"/>
        <v>0</v>
      </c>
      <c r="S98" s="199">
        <f t="shared" si="119"/>
        <v>0</v>
      </c>
    </row>
    <row r="99" spans="1:19" ht="14.25" customHeight="1">
      <c r="A99" s="81"/>
      <c r="B99" s="100"/>
      <c r="C99" s="113"/>
      <c r="D99" s="90">
        <f t="shared" si="120"/>
        <v>0</v>
      </c>
      <c r="E99" s="2"/>
      <c r="F99" s="2"/>
      <c r="G99" s="87">
        <f t="shared" ref="G99:P99" si="132">IF($F99=G$1,+$B99,0)</f>
        <v>0</v>
      </c>
      <c r="H99" s="87">
        <f t="shared" si="132"/>
        <v>0</v>
      </c>
      <c r="I99" s="87">
        <f t="shared" si="132"/>
        <v>0</v>
      </c>
      <c r="J99" s="87">
        <f t="shared" si="132"/>
        <v>0</v>
      </c>
      <c r="K99" s="87">
        <f t="shared" si="132"/>
        <v>0</v>
      </c>
      <c r="L99" s="87">
        <f t="shared" si="132"/>
        <v>0</v>
      </c>
      <c r="M99" s="87">
        <f t="shared" si="132"/>
        <v>0</v>
      </c>
      <c r="N99" s="87">
        <f t="shared" si="132"/>
        <v>0</v>
      </c>
      <c r="O99" s="87">
        <f t="shared" si="132"/>
        <v>0</v>
      </c>
      <c r="P99" s="87">
        <f t="shared" si="132"/>
        <v>0</v>
      </c>
      <c r="Q99" s="100">
        <f t="shared" si="122"/>
        <v>0</v>
      </c>
      <c r="R99" s="299">
        <f t="shared" si="94"/>
        <v>0</v>
      </c>
      <c r="S99" s="199">
        <f t="shared" si="119"/>
        <v>0</v>
      </c>
    </row>
    <row r="100" spans="1:19" ht="14.25" customHeight="1">
      <c r="A100" s="114" t="s">
        <v>256</v>
      </c>
      <c r="B100" s="105">
        <f t="shared" ref="B100:D100" si="133">SUM(B90:B99)</f>
        <v>5947.3099999999995</v>
      </c>
      <c r="C100" s="105">
        <f t="shared" si="133"/>
        <v>26.39</v>
      </c>
      <c r="D100" s="105">
        <f t="shared" si="133"/>
        <v>5973.7</v>
      </c>
      <c r="E100" s="2"/>
      <c r="F100" s="2"/>
      <c r="G100" s="105">
        <f t="shared" ref="G100:Q100" si="134">SUM(G90:G99)</f>
        <v>0</v>
      </c>
      <c r="H100" s="105">
        <f t="shared" si="134"/>
        <v>5704.36</v>
      </c>
      <c r="I100" s="105">
        <f t="shared" si="134"/>
        <v>120</v>
      </c>
      <c r="J100" s="105">
        <f t="shared" si="134"/>
        <v>0</v>
      </c>
      <c r="K100" s="105">
        <f t="shared" si="134"/>
        <v>86</v>
      </c>
      <c r="L100" s="105">
        <f t="shared" si="134"/>
        <v>36.950000000000003</v>
      </c>
      <c r="M100" s="105">
        <f t="shared" si="134"/>
        <v>0</v>
      </c>
      <c r="N100" s="105">
        <f t="shared" si="134"/>
        <v>0</v>
      </c>
      <c r="O100" s="105">
        <f t="shared" si="134"/>
        <v>0</v>
      </c>
      <c r="P100" s="105">
        <f t="shared" si="134"/>
        <v>0</v>
      </c>
      <c r="Q100" s="105">
        <f t="shared" si="134"/>
        <v>5947.3099999999995</v>
      </c>
      <c r="R100" s="299">
        <f t="shared" si="94"/>
        <v>0</v>
      </c>
      <c r="S100" s="199">
        <f t="shared" si="119"/>
        <v>0</v>
      </c>
    </row>
    <row r="101" spans="1:19" ht="14.25" customHeight="1">
      <c r="A101" s="81" t="s">
        <v>729</v>
      </c>
      <c r="B101" s="90">
        <v>220</v>
      </c>
      <c r="C101" s="20"/>
      <c r="D101" s="90">
        <f t="shared" ref="D101:D112" si="135">SUM(B101:C101)</f>
        <v>220</v>
      </c>
      <c r="E101" s="2">
        <v>422240</v>
      </c>
      <c r="F101" s="2">
        <v>1</v>
      </c>
      <c r="G101" s="87">
        <f t="shared" ref="G101:P102" si="136">IF($F101=G$1,+$B101,0)</f>
        <v>220</v>
      </c>
      <c r="H101" s="87">
        <f t="shared" si="136"/>
        <v>0</v>
      </c>
      <c r="I101" s="87">
        <f t="shared" si="136"/>
        <v>0</v>
      </c>
      <c r="J101" s="87">
        <f t="shared" si="136"/>
        <v>0</v>
      </c>
      <c r="K101" s="87">
        <f t="shared" si="136"/>
        <v>0</v>
      </c>
      <c r="L101" s="87">
        <f t="shared" si="136"/>
        <v>0</v>
      </c>
      <c r="M101" s="87">
        <f t="shared" si="136"/>
        <v>0</v>
      </c>
      <c r="N101" s="87">
        <f t="shared" si="136"/>
        <v>0</v>
      </c>
      <c r="O101" s="87">
        <f t="shared" si="136"/>
        <v>0</v>
      </c>
      <c r="P101" s="87">
        <f t="shared" si="136"/>
        <v>0</v>
      </c>
      <c r="Q101" s="100">
        <f t="shared" ref="Q101:Q112" si="137">SUM(G101:O101)</f>
        <v>220</v>
      </c>
      <c r="R101" s="299">
        <f t="shared" si="94"/>
        <v>0</v>
      </c>
      <c r="S101" s="199">
        <f t="shared" si="119"/>
        <v>0</v>
      </c>
    </row>
    <row r="102" spans="1:19" ht="14.25" customHeight="1">
      <c r="A102" s="101" t="s">
        <v>730</v>
      </c>
      <c r="B102" s="90">
        <v>750</v>
      </c>
      <c r="C102" s="90">
        <v>150</v>
      </c>
      <c r="D102" s="90">
        <f t="shared" si="135"/>
        <v>900</v>
      </c>
      <c r="E102" s="91">
        <v>422242</v>
      </c>
      <c r="F102" s="91">
        <v>8</v>
      </c>
      <c r="G102" s="87">
        <f>IF($F102=G$1,+#REF!,0)</f>
        <v>0</v>
      </c>
      <c r="H102" s="87">
        <f>IF($F102=H$1,+$B102,0)</f>
        <v>0</v>
      </c>
      <c r="I102" s="87">
        <f t="shared" ref="I102:P102" si="138">IF($F102=I$1,+#REF!,0)</f>
        <v>0</v>
      </c>
      <c r="J102" s="87">
        <f t="shared" si="138"/>
        <v>0</v>
      </c>
      <c r="K102" s="87">
        <f t="shared" si="138"/>
        <v>0</v>
      </c>
      <c r="L102" s="87">
        <f t="shared" si="138"/>
        <v>0</v>
      </c>
      <c r="M102" s="87">
        <f t="shared" si="138"/>
        <v>0</v>
      </c>
      <c r="N102" s="87">
        <f t="shared" si="136"/>
        <v>750</v>
      </c>
      <c r="O102" s="87">
        <f t="shared" si="138"/>
        <v>0</v>
      </c>
      <c r="P102" s="87">
        <f t="shared" si="138"/>
        <v>0</v>
      </c>
      <c r="Q102" s="100">
        <f t="shared" si="137"/>
        <v>750</v>
      </c>
      <c r="R102" s="299">
        <f t="shared" si="94"/>
        <v>0</v>
      </c>
      <c r="S102" s="199">
        <f t="shared" si="119"/>
        <v>0</v>
      </c>
    </row>
    <row r="103" spans="1:19" ht="14.25" customHeight="1">
      <c r="A103" s="101" t="s">
        <v>731</v>
      </c>
      <c r="B103" s="90">
        <v>73.23</v>
      </c>
      <c r="C103" s="90"/>
      <c r="D103" s="90">
        <f t="shared" si="135"/>
        <v>73.23</v>
      </c>
      <c r="E103" s="2">
        <v>422241</v>
      </c>
      <c r="F103" s="2">
        <v>2</v>
      </c>
      <c r="G103" s="87">
        <f t="shared" ref="G103:P103" si="139">IF($F103=G$1,+$B103,0)</f>
        <v>0</v>
      </c>
      <c r="H103" s="87">
        <f t="shared" si="139"/>
        <v>73.23</v>
      </c>
      <c r="I103" s="87">
        <f t="shared" si="139"/>
        <v>0</v>
      </c>
      <c r="J103" s="87">
        <f t="shared" si="139"/>
        <v>0</v>
      </c>
      <c r="K103" s="87">
        <f t="shared" si="139"/>
        <v>0</v>
      </c>
      <c r="L103" s="87">
        <f t="shared" si="139"/>
        <v>0</v>
      </c>
      <c r="M103" s="87">
        <f t="shared" si="139"/>
        <v>0</v>
      </c>
      <c r="N103" s="87">
        <f t="shared" si="139"/>
        <v>0</v>
      </c>
      <c r="O103" s="87">
        <f t="shared" si="139"/>
        <v>0</v>
      </c>
      <c r="P103" s="87">
        <f t="shared" si="139"/>
        <v>0</v>
      </c>
      <c r="Q103" s="100">
        <f t="shared" si="137"/>
        <v>73.23</v>
      </c>
      <c r="R103" s="299">
        <f t="shared" si="94"/>
        <v>0</v>
      </c>
      <c r="S103" s="199">
        <f t="shared" si="119"/>
        <v>0</v>
      </c>
    </row>
    <row r="104" spans="1:19" ht="14.25" customHeight="1">
      <c r="A104" s="81"/>
      <c r="B104" s="87"/>
      <c r="C104" s="90"/>
      <c r="D104" s="111">
        <f t="shared" si="135"/>
        <v>0</v>
      </c>
      <c r="E104" s="2"/>
      <c r="F104" s="2"/>
      <c r="G104" s="87">
        <f t="shared" ref="G104:P104" si="140">IF($F104=G$1,+$B104,0)</f>
        <v>0</v>
      </c>
      <c r="H104" s="87">
        <f t="shared" si="140"/>
        <v>0</v>
      </c>
      <c r="I104" s="87">
        <f t="shared" si="140"/>
        <v>0</v>
      </c>
      <c r="J104" s="87">
        <f t="shared" si="140"/>
        <v>0</v>
      </c>
      <c r="K104" s="87">
        <f t="shared" si="140"/>
        <v>0</v>
      </c>
      <c r="L104" s="87">
        <f t="shared" si="140"/>
        <v>0</v>
      </c>
      <c r="M104" s="87">
        <f t="shared" si="140"/>
        <v>0</v>
      </c>
      <c r="N104" s="87">
        <f t="shared" si="140"/>
        <v>0</v>
      </c>
      <c r="O104" s="87">
        <f t="shared" si="140"/>
        <v>0</v>
      </c>
      <c r="P104" s="87">
        <f t="shared" si="140"/>
        <v>0</v>
      </c>
      <c r="Q104" s="100">
        <f t="shared" si="137"/>
        <v>0</v>
      </c>
      <c r="R104" s="299">
        <f t="shared" si="94"/>
        <v>0</v>
      </c>
      <c r="S104" s="199">
        <f t="shared" si="119"/>
        <v>0</v>
      </c>
    </row>
    <row r="105" spans="1:19" ht="14.25" customHeight="1">
      <c r="A105" s="81" t="s">
        <v>297</v>
      </c>
      <c r="B105" s="87">
        <v>86</v>
      </c>
      <c r="C105" s="90"/>
      <c r="D105" s="90">
        <f t="shared" si="135"/>
        <v>86</v>
      </c>
      <c r="E105" s="2" t="s">
        <v>211</v>
      </c>
      <c r="F105" s="2">
        <v>5</v>
      </c>
      <c r="G105" s="87">
        <f t="shared" ref="G105:P105" si="141">IF($F105=G$1,+$B105,0)</f>
        <v>0</v>
      </c>
      <c r="H105" s="87">
        <f t="shared" si="141"/>
        <v>0</v>
      </c>
      <c r="I105" s="87">
        <f t="shared" si="141"/>
        <v>0</v>
      </c>
      <c r="J105" s="87">
        <f t="shared" si="141"/>
        <v>0</v>
      </c>
      <c r="K105" s="87">
        <f t="shared" si="141"/>
        <v>86</v>
      </c>
      <c r="L105" s="87">
        <f t="shared" si="141"/>
        <v>0</v>
      </c>
      <c r="M105" s="87">
        <f t="shared" si="141"/>
        <v>0</v>
      </c>
      <c r="N105" s="87">
        <f t="shared" si="141"/>
        <v>0</v>
      </c>
      <c r="O105" s="87">
        <f t="shared" si="141"/>
        <v>0</v>
      </c>
      <c r="P105" s="87">
        <f t="shared" si="141"/>
        <v>0</v>
      </c>
      <c r="Q105" s="100">
        <f t="shared" si="137"/>
        <v>86</v>
      </c>
      <c r="R105" s="299">
        <f t="shared" si="94"/>
        <v>0</v>
      </c>
      <c r="S105" s="199">
        <f t="shared" si="119"/>
        <v>0</v>
      </c>
    </row>
    <row r="106" spans="1:19" ht="14.25" customHeight="1">
      <c r="A106" s="81" t="s">
        <v>533</v>
      </c>
      <c r="B106" s="87">
        <v>36.950000000000003</v>
      </c>
      <c r="C106" s="90">
        <v>7.39</v>
      </c>
      <c r="D106" s="90">
        <f t="shared" si="135"/>
        <v>44.34</v>
      </c>
      <c r="E106" s="2" t="s">
        <v>211</v>
      </c>
      <c r="F106" s="2">
        <v>6</v>
      </c>
      <c r="G106" s="87">
        <f t="shared" ref="G106:P106" si="142">IF($F106=G$1,+$B106,0)</f>
        <v>0</v>
      </c>
      <c r="H106" s="87">
        <f t="shared" si="142"/>
        <v>0</v>
      </c>
      <c r="I106" s="87">
        <f t="shared" si="142"/>
        <v>0</v>
      </c>
      <c r="J106" s="87">
        <f t="shared" si="142"/>
        <v>0</v>
      </c>
      <c r="K106" s="87">
        <f t="shared" si="142"/>
        <v>0</v>
      </c>
      <c r="L106" s="87">
        <f t="shared" si="142"/>
        <v>36.950000000000003</v>
      </c>
      <c r="M106" s="87">
        <f t="shared" si="142"/>
        <v>0</v>
      </c>
      <c r="N106" s="87">
        <f t="shared" si="142"/>
        <v>0</v>
      </c>
      <c r="O106" s="87">
        <f t="shared" si="142"/>
        <v>0</v>
      </c>
      <c r="P106" s="87">
        <f t="shared" si="142"/>
        <v>0</v>
      </c>
      <c r="Q106" s="100">
        <f t="shared" si="137"/>
        <v>36.950000000000003</v>
      </c>
      <c r="R106" s="299">
        <f t="shared" si="94"/>
        <v>0</v>
      </c>
      <c r="S106" s="199">
        <f t="shared" si="119"/>
        <v>0</v>
      </c>
    </row>
    <row r="107" spans="1:19" ht="14.25" customHeight="1">
      <c r="A107" s="81" t="s">
        <v>715</v>
      </c>
      <c r="B107" s="87">
        <v>36.74</v>
      </c>
      <c r="C107" s="90"/>
      <c r="D107" s="90">
        <f t="shared" si="135"/>
        <v>36.74</v>
      </c>
      <c r="E107" s="2" t="s">
        <v>211</v>
      </c>
      <c r="F107" s="2">
        <v>2</v>
      </c>
      <c r="G107" s="87">
        <f t="shared" ref="G107:P107" si="143">IF($F107=G$1,+$B107,0)</f>
        <v>0</v>
      </c>
      <c r="H107" s="87">
        <f t="shared" si="143"/>
        <v>36.74</v>
      </c>
      <c r="I107" s="87">
        <f t="shared" si="143"/>
        <v>0</v>
      </c>
      <c r="J107" s="87">
        <f t="shared" si="143"/>
        <v>0</v>
      </c>
      <c r="K107" s="87">
        <f t="shared" si="143"/>
        <v>0</v>
      </c>
      <c r="L107" s="87">
        <f t="shared" si="143"/>
        <v>0</v>
      </c>
      <c r="M107" s="87">
        <f t="shared" si="143"/>
        <v>0</v>
      </c>
      <c r="N107" s="87">
        <f t="shared" si="143"/>
        <v>0</v>
      </c>
      <c r="O107" s="87">
        <f t="shared" si="143"/>
        <v>0</v>
      </c>
      <c r="P107" s="87">
        <f t="shared" si="143"/>
        <v>0</v>
      </c>
      <c r="Q107" s="100">
        <f t="shared" si="137"/>
        <v>36.74</v>
      </c>
      <c r="R107" s="299">
        <f t="shared" si="94"/>
        <v>0</v>
      </c>
      <c r="S107" s="199">
        <f t="shared" si="119"/>
        <v>0</v>
      </c>
    </row>
    <row r="108" spans="1:19" ht="14.25" customHeight="1">
      <c r="A108" s="81"/>
      <c r="B108" s="87"/>
      <c r="C108" s="90"/>
      <c r="D108" s="90">
        <f t="shared" si="135"/>
        <v>0</v>
      </c>
      <c r="E108" s="2"/>
      <c r="F108" s="2"/>
      <c r="G108" s="87">
        <f t="shared" ref="G108:P108" si="144">IF($F108=G$1,+$B108,0)</f>
        <v>0</v>
      </c>
      <c r="H108" s="87">
        <f t="shared" si="144"/>
        <v>0</v>
      </c>
      <c r="I108" s="87">
        <f t="shared" si="144"/>
        <v>0</v>
      </c>
      <c r="J108" s="87">
        <f t="shared" si="144"/>
        <v>0</v>
      </c>
      <c r="K108" s="87">
        <f t="shared" si="144"/>
        <v>0</v>
      </c>
      <c r="L108" s="87">
        <f t="shared" si="144"/>
        <v>0</v>
      </c>
      <c r="M108" s="87">
        <f t="shared" si="144"/>
        <v>0</v>
      </c>
      <c r="N108" s="87">
        <f t="shared" si="144"/>
        <v>0</v>
      </c>
      <c r="O108" s="87">
        <f t="shared" si="144"/>
        <v>0</v>
      </c>
      <c r="P108" s="87">
        <f t="shared" si="144"/>
        <v>0</v>
      </c>
      <c r="Q108" s="100">
        <f t="shared" si="137"/>
        <v>0</v>
      </c>
      <c r="R108" s="299">
        <f t="shared" si="94"/>
        <v>0</v>
      </c>
      <c r="S108" s="199">
        <f t="shared" si="119"/>
        <v>0</v>
      </c>
    </row>
    <row r="109" spans="1:19" ht="14.25" customHeight="1">
      <c r="A109" s="81"/>
      <c r="B109" s="87"/>
      <c r="C109" s="90"/>
      <c r="D109" s="90">
        <f t="shared" si="135"/>
        <v>0</v>
      </c>
      <c r="E109" s="2"/>
      <c r="F109" s="2"/>
      <c r="G109" s="87">
        <f t="shared" ref="G109:P109" si="145">IF($F109=G$1,+$B109,0)</f>
        <v>0</v>
      </c>
      <c r="H109" s="87">
        <f t="shared" si="145"/>
        <v>0</v>
      </c>
      <c r="I109" s="87">
        <f t="shared" si="145"/>
        <v>0</v>
      </c>
      <c r="J109" s="87">
        <f t="shared" si="145"/>
        <v>0</v>
      </c>
      <c r="K109" s="87">
        <f t="shared" si="145"/>
        <v>0</v>
      </c>
      <c r="L109" s="87">
        <f t="shared" si="145"/>
        <v>0</v>
      </c>
      <c r="M109" s="87">
        <f t="shared" si="145"/>
        <v>0</v>
      </c>
      <c r="N109" s="87">
        <f t="shared" si="145"/>
        <v>0</v>
      </c>
      <c r="O109" s="87">
        <f t="shared" si="145"/>
        <v>0</v>
      </c>
      <c r="P109" s="87">
        <f t="shared" si="145"/>
        <v>0</v>
      </c>
      <c r="Q109" s="100">
        <f t="shared" si="137"/>
        <v>0</v>
      </c>
      <c r="R109" s="299">
        <f t="shared" si="94"/>
        <v>0</v>
      </c>
      <c r="S109" s="199">
        <f t="shared" si="119"/>
        <v>0</v>
      </c>
    </row>
    <row r="110" spans="1:19" ht="14.25" customHeight="1">
      <c r="A110" s="81"/>
      <c r="B110" s="87"/>
      <c r="C110" s="90"/>
      <c r="D110" s="90">
        <f t="shared" si="135"/>
        <v>0</v>
      </c>
      <c r="E110" s="2"/>
      <c r="F110" s="2"/>
      <c r="G110" s="87">
        <f t="shared" ref="G110:P110" si="146">IF($F110=G$1,+$B110,0)</f>
        <v>0</v>
      </c>
      <c r="H110" s="87">
        <f t="shared" si="146"/>
        <v>0</v>
      </c>
      <c r="I110" s="87">
        <f t="shared" si="146"/>
        <v>0</v>
      </c>
      <c r="J110" s="87">
        <f t="shared" si="146"/>
        <v>0</v>
      </c>
      <c r="K110" s="87">
        <f t="shared" si="146"/>
        <v>0</v>
      </c>
      <c r="L110" s="87">
        <f t="shared" si="146"/>
        <v>0</v>
      </c>
      <c r="M110" s="87">
        <f t="shared" si="146"/>
        <v>0</v>
      </c>
      <c r="N110" s="87">
        <f t="shared" si="146"/>
        <v>0</v>
      </c>
      <c r="O110" s="87">
        <f t="shared" si="146"/>
        <v>0</v>
      </c>
      <c r="P110" s="87">
        <f t="shared" si="146"/>
        <v>0</v>
      </c>
      <c r="Q110" s="100">
        <f t="shared" si="137"/>
        <v>0</v>
      </c>
      <c r="R110" s="299">
        <f t="shared" si="94"/>
        <v>0</v>
      </c>
      <c r="S110" s="199">
        <f t="shared" si="119"/>
        <v>0</v>
      </c>
    </row>
    <row r="111" spans="1:19" ht="14.25" customHeight="1">
      <c r="A111" s="81"/>
      <c r="B111" s="87"/>
      <c r="C111" s="90"/>
      <c r="D111" s="90">
        <f t="shared" si="135"/>
        <v>0</v>
      </c>
      <c r="E111" s="2"/>
      <c r="F111" s="2"/>
      <c r="G111" s="87">
        <f t="shared" ref="G111:P111" si="147">IF($F111=G$1,+$B111,0)</f>
        <v>0</v>
      </c>
      <c r="H111" s="87">
        <f t="shared" si="147"/>
        <v>0</v>
      </c>
      <c r="I111" s="87">
        <f t="shared" si="147"/>
        <v>0</v>
      </c>
      <c r="J111" s="87">
        <f t="shared" si="147"/>
        <v>0</v>
      </c>
      <c r="K111" s="87">
        <f t="shared" si="147"/>
        <v>0</v>
      </c>
      <c r="L111" s="87">
        <f t="shared" si="147"/>
        <v>0</v>
      </c>
      <c r="M111" s="87">
        <f t="shared" si="147"/>
        <v>0</v>
      </c>
      <c r="N111" s="87">
        <f t="shared" si="147"/>
        <v>0</v>
      </c>
      <c r="O111" s="87">
        <f t="shared" si="147"/>
        <v>0</v>
      </c>
      <c r="P111" s="87">
        <f t="shared" si="147"/>
        <v>0</v>
      </c>
      <c r="Q111" s="100">
        <f t="shared" si="137"/>
        <v>0</v>
      </c>
      <c r="R111" s="299">
        <f t="shared" si="94"/>
        <v>0</v>
      </c>
      <c r="S111" s="199">
        <f t="shared" si="119"/>
        <v>0</v>
      </c>
    </row>
    <row r="112" spans="1:19" ht="14.25" customHeight="1">
      <c r="A112" s="81"/>
      <c r="B112" s="87"/>
      <c r="C112" s="90"/>
      <c r="D112" s="90">
        <f t="shared" si="135"/>
        <v>0</v>
      </c>
      <c r="E112" s="2"/>
      <c r="F112" s="2"/>
      <c r="G112" s="87">
        <f t="shared" ref="G112:P112" si="148">IF($F112=G$1,+$B112,0)</f>
        <v>0</v>
      </c>
      <c r="H112" s="87">
        <f t="shared" si="148"/>
        <v>0</v>
      </c>
      <c r="I112" s="87">
        <f t="shared" si="148"/>
        <v>0</v>
      </c>
      <c r="J112" s="87">
        <f t="shared" si="148"/>
        <v>0</v>
      </c>
      <c r="K112" s="87">
        <f t="shared" si="148"/>
        <v>0</v>
      </c>
      <c r="L112" s="87">
        <f t="shared" si="148"/>
        <v>0</v>
      </c>
      <c r="M112" s="87">
        <f t="shared" si="148"/>
        <v>0</v>
      </c>
      <c r="N112" s="87">
        <f t="shared" si="148"/>
        <v>0</v>
      </c>
      <c r="O112" s="87">
        <f t="shared" si="148"/>
        <v>0</v>
      </c>
      <c r="P112" s="87">
        <f t="shared" si="148"/>
        <v>0</v>
      </c>
      <c r="Q112" s="100">
        <f t="shared" si="137"/>
        <v>0</v>
      </c>
      <c r="R112" s="299">
        <f t="shared" si="94"/>
        <v>0</v>
      </c>
      <c r="S112" s="199">
        <f t="shared" si="119"/>
        <v>0</v>
      </c>
    </row>
    <row r="113" spans="1:19" ht="14.25" customHeight="1">
      <c r="A113" s="114" t="s">
        <v>470</v>
      </c>
      <c r="B113" s="125">
        <f t="shared" ref="B113:D113" si="149">SUM(B101:B112)</f>
        <v>1202.92</v>
      </c>
      <c r="C113" s="125">
        <f t="shared" si="149"/>
        <v>157.38999999999999</v>
      </c>
      <c r="D113" s="125">
        <f t="shared" si="149"/>
        <v>1360.31</v>
      </c>
      <c r="E113" s="2"/>
      <c r="F113" s="2"/>
      <c r="G113" s="125">
        <f t="shared" ref="G113:Q113" si="150">SUM(G101:G112)</f>
        <v>220</v>
      </c>
      <c r="H113" s="125">
        <f t="shared" si="150"/>
        <v>109.97</v>
      </c>
      <c r="I113" s="125">
        <f t="shared" si="150"/>
        <v>0</v>
      </c>
      <c r="J113" s="125">
        <f t="shared" si="150"/>
        <v>0</v>
      </c>
      <c r="K113" s="125">
        <f t="shared" si="150"/>
        <v>86</v>
      </c>
      <c r="L113" s="125">
        <f t="shared" si="150"/>
        <v>36.950000000000003</v>
      </c>
      <c r="M113" s="125">
        <f t="shared" si="150"/>
        <v>0</v>
      </c>
      <c r="N113" s="125">
        <f t="shared" si="150"/>
        <v>750</v>
      </c>
      <c r="O113" s="125">
        <f t="shared" si="150"/>
        <v>0</v>
      </c>
      <c r="P113" s="125">
        <f t="shared" si="150"/>
        <v>0</v>
      </c>
      <c r="Q113" s="125">
        <f t="shared" si="150"/>
        <v>1202.92</v>
      </c>
      <c r="R113" s="299">
        <f t="shared" si="94"/>
        <v>0</v>
      </c>
      <c r="S113" s="129">
        <f t="shared" si="119"/>
        <v>0</v>
      </c>
    </row>
    <row r="114" spans="1:19" ht="14.25" customHeight="1">
      <c r="A114" s="81" t="s">
        <v>729</v>
      </c>
      <c r="B114" s="5">
        <v>220</v>
      </c>
      <c r="D114" s="126">
        <f t="shared" ref="D114:D123" si="151">SUM(B114:C114)</f>
        <v>220</v>
      </c>
      <c r="E114" s="2">
        <v>422244</v>
      </c>
      <c r="F114" s="2">
        <v>1</v>
      </c>
      <c r="G114" s="87">
        <f t="shared" ref="G114:P114" si="152">IF($F114=G$1,+$B114,0)</f>
        <v>220</v>
      </c>
      <c r="H114" s="87">
        <f t="shared" si="152"/>
        <v>0</v>
      </c>
      <c r="I114" s="87">
        <f t="shared" si="152"/>
        <v>0</v>
      </c>
      <c r="J114" s="87">
        <f t="shared" si="152"/>
        <v>0</v>
      </c>
      <c r="K114" s="87">
        <f t="shared" si="152"/>
        <v>0</v>
      </c>
      <c r="L114" s="87">
        <f t="shared" si="152"/>
        <v>0</v>
      </c>
      <c r="M114" s="87">
        <f t="shared" si="152"/>
        <v>0</v>
      </c>
      <c r="N114" s="87">
        <f t="shared" si="152"/>
        <v>0</v>
      </c>
      <c r="O114" s="87">
        <f t="shared" si="152"/>
        <v>0</v>
      </c>
      <c r="P114" s="87">
        <f t="shared" si="152"/>
        <v>0</v>
      </c>
      <c r="Q114" s="100">
        <f t="shared" ref="Q114:Q123" si="153">SUM(G114:O114)</f>
        <v>220</v>
      </c>
      <c r="R114" s="299">
        <f t="shared" si="94"/>
        <v>0</v>
      </c>
      <c r="S114" s="199">
        <f t="shared" si="119"/>
        <v>0</v>
      </c>
    </row>
    <row r="115" spans="1:19" ht="14.25" customHeight="1">
      <c r="A115" s="101" t="s">
        <v>714</v>
      </c>
      <c r="B115" s="87">
        <v>120</v>
      </c>
      <c r="C115" s="87"/>
      <c r="D115" s="126">
        <f t="shared" si="151"/>
        <v>120</v>
      </c>
      <c r="E115" s="91">
        <v>422243</v>
      </c>
      <c r="F115" s="91">
        <v>2</v>
      </c>
      <c r="G115" s="87">
        <f t="shared" ref="G115:P115" si="154">IF($F115=G$1,+$B115,0)</f>
        <v>0</v>
      </c>
      <c r="H115" s="87">
        <f t="shared" si="154"/>
        <v>120</v>
      </c>
      <c r="I115" s="87">
        <f t="shared" si="154"/>
        <v>0</v>
      </c>
      <c r="J115" s="87">
        <f t="shared" si="154"/>
        <v>0</v>
      </c>
      <c r="K115" s="87">
        <f t="shared" si="154"/>
        <v>0</v>
      </c>
      <c r="L115" s="87">
        <f t="shared" si="154"/>
        <v>0</v>
      </c>
      <c r="M115" s="87">
        <f t="shared" si="154"/>
        <v>0</v>
      </c>
      <c r="N115" s="87">
        <f t="shared" si="154"/>
        <v>0</v>
      </c>
      <c r="O115" s="87">
        <f t="shared" si="154"/>
        <v>0</v>
      </c>
      <c r="P115" s="87">
        <f t="shared" si="154"/>
        <v>0</v>
      </c>
      <c r="Q115" s="100">
        <f t="shared" si="153"/>
        <v>120</v>
      </c>
      <c r="R115" s="299">
        <f t="shared" si="94"/>
        <v>0</v>
      </c>
      <c r="S115" s="199">
        <f t="shared" si="119"/>
        <v>0</v>
      </c>
    </row>
    <row r="116" spans="1:19" ht="14.25" customHeight="1">
      <c r="A116" s="101"/>
      <c r="B116" s="87"/>
      <c r="C116" s="20"/>
      <c r="D116" s="126">
        <f t="shared" si="151"/>
        <v>0</v>
      </c>
      <c r="E116" s="2"/>
      <c r="F116" s="2"/>
      <c r="G116" s="87">
        <f t="shared" ref="G116:P116" si="155">IF($F116=G$1,+$B116,0)</f>
        <v>0</v>
      </c>
      <c r="H116" s="87">
        <f t="shared" si="155"/>
        <v>0</v>
      </c>
      <c r="I116" s="87">
        <f t="shared" si="155"/>
        <v>0</v>
      </c>
      <c r="J116" s="87">
        <f t="shared" si="155"/>
        <v>0</v>
      </c>
      <c r="K116" s="87">
        <f t="shared" si="155"/>
        <v>0</v>
      </c>
      <c r="L116" s="87">
        <f t="shared" si="155"/>
        <v>0</v>
      </c>
      <c r="M116" s="87">
        <f t="shared" si="155"/>
        <v>0</v>
      </c>
      <c r="N116" s="87">
        <f t="shared" si="155"/>
        <v>0</v>
      </c>
      <c r="O116" s="87">
        <f t="shared" si="155"/>
        <v>0</v>
      </c>
      <c r="P116" s="87">
        <f t="shared" si="155"/>
        <v>0</v>
      </c>
      <c r="Q116" s="100">
        <f t="shared" si="153"/>
        <v>0</v>
      </c>
      <c r="R116" s="299">
        <f t="shared" si="94"/>
        <v>0</v>
      </c>
      <c r="S116" s="199">
        <f t="shared" si="119"/>
        <v>0</v>
      </c>
    </row>
    <row r="117" spans="1:19" ht="13.5" customHeight="1">
      <c r="A117" s="81"/>
      <c r="B117" s="87"/>
      <c r="C117" s="20"/>
      <c r="D117" s="126">
        <f t="shared" si="151"/>
        <v>0</v>
      </c>
      <c r="E117" s="2"/>
      <c r="F117" s="2"/>
      <c r="G117" s="87">
        <f t="shared" ref="G117:P117" si="156">IF($F117=G$1,+$B117,0)</f>
        <v>0</v>
      </c>
      <c r="H117" s="87">
        <f t="shared" si="156"/>
        <v>0</v>
      </c>
      <c r="I117" s="87">
        <f t="shared" si="156"/>
        <v>0</v>
      </c>
      <c r="J117" s="87">
        <f t="shared" si="156"/>
        <v>0</v>
      </c>
      <c r="K117" s="87">
        <f t="shared" si="156"/>
        <v>0</v>
      </c>
      <c r="L117" s="87">
        <f t="shared" si="156"/>
        <v>0</v>
      </c>
      <c r="M117" s="87">
        <f t="shared" si="156"/>
        <v>0</v>
      </c>
      <c r="N117" s="87">
        <f t="shared" si="156"/>
        <v>0</v>
      </c>
      <c r="O117" s="87">
        <f t="shared" si="156"/>
        <v>0</v>
      </c>
      <c r="P117" s="87">
        <f t="shared" si="156"/>
        <v>0</v>
      </c>
      <c r="Q117" s="100">
        <f t="shared" si="153"/>
        <v>0</v>
      </c>
      <c r="R117" s="299">
        <f t="shared" si="94"/>
        <v>0</v>
      </c>
      <c r="S117" s="199">
        <f t="shared" si="119"/>
        <v>0</v>
      </c>
    </row>
    <row r="118" spans="1:19" ht="13.5" customHeight="1">
      <c r="A118" s="81" t="s">
        <v>297</v>
      </c>
      <c r="B118" s="87">
        <v>86</v>
      </c>
      <c r="C118" s="90"/>
      <c r="D118" s="90">
        <f t="shared" si="151"/>
        <v>86</v>
      </c>
      <c r="E118" s="2" t="s">
        <v>211</v>
      </c>
      <c r="F118" s="2">
        <v>5</v>
      </c>
      <c r="G118" s="87">
        <f t="shared" ref="G118:P118" si="157">IF($F118=G$1,+$B118,0)</f>
        <v>0</v>
      </c>
      <c r="H118" s="87">
        <f t="shared" si="157"/>
        <v>0</v>
      </c>
      <c r="I118" s="87">
        <f t="shared" si="157"/>
        <v>0</v>
      </c>
      <c r="J118" s="87">
        <f t="shared" si="157"/>
        <v>0</v>
      </c>
      <c r="K118" s="87">
        <f t="shared" si="157"/>
        <v>86</v>
      </c>
      <c r="L118" s="87">
        <f t="shared" si="157"/>
        <v>0</v>
      </c>
      <c r="M118" s="87">
        <f t="shared" si="157"/>
        <v>0</v>
      </c>
      <c r="N118" s="87">
        <f t="shared" si="157"/>
        <v>0</v>
      </c>
      <c r="O118" s="87">
        <f t="shared" si="157"/>
        <v>0</v>
      </c>
      <c r="P118" s="87">
        <f t="shared" si="157"/>
        <v>0</v>
      </c>
      <c r="Q118" s="100">
        <f t="shared" si="153"/>
        <v>86</v>
      </c>
      <c r="R118" s="299">
        <f t="shared" si="94"/>
        <v>0</v>
      </c>
      <c r="S118" s="199">
        <f t="shared" si="119"/>
        <v>0</v>
      </c>
    </row>
    <row r="119" spans="1:19" ht="13.5" customHeight="1">
      <c r="A119" s="81" t="s">
        <v>533</v>
      </c>
      <c r="B119" s="87">
        <v>36.950000000000003</v>
      </c>
      <c r="C119" s="90">
        <v>7.39</v>
      </c>
      <c r="D119" s="90">
        <f t="shared" si="151"/>
        <v>44.34</v>
      </c>
      <c r="E119" s="2" t="s">
        <v>211</v>
      </c>
      <c r="F119" s="2">
        <v>6</v>
      </c>
      <c r="G119" s="87">
        <f t="shared" ref="G119:P119" si="158">IF($F119=G$1,+$B119,0)</f>
        <v>0</v>
      </c>
      <c r="H119" s="87">
        <f t="shared" si="158"/>
        <v>0</v>
      </c>
      <c r="I119" s="87">
        <f t="shared" si="158"/>
        <v>0</v>
      </c>
      <c r="J119" s="87">
        <f t="shared" si="158"/>
        <v>0</v>
      </c>
      <c r="K119" s="87">
        <f t="shared" si="158"/>
        <v>0</v>
      </c>
      <c r="L119" s="87">
        <f t="shared" si="158"/>
        <v>36.950000000000003</v>
      </c>
      <c r="M119" s="87">
        <f t="shared" si="158"/>
        <v>0</v>
      </c>
      <c r="N119" s="87">
        <f t="shared" si="158"/>
        <v>0</v>
      </c>
      <c r="O119" s="87">
        <f t="shared" si="158"/>
        <v>0</v>
      </c>
      <c r="P119" s="87">
        <f t="shared" si="158"/>
        <v>0</v>
      </c>
      <c r="Q119" s="100">
        <f t="shared" si="153"/>
        <v>36.950000000000003</v>
      </c>
      <c r="R119" s="299">
        <f t="shared" si="94"/>
        <v>0</v>
      </c>
      <c r="S119" s="199">
        <f t="shared" si="119"/>
        <v>0</v>
      </c>
    </row>
    <row r="120" spans="1:19" ht="13.5" customHeight="1">
      <c r="A120" s="81" t="s">
        <v>715</v>
      </c>
      <c r="B120" s="90">
        <v>36.74</v>
      </c>
      <c r="C120" s="90"/>
      <c r="D120" s="90">
        <f t="shared" si="151"/>
        <v>36.74</v>
      </c>
      <c r="E120" s="2" t="s">
        <v>211</v>
      </c>
      <c r="F120" s="2">
        <v>2</v>
      </c>
      <c r="G120" s="87">
        <f t="shared" ref="G120:P120" si="159">IF($F120=G$1,+$B120,0)</f>
        <v>0</v>
      </c>
      <c r="H120" s="87">
        <f t="shared" si="159"/>
        <v>36.74</v>
      </c>
      <c r="I120" s="87">
        <f t="shared" si="159"/>
        <v>0</v>
      </c>
      <c r="J120" s="87">
        <f t="shared" si="159"/>
        <v>0</v>
      </c>
      <c r="K120" s="87">
        <f t="shared" si="159"/>
        <v>0</v>
      </c>
      <c r="L120" s="87">
        <f t="shared" si="159"/>
        <v>0</v>
      </c>
      <c r="M120" s="87">
        <f t="shared" si="159"/>
        <v>0</v>
      </c>
      <c r="N120" s="87">
        <f t="shared" si="159"/>
        <v>0</v>
      </c>
      <c r="O120" s="87">
        <f t="shared" si="159"/>
        <v>0</v>
      </c>
      <c r="P120" s="87">
        <f t="shared" si="159"/>
        <v>0</v>
      </c>
      <c r="Q120" s="100">
        <f t="shared" si="153"/>
        <v>36.74</v>
      </c>
      <c r="R120" s="299">
        <f t="shared" si="94"/>
        <v>0</v>
      </c>
      <c r="S120" s="199">
        <f t="shared" si="119"/>
        <v>0</v>
      </c>
    </row>
    <row r="121" spans="1:19" ht="14.25" customHeight="1">
      <c r="A121" s="81" t="s">
        <v>147</v>
      </c>
      <c r="B121" s="113">
        <v>9.81</v>
      </c>
      <c r="C121" s="5">
        <v>0.49</v>
      </c>
      <c r="D121" s="126">
        <f t="shared" si="151"/>
        <v>10.3</v>
      </c>
      <c r="E121" s="2" t="s">
        <v>211</v>
      </c>
      <c r="F121" s="2">
        <v>4</v>
      </c>
      <c r="G121" s="87">
        <f t="shared" ref="G121:P121" si="160">IF($F121=G$1,+$B121,0)</f>
        <v>0</v>
      </c>
      <c r="H121" s="87">
        <f t="shared" si="160"/>
        <v>0</v>
      </c>
      <c r="I121" s="87">
        <f t="shared" si="160"/>
        <v>0</v>
      </c>
      <c r="J121" s="87">
        <f t="shared" si="160"/>
        <v>9.81</v>
      </c>
      <c r="K121" s="87">
        <f t="shared" si="160"/>
        <v>0</v>
      </c>
      <c r="L121" s="87">
        <f t="shared" si="160"/>
        <v>0</v>
      </c>
      <c r="M121" s="87">
        <f t="shared" si="160"/>
        <v>0</v>
      </c>
      <c r="N121" s="87">
        <f t="shared" si="160"/>
        <v>0</v>
      </c>
      <c r="O121" s="87">
        <f t="shared" si="160"/>
        <v>0</v>
      </c>
      <c r="P121" s="87">
        <f t="shared" si="160"/>
        <v>0</v>
      </c>
      <c r="Q121" s="100">
        <f t="shared" si="153"/>
        <v>9.81</v>
      </c>
      <c r="R121" s="299">
        <f t="shared" si="94"/>
        <v>0</v>
      </c>
      <c r="S121" s="199">
        <f t="shared" si="119"/>
        <v>0</v>
      </c>
    </row>
    <row r="122" spans="1:19" ht="14.25" customHeight="1">
      <c r="A122" s="81"/>
      <c r="B122" s="113"/>
      <c r="D122" s="126">
        <f t="shared" si="151"/>
        <v>0</v>
      </c>
      <c r="E122" s="2"/>
      <c r="F122" s="2"/>
      <c r="G122" s="87">
        <f t="shared" ref="G122:P122" si="161">IF($F122=G$1,+$B122,0)</f>
        <v>0</v>
      </c>
      <c r="H122" s="87">
        <f t="shared" si="161"/>
        <v>0</v>
      </c>
      <c r="I122" s="87">
        <f t="shared" si="161"/>
        <v>0</v>
      </c>
      <c r="J122" s="87">
        <f t="shared" si="161"/>
        <v>0</v>
      </c>
      <c r="K122" s="87">
        <f t="shared" si="161"/>
        <v>0</v>
      </c>
      <c r="L122" s="87">
        <f t="shared" si="161"/>
        <v>0</v>
      </c>
      <c r="M122" s="87">
        <f t="shared" si="161"/>
        <v>0</v>
      </c>
      <c r="N122" s="87">
        <f t="shared" si="161"/>
        <v>0</v>
      </c>
      <c r="O122" s="87">
        <f t="shared" si="161"/>
        <v>0</v>
      </c>
      <c r="P122" s="87">
        <f t="shared" si="161"/>
        <v>0</v>
      </c>
      <c r="Q122" s="100">
        <f t="shared" si="153"/>
        <v>0</v>
      </c>
      <c r="R122" s="299">
        <f t="shared" si="94"/>
        <v>0</v>
      </c>
      <c r="S122" s="199">
        <f t="shared" si="119"/>
        <v>0</v>
      </c>
    </row>
    <row r="123" spans="1:19" ht="14.25" customHeight="1">
      <c r="A123" s="81"/>
      <c r="B123" s="100"/>
      <c r="C123" s="113"/>
      <c r="D123" s="126">
        <f t="shared" si="151"/>
        <v>0</v>
      </c>
      <c r="E123" s="2"/>
      <c r="F123" s="2"/>
      <c r="G123" s="87">
        <f t="shared" ref="G123:P123" si="162">IF($F123=G$1,+$B123,0)</f>
        <v>0</v>
      </c>
      <c r="H123" s="87">
        <f t="shared" si="162"/>
        <v>0</v>
      </c>
      <c r="I123" s="87">
        <f t="shared" si="162"/>
        <v>0</v>
      </c>
      <c r="J123" s="87">
        <f t="shared" si="162"/>
        <v>0</v>
      </c>
      <c r="K123" s="87">
        <f t="shared" si="162"/>
        <v>0</v>
      </c>
      <c r="L123" s="87">
        <f t="shared" si="162"/>
        <v>0</v>
      </c>
      <c r="M123" s="87">
        <f t="shared" si="162"/>
        <v>0</v>
      </c>
      <c r="N123" s="87">
        <f t="shared" si="162"/>
        <v>0</v>
      </c>
      <c r="O123" s="87">
        <f t="shared" si="162"/>
        <v>0</v>
      </c>
      <c r="P123" s="87">
        <f t="shared" si="162"/>
        <v>0</v>
      </c>
      <c r="Q123" s="100">
        <f t="shared" si="153"/>
        <v>0</v>
      </c>
      <c r="R123" s="299">
        <f t="shared" si="94"/>
        <v>0</v>
      </c>
      <c r="S123" s="199">
        <f t="shared" si="119"/>
        <v>0</v>
      </c>
    </row>
    <row r="124" spans="1:19" ht="14.25" customHeight="1">
      <c r="A124" s="114" t="s">
        <v>262</v>
      </c>
      <c r="B124" s="125">
        <f t="shared" ref="B124:D124" si="163">SUM(B114:B123)</f>
        <v>509.5</v>
      </c>
      <c r="C124" s="125">
        <f t="shared" si="163"/>
        <v>7.88</v>
      </c>
      <c r="D124" s="125">
        <f t="shared" si="163"/>
        <v>517.38</v>
      </c>
      <c r="E124" s="2"/>
      <c r="F124" s="2"/>
      <c r="G124" s="125">
        <f t="shared" ref="G124:Q124" si="164">SUM(G114:G123)</f>
        <v>220</v>
      </c>
      <c r="H124" s="125">
        <f t="shared" si="164"/>
        <v>156.74</v>
      </c>
      <c r="I124" s="125">
        <f t="shared" si="164"/>
        <v>0</v>
      </c>
      <c r="J124" s="125">
        <f t="shared" si="164"/>
        <v>9.81</v>
      </c>
      <c r="K124" s="105">
        <f t="shared" si="164"/>
        <v>86</v>
      </c>
      <c r="L124" s="125">
        <f t="shared" si="164"/>
        <v>36.950000000000003</v>
      </c>
      <c r="M124" s="105">
        <f t="shared" si="164"/>
        <v>0</v>
      </c>
      <c r="N124" s="125">
        <f t="shared" si="164"/>
        <v>0</v>
      </c>
      <c r="O124" s="125">
        <f t="shared" si="164"/>
        <v>0</v>
      </c>
      <c r="P124" s="125">
        <f t="shared" si="164"/>
        <v>0</v>
      </c>
      <c r="Q124" s="125">
        <f t="shared" si="164"/>
        <v>509.5</v>
      </c>
      <c r="R124" s="299">
        <f t="shared" si="94"/>
        <v>0</v>
      </c>
      <c r="S124" s="129">
        <f t="shared" si="119"/>
        <v>0</v>
      </c>
    </row>
    <row r="125" spans="1:19" ht="13.5" customHeight="1">
      <c r="A125" s="81" t="s">
        <v>729</v>
      </c>
      <c r="B125" s="5">
        <v>220</v>
      </c>
      <c r="D125" s="90">
        <f t="shared" ref="D125:D136" si="165">SUM(B125:C125)</f>
        <v>220</v>
      </c>
      <c r="E125" s="2">
        <v>422245</v>
      </c>
      <c r="F125" s="2">
        <v>1</v>
      </c>
      <c r="G125" s="87">
        <f t="shared" ref="G125:P125" si="166">IF($F125=G$1,+$B125,0)</f>
        <v>220</v>
      </c>
      <c r="H125" s="87">
        <f t="shared" si="166"/>
        <v>0</v>
      </c>
      <c r="I125" s="87">
        <f t="shared" si="166"/>
        <v>0</v>
      </c>
      <c r="J125" s="87">
        <f t="shared" si="166"/>
        <v>0</v>
      </c>
      <c r="K125" s="87">
        <f t="shared" si="166"/>
        <v>0</v>
      </c>
      <c r="L125" s="87">
        <f t="shared" si="166"/>
        <v>0</v>
      </c>
      <c r="M125" s="87">
        <f t="shared" si="166"/>
        <v>0</v>
      </c>
      <c r="N125" s="87">
        <f t="shared" si="166"/>
        <v>0</v>
      </c>
      <c r="O125" s="87">
        <f t="shared" si="166"/>
        <v>0</v>
      </c>
      <c r="P125" s="87">
        <f t="shared" si="166"/>
        <v>0</v>
      </c>
      <c r="Q125" s="100">
        <f t="shared" ref="Q125:Q136" si="167">SUM(G125:O125)</f>
        <v>220</v>
      </c>
      <c r="R125" s="299">
        <f t="shared" si="94"/>
        <v>0</v>
      </c>
      <c r="S125" s="199">
        <f t="shared" si="119"/>
        <v>0</v>
      </c>
    </row>
    <row r="126" spans="1:19" ht="13.5" customHeight="1">
      <c r="A126" s="81"/>
      <c r="B126" s="87"/>
      <c r="C126" s="20"/>
      <c r="D126" s="126">
        <f t="shared" si="165"/>
        <v>0</v>
      </c>
      <c r="E126" s="2"/>
      <c r="F126" s="2"/>
      <c r="G126" s="87">
        <f t="shared" ref="G126:P126" si="168">IF($F126=G$1,+$B126,0)</f>
        <v>0</v>
      </c>
      <c r="H126" s="87">
        <f t="shared" si="168"/>
        <v>0</v>
      </c>
      <c r="I126" s="87">
        <f t="shared" si="168"/>
        <v>0</v>
      </c>
      <c r="J126" s="87">
        <f t="shared" si="168"/>
        <v>0</v>
      </c>
      <c r="K126" s="87">
        <f t="shared" si="168"/>
        <v>0</v>
      </c>
      <c r="L126" s="87">
        <f t="shared" si="168"/>
        <v>0</v>
      </c>
      <c r="M126" s="87">
        <f t="shared" si="168"/>
        <v>0</v>
      </c>
      <c r="N126" s="87">
        <f t="shared" si="168"/>
        <v>0</v>
      </c>
      <c r="O126" s="87">
        <f t="shared" si="168"/>
        <v>0</v>
      </c>
      <c r="P126" s="87">
        <f t="shared" si="168"/>
        <v>0</v>
      </c>
      <c r="Q126" s="100">
        <f t="shared" si="167"/>
        <v>0</v>
      </c>
      <c r="R126" s="299">
        <f t="shared" si="94"/>
        <v>0</v>
      </c>
      <c r="S126" s="199">
        <f t="shared" si="119"/>
        <v>0</v>
      </c>
    </row>
    <row r="127" spans="1:19" ht="13.5" customHeight="1">
      <c r="A127" s="81" t="s">
        <v>297</v>
      </c>
      <c r="B127" s="5">
        <v>86</v>
      </c>
      <c r="D127" s="126">
        <f t="shared" si="165"/>
        <v>86</v>
      </c>
      <c r="E127" s="91" t="s">
        <v>211</v>
      </c>
      <c r="F127" s="2">
        <v>5</v>
      </c>
      <c r="G127" s="87">
        <f t="shared" ref="G127:P127" si="169">IF($F127=G$1,+$B127,0)</f>
        <v>0</v>
      </c>
      <c r="H127" s="87">
        <f t="shared" si="169"/>
        <v>0</v>
      </c>
      <c r="I127" s="87">
        <f t="shared" si="169"/>
        <v>0</v>
      </c>
      <c r="J127" s="87">
        <f t="shared" si="169"/>
        <v>0</v>
      </c>
      <c r="K127" s="87">
        <f t="shared" si="169"/>
        <v>86</v>
      </c>
      <c r="L127" s="87">
        <f t="shared" si="169"/>
        <v>0</v>
      </c>
      <c r="M127" s="87">
        <f t="shared" si="169"/>
        <v>0</v>
      </c>
      <c r="N127" s="87">
        <f t="shared" si="169"/>
        <v>0</v>
      </c>
      <c r="O127" s="87">
        <f t="shared" si="169"/>
        <v>0</v>
      </c>
      <c r="P127" s="87">
        <f t="shared" si="169"/>
        <v>0</v>
      </c>
      <c r="Q127" s="100">
        <f t="shared" si="167"/>
        <v>86</v>
      </c>
      <c r="R127" s="299">
        <f t="shared" si="94"/>
        <v>0</v>
      </c>
      <c r="S127" s="199">
        <f t="shared" si="119"/>
        <v>0</v>
      </c>
    </row>
    <row r="128" spans="1:19" ht="13.5" customHeight="1">
      <c r="A128" s="81" t="s">
        <v>533</v>
      </c>
      <c r="B128" s="87">
        <v>102.53</v>
      </c>
      <c r="C128" s="87">
        <v>20.51</v>
      </c>
      <c r="D128" s="90">
        <f t="shared" si="165"/>
        <v>123.04</v>
      </c>
      <c r="E128" s="91" t="s">
        <v>211</v>
      </c>
      <c r="F128" s="2">
        <v>6</v>
      </c>
      <c r="G128" s="87">
        <f t="shared" ref="G128:P128" si="170">IF($F128=G$1,+$B128,0)</f>
        <v>0</v>
      </c>
      <c r="H128" s="87">
        <f t="shared" si="170"/>
        <v>0</v>
      </c>
      <c r="I128" s="87">
        <f t="shared" si="170"/>
        <v>0</v>
      </c>
      <c r="J128" s="87">
        <f t="shared" si="170"/>
        <v>0</v>
      </c>
      <c r="K128" s="87">
        <f t="shared" si="170"/>
        <v>0</v>
      </c>
      <c r="L128" s="87">
        <f t="shared" si="170"/>
        <v>102.53</v>
      </c>
      <c r="M128" s="87">
        <f t="shared" si="170"/>
        <v>0</v>
      </c>
      <c r="N128" s="87">
        <f t="shared" si="170"/>
        <v>0</v>
      </c>
      <c r="O128" s="87">
        <f t="shared" si="170"/>
        <v>0</v>
      </c>
      <c r="P128" s="87">
        <f t="shared" si="170"/>
        <v>0</v>
      </c>
      <c r="Q128" s="100">
        <f t="shared" si="167"/>
        <v>102.53</v>
      </c>
      <c r="R128" s="299">
        <f t="shared" si="94"/>
        <v>0</v>
      </c>
      <c r="S128" s="199">
        <f t="shared" si="119"/>
        <v>0</v>
      </c>
    </row>
    <row r="129" spans="1:19" ht="13.5" customHeight="1">
      <c r="A129" s="81" t="s">
        <v>715</v>
      </c>
      <c r="B129" s="90">
        <v>36.74</v>
      </c>
      <c r="C129" s="87"/>
      <c r="D129" s="90">
        <f t="shared" si="165"/>
        <v>36.74</v>
      </c>
      <c r="E129" s="91" t="s">
        <v>211</v>
      </c>
      <c r="F129" s="2">
        <v>2</v>
      </c>
      <c r="G129" s="87">
        <f t="shared" ref="G129:P129" si="171">IF($F129=G$1,+$B129,0)</f>
        <v>0</v>
      </c>
      <c r="H129" s="87">
        <f t="shared" si="171"/>
        <v>36.74</v>
      </c>
      <c r="I129" s="87">
        <f t="shared" si="171"/>
        <v>0</v>
      </c>
      <c r="J129" s="87">
        <f t="shared" si="171"/>
        <v>0</v>
      </c>
      <c r="K129" s="87">
        <f t="shared" si="171"/>
        <v>0</v>
      </c>
      <c r="L129" s="87">
        <f t="shared" si="171"/>
        <v>0</v>
      </c>
      <c r="M129" s="87">
        <f t="shared" si="171"/>
        <v>0</v>
      </c>
      <c r="N129" s="87">
        <f t="shared" si="171"/>
        <v>0</v>
      </c>
      <c r="O129" s="87">
        <f t="shared" si="171"/>
        <v>0</v>
      </c>
      <c r="P129" s="87">
        <f t="shared" si="171"/>
        <v>0</v>
      </c>
      <c r="Q129" s="100">
        <f t="shared" si="167"/>
        <v>36.74</v>
      </c>
      <c r="R129" s="299">
        <f t="shared" si="94"/>
        <v>0</v>
      </c>
      <c r="S129" s="199">
        <f t="shared" si="119"/>
        <v>0</v>
      </c>
    </row>
    <row r="130" spans="1:19" ht="14.25" customHeight="1">
      <c r="A130" s="81" t="s">
        <v>732</v>
      </c>
      <c r="B130" s="90">
        <v>81.91</v>
      </c>
      <c r="C130" s="90"/>
      <c r="D130" s="90">
        <f t="shared" si="165"/>
        <v>81.91</v>
      </c>
      <c r="E130" s="2" t="s">
        <v>211</v>
      </c>
      <c r="F130" s="2">
        <v>7</v>
      </c>
      <c r="G130" s="87">
        <f t="shared" ref="G130:P130" si="172">IF($F130=G$1,+$B130,0)</f>
        <v>0</v>
      </c>
      <c r="H130" s="87">
        <f t="shared" si="172"/>
        <v>0</v>
      </c>
      <c r="I130" s="87">
        <f t="shared" si="172"/>
        <v>0</v>
      </c>
      <c r="J130" s="87">
        <f t="shared" si="172"/>
        <v>0</v>
      </c>
      <c r="K130" s="87">
        <f t="shared" si="172"/>
        <v>0</v>
      </c>
      <c r="L130" s="87">
        <f t="shared" si="172"/>
        <v>0</v>
      </c>
      <c r="M130" s="87">
        <f t="shared" si="172"/>
        <v>81.91</v>
      </c>
      <c r="N130" s="87">
        <f t="shared" si="172"/>
        <v>0</v>
      </c>
      <c r="O130" s="87">
        <f t="shared" si="172"/>
        <v>0</v>
      </c>
      <c r="P130" s="87">
        <f t="shared" si="172"/>
        <v>0</v>
      </c>
      <c r="Q130" s="100">
        <f t="shared" si="167"/>
        <v>81.91</v>
      </c>
      <c r="R130" s="299">
        <f t="shared" si="94"/>
        <v>0</v>
      </c>
      <c r="S130" s="199">
        <f t="shared" si="119"/>
        <v>0</v>
      </c>
    </row>
    <row r="131" spans="1:19" ht="14.25" customHeight="1">
      <c r="A131" s="81"/>
      <c r="B131" s="90"/>
      <c r="C131" s="87"/>
      <c r="D131" s="90">
        <f t="shared" si="165"/>
        <v>0</v>
      </c>
      <c r="E131" s="2"/>
      <c r="F131" s="2"/>
      <c r="G131" s="87">
        <f t="shared" ref="G131:P131" si="173">IF($F131=G$1,+$B131,0)</f>
        <v>0</v>
      </c>
      <c r="H131" s="87">
        <f t="shared" si="173"/>
        <v>0</v>
      </c>
      <c r="I131" s="87">
        <f t="shared" si="173"/>
        <v>0</v>
      </c>
      <c r="J131" s="87">
        <f t="shared" si="173"/>
        <v>0</v>
      </c>
      <c r="K131" s="87">
        <f t="shared" si="173"/>
        <v>0</v>
      </c>
      <c r="L131" s="87">
        <f t="shared" si="173"/>
        <v>0</v>
      </c>
      <c r="M131" s="87">
        <f t="shared" si="173"/>
        <v>0</v>
      </c>
      <c r="N131" s="87">
        <f t="shared" si="173"/>
        <v>0</v>
      </c>
      <c r="O131" s="87">
        <f t="shared" si="173"/>
        <v>0</v>
      </c>
      <c r="P131" s="87">
        <f t="shared" si="173"/>
        <v>0</v>
      </c>
      <c r="Q131" s="100">
        <f t="shared" si="167"/>
        <v>0</v>
      </c>
      <c r="R131" s="299">
        <f t="shared" si="94"/>
        <v>0</v>
      </c>
      <c r="S131" s="199">
        <f t="shared" si="119"/>
        <v>0</v>
      </c>
    </row>
    <row r="132" spans="1:19" ht="14.25" customHeight="1">
      <c r="A132" s="81"/>
      <c r="B132" s="90"/>
      <c r="C132" s="87"/>
      <c r="D132" s="90">
        <f t="shared" si="165"/>
        <v>0</v>
      </c>
      <c r="E132" s="2"/>
      <c r="F132" s="2"/>
      <c r="G132" s="87">
        <f t="shared" ref="G132:P132" si="174">IF($F132=G$1,+$B132,0)</f>
        <v>0</v>
      </c>
      <c r="H132" s="87">
        <f t="shared" si="174"/>
        <v>0</v>
      </c>
      <c r="I132" s="87">
        <f t="shared" si="174"/>
        <v>0</v>
      </c>
      <c r="J132" s="87">
        <f t="shared" si="174"/>
        <v>0</v>
      </c>
      <c r="K132" s="87">
        <f t="shared" si="174"/>
        <v>0</v>
      </c>
      <c r="L132" s="87">
        <f t="shared" si="174"/>
        <v>0</v>
      </c>
      <c r="M132" s="87">
        <f t="shared" si="174"/>
        <v>0</v>
      </c>
      <c r="N132" s="87">
        <f t="shared" si="174"/>
        <v>0</v>
      </c>
      <c r="O132" s="87">
        <f t="shared" si="174"/>
        <v>0</v>
      </c>
      <c r="P132" s="87">
        <f t="shared" si="174"/>
        <v>0</v>
      </c>
      <c r="Q132" s="100">
        <f t="shared" si="167"/>
        <v>0</v>
      </c>
      <c r="R132" s="299">
        <f t="shared" si="94"/>
        <v>0</v>
      </c>
      <c r="S132" s="199">
        <f t="shared" si="119"/>
        <v>0</v>
      </c>
    </row>
    <row r="133" spans="1:19" ht="14.25" customHeight="1">
      <c r="A133" s="81"/>
      <c r="B133" s="90"/>
      <c r="C133" s="87"/>
      <c r="D133" s="90">
        <f t="shared" si="165"/>
        <v>0</v>
      </c>
      <c r="E133" s="2"/>
      <c r="F133" s="2"/>
      <c r="G133" s="87">
        <f t="shared" ref="G133:P133" si="175">IF($F133=G$1,+$B133,0)</f>
        <v>0</v>
      </c>
      <c r="H133" s="87">
        <f t="shared" si="175"/>
        <v>0</v>
      </c>
      <c r="I133" s="87">
        <f t="shared" si="175"/>
        <v>0</v>
      </c>
      <c r="J133" s="87">
        <f t="shared" si="175"/>
        <v>0</v>
      </c>
      <c r="K133" s="87">
        <f t="shared" si="175"/>
        <v>0</v>
      </c>
      <c r="L133" s="87">
        <f t="shared" si="175"/>
        <v>0</v>
      </c>
      <c r="M133" s="87">
        <f t="shared" si="175"/>
        <v>0</v>
      </c>
      <c r="N133" s="87">
        <f t="shared" si="175"/>
        <v>0</v>
      </c>
      <c r="O133" s="87">
        <f t="shared" si="175"/>
        <v>0</v>
      </c>
      <c r="P133" s="87">
        <f t="shared" si="175"/>
        <v>0</v>
      </c>
      <c r="Q133" s="100">
        <f t="shared" si="167"/>
        <v>0</v>
      </c>
      <c r="R133" s="299">
        <f t="shared" ref="R133:R137" si="176">+B133-SUM(G133:P133)</f>
        <v>0</v>
      </c>
      <c r="S133" s="199">
        <f t="shared" si="119"/>
        <v>0</v>
      </c>
    </row>
    <row r="134" spans="1:19" ht="14.25" customHeight="1">
      <c r="A134" s="81"/>
      <c r="B134" s="90"/>
      <c r="C134" s="87"/>
      <c r="D134" s="90">
        <f t="shared" si="165"/>
        <v>0</v>
      </c>
      <c r="E134" s="2"/>
      <c r="F134" s="2"/>
      <c r="G134" s="87">
        <f t="shared" ref="G134:P134" si="177">IF($F134=G$1,+$B134,0)</f>
        <v>0</v>
      </c>
      <c r="H134" s="87">
        <f t="shared" si="177"/>
        <v>0</v>
      </c>
      <c r="I134" s="87">
        <f t="shared" si="177"/>
        <v>0</v>
      </c>
      <c r="J134" s="87">
        <f t="shared" si="177"/>
        <v>0</v>
      </c>
      <c r="K134" s="87">
        <f t="shared" si="177"/>
        <v>0</v>
      </c>
      <c r="L134" s="87">
        <f t="shared" si="177"/>
        <v>0</v>
      </c>
      <c r="M134" s="87">
        <f t="shared" si="177"/>
        <v>0</v>
      </c>
      <c r="N134" s="87">
        <f t="shared" si="177"/>
        <v>0</v>
      </c>
      <c r="O134" s="87">
        <f t="shared" si="177"/>
        <v>0</v>
      </c>
      <c r="P134" s="87">
        <f t="shared" si="177"/>
        <v>0</v>
      </c>
      <c r="Q134" s="100">
        <f t="shared" si="167"/>
        <v>0</v>
      </c>
      <c r="R134" s="299">
        <f t="shared" si="176"/>
        <v>0</v>
      </c>
      <c r="S134" s="199">
        <f t="shared" si="119"/>
        <v>0</v>
      </c>
    </row>
    <row r="135" spans="1:19" ht="14.25" customHeight="1">
      <c r="A135" s="81"/>
      <c r="B135" s="90"/>
      <c r="C135" s="87"/>
      <c r="D135" s="90">
        <f t="shared" si="165"/>
        <v>0</v>
      </c>
      <c r="E135" s="2"/>
      <c r="F135" s="2"/>
      <c r="G135" s="87">
        <f t="shared" ref="G135:P135" si="178">IF($F135=G$1,+$B135,0)</f>
        <v>0</v>
      </c>
      <c r="H135" s="87">
        <f t="shared" si="178"/>
        <v>0</v>
      </c>
      <c r="I135" s="87">
        <f t="shared" si="178"/>
        <v>0</v>
      </c>
      <c r="J135" s="87">
        <f t="shared" si="178"/>
        <v>0</v>
      </c>
      <c r="K135" s="87">
        <f t="shared" si="178"/>
        <v>0</v>
      </c>
      <c r="L135" s="87">
        <f t="shared" si="178"/>
        <v>0</v>
      </c>
      <c r="M135" s="87">
        <f t="shared" si="178"/>
        <v>0</v>
      </c>
      <c r="N135" s="87">
        <f t="shared" si="178"/>
        <v>0</v>
      </c>
      <c r="O135" s="87">
        <f t="shared" si="178"/>
        <v>0</v>
      </c>
      <c r="P135" s="87">
        <f t="shared" si="178"/>
        <v>0</v>
      </c>
      <c r="Q135" s="100">
        <f t="shared" si="167"/>
        <v>0</v>
      </c>
      <c r="R135" s="299">
        <f t="shared" si="176"/>
        <v>0</v>
      </c>
      <c r="S135" s="199">
        <f t="shared" si="119"/>
        <v>0</v>
      </c>
    </row>
    <row r="136" spans="1:19" ht="14.25" customHeight="1">
      <c r="B136" s="100"/>
      <c r="C136" s="90"/>
      <c r="D136" s="90">
        <f t="shared" si="165"/>
        <v>0</v>
      </c>
      <c r="E136" s="2"/>
      <c r="F136" s="2"/>
      <c r="G136" s="87">
        <f t="shared" ref="G136:P136" si="179">IF($F136=G$1,+$B136,0)</f>
        <v>0</v>
      </c>
      <c r="H136" s="87">
        <f t="shared" si="179"/>
        <v>0</v>
      </c>
      <c r="I136" s="87">
        <f t="shared" si="179"/>
        <v>0</v>
      </c>
      <c r="J136" s="87">
        <f t="shared" si="179"/>
        <v>0</v>
      </c>
      <c r="K136" s="87">
        <f t="shared" si="179"/>
        <v>0</v>
      </c>
      <c r="L136" s="87">
        <f t="shared" si="179"/>
        <v>0</v>
      </c>
      <c r="M136" s="87">
        <f t="shared" si="179"/>
        <v>0</v>
      </c>
      <c r="N136" s="87">
        <f t="shared" si="179"/>
        <v>0</v>
      </c>
      <c r="O136" s="87">
        <f t="shared" si="179"/>
        <v>0</v>
      </c>
      <c r="P136" s="87">
        <f t="shared" si="179"/>
        <v>0</v>
      </c>
      <c r="Q136" s="100">
        <f t="shared" si="167"/>
        <v>0</v>
      </c>
      <c r="R136" s="299">
        <f t="shared" si="176"/>
        <v>0</v>
      </c>
      <c r="S136" s="199">
        <f t="shared" si="119"/>
        <v>0</v>
      </c>
    </row>
    <row r="137" spans="1:19" ht="14.25" customHeight="1">
      <c r="A137" s="114" t="s">
        <v>268</v>
      </c>
      <c r="B137" s="125">
        <f t="shared" ref="B137:D137" si="180">SUM(B125:B136)</f>
        <v>527.17999999999995</v>
      </c>
      <c r="C137" s="125">
        <f t="shared" si="180"/>
        <v>20.51</v>
      </c>
      <c r="D137" s="125">
        <f t="shared" si="180"/>
        <v>547.69000000000005</v>
      </c>
      <c r="E137" s="2"/>
      <c r="F137" s="2"/>
      <c r="G137" s="125">
        <f t="shared" ref="G137:Q137" si="181">SUM(G125:G136)</f>
        <v>220</v>
      </c>
      <c r="H137" s="125">
        <f t="shared" si="181"/>
        <v>36.74</v>
      </c>
      <c r="I137" s="125">
        <f t="shared" si="181"/>
        <v>0</v>
      </c>
      <c r="J137" s="125">
        <f t="shared" si="181"/>
        <v>0</v>
      </c>
      <c r="K137" s="105">
        <f t="shared" si="181"/>
        <v>86</v>
      </c>
      <c r="L137" s="125">
        <f t="shared" si="181"/>
        <v>102.53</v>
      </c>
      <c r="M137" s="105">
        <f t="shared" si="181"/>
        <v>81.91</v>
      </c>
      <c r="N137" s="125">
        <f t="shared" si="181"/>
        <v>0</v>
      </c>
      <c r="O137" s="125">
        <f t="shared" si="181"/>
        <v>0</v>
      </c>
      <c r="P137" s="125">
        <f t="shared" si="181"/>
        <v>0</v>
      </c>
      <c r="Q137" s="125">
        <f t="shared" si="181"/>
        <v>527.17999999999995</v>
      </c>
      <c r="R137" s="299">
        <f t="shared" si="176"/>
        <v>0</v>
      </c>
      <c r="S137" s="129">
        <f t="shared" si="119"/>
        <v>0</v>
      </c>
    </row>
    <row r="138" spans="1:19" ht="14.25" customHeight="1">
      <c r="A138" s="130"/>
      <c r="B138" s="20"/>
      <c r="C138" s="20"/>
      <c r="D138" s="20"/>
      <c r="E138" s="2"/>
      <c r="F138" s="2"/>
      <c r="G138" s="20"/>
      <c r="H138" s="20"/>
      <c r="I138" s="20"/>
      <c r="J138" s="20"/>
      <c r="K138" s="87"/>
      <c r="L138" s="20"/>
      <c r="M138" s="87"/>
      <c r="N138" s="20"/>
      <c r="O138" s="20"/>
      <c r="P138" s="20"/>
      <c r="Q138" s="20"/>
    </row>
    <row r="139" spans="1:19" ht="14.25" customHeight="1">
      <c r="A139" s="130" t="s">
        <v>393</v>
      </c>
      <c r="B139" s="20"/>
      <c r="C139" s="20"/>
      <c r="D139" s="20"/>
      <c r="E139" s="2"/>
      <c r="F139" s="2"/>
      <c r="G139" s="20"/>
      <c r="H139" s="20"/>
      <c r="I139" s="20"/>
      <c r="J139" s="20"/>
      <c r="K139" s="87"/>
      <c r="L139" s="20"/>
      <c r="M139" s="87"/>
      <c r="N139" s="20"/>
      <c r="O139" s="20"/>
      <c r="P139" s="20"/>
      <c r="Q139" s="20"/>
    </row>
    <row r="140" spans="1:19" ht="14.25" customHeight="1">
      <c r="E140" s="2"/>
      <c r="F140" s="2"/>
      <c r="S140" s="5">
        <f t="shared" ref="S140:S142" si="182">+B140+C140-D140</f>
        <v>0</v>
      </c>
    </row>
    <row r="141" spans="1:19" ht="14.25" customHeight="1">
      <c r="E141" s="2"/>
      <c r="F141" s="2"/>
      <c r="S141" s="5">
        <f t="shared" si="182"/>
        <v>0</v>
      </c>
    </row>
    <row r="142" spans="1:19" ht="14.25" customHeight="1">
      <c r="A142" s="5" t="s">
        <v>269</v>
      </c>
      <c r="B142" s="20">
        <f t="shared" ref="B142:D142" si="183">B137+B124+B113+B100+B89+B78+B61+B50+B38+B30+B21+B12</f>
        <v>29190.800000000003</v>
      </c>
      <c r="C142" s="132">
        <f t="shared" si="183"/>
        <v>1644.7600000000004</v>
      </c>
      <c r="D142" s="132">
        <f t="shared" si="183"/>
        <v>30835.56</v>
      </c>
      <c r="E142" s="2"/>
      <c r="F142" s="2"/>
      <c r="G142" s="20">
        <f t="shared" ref="G142:Q142" si="184">G137+G124+G113+G100+G89+G78+G61+G50+G38+G30+G21+G12</f>
        <v>2522.5100000000002</v>
      </c>
      <c r="H142" s="20">
        <f t="shared" si="184"/>
        <v>22122.450000000004</v>
      </c>
      <c r="I142" s="20">
        <f t="shared" si="184"/>
        <v>757.83</v>
      </c>
      <c r="J142" s="20">
        <f t="shared" si="184"/>
        <v>1215.72</v>
      </c>
      <c r="K142" s="20">
        <f t="shared" si="184"/>
        <v>1032</v>
      </c>
      <c r="L142" s="20">
        <f t="shared" si="184"/>
        <v>508.9799999999999</v>
      </c>
      <c r="M142" s="20">
        <f t="shared" si="184"/>
        <v>281.31</v>
      </c>
      <c r="N142" s="20">
        <f t="shared" si="184"/>
        <v>750</v>
      </c>
      <c r="O142" s="20">
        <f t="shared" si="184"/>
        <v>0</v>
      </c>
      <c r="P142" s="20">
        <f t="shared" si="184"/>
        <v>0</v>
      </c>
      <c r="Q142" s="20">
        <f t="shared" si="184"/>
        <v>29190.800000000003</v>
      </c>
      <c r="R142" s="20">
        <f>+Q12+Q21+Q30+Q38+Q50+Q61+Q78+Q89+Q100+Q113+Q124+Q137</f>
        <v>29190.799999999996</v>
      </c>
      <c r="S142" s="129">
        <f t="shared" si="182"/>
        <v>0</v>
      </c>
    </row>
    <row r="143" spans="1:19" ht="14.25" customHeight="1">
      <c r="A143" s="5" t="s">
        <v>394</v>
      </c>
      <c r="E143" s="8"/>
      <c r="F143" s="8"/>
      <c r="G143" s="5">
        <v>14000</v>
      </c>
    </row>
    <row r="144" spans="1:19" ht="14.25" customHeight="1">
      <c r="A144" t="s">
        <v>1077</v>
      </c>
      <c r="C144" s="301">
        <f>+'PC Expenditure 23-24'!C157</f>
        <v>2333.89</v>
      </c>
      <c r="E144" s="2"/>
      <c r="F144" s="2"/>
    </row>
    <row r="145" spans="1:14" ht="14.25" customHeight="1">
      <c r="A145" t="s">
        <v>1078</v>
      </c>
      <c r="C145" s="301">
        <f>+C142+C144</f>
        <v>3978.6500000000005</v>
      </c>
      <c r="E145" s="2"/>
      <c r="F145" s="2"/>
    </row>
    <row r="146" spans="1:14" ht="14.25" customHeight="1">
      <c r="E146" s="2"/>
      <c r="F146" s="2"/>
    </row>
    <row r="147" spans="1:14" ht="14.25" customHeight="1">
      <c r="B147" s="87"/>
      <c r="E147" s="2"/>
      <c r="F147" s="2"/>
    </row>
    <row r="148" spans="1:14" ht="14.25" customHeight="1">
      <c r="B148" s="87"/>
      <c r="E148" s="2"/>
      <c r="F148" s="2"/>
    </row>
    <row r="149" spans="1:14" ht="14.25" customHeight="1">
      <c r="B149" s="87"/>
      <c r="E149" s="2"/>
      <c r="F149" s="2"/>
      <c r="J149" s="20"/>
    </row>
    <row r="150" spans="1:14" ht="14.25" customHeight="1">
      <c r="B150" s="87"/>
      <c r="E150" s="2"/>
      <c r="F150" s="2"/>
      <c r="J150" s="20"/>
    </row>
    <row r="151" spans="1:14" ht="14.25" customHeight="1">
      <c r="B151" s="87"/>
      <c r="E151" s="2"/>
      <c r="F151" s="2"/>
      <c r="K151" s="20"/>
    </row>
    <row r="152" spans="1:14" ht="14.25" customHeight="1">
      <c r="B152" s="87"/>
      <c r="E152" s="2"/>
      <c r="F152" s="2"/>
      <c r="K152" s="20"/>
    </row>
    <row r="153" spans="1:14" ht="14.25" customHeight="1">
      <c r="B153" s="87"/>
      <c r="E153" s="2"/>
      <c r="F153" s="2"/>
      <c r="K153" s="20"/>
    </row>
    <row r="154" spans="1:14" ht="14.25" customHeight="1">
      <c r="B154" s="87"/>
      <c r="E154" s="2"/>
      <c r="F154" s="2"/>
      <c r="J154" s="20"/>
      <c r="K154" s="20"/>
    </row>
    <row r="155" spans="1:14" ht="14.25" customHeight="1">
      <c r="B155" s="87"/>
      <c r="E155" s="2"/>
      <c r="F155" s="2"/>
      <c r="K155" s="20"/>
    </row>
    <row r="156" spans="1:14" ht="14.25" customHeight="1">
      <c r="B156" s="87"/>
      <c r="E156" s="2"/>
      <c r="F156" s="2"/>
    </row>
    <row r="157" spans="1:14" ht="14.25" customHeight="1">
      <c r="B157" s="87"/>
      <c r="E157" s="2"/>
      <c r="F157" s="2"/>
      <c r="N157" s="20"/>
    </row>
    <row r="158" spans="1:14" ht="14.25" customHeight="1">
      <c r="A158" s="5" t="s">
        <v>404</v>
      </c>
      <c r="B158" s="87">
        <f>+O142</f>
        <v>0</v>
      </c>
      <c r="E158" s="2"/>
      <c r="F158" s="2"/>
    </row>
    <row r="159" spans="1:14" ht="14.25" customHeight="1">
      <c r="A159" s="5" t="s">
        <v>208</v>
      </c>
      <c r="B159" s="87">
        <f>+P142</f>
        <v>0</v>
      </c>
      <c r="E159" s="2"/>
      <c r="F159" s="2"/>
      <c r="M159" s="87"/>
    </row>
    <row r="160" spans="1:14" ht="14.25" customHeight="1">
      <c r="B160" s="87"/>
      <c r="E160" s="2"/>
      <c r="F160" s="2"/>
      <c r="M160" s="87"/>
    </row>
    <row r="161" spans="1:19" ht="14.25" customHeight="1">
      <c r="A161" s="147" t="s">
        <v>92</v>
      </c>
      <c r="B161" s="105">
        <f>SUM(B147:B159)</f>
        <v>0</v>
      </c>
      <c r="C161" s="87"/>
      <c r="E161" s="2"/>
      <c r="F161" s="2"/>
      <c r="M161" s="87"/>
    </row>
    <row r="162" spans="1:19" ht="14.25" customHeight="1">
      <c r="E162" s="2"/>
      <c r="F162" s="2"/>
      <c r="N162" s="87"/>
    </row>
    <row r="163" spans="1:19" ht="14.25" customHeight="1">
      <c r="E163" s="2"/>
      <c r="F163" s="2"/>
      <c r="N163" s="20"/>
    </row>
    <row r="164" spans="1:19" ht="14.25" customHeight="1">
      <c r="E164" s="2"/>
      <c r="F164" s="2"/>
    </row>
    <row r="165" spans="1:19" ht="14.25" customHeight="1">
      <c r="A165" s="128" t="s">
        <v>7</v>
      </c>
      <c r="B165" s="128" t="s">
        <v>7</v>
      </c>
      <c r="C165" s="198" t="s">
        <v>7</v>
      </c>
      <c r="D165" s="128" t="s">
        <v>7</v>
      </c>
      <c r="E165" s="2"/>
      <c r="F165" s="2"/>
      <c r="G165" s="128"/>
      <c r="H165" s="128"/>
      <c r="I165" s="128"/>
      <c r="J165" s="128"/>
      <c r="K165" s="128"/>
      <c r="L165" s="128"/>
      <c r="M165" s="128"/>
      <c r="N165" s="128"/>
      <c r="O165" s="128"/>
      <c r="P165" s="128"/>
      <c r="Q165" s="128" t="s">
        <v>7</v>
      </c>
      <c r="S165" s="128" t="s">
        <v>7</v>
      </c>
    </row>
    <row r="166" spans="1:19" ht="14.25" customHeight="1">
      <c r="E166" s="201" t="s">
        <v>7</v>
      </c>
      <c r="F166" s="2"/>
    </row>
    <row r="167" spans="1:19" ht="14.25" customHeight="1">
      <c r="E167" s="2"/>
      <c r="F167" s="2"/>
    </row>
    <row r="168" spans="1:19" ht="14.25" customHeight="1">
      <c r="E168" s="2"/>
      <c r="F168" s="2"/>
    </row>
    <row r="169" spans="1:19" ht="14.25" customHeight="1">
      <c r="E169" s="2"/>
      <c r="F169" s="2"/>
    </row>
    <row r="170" spans="1:19" ht="14.25" customHeight="1">
      <c r="E170" s="2"/>
      <c r="F170" s="2"/>
    </row>
    <row r="171" spans="1:19" ht="14.25" customHeight="1">
      <c r="E171" s="2"/>
      <c r="F171" s="2"/>
    </row>
    <row r="172" spans="1:19" ht="14.25" customHeight="1">
      <c r="E172" s="2"/>
      <c r="F172" s="2"/>
    </row>
    <row r="173" spans="1:19" ht="14.25" customHeight="1">
      <c r="E173" s="2"/>
      <c r="F173" s="2"/>
      <c r="O173" s="20"/>
    </row>
    <row r="174" spans="1:19" ht="14.25" customHeight="1">
      <c r="E174" s="2"/>
      <c r="F174" s="2"/>
    </row>
    <row r="175" spans="1:19" ht="14.25" customHeight="1">
      <c r="E175" s="2"/>
      <c r="F175" s="2"/>
    </row>
    <row r="176" spans="1:19" ht="14.25" customHeight="1">
      <c r="E176" s="2"/>
      <c r="F176" s="2"/>
    </row>
    <row r="177" spans="5:6" ht="14.25" customHeight="1">
      <c r="E177" s="2"/>
      <c r="F177" s="2"/>
    </row>
    <row r="178" spans="5:6" ht="14.25" customHeight="1">
      <c r="E178" s="2"/>
      <c r="F178" s="2"/>
    </row>
    <row r="179" spans="5:6" ht="14.25" customHeight="1">
      <c r="E179" s="2"/>
      <c r="F179" s="2"/>
    </row>
    <row r="180" spans="5:6" ht="14.25" customHeight="1">
      <c r="E180" s="2"/>
      <c r="F180" s="2"/>
    </row>
    <row r="181" spans="5:6" ht="14.25" customHeight="1">
      <c r="E181" s="2"/>
      <c r="F181" s="2"/>
    </row>
    <row r="182" spans="5:6" ht="14.25" customHeight="1">
      <c r="E182" s="2"/>
      <c r="F182" s="2"/>
    </row>
    <row r="183" spans="5:6" ht="14.25" customHeight="1">
      <c r="E183" s="2"/>
      <c r="F183" s="2"/>
    </row>
    <row r="184" spans="5:6" ht="14.25" customHeight="1">
      <c r="E184" s="2"/>
      <c r="F184" s="2"/>
    </row>
    <row r="185" spans="5:6" ht="14.25" customHeight="1">
      <c r="E185" s="2"/>
      <c r="F185" s="2"/>
    </row>
    <row r="186" spans="5:6" ht="14.25" customHeight="1">
      <c r="E186" s="2"/>
      <c r="F186" s="2"/>
    </row>
    <row r="187" spans="5:6" ht="14.25" customHeight="1">
      <c r="E187" s="2"/>
      <c r="F187" s="2"/>
    </row>
    <row r="188" spans="5:6" ht="14.25" customHeight="1">
      <c r="E188" s="2"/>
      <c r="F188" s="2"/>
    </row>
    <row r="189" spans="5:6" ht="14.25" customHeight="1">
      <c r="E189" s="2"/>
      <c r="F189" s="2"/>
    </row>
    <row r="190" spans="5:6" ht="14.25" customHeight="1">
      <c r="E190" s="2"/>
      <c r="F190" s="2"/>
    </row>
    <row r="191" spans="5:6" ht="14.25" customHeight="1">
      <c r="E191" s="2"/>
      <c r="F191" s="2"/>
    </row>
    <row r="192" spans="5:6" ht="14.25" customHeight="1">
      <c r="E192" s="2"/>
      <c r="F192" s="2"/>
    </row>
    <row r="193" spans="5:6" ht="14.25" customHeight="1">
      <c r="E193" s="2"/>
      <c r="F193" s="2"/>
    </row>
    <row r="194" spans="5:6" ht="14.25" customHeight="1">
      <c r="E194" s="2"/>
      <c r="F194" s="2"/>
    </row>
    <row r="195" spans="5:6" ht="14.25" customHeight="1">
      <c r="E195" s="2"/>
      <c r="F195" s="2"/>
    </row>
    <row r="196" spans="5:6" ht="14.25" customHeight="1">
      <c r="E196" s="2"/>
      <c r="F196" s="2"/>
    </row>
    <row r="197" spans="5:6" ht="14.25" customHeight="1">
      <c r="E197" s="2"/>
      <c r="F197" s="2"/>
    </row>
    <row r="198" spans="5:6" ht="14.25" customHeight="1">
      <c r="E198" s="2"/>
      <c r="F198" s="2"/>
    </row>
    <row r="199" spans="5:6" ht="14.25" customHeight="1">
      <c r="E199" s="2"/>
      <c r="F199" s="2"/>
    </row>
    <row r="200" spans="5:6" ht="14.25" customHeight="1">
      <c r="E200" s="2"/>
      <c r="F200" s="2"/>
    </row>
    <row r="201" spans="5:6" ht="14.25" customHeight="1">
      <c r="E201" s="2"/>
      <c r="F201" s="2"/>
    </row>
    <row r="202" spans="5:6" ht="14.25" customHeight="1">
      <c r="E202" s="2"/>
      <c r="F202" s="2"/>
    </row>
    <row r="203" spans="5:6" ht="14.25" customHeight="1">
      <c r="E203" s="2"/>
      <c r="F203" s="2"/>
    </row>
    <row r="204" spans="5:6" ht="14.25" customHeight="1">
      <c r="E204" s="2"/>
      <c r="F204" s="2"/>
    </row>
    <row r="205" spans="5:6" ht="14.25" customHeight="1">
      <c r="E205" s="2"/>
      <c r="F205" s="2"/>
    </row>
    <row r="206" spans="5:6" ht="14.25" customHeight="1">
      <c r="E206" s="2"/>
      <c r="F206" s="2"/>
    </row>
    <row r="207" spans="5:6" ht="14.25" customHeight="1">
      <c r="E207" s="2"/>
      <c r="F207" s="2"/>
    </row>
    <row r="208" spans="5:6" ht="14.25" customHeight="1">
      <c r="E208" s="2"/>
      <c r="F208" s="2"/>
    </row>
    <row r="209" spans="5:6" ht="14.25" customHeight="1">
      <c r="E209" s="2"/>
      <c r="F209" s="2"/>
    </row>
    <row r="210" spans="5:6" ht="14.25" customHeight="1">
      <c r="E210" s="2"/>
      <c r="F210" s="2"/>
    </row>
    <row r="211" spans="5:6" ht="14.25" customHeight="1">
      <c r="E211" s="2"/>
      <c r="F211" s="2"/>
    </row>
    <row r="212" spans="5:6" ht="14.25" customHeight="1">
      <c r="E212" s="2"/>
      <c r="F212" s="2"/>
    </row>
    <row r="213" spans="5:6" ht="14.25" customHeight="1">
      <c r="E213" s="2"/>
      <c r="F213" s="2"/>
    </row>
    <row r="214" spans="5:6" ht="14.25" customHeight="1">
      <c r="E214" s="2"/>
      <c r="F214" s="2"/>
    </row>
    <row r="215" spans="5:6" ht="14.25" customHeight="1">
      <c r="E215" s="2"/>
      <c r="F215" s="2"/>
    </row>
    <row r="216" spans="5:6" ht="14.25" customHeight="1">
      <c r="E216" s="2"/>
      <c r="F216" s="2"/>
    </row>
    <row r="217" spans="5:6" ht="14.25" customHeight="1">
      <c r="E217" s="2"/>
      <c r="F217" s="2"/>
    </row>
    <row r="218" spans="5:6" ht="14.25" customHeight="1">
      <c r="E218" s="2"/>
      <c r="F218" s="2"/>
    </row>
    <row r="219" spans="5:6" ht="14.25" customHeight="1">
      <c r="E219" s="2"/>
      <c r="F219" s="2"/>
    </row>
    <row r="220" spans="5:6" ht="14.25" customHeight="1">
      <c r="E220" s="2"/>
      <c r="F220" s="2"/>
    </row>
    <row r="221" spans="5:6" ht="14.25" customHeight="1">
      <c r="E221" s="2"/>
      <c r="F221" s="2"/>
    </row>
    <row r="222" spans="5:6" ht="14.25" customHeight="1">
      <c r="E222" s="2"/>
      <c r="F222" s="2"/>
    </row>
    <row r="223" spans="5:6" ht="14.25" customHeight="1">
      <c r="E223" s="2"/>
      <c r="F223" s="2"/>
    </row>
    <row r="224" spans="5:6" ht="14.25" customHeight="1">
      <c r="E224" s="2"/>
      <c r="F224" s="2"/>
    </row>
    <row r="225" spans="5:6" ht="14.25" customHeight="1">
      <c r="E225" s="2"/>
      <c r="F225" s="2"/>
    </row>
    <row r="226" spans="5:6" ht="14.25" customHeight="1">
      <c r="E226" s="2"/>
      <c r="F226" s="2"/>
    </row>
    <row r="227" spans="5:6" ht="14.25" customHeight="1">
      <c r="E227" s="2"/>
      <c r="F227" s="2"/>
    </row>
    <row r="228" spans="5:6" ht="14.25" customHeight="1">
      <c r="E228" s="2"/>
      <c r="F228" s="2"/>
    </row>
    <row r="229" spans="5:6" ht="14.25" customHeight="1">
      <c r="E229" s="2"/>
      <c r="F229" s="2"/>
    </row>
    <row r="230" spans="5:6" ht="14.25" customHeight="1">
      <c r="E230" s="2"/>
      <c r="F230" s="2"/>
    </row>
    <row r="231" spans="5:6" ht="14.25" customHeight="1">
      <c r="E231" s="2"/>
      <c r="F231" s="2"/>
    </row>
    <row r="232" spans="5:6" ht="14.25" customHeight="1">
      <c r="E232" s="2"/>
      <c r="F232" s="2"/>
    </row>
    <row r="233" spans="5:6" ht="14.25" customHeight="1">
      <c r="E233" s="2"/>
      <c r="F233" s="2"/>
    </row>
    <row r="234" spans="5:6" ht="14.25" customHeight="1">
      <c r="E234" s="2"/>
      <c r="F234" s="2"/>
    </row>
    <row r="235" spans="5:6" ht="14.25" customHeight="1">
      <c r="E235" s="2"/>
      <c r="F235" s="2"/>
    </row>
    <row r="236" spans="5:6" ht="14.25" customHeight="1">
      <c r="E236" s="2"/>
      <c r="F236" s="2"/>
    </row>
    <row r="237" spans="5:6" ht="14.25" customHeight="1">
      <c r="E237" s="2"/>
      <c r="F237" s="2"/>
    </row>
    <row r="238" spans="5:6" ht="14.25" customHeight="1">
      <c r="E238" s="2"/>
      <c r="F238" s="2"/>
    </row>
    <row r="239" spans="5:6" ht="14.25" customHeight="1">
      <c r="E239" s="2"/>
      <c r="F239" s="2"/>
    </row>
    <row r="240" spans="5:6" ht="14.25" customHeight="1">
      <c r="E240" s="2"/>
      <c r="F240" s="2"/>
    </row>
    <row r="241" spans="5:6" ht="14.25" customHeight="1">
      <c r="E241" s="2"/>
      <c r="F241" s="2"/>
    </row>
    <row r="242" spans="5:6" ht="14.25" customHeight="1">
      <c r="E242" s="2"/>
      <c r="F242" s="2"/>
    </row>
    <row r="243" spans="5:6" ht="14.25" customHeight="1">
      <c r="E243" s="2"/>
      <c r="F243" s="2"/>
    </row>
    <row r="244" spans="5:6" ht="14.25" customHeight="1">
      <c r="E244" s="2"/>
      <c r="F244" s="2"/>
    </row>
    <row r="245" spans="5:6" ht="14.25" customHeight="1">
      <c r="E245" s="2"/>
      <c r="F245" s="2"/>
    </row>
    <row r="246" spans="5:6" ht="14.25" customHeight="1">
      <c r="E246" s="2"/>
      <c r="F246" s="2"/>
    </row>
    <row r="247" spans="5:6" ht="14.25" customHeight="1">
      <c r="E247" s="2"/>
      <c r="F247" s="2"/>
    </row>
    <row r="248" spans="5:6" ht="14.25" customHeight="1">
      <c r="E248" s="2"/>
      <c r="F248" s="2"/>
    </row>
    <row r="249" spans="5:6" ht="14.25" customHeight="1">
      <c r="E249" s="2"/>
      <c r="F249" s="2"/>
    </row>
    <row r="250" spans="5:6" ht="14.25" customHeight="1">
      <c r="E250" s="2"/>
      <c r="F250" s="2"/>
    </row>
    <row r="251" spans="5:6" ht="14.25" customHeight="1">
      <c r="E251" s="2"/>
      <c r="F251" s="2"/>
    </row>
    <row r="252" spans="5:6" ht="14.25" customHeight="1">
      <c r="E252" s="2"/>
      <c r="F252" s="2"/>
    </row>
    <row r="253" spans="5:6" ht="14.25" customHeight="1">
      <c r="E253" s="2"/>
      <c r="F253" s="2"/>
    </row>
    <row r="254" spans="5:6" ht="14.25" customHeight="1">
      <c r="E254" s="2"/>
      <c r="F254" s="2"/>
    </row>
    <row r="255" spans="5:6" ht="14.25" customHeight="1">
      <c r="E255" s="2"/>
      <c r="F255" s="2"/>
    </row>
    <row r="256" spans="5:6" ht="14.25" customHeight="1">
      <c r="E256" s="2"/>
      <c r="F256" s="2"/>
    </row>
    <row r="257" spans="5:6" ht="14.25" customHeight="1">
      <c r="E257" s="2"/>
      <c r="F257" s="2"/>
    </row>
    <row r="258" spans="5:6" ht="14.25" customHeight="1">
      <c r="E258" s="2"/>
      <c r="F258" s="2"/>
    </row>
    <row r="259" spans="5:6" ht="14.25" customHeight="1">
      <c r="E259" s="2"/>
      <c r="F259" s="2"/>
    </row>
    <row r="260" spans="5:6" ht="14.25" customHeight="1">
      <c r="E260" s="2"/>
      <c r="F260" s="2"/>
    </row>
    <row r="261" spans="5:6" ht="14.25" customHeight="1">
      <c r="E261" s="2"/>
      <c r="F261" s="2"/>
    </row>
    <row r="262" spans="5:6" ht="14.25" customHeight="1">
      <c r="E262" s="2"/>
      <c r="F262" s="2"/>
    </row>
    <row r="263" spans="5:6" ht="14.25" customHeight="1">
      <c r="E263" s="2"/>
      <c r="F263" s="2"/>
    </row>
    <row r="264" spans="5:6" ht="14.25" customHeight="1">
      <c r="E264" s="2"/>
      <c r="F264" s="2"/>
    </row>
    <row r="265" spans="5:6" ht="14.25" customHeight="1">
      <c r="E265" s="2"/>
      <c r="F265" s="2"/>
    </row>
    <row r="266" spans="5:6" ht="14.25" customHeight="1">
      <c r="E266" s="2"/>
      <c r="F266" s="2"/>
    </row>
    <row r="267" spans="5:6" ht="14.25" customHeight="1">
      <c r="E267" s="2"/>
      <c r="F267" s="2"/>
    </row>
    <row r="268" spans="5:6" ht="14.25" customHeight="1">
      <c r="E268" s="2"/>
      <c r="F268" s="2"/>
    </row>
    <row r="269" spans="5:6" ht="14.25" customHeight="1">
      <c r="E269" s="2"/>
      <c r="F269" s="2"/>
    </row>
    <row r="270" spans="5:6" ht="14.25" customHeight="1">
      <c r="E270" s="2"/>
      <c r="F270" s="2"/>
    </row>
    <row r="271" spans="5:6" ht="14.25" customHeight="1">
      <c r="E271" s="2"/>
      <c r="F271" s="2"/>
    </row>
    <row r="272" spans="5:6" ht="14.25" customHeight="1">
      <c r="E272" s="2"/>
      <c r="F272" s="2"/>
    </row>
    <row r="273" spans="5:6" ht="14.25" customHeight="1">
      <c r="E273" s="2"/>
      <c r="F273" s="2"/>
    </row>
    <row r="274" spans="5:6" ht="14.25" customHeight="1">
      <c r="E274" s="2"/>
      <c r="F274" s="2"/>
    </row>
    <row r="275" spans="5:6" ht="14.25" customHeight="1">
      <c r="E275" s="2"/>
      <c r="F275" s="2"/>
    </row>
    <row r="276" spans="5:6" ht="14.25" customHeight="1">
      <c r="E276" s="2"/>
      <c r="F276" s="2"/>
    </row>
    <row r="277" spans="5:6" ht="14.25" customHeight="1">
      <c r="E277" s="2"/>
      <c r="F277" s="2"/>
    </row>
    <row r="278" spans="5:6" ht="14.25" customHeight="1">
      <c r="E278" s="2"/>
      <c r="F278" s="2"/>
    </row>
    <row r="279" spans="5:6" ht="14.25" customHeight="1">
      <c r="E279" s="2"/>
      <c r="F279" s="2"/>
    </row>
    <row r="280" spans="5:6" ht="14.25" customHeight="1">
      <c r="E280" s="2"/>
      <c r="F280" s="2"/>
    </row>
    <row r="281" spans="5:6" ht="14.25" customHeight="1">
      <c r="E281" s="2"/>
      <c r="F281" s="2"/>
    </row>
    <row r="282" spans="5:6" ht="14.25" customHeight="1">
      <c r="E282" s="2"/>
      <c r="F282" s="2"/>
    </row>
    <row r="283" spans="5:6" ht="14.25" customHeight="1">
      <c r="E283" s="2"/>
      <c r="F283" s="2"/>
    </row>
    <row r="284" spans="5:6" ht="14.25" customHeight="1">
      <c r="E284" s="2"/>
      <c r="F284" s="2"/>
    </row>
    <row r="285" spans="5:6" ht="14.25" customHeight="1">
      <c r="E285" s="2"/>
      <c r="F285" s="2"/>
    </row>
    <row r="286" spans="5:6" ht="14.25" customHeight="1">
      <c r="E286" s="2"/>
      <c r="F286" s="2"/>
    </row>
    <row r="287" spans="5:6" ht="14.25" customHeight="1">
      <c r="E287" s="2"/>
      <c r="F287" s="2"/>
    </row>
    <row r="288" spans="5:6" ht="14.25" customHeight="1">
      <c r="E288" s="2"/>
      <c r="F288" s="2"/>
    </row>
    <row r="289" spans="5:6" ht="14.25" customHeight="1">
      <c r="E289" s="2"/>
      <c r="F289" s="2"/>
    </row>
    <row r="290" spans="5:6" ht="14.25" customHeight="1">
      <c r="E290" s="2"/>
      <c r="F290" s="2"/>
    </row>
    <row r="291" spans="5:6" ht="14.25" customHeight="1">
      <c r="E291" s="2"/>
      <c r="F291" s="2"/>
    </row>
    <row r="292" spans="5:6" ht="14.25" customHeight="1">
      <c r="E292" s="2"/>
      <c r="F292" s="2"/>
    </row>
    <row r="293" spans="5:6" ht="14.25" customHeight="1">
      <c r="E293" s="2"/>
      <c r="F293" s="2"/>
    </row>
    <row r="294" spans="5:6" ht="14.25" customHeight="1">
      <c r="E294" s="2"/>
      <c r="F294" s="2"/>
    </row>
    <row r="295" spans="5:6" ht="14.25" customHeight="1">
      <c r="E295" s="2"/>
      <c r="F295" s="2"/>
    </row>
    <row r="296" spans="5:6" ht="14.25" customHeight="1">
      <c r="E296" s="2"/>
      <c r="F296" s="2"/>
    </row>
    <row r="297" spans="5:6" ht="14.25" customHeight="1">
      <c r="E297" s="2"/>
      <c r="F297" s="2"/>
    </row>
    <row r="298" spans="5:6" ht="14.25" customHeight="1">
      <c r="E298" s="2"/>
      <c r="F298" s="2"/>
    </row>
    <row r="299" spans="5:6" ht="14.25" customHeight="1">
      <c r="E299" s="2"/>
      <c r="F299" s="2"/>
    </row>
    <row r="300" spans="5:6" ht="14.25" customHeight="1">
      <c r="E300" s="2"/>
      <c r="F300" s="2"/>
    </row>
    <row r="301" spans="5:6" ht="14.25" customHeight="1">
      <c r="E301" s="2"/>
      <c r="F301" s="2"/>
    </row>
    <row r="302" spans="5:6" ht="14.25" customHeight="1">
      <c r="E302" s="2"/>
      <c r="F302" s="2"/>
    </row>
    <row r="303" spans="5:6" ht="14.25" customHeight="1">
      <c r="E303" s="2"/>
      <c r="F303" s="2"/>
    </row>
    <row r="304" spans="5:6" ht="14.25" customHeight="1">
      <c r="E304" s="2"/>
      <c r="F304" s="2"/>
    </row>
    <row r="305" spans="5:6" ht="14.25" customHeight="1">
      <c r="E305" s="2"/>
      <c r="F305" s="2"/>
    </row>
    <row r="306" spans="5:6" ht="14.25" customHeight="1">
      <c r="E306" s="2"/>
      <c r="F306" s="2"/>
    </row>
    <row r="307" spans="5:6" ht="14.25" customHeight="1">
      <c r="E307" s="2"/>
      <c r="F307" s="2"/>
    </row>
    <row r="308" spans="5:6" ht="14.25" customHeight="1">
      <c r="E308" s="2"/>
      <c r="F308" s="2"/>
    </row>
    <row r="309" spans="5:6" ht="14.25" customHeight="1">
      <c r="E309" s="2"/>
      <c r="F309" s="2"/>
    </row>
    <row r="310" spans="5:6" ht="14.25" customHeight="1">
      <c r="E310" s="2"/>
      <c r="F310" s="2"/>
    </row>
    <row r="311" spans="5:6" ht="14.25" customHeight="1">
      <c r="E311" s="2"/>
      <c r="F311" s="2"/>
    </row>
    <row r="312" spans="5:6" ht="14.25" customHeight="1">
      <c r="E312" s="2"/>
      <c r="F312" s="2"/>
    </row>
    <row r="313" spans="5:6" ht="14.25" customHeight="1">
      <c r="E313" s="2"/>
      <c r="F313" s="2"/>
    </row>
    <row r="314" spans="5:6" ht="14.25" customHeight="1">
      <c r="E314" s="2"/>
      <c r="F314" s="2"/>
    </row>
    <row r="315" spans="5:6" ht="14.25" customHeight="1">
      <c r="E315" s="2"/>
      <c r="F315" s="2"/>
    </row>
    <row r="316" spans="5:6" ht="14.25" customHeight="1">
      <c r="E316" s="2"/>
      <c r="F316" s="2"/>
    </row>
    <row r="317" spans="5:6" ht="14.25" customHeight="1">
      <c r="E317" s="2"/>
      <c r="F317" s="2"/>
    </row>
    <row r="318" spans="5:6" ht="14.25" customHeight="1">
      <c r="E318" s="2"/>
      <c r="F318" s="2"/>
    </row>
    <row r="319" spans="5:6" ht="14.25" customHeight="1">
      <c r="E319" s="2"/>
      <c r="F319" s="2"/>
    </row>
    <row r="320" spans="5:6" ht="14.25" customHeight="1">
      <c r="E320" s="2"/>
      <c r="F320" s="2"/>
    </row>
    <row r="321" spans="5:6" ht="14.25" customHeight="1">
      <c r="E321" s="2"/>
      <c r="F321" s="2"/>
    </row>
    <row r="322" spans="5:6" ht="14.25" customHeight="1">
      <c r="E322" s="2"/>
      <c r="F322" s="2"/>
    </row>
    <row r="323" spans="5:6" ht="14.25" customHeight="1">
      <c r="E323" s="2"/>
      <c r="F323" s="2"/>
    </row>
    <row r="324" spans="5:6" ht="14.25" customHeight="1">
      <c r="E324" s="2"/>
      <c r="F324" s="2"/>
    </row>
    <row r="325" spans="5:6" ht="14.25" customHeight="1">
      <c r="E325" s="2"/>
      <c r="F325" s="2"/>
    </row>
    <row r="326" spans="5:6" ht="14.25" customHeight="1">
      <c r="E326" s="2"/>
      <c r="F326" s="2"/>
    </row>
    <row r="327" spans="5:6" ht="14.25" customHeight="1">
      <c r="E327" s="2"/>
      <c r="F327" s="2"/>
    </row>
    <row r="328" spans="5:6" ht="14.25" customHeight="1">
      <c r="E328" s="2"/>
      <c r="F328" s="2"/>
    </row>
    <row r="329" spans="5:6" ht="14.25" customHeight="1">
      <c r="E329" s="2"/>
      <c r="F329" s="2"/>
    </row>
    <row r="330" spans="5:6" ht="14.25" customHeight="1">
      <c r="E330" s="2"/>
      <c r="F330" s="2"/>
    </row>
    <row r="331" spans="5:6" ht="14.25" customHeight="1">
      <c r="E331" s="2"/>
      <c r="F331" s="2"/>
    </row>
    <row r="332" spans="5:6" ht="14.25" customHeight="1">
      <c r="E332" s="2"/>
      <c r="F332" s="2"/>
    </row>
    <row r="333" spans="5:6" ht="14.25" customHeight="1">
      <c r="E333" s="2"/>
      <c r="F333" s="2"/>
    </row>
    <row r="334" spans="5:6" ht="14.25" customHeight="1">
      <c r="E334" s="2"/>
      <c r="F334" s="2"/>
    </row>
    <row r="335" spans="5:6" ht="14.25" customHeight="1">
      <c r="E335" s="2"/>
      <c r="F335" s="2"/>
    </row>
    <row r="336" spans="5:6" ht="14.25" customHeight="1">
      <c r="E336" s="2"/>
      <c r="F336" s="2"/>
    </row>
    <row r="337" spans="5:6" ht="14.25" customHeight="1">
      <c r="E337" s="2"/>
      <c r="F337" s="2"/>
    </row>
    <row r="338" spans="5:6" ht="14.25" customHeight="1">
      <c r="E338" s="2"/>
      <c r="F338" s="2"/>
    </row>
    <row r="339" spans="5:6" ht="14.25" customHeight="1">
      <c r="E339" s="2"/>
      <c r="F339" s="2"/>
    </row>
    <row r="340" spans="5:6" ht="14.25" customHeight="1">
      <c r="E340" s="2"/>
      <c r="F340" s="2"/>
    </row>
    <row r="341" spans="5:6" ht="14.25" customHeight="1">
      <c r="E341" s="2"/>
      <c r="F341" s="2"/>
    </row>
    <row r="342" spans="5:6" ht="14.25" customHeight="1">
      <c r="E342" s="2"/>
      <c r="F342" s="2"/>
    </row>
    <row r="343" spans="5:6" ht="14.25" customHeight="1">
      <c r="E343" s="2"/>
      <c r="F343" s="2"/>
    </row>
    <row r="344" spans="5:6" ht="14.25" customHeight="1">
      <c r="E344" s="2"/>
      <c r="F344" s="2"/>
    </row>
    <row r="345" spans="5:6" ht="14.25" customHeight="1">
      <c r="E345" s="2"/>
      <c r="F345" s="2"/>
    </row>
    <row r="346" spans="5:6" ht="14.25" customHeight="1">
      <c r="E346" s="2"/>
      <c r="F346" s="2"/>
    </row>
    <row r="347" spans="5:6" ht="14.25" customHeight="1">
      <c r="E347" s="2"/>
      <c r="F347" s="2"/>
    </row>
    <row r="348" spans="5:6" ht="14.25" customHeight="1">
      <c r="E348" s="2"/>
      <c r="F348" s="2"/>
    </row>
    <row r="349" spans="5:6" ht="14.25" customHeight="1">
      <c r="E349" s="2"/>
      <c r="F349" s="2"/>
    </row>
    <row r="350" spans="5:6" ht="14.25" customHeight="1">
      <c r="E350" s="2"/>
      <c r="F350" s="2"/>
    </row>
    <row r="351" spans="5:6" ht="14.25" customHeight="1">
      <c r="E351" s="2"/>
      <c r="F351" s="2"/>
    </row>
    <row r="352" spans="5:6" ht="14.25" customHeight="1">
      <c r="E352" s="2"/>
      <c r="F352" s="2"/>
    </row>
    <row r="353" spans="5:6" ht="14.25" customHeight="1">
      <c r="E353" s="2"/>
      <c r="F353" s="2"/>
    </row>
    <row r="354" spans="5:6" ht="14.25" customHeight="1">
      <c r="E354" s="2"/>
      <c r="F354" s="2"/>
    </row>
    <row r="355" spans="5:6" ht="14.25" customHeight="1">
      <c r="E355" s="2"/>
      <c r="F355" s="2"/>
    </row>
    <row r="356" spans="5:6" ht="14.25" customHeight="1">
      <c r="E356" s="2"/>
      <c r="F356" s="2"/>
    </row>
    <row r="357" spans="5:6" ht="14.25" customHeight="1">
      <c r="E357" s="2"/>
      <c r="F357" s="2"/>
    </row>
    <row r="358" spans="5:6" ht="14.25" customHeight="1">
      <c r="E358" s="2"/>
      <c r="F358" s="2"/>
    </row>
    <row r="359" spans="5:6" ht="14.25" customHeight="1">
      <c r="E359" s="2"/>
      <c r="F359" s="2"/>
    </row>
    <row r="360" spans="5:6" ht="14.25" customHeight="1">
      <c r="E360" s="2"/>
      <c r="F360" s="2"/>
    </row>
    <row r="361" spans="5:6" ht="14.25" customHeight="1">
      <c r="E361" s="2"/>
      <c r="F361" s="2"/>
    </row>
    <row r="362" spans="5:6" ht="14.25" customHeight="1">
      <c r="E362" s="2"/>
      <c r="F362" s="2"/>
    </row>
    <row r="363" spans="5:6" ht="14.25" customHeight="1">
      <c r="E363" s="2"/>
      <c r="F363" s="2"/>
    </row>
    <row r="364" spans="5:6" ht="14.25" customHeight="1">
      <c r="E364" s="2"/>
      <c r="F364" s="2"/>
    </row>
    <row r="365" spans="5:6" ht="14.25" customHeight="1">
      <c r="E365" s="2"/>
      <c r="F365" s="2"/>
    </row>
    <row r="366" spans="5:6" ht="14.25" customHeight="1">
      <c r="E366" s="2"/>
      <c r="F366" s="2"/>
    </row>
    <row r="367" spans="5:6" ht="14.25" customHeight="1">
      <c r="E367" s="2"/>
      <c r="F367" s="2"/>
    </row>
    <row r="368" spans="5:6" ht="14.25" customHeight="1">
      <c r="E368" s="2"/>
      <c r="F368" s="2"/>
    </row>
    <row r="369" spans="5:6" ht="14.25" customHeight="1">
      <c r="E369" s="2"/>
      <c r="F369" s="2"/>
    </row>
    <row r="370" spans="5:6" ht="14.25" customHeight="1">
      <c r="E370" s="2"/>
      <c r="F370" s="2"/>
    </row>
    <row r="371" spans="5:6" ht="14.25" customHeight="1">
      <c r="E371" s="2"/>
      <c r="F371" s="2"/>
    </row>
    <row r="372" spans="5:6" ht="14.25" customHeight="1">
      <c r="E372" s="2"/>
      <c r="F372" s="2"/>
    </row>
    <row r="373" spans="5:6" ht="14.25" customHeight="1">
      <c r="E373" s="2"/>
      <c r="F373" s="2"/>
    </row>
    <row r="374" spans="5:6" ht="14.25" customHeight="1">
      <c r="E374" s="2"/>
      <c r="F374" s="2"/>
    </row>
    <row r="375" spans="5:6" ht="14.25" customHeight="1">
      <c r="E375" s="2"/>
      <c r="F375" s="2"/>
    </row>
    <row r="376" spans="5:6" ht="14.25" customHeight="1">
      <c r="E376" s="2"/>
      <c r="F376" s="2"/>
    </row>
    <row r="377" spans="5:6" ht="14.25" customHeight="1">
      <c r="E377" s="2"/>
      <c r="F377" s="2"/>
    </row>
    <row r="378" spans="5:6" ht="14.25" customHeight="1">
      <c r="E378" s="2"/>
      <c r="F378" s="2"/>
    </row>
    <row r="379" spans="5:6" ht="14.25" customHeight="1">
      <c r="E379" s="2"/>
      <c r="F379" s="2"/>
    </row>
    <row r="380" spans="5:6" ht="14.25" customHeight="1">
      <c r="E380" s="2"/>
      <c r="F380" s="2"/>
    </row>
    <row r="381" spans="5:6" ht="14.25" customHeight="1">
      <c r="E381" s="2"/>
      <c r="F381" s="2"/>
    </row>
    <row r="382" spans="5:6" ht="14.25" customHeight="1">
      <c r="E382" s="2"/>
      <c r="F382" s="2"/>
    </row>
    <row r="383" spans="5:6" ht="14.25" customHeight="1">
      <c r="E383" s="2"/>
      <c r="F383" s="2"/>
    </row>
    <row r="384" spans="5:6" ht="14.25" customHeight="1">
      <c r="E384" s="2"/>
      <c r="F384" s="2"/>
    </row>
    <row r="385" spans="5:6" ht="14.25" customHeight="1">
      <c r="E385" s="2"/>
      <c r="F385" s="2"/>
    </row>
    <row r="386" spans="5:6" ht="14.25" customHeight="1">
      <c r="E386" s="2"/>
      <c r="F386" s="2"/>
    </row>
    <row r="387" spans="5:6" ht="14.25" customHeight="1">
      <c r="E387" s="2"/>
      <c r="F387" s="2"/>
    </row>
    <row r="388" spans="5:6" ht="14.25" customHeight="1">
      <c r="E388" s="2"/>
      <c r="F388" s="2"/>
    </row>
    <row r="389" spans="5:6" ht="14.25" customHeight="1">
      <c r="E389" s="2"/>
      <c r="F389" s="2"/>
    </row>
    <row r="390" spans="5:6" ht="14.25" customHeight="1">
      <c r="E390" s="2"/>
      <c r="F390" s="2"/>
    </row>
    <row r="391" spans="5:6" ht="14.25" customHeight="1">
      <c r="E391" s="2"/>
      <c r="F391" s="2"/>
    </row>
    <row r="392" spans="5:6" ht="14.25" customHeight="1">
      <c r="E392" s="2"/>
      <c r="F392" s="2"/>
    </row>
    <row r="393" spans="5:6" ht="14.25" customHeight="1">
      <c r="E393" s="2"/>
      <c r="F393" s="2"/>
    </row>
    <row r="394" spans="5:6" ht="14.25" customHeight="1">
      <c r="E394" s="2"/>
      <c r="F394" s="2"/>
    </row>
    <row r="395" spans="5:6" ht="14.25" customHeight="1">
      <c r="E395" s="2"/>
      <c r="F395" s="2"/>
    </row>
    <row r="396" spans="5:6" ht="14.25" customHeight="1">
      <c r="E396" s="2"/>
      <c r="F396" s="2"/>
    </row>
    <row r="397" spans="5:6" ht="14.25" customHeight="1">
      <c r="E397" s="2"/>
      <c r="F397" s="2"/>
    </row>
    <row r="398" spans="5:6" ht="14.25" customHeight="1">
      <c r="E398" s="2"/>
      <c r="F398" s="2"/>
    </row>
    <row r="399" spans="5:6" ht="14.25" customHeight="1">
      <c r="E399" s="2"/>
      <c r="F399" s="2"/>
    </row>
    <row r="400" spans="5:6" ht="14.25" customHeight="1">
      <c r="E400" s="2"/>
      <c r="F400" s="2"/>
    </row>
    <row r="401" spans="5:6" ht="14.25" customHeight="1">
      <c r="E401" s="2"/>
      <c r="F401" s="2"/>
    </row>
    <row r="402" spans="5:6" ht="14.25" customHeight="1">
      <c r="E402" s="2"/>
      <c r="F402" s="2"/>
    </row>
    <row r="403" spans="5:6" ht="14.25" customHeight="1">
      <c r="E403" s="2"/>
      <c r="F403" s="2"/>
    </row>
    <row r="404" spans="5:6" ht="14.25" customHeight="1">
      <c r="E404" s="2"/>
      <c r="F404" s="2"/>
    </row>
    <row r="405" spans="5:6" ht="14.25" customHeight="1">
      <c r="E405" s="2"/>
      <c r="F405" s="2"/>
    </row>
    <row r="406" spans="5:6" ht="14.25" customHeight="1">
      <c r="E406" s="2"/>
      <c r="F406" s="2"/>
    </row>
    <row r="407" spans="5:6" ht="14.25" customHeight="1">
      <c r="E407" s="2"/>
      <c r="F407" s="2"/>
    </row>
    <row r="408" spans="5:6" ht="14.25" customHeight="1">
      <c r="E408" s="2"/>
      <c r="F408" s="2"/>
    </row>
    <row r="409" spans="5:6" ht="14.25" customHeight="1">
      <c r="E409" s="2"/>
      <c r="F409" s="2"/>
    </row>
    <row r="410" spans="5:6" ht="14.25" customHeight="1">
      <c r="E410" s="2"/>
      <c r="F410" s="2"/>
    </row>
    <row r="411" spans="5:6" ht="14.25" customHeight="1">
      <c r="E411" s="2"/>
      <c r="F411" s="2"/>
    </row>
    <row r="412" spans="5:6" ht="14.25" customHeight="1">
      <c r="E412" s="2"/>
      <c r="F412" s="2"/>
    </row>
    <row r="413" spans="5:6" ht="14.25" customHeight="1">
      <c r="E413" s="2"/>
      <c r="F413" s="2"/>
    </row>
    <row r="414" spans="5:6" ht="14.25" customHeight="1">
      <c r="E414" s="2"/>
      <c r="F414" s="2"/>
    </row>
    <row r="415" spans="5:6" ht="14.25" customHeight="1">
      <c r="E415" s="2"/>
      <c r="F415" s="2"/>
    </row>
    <row r="416" spans="5:6" ht="14.25" customHeight="1">
      <c r="E416" s="2"/>
      <c r="F416" s="2"/>
    </row>
    <row r="417" spans="5:6" ht="14.25" customHeight="1">
      <c r="E417" s="2"/>
      <c r="F417" s="2"/>
    </row>
    <row r="418" spans="5:6" ht="14.25" customHeight="1">
      <c r="E418" s="2"/>
      <c r="F418" s="2"/>
    </row>
    <row r="419" spans="5:6" ht="14.25" customHeight="1">
      <c r="E419" s="2"/>
      <c r="F419" s="2"/>
    </row>
    <row r="420" spans="5:6" ht="14.25" customHeight="1">
      <c r="E420" s="2"/>
      <c r="F420" s="2"/>
    </row>
    <row r="421" spans="5:6" ht="14.25" customHeight="1">
      <c r="E421" s="2"/>
      <c r="F421" s="2"/>
    </row>
    <row r="422" spans="5:6" ht="14.25" customHeight="1">
      <c r="E422" s="2"/>
      <c r="F422" s="2"/>
    </row>
    <row r="423" spans="5:6" ht="14.25" customHeight="1">
      <c r="E423" s="2"/>
      <c r="F423" s="2"/>
    </row>
    <row r="424" spans="5:6" ht="14.25" customHeight="1">
      <c r="E424" s="2"/>
      <c r="F424" s="2"/>
    </row>
    <row r="425" spans="5:6" ht="14.25" customHeight="1">
      <c r="E425" s="2"/>
      <c r="F425" s="2"/>
    </row>
    <row r="426" spans="5:6" ht="14.25" customHeight="1">
      <c r="E426" s="2"/>
      <c r="F426" s="2"/>
    </row>
    <row r="427" spans="5:6" ht="14.25" customHeight="1">
      <c r="E427" s="2"/>
      <c r="F427" s="2"/>
    </row>
    <row r="428" spans="5:6" ht="14.25" customHeight="1">
      <c r="E428" s="2"/>
      <c r="F428" s="2"/>
    </row>
    <row r="429" spans="5:6" ht="14.25" customHeight="1">
      <c r="E429" s="2"/>
      <c r="F429" s="2"/>
    </row>
    <row r="430" spans="5:6" ht="14.25" customHeight="1">
      <c r="E430" s="2"/>
      <c r="F430" s="2"/>
    </row>
    <row r="431" spans="5:6" ht="14.25" customHeight="1">
      <c r="E431" s="2"/>
      <c r="F431" s="2"/>
    </row>
    <row r="432" spans="5:6" ht="14.25" customHeight="1">
      <c r="E432" s="2"/>
      <c r="F432" s="2"/>
    </row>
    <row r="433" spans="5:6" ht="14.25" customHeight="1">
      <c r="E433" s="2"/>
      <c r="F433" s="2"/>
    </row>
    <row r="434" spans="5:6" ht="14.25" customHeight="1">
      <c r="E434" s="2"/>
      <c r="F434" s="2"/>
    </row>
    <row r="435" spans="5:6" ht="14.25" customHeight="1">
      <c r="E435" s="2"/>
      <c r="F435" s="2"/>
    </row>
    <row r="436" spans="5:6" ht="14.25" customHeight="1">
      <c r="E436" s="2"/>
      <c r="F436" s="2"/>
    </row>
    <row r="437" spans="5:6" ht="14.25" customHeight="1">
      <c r="E437" s="2"/>
      <c r="F437" s="2"/>
    </row>
    <row r="438" spans="5:6" ht="14.25" customHeight="1">
      <c r="E438" s="2"/>
      <c r="F438" s="2"/>
    </row>
    <row r="439" spans="5:6" ht="14.25" customHeight="1">
      <c r="E439" s="2"/>
      <c r="F439" s="2"/>
    </row>
    <row r="440" spans="5:6" ht="14.25" customHeight="1">
      <c r="E440" s="2"/>
      <c r="F440" s="2"/>
    </row>
    <row r="441" spans="5:6" ht="14.25" customHeight="1">
      <c r="E441" s="2"/>
      <c r="F441" s="2"/>
    </row>
    <row r="442" spans="5:6" ht="14.25" customHeight="1">
      <c r="E442" s="2"/>
      <c r="F442" s="2"/>
    </row>
    <row r="443" spans="5:6" ht="14.25" customHeight="1">
      <c r="E443" s="2"/>
      <c r="F443" s="2"/>
    </row>
    <row r="444" spans="5:6" ht="14.25" customHeight="1">
      <c r="E444" s="2"/>
      <c r="F444" s="2"/>
    </row>
    <row r="445" spans="5:6" ht="14.25" customHeight="1">
      <c r="E445" s="2"/>
      <c r="F445" s="2"/>
    </row>
    <row r="446" spans="5:6" ht="14.25" customHeight="1">
      <c r="E446" s="2"/>
      <c r="F446" s="2"/>
    </row>
    <row r="447" spans="5:6" ht="14.25" customHeight="1">
      <c r="E447" s="2"/>
      <c r="F447" s="2"/>
    </row>
    <row r="448" spans="5:6" ht="14.25" customHeight="1">
      <c r="E448" s="2"/>
      <c r="F448" s="2"/>
    </row>
    <row r="449" spans="5:6" ht="14.25" customHeight="1">
      <c r="E449" s="2"/>
      <c r="F449" s="2"/>
    </row>
    <row r="450" spans="5:6" ht="14.25" customHeight="1">
      <c r="E450" s="2"/>
      <c r="F450" s="2"/>
    </row>
    <row r="451" spans="5:6" ht="14.25" customHeight="1">
      <c r="E451" s="2"/>
      <c r="F451" s="2"/>
    </row>
    <row r="452" spans="5:6" ht="14.25" customHeight="1">
      <c r="E452" s="2"/>
      <c r="F452" s="2"/>
    </row>
    <row r="453" spans="5:6" ht="14.25" customHeight="1">
      <c r="E453" s="2"/>
      <c r="F453" s="2"/>
    </row>
    <row r="454" spans="5:6" ht="14.25" customHeight="1">
      <c r="E454" s="2"/>
      <c r="F454" s="2"/>
    </row>
    <row r="455" spans="5:6" ht="14.25" customHeight="1">
      <c r="E455" s="2"/>
      <c r="F455" s="2"/>
    </row>
    <row r="456" spans="5:6" ht="14.25" customHeight="1">
      <c r="E456" s="2"/>
      <c r="F456" s="2"/>
    </row>
    <row r="457" spans="5:6" ht="14.25" customHeight="1">
      <c r="E457" s="2"/>
      <c r="F457" s="2"/>
    </row>
    <row r="458" spans="5:6" ht="14.25" customHeight="1">
      <c r="E458" s="2"/>
      <c r="F458" s="2"/>
    </row>
    <row r="459" spans="5:6" ht="14.25" customHeight="1">
      <c r="E459" s="2"/>
      <c r="F459" s="2"/>
    </row>
    <row r="460" spans="5:6" ht="14.25" customHeight="1">
      <c r="E460" s="2"/>
      <c r="F460" s="2"/>
    </row>
    <row r="461" spans="5:6" ht="14.25" customHeight="1">
      <c r="E461" s="2"/>
      <c r="F461" s="2"/>
    </row>
    <row r="462" spans="5:6" ht="14.25" customHeight="1">
      <c r="E462" s="2"/>
      <c r="F462" s="2"/>
    </row>
    <row r="463" spans="5:6" ht="14.25" customHeight="1">
      <c r="E463" s="2"/>
      <c r="F463" s="2"/>
    </row>
    <row r="464" spans="5:6" ht="14.25" customHeight="1">
      <c r="E464" s="2"/>
      <c r="F464" s="2"/>
    </row>
    <row r="465" spans="5:6" ht="14.25" customHeight="1">
      <c r="E465" s="2"/>
      <c r="F465" s="2"/>
    </row>
    <row r="466" spans="5:6" ht="14.25" customHeight="1">
      <c r="E466" s="2"/>
      <c r="F466" s="2"/>
    </row>
    <row r="467" spans="5:6" ht="14.25" customHeight="1">
      <c r="E467" s="2"/>
      <c r="F467" s="2"/>
    </row>
    <row r="468" spans="5:6" ht="14.25" customHeight="1">
      <c r="E468" s="2"/>
      <c r="F468" s="2"/>
    </row>
    <row r="469" spans="5:6" ht="14.25" customHeight="1">
      <c r="E469" s="2"/>
      <c r="F469" s="2"/>
    </row>
    <row r="470" spans="5:6" ht="14.25" customHeight="1">
      <c r="E470" s="2"/>
      <c r="F470" s="2"/>
    </row>
    <row r="471" spans="5:6" ht="14.25" customHeight="1">
      <c r="E471" s="2"/>
      <c r="F471" s="2"/>
    </row>
    <row r="472" spans="5:6" ht="14.25" customHeight="1">
      <c r="E472" s="2"/>
      <c r="F472" s="2"/>
    </row>
    <row r="473" spans="5:6" ht="14.25" customHeight="1">
      <c r="E473" s="2"/>
      <c r="F473" s="2"/>
    </row>
    <row r="474" spans="5:6" ht="14.25" customHeight="1">
      <c r="E474" s="2"/>
      <c r="F474" s="2"/>
    </row>
    <row r="475" spans="5:6" ht="14.25" customHeight="1">
      <c r="E475" s="2"/>
      <c r="F475" s="2"/>
    </row>
    <row r="476" spans="5:6" ht="14.25" customHeight="1">
      <c r="E476" s="2"/>
      <c r="F476" s="2"/>
    </row>
    <row r="477" spans="5:6" ht="14.25" customHeight="1">
      <c r="E477" s="2"/>
      <c r="F477" s="2"/>
    </row>
    <row r="478" spans="5:6" ht="14.25" customHeight="1">
      <c r="E478" s="2"/>
      <c r="F478" s="2"/>
    </row>
    <row r="479" spans="5:6" ht="14.25" customHeight="1">
      <c r="E479" s="2"/>
      <c r="F479" s="2"/>
    </row>
    <row r="480" spans="5:6" ht="14.25" customHeight="1">
      <c r="E480" s="2"/>
      <c r="F480" s="2"/>
    </row>
    <row r="481" spans="5:6" ht="14.25" customHeight="1">
      <c r="E481" s="2"/>
      <c r="F481" s="2"/>
    </row>
    <row r="482" spans="5:6" ht="14.25" customHeight="1">
      <c r="E482" s="2"/>
      <c r="F482" s="2"/>
    </row>
    <row r="483" spans="5:6" ht="14.25" customHeight="1">
      <c r="E483" s="2"/>
      <c r="F483" s="2"/>
    </row>
    <row r="484" spans="5:6" ht="14.25" customHeight="1">
      <c r="E484" s="2"/>
      <c r="F484" s="2"/>
    </row>
    <row r="485" spans="5:6" ht="14.25" customHeight="1">
      <c r="E485" s="2"/>
      <c r="F485" s="2"/>
    </row>
    <row r="486" spans="5:6" ht="14.25" customHeight="1">
      <c r="E486" s="2"/>
      <c r="F486" s="2"/>
    </row>
    <row r="487" spans="5:6" ht="14.25" customHeight="1">
      <c r="E487" s="2"/>
      <c r="F487" s="2"/>
    </row>
    <row r="488" spans="5:6" ht="14.25" customHeight="1">
      <c r="E488" s="2"/>
      <c r="F488" s="2"/>
    </row>
    <row r="489" spans="5:6" ht="14.25" customHeight="1">
      <c r="E489" s="2"/>
      <c r="F489" s="2"/>
    </row>
    <row r="490" spans="5:6" ht="14.25" customHeight="1">
      <c r="E490" s="2"/>
      <c r="F490" s="2"/>
    </row>
    <row r="491" spans="5:6" ht="14.25" customHeight="1">
      <c r="E491" s="2"/>
      <c r="F491" s="2"/>
    </row>
    <row r="492" spans="5:6" ht="14.25" customHeight="1">
      <c r="E492" s="2"/>
      <c r="F492" s="2"/>
    </row>
    <row r="493" spans="5:6" ht="14.25" customHeight="1">
      <c r="E493" s="2"/>
      <c r="F493" s="2"/>
    </row>
    <row r="494" spans="5:6" ht="14.25" customHeight="1">
      <c r="E494" s="2"/>
      <c r="F494" s="2"/>
    </row>
    <row r="495" spans="5:6" ht="14.25" customHeight="1">
      <c r="E495" s="2"/>
      <c r="F495" s="2"/>
    </row>
    <row r="496" spans="5:6" ht="14.25" customHeight="1">
      <c r="E496" s="2"/>
      <c r="F496" s="2"/>
    </row>
    <row r="497" spans="5:6" ht="14.25" customHeight="1">
      <c r="E497" s="2"/>
      <c r="F497" s="2"/>
    </row>
    <row r="498" spans="5:6" ht="14.25" customHeight="1">
      <c r="E498" s="2"/>
      <c r="F498" s="2"/>
    </row>
    <row r="499" spans="5:6" ht="14.25" customHeight="1">
      <c r="E499" s="2"/>
      <c r="F499" s="2"/>
    </row>
    <row r="500" spans="5:6" ht="14.25" customHeight="1">
      <c r="E500" s="2"/>
      <c r="F500" s="2"/>
    </row>
    <row r="501" spans="5:6" ht="14.25" customHeight="1">
      <c r="E501" s="2"/>
      <c r="F501" s="2"/>
    </row>
    <row r="502" spans="5:6" ht="14.25" customHeight="1">
      <c r="E502" s="2"/>
      <c r="F502" s="2"/>
    </row>
    <row r="503" spans="5:6" ht="14.25" customHeight="1">
      <c r="E503" s="2"/>
      <c r="F503" s="2"/>
    </row>
    <row r="504" spans="5:6" ht="14.25" customHeight="1">
      <c r="E504" s="2"/>
      <c r="F504" s="2"/>
    </row>
    <row r="505" spans="5:6" ht="14.25" customHeight="1">
      <c r="E505" s="2"/>
      <c r="F505" s="2"/>
    </row>
    <row r="506" spans="5:6" ht="14.25" customHeight="1">
      <c r="E506" s="2"/>
      <c r="F506" s="2"/>
    </row>
    <row r="507" spans="5:6" ht="14.25" customHeight="1">
      <c r="E507" s="2"/>
      <c r="F507" s="2"/>
    </row>
    <row r="508" spans="5:6" ht="14.25" customHeight="1">
      <c r="E508" s="2"/>
      <c r="F508" s="2"/>
    </row>
    <row r="509" spans="5:6" ht="14.25" customHeight="1">
      <c r="E509" s="2"/>
      <c r="F509" s="2"/>
    </row>
    <row r="510" spans="5:6" ht="14.25" customHeight="1">
      <c r="E510" s="2"/>
      <c r="F510" s="2"/>
    </row>
    <row r="511" spans="5:6" ht="14.25" customHeight="1">
      <c r="E511" s="2"/>
      <c r="F511" s="2"/>
    </row>
    <row r="512" spans="5:6" ht="14.25" customHeight="1">
      <c r="E512" s="2"/>
      <c r="F512" s="2"/>
    </row>
    <row r="513" spans="5:6" ht="14.25" customHeight="1">
      <c r="E513" s="2"/>
      <c r="F513" s="2"/>
    </row>
    <row r="514" spans="5:6" ht="14.25" customHeight="1">
      <c r="E514" s="2"/>
      <c r="F514" s="2"/>
    </row>
    <row r="515" spans="5:6" ht="14.25" customHeight="1">
      <c r="E515" s="2"/>
      <c r="F515" s="2"/>
    </row>
    <row r="516" spans="5:6" ht="14.25" customHeight="1">
      <c r="E516" s="2"/>
      <c r="F516" s="2"/>
    </row>
    <row r="517" spans="5:6" ht="14.25" customHeight="1">
      <c r="E517" s="2"/>
      <c r="F517" s="2"/>
    </row>
    <row r="518" spans="5:6" ht="14.25" customHeight="1">
      <c r="E518" s="2"/>
      <c r="F518" s="2"/>
    </row>
    <row r="519" spans="5:6" ht="14.25" customHeight="1">
      <c r="E519" s="2"/>
      <c r="F519" s="2"/>
    </row>
    <row r="520" spans="5:6" ht="14.25" customHeight="1">
      <c r="E520" s="2"/>
      <c r="F520" s="2"/>
    </row>
    <row r="521" spans="5:6" ht="14.25" customHeight="1">
      <c r="E521" s="2"/>
      <c r="F521" s="2"/>
    </row>
    <row r="522" spans="5:6" ht="14.25" customHeight="1">
      <c r="E522" s="2"/>
      <c r="F522" s="2"/>
    </row>
    <row r="523" spans="5:6" ht="14.25" customHeight="1">
      <c r="E523" s="2"/>
      <c r="F523" s="2"/>
    </row>
    <row r="524" spans="5:6" ht="14.25" customHeight="1">
      <c r="E524" s="2"/>
      <c r="F524" s="2"/>
    </row>
    <row r="525" spans="5:6" ht="14.25" customHeight="1">
      <c r="E525" s="2"/>
      <c r="F525" s="2"/>
    </row>
    <row r="526" spans="5:6" ht="14.25" customHeight="1">
      <c r="E526" s="2"/>
      <c r="F526" s="2"/>
    </row>
    <row r="527" spans="5:6" ht="14.25" customHeight="1">
      <c r="E527" s="2"/>
      <c r="F527" s="2"/>
    </row>
    <row r="528" spans="5:6" ht="14.25" customHeight="1">
      <c r="E528" s="2"/>
      <c r="F528" s="2"/>
    </row>
    <row r="529" spans="5:6" ht="14.25" customHeight="1">
      <c r="E529" s="2"/>
      <c r="F529" s="2"/>
    </row>
    <row r="530" spans="5:6" ht="14.25" customHeight="1">
      <c r="E530" s="2"/>
      <c r="F530" s="2"/>
    </row>
    <row r="531" spans="5:6" ht="14.25" customHeight="1">
      <c r="E531" s="2"/>
      <c r="F531" s="2"/>
    </row>
    <row r="532" spans="5:6" ht="14.25" customHeight="1">
      <c r="E532" s="2"/>
      <c r="F532" s="2"/>
    </row>
    <row r="533" spans="5:6" ht="14.25" customHeight="1">
      <c r="E533" s="2"/>
      <c r="F533" s="2"/>
    </row>
    <row r="534" spans="5:6" ht="14.25" customHeight="1">
      <c r="E534" s="2"/>
      <c r="F534" s="2"/>
    </row>
    <row r="535" spans="5:6" ht="14.25" customHeight="1">
      <c r="E535" s="2"/>
      <c r="F535" s="2"/>
    </row>
    <row r="536" spans="5:6" ht="14.25" customHeight="1">
      <c r="E536" s="2"/>
      <c r="F536" s="2"/>
    </row>
    <row r="537" spans="5:6" ht="14.25" customHeight="1">
      <c r="E537" s="2"/>
      <c r="F537" s="2"/>
    </row>
    <row r="538" spans="5:6" ht="14.25" customHeight="1">
      <c r="E538" s="2"/>
      <c r="F538" s="2"/>
    </row>
    <row r="539" spans="5:6" ht="14.25" customHeight="1">
      <c r="E539" s="2"/>
      <c r="F539" s="2"/>
    </row>
    <row r="540" spans="5:6" ht="14.25" customHeight="1">
      <c r="E540" s="2"/>
      <c r="F540" s="2"/>
    </row>
    <row r="541" spans="5:6" ht="14.25" customHeight="1">
      <c r="E541" s="2"/>
      <c r="F541" s="2"/>
    </row>
    <row r="542" spans="5:6" ht="14.25" customHeight="1">
      <c r="E542" s="2"/>
      <c r="F542" s="2"/>
    </row>
    <row r="543" spans="5:6" ht="14.25" customHeight="1">
      <c r="E543" s="2"/>
      <c r="F543" s="2"/>
    </row>
    <row r="544" spans="5:6" ht="14.25" customHeight="1">
      <c r="E544" s="2"/>
      <c r="F544" s="2"/>
    </row>
    <row r="545" spans="5:6" ht="14.25" customHeight="1">
      <c r="E545" s="2"/>
      <c r="F545" s="2"/>
    </row>
    <row r="546" spans="5:6" ht="14.25" customHeight="1">
      <c r="E546" s="2"/>
      <c r="F546" s="2"/>
    </row>
    <row r="547" spans="5:6" ht="14.25" customHeight="1">
      <c r="E547" s="2"/>
      <c r="F547" s="2"/>
    </row>
    <row r="548" spans="5:6" ht="14.25" customHeight="1">
      <c r="E548" s="2"/>
      <c r="F548" s="2"/>
    </row>
    <row r="549" spans="5:6" ht="14.25" customHeight="1">
      <c r="E549" s="2"/>
      <c r="F549" s="2"/>
    </row>
    <row r="550" spans="5:6" ht="14.25" customHeight="1">
      <c r="E550" s="2"/>
      <c r="F550" s="2"/>
    </row>
    <row r="551" spans="5:6" ht="14.25" customHeight="1">
      <c r="E551" s="2"/>
      <c r="F551" s="2"/>
    </row>
    <row r="552" spans="5:6" ht="14.25" customHeight="1">
      <c r="E552" s="2"/>
      <c r="F552" s="2"/>
    </row>
    <row r="553" spans="5:6" ht="14.25" customHeight="1">
      <c r="E553" s="2"/>
      <c r="F553" s="2"/>
    </row>
    <row r="554" spans="5:6" ht="14.25" customHeight="1">
      <c r="E554" s="2"/>
      <c r="F554" s="2"/>
    </row>
    <row r="555" spans="5:6" ht="14.25" customHeight="1">
      <c r="E555" s="2"/>
      <c r="F555" s="2"/>
    </row>
    <row r="556" spans="5:6" ht="14.25" customHeight="1">
      <c r="E556" s="2"/>
      <c r="F556" s="2"/>
    </row>
    <row r="557" spans="5:6" ht="14.25" customHeight="1">
      <c r="E557" s="2"/>
      <c r="F557" s="2"/>
    </row>
    <row r="558" spans="5:6" ht="14.25" customHeight="1">
      <c r="E558" s="2"/>
      <c r="F558" s="2"/>
    </row>
    <row r="559" spans="5:6" ht="14.25" customHeight="1">
      <c r="E559" s="2"/>
      <c r="F559" s="2"/>
    </row>
    <row r="560" spans="5:6" ht="14.25" customHeight="1">
      <c r="E560" s="2"/>
      <c r="F560" s="2"/>
    </row>
    <row r="561" spans="5:6" ht="14.25" customHeight="1">
      <c r="E561" s="2"/>
      <c r="F561" s="2"/>
    </row>
    <row r="562" spans="5:6" ht="14.25" customHeight="1">
      <c r="E562" s="2"/>
      <c r="F562" s="2"/>
    </row>
    <row r="563" spans="5:6" ht="14.25" customHeight="1">
      <c r="E563" s="2"/>
      <c r="F563" s="2"/>
    </row>
    <row r="564" spans="5:6" ht="14.25" customHeight="1">
      <c r="E564" s="2"/>
      <c r="F564" s="2"/>
    </row>
    <row r="565" spans="5:6" ht="14.25" customHeight="1">
      <c r="E565" s="2"/>
      <c r="F565" s="2"/>
    </row>
    <row r="566" spans="5:6" ht="14.25" customHeight="1">
      <c r="E566" s="2"/>
      <c r="F566" s="2"/>
    </row>
    <row r="567" spans="5:6" ht="14.25" customHeight="1">
      <c r="E567" s="2"/>
      <c r="F567" s="2"/>
    </row>
    <row r="568" spans="5:6" ht="14.25" customHeight="1">
      <c r="E568" s="2"/>
      <c r="F568" s="2"/>
    </row>
    <row r="569" spans="5:6" ht="14.25" customHeight="1">
      <c r="E569" s="2"/>
      <c r="F569" s="2"/>
    </row>
    <row r="570" spans="5:6" ht="14.25" customHeight="1">
      <c r="E570" s="2"/>
      <c r="F570" s="2"/>
    </row>
    <row r="571" spans="5:6" ht="14.25" customHeight="1">
      <c r="E571" s="2"/>
      <c r="F571" s="2"/>
    </row>
    <row r="572" spans="5:6" ht="14.25" customHeight="1">
      <c r="E572" s="2"/>
      <c r="F572" s="2"/>
    </row>
    <row r="573" spans="5:6" ht="14.25" customHeight="1">
      <c r="E573" s="2"/>
      <c r="F573" s="2"/>
    </row>
    <row r="574" spans="5:6" ht="14.25" customHeight="1">
      <c r="E574" s="2"/>
      <c r="F574" s="2"/>
    </row>
    <row r="575" spans="5:6" ht="14.25" customHeight="1">
      <c r="E575" s="2"/>
      <c r="F575" s="2"/>
    </row>
    <row r="576" spans="5:6" ht="14.25" customHeight="1">
      <c r="E576" s="2"/>
      <c r="F576" s="2"/>
    </row>
    <row r="577" spans="5:6" ht="14.25" customHeight="1">
      <c r="E577" s="2"/>
      <c r="F577" s="2"/>
    </row>
    <row r="578" spans="5:6" ht="14.25" customHeight="1">
      <c r="E578" s="2"/>
      <c r="F578" s="2"/>
    </row>
    <row r="579" spans="5:6" ht="14.25" customHeight="1">
      <c r="E579" s="2"/>
      <c r="F579" s="2"/>
    </row>
    <row r="580" spans="5:6" ht="14.25" customHeight="1">
      <c r="E580" s="2"/>
      <c r="F580" s="2"/>
    </row>
    <row r="581" spans="5:6" ht="14.25" customHeight="1">
      <c r="E581" s="2"/>
      <c r="F581" s="2"/>
    </row>
    <row r="582" spans="5:6" ht="14.25" customHeight="1">
      <c r="E582" s="2"/>
      <c r="F582" s="2"/>
    </row>
    <row r="583" spans="5:6" ht="14.25" customHeight="1">
      <c r="E583" s="2"/>
      <c r="F583" s="2"/>
    </row>
    <row r="584" spans="5:6" ht="14.25" customHeight="1">
      <c r="E584" s="2"/>
      <c r="F584" s="2"/>
    </row>
    <row r="585" spans="5:6" ht="14.25" customHeight="1">
      <c r="E585" s="2"/>
      <c r="F585" s="2"/>
    </row>
    <row r="586" spans="5:6" ht="14.25" customHeight="1">
      <c r="E586" s="2"/>
      <c r="F586" s="2"/>
    </row>
    <row r="587" spans="5:6" ht="14.25" customHeight="1">
      <c r="E587" s="2"/>
      <c r="F587" s="2"/>
    </row>
    <row r="588" spans="5:6" ht="14.25" customHeight="1">
      <c r="E588" s="2"/>
      <c r="F588" s="2"/>
    </row>
    <row r="589" spans="5:6" ht="14.25" customHeight="1">
      <c r="E589" s="2"/>
      <c r="F589" s="2"/>
    </row>
    <row r="590" spans="5:6" ht="14.25" customHeight="1">
      <c r="E590" s="2"/>
      <c r="F590" s="2"/>
    </row>
    <row r="591" spans="5:6" ht="14.25" customHeight="1">
      <c r="E591" s="2"/>
      <c r="F591" s="2"/>
    </row>
    <row r="592" spans="5:6" ht="14.25" customHeight="1">
      <c r="E592" s="2"/>
      <c r="F592" s="2"/>
    </row>
    <row r="593" spans="5:6" ht="14.25" customHeight="1">
      <c r="E593" s="2"/>
      <c r="F593" s="2"/>
    </row>
    <row r="594" spans="5:6" ht="14.25" customHeight="1">
      <c r="E594" s="2"/>
      <c r="F594" s="2"/>
    </row>
    <row r="595" spans="5:6" ht="14.25" customHeight="1">
      <c r="E595" s="2"/>
      <c r="F595" s="2"/>
    </row>
    <row r="596" spans="5:6" ht="14.25" customHeight="1">
      <c r="E596" s="2"/>
      <c r="F596" s="2"/>
    </row>
    <row r="597" spans="5:6" ht="14.25" customHeight="1">
      <c r="E597" s="2"/>
      <c r="F597" s="2"/>
    </row>
    <row r="598" spans="5:6" ht="14.25" customHeight="1">
      <c r="E598" s="2"/>
      <c r="F598" s="2"/>
    </row>
    <row r="599" spans="5:6" ht="14.25" customHeight="1">
      <c r="E599" s="2"/>
      <c r="F599" s="2"/>
    </row>
    <row r="600" spans="5:6" ht="14.25" customHeight="1">
      <c r="E600" s="2"/>
      <c r="F600" s="2"/>
    </row>
    <row r="601" spans="5:6" ht="14.25" customHeight="1">
      <c r="E601" s="2"/>
      <c r="F601" s="2"/>
    </row>
    <row r="602" spans="5:6" ht="14.25" customHeight="1">
      <c r="E602" s="2"/>
      <c r="F602" s="2"/>
    </row>
    <row r="603" spans="5:6" ht="14.25" customHeight="1">
      <c r="E603" s="2"/>
      <c r="F603" s="2"/>
    </row>
    <row r="604" spans="5:6" ht="14.25" customHeight="1">
      <c r="E604" s="2"/>
      <c r="F604" s="2"/>
    </row>
    <row r="605" spans="5:6" ht="14.25" customHeight="1">
      <c r="E605" s="2"/>
      <c r="F605" s="2"/>
    </row>
    <row r="606" spans="5:6" ht="14.25" customHeight="1">
      <c r="E606" s="2"/>
      <c r="F606" s="2"/>
    </row>
    <row r="607" spans="5:6" ht="14.25" customHeight="1">
      <c r="E607" s="2"/>
      <c r="F607" s="2"/>
    </row>
    <row r="608" spans="5:6" ht="14.25" customHeight="1">
      <c r="E608" s="2"/>
      <c r="F608" s="2"/>
    </row>
    <row r="609" spans="5:6" ht="14.25" customHeight="1">
      <c r="E609" s="2"/>
      <c r="F609" s="2"/>
    </row>
    <row r="610" spans="5:6" ht="14.25" customHeight="1">
      <c r="E610" s="2"/>
      <c r="F610" s="2"/>
    </row>
    <row r="611" spans="5:6" ht="14.25" customHeight="1">
      <c r="E611" s="2"/>
      <c r="F611" s="2"/>
    </row>
    <row r="612" spans="5:6" ht="14.25" customHeight="1">
      <c r="E612" s="2"/>
      <c r="F612" s="2"/>
    </row>
    <row r="613" spans="5:6" ht="14.25" customHeight="1">
      <c r="E613" s="2"/>
      <c r="F613" s="2"/>
    </row>
    <row r="614" spans="5:6" ht="14.25" customHeight="1">
      <c r="E614" s="2"/>
      <c r="F614" s="2"/>
    </row>
    <row r="615" spans="5:6" ht="14.25" customHeight="1">
      <c r="E615" s="2"/>
      <c r="F615" s="2"/>
    </row>
    <row r="616" spans="5:6" ht="14.25" customHeight="1">
      <c r="E616" s="2"/>
      <c r="F616" s="2"/>
    </row>
    <row r="617" spans="5:6" ht="14.25" customHeight="1">
      <c r="E617" s="2"/>
      <c r="F617" s="2"/>
    </row>
    <row r="618" spans="5:6" ht="14.25" customHeight="1">
      <c r="E618" s="2"/>
      <c r="F618" s="2"/>
    </row>
    <row r="619" spans="5:6" ht="14.25" customHeight="1">
      <c r="E619" s="2"/>
      <c r="F619" s="2"/>
    </row>
    <row r="620" spans="5:6" ht="14.25" customHeight="1">
      <c r="E620" s="2"/>
      <c r="F620" s="2"/>
    </row>
    <row r="621" spans="5:6" ht="14.25" customHeight="1">
      <c r="E621" s="2"/>
      <c r="F621" s="2"/>
    </row>
    <row r="622" spans="5:6" ht="14.25" customHeight="1">
      <c r="E622" s="2"/>
      <c r="F622" s="2"/>
    </row>
    <row r="623" spans="5:6" ht="14.25" customHeight="1">
      <c r="E623" s="2"/>
      <c r="F623" s="2"/>
    </row>
    <row r="624" spans="5:6" ht="14.25" customHeight="1">
      <c r="E624" s="2"/>
      <c r="F624" s="2"/>
    </row>
    <row r="625" spans="5:6" ht="14.25" customHeight="1">
      <c r="E625" s="2"/>
      <c r="F625" s="2"/>
    </row>
    <row r="626" spans="5:6" ht="14.25" customHeight="1">
      <c r="E626" s="2"/>
      <c r="F626" s="2"/>
    </row>
    <row r="627" spans="5:6" ht="14.25" customHeight="1">
      <c r="E627" s="2"/>
      <c r="F627" s="2"/>
    </row>
    <row r="628" spans="5:6" ht="14.25" customHeight="1">
      <c r="E628" s="2"/>
      <c r="F628" s="2"/>
    </row>
    <row r="629" spans="5:6" ht="14.25" customHeight="1">
      <c r="E629" s="2"/>
      <c r="F629" s="2"/>
    </row>
    <row r="630" spans="5:6" ht="14.25" customHeight="1">
      <c r="E630" s="2"/>
      <c r="F630" s="2"/>
    </row>
    <row r="631" spans="5:6" ht="14.25" customHeight="1">
      <c r="E631" s="2"/>
      <c r="F631" s="2"/>
    </row>
    <row r="632" spans="5:6" ht="14.25" customHeight="1">
      <c r="E632" s="2"/>
      <c r="F632" s="2"/>
    </row>
    <row r="633" spans="5:6" ht="14.25" customHeight="1">
      <c r="E633" s="2"/>
      <c r="F633" s="2"/>
    </row>
    <row r="634" spans="5:6" ht="14.25" customHeight="1">
      <c r="E634" s="2"/>
      <c r="F634" s="2"/>
    </row>
    <row r="635" spans="5:6" ht="14.25" customHeight="1">
      <c r="E635" s="2"/>
      <c r="F635" s="2"/>
    </row>
    <row r="636" spans="5:6" ht="14.25" customHeight="1">
      <c r="E636" s="2"/>
      <c r="F636" s="2"/>
    </row>
    <row r="637" spans="5:6" ht="14.25" customHeight="1">
      <c r="E637" s="2"/>
      <c r="F637" s="2"/>
    </row>
    <row r="638" spans="5:6" ht="14.25" customHeight="1">
      <c r="E638" s="2"/>
      <c r="F638" s="2"/>
    </row>
    <row r="639" spans="5:6" ht="14.25" customHeight="1">
      <c r="E639" s="2"/>
      <c r="F639" s="2"/>
    </row>
    <row r="640" spans="5:6" ht="14.25" customHeight="1">
      <c r="E640" s="2"/>
      <c r="F640" s="2"/>
    </row>
    <row r="641" spans="5:6" ht="14.25" customHeight="1">
      <c r="E641" s="2"/>
      <c r="F641" s="2"/>
    </row>
    <row r="642" spans="5:6" ht="14.25" customHeight="1">
      <c r="E642" s="2"/>
      <c r="F642" s="2"/>
    </row>
    <row r="643" spans="5:6" ht="14.25" customHeight="1">
      <c r="E643" s="2"/>
      <c r="F643" s="2"/>
    </row>
    <row r="644" spans="5:6" ht="14.25" customHeight="1">
      <c r="E644" s="2"/>
      <c r="F644" s="2"/>
    </row>
    <row r="645" spans="5:6" ht="14.25" customHeight="1">
      <c r="E645" s="2"/>
      <c r="F645" s="2"/>
    </row>
    <row r="646" spans="5:6" ht="14.25" customHeight="1">
      <c r="E646" s="2"/>
      <c r="F646" s="2"/>
    </row>
    <row r="647" spans="5:6" ht="14.25" customHeight="1">
      <c r="E647" s="2"/>
      <c r="F647" s="2"/>
    </row>
    <row r="648" spans="5:6" ht="14.25" customHeight="1">
      <c r="E648" s="2"/>
      <c r="F648" s="2"/>
    </row>
    <row r="649" spans="5:6" ht="14.25" customHeight="1">
      <c r="E649" s="2"/>
      <c r="F649" s="2"/>
    </row>
    <row r="650" spans="5:6" ht="14.25" customHeight="1">
      <c r="E650" s="2"/>
      <c r="F650" s="2"/>
    </row>
    <row r="651" spans="5:6" ht="14.25" customHeight="1">
      <c r="E651" s="2"/>
      <c r="F651" s="2"/>
    </row>
    <row r="652" spans="5:6" ht="14.25" customHeight="1">
      <c r="E652" s="2"/>
      <c r="F652" s="2"/>
    </row>
    <row r="653" spans="5:6" ht="14.25" customHeight="1">
      <c r="E653" s="2"/>
      <c r="F653" s="2"/>
    </row>
    <row r="654" spans="5:6" ht="14.25" customHeight="1">
      <c r="E654" s="2"/>
      <c r="F654" s="2"/>
    </row>
    <row r="655" spans="5:6" ht="14.25" customHeight="1">
      <c r="E655" s="2"/>
      <c r="F655" s="2"/>
    </row>
    <row r="656" spans="5:6" ht="14.25" customHeight="1">
      <c r="E656" s="2"/>
      <c r="F656" s="2"/>
    </row>
    <row r="657" spans="5:6" ht="14.25" customHeight="1">
      <c r="E657" s="2"/>
      <c r="F657" s="2"/>
    </row>
    <row r="658" spans="5:6" ht="14.25" customHeight="1">
      <c r="E658" s="2"/>
      <c r="F658" s="2"/>
    </row>
    <row r="659" spans="5:6" ht="14.25" customHeight="1">
      <c r="E659" s="2"/>
      <c r="F659" s="2"/>
    </row>
    <row r="660" spans="5:6" ht="14.25" customHeight="1">
      <c r="E660" s="2"/>
      <c r="F660" s="2"/>
    </row>
    <row r="661" spans="5:6" ht="14.25" customHeight="1">
      <c r="E661" s="2"/>
      <c r="F661" s="2"/>
    </row>
    <row r="662" spans="5:6" ht="14.25" customHeight="1">
      <c r="E662" s="2"/>
      <c r="F662" s="2"/>
    </row>
    <row r="663" spans="5:6" ht="14.25" customHeight="1">
      <c r="E663" s="2"/>
      <c r="F663" s="2"/>
    </row>
    <row r="664" spans="5:6" ht="14.25" customHeight="1">
      <c r="E664" s="2"/>
      <c r="F664" s="2"/>
    </row>
    <row r="665" spans="5:6" ht="14.25" customHeight="1">
      <c r="E665" s="2"/>
      <c r="F665" s="2"/>
    </row>
    <row r="666" spans="5:6" ht="14.25" customHeight="1">
      <c r="E666" s="2"/>
      <c r="F666" s="2"/>
    </row>
    <row r="667" spans="5:6" ht="14.25" customHeight="1">
      <c r="E667" s="2"/>
      <c r="F667" s="2"/>
    </row>
    <row r="668" spans="5:6" ht="14.25" customHeight="1">
      <c r="E668" s="2"/>
      <c r="F668" s="2"/>
    </row>
    <row r="669" spans="5:6" ht="14.25" customHeight="1">
      <c r="E669" s="2"/>
      <c r="F669" s="2"/>
    </row>
    <row r="670" spans="5:6" ht="14.25" customHeight="1">
      <c r="E670" s="2"/>
      <c r="F670" s="2"/>
    </row>
    <row r="671" spans="5:6" ht="14.25" customHeight="1">
      <c r="E671" s="2"/>
      <c r="F671" s="2"/>
    </row>
    <row r="672" spans="5:6" ht="14.25" customHeight="1">
      <c r="E672" s="2"/>
      <c r="F672" s="2"/>
    </row>
    <row r="673" spans="5:6" ht="14.25" customHeight="1">
      <c r="E673" s="2"/>
      <c r="F673" s="2"/>
    </row>
    <row r="674" spans="5:6" ht="14.25" customHeight="1">
      <c r="E674" s="2"/>
      <c r="F674" s="2"/>
    </row>
    <row r="675" spans="5:6" ht="14.25" customHeight="1">
      <c r="E675" s="2"/>
      <c r="F675" s="2"/>
    </row>
    <row r="676" spans="5:6" ht="14.25" customHeight="1">
      <c r="E676" s="2"/>
      <c r="F676" s="2"/>
    </row>
    <row r="677" spans="5:6" ht="14.25" customHeight="1">
      <c r="E677" s="2"/>
      <c r="F677" s="2"/>
    </row>
    <row r="678" spans="5:6" ht="14.25" customHeight="1">
      <c r="E678" s="2"/>
      <c r="F678" s="2"/>
    </row>
    <row r="679" spans="5:6" ht="14.25" customHeight="1">
      <c r="E679" s="2"/>
      <c r="F679" s="2"/>
    </row>
    <row r="680" spans="5:6" ht="14.25" customHeight="1">
      <c r="E680" s="2"/>
      <c r="F680" s="2"/>
    </row>
    <row r="681" spans="5:6" ht="14.25" customHeight="1">
      <c r="E681" s="2"/>
      <c r="F681" s="2"/>
    </row>
    <row r="682" spans="5:6" ht="14.25" customHeight="1">
      <c r="E682" s="2"/>
      <c r="F682" s="2"/>
    </row>
    <row r="683" spans="5:6" ht="14.25" customHeight="1">
      <c r="E683" s="2"/>
      <c r="F683" s="2"/>
    </row>
    <row r="684" spans="5:6" ht="14.25" customHeight="1">
      <c r="E684" s="2"/>
      <c r="F684" s="2"/>
    </row>
    <row r="685" spans="5:6" ht="14.25" customHeight="1">
      <c r="E685" s="2"/>
      <c r="F685" s="2"/>
    </row>
    <row r="686" spans="5:6" ht="14.25" customHeight="1">
      <c r="E686" s="2"/>
      <c r="F686" s="2"/>
    </row>
    <row r="687" spans="5:6" ht="14.25" customHeight="1">
      <c r="E687" s="2"/>
      <c r="F687" s="2"/>
    </row>
    <row r="688" spans="5:6" ht="14.25" customHeight="1">
      <c r="E688" s="2"/>
      <c r="F688" s="2"/>
    </row>
    <row r="689" spans="5:6" ht="14.25" customHeight="1">
      <c r="E689" s="2"/>
      <c r="F689" s="2"/>
    </row>
    <row r="690" spans="5:6" ht="14.25" customHeight="1">
      <c r="E690" s="2"/>
      <c r="F690" s="2"/>
    </row>
    <row r="691" spans="5:6" ht="14.25" customHeight="1">
      <c r="E691" s="2"/>
      <c r="F691" s="2"/>
    </row>
    <row r="692" spans="5:6" ht="14.25" customHeight="1">
      <c r="E692" s="2"/>
      <c r="F692" s="2"/>
    </row>
    <row r="693" spans="5:6" ht="14.25" customHeight="1">
      <c r="E693" s="2"/>
      <c r="F693" s="2"/>
    </row>
    <row r="694" spans="5:6" ht="14.25" customHeight="1">
      <c r="E694" s="2"/>
      <c r="F694" s="2"/>
    </row>
    <row r="695" spans="5:6" ht="14.25" customHeight="1">
      <c r="E695" s="2"/>
      <c r="F695" s="2"/>
    </row>
    <row r="696" spans="5:6" ht="14.25" customHeight="1">
      <c r="E696" s="2"/>
      <c r="F696" s="2"/>
    </row>
    <row r="697" spans="5:6" ht="14.25" customHeight="1">
      <c r="E697" s="2"/>
      <c r="F697" s="2"/>
    </row>
    <row r="698" spans="5:6" ht="14.25" customHeight="1">
      <c r="E698" s="2"/>
      <c r="F698" s="2"/>
    </row>
    <row r="699" spans="5:6" ht="14.25" customHeight="1">
      <c r="E699" s="2"/>
      <c r="F699" s="2"/>
    </row>
    <row r="700" spans="5:6" ht="14.25" customHeight="1">
      <c r="E700" s="2"/>
      <c r="F700" s="2"/>
    </row>
    <row r="701" spans="5:6" ht="14.25" customHeight="1">
      <c r="E701" s="2"/>
      <c r="F701" s="2"/>
    </row>
    <row r="702" spans="5:6" ht="14.25" customHeight="1">
      <c r="E702" s="2"/>
      <c r="F702" s="2"/>
    </row>
    <row r="703" spans="5:6" ht="14.25" customHeight="1">
      <c r="E703" s="2"/>
      <c r="F703" s="2"/>
    </row>
    <row r="704" spans="5:6" ht="14.25" customHeight="1">
      <c r="E704" s="2"/>
      <c r="F704" s="2"/>
    </row>
    <row r="705" spans="5:6" ht="14.25" customHeight="1">
      <c r="E705" s="2"/>
      <c r="F705" s="2"/>
    </row>
    <row r="706" spans="5:6" ht="14.25" customHeight="1">
      <c r="E706" s="2"/>
      <c r="F706" s="2"/>
    </row>
    <row r="707" spans="5:6" ht="14.25" customHeight="1">
      <c r="E707" s="2"/>
      <c r="F707" s="2"/>
    </row>
    <row r="708" spans="5:6" ht="14.25" customHeight="1">
      <c r="E708" s="2"/>
      <c r="F708" s="2"/>
    </row>
    <row r="709" spans="5:6" ht="14.25" customHeight="1">
      <c r="E709" s="2"/>
      <c r="F709" s="2"/>
    </row>
    <row r="710" spans="5:6" ht="14.25" customHeight="1">
      <c r="E710" s="2"/>
      <c r="F710" s="2"/>
    </row>
    <row r="711" spans="5:6" ht="14.25" customHeight="1">
      <c r="E711" s="2"/>
      <c r="F711" s="2"/>
    </row>
    <row r="712" spans="5:6" ht="14.25" customHeight="1">
      <c r="E712" s="2"/>
      <c r="F712" s="2"/>
    </row>
    <row r="713" spans="5:6" ht="14.25" customHeight="1">
      <c r="E713" s="2"/>
      <c r="F713" s="2"/>
    </row>
    <row r="714" spans="5:6" ht="14.25" customHeight="1">
      <c r="E714" s="2"/>
      <c r="F714" s="2"/>
    </row>
    <row r="715" spans="5:6" ht="14.25" customHeight="1">
      <c r="E715" s="2"/>
      <c r="F715" s="2"/>
    </row>
    <row r="716" spans="5:6" ht="14.25" customHeight="1">
      <c r="E716" s="2"/>
      <c r="F716" s="2"/>
    </row>
    <row r="717" spans="5:6" ht="14.25" customHeight="1">
      <c r="E717" s="2"/>
      <c r="F717" s="2"/>
    </row>
    <row r="718" spans="5:6" ht="14.25" customHeight="1">
      <c r="E718" s="2"/>
      <c r="F718" s="2"/>
    </row>
    <row r="719" spans="5:6" ht="14.25" customHeight="1">
      <c r="E719" s="2"/>
      <c r="F719" s="2"/>
    </row>
    <row r="720" spans="5:6" ht="14.25" customHeight="1">
      <c r="E720" s="2"/>
      <c r="F720" s="2"/>
    </row>
    <row r="721" spans="5:6" ht="14.25" customHeight="1">
      <c r="E721" s="2"/>
      <c r="F721" s="2"/>
    </row>
    <row r="722" spans="5:6" ht="14.25" customHeight="1">
      <c r="E722" s="2"/>
      <c r="F722" s="2"/>
    </row>
    <row r="723" spans="5:6" ht="14.25" customHeight="1">
      <c r="E723" s="2"/>
      <c r="F723" s="2"/>
    </row>
    <row r="724" spans="5:6" ht="14.25" customHeight="1">
      <c r="E724" s="2"/>
      <c r="F724" s="2"/>
    </row>
    <row r="725" spans="5:6" ht="14.25" customHeight="1">
      <c r="E725" s="2"/>
      <c r="F725" s="2"/>
    </row>
    <row r="726" spans="5:6" ht="14.25" customHeight="1">
      <c r="E726" s="2"/>
      <c r="F726" s="2"/>
    </row>
    <row r="727" spans="5:6" ht="14.25" customHeight="1">
      <c r="E727" s="2"/>
      <c r="F727" s="2"/>
    </row>
    <row r="728" spans="5:6" ht="14.25" customHeight="1">
      <c r="E728" s="2"/>
      <c r="F728" s="2"/>
    </row>
    <row r="729" spans="5:6" ht="14.25" customHeight="1">
      <c r="E729" s="2"/>
      <c r="F729" s="2"/>
    </row>
    <row r="730" spans="5:6" ht="14.25" customHeight="1">
      <c r="E730" s="2"/>
      <c r="F730" s="2"/>
    </row>
    <row r="731" spans="5:6" ht="14.25" customHeight="1">
      <c r="E731" s="2"/>
      <c r="F731" s="2"/>
    </row>
    <row r="732" spans="5:6" ht="14.25" customHeight="1">
      <c r="E732" s="2"/>
      <c r="F732" s="2"/>
    </row>
    <row r="733" spans="5:6" ht="14.25" customHeight="1">
      <c r="E733" s="2"/>
      <c r="F733" s="2"/>
    </row>
    <row r="734" spans="5:6" ht="14.25" customHeight="1">
      <c r="E734" s="2"/>
      <c r="F734" s="2"/>
    </row>
    <row r="735" spans="5:6" ht="14.25" customHeight="1">
      <c r="E735" s="2"/>
      <c r="F735" s="2"/>
    </row>
    <row r="736" spans="5:6" ht="14.25" customHeight="1">
      <c r="E736" s="2"/>
      <c r="F736" s="2"/>
    </row>
    <row r="737" spans="5:6" ht="14.25" customHeight="1">
      <c r="E737" s="2"/>
      <c r="F737" s="2"/>
    </row>
    <row r="738" spans="5:6" ht="14.25" customHeight="1">
      <c r="E738" s="2"/>
      <c r="F738" s="2"/>
    </row>
    <row r="739" spans="5:6" ht="14.25" customHeight="1">
      <c r="E739" s="2"/>
      <c r="F739" s="2"/>
    </row>
    <row r="740" spans="5:6" ht="14.25" customHeight="1">
      <c r="E740" s="2"/>
      <c r="F740" s="2"/>
    </row>
    <row r="741" spans="5:6" ht="14.25" customHeight="1">
      <c r="E741" s="2"/>
      <c r="F741" s="2"/>
    </row>
    <row r="742" spans="5:6" ht="14.25" customHeight="1">
      <c r="E742" s="2"/>
      <c r="F742" s="2"/>
    </row>
    <row r="743" spans="5:6" ht="14.25" customHeight="1">
      <c r="E743" s="2"/>
      <c r="F743" s="2"/>
    </row>
    <row r="744" spans="5:6" ht="14.25" customHeight="1">
      <c r="E744" s="2"/>
      <c r="F744" s="2"/>
    </row>
    <row r="745" spans="5:6" ht="14.25" customHeight="1">
      <c r="E745" s="2"/>
      <c r="F745" s="2"/>
    </row>
    <row r="746" spans="5:6" ht="14.25" customHeight="1">
      <c r="E746" s="2"/>
      <c r="F746" s="2"/>
    </row>
    <row r="747" spans="5:6" ht="14.25" customHeight="1">
      <c r="E747" s="2"/>
      <c r="F747" s="2"/>
    </row>
    <row r="748" spans="5:6" ht="14.25" customHeight="1">
      <c r="E748" s="2"/>
      <c r="F748" s="2"/>
    </row>
    <row r="749" spans="5:6" ht="14.25" customHeight="1">
      <c r="E749" s="2"/>
      <c r="F749" s="2"/>
    </row>
    <row r="750" spans="5:6" ht="14.25" customHeight="1">
      <c r="E750" s="2"/>
      <c r="F750" s="2"/>
    </row>
    <row r="751" spans="5:6" ht="14.25" customHeight="1">
      <c r="E751" s="2"/>
      <c r="F751" s="2"/>
    </row>
    <row r="752" spans="5:6" ht="14.25" customHeight="1">
      <c r="E752" s="2"/>
      <c r="F752" s="2"/>
    </row>
    <row r="753" spans="5:6" ht="14.25" customHeight="1">
      <c r="E753" s="2"/>
      <c r="F753" s="2"/>
    </row>
    <row r="754" spans="5:6" ht="14.25" customHeight="1">
      <c r="E754" s="2"/>
      <c r="F754" s="2"/>
    </row>
    <row r="755" spans="5:6" ht="14.25" customHeight="1">
      <c r="E755" s="2"/>
      <c r="F755" s="2"/>
    </row>
    <row r="756" spans="5:6" ht="14.25" customHeight="1">
      <c r="E756" s="2"/>
      <c r="F756" s="2"/>
    </row>
    <row r="757" spans="5:6" ht="14.25" customHeight="1">
      <c r="E757" s="2"/>
      <c r="F757" s="2"/>
    </row>
    <row r="758" spans="5:6" ht="14.25" customHeight="1">
      <c r="E758" s="2"/>
      <c r="F758" s="2"/>
    </row>
    <row r="759" spans="5:6" ht="14.25" customHeight="1">
      <c r="E759" s="2"/>
      <c r="F759" s="2"/>
    </row>
    <row r="760" spans="5:6" ht="14.25" customHeight="1">
      <c r="E760" s="2"/>
      <c r="F760" s="2"/>
    </row>
    <row r="761" spans="5:6" ht="14.25" customHeight="1">
      <c r="E761" s="2"/>
      <c r="F761" s="2"/>
    </row>
    <row r="762" spans="5:6" ht="14.25" customHeight="1">
      <c r="E762" s="2"/>
      <c r="F762" s="2"/>
    </row>
    <row r="763" spans="5:6" ht="14.25" customHeight="1">
      <c r="E763" s="2"/>
      <c r="F763" s="2"/>
    </row>
    <row r="764" spans="5:6" ht="14.25" customHeight="1">
      <c r="E764" s="2"/>
      <c r="F764" s="2"/>
    </row>
    <row r="765" spans="5:6" ht="14.25" customHeight="1">
      <c r="E765" s="2"/>
      <c r="F765" s="2"/>
    </row>
    <row r="766" spans="5:6" ht="14.25" customHeight="1">
      <c r="E766" s="2"/>
      <c r="F766" s="2"/>
    </row>
    <row r="767" spans="5:6" ht="14.25" customHeight="1">
      <c r="E767" s="2"/>
      <c r="F767" s="2"/>
    </row>
    <row r="768" spans="5:6" ht="14.25" customHeight="1">
      <c r="E768" s="2"/>
      <c r="F768" s="2"/>
    </row>
    <row r="769" spans="5:6" ht="14.25" customHeight="1">
      <c r="E769" s="2"/>
      <c r="F769" s="2"/>
    </row>
    <row r="770" spans="5:6" ht="14.25" customHeight="1">
      <c r="E770" s="2"/>
      <c r="F770" s="2"/>
    </row>
    <row r="771" spans="5:6" ht="14.25" customHeight="1">
      <c r="E771" s="2"/>
      <c r="F771" s="2"/>
    </row>
    <row r="772" spans="5:6" ht="14.25" customHeight="1">
      <c r="E772" s="2"/>
      <c r="F772" s="2"/>
    </row>
    <row r="773" spans="5:6" ht="14.25" customHeight="1">
      <c r="E773" s="2"/>
      <c r="F773" s="2"/>
    </row>
    <row r="774" spans="5:6" ht="14.25" customHeight="1">
      <c r="E774" s="2"/>
      <c r="F774" s="2"/>
    </row>
    <row r="775" spans="5:6" ht="14.25" customHeight="1">
      <c r="E775" s="2"/>
      <c r="F775" s="2"/>
    </row>
    <row r="776" spans="5:6" ht="14.25" customHeight="1">
      <c r="E776" s="2"/>
      <c r="F776" s="2"/>
    </row>
    <row r="777" spans="5:6" ht="14.25" customHeight="1">
      <c r="E777" s="2"/>
      <c r="F777" s="2"/>
    </row>
    <row r="778" spans="5:6" ht="14.25" customHeight="1">
      <c r="E778" s="2"/>
      <c r="F778" s="2"/>
    </row>
    <row r="779" spans="5:6" ht="14.25" customHeight="1">
      <c r="E779" s="2"/>
      <c r="F779" s="2"/>
    </row>
    <row r="780" spans="5:6" ht="14.25" customHeight="1">
      <c r="E780" s="2"/>
      <c r="F780" s="2"/>
    </row>
    <row r="781" spans="5:6" ht="14.25" customHeight="1">
      <c r="E781" s="2"/>
      <c r="F781" s="2"/>
    </row>
    <row r="782" spans="5:6" ht="14.25" customHeight="1">
      <c r="E782" s="2"/>
      <c r="F782" s="2"/>
    </row>
    <row r="783" spans="5:6" ht="14.25" customHeight="1">
      <c r="E783" s="2"/>
      <c r="F783" s="2"/>
    </row>
    <row r="784" spans="5:6" ht="14.25" customHeight="1">
      <c r="E784" s="2"/>
      <c r="F784" s="2"/>
    </row>
    <row r="785" spans="5:6" ht="14.25" customHeight="1">
      <c r="E785" s="2"/>
      <c r="F785" s="2"/>
    </row>
    <row r="786" spans="5:6" ht="14.25" customHeight="1">
      <c r="E786" s="2"/>
      <c r="F786" s="2"/>
    </row>
    <row r="787" spans="5:6" ht="14.25" customHeight="1">
      <c r="E787" s="2"/>
      <c r="F787" s="2"/>
    </row>
    <row r="788" spans="5:6" ht="14.25" customHeight="1">
      <c r="E788" s="2"/>
      <c r="F788" s="2"/>
    </row>
    <row r="789" spans="5:6" ht="14.25" customHeight="1">
      <c r="E789" s="2"/>
      <c r="F789" s="2"/>
    </row>
    <row r="790" spans="5:6" ht="14.25" customHeight="1">
      <c r="E790" s="2"/>
      <c r="F790" s="2"/>
    </row>
    <row r="791" spans="5:6" ht="14.25" customHeight="1">
      <c r="E791" s="2"/>
      <c r="F791" s="2"/>
    </row>
    <row r="792" spans="5:6" ht="14.25" customHeight="1">
      <c r="E792" s="2"/>
      <c r="F792" s="2"/>
    </row>
    <row r="793" spans="5:6" ht="14.25" customHeight="1">
      <c r="E793" s="2"/>
      <c r="F793" s="2"/>
    </row>
    <row r="794" spans="5:6" ht="14.25" customHeight="1">
      <c r="E794" s="2"/>
      <c r="F794" s="2"/>
    </row>
    <row r="795" spans="5:6" ht="14.25" customHeight="1">
      <c r="E795" s="2"/>
      <c r="F795" s="2"/>
    </row>
    <row r="796" spans="5:6" ht="14.25" customHeight="1">
      <c r="E796" s="2"/>
      <c r="F796" s="2"/>
    </row>
    <row r="797" spans="5:6" ht="14.25" customHeight="1">
      <c r="E797" s="2"/>
      <c r="F797" s="2"/>
    </row>
    <row r="798" spans="5:6" ht="14.25" customHeight="1">
      <c r="E798" s="2"/>
      <c r="F798" s="2"/>
    </row>
    <row r="799" spans="5:6" ht="14.25" customHeight="1">
      <c r="E799" s="2"/>
      <c r="F799" s="2"/>
    </row>
    <row r="800" spans="5:6" ht="14.25" customHeight="1">
      <c r="E800" s="2"/>
      <c r="F800" s="2"/>
    </row>
    <row r="801" spans="5:6" ht="14.25" customHeight="1">
      <c r="E801" s="2"/>
      <c r="F801" s="2"/>
    </row>
    <row r="802" spans="5:6" ht="14.25" customHeight="1">
      <c r="E802" s="2"/>
      <c r="F802" s="2"/>
    </row>
    <row r="803" spans="5:6" ht="14.25" customHeight="1">
      <c r="E803" s="2"/>
      <c r="F803" s="2"/>
    </row>
    <row r="804" spans="5:6" ht="14.25" customHeight="1">
      <c r="E804" s="2"/>
      <c r="F804" s="2"/>
    </row>
    <row r="805" spans="5:6" ht="14.25" customHeight="1">
      <c r="E805" s="2"/>
      <c r="F805" s="2"/>
    </row>
    <row r="806" spans="5:6" ht="14.25" customHeight="1">
      <c r="E806" s="2"/>
      <c r="F806" s="2"/>
    </row>
    <row r="807" spans="5:6" ht="14.25" customHeight="1">
      <c r="E807" s="2"/>
      <c r="F807" s="2"/>
    </row>
    <row r="808" spans="5:6" ht="14.25" customHeight="1">
      <c r="E808" s="2"/>
      <c r="F808" s="2"/>
    </row>
    <row r="809" spans="5:6" ht="14.25" customHeight="1">
      <c r="E809" s="2"/>
      <c r="F809" s="2"/>
    </row>
    <row r="810" spans="5:6" ht="14.25" customHeight="1">
      <c r="E810" s="2"/>
      <c r="F810" s="2"/>
    </row>
    <row r="811" spans="5:6" ht="14.25" customHeight="1">
      <c r="E811" s="2"/>
      <c r="F811" s="2"/>
    </row>
    <row r="812" spans="5:6" ht="14.25" customHeight="1">
      <c r="E812" s="2"/>
      <c r="F812" s="2"/>
    </row>
    <row r="813" spans="5:6" ht="14.25" customHeight="1">
      <c r="E813" s="2"/>
      <c r="F813" s="2"/>
    </row>
    <row r="814" spans="5:6" ht="14.25" customHeight="1">
      <c r="E814" s="2"/>
      <c r="F814" s="2"/>
    </row>
    <row r="815" spans="5:6" ht="14.25" customHeight="1">
      <c r="E815" s="2"/>
      <c r="F815" s="2"/>
    </row>
    <row r="816" spans="5:6" ht="14.25" customHeight="1">
      <c r="E816" s="2"/>
      <c r="F816" s="2"/>
    </row>
    <row r="817" spans="5:6" ht="14.25" customHeight="1">
      <c r="E817" s="2"/>
      <c r="F817" s="2"/>
    </row>
    <row r="818" spans="5:6" ht="14.25" customHeight="1">
      <c r="E818" s="2"/>
      <c r="F818" s="2"/>
    </row>
    <row r="819" spans="5:6" ht="14.25" customHeight="1">
      <c r="E819" s="2"/>
      <c r="F819" s="2"/>
    </row>
    <row r="820" spans="5:6" ht="14.25" customHeight="1">
      <c r="E820" s="2"/>
      <c r="F820" s="2"/>
    </row>
    <row r="821" spans="5:6" ht="14.25" customHeight="1">
      <c r="E821" s="2"/>
      <c r="F821" s="2"/>
    </row>
    <row r="822" spans="5:6" ht="14.25" customHeight="1">
      <c r="E822" s="2"/>
      <c r="F822" s="2"/>
    </row>
    <row r="823" spans="5:6" ht="14.25" customHeight="1">
      <c r="E823" s="2"/>
      <c r="F823" s="2"/>
    </row>
    <row r="824" spans="5:6" ht="14.25" customHeight="1">
      <c r="E824" s="2"/>
      <c r="F824" s="2"/>
    </row>
    <row r="825" spans="5:6" ht="14.25" customHeight="1">
      <c r="E825" s="2"/>
      <c r="F825" s="2"/>
    </row>
    <row r="826" spans="5:6" ht="14.25" customHeight="1">
      <c r="E826" s="2"/>
      <c r="F826" s="2"/>
    </row>
    <row r="827" spans="5:6" ht="14.25" customHeight="1">
      <c r="E827" s="2"/>
      <c r="F827" s="2"/>
    </row>
    <row r="828" spans="5:6" ht="14.25" customHeight="1">
      <c r="E828" s="2"/>
      <c r="F828" s="2"/>
    </row>
    <row r="829" spans="5:6" ht="14.25" customHeight="1">
      <c r="E829" s="2"/>
      <c r="F829" s="2"/>
    </row>
    <row r="830" spans="5:6" ht="14.25" customHeight="1">
      <c r="E830" s="2"/>
      <c r="F830" s="2"/>
    </row>
    <row r="831" spans="5:6" ht="14.25" customHeight="1">
      <c r="E831" s="2"/>
      <c r="F831" s="2"/>
    </row>
    <row r="832" spans="5:6" ht="14.25" customHeight="1">
      <c r="E832" s="2"/>
      <c r="F832" s="2"/>
    </row>
    <row r="833" spans="5:6" ht="14.25" customHeight="1">
      <c r="E833" s="2"/>
      <c r="F833" s="2"/>
    </row>
    <row r="834" spans="5:6" ht="14.25" customHeight="1">
      <c r="E834" s="2"/>
      <c r="F834" s="2"/>
    </row>
    <row r="835" spans="5:6" ht="14.25" customHeight="1">
      <c r="E835" s="2"/>
      <c r="F835" s="2"/>
    </row>
    <row r="836" spans="5:6" ht="14.25" customHeight="1">
      <c r="E836" s="2"/>
      <c r="F836" s="2"/>
    </row>
    <row r="837" spans="5:6" ht="14.25" customHeight="1">
      <c r="E837" s="2"/>
      <c r="F837" s="2"/>
    </row>
    <row r="838" spans="5:6" ht="14.25" customHeight="1">
      <c r="E838" s="2"/>
      <c r="F838" s="2"/>
    </row>
    <row r="839" spans="5:6" ht="14.25" customHeight="1">
      <c r="E839" s="2"/>
      <c r="F839" s="2"/>
    </row>
    <row r="840" spans="5:6" ht="14.25" customHeight="1">
      <c r="E840" s="2"/>
      <c r="F840" s="2"/>
    </row>
    <row r="841" spans="5:6" ht="14.25" customHeight="1">
      <c r="E841" s="2"/>
      <c r="F841" s="2"/>
    </row>
    <row r="842" spans="5:6" ht="14.25" customHeight="1">
      <c r="E842" s="2"/>
      <c r="F842" s="2"/>
    </row>
    <row r="843" spans="5:6" ht="14.25" customHeight="1">
      <c r="E843" s="2"/>
      <c r="F843" s="2"/>
    </row>
    <row r="844" spans="5:6" ht="14.25" customHeight="1">
      <c r="E844" s="2"/>
      <c r="F844" s="2"/>
    </row>
    <row r="845" spans="5:6" ht="14.25" customHeight="1">
      <c r="E845" s="2"/>
      <c r="F845" s="2"/>
    </row>
    <row r="846" spans="5:6" ht="14.25" customHeight="1">
      <c r="E846" s="2"/>
      <c r="F846" s="2"/>
    </row>
    <row r="847" spans="5:6" ht="14.25" customHeight="1">
      <c r="E847" s="2"/>
      <c r="F847" s="2"/>
    </row>
    <row r="848" spans="5:6" ht="14.25" customHeight="1">
      <c r="E848" s="2"/>
      <c r="F848" s="2"/>
    </row>
    <row r="849" spans="5:6" ht="14.25" customHeight="1">
      <c r="E849" s="2"/>
      <c r="F849" s="2"/>
    </row>
    <row r="850" spans="5:6" ht="14.25" customHeight="1">
      <c r="E850" s="2"/>
      <c r="F850" s="2"/>
    </row>
    <row r="851" spans="5:6" ht="14.25" customHeight="1">
      <c r="E851" s="2"/>
      <c r="F851" s="2"/>
    </row>
    <row r="852" spans="5:6" ht="14.25" customHeight="1">
      <c r="E852" s="2"/>
      <c r="F852" s="2"/>
    </row>
    <row r="853" spans="5:6" ht="14.25" customHeight="1">
      <c r="E853" s="2"/>
      <c r="F853" s="2"/>
    </row>
    <row r="854" spans="5:6" ht="14.25" customHeight="1">
      <c r="E854" s="2"/>
      <c r="F854" s="2"/>
    </row>
    <row r="855" spans="5:6" ht="14.25" customHeight="1">
      <c r="E855" s="2"/>
      <c r="F855" s="2"/>
    </row>
    <row r="856" spans="5:6" ht="14.25" customHeight="1">
      <c r="E856" s="2"/>
      <c r="F856" s="2"/>
    </row>
    <row r="857" spans="5:6" ht="14.25" customHeight="1">
      <c r="E857" s="2"/>
      <c r="F857" s="2"/>
    </row>
    <row r="858" spans="5:6" ht="14.25" customHeight="1">
      <c r="E858" s="2"/>
      <c r="F858" s="2"/>
    </row>
    <row r="859" spans="5:6" ht="14.25" customHeight="1">
      <c r="E859" s="2"/>
      <c r="F859" s="2"/>
    </row>
    <row r="860" spans="5:6" ht="14.25" customHeight="1">
      <c r="E860" s="2"/>
      <c r="F860" s="2"/>
    </row>
    <row r="861" spans="5:6" ht="14.25" customHeight="1">
      <c r="E861" s="2"/>
      <c r="F861" s="2"/>
    </row>
    <row r="862" spans="5:6" ht="14.25" customHeight="1">
      <c r="E862" s="2"/>
      <c r="F862" s="2"/>
    </row>
    <row r="863" spans="5:6" ht="14.25" customHeight="1">
      <c r="E863" s="2"/>
      <c r="F863" s="2"/>
    </row>
    <row r="864" spans="5:6" ht="14.25" customHeight="1">
      <c r="E864" s="2"/>
      <c r="F864" s="2"/>
    </row>
    <row r="865" spans="5:6" ht="14.25" customHeight="1">
      <c r="E865" s="2"/>
      <c r="F865" s="2"/>
    </row>
    <row r="866" spans="5:6" ht="14.25" customHeight="1">
      <c r="E866" s="2"/>
      <c r="F866" s="2"/>
    </row>
    <row r="867" spans="5:6" ht="14.25" customHeight="1">
      <c r="E867" s="2"/>
      <c r="F867" s="2"/>
    </row>
    <row r="868" spans="5:6" ht="14.25" customHeight="1">
      <c r="E868" s="2"/>
      <c r="F868" s="2"/>
    </row>
    <row r="869" spans="5:6" ht="14.25" customHeight="1">
      <c r="E869" s="2"/>
      <c r="F869" s="2"/>
    </row>
    <row r="870" spans="5:6" ht="14.25" customHeight="1">
      <c r="E870" s="2"/>
      <c r="F870" s="2"/>
    </row>
    <row r="871" spans="5:6" ht="14.25" customHeight="1">
      <c r="E871" s="2"/>
      <c r="F871" s="2"/>
    </row>
    <row r="872" spans="5:6" ht="14.25" customHeight="1">
      <c r="E872" s="2"/>
      <c r="F872" s="2"/>
    </row>
    <row r="873" spans="5:6" ht="14.25" customHeight="1">
      <c r="E873" s="2"/>
      <c r="F873" s="2"/>
    </row>
    <row r="874" spans="5:6" ht="14.25" customHeight="1">
      <c r="E874" s="2"/>
      <c r="F874" s="2"/>
    </row>
    <row r="875" spans="5:6" ht="14.25" customHeight="1">
      <c r="E875" s="2"/>
      <c r="F875" s="2"/>
    </row>
    <row r="876" spans="5:6" ht="14.25" customHeight="1">
      <c r="E876" s="2"/>
      <c r="F876" s="2"/>
    </row>
    <row r="877" spans="5:6" ht="14.25" customHeight="1">
      <c r="E877" s="2"/>
      <c r="F877" s="2"/>
    </row>
    <row r="878" spans="5:6" ht="14.25" customHeight="1">
      <c r="E878" s="2"/>
      <c r="F878" s="2"/>
    </row>
    <row r="879" spans="5:6" ht="14.25" customHeight="1">
      <c r="E879" s="2"/>
      <c r="F879" s="2"/>
    </row>
    <row r="880" spans="5:6" ht="14.25" customHeight="1">
      <c r="E880" s="2"/>
      <c r="F880" s="2"/>
    </row>
    <row r="881" spans="5:6" ht="14.25" customHeight="1">
      <c r="E881" s="2"/>
      <c r="F881" s="2"/>
    </row>
    <row r="882" spans="5:6" ht="14.25" customHeight="1">
      <c r="E882" s="2"/>
      <c r="F882" s="2"/>
    </row>
    <row r="883" spans="5:6" ht="14.25" customHeight="1">
      <c r="E883" s="2"/>
      <c r="F883" s="2"/>
    </row>
    <row r="884" spans="5:6" ht="14.25" customHeight="1">
      <c r="E884" s="2"/>
      <c r="F884" s="2"/>
    </row>
    <row r="885" spans="5:6" ht="14.25" customHeight="1">
      <c r="E885" s="2"/>
      <c r="F885" s="2"/>
    </row>
    <row r="886" spans="5:6" ht="14.25" customHeight="1">
      <c r="E886" s="2"/>
      <c r="F886" s="2"/>
    </row>
    <row r="887" spans="5:6" ht="14.25" customHeight="1">
      <c r="E887" s="2"/>
      <c r="F887" s="2"/>
    </row>
    <row r="888" spans="5:6" ht="14.25" customHeight="1">
      <c r="E888" s="2"/>
      <c r="F888" s="2"/>
    </row>
    <row r="889" spans="5:6" ht="14.25" customHeight="1">
      <c r="E889" s="2"/>
      <c r="F889" s="2"/>
    </row>
    <row r="890" spans="5:6" ht="14.25" customHeight="1">
      <c r="E890" s="2"/>
      <c r="F890" s="2"/>
    </row>
    <row r="891" spans="5:6" ht="14.25" customHeight="1">
      <c r="E891" s="2"/>
      <c r="F891" s="2"/>
    </row>
    <row r="892" spans="5:6" ht="14.25" customHeight="1">
      <c r="E892" s="2"/>
      <c r="F892" s="2"/>
    </row>
    <row r="893" spans="5:6" ht="14.25" customHeight="1">
      <c r="E893" s="2"/>
      <c r="F893" s="2"/>
    </row>
    <row r="894" spans="5:6" ht="14.25" customHeight="1">
      <c r="E894" s="2"/>
      <c r="F894" s="2"/>
    </row>
    <row r="895" spans="5:6" ht="14.25" customHeight="1">
      <c r="E895" s="2"/>
      <c r="F895" s="2"/>
    </row>
    <row r="896" spans="5:6" ht="14.25" customHeight="1">
      <c r="E896" s="2"/>
      <c r="F896" s="2"/>
    </row>
    <row r="897" spans="5:6" ht="14.25" customHeight="1">
      <c r="E897" s="2"/>
      <c r="F897" s="2"/>
    </row>
    <row r="898" spans="5:6" ht="14.25" customHeight="1">
      <c r="E898" s="2"/>
      <c r="F898" s="2"/>
    </row>
    <row r="899" spans="5:6" ht="14.25" customHeight="1">
      <c r="E899" s="2"/>
      <c r="F899" s="2"/>
    </row>
    <row r="900" spans="5:6" ht="14.25" customHeight="1">
      <c r="E900" s="2"/>
      <c r="F900" s="2"/>
    </row>
    <row r="901" spans="5:6" ht="14.25" customHeight="1">
      <c r="E901" s="2"/>
      <c r="F901" s="2"/>
    </row>
    <row r="902" spans="5:6" ht="14.25" customHeight="1">
      <c r="E902" s="2"/>
      <c r="F902" s="2"/>
    </row>
    <row r="903" spans="5:6" ht="14.25" customHeight="1">
      <c r="E903" s="2"/>
      <c r="F903" s="2"/>
    </row>
    <row r="904" spans="5:6" ht="14.25" customHeight="1">
      <c r="E904" s="2"/>
      <c r="F904" s="2"/>
    </row>
    <row r="905" spans="5:6" ht="14.25" customHeight="1">
      <c r="E905" s="2"/>
      <c r="F905" s="2"/>
    </row>
    <row r="906" spans="5:6" ht="14.25" customHeight="1">
      <c r="E906" s="2"/>
      <c r="F906" s="2"/>
    </row>
    <row r="907" spans="5:6" ht="14.25" customHeight="1">
      <c r="E907" s="2"/>
      <c r="F907" s="2"/>
    </row>
    <row r="908" spans="5:6" ht="14.25" customHeight="1">
      <c r="E908" s="2"/>
      <c r="F908" s="2"/>
    </row>
    <row r="909" spans="5:6" ht="14.25" customHeight="1">
      <c r="E909" s="2"/>
      <c r="F909" s="2"/>
    </row>
    <row r="910" spans="5:6" ht="14.25" customHeight="1">
      <c r="E910" s="2"/>
      <c r="F910" s="2"/>
    </row>
    <row r="911" spans="5:6" ht="14.25" customHeight="1">
      <c r="E911" s="2"/>
      <c r="F911" s="2"/>
    </row>
    <row r="912" spans="5:6" ht="14.25" customHeight="1">
      <c r="E912" s="2"/>
      <c r="F912" s="2"/>
    </row>
    <row r="913" spans="5:6" ht="14.25" customHeight="1">
      <c r="E913" s="2"/>
      <c r="F913" s="2"/>
    </row>
    <row r="914" spans="5:6" ht="14.25" customHeight="1">
      <c r="E914" s="2"/>
      <c r="F914" s="2"/>
    </row>
    <row r="915" spans="5:6" ht="14.25" customHeight="1">
      <c r="E915" s="2"/>
      <c r="F915" s="2"/>
    </row>
    <row r="916" spans="5:6" ht="14.25" customHeight="1">
      <c r="E916" s="2"/>
      <c r="F916" s="2"/>
    </row>
    <row r="917" spans="5:6" ht="14.25" customHeight="1">
      <c r="E917" s="2"/>
      <c r="F917" s="2"/>
    </row>
    <row r="918" spans="5:6" ht="14.25" customHeight="1">
      <c r="E918" s="2"/>
      <c r="F918" s="2"/>
    </row>
    <row r="919" spans="5:6" ht="14.25" customHeight="1">
      <c r="E919" s="2"/>
      <c r="F919" s="2"/>
    </row>
    <row r="920" spans="5:6" ht="14.25" customHeight="1">
      <c r="E920" s="2"/>
      <c r="F920" s="2"/>
    </row>
    <row r="921" spans="5:6" ht="14.25" customHeight="1">
      <c r="E921" s="2"/>
      <c r="F921" s="2"/>
    </row>
    <row r="922" spans="5:6" ht="14.25" customHeight="1">
      <c r="E922" s="2"/>
      <c r="F922" s="2"/>
    </row>
    <row r="923" spans="5:6" ht="14.25" customHeight="1">
      <c r="E923" s="2"/>
      <c r="F923" s="2"/>
    </row>
    <row r="924" spans="5:6" ht="14.25" customHeight="1">
      <c r="E924" s="2"/>
      <c r="F924" s="2"/>
    </row>
    <row r="925" spans="5:6" ht="14.25" customHeight="1">
      <c r="E925" s="2"/>
      <c r="F925" s="2"/>
    </row>
    <row r="926" spans="5:6" ht="14.25" customHeight="1">
      <c r="E926" s="2"/>
      <c r="F926" s="2"/>
    </row>
    <row r="927" spans="5:6" ht="14.25" customHeight="1">
      <c r="E927" s="2"/>
      <c r="F927" s="2"/>
    </row>
    <row r="928" spans="5:6" ht="14.25" customHeight="1">
      <c r="E928" s="2"/>
      <c r="F928" s="2"/>
    </row>
    <row r="929" spans="5:6" ht="14.25" customHeight="1">
      <c r="E929" s="2"/>
      <c r="F929" s="2"/>
    </row>
    <row r="930" spans="5:6" ht="14.25" customHeight="1">
      <c r="E930" s="2"/>
      <c r="F930" s="2"/>
    </row>
    <row r="931" spans="5:6" ht="14.25" customHeight="1">
      <c r="E931" s="2"/>
      <c r="F931" s="2"/>
    </row>
    <row r="932" spans="5:6" ht="14.25" customHeight="1">
      <c r="E932" s="2"/>
      <c r="F932" s="2"/>
    </row>
    <row r="933" spans="5:6" ht="14.25" customHeight="1">
      <c r="E933" s="2"/>
      <c r="F933" s="2"/>
    </row>
    <row r="934" spans="5:6" ht="14.25" customHeight="1">
      <c r="E934" s="2"/>
      <c r="F934" s="2"/>
    </row>
    <row r="935" spans="5:6" ht="14.25" customHeight="1">
      <c r="E935" s="2"/>
      <c r="F935" s="2"/>
    </row>
    <row r="936" spans="5:6" ht="14.25" customHeight="1">
      <c r="E936" s="2"/>
      <c r="F936" s="2"/>
    </row>
    <row r="937" spans="5:6" ht="14.25" customHeight="1">
      <c r="E937" s="2"/>
      <c r="F937" s="2"/>
    </row>
    <row r="938" spans="5:6" ht="14.25" customHeight="1">
      <c r="E938" s="2"/>
      <c r="F938" s="2"/>
    </row>
    <row r="939" spans="5:6" ht="14.25" customHeight="1">
      <c r="E939" s="2"/>
      <c r="F939" s="2"/>
    </row>
    <row r="940" spans="5:6" ht="14.25" customHeight="1">
      <c r="E940" s="2"/>
      <c r="F940" s="2"/>
    </row>
    <row r="941" spans="5:6" ht="14.25" customHeight="1">
      <c r="E941" s="2"/>
      <c r="F941" s="2"/>
    </row>
    <row r="942" spans="5:6" ht="14.25" customHeight="1">
      <c r="E942" s="2"/>
      <c r="F942" s="2"/>
    </row>
    <row r="943" spans="5:6" ht="14.25" customHeight="1">
      <c r="E943" s="2"/>
      <c r="F943" s="2"/>
    </row>
    <row r="944" spans="5:6" ht="14.25" customHeight="1">
      <c r="E944" s="2"/>
      <c r="F944" s="2"/>
    </row>
    <row r="945" spans="5:6" ht="14.25" customHeight="1">
      <c r="E945" s="2"/>
      <c r="F945" s="2"/>
    </row>
    <row r="946" spans="5:6" ht="14.25" customHeight="1">
      <c r="E946" s="2"/>
      <c r="F946" s="2"/>
    </row>
    <row r="947" spans="5:6" ht="14.25" customHeight="1">
      <c r="E947" s="2"/>
      <c r="F947" s="2"/>
    </row>
    <row r="948" spans="5:6" ht="14.25" customHeight="1">
      <c r="E948" s="2"/>
      <c r="F948" s="2"/>
    </row>
    <row r="949" spans="5:6" ht="14.25" customHeight="1">
      <c r="E949" s="2"/>
      <c r="F949" s="2"/>
    </row>
    <row r="950" spans="5:6" ht="14.25" customHeight="1">
      <c r="E950" s="2"/>
      <c r="F950" s="2"/>
    </row>
    <row r="951" spans="5:6" ht="14.25" customHeight="1">
      <c r="E951" s="2"/>
      <c r="F951" s="2"/>
    </row>
    <row r="952" spans="5:6" ht="14.25" customHeight="1">
      <c r="E952" s="2"/>
      <c r="F952" s="2"/>
    </row>
    <row r="953" spans="5:6" ht="14.25" customHeight="1">
      <c r="E953" s="2"/>
      <c r="F953" s="2"/>
    </row>
    <row r="954" spans="5:6" ht="14.25" customHeight="1">
      <c r="E954" s="2"/>
      <c r="F954" s="2"/>
    </row>
    <row r="955" spans="5:6" ht="14.25" customHeight="1">
      <c r="E955" s="2"/>
      <c r="F955" s="2"/>
    </row>
    <row r="956" spans="5:6" ht="14.25" customHeight="1">
      <c r="E956" s="2"/>
      <c r="F956" s="2"/>
    </row>
    <row r="957" spans="5:6" ht="14.25" customHeight="1">
      <c r="E957" s="2"/>
      <c r="F957" s="2"/>
    </row>
    <row r="958" spans="5:6" ht="14.25" customHeight="1">
      <c r="E958" s="2"/>
      <c r="F958" s="2"/>
    </row>
    <row r="959" spans="5:6" ht="14.25" customHeight="1">
      <c r="E959" s="2"/>
      <c r="F959" s="2"/>
    </row>
    <row r="960" spans="5:6" ht="14.25" customHeight="1">
      <c r="E960" s="2"/>
      <c r="F960" s="2"/>
    </row>
    <row r="961" spans="5:6" ht="14.25" customHeight="1">
      <c r="E961" s="2"/>
      <c r="F961" s="2"/>
    </row>
    <row r="962" spans="5:6" ht="14.25" customHeight="1">
      <c r="E962" s="2"/>
      <c r="F962" s="2"/>
    </row>
    <row r="963" spans="5:6" ht="14.25" customHeight="1">
      <c r="E963" s="2"/>
      <c r="F963" s="2"/>
    </row>
    <row r="964" spans="5:6" ht="14.25" customHeight="1">
      <c r="E964" s="2"/>
      <c r="F964" s="2"/>
    </row>
    <row r="965" spans="5:6" ht="14.25" customHeight="1">
      <c r="E965" s="2"/>
      <c r="F965" s="2"/>
    </row>
    <row r="966" spans="5:6" ht="14.25" customHeight="1">
      <c r="E966" s="2"/>
      <c r="F966" s="2"/>
    </row>
    <row r="967" spans="5:6" ht="14.25" customHeight="1">
      <c r="E967" s="2"/>
      <c r="F967" s="2"/>
    </row>
    <row r="968" spans="5:6" ht="14.25" customHeight="1">
      <c r="E968" s="2"/>
      <c r="F968" s="2"/>
    </row>
    <row r="969" spans="5:6" ht="14.25" customHeight="1">
      <c r="E969" s="2"/>
      <c r="F969" s="2"/>
    </row>
    <row r="970" spans="5:6" ht="14.25" customHeight="1">
      <c r="E970" s="2"/>
      <c r="F970" s="2"/>
    </row>
    <row r="971" spans="5:6" ht="14.25" customHeight="1">
      <c r="E971" s="2"/>
      <c r="F971" s="2"/>
    </row>
    <row r="972" spans="5:6" ht="14.25" customHeight="1">
      <c r="E972" s="2"/>
      <c r="F972" s="2"/>
    </row>
    <row r="973" spans="5:6" ht="14.25" customHeight="1">
      <c r="E973" s="2"/>
      <c r="F973" s="2"/>
    </row>
    <row r="974" spans="5:6" ht="14.25" customHeight="1">
      <c r="E974" s="2"/>
      <c r="F974" s="2"/>
    </row>
    <row r="975" spans="5:6" ht="14.25" customHeight="1">
      <c r="E975" s="2"/>
      <c r="F975" s="2"/>
    </row>
    <row r="976" spans="5:6" ht="14.25" customHeight="1">
      <c r="E976" s="2"/>
      <c r="F976" s="2"/>
    </row>
    <row r="977" spans="5:6" ht="14.25" customHeight="1">
      <c r="E977" s="2"/>
      <c r="F977" s="2"/>
    </row>
    <row r="978" spans="5:6" ht="14.25" customHeight="1">
      <c r="E978" s="2"/>
      <c r="F978" s="2"/>
    </row>
    <row r="979" spans="5:6" ht="14.25" customHeight="1">
      <c r="E979" s="2"/>
      <c r="F979" s="2"/>
    </row>
    <row r="980" spans="5:6" ht="14.25" customHeight="1">
      <c r="E980" s="2"/>
      <c r="F980" s="2"/>
    </row>
    <row r="981" spans="5:6" ht="14.25" customHeight="1">
      <c r="E981" s="2"/>
      <c r="F981" s="2"/>
    </row>
    <row r="982" spans="5:6" ht="14.25" customHeight="1">
      <c r="E982" s="2"/>
      <c r="F982" s="2"/>
    </row>
    <row r="983" spans="5:6" ht="14.25" customHeight="1">
      <c r="E983" s="2"/>
      <c r="F983" s="2"/>
    </row>
    <row r="984" spans="5:6" ht="14.25" customHeight="1">
      <c r="E984" s="2"/>
      <c r="F984" s="2"/>
    </row>
    <row r="985" spans="5:6" ht="14.25" customHeight="1">
      <c r="E985" s="2"/>
      <c r="F985" s="2"/>
    </row>
    <row r="986" spans="5:6" ht="14.25" customHeight="1">
      <c r="E986" s="2"/>
      <c r="F986" s="2"/>
    </row>
    <row r="987" spans="5:6" ht="14.25" customHeight="1">
      <c r="E987" s="2"/>
      <c r="F987" s="2"/>
    </row>
    <row r="988" spans="5:6" ht="14.25" customHeight="1">
      <c r="E988" s="2"/>
      <c r="F988" s="2"/>
    </row>
    <row r="989" spans="5:6" ht="14.25" customHeight="1">
      <c r="E989" s="2"/>
      <c r="F989" s="2"/>
    </row>
    <row r="990" spans="5:6" ht="14.25" customHeight="1">
      <c r="E990" s="2"/>
      <c r="F990" s="2"/>
    </row>
    <row r="991" spans="5:6" ht="14.25" customHeight="1">
      <c r="E991" s="2"/>
      <c r="F991" s="2"/>
    </row>
    <row r="992" spans="5:6" ht="14.25" customHeight="1">
      <c r="E992" s="2"/>
      <c r="F992" s="2"/>
    </row>
    <row r="993" spans="5:6" ht="14.25" customHeight="1">
      <c r="E993" s="2"/>
      <c r="F993" s="2"/>
    </row>
    <row r="994" spans="5:6" ht="14.25" customHeight="1">
      <c r="E994" s="2"/>
      <c r="F994" s="2"/>
    </row>
    <row r="995" spans="5:6" ht="14.25" customHeight="1">
      <c r="E995" s="2"/>
      <c r="F995" s="2"/>
    </row>
    <row r="996" spans="5:6" ht="14.25" customHeight="1">
      <c r="E996" s="2"/>
      <c r="F996" s="2"/>
    </row>
    <row r="997" spans="5:6" ht="14.25" customHeight="1">
      <c r="E997" s="2"/>
      <c r="F997" s="2"/>
    </row>
    <row r="998" spans="5:6" ht="14.25" customHeight="1">
      <c r="E998" s="2"/>
      <c r="F998" s="2"/>
    </row>
    <row r="999" spans="5:6" ht="14.25" customHeight="1">
      <c r="E999" s="2"/>
      <c r="F999" s="2"/>
    </row>
    <row r="1000" spans="5:6" ht="14.25" customHeight="1">
      <c r="E1000" s="2"/>
      <c r="F1000" s="2"/>
    </row>
  </sheetData>
  <pageMargins left="0.7" right="0.7" top="0.75" bottom="0.75" header="0" footer="0"/>
  <pageSetup paperSize="9" orientation="portrai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89CED"/>
  </sheetPr>
  <dimension ref="A1:R987"/>
  <sheetViews>
    <sheetView workbookViewId="0">
      <selection activeCell="A115" sqref="A115"/>
    </sheetView>
  </sheetViews>
  <sheetFormatPr defaultColWidth="14.453125" defaultRowHeight="15" customHeight="1"/>
  <cols>
    <col min="1" max="1" width="17.36328125" customWidth="1"/>
    <col min="2" max="2" width="27.453125" customWidth="1"/>
    <col min="3" max="3" width="13.453125" customWidth="1"/>
    <col min="4" max="4" width="9.08984375" customWidth="1"/>
    <col min="5" max="11" width="13" customWidth="1"/>
    <col min="12" max="12" width="9.08984375" customWidth="1"/>
    <col min="13" max="13" width="9.90625" customWidth="1"/>
    <col min="14" max="16" width="9.08984375" customWidth="1"/>
    <col min="17" max="17" width="14.453125" customWidth="1"/>
    <col min="18" max="26" width="9.08984375" customWidth="1"/>
  </cols>
  <sheetData>
    <row r="1" spans="1:18" ht="14.25" customHeight="1">
      <c r="A1" s="72" t="str">
        <f>+'PC Expenditure 23-24'!A1</f>
        <v>Great Oakley Parish Council  23/24</v>
      </c>
      <c r="C1" s="73"/>
      <c r="D1" s="4"/>
      <c r="E1" s="2">
        <v>1</v>
      </c>
      <c r="F1" s="2">
        <v>2</v>
      </c>
      <c r="G1" s="2">
        <v>3</v>
      </c>
      <c r="H1" s="2">
        <v>4</v>
      </c>
      <c r="I1" s="2">
        <v>5</v>
      </c>
      <c r="J1" s="2">
        <v>6</v>
      </c>
      <c r="K1" s="2">
        <v>7</v>
      </c>
      <c r="L1" s="2">
        <v>8</v>
      </c>
    </row>
    <row r="2" spans="1:18" ht="14.25" customHeight="1">
      <c r="A2" s="74" t="s">
        <v>159</v>
      </c>
      <c r="B2" s="74" t="s">
        <v>160</v>
      </c>
      <c r="C2" s="75" t="s">
        <v>161</v>
      </c>
      <c r="D2" s="2" t="s">
        <v>162</v>
      </c>
      <c r="E2" s="2" t="s">
        <v>163</v>
      </c>
      <c r="F2" s="2" t="s">
        <v>164</v>
      </c>
      <c r="G2" s="2">
        <v>106</v>
      </c>
      <c r="H2" s="2" t="s">
        <v>341</v>
      </c>
      <c r="I2" s="2" t="s">
        <v>167</v>
      </c>
      <c r="J2" s="2" t="s">
        <v>404</v>
      </c>
      <c r="K2" s="2" t="s">
        <v>343</v>
      </c>
      <c r="L2" s="2" t="s">
        <v>549</v>
      </c>
    </row>
    <row r="3" spans="1:18" ht="14.25" customHeight="1">
      <c r="A3" s="184" t="s">
        <v>733</v>
      </c>
      <c r="B3" s="76" t="s">
        <v>734</v>
      </c>
      <c r="C3" s="12">
        <v>100</v>
      </c>
      <c r="D3" s="31">
        <v>6</v>
      </c>
      <c r="E3" s="6">
        <f t="shared" ref="E3:L4" si="0">IF($D3=E$1,+$C3,0)</f>
        <v>0</v>
      </c>
      <c r="F3" s="6">
        <f t="shared" si="0"/>
        <v>0</v>
      </c>
      <c r="G3" s="6">
        <f t="shared" si="0"/>
        <v>0</v>
      </c>
      <c r="H3" s="6">
        <f t="shared" si="0"/>
        <v>0</v>
      </c>
      <c r="I3" s="6">
        <f t="shared" si="0"/>
        <v>0</v>
      </c>
      <c r="J3" s="6">
        <f t="shared" si="0"/>
        <v>100</v>
      </c>
      <c r="K3" s="6">
        <f t="shared" si="0"/>
        <v>0</v>
      </c>
      <c r="L3" s="6">
        <f t="shared" si="0"/>
        <v>0</v>
      </c>
    </row>
    <row r="4" spans="1:18" ht="14.25" customHeight="1">
      <c r="A4" s="184" t="s">
        <v>733</v>
      </c>
      <c r="B4" s="76" t="s">
        <v>163</v>
      </c>
      <c r="C4" s="12">
        <v>13886</v>
      </c>
      <c r="D4" s="31">
        <v>1</v>
      </c>
      <c r="E4" s="6">
        <f t="shared" si="0"/>
        <v>13886</v>
      </c>
      <c r="F4" s="6">
        <f t="shared" si="0"/>
        <v>0</v>
      </c>
      <c r="G4" s="6">
        <f t="shared" ref="G4:L4" si="1">IF($D4=G$1,+$C4,0)</f>
        <v>0</v>
      </c>
      <c r="H4" s="6">
        <f t="shared" si="1"/>
        <v>0</v>
      </c>
      <c r="I4" s="6">
        <f t="shared" si="1"/>
        <v>0</v>
      </c>
      <c r="J4" s="6">
        <f t="shared" si="1"/>
        <v>0</v>
      </c>
      <c r="K4" s="6">
        <f t="shared" si="1"/>
        <v>0</v>
      </c>
      <c r="L4" s="6">
        <f t="shared" si="1"/>
        <v>0</v>
      </c>
    </row>
    <row r="5" spans="1:18" ht="14.25" customHeight="1">
      <c r="A5" s="184" t="s">
        <v>735</v>
      </c>
      <c r="B5" s="77" t="s">
        <v>343</v>
      </c>
      <c r="C5" s="12">
        <v>750</v>
      </c>
      <c r="D5" s="31">
        <v>7</v>
      </c>
      <c r="E5" s="6">
        <f t="shared" ref="E5:L5" si="2">IF($D5=E$1,+$C5,0)</f>
        <v>0</v>
      </c>
      <c r="F5" s="6">
        <f t="shared" si="2"/>
        <v>0</v>
      </c>
      <c r="G5" s="6">
        <f t="shared" si="2"/>
        <v>0</v>
      </c>
      <c r="H5" s="6">
        <f t="shared" si="2"/>
        <v>0</v>
      </c>
      <c r="I5" s="6">
        <f t="shared" si="2"/>
        <v>0</v>
      </c>
      <c r="J5" s="6">
        <f t="shared" si="2"/>
        <v>0</v>
      </c>
      <c r="K5" s="6">
        <f t="shared" si="2"/>
        <v>750</v>
      </c>
      <c r="L5" s="6">
        <f t="shared" si="2"/>
        <v>0</v>
      </c>
    </row>
    <row r="6" spans="1:18" ht="14.25" customHeight="1">
      <c r="A6" s="79" t="s">
        <v>736</v>
      </c>
      <c r="B6" s="81" t="s">
        <v>167</v>
      </c>
      <c r="C6" s="12">
        <v>9312.24</v>
      </c>
      <c r="D6" s="2">
        <v>5</v>
      </c>
      <c r="E6" s="6">
        <f t="shared" ref="E6:L6" si="3">IF($D6=E$1,+$C6,0)</f>
        <v>0</v>
      </c>
      <c r="F6" s="6">
        <f t="shared" si="3"/>
        <v>0</v>
      </c>
      <c r="G6" s="6">
        <f t="shared" si="3"/>
        <v>0</v>
      </c>
      <c r="H6" s="6">
        <f t="shared" si="3"/>
        <v>0</v>
      </c>
      <c r="I6" s="6">
        <f t="shared" si="3"/>
        <v>9312.24</v>
      </c>
      <c r="J6" s="6">
        <f t="shared" si="3"/>
        <v>0</v>
      </c>
      <c r="K6" s="6">
        <f t="shared" si="3"/>
        <v>0</v>
      </c>
      <c r="L6" s="6">
        <f t="shared" si="3"/>
        <v>0</v>
      </c>
    </row>
    <row r="7" spans="1:18" ht="14.25" customHeight="1">
      <c r="A7" s="79" t="s">
        <v>737</v>
      </c>
      <c r="B7" s="5" t="s">
        <v>738</v>
      </c>
      <c r="C7" s="12">
        <v>572.71</v>
      </c>
      <c r="D7" s="2">
        <v>6</v>
      </c>
      <c r="E7" s="6">
        <f t="shared" ref="E7:L7" si="4">IF($D7=E$1,+$C7,0)</f>
        <v>0</v>
      </c>
      <c r="F7" s="6">
        <f t="shared" si="4"/>
        <v>0</v>
      </c>
      <c r="G7" s="6">
        <f t="shared" si="4"/>
        <v>0</v>
      </c>
      <c r="H7" s="6">
        <f t="shared" si="4"/>
        <v>0</v>
      </c>
      <c r="I7" s="6">
        <f t="shared" si="4"/>
        <v>0</v>
      </c>
      <c r="J7" s="6">
        <f t="shared" si="4"/>
        <v>572.71</v>
      </c>
      <c r="K7" s="6">
        <f t="shared" si="4"/>
        <v>0</v>
      </c>
      <c r="L7" s="6">
        <f t="shared" si="4"/>
        <v>0</v>
      </c>
    </row>
    <row r="8" spans="1:18" ht="14.25" customHeight="1">
      <c r="A8" s="80" t="s">
        <v>627</v>
      </c>
      <c r="B8" s="82" t="s">
        <v>343</v>
      </c>
      <c r="C8" s="12">
        <v>500</v>
      </c>
      <c r="D8" s="2">
        <v>7</v>
      </c>
      <c r="E8" s="6">
        <f t="shared" ref="E8:L8" si="5">IF($D8=E$1,+$C8,0)</f>
        <v>0</v>
      </c>
      <c r="F8" s="6">
        <f t="shared" si="5"/>
        <v>0</v>
      </c>
      <c r="G8" s="6">
        <f t="shared" si="5"/>
        <v>0</v>
      </c>
      <c r="H8" s="6">
        <f t="shared" si="5"/>
        <v>0</v>
      </c>
      <c r="I8" s="6">
        <f t="shared" si="5"/>
        <v>0</v>
      </c>
      <c r="J8" s="6">
        <f t="shared" si="5"/>
        <v>0</v>
      </c>
      <c r="K8" s="6">
        <f t="shared" si="5"/>
        <v>500</v>
      </c>
      <c r="L8" s="6">
        <f t="shared" si="5"/>
        <v>0</v>
      </c>
      <c r="R8" s="6"/>
    </row>
    <row r="9" spans="1:18" ht="14.25" customHeight="1">
      <c r="A9" s="80" t="s">
        <v>739</v>
      </c>
      <c r="B9" s="83" t="s">
        <v>740</v>
      </c>
      <c r="C9" s="12">
        <v>315.89999999999998</v>
      </c>
      <c r="D9" s="2">
        <v>6</v>
      </c>
      <c r="E9" s="6">
        <f t="shared" ref="E9:L10" si="6">IF($D9=E$1,+$C9,0)</f>
        <v>0</v>
      </c>
      <c r="F9" s="6">
        <f t="shared" si="6"/>
        <v>0</v>
      </c>
      <c r="G9" s="6">
        <f t="shared" si="6"/>
        <v>0</v>
      </c>
      <c r="H9" s="6">
        <f t="shared" si="6"/>
        <v>0</v>
      </c>
      <c r="I9" s="6">
        <f t="shared" si="6"/>
        <v>0</v>
      </c>
      <c r="J9" s="6">
        <f t="shared" si="6"/>
        <v>315.89999999999998</v>
      </c>
      <c r="K9" s="6">
        <f t="shared" si="6"/>
        <v>0</v>
      </c>
      <c r="L9" s="6">
        <f t="shared" si="6"/>
        <v>0</v>
      </c>
    </row>
    <row r="10" spans="1:18" ht="14.25" customHeight="1">
      <c r="A10" s="80" t="s">
        <v>739</v>
      </c>
      <c r="B10" s="83" t="s">
        <v>163</v>
      </c>
      <c r="C10" s="12">
        <v>13887</v>
      </c>
      <c r="D10" s="2">
        <v>1</v>
      </c>
      <c r="E10" s="6">
        <f t="shared" ref="E10:L11" si="7">IF($D10=E$1,+$C10,0)</f>
        <v>13887</v>
      </c>
      <c r="F10" s="6">
        <f t="shared" si="6"/>
        <v>0</v>
      </c>
      <c r="G10" s="6">
        <f t="shared" ref="G10:L10" si="8">IF($D10=G$1,+$C10,0)</f>
        <v>0</v>
      </c>
      <c r="H10" s="6">
        <f t="shared" si="8"/>
        <v>0</v>
      </c>
      <c r="I10" s="6">
        <f t="shared" si="8"/>
        <v>0</v>
      </c>
      <c r="J10" s="6">
        <f t="shared" si="8"/>
        <v>0</v>
      </c>
      <c r="K10" s="6">
        <f t="shared" si="8"/>
        <v>0</v>
      </c>
      <c r="L10" s="6">
        <f t="shared" si="8"/>
        <v>0</v>
      </c>
      <c r="R10" s="20"/>
    </row>
    <row r="11" spans="1:18" ht="14.25" customHeight="1">
      <c r="A11" s="80" t="s">
        <v>741</v>
      </c>
      <c r="B11" s="5" t="s">
        <v>343</v>
      </c>
      <c r="C11" s="12">
        <v>900</v>
      </c>
      <c r="D11" s="2">
        <v>7</v>
      </c>
      <c r="E11" s="6">
        <f t="shared" si="7"/>
        <v>0</v>
      </c>
      <c r="F11" s="6">
        <f t="shared" si="7"/>
        <v>0</v>
      </c>
      <c r="G11" s="6">
        <f t="shared" si="7"/>
        <v>0</v>
      </c>
      <c r="H11" s="6">
        <f t="shared" si="7"/>
        <v>0</v>
      </c>
      <c r="I11" s="6">
        <f t="shared" si="7"/>
        <v>0</v>
      </c>
      <c r="J11" s="6">
        <f t="shared" si="7"/>
        <v>0</v>
      </c>
      <c r="K11" s="6">
        <f t="shared" si="7"/>
        <v>900</v>
      </c>
      <c r="L11" s="6">
        <f t="shared" si="7"/>
        <v>0</v>
      </c>
    </row>
    <row r="12" spans="1:18" ht="14.25" customHeight="1">
      <c r="A12" s="184"/>
      <c r="B12" s="76"/>
      <c r="C12" s="12"/>
      <c r="D12" s="31"/>
      <c r="E12" s="6">
        <f t="shared" ref="E12:L12" si="9">IF($D12=E$1,+$C12,0)</f>
        <v>0</v>
      </c>
      <c r="F12" s="6">
        <f t="shared" si="9"/>
        <v>0</v>
      </c>
      <c r="G12" s="6">
        <f t="shared" si="9"/>
        <v>0</v>
      </c>
      <c r="H12" s="6">
        <f t="shared" si="9"/>
        <v>0</v>
      </c>
      <c r="I12" s="6">
        <f t="shared" si="9"/>
        <v>0</v>
      </c>
      <c r="J12" s="6">
        <f t="shared" si="9"/>
        <v>0</v>
      </c>
      <c r="K12" s="6">
        <f t="shared" si="9"/>
        <v>0</v>
      </c>
      <c r="L12" s="6">
        <f t="shared" si="9"/>
        <v>0</v>
      </c>
    </row>
    <row r="13" spans="1:18" ht="14.25" customHeight="1">
      <c r="C13" s="87"/>
      <c r="D13" s="2"/>
      <c r="E13" s="6">
        <f t="shared" ref="E13:L13" si="10">IF($D13=E$1,+$C13,0)</f>
        <v>0</v>
      </c>
      <c r="F13" s="6">
        <f t="shared" si="10"/>
        <v>0</v>
      </c>
      <c r="G13" s="6">
        <f t="shared" si="10"/>
        <v>0</v>
      </c>
      <c r="H13" s="6">
        <f t="shared" si="10"/>
        <v>0</v>
      </c>
      <c r="I13" s="6">
        <f t="shared" si="10"/>
        <v>0</v>
      </c>
      <c r="J13" s="6">
        <f t="shared" si="10"/>
        <v>0</v>
      </c>
      <c r="K13" s="6">
        <f t="shared" si="10"/>
        <v>0</v>
      </c>
      <c r="L13" s="6">
        <f t="shared" si="10"/>
        <v>0</v>
      </c>
    </row>
    <row r="14" spans="1:18" ht="14.25" customHeight="1">
      <c r="C14" s="87"/>
      <c r="D14" s="2"/>
      <c r="E14" s="6">
        <f t="shared" ref="E14:L14" si="11">IF($D14=E$1,+$C14,0)</f>
        <v>0</v>
      </c>
      <c r="F14" s="6">
        <f t="shared" si="11"/>
        <v>0</v>
      </c>
      <c r="G14" s="6">
        <f t="shared" si="11"/>
        <v>0</v>
      </c>
      <c r="H14" s="6">
        <f t="shared" si="11"/>
        <v>0</v>
      </c>
      <c r="I14" s="6">
        <f t="shared" si="11"/>
        <v>0</v>
      </c>
      <c r="J14" s="6">
        <f t="shared" si="11"/>
        <v>0</v>
      </c>
      <c r="K14" s="6">
        <f t="shared" si="11"/>
        <v>0</v>
      </c>
      <c r="L14" s="6">
        <f t="shared" si="11"/>
        <v>0</v>
      </c>
    </row>
    <row r="15" spans="1:18" ht="14.25" customHeight="1">
      <c r="C15" s="125">
        <f>SUM(C3:C14)</f>
        <v>40223.85</v>
      </c>
      <c r="D15" s="2"/>
      <c r="E15" s="125">
        <f t="shared" ref="E15:L15" si="12">SUM(E3:E14)</f>
        <v>27773</v>
      </c>
      <c r="F15" s="125">
        <f t="shared" si="12"/>
        <v>0</v>
      </c>
      <c r="G15" s="125">
        <f t="shared" si="12"/>
        <v>0</v>
      </c>
      <c r="H15" s="125">
        <f t="shared" si="12"/>
        <v>0</v>
      </c>
      <c r="I15" s="125">
        <f t="shared" si="12"/>
        <v>9312.24</v>
      </c>
      <c r="J15" s="125">
        <f t="shared" si="12"/>
        <v>988.61</v>
      </c>
      <c r="K15" s="125">
        <f t="shared" si="12"/>
        <v>2150</v>
      </c>
      <c r="L15" s="125">
        <f t="shared" si="12"/>
        <v>0</v>
      </c>
      <c r="M15" s="20">
        <f>SUM(E15:L15)</f>
        <v>40223.85</v>
      </c>
    </row>
    <row r="16" spans="1:18" ht="14.25" customHeight="1">
      <c r="D16" s="4"/>
      <c r="K16" s="5" t="s">
        <v>345</v>
      </c>
      <c r="M16" s="20">
        <f>-I15</f>
        <v>-9312.24</v>
      </c>
    </row>
    <row r="17" spans="4:13" ht="14.25" customHeight="1">
      <c r="D17" s="4"/>
      <c r="E17" s="4" t="s">
        <v>742</v>
      </c>
      <c r="K17" s="5" t="s">
        <v>568</v>
      </c>
      <c r="M17" s="20">
        <f>-L15</f>
        <v>0</v>
      </c>
    </row>
    <row r="18" spans="4:13" ht="14.25" customHeight="1">
      <c r="D18" s="4"/>
      <c r="E18" s="214">
        <v>26620</v>
      </c>
    </row>
    <row r="19" spans="4:13" ht="14.25" customHeight="1">
      <c r="D19" s="4"/>
      <c r="M19" s="125">
        <f>SUM(M15:M18)</f>
        <v>30911.61</v>
      </c>
    </row>
    <row r="20" spans="4:13" ht="14.25" customHeight="1">
      <c r="D20" s="4"/>
      <c r="H20" t="s">
        <v>1074</v>
      </c>
      <c r="I20">
        <v>9566.48</v>
      </c>
    </row>
    <row r="21" spans="4:13" ht="14.25" customHeight="1">
      <c r="D21" s="4"/>
    </row>
    <row r="22" spans="4:13" ht="14.25" customHeight="1">
      <c r="D22" s="4"/>
    </row>
    <row r="23" spans="4:13" ht="14.25" customHeight="1">
      <c r="D23" s="4"/>
    </row>
    <row r="24" spans="4:13" ht="14.25" customHeight="1">
      <c r="D24" s="4"/>
    </row>
    <row r="25" spans="4:13" ht="14.25" customHeight="1">
      <c r="D25" s="4"/>
    </row>
    <row r="26" spans="4:13" ht="14.25" customHeight="1">
      <c r="D26" s="4"/>
    </row>
    <row r="27" spans="4:13" ht="14.25" customHeight="1">
      <c r="D27" s="4"/>
    </row>
    <row r="28" spans="4:13" ht="14.25" customHeight="1">
      <c r="D28" s="4"/>
    </row>
    <row r="29" spans="4:13" ht="14.25" customHeight="1">
      <c r="D29" s="4"/>
    </row>
    <row r="30" spans="4:13" ht="14.25" customHeight="1">
      <c r="D30" s="4"/>
    </row>
    <row r="31" spans="4:13" ht="14.25" customHeight="1">
      <c r="D31" s="4"/>
    </row>
    <row r="32" spans="4:13" ht="14.25" customHeight="1">
      <c r="D32" s="4"/>
    </row>
    <row r="33" spans="4:4" ht="14.25" customHeight="1">
      <c r="D33" s="4"/>
    </row>
    <row r="34" spans="4:4" ht="14.25" customHeight="1">
      <c r="D34" s="4"/>
    </row>
    <row r="35" spans="4:4" ht="14.25" customHeight="1">
      <c r="D35" s="4"/>
    </row>
    <row r="36" spans="4:4" ht="14.25" customHeight="1">
      <c r="D36" s="4"/>
    </row>
    <row r="37" spans="4:4" ht="14.25" customHeight="1">
      <c r="D37" s="4"/>
    </row>
    <row r="38" spans="4:4" ht="14.25" customHeight="1">
      <c r="D38" s="4"/>
    </row>
    <row r="39" spans="4:4" ht="14.25" customHeight="1">
      <c r="D39" s="4"/>
    </row>
    <row r="40" spans="4:4" ht="14.25" customHeight="1">
      <c r="D40" s="4"/>
    </row>
    <row r="41" spans="4:4" ht="14.25" customHeight="1">
      <c r="D41" s="4"/>
    </row>
    <row r="42" spans="4:4" ht="14.25" customHeight="1">
      <c r="D42" s="4"/>
    </row>
    <row r="43" spans="4:4" ht="14.25" customHeight="1">
      <c r="D43" s="4"/>
    </row>
    <row r="44" spans="4:4" ht="14.25" customHeight="1">
      <c r="D44" s="4"/>
    </row>
    <row r="45" spans="4:4" ht="14.25" customHeight="1">
      <c r="D45" s="4"/>
    </row>
    <row r="46" spans="4:4" ht="14.25" customHeight="1">
      <c r="D46" s="4"/>
    </row>
    <row r="47" spans="4:4" ht="14.25" customHeight="1">
      <c r="D47" s="4"/>
    </row>
    <row r="48" spans="4:4" ht="14.25" customHeight="1">
      <c r="D48" s="4"/>
    </row>
    <row r="49" spans="4:4" ht="14.25" customHeight="1">
      <c r="D49" s="4"/>
    </row>
    <row r="50" spans="4:4" ht="14.25" customHeight="1">
      <c r="D50" s="4"/>
    </row>
    <row r="51" spans="4:4" ht="14.25" customHeight="1">
      <c r="D51" s="4"/>
    </row>
    <row r="52" spans="4:4" ht="14.25" customHeight="1">
      <c r="D52" s="4"/>
    </row>
    <row r="53" spans="4:4" ht="14.25" customHeight="1">
      <c r="D53" s="4"/>
    </row>
    <row r="54" spans="4:4" ht="14.25" customHeight="1">
      <c r="D54" s="4"/>
    </row>
    <row r="55" spans="4:4" ht="14.25" customHeight="1">
      <c r="D55" s="4"/>
    </row>
    <row r="56" spans="4:4" ht="14.25" customHeight="1">
      <c r="D56" s="4"/>
    </row>
    <row r="57" spans="4:4" ht="14.25" customHeight="1">
      <c r="D57" s="4"/>
    </row>
    <row r="58" spans="4:4" ht="14.25" customHeight="1">
      <c r="D58" s="4"/>
    </row>
    <row r="59" spans="4:4" ht="14.25" customHeight="1">
      <c r="D59" s="4"/>
    </row>
    <row r="60" spans="4:4" ht="14.25" customHeight="1">
      <c r="D60" s="4"/>
    </row>
    <row r="61" spans="4:4" ht="14.25" customHeight="1">
      <c r="D61" s="4"/>
    </row>
    <row r="62" spans="4:4" ht="14.25" customHeight="1">
      <c r="D62" s="4"/>
    </row>
    <row r="63" spans="4:4" ht="14.25" customHeight="1">
      <c r="D63" s="4"/>
    </row>
    <row r="64" spans="4:4" ht="14.25" customHeight="1">
      <c r="D64" s="4"/>
    </row>
    <row r="65" spans="4:4" ht="14.25" customHeight="1">
      <c r="D65" s="4"/>
    </row>
    <row r="66" spans="4:4" ht="14.25" customHeight="1">
      <c r="D66" s="4"/>
    </row>
    <row r="67" spans="4:4" ht="14.25" customHeight="1">
      <c r="D67" s="4"/>
    </row>
    <row r="68" spans="4:4" ht="14.25" customHeight="1">
      <c r="D68" s="4"/>
    </row>
    <row r="69" spans="4:4" ht="14.25" customHeight="1">
      <c r="D69" s="4"/>
    </row>
    <row r="70" spans="4:4" ht="14.25" customHeight="1">
      <c r="D70" s="4"/>
    </row>
    <row r="71" spans="4:4" ht="14.25" customHeight="1">
      <c r="D71" s="4"/>
    </row>
    <row r="72" spans="4:4" ht="14.25" customHeight="1">
      <c r="D72" s="4"/>
    </row>
    <row r="73" spans="4:4" ht="14.25" customHeight="1">
      <c r="D73" s="4"/>
    </row>
    <row r="74" spans="4:4" ht="14.25" customHeight="1">
      <c r="D74" s="4"/>
    </row>
    <row r="75" spans="4:4" ht="14.25" customHeight="1">
      <c r="D75" s="4"/>
    </row>
    <row r="76" spans="4:4" ht="14.25" customHeight="1">
      <c r="D76" s="4"/>
    </row>
    <row r="77" spans="4:4" ht="14.25" customHeight="1">
      <c r="D77" s="4"/>
    </row>
    <row r="78" spans="4:4" ht="14.25" customHeight="1">
      <c r="D78" s="4"/>
    </row>
    <row r="79" spans="4:4" ht="14.25" customHeight="1">
      <c r="D79" s="4"/>
    </row>
    <row r="80" spans="4:4" ht="14.25" customHeight="1">
      <c r="D80" s="4"/>
    </row>
    <row r="81" spans="4:4" ht="14.25" customHeight="1">
      <c r="D81" s="4"/>
    </row>
    <row r="82" spans="4:4" ht="14.25" customHeight="1">
      <c r="D82" s="4"/>
    </row>
    <row r="83" spans="4:4" ht="14.25" customHeight="1">
      <c r="D83" s="4"/>
    </row>
    <row r="84" spans="4:4" ht="14.25" customHeight="1">
      <c r="D84" s="4"/>
    </row>
    <row r="85" spans="4:4" ht="14.25" customHeight="1">
      <c r="D85" s="4"/>
    </row>
    <row r="86" spans="4:4" ht="14.25" customHeight="1">
      <c r="D86" s="4"/>
    </row>
    <row r="87" spans="4:4" ht="14.25" customHeight="1">
      <c r="D87" s="4"/>
    </row>
    <row r="88" spans="4:4" ht="14.25" customHeight="1">
      <c r="D88" s="4"/>
    </row>
    <row r="89" spans="4:4" ht="14.25" customHeight="1">
      <c r="D89" s="4"/>
    </row>
    <row r="90" spans="4:4" ht="14.25" customHeight="1">
      <c r="D90" s="4"/>
    </row>
    <row r="91" spans="4:4" ht="14.25" customHeight="1">
      <c r="D91" s="4"/>
    </row>
    <row r="92" spans="4:4" ht="14.25" customHeight="1">
      <c r="D92" s="4"/>
    </row>
    <row r="93" spans="4:4" ht="14.25" customHeight="1">
      <c r="D93" s="4"/>
    </row>
    <row r="94" spans="4:4" ht="14.25" customHeight="1">
      <c r="D94" s="4"/>
    </row>
    <row r="95" spans="4:4" ht="14.25" customHeight="1">
      <c r="D95" s="4"/>
    </row>
    <row r="96" spans="4:4" ht="14.25" customHeight="1">
      <c r="D96" s="4"/>
    </row>
    <row r="97" spans="4:4" ht="14.25" customHeight="1">
      <c r="D97" s="4"/>
    </row>
    <row r="98" spans="4:4" ht="14.25" customHeight="1">
      <c r="D98" s="4"/>
    </row>
    <row r="99" spans="4:4" ht="14.25" customHeight="1">
      <c r="D99" s="4"/>
    </row>
    <row r="100" spans="4:4" ht="14.25" customHeight="1">
      <c r="D100" s="4"/>
    </row>
    <row r="101" spans="4:4" ht="14.25" customHeight="1">
      <c r="D101" s="4"/>
    </row>
    <row r="102" spans="4:4" ht="14.25" customHeight="1">
      <c r="D102" s="4"/>
    </row>
    <row r="103" spans="4:4" ht="14.25" customHeight="1">
      <c r="D103" s="4"/>
    </row>
    <row r="104" spans="4:4" ht="14.25" customHeight="1">
      <c r="D104" s="4"/>
    </row>
    <row r="105" spans="4:4" ht="14.25" customHeight="1">
      <c r="D105" s="4"/>
    </row>
    <row r="106" spans="4:4" ht="14.25" customHeight="1">
      <c r="D106" s="4"/>
    </row>
    <row r="107" spans="4:4" ht="14.25" customHeight="1">
      <c r="D107" s="4"/>
    </row>
    <row r="108" spans="4:4" ht="14.25" customHeight="1">
      <c r="D108" s="4"/>
    </row>
    <row r="109" spans="4:4" ht="14.25" customHeight="1">
      <c r="D109" s="4"/>
    </row>
    <row r="110" spans="4:4" ht="14.25" customHeight="1">
      <c r="D110" s="4"/>
    </row>
    <row r="111" spans="4:4" ht="14.25" customHeight="1">
      <c r="D111" s="4"/>
    </row>
    <row r="112" spans="4:4" ht="14.25" customHeight="1">
      <c r="D112" s="4"/>
    </row>
    <row r="113" spans="4:4" ht="14.25" customHeight="1">
      <c r="D113" s="4"/>
    </row>
    <row r="114" spans="4:4" ht="14.25" customHeight="1">
      <c r="D114" s="4"/>
    </row>
    <row r="115" spans="4:4" ht="14.25" customHeight="1">
      <c r="D115" s="4"/>
    </row>
    <row r="116" spans="4:4" ht="14.25" customHeight="1">
      <c r="D116" s="4"/>
    </row>
    <row r="117" spans="4:4" ht="14.25" customHeight="1">
      <c r="D117" s="4"/>
    </row>
    <row r="118" spans="4:4" ht="14.25" customHeight="1">
      <c r="D118" s="4"/>
    </row>
    <row r="119" spans="4:4" ht="14.25" customHeight="1">
      <c r="D119" s="4"/>
    </row>
    <row r="120" spans="4:4" ht="14.25" customHeight="1">
      <c r="D120" s="4"/>
    </row>
    <row r="121" spans="4:4" ht="14.25" customHeight="1">
      <c r="D121" s="4"/>
    </row>
    <row r="122" spans="4:4" ht="14.25" customHeight="1">
      <c r="D122" s="4"/>
    </row>
    <row r="123" spans="4:4" ht="14.25" customHeight="1">
      <c r="D123" s="4"/>
    </row>
    <row r="124" spans="4:4" ht="14.25" customHeight="1">
      <c r="D124" s="4"/>
    </row>
    <row r="125" spans="4:4" ht="14.25" customHeight="1">
      <c r="D125" s="4"/>
    </row>
    <row r="126" spans="4:4" ht="14.25" customHeight="1">
      <c r="D126" s="4"/>
    </row>
    <row r="127" spans="4:4" ht="14.25" customHeight="1">
      <c r="D127" s="4"/>
    </row>
    <row r="128" spans="4:4" ht="14.25" customHeight="1">
      <c r="D128" s="4"/>
    </row>
    <row r="129" spans="4:4" ht="14.25" customHeight="1">
      <c r="D129" s="4"/>
    </row>
    <row r="130" spans="4:4" ht="14.25" customHeight="1">
      <c r="D130" s="4"/>
    </row>
    <row r="131" spans="4:4" ht="14.25" customHeight="1">
      <c r="D131" s="4"/>
    </row>
    <row r="132" spans="4:4" ht="14.25" customHeight="1">
      <c r="D132" s="4"/>
    </row>
    <row r="133" spans="4:4" ht="14.25" customHeight="1">
      <c r="D133" s="4"/>
    </row>
    <row r="134" spans="4:4" ht="14.25" customHeight="1">
      <c r="D134" s="4"/>
    </row>
    <row r="135" spans="4:4" ht="14.25" customHeight="1">
      <c r="D135" s="4"/>
    </row>
    <row r="136" spans="4:4" ht="14.25" customHeight="1">
      <c r="D136" s="4"/>
    </row>
    <row r="137" spans="4:4" ht="14.25" customHeight="1">
      <c r="D137" s="4"/>
    </row>
    <row r="138" spans="4:4" ht="14.25" customHeight="1">
      <c r="D138" s="4"/>
    </row>
    <row r="139" spans="4:4" ht="14.25" customHeight="1">
      <c r="D139" s="4"/>
    </row>
    <row r="140" spans="4:4" ht="14.25" customHeight="1">
      <c r="D140" s="4"/>
    </row>
    <row r="141" spans="4:4" ht="14.25" customHeight="1">
      <c r="D141" s="4"/>
    </row>
    <row r="142" spans="4:4" ht="14.25" customHeight="1">
      <c r="D142" s="4"/>
    </row>
    <row r="143" spans="4:4" ht="14.25" customHeight="1">
      <c r="D143" s="4"/>
    </row>
    <row r="144" spans="4:4" ht="14.25" customHeight="1">
      <c r="D144" s="4"/>
    </row>
    <row r="145" spans="4:4" ht="14.25" customHeight="1">
      <c r="D145" s="4"/>
    </row>
    <row r="146" spans="4:4" ht="14.25" customHeight="1">
      <c r="D146" s="4"/>
    </row>
    <row r="147" spans="4:4" ht="14.25" customHeight="1">
      <c r="D147" s="4"/>
    </row>
    <row r="148" spans="4:4" ht="14.25" customHeight="1">
      <c r="D148" s="4"/>
    </row>
    <row r="149" spans="4:4" ht="14.25" customHeight="1">
      <c r="D149" s="4"/>
    </row>
    <row r="150" spans="4:4" ht="14.25" customHeight="1">
      <c r="D150" s="4"/>
    </row>
    <row r="151" spans="4:4" ht="14.25" customHeight="1">
      <c r="D151" s="4"/>
    </row>
    <row r="152" spans="4:4" ht="14.25" customHeight="1">
      <c r="D152" s="4"/>
    </row>
    <row r="153" spans="4:4" ht="14.25" customHeight="1">
      <c r="D153" s="4"/>
    </row>
    <row r="154" spans="4:4" ht="14.25" customHeight="1">
      <c r="D154" s="4"/>
    </row>
    <row r="155" spans="4:4" ht="14.25" customHeight="1">
      <c r="D155" s="4"/>
    </row>
    <row r="156" spans="4:4" ht="14.25" customHeight="1">
      <c r="D156" s="4"/>
    </row>
    <row r="157" spans="4:4" ht="14.25" customHeight="1">
      <c r="D157" s="4"/>
    </row>
    <row r="158" spans="4:4" ht="14.25" customHeight="1">
      <c r="D158" s="4"/>
    </row>
    <row r="159" spans="4:4" ht="14.25" customHeight="1">
      <c r="D159" s="4"/>
    </row>
    <row r="160" spans="4:4" ht="14.25" customHeight="1">
      <c r="D160" s="4"/>
    </row>
    <row r="161" spans="4:4" ht="14.25" customHeight="1">
      <c r="D161" s="4"/>
    </row>
    <row r="162" spans="4:4" ht="14.25" customHeight="1">
      <c r="D162" s="4"/>
    </row>
    <row r="163" spans="4:4" ht="14.25" customHeight="1">
      <c r="D163" s="4"/>
    </row>
    <row r="164" spans="4:4" ht="14.25" customHeight="1">
      <c r="D164" s="4"/>
    </row>
    <row r="165" spans="4:4" ht="14.25" customHeight="1">
      <c r="D165" s="4"/>
    </row>
    <row r="166" spans="4:4" ht="14.25" customHeight="1">
      <c r="D166" s="4"/>
    </row>
    <row r="167" spans="4:4" ht="14.25" customHeight="1">
      <c r="D167" s="4"/>
    </row>
    <row r="168" spans="4:4" ht="14.25" customHeight="1">
      <c r="D168" s="4"/>
    </row>
    <row r="169" spans="4:4" ht="14.25" customHeight="1">
      <c r="D169" s="4"/>
    </row>
    <row r="170" spans="4:4" ht="14.25" customHeight="1">
      <c r="D170" s="4"/>
    </row>
    <row r="171" spans="4:4" ht="14.25" customHeight="1">
      <c r="D171" s="4"/>
    </row>
    <row r="172" spans="4:4" ht="14.25" customHeight="1">
      <c r="D172" s="4"/>
    </row>
    <row r="173" spans="4:4" ht="14.25" customHeight="1">
      <c r="D173" s="4"/>
    </row>
    <row r="174" spans="4:4" ht="14.25" customHeight="1">
      <c r="D174" s="4"/>
    </row>
    <row r="175" spans="4:4" ht="14.25" customHeight="1">
      <c r="D175" s="4"/>
    </row>
    <row r="176" spans="4:4" ht="14.25" customHeight="1">
      <c r="D176" s="4"/>
    </row>
    <row r="177" spans="4:4" ht="14.25" customHeight="1">
      <c r="D177" s="4"/>
    </row>
    <row r="178" spans="4:4" ht="14.25" customHeight="1">
      <c r="D178" s="4"/>
    </row>
    <row r="179" spans="4:4" ht="14.25" customHeight="1">
      <c r="D179" s="4"/>
    </row>
    <row r="180" spans="4:4" ht="14.25" customHeight="1">
      <c r="D180" s="4"/>
    </row>
    <row r="181" spans="4:4" ht="14.25" customHeight="1">
      <c r="D181" s="4"/>
    </row>
    <row r="182" spans="4:4" ht="14.25" customHeight="1">
      <c r="D182" s="4"/>
    </row>
    <row r="183" spans="4:4" ht="14.25" customHeight="1">
      <c r="D183" s="4"/>
    </row>
    <row r="184" spans="4:4" ht="14.25" customHeight="1">
      <c r="D184" s="4"/>
    </row>
    <row r="185" spans="4:4" ht="14.25" customHeight="1">
      <c r="D185" s="4"/>
    </row>
    <row r="186" spans="4:4" ht="14.25" customHeight="1">
      <c r="D186" s="4"/>
    </row>
    <row r="187" spans="4:4" ht="14.25" customHeight="1">
      <c r="D187" s="4"/>
    </row>
    <row r="188" spans="4:4" ht="14.25" customHeight="1">
      <c r="D188" s="4"/>
    </row>
    <row r="189" spans="4:4" ht="14.25" customHeight="1">
      <c r="D189" s="4"/>
    </row>
    <row r="190" spans="4:4" ht="14.25" customHeight="1">
      <c r="D190" s="4"/>
    </row>
    <row r="191" spans="4:4" ht="14.25" customHeight="1">
      <c r="D191" s="4"/>
    </row>
    <row r="192" spans="4:4" ht="14.25" customHeight="1">
      <c r="D192" s="4"/>
    </row>
    <row r="193" spans="4:4" ht="14.25" customHeight="1">
      <c r="D193" s="4"/>
    </row>
    <row r="194" spans="4:4" ht="14.25" customHeight="1">
      <c r="D194" s="4"/>
    </row>
    <row r="195" spans="4:4" ht="14.25" customHeight="1">
      <c r="D195" s="4"/>
    </row>
    <row r="196" spans="4:4" ht="14.25" customHeight="1">
      <c r="D196" s="4"/>
    </row>
    <row r="197" spans="4:4" ht="14.25" customHeight="1">
      <c r="D197" s="4"/>
    </row>
    <row r="198" spans="4:4" ht="14.25" customHeight="1">
      <c r="D198" s="4"/>
    </row>
    <row r="199" spans="4:4" ht="14.25" customHeight="1">
      <c r="D199" s="4"/>
    </row>
    <row r="200" spans="4:4" ht="14.25" customHeight="1">
      <c r="D200" s="4"/>
    </row>
    <row r="201" spans="4:4" ht="14.25" customHeight="1">
      <c r="D201" s="4"/>
    </row>
    <row r="202" spans="4:4" ht="14.25" customHeight="1">
      <c r="D202" s="4"/>
    </row>
    <row r="203" spans="4:4" ht="14.25" customHeight="1">
      <c r="D203" s="4"/>
    </row>
    <row r="204" spans="4:4" ht="14.25" customHeight="1">
      <c r="D204" s="4"/>
    </row>
    <row r="205" spans="4:4" ht="14.25" customHeight="1">
      <c r="D205" s="4"/>
    </row>
    <row r="206" spans="4:4" ht="14.25" customHeight="1">
      <c r="D206" s="4"/>
    </row>
    <row r="207" spans="4:4" ht="14.25" customHeight="1">
      <c r="D207" s="4"/>
    </row>
    <row r="208" spans="4:4" ht="14.25" customHeight="1">
      <c r="D208" s="4"/>
    </row>
    <row r="209" spans="4:4" ht="14.25" customHeight="1">
      <c r="D209" s="4"/>
    </row>
    <row r="210" spans="4:4" ht="14.25" customHeight="1">
      <c r="D210" s="4"/>
    </row>
    <row r="211" spans="4:4" ht="14.25" customHeight="1">
      <c r="D211" s="4"/>
    </row>
    <row r="212" spans="4:4" ht="14.25" customHeight="1">
      <c r="D212" s="4"/>
    </row>
    <row r="213" spans="4:4" ht="14.25" customHeight="1">
      <c r="D213" s="4"/>
    </row>
    <row r="214" spans="4:4" ht="14.25" customHeight="1">
      <c r="D214" s="4"/>
    </row>
    <row r="215" spans="4:4" ht="14.25" customHeight="1">
      <c r="D215" s="4"/>
    </row>
    <row r="216" spans="4:4" ht="14.25" customHeight="1">
      <c r="D216" s="4"/>
    </row>
    <row r="217" spans="4:4" ht="14.25" customHeight="1">
      <c r="D217" s="4"/>
    </row>
    <row r="218" spans="4:4" ht="14.25" customHeight="1">
      <c r="D218" s="4"/>
    </row>
    <row r="219" spans="4:4" ht="14.25" customHeight="1">
      <c r="D219" s="4"/>
    </row>
    <row r="220" spans="4:4" ht="14.25" customHeight="1">
      <c r="D220" s="4"/>
    </row>
    <row r="221" spans="4:4" ht="14.25" customHeight="1">
      <c r="D221" s="4"/>
    </row>
    <row r="222" spans="4:4" ht="14.25" customHeight="1">
      <c r="D222" s="4"/>
    </row>
    <row r="223" spans="4:4" ht="14.25" customHeight="1">
      <c r="D223" s="4"/>
    </row>
    <row r="224" spans="4:4" ht="14.25" customHeight="1">
      <c r="D224" s="4"/>
    </row>
    <row r="225" spans="4:4" ht="14.25" customHeight="1">
      <c r="D225" s="4"/>
    </row>
    <row r="226" spans="4:4" ht="14.25" customHeight="1">
      <c r="D226" s="4"/>
    </row>
    <row r="227" spans="4:4" ht="14.25" customHeight="1">
      <c r="D227" s="4"/>
    </row>
    <row r="228" spans="4:4" ht="14.25" customHeight="1">
      <c r="D228" s="4"/>
    </row>
    <row r="229" spans="4:4" ht="14.25" customHeight="1">
      <c r="D229" s="4"/>
    </row>
    <row r="230" spans="4:4" ht="14.25" customHeight="1">
      <c r="D230" s="4"/>
    </row>
    <row r="231" spans="4:4" ht="14.25" customHeight="1">
      <c r="D231" s="4"/>
    </row>
    <row r="232" spans="4:4" ht="14.25" customHeight="1">
      <c r="D232" s="4"/>
    </row>
    <row r="233" spans="4:4" ht="14.25" customHeight="1">
      <c r="D233" s="4"/>
    </row>
    <row r="234" spans="4:4" ht="14.25" customHeight="1">
      <c r="D234" s="4"/>
    </row>
    <row r="235" spans="4:4" ht="14.25" customHeight="1">
      <c r="D235" s="4"/>
    </row>
    <row r="236" spans="4:4" ht="14.25" customHeight="1">
      <c r="D236" s="4"/>
    </row>
    <row r="237" spans="4:4" ht="14.25" customHeight="1">
      <c r="D237" s="4"/>
    </row>
    <row r="238" spans="4:4" ht="14.25" customHeight="1">
      <c r="D238" s="4"/>
    </row>
    <row r="239" spans="4:4" ht="14.25" customHeight="1">
      <c r="D239" s="4"/>
    </row>
    <row r="240" spans="4:4" ht="14.25" customHeight="1">
      <c r="D240" s="4"/>
    </row>
    <row r="241" spans="4:4" ht="14.25" customHeight="1">
      <c r="D241" s="4"/>
    </row>
    <row r="242" spans="4:4" ht="14.25" customHeight="1">
      <c r="D242" s="4"/>
    </row>
    <row r="243" spans="4:4" ht="14.25" customHeight="1">
      <c r="D243" s="4"/>
    </row>
    <row r="244" spans="4:4" ht="14.25" customHeight="1">
      <c r="D244" s="4"/>
    </row>
    <row r="245" spans="4:4" ht="14.25" customHeight="1">
      <c r="D245" s="4"/>
    </row>
    <row r="246" spans="4:4" ht="14.25" customHeight="1">
      <c r="D246" s="4"/>
    </row>
    <row r="247" spans="4:4" ht="14.25" customHeight="1">
      <c r="D247" s="4"/>
    </row>
    <row r="248" spans="4:4" ht="14.25" customHeight="1">
      <c r="D248" s="4"/>
    </row>
    <row r="249" spans="4:4" ht="14.25" customHeight="1">
      <c r="D249" s="4"/>
    </row>
    <row r="250" spans="4:4" ht="14.25" customHeight="1">
      <c r="D250" s="4"/>
    </row>
    <row r="251" spans="4:4" ht="14.25" customHeight="1">
      <c r="D251" s="4"/>
    </row>
    <row r="252" spans="4:4" ht="14.25" customHeight="1">
      <c r="D252" s="4"/>
    </row>
    <row r="253" spans="4:4" ht="14.25" customHeight="1">
      <c r="D253" s="4"/>
    </row>
    <row r="254" spans="4:4" ht="14.25" customHeight="1">
      <c r="D254" s="4"/>
    </row>
    <row r="255" spans="4:4" ht="14.25" customHeight="1">
      <c r="D255" s="4"/>
    </row>
    <row r="256" spans="4:4" ht="14.25" customHeight="1">
      <c r="D256" s="4"/>
    </row>
    <row r="257" spans="4:4" ht="14.25" customHeight="1">
      <c r="D257" s="4"/>
    </row>
    <row r="258" spans="4:4" ht="14.25" customHeight="1">
      <c r="D258" s="4"/>
    </row>
    <row r="259" spans="4:4" ht="14.25" customHeight="1">
      <c r="D259" s="4"/>
    </row>
    <row r="260" spans="4:4" ht="14.25" customHeight="1">
      <c r="D260" s="4"/>
    </row>
    <row r="261" spans="4:4" ht="14.25" customHeight="1">
      <c r="D261" s="4"/>
    </row>
    <row r="262" spans="4:4" ht="14.25" customHeight="1">
      <c r="D262" s="4"/>
    </row>
    <row r="263" spans="4:4" ht="14.25" customHeight="1">
      <c r="D263" s="4"/>
    </row>
    <row r="264" spans="4:4" ht="14.25" customHeight="1">
      <c r="D264" s="4"/>
    </row>
    <row r="265" spans="4:4" ht="14.25" customHeight="1">
      <c r="D265" s="4"/>
    </row>
    <row r="266" spans="4:4" ht="14.25" customHeight="1">
      <c r="D266" s="4"/>
    </row>
    <row r="267" spans="4:4" ht="14.25" customHeight="1">
      <c r="D267" s="4"/>
    </row>
    <row r="268" spans="4:4" ht="14.25" customHeight="1">
      <c r="D268" s="4"/>
    </row>
    <row r="269" spans="4:4" ht="14.25" customHeight="1">
      <c r="D269" s="4"/>
    </row>
    <row r="270" spans="4:4" ht="14.25" customHeight="1">
      <c r="D270" s="4"/>
    </row>
    <row r="271" spans="4:4" ht="14.25" customHeight="1">
      <c r="D271" s="4"/>
    </row>
    <row r="272" spans="4:4" ht="14.25" customHeight="1">
      <c r="D272" s="4"/>
    </row>
    <row r="273" spans="4:4" ht="14.25" customHeight="1">
      <c r="D273" s="4"/>
    </row>
    <row r="274" spans="4:4" ht="14.25" customHeight="1">
      <c r="D274" s="4"/>
    </row>
    <row r="275" spans="4:4" ht="14.25" customHeight="1">
      <c r="D275" s="4"/>
    </row>
    <row r="276" spans="4:4" ht="14.25" customHeight="1">
      <c r="D276" s="4"/>
    </row>
    <row r="277" spans="4:4" ht="14.25" customHeight="1">
      <c r="D277" s="4"/>
    </row>
    <row r="278" spans="4:4" ht="14.25" customHeight="1">
      <c r="D278" s="4"/>
    </row>
    <row r="279" spans="4:4" ht="14.25" customHeight="1">
      <c r="D279" s="4"/>
    </row>
    <row r="280" spans="4:4" ht="14.25" customHeight="1">
      <c r="D280" s="4"/>
    </row>
    <row r="281" spans="4:4" ht="14.25" customHeight="1">
      <c r="D281" s="4"/>
    </row>
    <row r="282" spans="4:4" ht="14.25" customHeight="1">
      <c r="D282" s="4"/>
    </row>
    <row r="283" spans="4:4" ht="14.25" customHeight="1">
      <c r="D283" s="4"/>
    </row>
    <row r="284" spans="4:4" ht="14.25" customHeight="1">
      <c r="D284" s="4"/>
    </row>
    <row r="285" spans="4:4" ht="14.25" customHeight="1">
      <c r="D285" s="4"/>
    </row>
    <row r="286" spans="4:4" ht="14.25" customHeight="1">
      <c r="D286" s="4"/>
    </row>
    <row r="287" spans="4:4" ht="14.25" customHeight="1">
      <c r="D287" s="4"/>
    </row>
    <row r="288" spans="4:4" ht="14.25" customHeight="1">
      <c r="D288" s="4"/>
    </row>
    <row r="289" spans="4:4" ht="14.25" customHeight="1">
      <c r="D289" s="4"/>
    </row>
    <row r="290" spans="4:4" ht="14.25" customHeight="1">
      <c r="D290" s="4"/>
    </row>
    <row r="291" spans="4:4" ht="14.25" customHeight="1">
      <c r="D291" s="4"/>
    </row>
    <row r="292" spans="4:4" ht="14.25" customHeight="1">
      <c r="D292" s="4"/>
    </row>
    <row r="293" spans="4:4" ht="14.25" customHeight="1">
      <c r="D293" s="4"/>
    </row>
    <row r="294" spans="4:4" ht="14.25" customHeight="1">
      <c r="D294" s="4"/>
    </row>
    <row r="295" spans="4:4" ht="14.25" customHeight="1">
      <c r="D295" s="4"/>
    </row>
    <row r="296" spans="4:4" ht="14.25" customHeight="1">
      <c r="D296" s="4"/>
    </row>
    <row r="297" spans="4:4" ht="14.25" customHeight="1">
      <c r="D297" s="4"/>
    </row>
    <row r="298" spans="4:4" ht="14.25" customHeight="1">
      <c r="D298" s="4"/>
    </row>
    <row r="299" spans="4:4" ht="14.25" customHeight="1">
      <c r="D299" s="4"/>
    </row>
    <row r="300" spans="4:4" ht="14.25" customHeight="1">
      <c r="D300" s="4"/>
    </row>
    <row r="301" spans="4:4" ht="14.25" customHeight="1">
      <c r="D301" s="4"/>
    </row>
    <row r="302" spans="4:4" ht="14.25" customHeight="1">
      <c r="D302" s="4"/>
    </row>
    <row r="303" spans="4:4" ht="14.25" customHeight="1">
      <c r="D303" s="4"/>
    </row>
    <row r="304" spans="4:4" ht="14.25" customHeight="1">
      <c r="D304" s="4"/>
    </row>
    <row r="305" spans="4:4" ht="14.25" customHeight="1">
      <c r="D305" s="4"/>
    </row>
    <row r="306" spans="4:4" ht="14.25" customHeight="1">
      <c r="D306" s="4"/>
    </row>
    <row r="307" spans="4:4" ht="14.25" customHeight="1">
      <c r="D307" s="4"/>
    </row>
    <row r="308" spans="4:4" ht="14.25" customHeight="1">
      <c r="D308" s="4"/>
    </row>
    <row r="309" spans="4:4" ht="14.25" customHeight="1">
      <c r="D309" s="4"/>
    </row>
    <row r="310" spans="4:4" ht="14.25" customHeight="1">
      <c r="D310" s="4"/>
    </row>
    <row r="311" spans="4:4" ht="14.25" customHeight="1">
      <c r="D311" s="4"/>
    </row>
    <row r="312" spans="4:4" ht="14.25" customHeight="1">
      <c r="D312" s="4"/>
    </row>
    <row r="313" spans="4:4" ht="14.25" customHeight="1">
      <c r="D313" s="4"/>
    </row>
    <row r="314" spans="4:4" ht="14.25" customHeight="1">
      <c r="D314" s="4"/>
    </row>
    <row r="315" spans="4:4" ht="14.25" customHeight="1">
      <c r="D315" s="4"/>
    </row>
    <row r="316" spans="4:4" ht="14.25" customHeight="1">
      <c r="D316" s="4"/>
    </row>
    <row r="317" spans="4:4" ht="14.25" customHeight="1">
      <c r="D317" s="4"/>
    </row>
    <row r="318" spans="4:4" ht="14.25" customHeight="1">
      <c r="D318" s="4"/>
    </row>
    <row r="319" spans="4:4" ht="14.25" customHeight="1">
      <c r="D319" s="4"/>
    </row>
    <row r="320" spans="4:4" ht="14.25" customHeight="1">
      <c r="D320" s="4"/>
    </row>
    <row r="321" spans="4:4" ht="14.25" customHeight="1">
      <c r="D321" s="4"/>
    </row>
    <row r="322" spans="4:4" ht="14.25" customHeight="1">
      <c r="D322" s="4"/>
    </row>
    <row r="323" spans="4:4" ht="14.25" customHeight="1">
      <c r="D323" s="4"/>
    </row>
    <row r="324" spans="4:4" ht="14.25" customHeight="1">
      <c r="D324" s="4"/>
    </row>
    <row r="325" spans="4:4" ht="14.25" customHeight="1">
      <c r="D325" s="4"/>
    </row>
    <row r="326" spans="4:4" ht="14.25" customHeight="1">
      <c r="D326" s="4"/>
    </row>
    <row r="327" spans="4:4" ht="14.25" customHeight="1">
      <c r="D327" s="4"/>
    </row>
    <row r="328" spans="4:4" ht="14.25" customHeight="1">
      <c r="D328" s="4"/>
    </row>
    <row r="329" spans="4:4" ht="14.25" customHeight="1">
      <c r="D329" s="4"/>
    </row>
    <row r="330" spans="4:4" ht="14.25" customHeight="1">
      <c r="D330" s="4"/>
    </row>
    <row r="331" spans="4:4" ht="14.25" customHeight="1">
      <c r="D331" s="4"/>
    </row>
    <row r="332" spans="4:4" ht="14.25" customHeight="1">
      <c r="D332" s="4"/>
    </row>
    <row r="333" spans="4:4" ht="14.25" customHeight="1">
      <c r="D333" s="4"/>
    </row>
    <row r="334" spans="4:4" ht="14.25" customHeight="1">
      <c r="D334" s="4"/>
    </row>
    <row r="335" spans="4:4" ht="14.25" customHeight="1">
      <c r="D335" s="4"/>
    </row>
    <row r="336" spans="4:4" ht="14.25" customHeight="1">
      <c r="D336" s="4"/>
    </row>
    <row r="337" spans="4:4" ht="14.25" customHeight="1">
      <c r="D337" s="4"/>
    </row>
    <row r="338" spans="4:4" ht="14.25" customHeight="1">
      <c r="D338" s="4"/>
    </row>
    <row r="339" spans="4:4" ht="14.25" customHeight="1">
      <c r="D339" s="4"/>
    </row>
    <row r="340" spans="4:4" ht="14.25" customHeight="1">
      <c r="D340" s="4"/>
    </row>
    <row r="341" spans="4:4" ht="14.25" customHeight="1">
      <c r="D341" s="4"/>
    </row>
    <row r="342" spans="4:4" ht="14.25" customHeight="1">
      <c r="D342" s="4"/>
    </row>
    <row r="343" spans="4:4" ht="14.25" customHeight="1">
      <c r="D343" s="4"/>
    </row>
    <row r="344" spans="4:4" ht="14.25" customHeight="1">
      <c r="D344" s="4"/>
    </row>
    <row r="345" spans="4:4" ht="14.25" customHeight="1">
      <c r="D345" s="4"/>
    </row>
    <row r="346" spans="4:4" ht="14.25" customHeight="1">
      <c r="D346" s="4"/>
    </row>
    <row r="347" spans="4:4" ht="14.25" customHeight="1">
      <c r="D347" s="4"/>
    </row>
    <row r="348" spans="4:4" ht="14.25" customHeight="1">
      <c r="D348" s="4"/>
    </row>
    <row r="349" spans="4:4" ht="14.25" customHeight="1">
      <c r="D349" s="4"/>
    </row>
    <row r="350" spans="4:4" ht="14.25" customHeight="1">
      <c r="D350" s="4"/>
    </row>
    <row r="351" spans="4:4" ht="14.25" customHeight="1">
      <c r="D351" s="4"/>
    </row>
    <row r="352" spans="4:4" ht="14.25" customHeight="1">
      <c r="D352" s="4"/>
    </row>
    <row r="353" spans="4:4" ht="14.25" customHeight="1">
      <c r="D353" s="4"/>
    </row>
    <row r="354" spans="4:4" ht="14.25" customHeight="1">
      <c r="D354" s="4"/>
    </row>
    <row r="355" spans="4:4" ht="14.25" customHeight="1">
      <c r="D355" s="4"/>
    </row>
    <row r="356" spans="4:4" ht="14.25" customHeight="1">
      <c r="D356" s="4"/>
    </row>
    <row r="357" spans="4:4" ht="14.25" customHeight="1">
      <c r="D357" s="4"/>
    </row>
    <row r="358" spans="4:4" ht="14.25" customHeight="1">
      <c r="D358" s="4"/>
    </row>
    <row r="359" spans="4:4" ht="14.25" customHeight="1">
      <c r="D359" s="4"/>
    </row>
    <row r="360" spans="4:4" ht="14.25" customHeight="1">
      <c r="D360" s="4"/>
    </row>
    <row r="361" spans="4:4" ht="14.25" customHeight="1">
      <c r="D361" s="4"/>
    </row>
    <row r="362" spans="4:4" ht="14.25" customHeight="1">
      <c r="D362" s="4"/>
    </row>
    <row r="363" spans="4:4" ht="14.25" customHeight="1">
      <c r="D363" s="4"/>
    </row>
    <row r="364" spans="4:4" ht="14.25" customHeight="1">
      <c r="D364" s="4"/>
    </row>
    <row r="365" spans="4:4" ht="14.25" customHeight="1">
      <c r="D365" s="4"/>
    </row>
    <row r="366" spans="4:4" ht="14.25" customHeight="1">
      <c r="D366" s="4"/>
    </row>
    <row r="367" spans="4:4" ht="14.25" customHeight="1">
      <c r="D367" s="4"/>
    </row>
    <row r="368" spans="4:4" ht="14.25" customHeight="1">
      <c r="D368" s="4"/>
    </row>
    <row r="369" spans="4:4" ht="14.25" customHeight="1">
      <c r="D369" s="4"/>
    </row>
    <row r="370" spans="4:4" ht="14.25" customHeight="1">
      <c r="D370" s="4"/>
    </row>
    <row r="371" spans="4:4" ht="14.25" customHeight="1">
      <c r="D371" s="4"/>
    </row>
    <row r="372" spans="4:4" ht="14.25" customHeight="1">
      <c r="D372" s="4"/>
    </row>
    <row r="373" spans="4:4" ht="14.25" customHeight="1">
      <c r="D373" s="4"/>
    </row>
    <row r="374" spans="4:4" ht="14.25" customHeight="1">
      <c r="D374" s="4"/>
    </row>
    <row r="375" spans="4:4" ht="14.25" customHeight="1">
      <c r="D375" s="4"/>
    </row>
    <row r="376" spans="4:4" ht="14.25" customHeight="1">
      <c r="D376" s="4"/>
    </row>
    <row r="377" spans="4:4" ht="14.25" customHeight="1">
      <c r="D377" s="4"/>
    </row>
    <row r="378" spans="4:4" ht="14.25" customHeight="1">
      <c r="D378" s="4"/>
    </row>
    <row r="379" spans="4:4" ht="14.25" customHeight="1">
      <c r="D379" s="4"/>
    </row>
    <row r="380" spans="4:4" ht="14.25" customHeight="1">
      <c r="D380" s="4"/>
    </row>
    <row r="381" spans="4:4" ht="14.25" customHeight="1">
      <c r="D381" s="4"/>
    </row>
    <row r="382" spans="4:4" ht="14.25" customHeight="1">
      <c r="D382" s="4"/>
    </row>
    <row r="383" spans="4:4" ht="14.25" customHeight="1">
      <c r="D383" s="4"/>
    </row>
    <row r="384" spans="4:4" ht="14.25" customHeight="1">
      <c r="D384" s="4"/>
    </row>
    <row r="385" spans="4:4" ht="14.25" customHeight="1">
      <c r="D385" s="4"/>
    </row>
    <row r="386" spans="4:4" ht="14.25" customHeight="1">
      <c r="D386" s="4"/>
    </row>
    <row r="387" spans="4:4" ht="14.25" customHeight="1">
      <c r="D387" s="4"/>
    </row>
    <row r="388" spans="4:4" ht="14.25" customHeight="1">
      <c r="D388" s="4"/>
    </row>
    <row r="389" spans="4:4" ht="14.25" customHeight="1">
      <c r="D389" s="4"/>
    </row>
    <row r="390" spans="4:4" ht="14.25" customHeight="1">
      <c r="D390" s="4"/>
    </row>
    <row r="391" spans="4:4" ht="14.25" customHeight="1">
      <c r="D391" s="4"/>
    </row>
    <row r="392" spans="4:4" ht="14.25" customHeight="1">
      <c r="D392" s="4"/>
    </row>
    <row r="393" spans="4:4" ht="14.25" customHeight="1">
      <c r="D393" s="4"/>
    </row>
    <row r="394" spans="4:4" ht="14.25" customHeight="1">
      <c r="D394" s="4"/>
    </row>
    <row r="395" spans="4:4" ht="14.25" customHeight="1">
      <c r="D395" s="4"/>
    </row>
    <row r="396" spans="4:4" ht="14.25" customHeight="1">
      <c r="D396" s="4"/>
    </row>
    <row r="397" spans="4:4" ht="14.25" customHeight="1">
      <c r="D397" s="4"/>
    </row>
    <row r="398" spans="4:4" ht="14.25" customHeight="1">
      <c r="D398" s="4"/>
    </row>
    <row r="399" spans="4:4" ht="14.25" customHeight="1">
      <c r="D399" s="4"/>
    </row>
    <row r="400" spans="4:4" ht="14.25" customHeight="1">
      <c r="D400" s="4"/>
    </row>
    <row r="401" spans="4:4" ht="14.25" customHeight="1">
      <c r="D401" s="4"/>
    </row>
    <row r="402" spans="4:4" ht="14.25" customHeight="1">
      <c r="D402" s="4"/>
    </row>
    <row r="403" spans="4:4" ht="14.25" customHeight="1">
      <c r="D403" s="4"/>
    </row>
    <row r="404" spans="4:4" ht="14.25" customHeight="1">
      <c r="D404" s="4"/>
    </row>
    <row r="405" spans="4:4" ht="14.25" customHeight="1">
      <c r="D405" s="4"/>
    </row>
    <row r="406" spans="4:4" ht="14.25" customHeight="1">
      <c r="D406" s="4"/>
    </row>
    <row r="407" spans="4:4" ht="14.25" customHeight="1">
      <c r="D407" s="4"/>
    </row>
    <row r="408" spans="4:4" ht="14.25" customHeight="1">
      <c r="D408" s="4"/>
    </row>
    <row r="409" spans="4:4" ht="14.25" customHeight="1">
      <c r="D409" s="4"/>
    </row>
    <row r="410" spans="4:4" ht="14.25" customHeight="1">
      <c r="D410" s="4"/>
    </row>
    <row r="411" spans="4:4" ht="14.25" customHeight="1">
      <c r="D411" s="4"/>
    </row>
    <row r="412" spans="4:4" ht="14.25" customHeight="1">
      <c r="D412" s="4"/>
    </row>
    <row r="413" spans="4:4" ht="14.25" customHeight="1">
      <c r="D413" s="4"/>
    </row>
    <row r="414" spans="4:4" ht="14.25" customHeight="1">
      <c r="D414" s="4"/>
    </row>
    <row r="415" spans="4:4" ht="14.25" customHeight="1">
      <c r="D415" s="4"/>
    </row>
    <row r="416" spans="4:4" ht="14.25" customHeight="1">
      <c r="D416" s="4"/>
    </row>
    <row r="417" spans="4:4" ht="14.25" customHeight="1">
      <c r="D417" s="4"/>
    </row>
    <row r="418" spans="4:4" ht="14.25" customHeight="1">
      <c r="D418" s="4"/>
    </row>
    <row r="419" spans="4:4" ht="14.25" customHeight="1">
      <c r="D419" s="4"/>
    </row>
    <row r="420" spans="4:4" ht="14.25" customHeight="1">
      <c r="D420" s="4"/>
    </row>
    <row r="421" spans="4:4" ht="14.25" customHeight="1">
      <c r="D421" s="4"/>
    </row>
    <row r="422" spans="4:4" ht="14.25" customHeight="1">
      <c r="D422" s="4"/>
    </row>
    <row r="423" spans="4:4" ht="14.25" customHeight="1">
      <c r="D423" s="4"/>
    </row>
    <row r="424" spans="4:4" ht="14.25" customHeight="1">
      <c r="D424" s="4"/>
    </row>
    <row r="425" spans="4:4" ht="14.25" customHeight="1">
      <c r="D425" s="4"/>
    </row>
    <row r="426" spans="4:4" ht="14.25" customHeight="1">
      <c r="D426" s="4"/>
    </row>
    <row r="427" spans="4:4" ht="14.25" customHeight="1">
      <c r="D427" s="4"/>
    </row>
    <row r="428" spans="4:4" ht="14.25" customHeight="1">
      <c r="D428" s="4"/>
    </row>
    <row r="429" spans="4:4" ht="14.25" customHeight="1">
      <c r="D429" s="4"/>
    </row>
    <row r="430" spans="4:4" ht="14.25" customHeight="1">
      <c r="D430" s="4"/>
    </row>
    <row r="431" spans="4:4" ht="14.25" customHeight="1">
      <c r="D431" s="4"/>
    </row>
    <row r="432" spans="4:4" ht="14.25" customHeight="1">
      <c r="D432" s="4"/>
    </row>
    <row r="433" spans="4:4" ht="14.25" customHeight="1">
      <c r="D433" s="4"/>
    </row>
    <row r="434" spans="4:4" ht="14.25" customHeight="1">
      <c r="D434" s="4"/>
    </row>
    <row r="435" spans="4:4" ht="14.25" customHeight="1">
      <c r="D435" s="4"/>
    </row>
    <row r="436" spans="4:4" ht="14.25" customHeight="1">
      <c r="D436" s="4"/>
    </row>
    <row r="437" spans="4:4" ht="14.25" customHeight="1">
      <c r="D437" s="4"/>
    </row>
    <row r="438" spans="4:4" ht="14.25" customHeight="1">
      <c r="D438" s="4"/>
    </row>
    <row r="439" spans="4:4" ht="14.25" customHeight="1">
      <c r="D439" s="4"/>
    </row>
    <row r="440" spans="4:4" ht="14.25" customHeight="1">
      <c r="D440" s="4"/>
    </row>
    <row r="441" spans="4:4" ht="14.25" customHeight="1">
      <c r="D441" s="4"/>
    </row>
    <row r="442" spans="4:4" ht="14.25" customHeight="1">
      <c r="D442" s="4"/>
    </row>
    <row r="443" spans="4:4" ht="14.25" customHeight="1">
      <c r="D443" s="4"/>
    </row>
    <row r="444" spans="4:4" ht="14.25" customHeight="1">
      <c r="D444" s="4"/>
    </row>
    <row r="445" spans="4:4" ht="14.25" customHeight="1">
      <c r="D445" s="4"/>
    </row>
    <row r="446" spans="4:4" ht="14.25" customHeight="1">
      <c r="D446" s="4"/>
    </row>
    <row r="447" spans="4:4" ht="14.25" customHeight="1">
      <c r="D447" s="4"/>
    </row>
    <row r="448" spans="4:4" ht="14.25" customHeight="1">
      <c r="D448" s="4"/>
    </row>
    <row r="449" spans="4:4" ht="14.25" customHeight="1">
      <c r="D449" s="4"/>
    </row>
    <row r="450" spans="4:4" ht="14.25" customHeight="1">
      <c r="D450" s="4"/>
    </row>
    <row r="451" spans="4:4" ht="14.25" customHeight="1">
      <c r="D451" s="4"/>
    </row>
    <row r="452" spans="4:4" ht="14.25" customHeight="1">
      <c r="D452" s="4"/>
    </row>
    <row r="453" spans="4:4" ht="14.25" customHeight="1">
      <c r="D453" s="4"/>
    </row>
    <row r="454" spans="4:4" ht="14.25" customHeight="1">
      <c r="D454" s="4"/>
    </row>
    <row r="455" spans="4:4" ht="14.25" customHeight="1">
      <c r="D455" s="4"/>
    </row>
    <row r="456" spans="4:4" ht="14.25" customHeight="1">
      <c r="D456" s="4"/>
    </row>
    <row r="457" spans="4:4" ht="14.25" customHeight="1">
      <c r="D457" s="4"/>
    </row>
    <row r="458" spans="4:4" ht="14.25" customHeight="1">
      <c r="D458" s="4"/>
    </row>
    <row r="459" spans="4:4" ht="14.25" customHeight="1">
      <c r="D459" s="4"/>
    </row>
    <row r="460" spans="4:4" ht="14.25" customHeight="1">
      <c r="D460" s="4"/>
    </row>
    <row r="461" spans="4:4" ht="14.25" customHeight="1">
      <c r="D461" s="4"/>
    </row>
    <row r="462" spans="4:4" ht="14.25" customHeight="1">
      <c r="D462" s="4"/>
    </row>
    <row r="463" spans="4:4" ht="14.25" customHeight="1">
      <c r="D463" s="4"/>
    </row>
    <row r="464" spans="4:4" ht="14.25" customHeight="1">
      <c r="D464" s="4"/>
    </row>
    <row r="465" spans="4:4" ht="14.25" customHeight="1">
      <c r="D465" s="4"/>
    </row>
    <row r="466" spans="4:4" ht="14.25" customHeight="1">
      <c r="D466" s="4"/>
    </row>
    <row r="467" spans="4:4" ht="14.25" customHeight="1">
      <c r="D467" s="4"/>
    </row>
    <row r="468" spans="4:4" ht="14.25" customHeight="1">
      <c r="D468" s="4"/>
    </row>
    <row r="469" spans="4:4" ht="14.25" customHeight="1">
      <c r="D469" s="4"/>
    </row>
    <row r="470" spans="4:4" ht="14.25" customHeight="1">
      <c r="D470" s="4"/>
    </row>
    <row r="471" spans="4:4" ht="14.25" customHeight="1">
      <c r="D471" s="4"/>
    </row>
    <row r="472" spans="4:4" ht="14.25" customHeight="1">
      <c r="D472" s="4"/>
    </row>
    <row r="473" spans="4:4" ht="14.25" customHeight="1">
      <c r="D473" s="4"/>
    </row>
    <row r="474" spans="4:4" ht="14.25" customHeight="1">
      <c r="D474" s="4"/>
    </row>
    <row r="475" spans="4:4" ht="14.25" customHeight="1">
      <c r="D475" s="4"/>
    </row>
    <row r="476" spans="4:4" ht="14.25" customHeight="1">
      <c r="D476" s="4"/>
    </row>
    <row r="477" spans="4:4" ht="14.25" customHeight="1">
      <c r="D477" s="4"/>
    </row>
    <row r="478" spans="4:4" ht="14.25" customHeight="1">
      <c r="D478" s="4"/>
    </row>
    <row r="479" spans="4:4" ht="14.25" customHeight="1">
      <c r="D479" s="4"/>
    </row>
    <row r="480" spans="4:4" ht="14.25" customHeight="1">
      <c r="D480" s="4"/>
    </row>
    <row r="481" spans="4:4" ht="14.25" customHeight="1">
      <c r="D481" s="4"/>
    </row>
    <row r="482" spans="4:4" ht="14.25" customHeight="1">
      <c r="D482" s="4"/>
    </row>
    <row r="483" spans="4:4" ht="14.25" customHeight="1">
      <c r="D483" s="4"/>
    </row>
    <row r="484" spans="4:4" ht="14.25" customHeight="1">
      <c r="D484" s="4"/>
    </row>
    <row r="485" spans="4:4" ht="14.25" customHeight="1">
      <c r="D485" s="4"/>
    </row>
    <row r="486" spans="4:4" ht="14.25" customHeight="1">
      <c r="D486" s="4"/>
    </row>
    <row r="487" spans="4:4" ht="14.25" customHeight="1">
      <c r="D487" s="4"/>
    </row>
    <row r="488" spans="4:4" ht="14.25" customHeight="1">
      <c r="D488" s="4"/>
    </row>
    <row r="489" spans="4:4" ht="14.25" customHeight="1">
      <c r="D489" s="4"/>
    </row>
    <row r="490" spans="4:4" ht="14.25" customHeight="1">
      <c r="D490" s="4"/>
    </row>
    <row r="491" spans="4:4" ht="14.25" customHeight="1">
      <c r="D491" s="4"/>
    </row>
    <row r="492" spans="4:4" ht="14.25" customHeight="1">
      <c r="D492" s="4"/>
    </row>
    <row r="493" spans="4:4" ht="14.25" customHeight="1">
      <c r="D493" s="4"/>
    </row>
    <row r="494" spans="4:4" ht="14.25" customHeight="1">
      <c r="D494" s="4"/>
    </row>
    <row r="495" spans="4:4" ht="14.25" customHeight="1">
      <c r="D495" s="4"/>
    </row>
    <row r="496" spans="4:4" ht="14.25" customHeight="1">
      <c r="D496" s="4"/>
    </row>
    <row r="497" spans="4:4" ht="14.25" customHeight="1">
      <c r="D497" s="4"/>
    </row>
    <row r="498" spans="4:4" ht="14.25" customHeight="1">
      <c r="D498" s="4"/>
    </row>
    <row r="499" spans="4:4" ht="14.25" customHeight="1">
      <c r="D499" s="4"/>
    </row>
    <row r="500" spans="4:4" ht="14.25" customHeight="1">
      <c r="D500" s="4"/>
    </row>
    <row r="501" spans="4:4" ht="14.25" customHeight="1">
      <c r="D501" s="4"/>
    </row>
    <row r="502" spans="4:4" ht="14.25" customHeight="1">
      <c r="D502" s="4"/>
    </row>
    <row r="503" spans="4:4" ht="14.25" customHeight="1">
      <c r="D503" s="4"/>
    </row>
    <row r="504" spans="4:4" ht="14.25" customHeight="1">
      <c r="D504" s="4"/>
    </row>
    <row r="505" spans="4:4" ht="14.25" customHeight="1">
      <c r="D505" s="4"/>
    </row>
    <row r="506" spans="4:4" ht="14.25" customHeight="1">
      <c r="D506" s="4"/>
    </row>
    <row r="507" spans="4:4" ht="14.25" customHeight="1">
      <c r="D507" s="4"/>
    </row>
    <row r="508" spans="4:4" ht="14.25" customHeight="1">
      <c r="D508" s="4"/>
    </row>
    <row r="509" spans="4:4" ht="14.25" customHeight="1">
      <c r="D509" s="4"/>
    </row>
    <row r="510" spans="4:4" ht="14.25" customHeight="1">
      <c r="D510" s="4"/>
    </row>
    <row r="511" spans="4:4" ht="14.25" customHeight="1">
      <c r="D511" s="4"/>
    </row>
    <row r="512" spans="4:4" ht="14.25" customHeight="1">
      <c r="D512" s="4"/>
    </row>
    <row r="513" spans="4:4" ht="14.25" customHeight="1">
      <c r="D513" s="4"/>
    </row>
    <row r="514" spans="4:4" ht="14.25" customHeight="1">
      <c r="D514" s="4"/>
    </row>
    <row r="515" spans="4:4" ht="14.25" customHeight="1">
      <c r="D515" s="4"/>
    </row>
    <row r="516" spans="4:4" ht="14.25" customHeight="1">
      <c r="D516" s="4"/>
    </row>
    <row r="517" spans="4:4" ht="14.25" customHeight="1">
      <c r="D517" s="4"/>
    </row>
    <row r="518" spans="4:4" ht="14.25" customHeight="1">
      <c r="D518" s="4"/>
    </row>
    <row r="519" spans="4:4" ht="14.25" customHeight="1">
      <c r="D519" s="4"/>
    </row>
    <row r="520" spans="4:4" ht="14.25" customHeight="1">
      <c r="D520" s="4"/>
    </row>
    <row r="521" spans="4:4" ht="14.25" customHeight="1">
      <c r="D521" s="4"/>
    </row>
    <row r="522" spans="4:4" ht="14.25" customHeight="1">
      <c r="D522" s="4"/>
    </row>
    <row r="523" spans="4:4" ht="14.25" customHeight="1">
      <c r="D523" s="4"/>
    </row>
    <row r="524" spans="4:4" ht="14.25" customHeight="1">
      <c r="D524" s="4"/>
    </row>
    <row r="525" spans="4:4" ht="14.25" customHeight="1">
      <c r="D525" s="4"/>
    </row>
    <row r="526" spans="4:4" ht="14.25" customHeight="1">
      <c r="D526" s="4"/>
    </row>
    <row r="527" spans="4:4" ht="14.25" customHeight="1">
      <c r="D527" s="4"/>
    </row>
    <row r="528" spans="4:4" ht="14.25" customHeight="1">
      <c r="D528" s="4"/>
    </row>
    <row r="529" spans="4:4" ht="14.25" customHeight="1">
      <c r="D529" s="4"/>
    </row>
    <row r="530" spans="4:4" ht="14.25" customHeight="1">
      <c r="D530" s="4"/>
    </row>
    <row r="531" spans="4:4" ht="14.25" customHeight="1">
      <c r="D531" s="4"/>
    </row>
    <row r="532" spans="4:4" ht="14.25" customHeight="1">
      <c r="D532" s="4"/>
    </row>
    <row r="533" spans="4:4" ht="14.25" customHeight="1">
      <c r="D533" s="4"/>
    </row>
    <row r="534" spans="4:4" ht="14.25" customHeight="1">
      <c r="D534" s="4"/>
    </row>
    <row r="535" spans="4:4" ht="14.25" customHeight="1">
      <c r="D535" s="4"/>
    </row>
    <row r="536" spans="4:4" ht="14.25" customHeight="1">
      <c r="D536" s="4"/>
    </row>
    <row r="537" spans="4:4" ht="14.25" customHeight="1">
      <c r="D537" s="4"/>
    </row>
    <row r="538" spans="4:4" ht="14.25" customHeight="1">
      <c r="D538" s="4"/>
    </row>
    <row r="539" spans="4:4" ht="14.25" customHeight="1">
      <c r="D539" s="4"/>
    </row>
    <row r="540" spans="4:4" ht="14.25" customHeight="1">
      <c r="D540" s="4"/>
    </row>
    <row r="541" spans="4:4" ht="14.25" customHeight="1">
      <c r="D541" s="4"/>
    </row>
    <row r="542" spans="4:4" ht="14.25" customHeight="1">
      <c r="D542" s="4"/>
    </row>
    <row r="543" spans="4:4" ht="14.25" customHeight="1">
      <c r="D543" s="4"/>
    </row>
    <row r="544" spans="4:4" ht="14.25" customHeight="1">
      <c r="D544" s="4"/>
    </row>
    <row r="545" spans="4:4" ht="14.25" customHeight="1">
      <c r="D545" s="4"/>
    </row>
    <row r="546" spans="4:4" ht="14.25" customHeight="1">
      <c r="D546" s="4"/>
    </row>
    <row r="547" spans="4:4" ht="14.25" customHeight="1">
      <c r="D547" s="4"/>
    </row>
    <row r="548" spans="4:4" ht="14.25" customHeight="1">
      <c r="D548" s="4"/>
    </row>
    <row r="549" spans="4:4" ht="14.25" customHeight="1">
      <c r="D549" s="4"/>
    </row>
    <row r="550" spans="4:4" ht="14.25" customHeight="1">
      <c r="D550" s="4"/>
    </row>
    <row r="551" spans="4:4" ht="14.25" customHeight="1">
      <c r="D551" s="4"/>
    </row>
    <row r="552" spans="4:4" ht="14.25" customHeight="1">
      <c r="D552" s="4"/>
    </row>
    <row r="553" spans="4:4" ht="14.25" customHeight="1">
      <c r="D553" s="4"/>
    </row>
    <row r="554" spans="4:4" ht="14.25" customHeight="1">
      <c r="D554" s="4"/>
    </row>
    <row r="555" spans="4:4" ht="14.25" customHeight="1">
      <c r="D555" s="4"/>
    </row>
    <row r="556" spans="4:4" ht="14.25" customHeight="1">
      <c r="D556" s="4"/>
    </row>
    <row r="557" spans="4:4" ht="14.25" customHeight="1">
      <c r="D557" s="4"/>
    </row>
    <row r="558" spans="4:4" ht="14.25" customHeight="1">
      <c r="D558" s="4"/>
    </row>
    <row r="559" spans="4:4" ht="14.25" customHeight="1">
      <c r="D559" s="4"/>
    </row>
    <row r="560" spans="4:4" ht="14.25" customHeight="1">
      <c r="D560" s="4"/>
    </row>
    <row r="561" spans="4:4" ht="14.25" customHeight="1">
      <c r="D561" s="4"/>
    </row>
    <row r="562" spans="4:4" ht="14.25" customHeight="1">
      <c r="D562" s="4"/>
    </row>
    <row r="563" spans="4:4" ht="14.25" customHeight="1">
      <c r="D563" s="4"/>
    </row>
    <row r="564" spans="4:4" ht="14.25" customHeight="1">
      <c r="D564" s="4"/>
    </row>
    <row r="565" spans="4:4" ht="14.25" customHeight="1">
      <c r="D565" s="4"/>
    </row>
    <row r="566" spans="4:4" ht="14.25" customHeight="1">
      <c r="D566" s="4"/>
    </row>
    <row r="567" spans="4:4" ht="14.25" customHeight="1">
      <c r="D567" s="4"/>
    </row>
    <row r="568" spans="4:4" ht="14.25" customHeight="1">
      <c r="D568" s="4"/>
    </row>
    <row r="569" spans="4:4" ht="14.25" customHeight="1">
      <c r="D569" s="4"/>
    </row>
    <row r="570" spans="4:4" ht="14.25" customHeight="1">
      <c r="D570" s="4"/>
    </row>
    <row r="571" spans="4:4" ht="14.25" customHeight="1">
      <c r="D571" s="4"/>
    </row>
    <row r="572" spans="4:4" ht="14.25" customHeight="1">
      <c r="D572" s="4"/>
    </row>
    <row r="573" spans="4:4" ht="14.25" customHeight="1">
      <c r="D573" s="4"/>
    </row>
    <row r="574" spans="4:4" ht="14.25" customHeight="1">
      <c r="D574" s="4"/>
    </row>
    <row r="575" spans="4:4" ht="14.25" customHeight="1">
      <c r="D575" s="4"/>
    </row>
    <row r="576" spans="4:4" ht="14.25" customHeight="1">
      <c r="D576" s="4"/>
    </row>
    <row r="577" spans="4:4" ht="14.25" customHeight="1">
      <c r="D577" s="4"/>
    </row>
    <row r="578" spans="4:4" ht="14.25" customHeight="1">
      <c r="D578" s="4"/>
    </row>
    <row r="579" spans="4:4" ht="14.25" customHeight="1">
      <c r="D579" s="4"/>
    </row>
    <row r="580" spans="4:4" ht="14.25" customHeight="1">
      <c r="D580" s="4"/>
    </row>
    <row r="581" spans="4:4" ht="14.25" customHeight="1">
      <c r="D581" s="4"/>
    </row>
    <row r="582" spans="4:4" ht="14.25" customHeight="1">
      <c r="D582" s="4"/>
    </row>
    <row r="583" spans="4:4" ht="14.25" customHeight="1">
      <c r="D583" s="4"/>
    </row>
    <row r="584" spans="4:4" ht="14.25" customHeight="1">
      <c r="D584" s="4"/>
    </row>
    <row r="585" spans="4:4" ht="14.25" customHeight="1">
      <c r="D585" s="4"/>
    </row>
    <row r="586" spans="4:4" ht="14.25" customHeight="1">
      <c r="D586" s="4"/>
    </row>
    <row r="587" spans="4:4" ht="14.25" customHeight="1">
      <c r="D587" s="4"/>
    </row>
    <row r="588" spans="4:4" ht="14.25" customHeight="1">
      <c r="D588" s="4"/>
    </row>
    <row r="589" spans="4:4" ht="14.25" customHeight="1">
      <c r="D589" s="4"/>
    </row>
    <row r="590" spans="4:4" ht="14.25" customHeight="1">
      <c r="D590" s="4"/>
    </row>
    <row r="591" spans="4:4" ht="14.25" customHeight="1">
      <c r="D591" s="4"/>
    </row>
    <row r="592" spans="4:4" ht="14.25" customHeight="1">
      <c r="D592" s="4"/>
    </row>
    <row r="593" spans="4:4" ht="14.25" customHeight="1">
      <c r="D593" s="4"/>
    </row>
    <row r="594" spans="4:4" ht="14.25" customHeight="1">
      <c r="D594" s="4"/>
    </row>
    <row r="595" spans="4:4" ht="14.25" customHeight="1">
      <c r="D595" s="4"/>
    </row>
    <row r="596" spans="4:4" ht="14.25" customHeight="1">
      <c r="D596" s="4"/>
    </row>
    <row r="597" spans="4:4" ht="14.25" customHeight="1">
      <c r="D597" s="4"/>
    </row>
    <row r="598" spans="4:4" ht="14.25" customHeight="1">
      <c r="D598" s="4"/>
    </row>
    <row r="599" spans="4:4" ht="14.25" customHeight="1">
      <c r="D599" s="4"/>
    </row>
    <row r="600" spans="4:4" ht="14.25" customHeight="1">
      <c r="D600" s="4"/>
    </row>
    <row r="601" spans="4:4" ht="14.25" customHeight="1">
      <c r="D601" s="4"/>
    </row>
    <row r="602" spans="4:4" ht="14.25" customHeight="1">
      <c r="D602" s="4"/>
    </row>
    <row r="603" spans="4:4" ht="14.25" customHeight="1">
      <c r="D603" s="4"/>
    </row>
    <row r="604" spans="4:4" ht="14.25" customHeight="1">
      <c r="D604" s="4"/>
    </row>
    <row r="605" spans="4:4" ht="14.25" customHeight="1">
      <c r="D605" s="4"/>
    </row>
    <row r="606" spans="4:4" ht="14.25" customHeight="1">
      <c r="D606" s="4"/>
    </row>
    <row r="607" spans="4:4" ht="14.25" customHeight="1">
      <c r="D607" s="4"/>
    </row>
    <row r="608" spans="4:4" ht="14.25" customHeight="1">
      <c r="D608" s="4"/>
    </row>
    <row r="609" spans="4:4" ht="14.25" customHeight="1">
      <c r="D609" s="4"/>
    </row>
    <row r="610" spans="4:4" ht="14.25" customHeight="1">
      <c r="D610" s="4"/>
    </row>
    <row r="611" spans="4:4" ht="14.25" customHeight="1">
      <c r="D611" s="4"/>
    </row>
    <row r="612" spans="4:4" ht="14.25" customHeight="1">
      <c r="D612" s="4"/>
    </row>
    <row r="613" spans="4:4" ht="14.25" customHeight="1">
      <c r="D613" s="4"/>
    </row>
    <row r="614" spans="4:4" ht="14.25" customHeight="1">
      <c r="D614" s="4"/>
    </row>
    <row r="615" spans="4:4" ht="14.25" customHeight="1">
      <c r="D615" s="4"/>
    </row>
    <row r="616" spans="4:4" ht="14.25" customHeight="1">
      <c r="D616" s="4"/>
    </row>
    <row r="617" spans="4:4" ht="14.25" customHeight="1">
      <c r="D617" s="4"/>
    </row>
    <row r="618" spans="4:4" ht="14.25" customHeight="1">
      <c r="D618" s="4"/>
    </row>
    <row r="619" spans="4:4" ht="14.25" customHeight="1">
      <c r="D619" s="4"/>
    </row>
    <row r="620" spans="4:4" ht="14.25" customHeight="1">
      <c r="D620" s="4"/>
    </row>
    <row r="621" spans="4:4" ht="14.25" customHeight="1">
      <c r="D621" s="4"/>
    </row>
    <row r="622" spans="4:4" ht="14.25" customHeight="1">
      <c r="D622" s="4"/>
    </row>
    <row r="623" spans="4:4" ht="14.25" customHeight="1">
      <c r="D623" s="4"/>
    </row>
    <row r="624" spans="4:4" ht="14.25" customHeight="1">
      <c r="D624" s="4"/>
    </row>
    <row r="625" spans="4:4" ht="14.25" customHeight="1">
      <c r="D625" s="4"/>
    </row>
    <row r="626" spans="4:4" ht="14.25" customHeight="1">
      <c r="D626" s="4"/>
    </row>
    <row r="627" spans="4:4" ht="14.25" customHeight="1">
      <c r="D627" s="4"/>
    </row>
    <row r="628" spans="4:4" ht="14.25" customHeight="1">
      <c r="D628" s="4"/>
    </row>
    <row r="629" spans="4:4" ht="14.25" customHeight="1">
      <c r="D629" s="4"/>
    </row>
    <row r="630" spans="4:4" ht="14.25" customHeight="1">
      <c r="D630" s="4"/>
    </row>
    <row r="631" spans="4:4" ht="14.25" customHeight="1">
      <c r="D631" s="4"/>
    </row>
    <row r="632" spans="4:4" ht="14.25" customHeight="1">
      <c r="D632" s="4"/>
    </row>
    <row r="633" spans="4:4" ht="14.25" customHeight="1">
      <c r="D633" s="4"/>
    </row>
    <row r="634" spans="4:4" ht="14.25" customHeight="1">
      <c r="D634" s="4"/>
    </row>
    <row r="635" spans="4:4" ht="14.25" customHeight="1">
      <c r="D635" s="4"/>
    </row>
    <row r="636" spans="4:4" ht="14.25" customHeight="1">
      <c r="D636" s="4"/>
    </row>
    <row r="637" spans="4:4" ht="14.25" customHeight="1">
      <c r="D637" s="4"/>
    </row>
    <row r="638" spans="4:4" ht="14.25" customHeight="1">
      <c r="D638" s="4"/>
    </row>
    <row r="639" spans="4:4" ht="14.25" customHeight="1">
      <c r="D639" s="4"/>
    </row>
    <row r="640" spans="4:4" ht="14.25" customHeight="1">
      <c r="D640" s="4"/>
    </row>
    <row r="641" spans="4:4" ht="14.25" customHeight="1">
      <c r="D641" s="4"/>
    </row>
    <row r="642" spans="4:4" ht="14.25" customHeight="1">
      <c r="D642" s="4"/>
    </row>
    <row r="643" spans="4:4" ht="14.25" customHeight="1">
      <c r="D643" s="4"/>
    </row>
    <row r="644" spans="4:4" ht="14.25" customHeight="1">
      <c r="D644" s="4"/>
    </row>
    <row r="645" spans="4:4" ht="14.25" customHeight="1">
      <c r="D645" s="4"/>
    </row>
    <row r="646" spans="4:4" ht="14.25" customHeight="1">
      <c r="D646" s="4"/>
    </row>
    <row r="647" spans="4:4" ht="14.25" customHeight="1">
      <c r="D647" s="4"/>
    </row>
    <row r="648" spans="4:4" ht="14.25" customHeight="1">
      <c r="D648" s="4"/>
    </row>
    <row r="649" spans="4:4" ht="14.25" customHeight="1">
      <c r="D649" s="4"/>
    </row>
    <row r="650" spans="4:4" ht="14.25" customHeight="1">
      <c r="D650" s="4"/>
    </row>
    <row r="651" spans="4:4" ht="14.25" customHeight="1">
      <c r="D651" s="4"/>
    </row>
    <row r="652" spans="4:4" ht="14.25" customHeight="1">
      <c r="D652" s="4"/>
    </row>
    <row r="653" spans="4:4" ht="14.25" customHeight="1">
      <c r="D653" s="4"/>
    </row>
    <row r="654" spans="4:4" ht="14.25" customHeight="1">
      <c r="D654" s="4"/>
    </row>
    <row r="655" spans="4:4" ht="14.25" customHeight="1">
      <c r="D655" s="4"/>
    </row>
    <row r="656" spans="4:4" ht="14.25" customHeight="1">
      <c r="D656" s="4"/>
    </row>
    <row r="657" spans="4:4" ht="14.25" customHeight="1">
      <c r="D657" s="4"/>
    </row>
    <row r="658" spans="4:4" ht="14.25" customHeight="1">
      <c r="D658" s="4"/>
    </row>
    <row r="659" spans="4:4" ht="14.25" customHeight="1">
      <c r="D659" s="4"/>
    </row>
    <row r="660" spans="4:4" ht="14.25" customHeight="1">
      <c r="D660" s="4"/>
    </row>
    <row r="661" spans="4:4" ht="14.25" customHeight="1">
      <c r="D661" s="4"/>
    </row>
    <row r="662" spans="4:4" ht="14.25" customHeight="1">
      <c r="D662" s="4"/>
    </row>
    <row r="663" spans="4:4" ht="14.25" customHeight="1">
      <c r="D663" s="4"/>
    </row>
    <row r="664" spans="4:4" ht="14.25" customHeight="1">
      <c r="D664" s="4"/>
    </row>
    <row r="665" spans="4:4" ht="14.25" customHeight="1">
      <c r="D665" s="4"/>
    </row>
    <row r="666" spans="4:4" ht="14.25" customHeight="1">
      <c r="D666" s="4"/>
    </row>
    <row r="667" spans="4:4" ht="14.25" customHeight="1">
      <c r="D667" s="4"/>
    </row>
    <row r="668" spans="4:4" ht="14.25" customHeight="1">
      <c r="D668" s="4"/>
    </row>
    <row r="669" spans="4:4" ht="14.25" customHeight="1">
      <c r="D669" s="4"/>
    </row>
    <row r="670" spans="4:4" ht="14.25" customHeight="1">
      <c r="D670" s="4"/>
    </row>
    <row r="671" spans="4:4" ht="14.25" customHeight="1">
      <c r="D671" s="4"/>
    </row>
    <row r="672" spans="4:4" ht="14.25" customHeight="1">
      <c r="D672" s="4"/>
    </row>
    <row r="673" spans="4:4" ht="14.25" customHeight="1">
      <c r="D673" s="4"/>
    </row>
    <row r="674" spans="4:4" ht="14.25" customHeight="1">
      <c r="D674" s="4"/>
    </row>
    <row r="675" spans="4:4" ht="14.25" customHeight="1">
      <c r="D675" s="4"/>
    </row>
    <row r="676" spans="4:4" ht="14.25" customHeight="1">
      <c r="D676" s="4"/>
    </row>
    <row r="677" spans="4:4" ht="14.25" customHeight="1">
      <c r="D677" s="4"/>
    </row>
    <row r="678" spans="4:4" ht="14.25" customHeight="1">
      <c r="D678" s="4"/>
    </row>
    <row r="679" spans="4:4" ht="14.25" customHeight="1">
      <c r="D679" s="4"/>
    </row>
    <row r="680" spans="4:4" ht="14.25" customHeight="1">
      <c r="D680" s="4"/>
    </row>
    <row r="681" spans="4:4" ht="14.25" customHeight="1">
      <c r="D681" s="4"/>
    </row>
    <row r="682" spans="4:4" ht="14.25" customHeight="1">
      <c r="D682" s="4"/>
    </row>
    <row r="683" spans="4:4" ht="14.25" customHeight="1">
      <c r="D683" s="4"/>
    </row>
    <row r="684" spans="4:4" ht="14.25" customHeight="1">
      <c r="D684" s="4"/>
    </row>
    <row r="685" spans="4:4" ht="14.25" customHeight="1">
      <c r="D685" s="4"/>
    </row>
    <row r="686" spans="4:4" ht="14.25" customHeight="1">
      <c r="D686" s="4"/>
    </row>
    <row r="687" spans="4:4" ht="14.25" customHeight="1">
      <c r="D687" s="4"/>
    </row>
    <row r="688" spans="4:4" ht="14.25" customHeight="1">
      <c r="D688" s="4"/>
    </row>
    <row r="689" spans="4:4" ht="14.25" customHeight="1">
      <c r="D689" s="4"/>
    </row>
    <row r="690" spans="4:4" ht="14.25" customHeight="1">
      <c r="D690" s="4"/>
    </row>
    <row r="691" spans="4:4" ht="14.25" customHeight="1">
      <c r="D691" s="4"/>
    </row>
    <row r="692" spans="4:4" ht="14.25" customHeight="1">
      <c r="D692" s="4"/>
    </row>
    <row r="693" spans="4:4" ht="14.25" customHeight="1">
      <c r="D693" s="4"/>
    </row>
    <row r="694" spans="4:4" ht="14.25" customHeight="1">
      <c r="D694" s="4"/>
    </row>
    <row r="695" spans="4:4" ht="14.25" customHeight="1">
      <c r="D695" s="4"/>
    </row>
    <row r="696" spans="4:4" ht="14.25" customHeight="1">
      <c r="D696" s="4"/>
    </row>
    <row r="697" spans="4:4" ht="14.25" customHeight="1">
      <c r="D697" s="4"/>
    </row>
    <row r="698" spans="4:4" ht="14.25" customHeight="1">
      <c r="D698" s="4"/>
    </row>
    <row r="699" spans="4:4" ht="14.25" customHeight="1">
      <c r="D699" s="4"/>
    </row>
    <row r="700" spans="4:4" ht="14.25" customHeight="1">
      <c r="D700" s="4"/>
    </row>
    <row r="701" spans="4:4" ht="14.25" customHeight="1">
      <c r="D701" s="4"/>
    </row>
    <row r="702" spans="4:4" ht="14.25" customHeight="1">
      <c r="D702" s="4"/>
    </row>
    <row r="703" spans="4:4" ht="14.25" customHeight="1">
      <c r="D703" s="4"/>
    </row>
    <row r="704" spans="4:4" ht="14.25" customHeight="1">
      <c r="D704" s="4"/>
    </row>
    <row r="705" spans="4:4" ht="14.25" customHeight="1">
      <c r="D705" s="4"/>
    </row>
    <row r="706" spans="4:4" ht="14.25" customHeight="1">
      <c r="D706" s="4"/>
    </row>
    <row r="707" spans="4:4" ht="14.25" customHeight="1">
      <c r="D707" s="4"/>
    </row>
    <row r="708" spans="4:4" ht="14.25" customHeight="1">
      <c r="D708" s="4"/>
    </row>
    <row r="709" spans="4:4" ht="14.25" customHeight="1">
      <c r="D709" s="4"/>
    </row>
    <row r="710" spans="4:4" ht="14.25" customHeight="1">
      <c r="D710" s="4"/>
    </row>
    <row r="711" spans="4:4" ht="14.25" customHeight="1">
      <c r="D711" s="4"/>
    </row>
    <row r="712" spans="4:4" ht="14.25" customHeight="1">
      <c r="D712" s="4"/>
    </row>
    <row r="713" spans="4:4" ht="14.25" customHeight="1">
      <c r="D713" s="4"/>
    </row>
    <row r="714" spans="4:4" ht="14.25" customHeight="1">
      <c r="D714" s="4"/>
    </row>
    <row r="715" spans="4:4" ht="14.25" customHeight="1">
      <c r="D715" s="4"/>
    </row>
    <row r="716" spans="4:4" ht="14.25" customHeight="1">
      <c r="D716" s="4"/>
    </row>
    <row r="717" spans="4:4" ht="14.25" customHeight="1">
      <c r="D717" s="4"/>
    </row>
    <row r="718" spans="4:4" ht="14.25" customHeight="1">
      <c r="D718" s="4"/>
    </row>
    <row r="719" spans="4:4" ht="14.25" customHeight="1">
      <c r="D719" s="4"/>
    </row>
    <row r="720" spans="4:4" ht="14.25" customHeight="1">
      <c r="D720" s="4"/>
    </row>
    <row r="721" spans="4:4" ht="14.25" customHeight="1">
      <c r="D721" s="4"/>
    </row>
    <row r="722" spans="4:4" ht="14.25" customHeight="1">
      <c r="D722" s="4"/>
    </row>
    <row r="723" spans="4:4" ht="14.25" customHeight="1">
      <c r="D723" s="4"/>
    </row>
    <row r="724" spans="4:4" ht="14.25" customHeight="1">
      <c r="D724" s="4"/>
    </row>
    <row r="725" spans="4:4" ht="14.25" customHeight="1">
      <c r="D725" s="4"/>
    </row>
    <row r="726" spans="4:4" ht="14.25" customHeight="1">
      <c r="D726" s="4"/>
    </row>
    <row r="727" spans="4:4" ht="14.25" customHeight="1">
      <c r="D727" s="4"/>
    </row>
    <row r="728" spans="4:4" ht="14.25" customHeight="1">
      <c r="D728" s="4"/>
    </row>
    <row r="729" spans="4:4" ht="14.25" customHeight="1">
      <c r="D729" s="4"/>
    </row>
    <row r="730" spans="4:4" ht="14.25" customHeight="1">
      <c r="D730" s="4"/>
    </row>
    <row r="731" spans="4:4" ht="14.25" customHeight="1">
      <c r="D731" s="4"/>
    </row>
    <row r="732" spans="4:4" ht="14.25" customHeight="1">
      <c r="D732" s="4"/>
    </row>
    <row r="733" spans="4:4" ht="14.25" customHeight="1">
      <c r="D733" s="4"/>
    </row>
    <row r="734" spans="4:4" ht="14.25" customHeight="1">
      <c r="D734" s="4"/>
    </row>
    <row r="735" spans="4:4" ht="14.25" customHeight="1">
      <c r="D735" s="4"/>
    </row>
    <row r="736" spans="4:4" ht="14.25" customHeight="1">
      <c r="D736" s="4"/>
    </row>
    <row r="737" spans="4:4" ht="14.25" customHeight="1">
      <c r="D737" s="4"/>
    </row>
    <row r="738" spans="4:4" ht="14.25" customHeight="1">
      <c r="D738" s="4"/>
    </row>
    <row r="739" spans="4:4" ht="14.25" customHeight="1">
      <c r="D739" s="4"/>
    </row>
    <row r="740" spans="4:4" ht="14.25" customHeight="1">
      <c r="D740" s="4"/>
    </row>
    <row r="741" spans="4:4" ht="14.25" customHeight="1">
      <c r="D741" s="4"/>
    </row>
    <row r="742" spans="4:4" ht="14.25" customHeight="1">
      <c r="D742" s="4"/>
    </row>
    <row r="743" spans="4:4" ht="14.25" customHeight="1">
      <c r="D743" s="4"/>
    </row>
    <row r="744" spans="4:4" ht="14.25" customHeight="1">
      <c r="D744" s="4"/>
    </row>
    <row r="745" spans="4:4" ht="14.25" customHeight="1">
      <c r="D745" s="4"/>
    </row>
    <row r="746" spans="4:4" ht="14.25" customHeight="1">
      <c r="D746" s="4"/>
    </row>
    <row r="747" spans="4:4" ht="14.25" customHeight="1">
      <c r="D747" s="4"/>
    </row>
    <row r="748" spans="4:4" ht="14.25" customHeight="1">
      <c r="D748" s="4"/>
    </row>
    <row r="749" spans="4:4" ht="14.25" customHeight="1">
      <c r="D749" s="4"/>
    </row>
    <row r="750" spans="4:4" ht="14.25" customHeight="1">
      <c r="D750" s="4"/>
    </row>
    <row r="751" spans="4:4" ht="14.25" customHeight="1">
      <c r="D751" s="4"/>
    </row>
    <row r="752" spans="4:4" ht="14.25" customHeight="1">
      <c r="D752" s="4"/>
    </row>
    <row r="753" spans="4:4" ht="14.25" customHeight="1">
      <c r="D753" s="4"/>
    </row>
    <row r="754" spans="4:4" ht="14.25" customHeight="1">
      <c r="D754" s="4"/>
    </row>
    <row r="755" spans="4:4" ht="14.25" customHeight="1">
      <c r="D755" s="4"/>
    </row>
    <row r="756" spans="4:4" ht="14.25" customHeight="1">
      <c r="D756" s="4"/>
    </row>
    <row r="757" spans="4:4" ht="14.25" customHeight="1">
      <c r="D757" s="4"/>
    </row>
    <row r="758" spans="4:4" ht="14.25" customHeight="1">
      <c r="D758" s="4"/>
    </row>
    <row r="759" spans="4:4" ht="14.25" customHeight="1">
      <c r="D759" s="4"/>
    </row>
    <row r="760" spans="4:4" ht="14.25" customHeight="1">
      <c r="D760" s="4"/>
    </row>
    <row r="761" spans="4:4" ht="14.25" customHeight="1">
      <c r="D761" s="4"/>
    </row>
    <row r="762" spans="4:4" ht="14.25" customHeight="1">
      <c r="D762" s="4"/>
    </row>
    <row r="763" spans="4:4" ht="14.25" customHeight="1">
      <c r="D763" s="4"/>
    </row>
    <row r="764" spans="4:4" ht="14.25" customHeight="1">
      <c r="D764" s="4"/>
    </row>
    <row r="765" spans="4:4" ht="14.25" customHeight="1">
      <c r="D765" s="4"/>
    </row>
    <row r="766" spans="4:4" ht="14.25" customHeight="1">
      <c r="D766" s="4"/>
    </row>
    <row r="767" spans="4:4" ht="14.25" customHeight="1">
      <c r="D767" s="4"/>
    </row>
    <row r="768" spans="4:4" ht="14.25" customHeight="1">
      <c r="D768" s="4"/>
    </row>
    <row r="769" spans="4:4" ht="14.25" customHeight="1">
      <c r="D769" s="4"/>
    </row>
    <row r="770" spans="4:4" ht="14.25" customHeight="1">
      <c r="D770" s="4"/>
    </row>
    <row r="771" spans="4:4" ht="14.25" customHeight="1">
      <c r="D771" s="4"/>
    </row>
    <row r="772" spans="4:4" ht="14.25" customHeight="1">
      <c r="D772" s="4"/>
    </row>
    <row r="773" spans="4:4" ht="14.25" customHeight="1">
      <c r="D773" s="4"/>
    </row>
    <row r="774" spans="4:4" ht="14.25" customHeight="1">
      <c r="D774" s="4"/>
    </row>
    <row r="775" spans="4:4" ht="14.25" customHeight="1">
      <c r="D775" s="4"/>
    </row>
    <row r="776" spans="4:4" ht="14.25" customHeight="1">
      <c r="D776" s="4"/>
    </row>
    <row r="777" spans="4:4" ht="14.25" customHeight="1">
      <c r="D777" s="4"/>
    </row>
    <row r="778" spans="4:4" ht="14.25" customHeight="1">
      <c r="D778" s="4"/>
    </row>
    <row r="779" spans="4:4" ht="14.25" customHeight="1">
      <c r="D779" s="4"/>
    </row>
    <row r="780" spans="4:4" ht="14.25" customHeight="1">
      <c r="D780" s="4"/>
    </row>
    <row r="781" spans="4:4" ht="14.25" customHeight="1">
      <c r="D781" s="4"/>
    </row>
    <row r="782" spans="4:4" ht="14.25" customHeight="1">
      <c r="D782" s="4"/>
    </row>
    <row r="783" spans="4:4" ht="14.25" customHeight="1">
      <c r="D783" s="4"/>
    </row>
    <row r="784" spans="4:4" ht="14.25" customHeight="1">
      <c r="D784" s="4"/>
    </row>
    <row r="785" spans="4:4" ht="14.25" customHeight="1">
      <c r="D785" s="4"/>
    </row>
    <row r="786" spans="4:4" ht="14.25" customHeight="1">
      <c r="D786" s="4"/>
    </row>
    <row r="787" spans="4:4" ht="14.25" customHeight="1">
      <c r="D787" s="4"/>
    </row>
    <row r="788" spans="4:4" ht="14.25" customHeight="1">
      <c r="D788" s="4"/>
    </row>
    <row r="789" spans="4:4" ht="14.25" customHeight="1">
      <c r="D789" s="4"/>
    </row>
    <row r="790" spans="4:4" ht="14.25" customHeight="1">
      <c r="D790" s="4"/>
    </row>
    <row r="791" spans="4:4" ht="14.25" customHeight="1">
      <c r="D791" s="4"/>
    </row>
    <row r="792" spans="4:4" ht="14.25" customHeight="1">
      <c r="D792" s="4"/>
    </row>
    <row r="793" spans="4:4" ht="14.25" customHeight="1">
      <c r="D793" s="4"/>
    </row>
    <row r="794" spans="4:4" ht="14.25" customHeight="1">
      <c r="D794" s="4"/>
    </row>
    <row r="795" spans="4:4" ht="14.25" customHeight="1">
      <c r="D795" s="4"/>
    </row>
    <row r="796" spans="4:4" ht="14.25" customHeight="1">
      <c r="D796" s="4"/>
    </row>
    <row r="797" spans="4:4" ht="14.25" customHeight="1">
      <c r="D797" s="4"/>
    </row>
    <row r="798" spans="4:4" ht="14.25" customHeight="1">
      <c r="D798" s="4"/>
    </row>
    <row r="799" spans="4:4" ht="14.25" customHeight="1">
      <c r="D799" s="4"/>
    </row>
    <row r="800" spans="4:4" ht="14.25" customHeight="1">
      <c r="D800" s="4"/>
    </row>
    <row r="801" spans="4:4" ht="14.25" customHeight="1">
      <c r="D801" s="4"/>
    </row>
    <row r="802" spans="4:4" ht="14.25" customHeight="1">
      <c r="D802" s="4"/>
    </row>
    <row r="803" spans="4:4" ht="14.25" customHeight="1">
      <c r="D803" s="4"/>
    </row>
    <row r="804" spans="4:4" ht="14.25" customHeight="1">
      <c r="D804" s="4"/>
    </row>
    <row r="805" spans="4:4" ht="14.25" customHeight="1">
      <c r="D805" s="4"/>
    </row>
    <row r="806" spans="4:4" ht="14.25" customHeight="1">
      <c r="D806" s="4"/>
    </row>
    <row r="807" spans="4:4" ht="14.25" customHeight="1">
      <c r="D807" s="4"/>
    </row>
    <row r="808" spans="4:4" ht="14.25" customHeight="1">
      <c r="D808" s="4"/>
    </row>
    <row r="809" spans="4:4" ht="14.25" customHeight="1">
      <c r="D809" s="4"/>
    </row>
    <row r="810" spans="4:4" ht="14.25" customHeight="1">
      <c r="D810" s="4"/>
    </row>
    <row r="811" spans="4:4" ht="14.25" customHeight="1">
      <c r="D811" s="4"/>
    </row>
    <row r="812" spans="4:4" ht="14.25" customHeight="1">
      <c r="D812" s="4"/>
    </row>
    <row r="813" spans="4:4" ht="14.25" customHeight="1">
      <c r="D813" s="4"/>
    </row>
    <row r="814" spans="4:4" ht="14.25" customHeight="1">
      <c r="D814" s="4"/>
    </row>
    <row r="815" spans="4:4" ht="14.25" customHeight="1">
      <c r="D815" s="4"/>
    </row>
    <row r="816" spans="4:4" ht="14.25" customHeight="1">
      <c r="D816" s="4"/>
    </row>
    <row r="817" spans="4:4" ht="14.25" customHeight="1">
      <c r="D817" s="4"/>
    </row>
    <row r="818" spans="4:4" ht="14.25" customHeight="1">
      <c r="D818" s="4"/>
    </row>
    <row r="819" spans="4:4" ht="14.25" customHeight="1">
      <c r="D819" s="4"/>
    </row>
    <row r="820" spans="4:4" ht="14.25" customHeight="1">
      <c r="D820" s="4"/>
    </row>
    <row r="821" spans="4:4" ht="14.25" customHeight="1">
      <c r="D821" s="4"/>
    </row>
    <row r="822" spans="4:4" ht="14.25" customHeight="1">
      <c r="D822" s="4"/>
    </row>
    <row r="823" spans="4:4" ht="14.25" customHeight="1">
      <c r="D823" s="4"/>
    </row>
    <row r="824" spans="4:4" ht="14.25" customHeight="1">
      <c r="D824" s="4"/>
    </row>
    <row r="825" spans="4:4" ht="14.25" customHeight="1">
      <c r="D825" s="4"/>
    </row>
    <row r="826" spans="4:4" ht="14.25" customHeight="1">
      <c r="D826" s="4"/>
    </row>
    <row r="827" spans="4:4" ht="14.25" customHeight="1">
      <c r="D827" s="4"/>
    </row>
    <row r="828" spans="4:4" ht="14.25" customHeight="1">
      <c r="D828" s="4"/>
    </row>
    <row r="829" spans="4:4" ht="14.25" customHeight="1">
      <c r="D829" s="4"/>
    </row>
    <row r="830" spans="4:4" ht="14.25" customHeight="1">
      <c r="D830" s="4"/>
    </row>
    <row r="831" spans="4:4" ht="14.25" customHeight="1">
      <c r="D831" s="4"/>
    </row>
    <row r="832" spans="4:4" ht="14.25" customHeight="1">
      <c r="D832" s="4"/>
    </row>
    <row r="833" spans="4:4" ht="14.25" customHeight="1">
      <c r="D833" s="4"/>
    </row>
    <row r="834" spans="4:4" ht="14.25" customHeight="1">
      <c r="D834" s="4"/>
    </row>
    <row r="835" spans="4:4" ht="14.25" customHeight="1">
      <c r="D835" s="4"/>
    </row>
    <row r="836" spans="4:4" ht="14.25" customHeight="1">
      <c r="D836" s="4"/>
    </row>
    <row r="837" spans="4:4" ht="14.25" customHeight="1">
      <c r="D837" s="4"/>
    </row>
    <row r="838" spans="4:4" ht="14.25" customHeight="1">
      <c r="D838" s="4"/>
    </row>
    <row r="839" spans="4:4" ht="14.25" customHeight="1">
      <c r="D839" s="4"/>
    </row>
    <row r="840" spans="4:4" ht="14.25" customHeight="1">
      <c r="D840" s="4"/>
    </row>
    <row r="841" spans="4:4" ht="14.25" customHeight="1">
      <c r="D841" s="4"/>
    </row>
    <row r="842" spans="4:4" ht="14.25" customHeight="1">
      <c r="D842" s="4"/>
    </row>
    <row r="843" spans="4:4" ht="14.25" customHeight="1">
      <c r="D843" s="4"/>
    </row>
    <row r="844" spans="4:4" ht="14.25" customHeight="1">
      <c r="D844" s="4"/>
    </row>
    <row r="845" spans="4:4" ht="14.25" customHeight="1">
      <c r="D845" s="4"/>
    </row>
    <row r="846" spans="4:4" ht="14.25" customHeight="1">
      <c r="D846" s="4"/>
    </row>
    <row r="847" spans="4:4" ht="14.25" customHeight="1">
      <c r="D847" s="4"/>
    </row>
    <row r="848" spans="4:4" ht="14.25" customHeight="1">
      <c r="D848" s="4"/>
    </row>
    <row r="849" spans="4:4" ht="14.25" customHeight="1">
      <c r="D849" s="4"/>
    </row>
    <row r="850" spans="4:4" ht="14.25" customHeight="1">
      <c r="D850" s="4"/>
    </row>
    <row r="851" spans="4:4" ht="14.25" customHeight="1">
      <c r="D851" s="4"/>
    </row>
    <row r="852" spans="4:4" ht="14.25" customHeight="1">
      <c r="D852" s="4"/>
    </row>
    <row r="853" spans="4:4" ht="14.25" customHeight="1">
      <c r="D853" s="4"/>
    </row>
    <row r="854" spans="4:4" ht="14.25" customHeight="1">
      <c r="D854" s="4"/>
    </row>
    <row r="855" spans="4:4" ht="14.25" customHeight="1">
      <c r="D855" s="4"/>
    </row>
    <row r="856" spans="4:4" ht="14.25" customHeight="1">
      <c r="D856" s="4"/>
    </row>
    <row r="857" spans="4:4" ht="14.25" customHeight="1">
      <c r="D857" s="4"/>
    </row>
    <row r="858" spans="4:4" ht="14.25" customHeight="1">
      <c r="D858" s="4"/>
    </row>
    <row r="859" spans="4:4" ht="14.25" customHeight="1">
      <c r="D859" s="4"/>
    </row>
    <row r="860" spans="4:4" ht="14.25" customHeight="1">
      <c r="D860" s="4"/>
    </row>
    <row r="861" spans="4:4" ht="14.25" customHeight="1">
      <c r="D861" s="4"/>
    </row>
    <row r="862" spans="4:4" ht="14.25" customHeight="1">
      <c r="D862" s="4"/>
    </row>
    <row r="863" spans="4:4" ht="14.25" customHeight="1">
      <c r="D863" s="4"/>
    </row>
    <row r="864" spans="4:4" ht="14.25" customHeight="1">
      <c r="D864" s="4"/>
    </row>
    <row r="865" spans="4:4" ht="14.25" customHeight="1">
      <c r="D865" s="4"/>
    </row>
    <row r="866" spans="4:4" ht="14.25" customHeight="1">
      <c r="D866" s="4"/>
    </row>
    <row r="867" spans="4:4" ht="14.25" customHeight="1">
      <c r="D867" s="4"/>
    </row>
    <row r="868" spans="4:4" ht="14.25" customHeight="1">
      <c r="D868" s="4"/>
    </row>
    <row r="869" spans="4:4" ht="14.25" customHeight="1">
      <c r="D869" s="4"/>
    </row>
    <row r="870" spans="4:4" ht="14.25" customHeight="1">
      <c r="D870" s="4"/>
    </row>
    <row r="871" spans="4:4" ht="14.25" customHeight="1">
      <c r="D871" s="4"/>
    </row>
    <row r="872" spans="4:4" ht="14.25" customHeight="1">
      <c r="D872" s="4"/>
    </row>
    <row r="873" spans="4:4" ht="14.25" customHeight="1">
      <c r="D873" s="4"/>
    </row>
    <row r="874" spans="4:4" ht="14.25" customHeight="1">
      <c r="D874" s="4"/>
    </row>
    <row r="875" spans="4:4" ht="14.25" customHeight="1">
      <c r="D875" s="4"/>
    </row>
    <row r="876" spans="4:4" ht="14.25" customHeight="1">
      <c r="D876" s="4"/>
    </row>
    <row r="877" spans="4:4" ht="14.25" customHeight="1">
      <c r="D877" s="4"/>
    </row>
    <row r="878" spans="4:4" ht="14.25" customHeight="1">
      <c r="D878" s="4"/>
    </row>
    <row r="879" spans="4:4" ht="14.25" customHeight="1">
      <c r="D879" s="4"/>
    </row>
    <row r="880" spans="4:4" ht="14.25" customHeight="1">
      <c r="D880" s="4"/>
    </row>
    <row r="881" spans="4:4" ht="14.25" customHeight="1">
      <c r="D881" s="4"/>
    </row>
    <row r="882" spans="4:4" ht="14.25" customHeight="1">
      <c r="D882" s="4"/>
    </row>
    <row r="883" spans="4:4" ht="14.25" customHeight="1">
      <c r="D883" s="4"/>
    </row>
    <row r="884" spans="4:4" ht="14.25" customHeight="1">
      <c r="D884" s="4"/>
    </row>
    <row r="885" spans="4:4" ht="14.25" customHeight="1">
      <c r="D885" s="4"/>
    </row>
    <row r="886" spans="4:4" ht="14.25" customHeight="1">
      <c r="D886" s="4"/>
    </row>
    <row r="887" spans="4:4" ht="14.25" customHeight="1">
      <c r="D887" s="4"/>
    </row>
    <row r="888" spans="4:4" ht="14.25" customHeight="1">
      <c r="D888" s="4"/>
    </row>
    <row r="889" spans="4:4" ht="14.25" customHeight="1">
      <c r="D889" s="4"/>
    </row>
    <row r="890" spans="4:4" ht="14.25" customHeight="1">
      <c r="D890" s="4"/>
    </row>
    <row r="891" spans="4:4" ht="14.25" customHeight="1">
      <c r="D891" s="4"/>
    </row>
    <row r="892" spans="4:4" ht="14.25" customHeight="1">
      <c r="D892" s="4"/>
    </row>
    <row r="893" spans="4:4" ht="14.25" customHeight="1">
      <c r="D893" s="4"/>
    </row>
    <row r="894" spans="4:4" ht="14.25" customHeight="1">
      <c r="D894" s="4"/>
    </row>
    <row r="895" spans="4:4" ht="14.25" customHeight="1">
      <c r="D895" s="4"/>
    </row>
    <row r="896" spans="4:4" ht="14.25" customHeight="1">
      <c r="D896" s="4"/>
    </row>
    <row r="897" spans="4:4" ht="14.25" customHeight="1">
      <c r="D897" s="4"/>
    </row>
    <row r="898" spans="4:4" ht="14.25" customHeight="1">
      <c r="D898" s="4"/>
    </row>
    <row r="899" spans="4:4" ht="14.25" customHeight="1">
      <c r="D899" s="4"/>
    </row>
    <row r="900" spans="4:4" ht="14.25" customHeight="1">
      <c r="D900" s="4"/>
    </row>
    <row r="901" spans="4:4" ht="14.25" customHeight="1">
      <c r="D901" s="4"/>
    </row>
    <row r="902" spans="4:4" ht="14.25" customHeight="1">
      <c r="D902" s="4"/>
    </row>
    <row r="903" spans="4:4" ht="14.25" customHeight="1">
      <c r="D903" s="4"/>
    </row>
    <row r="904" spans="4:4" ht="14.25" customHeight="1">
      <c r="D904" s="4"/>
    </row>
    <row r="905" spans="4:4" ht="14.25" customHeight="1">
      <c r="D905" s="4"/>
    </row>
    <row r="906" spans="4:4" ht="14.25" customHeight="1">
      <c r="D906" s="4"/>
    </row>
    <row r="907" spans="4:4" ht="14.25" customHeight="1">
      <c r="D907" s="4"/>
    </row>
    <row r="908" spans="4:4" ht="14.25" customHeight="1">
      <c r="D908" s="4"/>
    </row>
    <row r="909" spans="4:4" ht="14.25" customHeight="1">
      <c r="D909" s="4"/>
    </row>
    <row r="910" spans="4:4" ht="14.25" customHeight="1">
      <c r="D910" s="4"/>
    </row>
    <row r="911" spans="4:4" ht="14.25" customHeight="1">
      <c r="D911" s="4"/>
    </row>
    <row r="912" spans="4:4" ht="14.25" customHeight="1">
      <c r="D912" s="4"/>
    </row>
    <row r="913" spans="4:4" ht="14.25" customHeight="1">
      <c r="D913" s="4"/>
    </row>
    <row r="914" spans="4:4" ht="14.25" customHeight="1">
      <c r="D914" s="4"/>
    </row>
    <row r="915" spans="4:4" ht="14.25" customHeight="1">
      <c r="D915" s="4"/>
    </row>
    <row r="916" spans="4:4" ht="14.25" customHeight="1">
      <c r="D916" s="4"/>
    </row>
    <row r="917" spans="4:4" ht="14.25" customHeight="1">
      <c r="D917" s="4"/>
    </row>
    <row r="918" spans="4:4" ht="14.25" customHeight="1">
      <c r="D918" s="4"/>
    </row>
    <row r="919" spans="4:4" ht="14.25" customHeight="1">
      <c r="D919" s="4"/>
    </row>
    <row r="920" spans="4:4" ht="14.25" customHeight="1">
      <c r="D920" s="4"/>
    </row>
    <row r="921" spans="4:4" ht="14.25" customHeight="1">
      <c r="D921" s="4"/>
    </row>
    <row r="922" spans="4:4" ht="14.25" customHeight="1">
      <c r="D922" s="4"/>
    </row>
    <row r="923" spans="4:4" ht="14.25" customHeight="1">
      <c r="D923" s="4"/>
    </row>
    <row r="924" spans="4:4" ht="14.25" customHeight="1">
      <c r="D924" s="4"/>
    </row>
    <row r="925" spans="4:4" ht="14.25" customHeight="1">
      <c r="D925" s="4"/>
    </row>
    <row r="926" spans="4:4" ht="14.25" customHeight="1">
      <c r="D926" s="4"/>
    </row>
    <row r="927" spans="4:4" ht="14.25" customHeight="1">
      <c r="D927" s="4"/>
    </row>
    <row r="928" spans="4:4" ht="14.25" customHeight="1">
      <c r="D928" s="4"/>
    </row>
    <row r="929" spans="4:4" ht="14.25" customHeight="1">
      <c r="D929" s="4"/>
    </row>
    <row r="930" spans="4:4" ht="14.25" customHeight="1">
      <c r="D930" s="4"/>
    </row>
    <row r="931" spans="4:4" ht="14.25" customHeight="1">
      <c r="D931" s="4"/>
    </row>
    <row r="932" spans="4:4" ht="14.25" customHeight="1">
      <c r="D932" s="4"/>
    </row>
    <row r="933" spans="4:4" ht="14.25" customHeight="1">
      <c r="D933" s="4"/>
    </row>
    <row r="934" spans="4:4" ht="14.25" customHeight="1">
      <c r="D934" s="4"/>
    </row>
    <row r="935" spans="4:4" ht="14.25" customHeight="1">
      <c r="D935" s="4"/>
    </row>
    <row r="936" spans="4:4" ht="14.25" customHeight="1">
      <c r="D936" s="4"/>
    </row>
    <row r="937" spans="4:4" ht="14.25" customHeight="1">
      <c r="D937" s="4"/>
    </row>
    <row r="938" spans="4:4" ht="14.25" customHeight="1">
      <c r="D938" s="4"/>
    </row>
    <row r="939" spans="4:4" ht="14.25" customHeight="1">
      <c r="D939" s="4"/>
    </row>
    <row r="940" spans="4:4" ht="14.25" customHeight="1">
      <c r="D940" s="4"/>
    </row>
    <row r="941" spans="4:4" ht="14.25" customHeight="1">
      <c r="D941" s="4"/>
    </row>
    <row r="942" spans="4:4" ht="14.25" customHeight="1">
      <c r="D942" s="4"/>
    </row>
    <row r="943" spans="4:4" ht="14.25" customHeight="1">
      <c r="D943" s="4"/>
    </row>
    <row r="944" spans="4:4" ht="14.25" customHeight="1">
      <c r="D944" s="4"/>
    </row>
    <row r="945" spans="4:4" ht="14.25" customHeight="1">
      <c r="D945" s="4"/>
    </row>
    <row r="946" spans="4:4" ht="14.25" customHeight="1">
      <c r="D946" s="4"/>
    </row>
    <row r="947" spans="4:4" ht="14.25" customHeight="1">
      <c r="D947" s="4"/>
    </row>
    <row r="948" spans="4:4" ht="14.25" customHeight="1">
      <c r="D948" s="4"/>
    </row>
    <row r="949" spans="4:4" ht="14.25" customHeight="1">
      <c r="D949" s="4"/>
    </row>
    <row r="950" spans="4:4" ht="14.25" customHeight="1">
      <c r="D950" s="4"/>
    </row>
    <row r="951" spans="4:4" ht="14.25" customHeight="1">
      <c r="D951" s="4"/>
    </row>
    <row r="952" spans="4:4" ht="14.25" customHeight="1">
      <c r="D952" s="4"/>
    </row>
    <row r="953" spans="4:4" ht="14.25" customHeight="1">
      <c r="D953" s="4"/>
    </row>
    <row r="954" spans="4:4" ht="14.25" customHeight="1">
      <c r="D954" s="4"/>
    </row>
    <row r="955" spans="4:4" ht="14.25" customHeight="1">
      <c r="D955" s="4"/>
    </row>
    <row r="956" spans="4:4" ht="14.25" customHeight="1">
      <c r="D956" s="4"/>
    </row>
    <row r="957" spans="4:4" ht="14.25" customHeight="1">
      <c r="D957" s="4"/>
    </row>
    <row r="958" spans="4:4" ht="14.25" customHeight="1">
      <c r="D958" s="4"/>
    </row>
    <row r="959" spans="4:4" ht="14.25" customHeight="1">
      <c r="D959" s="4"/>
    </row>
    <row r="960" spans="4:4" ht="14.25" customHeight="1">
      <c r="D960" s="4"/>
    </row>
    <row r="961" spans="4:4" ht="14.25" customHeight="1">
      <c r="D961" s="4"/>
    </row>
    <row r="962" spans="4:4" ht="14.25" customHeight="1">
      <c r="D962" s="4"/>
    </row>
    <row r="963" spans="4:4" ht="14.25" customHeight="1">
      <c r="D963" s="4"/>
    </row>
    <row r="964" spans="4:4" ht="14.25" customHeight="1">
      <c r="D964" s="4"/>
    </row>
    <row r="965" spans="4:4" ht="14.25" customHeight="1">
      <c r="D965" s="4"/>
    </row>
    <row r="966" spans="4:4" ht="14.25" customHeight="1">
      <c r="D966" s="4"/>
    </row>
    <row r="967" spans="4:4" ht="14.25" customHeight="1">
      <c r="D967" s="4"/>
    </row>
    <row r="968" spans="4:4" ht="14.25" customHeight="1">
      <c r="D968" s="4"/>
    </row>
    <row r="969" spans="4:4" ht="14.25" customHeight="1">
      <c r="D969" s="4"/>
    </row>
    <row r="970" spans="4:4" ht="14.25" customHeight="1">
      <c r="D970" s="4"/>
    </row>
    <row r="971" spans="4:4" ht="14.25" customHeight="1">
      <c r="D971" s="4"/>
    </row>
    <row r="972" spans="4:4" ht="14.25" customHeight="1">
      <c r="D972" s="4"/>
    </row>
    <row r="973" spans="4:4" ht="14.25" customHeight="1">
      <c r="D973" s="4"/>
    </row>
    <row r="974" spans="4:4" ht="14.25" customHeight="1">
      <c r="D974" s="4"/>
    </row>
    <row r="975" spans="4:4" ht="14.25" customHeight="1">
      <c r="D975" s="4"/>
    </row>
    <row r="976" spans="4:4" ht="14.25" customHeight="1">
      <c r="D976" s="4"/>
    </row>
    <row r="977" spans="4:4" ht="14.25" customHeight="1">
      <c r="D977" s="4"/>
    </row>
    <row r="978" spans="4:4" ht="14.25" customHeight="1">
      <c r="D978" s="4"/>
    </row>
    <row r="979" spans="4:4" ht="14.25" customHeight="1">
      <c r="D979" s="4"/>
    </row>
    <row r="980" spans="4:4" ht="14.25" customHeight="1">
      <c r="D980" s="4"/>
    </row>
    <row r="981" spans="4:4" ht="14.25" customHeight="1">
      <c r="D981" s="4"/>
    </row>
    <row r="982" spans="4:4" ht="14.25" customHeight="1">
      <c r="D982" s="4"/>
    </row>
    <row r="983" spans="4:4" ht="14.25" customHeight="1">
      <c r="D983" s="4"/>
    </row>
    <row r="984" spans="4:4" ht="14.25" customHeight="1">
      <c r="D984" s="4"/>
    </row>
    <row r="985" spans="4:4" ht="14.25" customHeight="1">
      <c r="D985" s="4"/>
    </row>
    <row r="986" spans="4:4" ht="14.25" customHeight="1">
      <c r="D986" s="4"/>
    </row>
    <row r="987" spans="4:4" ht="14.25" customHeight="1">
      <c r="D987" s="4"/>
    </row>
  </sheetData>
  <pageMargins left="0.7" right="0.7" top="0.75" bottom="0.75" header="0" footer="0"/>
  <pageSetup orientation="landscape"/>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89CED"/>
  </sheetPr>
  <dimension ref="A1:AK1000"/>
  <sheetViews>
    <sheetView workbookViewId="0">
      <pane ySplit="2" topLeftCell="A47" activePane="bottomLeft" state="frozen"/>
      <selection activeCell="A115" sqref="A115"/>
      <selection pane="bottomLeft" activeCell="A115" sqref="A115"/>
    </sheetView>
  </sheetViews>
  <sheetFormatPr defaultColWidth="14.453125" defaultRowHeight="15" customHeight="1"/>
  <cols>
    <col min="1" max="1" width="59.453125" customWidth="1"/>
    <col min="2" max="2" width="13.08984375" customWidth="1"/>
    <col min="3" max="3" width="9.08984375" customWidth="1"/>
    <col min="4" max="4" width="10.54296875" customWidth="1"/>
    <col min="5" max="5" width="14.90625" customWidth="1"/>
    <col min="6" max="6" width="8.54296875" customWidth="1"/>
    <col min="7" max="7" width="9.90625" customWidth="1"/>
    <col min="8" max="8" width="10.6328125" customWidth="1"/>
    <col min="9" max="9" width="13.36328125" customWidth="1"/>
    <col min="10" max="10" width="10.453125" customWidth="1"/>
    <col min="11" max="11" width="11.54296875" customWidth="1"/>
    <col min="12" max="13" width="9.08984375" customWidth="1"/>
    <col min="14" max="14" width="10.453125" customWidth="1"/>
    <col min="15" max="15" width="13" customWidth="1"/>
    <col min="16" max="16" width="9.08984375" customWidth="1"/>
    <col min="17" max="17" width="11" customWidth="1"/>
    <col min="18" max="18" width="9.54296875" customWidth="1"/>
    <col min="19" max="19" width="9.08984375" customWidth="1"/>
    <col min="20" max="21" width="10.54296875" customWidth="1"/>
    <col min="22" max="22" width="9.08984375" customWidth="1"/>
    <col min="23" max="23" width="12.90625" customWidth="1"/>
    <col min="24" max="25" width="9.08984375" customWidth="1"/>
    <col min="26" max="26" width="34.453125" customWidth="1"/>
    <col min="27" max="27" width="19.54296875" customWidth="1"/>
    <col min="28" max="37" width="9.08984375" customWidth="1"/>
  </cols>
  <sheetData>
    <row r="1" spans="1:37" ht="14.25" customHeight="1">
      <c r="A1" s="187" t="s">
        <v>743</v>
      </c>
      <c r="E1" s="2"/>
      <c r="F1" s="2"/>
      <c r="G1" s="2">
        <v>1</v>
      </c>
      <c r="H1" s="2">
        <v>2</v>
      </c>
      <c r="I1" s="2">
        <v>3</v>
      </c>
      <c r="J1" s="2">
        <v>4</v>
      </c>
      <c r="K1" s="2">
        <v>5</v>
      </c>
      <c r="L1" s="2">
        <v>6</v>
      </c>
      <c r="M1" s="2">
        <v>7</v>
      </c>
      <c r="N1" s="2">
        <v>8</v>
      </c>
      <c r="O1" s="2">
        <v>9</v>
      </c>
      <c r="P1" s="2">
        <v>10</v>
      </c>
      <c r="Q1" s="2">
        <v>11</v>
      </c>
      <c r="R1" s="2">
        <v>12</v>
      </c>
      <c r="S1" s="2">
        <v>13</v>
      </c>
    </row>
    <row r="2" spans="1:37" ht="14.25" customHeight="1">
      <c r="A2" s="2"/>
      <c r="B2" s="2" t="s">
        <v>194</v>
      </c>
      <c r="C2" s="2" t="s">
        <v>167</v>
      </c>
      <c r="D2" s="2" t="s">
        <v>195</v>
      </c>
      <c r="E2" s="2" t="s">
        <v>196</v>
      </c>
      <c r="F2" s="2" t="s">
        <v>162</v>
      </c>
      <c r="G2" s="89" t="s">
        <v>197</v>
      </c>
      <c r="H2" s="89" t="s">
        <v>198</v>
      </c>
      <c r="I2" s="89" t="s">
        <v>199</v>
      </c>
      <c r="J2" s="89" t="s">
        <v>200</v>
      </c>
      <c r="K2" s="89" t="s">
        <v>201</v>
      </c>
      <c r="L2" s="89" t="s">
        <v>347</v>
      </c>
      <c r="M2" s="89" t="s">
        <v>203</v>
      </c>
      <c r="N2" s="89" t="s">
        <v>204</v>
      </c>
      <c r="O2" s="89" t="s">
        <v>348</v>
      </c>
      <c r="P2" s="89" t="s">
        <v>206</v>
      </c>
      <c r="Q2" s="89" t="s">
        <v>50</v>
      </c>
      <c r="R2" s="89" t="s">
        <v>207</v>
      </c>
      <c r="S2" s="89" t="s">
        <v>208</v>
      </c>
      <c r="T2" s="2" t="s">
        <v>92</v>
      </c>
      <c r="U2" s="2"/>
      <c r="V2" s="2"/>
      <c r="W2" s="2"/>
      <c r="X2" s="2"/>
      <c r="Y2" s="2"/>
      <c r="Z2" s="2"/>
      <c r="AA2" s="2"/>
      <c r="AB2" s="2"/>
      <c r="AC2" s="2"/>
      <c r="AD2" s="2"/>
      <c r="AE2" s="2"/>
      <c r="AF2" s="2"/>
      <c r="AG2" s="2"/>
      <c r="AH2" s="2"/>
      <c r="AI2" s="2"/>
      <c r="AJ2" s="2"/>
      <c r="AK2" s="2"/>
    </row>
    <row r="3" spans="1:37" ht="14.25" customHeight="1">
      <c r="A3" s="76" t="s">
        <v>570</v>
      </c>
      <c r="B3" s="90">
        <v>335.72</v>
      </c>
      <c r="C3" s="90"/>
      <c r="D3" s="90">
        <f t="shared" ref="D3:D10" si="0">SUM(B3:C3)</f>
        <v>335.72</v>
      </c>
      <c r="E3" s="212">
        <v>722872</v>
      </c>
      <c r="F3" s="92">
        <v>1</v>
      </c>
      <c r="G3" s="87">
        <f t="shared" ref="G3:S3" si="1">IF($F3=G$1,+$B3,0)</f>
        <v>335.72</v>
      </c>
      <c r="H3" s="87">
        <f t="shared" si="1"/>
        <v>0</v>
      </c>
      <c r="I3" s="87">
        <f t="shared" si="1"/>
        <v>0</v>
      </c>
      <c r="J3" s="87">
        <f t="shared" si="1"/>
        <v>0</v>
      </c>
      <c r="K3" s="87">
        <f t="shared" si="1"/>
        <v>0</v>
      </c>
      <c r="L3" s="87">
        <f t="shared" si="1"/>
        <v>0</v>
      </c>
      <c r="M3" s="87">
        <f t="shared" si="1"/>
        <v>0</v>
      </c>
      <c r="N3" s="87">
        <f t="shared" si="1"/>
        <v>0</v>
      </c>
      <c r="O3" s="87">
        <f t="shared" si="1"/>
        <v>0</v>
      </c>
      <c r="P3" s="87">
        <f t="shared" si="1"/>
        <v>0</v>
      </c>
      <c r="Q3" s="87">
        <f t="shared" si="1"/>
        <v>0</v>
      </c>
      <c r="R3" s="87">
        <f t="shared" si="1"/>
        <v>0</v>
      </c>
      <c r="S3" s="87">
        <f t="shared" si="1"/>
        <v>0</v>
      </c>
      <c r="T3" s="87">
        <f t="shared" ref="T3:T14" si="2">SUM(G3:R3)</f>
        <v>335.72</v>
      </c>
      <c r="V3" s="87">
        <f t="shared" ref="V3:V104" si="3">+B3-SUM(G3:S3)</f>
        <v>0</v>
      </c>
      <c r="W3" s="93"/>
      <c r="X3" s="94"/>
      <c r="Y3" s="94"/>
      <c r="Z3" s="76"/>
      <c r="AA3" s="76"/>
      <c r="AB3" s="95"/>
      <c r="AC3" s="96"/>
      <c r="AD3" s="95"/>
      <c r="AE3" s="95"/>
      <c r="AF3" s="95"/>
      <c r="AG3" s="95"/>
      <c r="AH3" s="95"/>
      <c r="AI3" s="95"/>
      <c r="AJ3" s="97"/>
      <c r="AK3" s="95"/>
    </row>
    <row r="4" spans="1:37" ht="14.25" customHeight="1">
      <c r="A4" s="77" t="s">
        <v>572</v>
      </c>
      <c r="B4" s="90">
        <v>28.52</v>
      </c>
      <c r="C4" s="90"/>
      <c r="D4" s="90">
        <f t="shared" si="0"/>
        <v>28.52</v>
      </c>
      <c r="E4" s="212" t="s">
        <v>211</v>
      </c>
      <c r="F4" s="91">
        <v>1</v>
      </c>
      <c r="G4" s="87">
        <f t="shared" ref="G4:S4" si="4">IF($F4=G$1,+$B4,0)</f>
        <v>28.52</v>
      </c>
      <c r="H4" s="87">
        <f t="shared" si="4"/>
        <v>0</v>
      </c>
      <c r="I4" s="87">
        <f t="shared" si="4"/>
        <v>0</v>
      </c>
      <c r="J4" s="87">
        <f t="shared" si="4"/>
        <v>0</v>
      </c>
      <c r="K4" s="87">
        <f t="shared" si="4"/>
        <v>0</v>
      </c>
      <c r="L4" s="87">
        <f t="shared" si="4"/>
        <v>0</v>
      </c>
      <c r="M4" s="87">
        <f t="shared" si="4"/>
        <v>0</v>
      </c>
      <c r="N4" s="87">
        <f t="shared" si="4"/>
        <v>0</v>
      </c>
      <c r="O4" s="87">
        <f t="shared" si="4"/>
        <v>0</v>
      </c>
      <c r="P4" s="87">
        <f t="shared" si="4"/>
        <v>0</v>
      </c>
      <c r="Q4" s="87">
        <f t="shared" si="4"/>
        <v>0</v>
      </c>
      <c r="R4" s="87">
        <f t="shared" si="4"/>
        <v>0</v>
      </c>
      <c r="S4" s="87">
        <f t="shared" si="4"/>
        <v>0</v>
      </c>
      <c r="T4" s="87">
        <f t="shared" si="2"/>
        <v>28.52</v>
      </c>
      <c r="V4" s="87">
        <f t="shared" si="3"/>
        <v>0</v>
      </c>
      <c r="W4" s="93"/>
      <c r="X4" s="94"/>
      <c r="Y4" s="99"/>
      <c r="Z4" s="77"/>
      <c r="AA4" s="76"/>
      <c r="AB4" s="95"/>
      <c r="AC4" s="96"/>
      <c r="AD4" s="95"/>
      <c r="AE4" s="95"/>
      <c r="AF4" s="95"/>
      <c r="AG4" s="95"/>
      <c r="AH4" s="95"/>
      <c r="AI4" s="95"/>
      <c r="AJ4" s="97"/>
      <c r="AK4" s="95"/>
    </row>
    <row r="5" spans="1:37" ht="14.25" customHeight="1">
      <c r="A5" s="76" t="s">
        <v>212</v>
      </c>
      <c r="B5" s="90">
        <v>415</v>
      </c>
      <c r="C5" s="90">
        <v>83</v>
      </c>
      <c r="D5" s="90">
        <f t="shared" si="0"/>
        <v>498</v>
      </c>
      <c r="E5" s="212">
        <v>722873</v>
      </c>
      <c r="F5" s="91">
        <v>3</v>
      </c>
      <c r="G5" s="87">
        <f t="shared" ref="G5:S5" si="5">IF($F5=G$1,+$B5,0)</f>
        <v>0</v>
      </c>
      <c r="H5" s="87">
        <f t="shared" si="5"/>
        <v>0</v>
      </c>
      <c r="I5" s="87">
        <f t="shared" si="5"/>
        <v>415</v>
      </c>
      <c r="J5" s="87">
        <f t="shared" si="5"/>
        <v>0</v>
      </c>
      <c r="K5" s="87">
        <f t="shared" si="5"/>
        <v>0</v>
      </c>
      <c r="L5" s="87">
        <f t="shared" si="5"/>
        <v>0</v>
      </c>
      <c r="M5" s="87">
        <f t="shared" si="5"/>
        <v>0</v>
      </c>
      <c r="N5" s="87">
        <f t="shared" si="5"/>
        <v>0</v>
      </c>
      <c r="O5" s="87">
        <f t="shared" si="5"/>
        <v>0</v>
      </c>
      <c r="P5" s="87">
        <f t="shared" si="5"/>
        <v>0</v>
      </c>
      <c r="Q5" s="87">
        <f t="shared" si="5"/>
        <v>0</v>
      </c>
      <c r="R5" s="87">
        <f t="shared" si="5"/>
        <v>0</v>
      </c>
      <c r="S5" s="87">
        <f t="shared" si="5"/>
        <v>0</v>
      </c>
      <c r="T5" s="87">
        <f t="shared" si="2"/>
        <v>415</v>
      </c>
      <c r="V5" s="87">
        <f t="shared" si="3"/>
        <v>0</v>
      </c>
      <c r="W5" s="93"/>
      <c r="X5" s="94"/>
      <c r="Y5" s="94"/>
      <c r="Z5" s="76"/>
      <c r="AA5" s="76"/>
      <c r="AB5" s="95"/>
      <c r="AC5" s="96"/>
      <c r="AD5" s="95"/>
      <c r="AE5" s="95"/>
      <c r="AF5" s="95"/>
      <c r="AG5" s="95"/>
      <c r="AH5" s="95"/>
      <c r="AI5" s="95"/>
      <c r="AJ5" s="97"/>
      <c r="AK5" s="95"/>
    </row>
    <row r="6" spans="1:37" ht="14.25" customHeight="1">
      <c r="A6" s="76" t="s">
        <v>240</v>
      </c>
      <c r="B6" s="90">
        <v>77.650000000000006</v>
      </c>
      <c r="C6" s="90">
        <v>15.54</v>
      </c>
      <c r="D6" s="90">
        <f t="shared" si="0"/>
        <v>93.19</v>
      </c>
      <c r="E6" s="91">
        <v>722874</v>
      </c>
      <c r="F6" s="91">
        <v>2</v>
      </c>
      <c r="G6" s="87">
        <f t="shared" ref="G6:S6" si="6">IF($F6=G$1,+$B6,0)</f>
        <v>0</v>
      </c>
      <c r="H6" s="87">
        <f t="shared" si="6"/>
        <v>77.650000000000006</v>
      </c>
      <c r="I6" s="87">
        <f t="shared" si="6"/>
        <v>0</v>
      </c>
      <c r="J6" s="87">
        <f t="shared" si="6"/>
        <v>0</v>
      </c>
      <c r="K6" s="87">
        <f t="shared" si="6"/>
        <v>0</v>
      </c>
      <c r="L6" s="87">
        <f t="shared" si="6"/>
        <v>0</v>
      </c>
      <c r="M6" s="87">
        <f t="shared" si="6"/>
        <v>0</v>
      </c>
      <c r="N6" s="87">
        <f t="shared" si="6"/>
        <v>0</v>
      </c>
      <c r="O6" s="87">
        <f t="shared" si="6"/>
        <v>0</v>
      </c>
      <c r="P6" s="87">
        <f t="shared" si="6"/>
        <v>0</v>
      </c>
      <c r="Q6" s="87">
        <f t="shared" si="6"/>
        <v>0</v>
      </c>
      <c r="R6" s="87">
        <f t="shared" si="6"/>
        <v>0</v>
      </c>
      <c r="S6" s="87">
        <f t="shared" si="6"/>
        <v>0</v>
      </c>
      <c r="T6" s="87">
        <f t="shared" si="2"/>
        <v>77.650000000000006</v>
      </c>
      <c r="V6" s="87">
        <f t="shared" si="3"/>
        <v>0</v>
      </c>
      <c r="W6" s="93"/>
      <c r="X6" s="94"/>
      <c r="Y6" s="94"/>
      <c r="Z6" s="76"/>
      <c r="AA6" s="76"/>
      <c r="AB6" s="95"/>
      <c r="AC6" s="96"/>
      <c r="AD6" s="95"/>
      <c r="AE6" s="95"/>
      <c r="AF6" s="95"/>
      <c r="AG6" s="95"/>
      <c r="AH6" s="95"/>
      <c r="AI6" s="95"/>
      <c r="AJ6" s="97"/>
      <c r="AK6" s="95"/>
    </row>
    <row r="7" spans="1:37" ht="14.25" customHeight="1">
      <c r="A7" s="76" t="s">
        <v>744</v>
      </c>
      <c r="B7" s="90">
        <v>342.3</v>
      </c>
      <c r="C7" s="90"/>
      <c r="D7" s="90">
        <f t="shared" si="0"/>
        <v>342.3</v>
      </c>
      <c r="E7" s="91">
        <v>722876</v>
      </c>
      <c r="F7" s="91">
        <v>2</v>
      </c>
      <c r="G7" s="87">
        <f t="shared" ref="G7:S7" si="7">IF($F7=G$1,+$B7,0)</f>
        <v>0</v>
      </c>
      <c r="H7" s="87">
        <f t="shared" si="7"/>
        <v>342.3</v>
      </c>
      <c r="I7" s="87">
        <f t="shared" si="7"/>
        <v>0</v>
      </c>
      <c r="J7" s="87">
        <f t="shared" si="7"/>
        <v>0</v>
      </c>
      <c r="K7" s="87">
        <f t="shared" si="7"/>
        <v>0</v>
      </c>
      <c r="L7" s="87">
        <f t="shared" si="7"/>
        <v>0</v>
      </c>
      <c r="M7" s="87">
        <f t="shared" si="7"/>
        <v>0</v>
      </c>
      <c r="N7" s="87">
        <f t="shared" si="7"/>
        <v>0</v>
      </c>
      <c r="O7" s="87">
        <f t="shared" si="7"/>
        <v>0</v>
      </c>
      <c r="P7" s="87">
        <f t="shared" si="7"/>
        <v>0</v>
      </c>
      <c r="Q7" s="87">
        <f t="shared" si="7"/>
        <v>0</v>
      </c>
      <c r="R7" s="87">
        <f t="shared" si="7"/>
        <v>0</v>
      </c>
      <c r="S7" s="87">
        <f t="shared" si="7"/>
        <v>0</v>
      </c>
      <c r="T7" s="87">
        <f t="shared" si="2"/>
        <v>342.3</v>
      </c>
      <c r="V7" s="87">
        <f t="shared" si="3"/>
        <v>0</v>
      </c>
      <c r="W7" s="93"/>
      <c r="X7" s="94"/>
      <c r="Y7" s="94"/>
      <c r="Z7" s="76"/>
      <c r="AA7" s="76"/>
      <c r="AB7" s="95"/>
      <c r="AC7" s="96"/>
      <c r="AD7" s="95"/>
      <c r="AE7" s="95"/>
      <c r="AF7" s="95"/>
      <c r="AG7" s="95"/>
      <c r="AH7" s="95"/>
      <c r="AI7" s="95"/>
      <c r="AJ7" s="97"/>
      <c r="AK7" s="95"/>
    </row>
    <row r="8" spans="1:37" ht="14.25" customHeight="1">
      <c r="A8" s="77" t="s">
        <v>745</v>
      </c>
      <c r="B8" s="100">
        <v>208.4</v>
      </c>
      <c r="C8" s="100"/>
      <c r="D8" s="90">
        <f t="shared" si="0"/>
        <v>208.4</v>
      </c>
      <c r="E8" s="91">
        <v>722875</v>
      </c>
      <c r="F8" s="91">
        <v>3</v>
      </c>
      <c r="G8" s="87">
        <f t="shared" ref="G8:S8" si="8">IF($F8=G$1,+$B8,0)</f>
        <v>0</v>
      </c>
      <c r="H8" s="87">
        <f t="shared" si="8"/>
        <v>0</v>
      </c>
      <c r="I8" s="87">
        <f t="shared" si="8"/>
        <v>208.4</v>
      </c>
      <c r="J8" s="87">
        <f t="shared" si="8"/>
        <v>0</v>
      </c>
      <c r="K8" s="87">
        <f t="shared" si="8"/>
        <v>0</v>
      </c>
      <c r="L8" s="87">
        <f t="shared" si="8"/>
        <v>0</v>
      </c>
      <c r="M8" s="87">
        <f t="shared" si="8"/>
        <v>0</v>
      </c>
      <c r="N8" s="87">
        <f t="shared" si="8"/>
        <v>0</v>
      </c>
      <c r="O8" s="87">
        <f t="shared" si="8"/>
        <v>0</v>
      </c>
      <c r="P8" s="87">
        <f t="shared" si="8"/>
        <v>0</v>
      </c>
      <c r="Q8" s="87">
        <f t="shared" si="8"/>
        <v>0</v>
      </c>
      <c r="R8" s="87">
        <f t="shared" si="8"/>
        <v>0</v>
      </c>
      <c r="S8" s="87">
        <f t="shared" si="8"/>
        <v>0</v>
      </c>
      <c r="T8" s="87">
        <f t="shared" si="2"/>
        <v>208.4</v>
      </c>
      <c r="V8" s="87">
        <f t="shared" si="3"/>
        <v>0</v>
      </c>
      <c r="W8" s="93"/>
      <c r="X8" s="94"/>
      <c r="Y8" s="94"/>
      <c r="Z8" s="77"/>
      <c r="AA8" s="76"/>
      <c r="AB8" s="95"/>
      <c r="AC8" s="96"/>
      <c r="AD8" s="95"/>
      <c r="AE8" s="95"/>
      <c r="AF8" s="95"/>
      <c r="AG8" s="95"/>
      <c r="AH8" s="95"/>
      <c r="AI8" s="95"/>
      <c r="AJ8" s="97"/>
      <c r="AK8" s="95"/>
    </row>
    <row r="9" spans="1:37" ht="14.25" customHeight="1">
      <c r="A9" s="101" t="s">
        <v>746</v>
      </c>
      <c r="B9" s="100">
        <v>40</v>
      </c>
      <c r="C9" s="100"/>
      <c r="D9" s="90">
        <f t="shared" si="0"/>
        <v>40</v>
      </c>
      <c r="E9" s="91">
        <v>722877</v>
      </c>
      <c r="F9" s="91">
        <v>2</v>
      </c>
      <c r="G9" s="87">
        <f t="shared" ref="G9:S9" si="9">IF($F9=G$1,+$B9,0)</f>
        <v>0</v>
      </c>
      <c r="H9" s="87">
        <f t="shared" si="9"/>
        <v>40</v>
      </c>
      <c r="I9" s="87">
        <f t="shared" si="9"/>
        <v>0</v>
      </c>
      <c r="J9" s="87">
        <f t="shared" si="9"/>
        <v>0</v>
      </c>
      <c r="K9" s="87">
        <f t="shared" si="9"/>
        <v>0</v>
      </c>
      <c r="L9" s="87">
        <f t="shared" si="9"/>
        <v>0</v>
      </c>
      <c r="M9" s="87">
        <f t="shared" si="9"/>
        <v>0</v>
      </c>
      <c r="N9" s="87">
        <f t="shared" si="9"/>
        <v>0</v>
      </c>
      <c r="O9" s="87">
        <f t="shared" si="9"/>
        <v>0</v>
      </c>
      <c r="P9" s="87">
        <f t="shared" si="9"/>
        <v>0</v>
      </c>
      <c r="Q9" s="87">
        <f t="shared" si="9"/>
        <v>0</v>
      </c>
      <c r="R9" s="87">
        <f t="shared" si="9"/>
        <v>0</v>
      </c>
      <c r="S9" s="87">
        <f t="shared" si="9"/>
        <v>0</v>
      </c>
      <c r="T9" s="87">
        <f t="shared" si="2"/>
        <v>40</v>
      </c>
      <c r="V9" s="87">
        <f t="shared" si="3"/>
        <v>0</v>
      </c>
      <c r="W9" s="93"/>
      <c r="X9" s="94"/>
      <c r="Y9" s="94"/>
      <c r="Z9" s="77"/>
      <c r="AA9" s="77"/>
      <c r="AB9" s="95"/>
      <c r="AC9" s="96"/>
      <c r="AD9" s="95"/>
      <c r="AE9" s="95"/>
      <c r="AF9" s="95"/>
      <c r="AG9" s="95"/>
      <c r="AH9" s="95"/>
      <c r="AI9" s="95"/>
      <c r="AJ9" s="97"/>
      <c r="AK9" s="95"/>
    </row>
    <row r="10" spans="1:37" ht="14.25" customHeight="1">
      <c r="A10" s="101" t="s">
        <v>212</v>
      </c>
      <c r="B10" s="100">
        <v>1497.35</v>
      </c>
      <c r="C10" s="100">
        <v>299.47000000000003</v>
      </c>
      <c r="D10" s="90">
        <f t="shared" si="0"/>
        <v>1796.82</v>
      </c>
      <c r="E10" s="91">
        <v>722878</v>
      </c>
      <c r="F10" s="91">
        <v>3</v>
      </c>
      <c r="G10" s="87">
        <f t="shared" ref="G10:S10" si="10">IF($F10=G$1,+$B10,0)</f>
        <v>0</v>
      </c>
      <c r="H10" s="87">
        <f t="shared" si="10"/>
        <v>0</v>
      </c>
      <c r="I10" s="87">
        <f t="shared" si="10"/>
        <v>1497.35</v>
      </c>
      <c r="J10" s="87">
        <f t="shared" si="10"/>
        <v>0</v>
      </c>
      <c r="K10" s="87">
        <f t="shared" si="10"/>
        <v>0</v>
      </c>
      <c r="L10" s="87">
        <f t="shared" si="10"/>
        <v>0</v>
      </c>
      <c r="M10" s="87">
        <f t="shared" si="10"/>
        <v>0</v>
      </c>
      <c r="N10" s="87">
        <f t="shared" si="10"/>
        <v>0</v>
      </c>
      <c r="O10" s="87">
        <f t="shared" si="10"/>
        <v>0</v>
      </c>
      <c r="P10" s="87">
        <f t="shared" si="10"/>
        <v>0</v>
      </c>
      <c r="Q10" s="87">
        <f t="shared" si="10"/>
        <v>0</v>
      </c>
      <c r="R10" s="87">
        <f t="shared" si="10"/>
        <v>0</v>
      </c>
      <c r="S10" s="87">
        <f t="shared" si="10"/>
        <v>0</v>
      </c>
      <c r="T10" s="87">
        <f t="shared" si="2"/>
        <v>1497.35</v>
      </c>
      <c r="V10" s="87">
        <f t="shared" si="3"/>
        <v>0</v>
      </c>
      <c r="W10" s="93"/>
      <c r="X10" s="94"/>
      <c r="Y10" s="94"/>
      <c r="Z10" s="77"/>
      <c r="AA10" s="77"/>
      <c r="AB10" s="95"/>
      <c r="AC10" s="96"/>
      <c r="AD10" s="95"/>
      <c r="AE10" s="95"/>
      <c r="AF10" s="95"/>
      <c r="AG10" s="95"/>
      <c r="AH10" s="95"/>
      <c r="AI10" s="95"/>
      <c r="AJ10" s="97"/>
      <c r="AK10" s="95"/>
    </row>
    <row r="11" spans="1:37" ht="14.25" customHeight="1">
      <c r="A11" s="101" t="s">
        <v>387</v>
      </c>
      <c r="B11" s="100">
        <v>41.3</v>
      </c>
      <c r="C11" s="100">
        <v>2.06</v>
      </c>
      <c r="D11" s="90">
        <v>43.36</v>
      </c>
      <c r="E11" s="91" t="s">
        <v>211</v>
      </c>
      <c r="F11" s="91">
        <v>6</v>
      </c>
      <c r="G11" s="87">
        <f t="shared" ref="G11:S11" si="11">IF($F11=G$1,+$B11,0)</f>
        <v>0</v>
      </c>
      <c r="H11" s="87">
        <f t="shared" si="11"/>
        <v>0</v>
      </c>
      <c r="I11" s="87">
        <f t="shared" si="11"/>
        <v>0</v>
      </c>
      <c r="J11" s="87">
        <f t="shared" si="11"/>
        <v>0</v>
      </c>
      <c r="K11" s="87">
        <f t="shared" si="11"/>
        <v>0</v>
      </c>
      <c r="L11" s="87">
        <f t="shared" si="11"/>
        <v>41.3</v>
      </c>
      <c r="M11" s="87">
        <f t="shared" si="11"/>
        <v>0</v>
      </c>
      <c r="N11" s="87">
        <f t="shared" si="11"/>
        <v>0</v>
      </c>
      <c r="O11" s="87">
        <f t="shared" si="11"/>
        <v>0</v>
      </c>
      <c r="P11" s="87">
        <f t="shared" si="11"/>
        <v>0</v>
      </c>
      <c r="Q11" s="87">
        <f t="shared" si="11"/>
        <v>0</v>
      </c>
      <c r="R11" s="87">
        <f t="shared" si="11"/>
        <v>0</v>
      </c>
      <c r="S11" s="87">
        <f t="shared" si="11"/>
        <v>0</v>
      </c>
      <c r="T11" s="87">
        <f t="shared" si="2"/>
        <v>41.3</v>
      </c>
      <c r="V11" s="87">
        <f t="shared" si="3"/>
        <v>0</v>
      </c>
      <c r="W11" s="93"/>
      <c r="X11" s="94"/>
      <c r="Y11" s="94"/>
      <c r="Z11" s="77"/>
      <c r="AA11" s="77"/>
      <c r="AB11" s="95"/>
      <c r="AC11" s="96"/>
      <c r="AD11" s="95"/>
      <c r="AE11" s="95"/>
      <c r="AF11" s="95"/>
      <c r="AG11" s="95"/>
      <c r="AH11" s="95"/>
      <c r="AI11" s="95"/>
      <c r="AJ11" s="97"/>
      <c r="AK11" s="95"/>
    </row>
    <row r="12" spans="1:37" ht="14.25" customHeight="1">
      <c r="A12" s="101"/>
      <c r="B12" s="100"/>
      <c r="C12" s="100"/>
      <c r="D12" s="90">
        <f t="shared" ref="D12:D14" si="12">SUM(B12:C12)</f>
        <v>0</v>
      </c>
      <c r="E12" s="91"/>
      <c r="F12" s="91"/>
      <c r="G12" s="87">
        <f t="shared" ref="G12:S12" si="13">IF($F12=G$1,+$B12,0)</f>
        <v>0</v>
      </c>
      <c r="H12" s="87">
        <f t="shared" si="13"/>
        <v>0</v>
      </c>
      <c r="I12" s="87">
        <f t="shared" si="13"/>
        <v>0</v>
      </c>
      <c r="J12" s="87">
        <f t="shared" si="13"/>
        <v>0</v>
      </c>
      <c r="K12" s="87">
        <f t="shared" si="13"/>
        <v>0</v>
      </c>
      <c r="L12" s="87">
        <f t="shared" si="13"/>
        <v>0</v>
      </c>
      <c r="M12" s="87">
        <f t="shared" si="13"/>
        <v>0</v>
      </c>
      <c r="N12" s="87">
        <f t="shared" si="13"/>
        <v>0</v>
      </c>
      <c r="O12" s="87">
        <f t="shared" si="13"/>
        <v>0</v>
      </c>
      <c r="P12" s="87">
        <f t="shared" si="13"/>
        <v>0</v>
      </c>
      <c r="Q12" s="87">
        <f t="shared" si="13"/>
        <v>0</v>
      </c>
      <c r="R12" s="87">
        <f t="shared" si="13"/>
        <v>0</v>
      </c>
      <c r="S12" s="87">
        <f t="shared" si="13"/>
        <v>0</v>
      </c>
      <c r="T12" s="87">
        <f t="shared" si="2"/>
        <v>0</v>
      </c>
      <c r="V12" s="87">
        <f t="shared" si="3"/>
        <v>0</v>
      </c>
      <c r="W12" s="93"/>
      <c r="X12" s="94"/>
      <c r="Y12" s="94"/>
      <c r="Z12" s="77"/>
      <c r="AA12" s="77"/>
      <c r="AB12" s="95"/>
      <c r="AC12" s="96"/>
      <c r="AD12" s="95"/>
      <c r="AE12" s="95"/>
      <c r="AF12" s="95"/>
      <c r="AG12" s="95"/>
      <c r="AH12" s="95"/>
      <c r="AI12" s="95"/>
      <c r="AJ12" s="97"/>
      <c r="AK12" s="95"/>
    </row>
    <row r="13" spans="1:37" ht="14.25" customHeight="1">
      <c r="A13" s="188"/>
      <c r="B13" s="100"/>
      <c r="C13" s="100"/>
      <c r="D13" s="90">
        <f t="shared" si="12"/>
        <v>0</v>
      </c>
      <c r="E13" s="91"/>
      <c r="F13" s="91"/>
      <c r="G13" s="87">
        <f t="shared" ref="G13:S13" si="14">IF($F13=G$1,+$B13,0)</f>
        <v>0</v>
      </c>
      <c r="H13" s="87">
        <f t="shared" si="14"/>
        <v>0</v>
      </c>
      <c r="I13" s="87">
        <f t="shared" si="14"/>
        <v>0</v>
      </c>
      <c r="J13" s="87">
        <f t="shared" si="14"/>
        <v>0</v>
      </c>
      <c r="K13" s="87">
        <f t="shared" si="14"/>
        <v>0</v>
      </c>
      <c r="L13" s="87">
        <f t="shared" si="14"/>
        <v>0</v>
      </c>
      <c r="M13" s="87">
        <f t="shared" si="14"/>
        <v>0</v>
      </c>
      <c r="N13" s="87">
        <f t="shared" si="14"/>
        <v>0</v>
      </c>
      <c r="O13" s="87">
        <f t="shared" si="14"/>
        <v>0</v>
      </c>
      <c r="P13" s="87">
        <f t="shared" si="14"/>
        <v>0</v>
      </c>
      <c r="Q13" s="87">
        <f t="shared" si="14"/>
        <v>0</v>
      </c>
      <c r="R13" s="87">
        <f t="shared" si="14"/>
        <v>0</v>
      </c>
      <c r="S13" s="87">
        <f t="shared" si="14"/>
        <v>0</v>
      </c>
      <c r="T13" s="87">
        <f t="shared" si="2"/>
        <v>0</v>
      </c>
      <c r="V13" s="87">
        <f t="shared" si="3"/>
        <v>0</v>
      </c>
      <c r="W13" s="93"/>
      <c r="X13" s="94"/>
      <c r="Y13" s="94"/>
      <c r="Z13" s="77"/>
      <c r="AA13" s="77"/>
      <c r="AB13" s="95"/>
      <c r="AC13" s="96"/>
      <c r="AD13" s="95"/>
      <c r="AE13" s="95"/>
      <c r="AF13" s="95"/>
      <c r="AG13" s="95"/>
      <c r="AH13" s="95"/>
      <c r="AI13" s="95"/>
      <c r="AJ13" s="97"/>
      <c r="AK13" s="95"/>
    </row>
    <row r="14" spans="1:37" ht="14.25" customHeight="1">
      <c r="A14" s="101"/>
      <c r="B14" s="100"/>
      <c r="C14" s="90"/>
      <c r="D14" s="90">
        <f t="shared" si="12"/>
        <v>0</v>
      </c>
      <c r="E14" s="91"/>
      <c r="F14" s="91"/>
      <c r="G14" s="87">
        <f t="shared" ref="G14:S14" si="15">IF($F14=G$1,+$B14,0)</f>
        <v>0</v>
      </c>
      <c r="H14" s="87">
        <f t="shared" si="15"/>
        <v>0</v>
      </c>
      <c r="I14" s="87">
        <f t="shared" si="15"/>
        <v>0</v>
      </c>
      <c r="J14" s="87">
        <f t="shared" si="15"/>
        <v>0</v>
      </c>
      <c r="K14" s="87">
        <f t="shared" si="15"/>
        <v>0</v>
      </c>
      <c r="L14" s="87">
        <f t="shared" si="15"/>
        <v>0</v>
      </c>
      <c r="M14" s="87">
        <f t="shared" si="15"/>
        <v>0</v>
      </c>
      <c r="N14" s="87">
        <f t="shared" si="15"/>
        <v>0</v>
      </c>
      <c r="O14" s="87">
        <f t="shared" si="15"/>
        <v>0</v>
      </c>
      <c r="P14" s="87">
        <f t="shared" si="15"/>
        <v>0</v>
      </c>
      <c r="Q14" s="87">
        <f t="shared" si="15"/>
        <v>0</v>
      </c>
      <c r="R14" s="87">
        <f t="shared" si="15"/>
        <v>0</v>
      </c>
      <c r="S14" s="87">
        <f t="shared" si="15"/>
        <v>0</v>
      </c>
      <c r="T14" s="87">
        <f t="shared" si="2"/>
        <v>0</v>
      </c>
      <c r="V14" s="87">
        <f t="shared" si="3"/>
        <v>0</v>
      </c>
      <c r="W14" s="93"/>
      <c r="X14" s="94"/>
      <c r="Y14" s="94"/>
      <c r="Z14" s="76"/>
      <c r="AA14" s="76"/>
      <c r="AB14" s="95"/>
      <c r="AC14" s="96"/>
      <c r="AD14" s="95"/>
      <c r="AE14" s="95"/>
      <c r="AF14" s="95"/>
      <c r="AG14" s="95"/>
      <c r="AH14" s="95"/>
      <c r="AI14" s="95"/>
      <c r="AJ14" s="97"/>
      <c r="AK14" s="95"/>
    </row>
    <row r="15" spans="1:37" ht="14.25" customHeight="1">
      <c r="A15" s="102" t="s">
        <v>217</v>
      </c>
      <c r="B15" s="103">
        <f t="shared" ref="B15:D15" si="16">SUM(B3:B14)</f>
        <v>2986.2400000000002</v>
      </c>
      <c r="C15" s="103">
        <f t="shared" si="16"/>
        <v>400.07</v>
      </c>
      <c r="D15" s="103">
        <f t="shared" si="16"/>
        <v>3386.31</v>
      </c>
      <c r="E15" s="91"/>
      <c r="F15" s="104"/>
      <c r="G15" s="105">
        <f t="shared" ref="G15:T15" si="17">SUM(G3:G14)</f>
        <v>364.24</v>
      </c>
      <c r="H15" s="105">
        <f t="shared" si="17"/>
        <v>459.95000000000005</v>
      </c>
      <c r="I15" s="105">
        <f t="shared" si="17"/>
        <v>2120.75</v>
      </c>
      <c r="J15" s="105">
        <f t="shared" si="17"/>
        <v>0</v>
      </c>
      <c r="K15" s="105">
        <f t="shared" si="17"/>
        <v>0</v>
      </c>
      <c r="L15" s="105">
        <f t="shared" si="17"/>
        <v>41.3</v>
      </c>
      <c r="M15" s="105">
        <f t="shared" si="17"/>
        <v>0</v>
      </c>
      <c r="N15" s="105">
        <f t="shared" si="17"/>
        <v>0</v>
      </c>
      <c r="O15" s="105">
        <f t="shared" si="17"/>
        <v>0</v>
      </c>
      <c r="P15" s="105">
        <f t="shared" si="17"/>
        <v>0</v>
      </c>
      <c r="Q15" s="105">
        <f t="shared" si="17"/>
        <v>0</v>
      </c>
      <c r="R15" s="105">
        <f t="shared" si="17"/>
        <v>0</v>
      </c>
      <c r="S15" s="105">
        <f t="shared" si="17"/>
        <v>0</v>
      </c>
      <c r="T15" s="105">
        <f t="shared" si="17"/>
        <v>2986.2400000000002</v>
      </c>
      <c r="V15" s="87">
        <f t="shared" si="3"/>
        <v>0</v>
      </c>
      <c r="W15" s="93"/>
      <c r="X15" s="94"/>
      <c r="Y15" s="94"/>
      <c r="Z15" s="76"/>
      <c r="AA15" s="76"/>
      <c r="AB15" s="95"/>
      <c r="AC15" s="96"/>
      <c r="AD15" s="95"/>
      <c r="AE15" s="95"/>
      <c r="AF15" s="95"/>
      <c r="AG15" s="95"/>
      <c r="AH15" s="95"/>
      <c r="AI15" s="95"/>
      <c r="AJ15" s="97"/>
      <c r="AK15" s="95"/>
    </row>
    <row r="16" spans="1:37" ht="14.25" customHeight="1">
      <c r="A16" s="76" t="s">
        <v>570</v>
      </c>
      <c r="B16" s="90">
        <v>335.72</v>
      </c>
      <c r="C16" s="90"/>
      <c r="D16" s="90">
        <f t="shared" ref="D16:D26" si="18">SUM(B16:C16)</f>
        <v>335.72</v>
      </c>
      <c r="E16" s="91">
        <v>722879</v>
      </c>
      <c r="F16" s="91">
        <v>1</v>
      </c>
      <c r="G16" s="87">
        <f t="shared" ref="G16:S16" si="19">IF($F16=G$1,+$B16,0)</f>
        <v>335.72</v>
      </c>
      <c r="H16" s="87">
        <f t="shared" si="19"/>
        <v>0</v>
      </c>
      <c r="I16" s="87">
        <f t="shared" si="19"/>
        <v>0</v>
      </c>
      <c r="J16" s="87">
        <f t="shared" si="19"/>
        <v>0</v>
      </c>
      <c r="K16" s="87">
        <f t="shared" si="19"/>
        <v>0</v>
      </c>
      <c r="L16" s="87">
        <f t="shared" si="19"/>
        <v>0</v>
      </c>
      <c r="M16" s="87">
        <f t="shared" si="19"/>
        <v>0</v>
      </c>
      <c r="N16" s="87">
        <f t="shared" si="19"/>
        <v>0</v>
      </c>
      <c r="O16" s="87">
        <f t="shared" si="19"/>
        <v>0</v>
      </c>
      <c r="P16" s="87">
        <f t="shared" si="19"/>
        <v>0</v>
      </c>
      <c r="Q16" s="87">
        <f t="shared" si="19"/>
        <v>0</v>
      </c>
      <c r="R16" s="87">
        <f t="shared" si="19"/>
        <v>0</v>
      </c>
      <c r="S16" s="87">
        <f t="shared" si="19"/>
        <v>0</v>
      </c>
      <c r="T16" s="87">
        <f t="shared" ref="T16:T26" si="20">SUM(G16:R16)</f>
        <v>335.72</v>
      </c>
      <c r="V16" s="87">
        <f t="shared" si="3"/>
        <v>0</v>
      </c>
      <c r="W16" s="93"/>
      <c r="X16" s="94"/>
      <c r="Y16" s="94"/>
      <c r="Z16" s="77"/>
      <c r="AA16" s="77"/>
      <c r="AB16" s="95"/>
      <c r="AC16" s="96"/>
      <c r="AD16" s="95"/>
      <c r="AE16" s="95"/>
      <c r="AF16" s="95"/>
      <c r="AG16" s="95"/>
      <c r="AH16" s="95"/>
      <c r="AI16" s="95"/>
      <c r="AJ16" s="97"/>
      <c r="AK16" s="95"/>
    </row>
    <row r="17" spans="1:37" ht="14.25" customHeight="1">
      <c r="A17" s="77" t="s">
        <v>572</v>
      </c>
      <c r="B17" s="100">
        <v>28.52</v>
      </c>
      <c r="C17" s="100"/>
      <c r="D17" s="111">
        <f t="shared" si="18"/>
        <v>28.52</v>
      </c>
      <c r="E17" s="91" t="s">
        <v>211</v>
      </c>
      <c r="F17" s="91">
        <v>1</v>
      </c>
      <c r="G17" s="87">
        <f t="shared" ref="G17:S17" si="21">IF($F17=G$1,+$B17,0)</f>
        <v>28.52</v>
      </c>
      <c r="H17" s="87">
        <f t="shared" si="21"/>
        <v>0</v>
      </c>
      <c r="I17" s="87">
        <f t="shared" si="21"/>
        <v>0</v>
      </c>
      <c r="J17" s="87">
        <f t="shared" si="21"/>
        <v>0</v>
      </c>
      <c r="K17" s="87">
        <f t="shared" si="21"/>
        <v>0</v>
      </c>
      <c r="L17" s="87">
        <f t="shared" si="21"/>
        <v>0</v>
      </c>
      <c r="M17" s="87">
        <f t="shared" si="21"/>
        <v>0</v>
      </c>
      <c r="N17" s="87">
        <f t="shared" si="21"/>
        <v>0</v>
      </c>
      <c r="O17" s="87">
        <f t="shared" si="21"/>
        <v>0</v>
      </c>
      <c r="P17" s="87">
        <f t="shared" si="21"/>
        <v>0</v>
      </c>
      <c r="Q17" s="87">
        <f t="shared" si="21"/>
        <v>0</v>
      </c>
      <c r="R17" s="87">
        <f t="shared" si="21"/>
        <v>0</v>
      </c>
      <c r="S17" s="87">
        <f t="shared" si="21"/>
        <v>0</v>
      </c>
      <c r="T17" s="87">
        <f t="shared" si="20"/>
        <v>28.52</v>
      </c>
      <c r="V17" s="87">
        <f t="shared" si="3"/>
        <v>0</v>
      </c>
      <c r="W17" s="93"/>
      <c r="X17" s="94"/>
      <c r="Y17" s="94"/>
      <c r="Z17" s="77"/>
      <c r="AA17" s="77"/>
      <c r="AB17" s="95"/>
      <c r="AC17" s="96"/>
      <c r="AD17" s="95"/>
      <c r="AE17" s="95"/>
      <c r="AF17" s="95"/>
      <c r="AG17" s="95"/>
      <c r="AH17" s="95"/>
      <c r="AI17" s="95"/>
      <c r="AJ17" s="97"/>
      <c r="AK17" s="95"/>
    </row>
    <row r="18" spans="1:37" ht="14.25" customHeight="1">
      <c r="A18" s="76" t="s">
        <v>212</v>
      </c>
      <c r="B18" s="90">
        <v>945</v>
      </c>
      <c r="C18" s="90">
        <v>189</v>
      </c>
      <c r="D18" s="111">
        <f t="shared" si="18"/>
        <v>1134</v>
      </c>
      <c r="E18" s="91">
        <v>722880</v>
      </c>
      <c r="F18" s="91">
        <v>3</v>
      </c>
      <c r="G18" s="87">
        <f t="shared" ref="G18:S18" si="22">IF($F18=G$1,+$B18,0)</f>
        <v>0</v>
      </c>
      <c r="H18" s="87">
        <f t="shared" si="22"/>
        <v>0</v>
      </c>
      <c r="I18" s="87">
        <f t="shared" si="22"/>
        <v>945</v>
      </c>
      <c r="J18" s="87">
        <f t="shared" si="22"/>
        <v>0</v>
      </c>
      <c r="K18" s="87">
        <f t="shared" si="22"/>
        <v>0</v>
      </c>
      <c r="L18" s="87">
        <f t="shared" si="22"/>
        <v>0</v>
      </c>
      <c r="M18" s="87">
        <f t="shared" si="22"/>
        <v>0</v>
      </c>
      <c r="N18" s="87">
        <f t="shared" si="22"/>
        <v>0</v>
      </c>
      <c r="O18" s="87">
        <f t="shared" si="22"/>
        <v>0</v>
      </c>
      <c r="P18" s="87">
        <f t="shared" si="22"/>
        <v>0</v>
      </c>
      <c r="Q18" s="87">
        <f t="shared" si="22"/>
        <v>0</v>
      </c>
      <c r="R18" s="87">
        <f t="shared" si="22"/>
        <v>0</v>
      </c>
      <c r="S18" s="87">
        <f t="shared" si="22"/>
        <v>0</v>
      </c>
      <c r="T18" s="87">
        <f t="shared" si="20"/>
        <v>945</v>
      </c>
      <c r="V18" s="87">
        <f t="shared" si="3"/>
        <v>0</v>
      </c>
      <c r="W18" s="93"/>
      <c r="X18" s="94"/>
      <c r="Y18" s="99"/>
      <c r="Z18" s="77"/>
      <c r="AA18" s="76"/>
      <c r="AB18" s="95"/>
      <c r="AC18" s="96"/>
      <c r="AD18" s="95"/>
      <c r="AE18" s="95"/>
      <c r="AF18" s="95"/>
      <c r="AG18" s="95"/>
      <c r="AH18" s="95"/>
      <c r="AI18" s="95"/>
      <c r="AJ18" s="97"/>
      <c r="AK18" s="95"/>
    </row>
    <row r="19" spans="1:37" ht="14.25" customHeight="1">
      <c r="A19" s="76" t="s">
        <v>747</v>
      </c>
      <c r="B19" s="100">
        <v>210</v>
      </c>
      <c r="C19" s="100">
        <v>42</v>
      </c>
      <c r="D19" s="111">
        <f t="shared" si="18"/>
        <v>252</v>
      </c>
      <c r="E19" s="91">
        <v>722881</v>
      </c>
      <c r="F19" s="91">
        <v>3</v>
      </c>
      <c r="G19" s="87">
        <f t="shared" ref="G19:S19" si="23">IF($F19=G$1,+$B19,0)</f>
        <v>0</v>
      </c>
      <c r="H19" s="87">
        <f t="shared" si="23"/>
        <v>0</v>
      </c>
      <c r="I19" s="87">
        <f t="shared" si="23"/>
        <v>210</v>
      </c>
      <c r="J19" s="87">
        <f t="shared" si="23"/>
        <v>0</v>
      </c>
      <c r="K19" s="87">
        <f t="shared" si="23"/>
        <v>0</v>
      </c>
      <c r="L19" s="87">
        <f t="shared" si="23"/>
        <v>0</v>
      </c>
      <c r="M19" s="87">
        <f t="shared" si="23"/>
        <v>0</v>
      </c>
      <c r="N19" s="87">
        <f t="shared" si="23"/>
        <v>0</v>
      </c>
      <c r="O19" s="87">
        <f t="shared" si="23"/>
        <v>0</v>
      </c>
      <c r="P19" s="87">
        <f t="shared" si="23"/>
        <v>0</v>
      </c>
      <c r="Q19" s="87">
        <f t="shared" si="23"/>
        <v>0</v>
      </c>
      <c r="R19" s="87">
        <f t="shared" si="23"/>
        <v>0</v>
      </c>
      <c r="S19" s="87">
        <f t="shared" si="23"/>
        <v>0</v>
      </c>
      <c r="T19" s="87">
        <f t="shared" si="20"/>
        <v>210</v>
      </c>
      <c r="V19" s="87">
        <f t="shared" si="3"/>
        <v>0</v>
      </c>
      <c r="W19" s="93"/>
      <c r="X19" s="94"/>
      <c r="Y19" s="94"/>
      <c r="Z19" s="77"/>
      <c r="AA19" s="77"/>
      <c r="AB19" s="95"/>
      <c r="AC19" s="96"/>
      <c r="AD19" s="95"/>
      <c r="AE19" s="95"/>
      <c r="AF19" s="95"/>
      <c r="AG19" s="95"/>
      <c r="AH19" s="95"/>
      <c r="AI19" s="95"/>
      <c r="AJ19" s="97"/>
      <c r="AK19" s="95"/>
    </row>
    <row r="20" spans="1:37" ht="14.25" customHeight="1">
      <c r="A20" s="101" t="s">
        <v>357</v>
      </c>
      <c r="B20" s="100">
        <v>200</v>
      </c>
      <c r="C20" s="100">
        <v>40</v>
      </c>
      <c r="D20" s="90">
        <f t="shared" si="18"/>
        <v>240</v>
      </c>
      <c r="E20" s="91">
        <v>722882</v>
      </c>
      <c r="F20" s="91">
        <v>2</v>
      </c>
      <c r="G20" s="87">
        <f t="shared" ref="G20:S20" si="24">IF($F20=G$1,+$B20,0)</f>
        <v>0</v>
      </c>
      <c r="H20" s="87">
        <f t="shared" si="24"/>
        <v>200</v>
      </c>
      <c r="I20" s="87">
        <f t="shared" si="24"/>
        <v>0</v>
      </c>
      <c r="J20" s="87">
        <f t="shared" si="24"/>
        <v>0</v>
      </c>
      <c r="K20" s="87">
        <f t="shared" si="24"/>
        <v>0</v>
      </c>
      <c r="L20" s="87">
        <f t="shared" si="24"/>
        <v>0</v>
      </c>
      <c r="M20" s="87">
        <f t="shared" si="24"/>
        <v>0</v>
      </c>
      <c r="N20" s="87">
        <f t="shared" si="24"/>
        <v>0</v>
      </c>
      <c r="O20" s="87">
        <f t="shared" si="24"/>
        <v>0</v>
      </c>
      <c r="P20" s="87">
        <f t="shared" si="24"/>
        <v>0</v>
      </c>
      <c r="Q20" s="87">
        <f t="shared" si="24"/>
        <v>0</v>
      </c>
      <c r="R20" s="87">
        <f t="shared" si="24"/>
        <v>0</v>
      </c>
      <c r="S20" s="87">
        <f t="shared" si="24"/>
        <v>0</v>
      </c>
      <c r="T20" s="87">
        <f t="shared" si="20"/>
        <v>200</v>
      </c>
      <c r="V20" s="87">
        <f t="shared" si="3"/>
        <v>0</v>
      </c>
      <c r="W20" s="93"/>
      <c r="X20" s="94"/>
      <c r="Y20" s="94"/>
      <c r="Z20" s="76"/>
      <c r="AA20" s="76"/>
      <c r="AB20" s="95"/>
      <c r="AC20" s="96"/>
      <c r="AD20" s="95"/>
      <c r="AE20" s="95"/>
      <c r="AF20" s="95"/>
      <c r="AG20" s="95"/>
      <c r="AH20" s="95"/>
      <c r="AI20" s="95"/>
      <c r="AJ20" s="97"/>
      <c r="AK20" s="95"/>
    </row>
    <row r="21" spans="1:37" ht="14.25" customHeight="1">
      <c r="A21" s="101" t="s">
        <v>387</v>
      </c>
      <c r="B21" s="100">
        <v>56.82</v>
      </c>
      <c r="C21" s="100">
        <v>2.84</v>
      </c>
      <c r="D21" s="90">
        <f t="shared" si="18"/>
        <v>59.66</v>
      </c>
      <c r="E21" s="91" t="s">
        <v>211</v>
      </c>
      <c r="F21" s="91">
        <v>6</v>
      </c>
      <c r="G21" s="87">
        <f t="shared" ref="G21:S21" si="25">IF($F21=G$1,+$B21,0)</f>
        <v>0</v>
      </c>
      <c r="H21" s="87">
        <f t="shared" si="25"/>
        <v>0</v>
      </c>
      <c r="I21" s="87">
        <f t="shared" si="25"/>
        <v>0</v>
      </c>
      <c r="J21" s="87">
        <f t="shared" si="25"/>
        <v>0</v>
      </c>
      <c r="K21" s="87">
        <f t="shared" si="25"/>
        <v>0</v>
      </c>
      <c r="L21" s="87">
        <f t="shared" si="25"/>
        <v>56.82</v>
      </c>
      <c r="M21" s="87">
        <f t="shared" si="25"/>
        <v>0</v>
      </c>
      <c r="N21" s="87">
        <f t="shared" si="25"/>
        <v>0</v>
      </c>
      <c r="O21" s="87">
        <f t="shared" si="25"/>
        <v>0</v>
      </c>
      <c r="P21" s="87">
        <f t="shared" si="25"/>
        <v>0</v>
      </c>
      <c r="Q21" s="87">
        <f t="shared" si="25"/>
        <v>0</v>
      </c>
      <c r="R21" s="87">
        <f t="shared" si="25"/>
        <v>0</v>
      </c>
      <c r="S21" s="87">
        <f t="shared" si="25"/>
        <v>0</v>
      </c>
      <c r="T21" s="87">
        <f t="shared" si="20"/>
        <v>56.82</v>
      </c>
      <c r="V21" s="87">
        <f t="shared" si="3"/>
        <v>0</v>
      </c>
      <c r="W21" s="93"/>
      <c r="X21" s="94"/>
      <c r="Y21" s="94"/>
      <c r="Z21" s="76"/>
      <c r="AA21" s="76"/>
      <c r="AB21" s="95"/>
      <c r="AC21" s="96"/>
      <c r="AD21" s="95"/>
      <c r="AE21" s="95"/>
      <c r="AF21" s="95"/>
      <c r="AG21" s="95"/>
      <c r="AH21" s="95"/>
      <c r="AI21" s="95"/>
      <c r="AJ21" s="97"/>
      <c r="AK21" s="95"/>
    </row>
    <row r="22" spans="1:37" ht="14.25" customHeight="1">
      <c r="A22" s="101"/>
      <c r="B22" s="100"/>
      <c r="C22" s="100"/>
      <c r="D22" s="90">
        <f t="shared" si="18"/>
        <v>0</v>
      </c>
      <c r="E22" s="91"/>
      <c r="F22" s="91"/>
      <c r="G22" s="87">
        <f t="shared" ref="G22:S22" si="26">IF($F22=G$1,+$B22,0)</f>
        <v>0</v>
      </c>
      <c r="H22" s="87">
        <f t="shared" si="26"/>
        <v>0</v>
      </c>
      <c r="I22" s="87">
        <f t="shared" si="26"/>
        <v>0</v>
      </c>
      <c r="J22" s="87">
        <f t="shared" si="26"/>
        <v>0</v>
      </c>
      <c r="K22" s="87">
        <f t="shared" si="26"/>
        <v>0</v>
      </c>
      <c r="L22" s="87">
        <f t="shared" si="26"/>
        <v>0</v>
      </c>
      <c r="M22" s="87">
        <f t="shared" si="26"/>
        <v>0</v>
      </c>
      <c r="N22" s="87">
        <f t="shared" si="26"/>
        <v>0</v>
      </c>
      <c r="O22" s="87">
        <f t="shared" si="26"/>
        <v>0</v>
      </c>
      <c r="P22" s="87">
        <f t="shared" si="26"/>
        <v>0</v>
      </c>
      <c r="Q22" s="87">
        <f t="shared" si="26"/>
        <v>0</v>
      </c>
      <c r="R22" s="87">
        <f t="shared" si="26"/>
        <v>0</v>
      </c>
      <c r="S22" s="87">
        <f t="shared" si="26"/>
        <v>0</v>
      </c>
      <c r="T22" s="87">
        <f t="shared" si="20"/>
        <v>0</v>
      </c>
      <c r="V22" s="87">
        <f t="shared" si="3"/>
        <v>0</v>
      </c>
      <c r="W22" s="93"/>
      <c r="X22" s="94"/>
      <c r="Y22" s="94"/>
      <c r="Z22" s="76"/>
      <c r="AA22" s="76"/>
      <c r="AB22" s="95"/>
      <c r="AC22" s="96"/>
      <c r="AD22" s="95"/>
      <c r="AE22" s="95"/>
      <c r="AF22" s="95"/>
      <c r="AG22" s="95"/>
      <c r="AH22" s="95"/>
      <c r="AI22" s="95"/>
      <c r="AJ22" s="97"/>
      <c r="AK22" s="95"/>
    </row>
    <row r="23" spans="1:37" ht="14.25" customHeight="1">
      <c r="A23" s="101"/>
      <c r="B23" s="100"/>
      <c r="C23" s="100"/>
      <c r="D23" s="90">
        <f t="shared" si="18"/>
        <v>0</v>
      </c>
      <c r="E23" s="91"/>
      <c r="F23" s="91"/>
      <c r="G23" s="87">
        <f t="shared" ref="G23:S23" si="27">IF($F23=G$1,+$B23,0)</f>
        <v>0</v>
      </c>
      <c r="H23" s="87">
        <f t="shared" si="27"/>
        <v>0</v>
      </c>
      <c r="I23" s="87">
        <f t="shared" si="27"/>
        <v>0</v>
      </c>
      <c r="J23" s="87">
        <f t="shared" si="27"/>
        <v>0</v>
      </c>
      <c r="K23" s="87">
        <f t="shared" si="27"/>
        <v>0</v>
      </c>
      <c r="L23" s="87">
        <f t="shared" si="27"/>
        <v>0</v>
      </c>
      <c r="M23" s="87">
        <f t="shared" si="27"/>
        <v>0</v>
      </c>
      <c r="N23" s="87">
        <f t="shared" si="27"/>
        <v>0</v>
      </c>
      <c r="O23" s="87">
        <f t="shared" si="27"/>
        <v>0</v>
      </c>
      <c r="P23" s="87">
        <f t="shared" si="27"/>
        <v>0</v>
      </c>
      <c r="Q23" s="87">
        <f t="shared" si="27"/>
        <v>0</v>
      </c>
      <c r="R23" s="87">
        <f t="shared" si="27"/>
        <v>0</v>
      </c>
      <c r="S23" s="87">
        <f t="shared" si="27"/>
        <v>0</v>
      </c>
      <c r="T23" s="87">
        <f t="shared" si="20"/>
        <v>0</v>
      </c>
      <c r="V23" s="87">
        <f t="shared" si="3"/>
        <v>0</v>
      </c>
      <c r="W23" s="93"/>
      <c r="X23" s="94"/>
      <c r="Y23" s="94"/>
      <c r="Z23" s="76"/>
      <c r="AA23" s="76"/>
      <c r="AB23" s="95"/>
      <c r="AC23" s="96"/>
      <c r="AD23" s="95"/>
      <c r="AE23" s="95"/>
      <c r="AF23" s="95"/>
      <c r="AG23" s="95"/>
      <c r="AH23" s="95"/>
      <c r="AI23" s="95"/>
      <c r="AJ23" s="97"/>
      <c r="AK23" s="95"/>
    </row>
    <row r="24" spans="1:37" ht="14.25" customHeight="1">
      <c r="A24" s="101"/>
      <c r="B24" s="100"/>
      <c r="C24" s="90"/>
      <c r="D24" s="111">
        <f t="shared" si="18"/>
        <v>0</v>
      </c>
      <c r="E24" s="91"/>
      <c r="F24" s="91"/>
      <c r="G24" s="87">
        <f t="shared" ref="G24:S24" si="28">IF($F24=G$1,+$B24,0)</f>
        <v>0</v>
      </c>
      <c r="H24" s="87">
        <f t="shared" si="28"/>
        <v>0</v>
      </c>
      <c r="I24" s="87">
        <f t="shared" si="28"/>
        <v>0</v>
      </c>
      <c r="J24" s="87">
        <f t="shared" si="28"/>
        <v>0</v>
      </c>
      <c r="K24" s="87">
        <f t="shared" si="28"/>
        <v>0</v>
      </c>
      <c r="L24" s="87">
        <f t="shared" si="28"/>
        <v>0</v>
      </c>
      <c r="M24" s="87">
        <f t="shared" si="28"/>
        <v>0</v>
      </c>
      <c r="N24" s="87">
        <f t="shared" si="28"/>
        <v>0</v>
      </c>
      <c r="O24" s="87">
        <f t="shared" si="28"/>
        <v>0</v>
      </c>
      <c r="P24" s="87">
        <f t="shared" si="28"/>
        <v>0</v>
      </c>
      <c r="Q24" s="87">
        <f t="shared" si="28"/>
        <v>0</v>
      </c>
      <c r="R24" s="87">
        <f t="shared" si="28"/>
        <v>0</v>
      </c>
      <c r="S24" s="87">
        <f t="shared" si="28"/>
        <v>0</v>
      </c>
      <c r="T24" s="87">
        <f t="shared" si="20"/>
        <v>0</v>
      </c>
      <c r="V24" s="87">
        <f t="shared" si="3"/>
        <v>0</v>
      </c>
      <c r="W24" s="93"/>
      <c r="X24" s="94"/>
      <c r="Y24" s="94"/>
      <c r="Z24" s="77"/>
      <c r="AA24" s="77"/>
      <c r="AB24" s="95"/>
      <c r="AC24" s="96"/>
      <c r="AD24" s="95"/>
      <c r="AE24" s="95"/>
      <c r="AF24" s="95"/>
      <c r="AG24" s="95"/>
      <c r="AH24" s="95"/>
      <c r="AI24" s="95"/>
      <c r="AJ24" s="97"/>
      <c r="AK24" s="95"/>
    </row>
    <row r="25" spans="1:37" ht="14.25" customHeight="1">
      <c r="A25" s="101"/>
      <c r="B25" s="100"/>
      <c r="C25" s="90"/>
      <c r="D25" s="90">
        <f t="shared" si="18"/>
        <v>0</v>
      </c>
      <c r="E25" s="91"/>
      <c r="F25" s="91"/>
      <c r="G25" s="87">
        <f t="shared" ref="G25:S25" si="29">IF($F25=G$1,+$B25,0)</f>
        <v>0</v>
      </c>
      <c r="H25" s="87">
        <f t="shared" si="29"/>
        <v>0</v>
      </c>
      <c r="I25" s="87">
        <f t="shared" si="29"/>
        <v>0</v>
      </c>
      <c r="J25" s="87">
        <f t="shared" si="29"/>
        <v>0</v>
      </c>
      <c r="K25" s="87">
        <f t="shared" si="29"/>
        <v>0</v>
      </c>
      <c r="L25" s="87">
        <f t="shared" si="29"/>
        <v>0</v>
      </c>
      <c r="M25" s="87">
        <f t="shared" si="29"/>
        <v>0</v>
      </c>
      <c r="N25" s="87">
        <f t="shared" si="29"/>
        <v>0</v>
      </c>
      <c r="O25" s="87">
        <f t="shared" si="29"/>
        <v>0</v>
      </c>
      <c r="P25" s="87">
        <f t="shared" si="29"/>
        <v>0</v>
      </c>
      <c r="Q25" s="87">
        <f t="shared" si="29"/>
        <v>0</v>
      </c>
      <c r="R25" s="87">
        <f t="shared" si="29"/>
        <v>0</v>
      </c>
      <c r="S25" s="87">
        <f t="shared" si="29"/>
        <v>0</v>
      </c>
      <c r="T25" s="87">
        <f t="shared" si="20"/>
        <v>0</v>
      </c>
      <c r="V25" s="87">
        <f t="shared" si="3"/>
        <v>0</v>
      </c>
      <c r="W25" s="93"/>
      <c r="X25" s="94"/>
      <c r="Y25" s="94"/>
      <c r="Z25" s="77"/>
      <c r="AA25" s="76"/>
      <c r="AB25" s="95"/>
      <c r="AC25" s="96"/>
      <c r="AD25" s="95"/>
      <c r="AE25" s="95"/>
      <c r="AF25" s="95"/>
      <c r="AG25" s="95"/>
      <c r="AH25" s="95"/>
      <c r="AI25" s="95"/>
      <c r="AJ25" s="97"/>
      <c r="AK25" s="95"/>
    </row>
    <row r="26" spans="1:37" ht="14.25" customHeight="1">
      <c r="A26" s="101"/>
      <c r="B26" s="100"/>
      <c r="C26" s="90"/>
      <c r="D26" s="90">
        <f t="shared" si="18"/>
        <v>0</v>
      </c>
      <c r="E26" s="91"/>
      <c r="F26" s="107"/>
      <c r="G26" s="87">
        <f t="shared" ref="G26:S26" si="30">IF($F26=G$1,+$B26,0)</f>
        <v>0</v>
      </c>
      <c r="H26" s="87">
        <f t="shared" si="30"/>
        <v>0</v>
      </c>
      <c r="I26" s="87">
        <f t="shared" si="30"/>
        <v>0</v>
      </c>
      <c r="J26" s="87">
        <f t="shared" si="30"/>
        <v>0</v>
      </c>
      <c r="K26" s="87">
        <f t="shared" si="30"/>
        <v>0</v>
      </c>
      <c r="L26" s="87">
        <f t="shared" si="30"/>
        <v>0</v>
      </c>
      <c r="M26" s="87">
        <f t="shared" si="30"/>
        <v>0</v>
      </c>
      <c r="N26" s="87">
        <f t="shared" si="30"/>
        <v>0</v>
      </c>
      <c r="O26" s="87">
        <f t="shared" si="30"/>
        <v>0</v>
      </c>
      <c r="P26" s="87">
        <f t="shared" si="30"/>
        <v>0</v>
      </c>
      <c r="Q26" s="87">
        <f t="shared" si="30"/>
        <v>0</v>
      </c>
      <c r="R26" s="87">
        <f t="shared" si="30"/>
        <v>0</v>
      </c>
      <c r="S26" s="87">
        <f t="shared" si="30"/>
        <v>0</v>
      </c>
      <c r="T26" s="87">
        <f t="shared" si="20"/>
        <v>0</v>
      </c>
      <c r="V26" s="87">
        <f t="shared" si="3"/>
        <v>0</v>
      </c>
      <c r="W26" s="93"/>
      <c r="X26" s="94"/>
      <c r="Y26" s="94"/>
      <c r="Z26" s="77"/>
      <c r="AA26" s="77"/>
      <c r="AB26" s="95"/>
      <c r="AC26" s="96"/>
      <c r="AD26" s="95"/>
      <c r="AE26" s="95"/>
      <c r="AF26" s="95"/>
      <c r="AG26" s="95"/>
      <c r="AH26" s="95"/>
      <c r="AI26" s="95"/>
      <c r="AJ26" s="97"/>
      <c r="AK26" s="95"/>
    </row>
    <row r="27" spans="1:37" ht="14.25" customHeight="1">
      <c r="A27" s="102" t="s">
        <v>222</v>
      </c>
      <c r="B27" s="108">
        <f t="shared" ref="B27:D27" si="31">SUM(B16:B26)</f>
        <v>1776.06</v>
      </c>
      <c r="C27" s="108">
        <f t="shared" si="31"/>
        <v>273.83999999999997</v>
      </c>
      <c r="D27" s="108">
        <f t="shared" si="31"/>
        <v>2049.9</v>
      </c>
      <c r="E27" s="2"/>
      <c r="F27" s="109"/>
      <c r="G27" s="110">
        <f t="shared" ref="G27:T27" si="32">SUM(G16:G26)</f>
        <v>364.24</v>
      </c>
      <c r="H27" s="110">
        <f t="shared" si="32"/>
        <v>200</v>
      </c>
      <c r="I27" s="110">
        <f t="shared" si="32"/>
        <v>1155</v>
      </c>
      <c r="J27" s="110">
        <f t="shared" si="32"/>
        <v>0</v>
      </c>
      <c r="K27" s="110">
        <f t="shared" si="32"/>
        <v>0</v>
      </c>
      <c r="L27" s="110">
        <f t="shared" si="32"/>
        <v>56.82</v>
      </c>
      <c r="M27" s="110">
        <f t="shared" si="32"/>
        <v>0</v>
      </c>
      <c r="N27" s="110">
        <f t="shared" si="32"/>
        <v>0</v>
      </c>
      <c r="O27" s="110">
        <f t="shared" si="32"/>
        <v>0</v>
      </c>
      <c r="P27" s="110">
        <f t="shared" si="32"/>
        <v>0</v>
      </c>
      <c r="Q27" s="110">
        <f t="shared" si="32"/>
        <v>0</v>
      </c>
      <c r="R27" s="110">
        <f t="shared" si="32"/>
        <v>0</v>
      </c>
      <c r="S27" s="110">
        <f t="shared" si="32"/>
        <v>0</v>
      </c>
      <c r="T27" s="110">
        <f t="shared" si="32"/>
        <v>1776.06</v>
      </c>
      <c r="V27" s="87">
        <f t="shared" si="3"/>
        <v>0</v>
      </c>
      <c r="W27" s="93"/>
      <c r="X27" s="94"/>
      <c r="Y27" s="94"/>
      <c r="Z27" s="77"/>
      <c r="AA27" s="77"/>
      <c r="AB27" s="95"/>
      <c r="AC27" s="96"/>
      <c r="AD27" s="95"/>
      <c r="AE27" s="95"/>
      <c r="AF27" s="95"/>
      <c r="AG27" s="95"/>
      <c r="AH27" s="95"/>
      <c r="AI27" s="95"/>
      <c r="AJ27" s="97"/>
      <c r="AK27" s="95"/>
    </row>
    <row r="28" spans="1:37" ht="14.25" customHeight="1">
      <c r="A28" s="76" t="s">
        <v>349</v>
      </c>
      <c r="B28" s="5">
        <v>335.52</v>
      </c>
      <c r="D28" s="111">
        <f t="shared" ref="D28:D42" si="33">SUM(B28:C28)</f>
        <v>335.52</v>
      </c>
      <c r="E28" s="91">
        <v>722883</v>
      </c>
      <c r="F28" s="91">
        <v>1</v>
      </c>
      <c r="G28" s="87">
        <f t="shared" ref="G28:S28" si="34">IF($F28=G$1,+$B28,0)</f>
        <v>335.52</v>
      </c>
      <c r="H28" s="87">
        <f t="shared" si="34"/>
        <v>0</v>
      </c>
      <c r="I28" s="87">
        <f t="shared" si="34"/>
        <v>0</v>
      </c>
      <c r="J28" s="87">
        <f t="shared" si="34"/>
        <v>0</v>
      </c>
      <c r="K28" s="87">
        <f t="shared" si="34"/>
        <v>0</v>
      </c>
      <c r="L28" s="87">
        <f t="shared" si="34"/>
        <v>0</v>
      </c>
      <c r="M28" s="87">
        <f t="shared" si="34"/>
        <v>0</v>
      </c>
      <c r="N28" s="87">
        <f t="shared" si="34"/>
        <v>0</v>
      </c>
      <c r="O28" s="87">
        <f t="shared" si="34"/>
        <v>0</v>
      </c>
      <c r="P28" s="87">
        <f t="shared" si="34"/>
        <v>0</v>
      </c>
      <c r="Q28" s="87">
        <f t="shared" si="34"/>
        <v>0</v>
      </c>
      <c r="R28" s="87">
        <f t="shared" si="34"/>
        <v>0</v>
      </c>
      <c r="S28" s="87">
        <f t="shared" si="34"/>
        <v>0</v>
      </c>
      <c r="T28" s="87">
        <f t="shared" ref="T28:T42" si="35">SUM(G28:R28)</f>
        <v>335.52</v>
      </c>
      <c r="V28" s="87">
        <f t="shared" si="3"/>
        <v>0</v>
      </c>
      <c r="W28" s="93"/>
      <c r="X28" s="94"/>
      <c r="Y28" s="99"/>
      <c r="Z28" s="77"/>
      <c r="AA28" s="76"/>
      <c r="AB28" s="95"/>
      <c r="AC28" s="96"/>
      <c r="AD28" s="95"/>
      <c r="AE28" s="95"/>
      <c r="AF28" s="95"/>
      <c r="AG28" s="95"/>
      <c r="AH28" s="95"/>
      <c r="AI28" s="95"/>
      <c r="AJ28" s="97"/>
      <c r="AK28" s="95"/>
    </row>
    <row r="29" spans="1:37" ht="14.25" customHeight="1">
      <c r="A29" s="76" t="s">
        <v>572</v>
      </c>
      <c r="B29" s="90">
        <v>28.52</v>
      </c>
      <c r="C29" s="90"/>
      <c r="D29" s="111">
        <f t="shared" si="33"/>
        <v>28.52</v>
      </c>
      <c r="E29" s="91" t="s">
        <v>211</v>
      </c>
      <c r="F29" s="91">
        <v>1</v>
      </c>
      <c r="G29" s="87">
        <f t="shared" ref="G29:S29" si="36">IF($F29=G$1,+$B29,0)</f>
        <v>28.52</v>
      </c>
      <c r="H29" s="87">
        <f t="shared" si="36"/>
        <v>0</v>
      </c>
      <c r="I29" s="87">
        <f t="shared" si="36"/>
        <v>0</v>
      </c>
      <c r="J29" s="87">
        <f t="shared" si="36"/>
        <v>0</v>
      </c>
      <c r="K29" s="87">
        <f t="shared" si="36"/>
        <v>0</v>
      </c>
      <c r="L29" s="87">
        <f t="shared" si="36"/>
        <v>0</v>
      </c>
      <c r="M29" s="87">
        <f t="shared" si="36"/>
        <v>0</v>
      </c>
      <c r="N29" s="87">
        <f t="shared" si="36"/>
        <v>0</v>
      </c>
      <c r="O29" s="87">
        <f t="shared" si="36"/>
        <v>0</v>
      </c>
      <c r="P29" s="87">
        <f t="shared" si="36"/>
        <v>0</v>
      </c>
      <c r="Q29" s="87">
        <f t="shared" si="36"/>
        <v>0</v>
      </c>
      <c r="R29" s="87">
        <f t="shared" si="36"/>
        <v>0</v>
      </c>
      <c r="S29" s="87">
        <f t="shared" si="36"/>
        <v>0</v>
      </c>
      <c r="T29" s="100">
        <f t="shared" si="35"/>
        <v>28.52</v>
      </c>
      <c r="V29" s="87">
        <f t="shared" si="3"/>
        <v>0</v>
      </c>
      <c r="W29" s="93"/>
      <c r="X29" s="94"/>
      <c r="Y29" s="94"/>
      <c r="Z29" s="77"/>
      <c r="AA29" s="77"/>
      <c r="AB29" s="95"/>
      <c r="AC29" s="96"/>
      <c r="AD29" s="95"/>
      <c r="AE29" s="95"/>
      <c r="AF29" s="95"/>
      <c r="AG29" s="95"/>
      <c r="AH29" s="95"/>
      <c r="AI29" s="95"/>
      <c r="AJ29" s="97"/>
      <c r="AK29" s="95"/>
    </row>
    <row r="30" spans="1:37" ht="14.25" customHeight="1">
      <c r="A30" s="76" t="s">
        <v>239</v>
      </c>
      <c r="B30" s="90">
        <v>389.6</v>
      </c>
      <c r="C30" s="90"/>
      <c r="D30" s="90">
        <f t="shared" si="33"/>
        <v>389.6</v>
      </c>
      <c r="E30" s="91">
        <v>722884</v>
      </c>
      <c r="F30" s="91">
        <v>1</v>
      </c>
      <c r="G30" s="87">
        <f t="shared" ref="G30:S30" si="37">IF($F30=G$1,+$B30,0)</f>
        <v>389.6</v>
      </c>
      <c r="H30" s="87">
        <f t="shared" si="37"/>
        <v>0</v>
      </c>
      <c r="I30" s="87">
        <f t="shared" si="37"/>
        <v>0</v>
      </c>
      <c r="J30" s="87">
        <f t="shared" si="37"/>
        <v>0</v>
      </c>
      <c r="K30" s="87">
        <f t="shared" si="37"/>
        <v>0</v>
      </c>
      <c r="L30" s="87">
        <f t="shared" si="37"/>
        <v>0</v>
      </c>
      <c r="M30" s="87">
        <f t="shared" si="37"/>
        <v>0</v>
      </c>
      <c r="N30" s="87">
        <f t="shared" si="37"/>
        <v>0</v>
      </c>
      <c r="O30" s="87">
        <f t="shared" si="37"/>
        <v>0</v>
      </c>
      <c r="P30" s="87">
        <f t="shared" si="37"/>
        <v>0</v>
      </c>
      <c r="Q30" s="87">
        <f t="shared" si="37"/>
        <v>0</v>
      </c>
      <c r="R30" s="87">
        <f t="shared" si="37"/>
        <v>0</v>
      </c>
      <c r="S30" s="87">
        <f t="shared" si="37"/>
        <v>0</v>
      </c>
      <c r="T30" s="100">
        <f t="shared" si="35"/>
        <v>389.6</v>
      </c>
      <c r="V30" s="87">
        <f t="shared" si="3"/>
        <v>0</v>
      </c>
      <c r="W30" s="93"/>
      <c r="X30" s="94"/>
      <c r="Y30" s="94"/>
      <c r="Z30" s="77"/>
      <c r="AA30" s="77"/>
      <c r="AB30" s="95"/>
      <c r="AC30" s="96"/>
      <c r="AD30" s="95"/>
      <c r="AE30" s="95"/>
      <c r="AF30" s="95"/>
      <c r="AG30" s="95"/>
      <c r="AH30" s="95"/>
      <c r="AI30" s="95"/>
      <c r="AJ30" s="97"/>
      <c r="AK30" s="95"/>
    </row>
    <row r="31" spans="1:37" ht="14.25" customHeight="1">
      <c r="A31" s="76" t="s">
        <v>212</v>
      </c>
      <c r="B31" s="90">
        <v>845</v>
      </c>
      <c r="C31" s="90">
        <v>169</v>
      </c>
      <c r="D31" s="111">
        <f t="shared" si="33"/>
        <v>1014</v>
      </c>
      <c r="E31" s="91">
        <v>722885</v>
      </c>
      <c r="F31" s="91">
        <v>3</v>
      </c>
      <c r="G31" s="87">
        <f t="shared" ref="G31:S31" si="38">IF($F31=G$1,+$B31,0)</f>
        <v>0</v>
      </c>
      <c r="H31" s="87">
        <f t="shared" si="38"/>
        <v>0</v>
      </c>
      <c r="I31" s="87">
        <f t="shared" si="38"/>
        <v>845</v>
      </c>
      <c r="J31" s="87">
        <f t="shared" si="38"/>
        <v>0</v>
      </c>
      <c r="K31" s="87">
        <f t="shared" si="38"/>
        <v>0</v>
      </c>
      <c r="L31" s="87">
        <f t="shared" si="38"/>
        <v>0</v>
      </c>
      <c r="M31" s="87">
        <f t="shared" si="38"/>
        <v>0</v>
      </c>
      <c r="N31" s="87">
        <f t="shared" si="38"/>
        <v>0</v>
      </c>
      <c r="O31" s="87">
        <f t="shared" si="38"/>
        <v>0</v>
      </c>
      <c r="P31" s="87">
        <f t="shared" si="38"/>
        <v>0</v>
      </c>
      <c r="Q31" s="87">
        <f t="shared" si="38"/>
        <v>0</v>
      </c>
      <c r="R31" s="87">
        <f t="shared" si="38"/>
        <v>0</v>
      </c>
      <c r="S31" s="87">
        <f t="shared" si="38"/>
        <v>0</v>
      </c>
      <c r="T31" s="100">
        <f t="shared" si="35"/>
        <v>845</v>
      </c>
      <c r="V31" s="87">
        <f t="shared" si="3"/>
        <v>0</v>
      </c>
      <c r="W31" s="93"/>
      <c r="X31" s="94"/>
      <c r="Y31" s="94"/>
      <c r="Z31" s="76"/>
      <c r="AA31" s="76"/>
      <c r="AB31" s="95"/>
      <c r="AC31" s="96"/>
      <c r="AD31" s="95"/>
      <c r="AE31" s="95"/>
      <c r="AF31" s="95"/>
      <c r="AG31" s="95"/>
      <c r="AH31" s="95"/>
      <c r="AI31" s="95"/>
      <c r="AJ31" s="97"/>
      <c r="AK31" s="95"/>
    </row>
    <row r="32" spans="1:37" ht="14.25" customHeight="1">
      <c r="A32" s="76" t="s">
        <v>359</v>
      </c>
      <c r="B32" s="90">
        <v>200</v>
      </c>
      <c r="C32" s="90"/>
      <c r="D32" s="111">
        <f t="shared" si="33"/>
        <v>200</v>
      </c>
      <c r="E32" s="91">
        <v>722886</v>
      </c>
      <c r="F32" s="91">
        <v>2</v>
      </c>
      <c r="G32" s="87">
        <f t="shared" ref="G32:S32" si="39">IF($F32=G$1,+$B32,0)</f>
        <v>0</v>
      </c>
      <c r="H32" s="87">
        <f t="shared" si="39"/>
        <v>200</v>
      </c>
      <c r="I32" s="87">
        <f t="shared" si="39"/>
        <v>0</v>
      </c>
      <c r="J32" s="87">
        <f t="shared" si="39"/>
        <v>0</v>
      </c>
      <c r="K32" s="87">
        <f t="shared" si="39"/>
        <v>0</v>
      </c>
      <c r="L32" s="87">
        <f t="shared" si="39"/>
        <v>0</v>
      </c>
      <c r="M32" s="87">
        <f t="shared" si="39"/>
        <v>0</v>
      </c>
      <c r="N32" s="87">
        <f t="shared" si="39"/>
        <v>0</v>
      </c>
      <c r="O32" s="87">
        <f t="shared" si="39"/>
        <v>0</v>
      </c>
      <c r="P32" s="87">
        <f t="shared" si="39"/>
        <v>0</v>
      </c>
      <c r="Q32" s="87">
        <f t="shared" si="39"/>
        <v>0</v>
      </c>
      <c r="R32" s="87">
        <f t="shared" si="39"/>
        <v>0</v>
      </c>
      <c r="S32" s="87">
        <f t="shared" si="39"/>
        <v>0</v>
      </c>
      <c r="T32" s="100">
        <f t="shared" si="35"/>
        <v>200</v>
      </c>
      <c r="V32" s="87">
        <f t="shared" si="3"/>
        <v>0</v>
      </c>
      <c r="W32" s="93"/>
      <c r="X32" s="94"/>
      <c r="Y32" s="94"/>
      <c r="Z32" s="76"/>
      <c r="AA32" s="76"/>
      <c r="AB32" s="95"/>
      <c r="AC32" s="96"/>
      <c r="AD32" s="95"/>
      <c r="AE32" s="95"/>
      <c r="AF32" s="95"/>
      <c r="AG32" s="95"/>
      <c r="AH32" s="95"/>
      <c r="AI32" s="95"/>
      <c r="AJ32" s="97"/>
      <c r="AK32" s="95"/>
    </row>
    <row r="33" spans="1:37" ht="14.25" customHeight="1">
      <c r="A33" s="76" t="s">
        <v>748</v>
      </c>
      <c r="B33" s="90">
        <v>20</v>
      </c>
      <c r="C33" s="90"/>
      <c r="D33" s="111">
        <f t="shared" si="33"/>
        <v>20</v>
      </c>
      <c r="E33" s="91">
        <v>722887</v>
      </c>
      <c r="F33" s="91">
        <v>2</v>
      </c>
      <c r="G33" s="87">
        <f t="shared" ref="G33:S33" si="40">IF($F33=G$1,+$B33,0)</f>
        <v>0</v>
      </c>
      <c r="H33" s="87">
        <f t="shared" si="40"/>
        <v>20</v>
      </c>
      <c r="I33" s="87">
        <f t="shared" si="40"/>
        <v>0</v>
      </c>
      <c r="J33" s="87">
        <f t="shared" si="40"/>
        <v>0</v>
      </c>
      <c r="K33" s="87">
        <f t="shared" si="40"/>
        <v>0</v>
      </c>
      <c r="L33" s="87">
        <f t="shared" si="40"/>
        <v>0</v>
      </c>
      <c r="M33" s="87">
        <f t="shared" si="40"/>
        <v>0</v>
      </c>
      <c r="N33" s="87">
        <f t="shared" si="40"/>
        <v>0</v>
      </c>
      <c r="O33" s="87">
        <f t="shared" si="40"/>
        <v>0</v>
      </c>
      <c r="P33" s="87">
        <f t="shared" si="40"/>
        <v>0</v>
      </c>
      <c r="Q33" s="87">
        <f t="shared" si="40"/>
        <v>0</v>
      </c>
      <c r="R33" s="87">
        <f t="shared" si="40"/>
        <v>0</v>
      </c>
      <c r="S33" s="87">
        <f t="shared" si="40"/>
        <v>0</v>
      </c>
      <c r="T33" s="100">
        <f t="shared" si="35"/>
        <v>20</v>
      </c>
      <c r="V33" s="87">
        <f t="shared" si="3"/>
        <v>0</v>
      </c>
      <c r="W33" s="93"/>
      <c r="X33" s="94"/>
      <c r="Y33" s="94"/>
      <c r="Z33" s="76"/>
      <c r="AA33" s="76"/>
      <c r="AB33" s="95"/>
      <c r="AC33" s="96"/>
      <c r="AD33" s="95"/>
      <c r="AE33" s="95"/>
      <c r="AF33" s="95"/>
      <c r="AG33" s="95"/>
      <c r="AH33" s="95"/>
      <c r="AI33" s="95"/>
      <c r="AJ33" s="97"/>
      <c r="AK33" s="95"/>
    </row>
    <row r="34" spans="1:37" ht="14.25" customHeight="1">
      <c r="A34" s="76" t="s">
        <v>240</v>
      </c>
      <c r="B34" s="90">
        <v>71.14</v>
      </c>
      <c r="C34" s="90">
        <v>14.22</v>
      </c>
      <c r="D34" s="111">
        <f t="shared" si="33"/>
        <v>85.36</v>
      </c>
      <c r="E34" s="91">
        <v>722888</v>
      </c>
      <c r="F34" s="91">
        <v>2</v>
      </c>
      <c r="G34" s="87">
        <f t="shared" ref="G34:S34" si="41">IF($F34=G$1,+$B34,0)</f>
        <v>0</v>
      </c>
      <c r="H34" s="87">
        <f t="shared" si="41"/>
        <v>71.14</v>
      </c>
      <c r="I34" s="87">
        <f t="shared" si="41"/>
        <v>0</v>
      </c>
      <c r="J34" s="87">
        <f t="shared" si="41"/>
        <v>0</v>
      </c>
      <c r="K34" s="87">
        <f t="shared" si="41"/>
        <v>0</v>
      </c>
      <c r="L34" s="87">
        <f t="shared" si="41"/>
        <v>0</v>
      </c>
      <c r="M34" s="87">
        <f t="shared" si="41"/>
        <v>0</v>
      </c>
      <c r="N34" s="87">
        <f t="shared" si="41"/>
        <v>0</v>
      </c>
      <c r="O34" s="87">
        <f t="shared" si="41"/>
        <v>0</v>
      </c>
      <c r="P34" s="87">
        <f t="shared" si="41"/>
        <v>0</v>
      </c>
      <c r="Q34" s="87">
        <f t="shared" si="41"/>
        <v>0</v>
      </c>
      <c r="R34" s="87">
        <f t="shared" si="41"/>
        <v>0</v>
      </c>
      <c r="S34" s="87">
        <f t="shared" si="41"/>
        <v>0</v>
      </c>
      <c r="T34" s="100">
        <f t="shared" si="35"/>
        <v>71.14</v>
      </c>
      <c r="V34" s="87">
        <f t="shared" si="3"/>
        <v>0</v>
      </c>
      <c r="W34" s="93"/>
      <c r="X34" s="94"/>
      <c r="Y34" s="94"/>
      <c r="Z34" s="76"/>
      <c r="AA34" s="76"/>
      <c r="AB34" s="95"/>
      <c r="AC34" s="96"/>
      <c r="AD34" s="95"/>
      <c r="AE34" s="95"/>
      <c r="AF34" s="95"/>
      <c r="AG34" s="95"/>
      <c r="AH34" s="95"/>
      <c r="AI34" s="95"/>
      <c r="AJ34" s="97"/>
      <c r="AK34" s="95"/>
    </row>
    <row r="35" spans="1:37" ht="14.25" customHeight="1">
      <c r="A35" s="76" t="s">
        <v>387</v>
      </c>
      <c r="B35" s="90">
        <v>52.79</v>
      </c>
      <c r="C35" s="90">
        <v>2.64</v>
      </c>
      <c r="D35" s="111">
        <f t="shared" si="33"/>
        <v>55.43</v>
      </c>
      <c r="E35" s="91" t="s">
        <v>211</v>
      </c>
      <c r="F35" s="91">
        <v>6</v>
      </c>
      <c r="G35" s="87">
        <f t="shared" ref="G35:S35" si="42">IF($F35=G$1,+$B35,0)</f>
        <v>0</v>
      </c>
      <c r="H35" s="87">
        <f t="shared" si="42"/>
        <v>0</v>
      </c>
      <c r="I35" s="87">
        <f t="shared" si="42"/>
        <v>0</v>
      </c>
      <c r="J35" s="87">
        <f t="shared" si="42"/>
        <v>0</v>
      </c>
      <c r="K35" s="87">
        <f t="shared" si="42"/>
        <v>0</v>
      </c>
      <c r="L35" s="87">
        <f t="shared" si="42"/>
        <v>52.79</v>
      </c>
      <c r="M35" s="87">
        <f t="shared" si="42"/>
        <v>0</v>
      </c>
      <c r="N35" s="87">
        <f t="shared" si="42"/>
        <v>0</v>
      </c>
      <c r="O35" s="87">
        <f t="shared" si="42"/>
        <v>0</v>
      </c>
      <c r="P35" s="87">
        <f t="shared" si="42"/>
        <v>0</v>
      </c>
      <c r="Q35" s="87">
        <f t="shared" si="42"/>
        <v>0</v>
      </c>
      <c r="R35" s="87">
        <f t="shared" si="42"/>
        <v>0</v>
      </c>
      <c r="S35" s="87">
        <f t="shared" si="42"/>
        <v>0</v>
      </c>
      <c r="T35" s="100">
        <f t="shared" si="35"/>
        <v>52.79</v>
      </c>
      <c r="V35" s="87">
        <f t="shared" si="3"/>
        <v>0</v>
      </c>
      <c r="W35" s="93"/>
      <c r="X35" s="94"/>
      <c r="Y35" s="99"/>
      <c r="Z35" s="77"/>
      <c r="AA35" s="76"/>
      <c r="AB35" s="96"/>
      <c r="AC35" s="95"/>
      <c r="AD35" s="95"/>
      <c r="AE35" s="95"/>
      <c r="AF35" s="95"/>
      <c r="AG35" s="95"/>
      <c r="AH35" s="95"/>
      <c r="AI35" s="95"/>
      <c r="AJ35" s="97"/>
      <c r="AK35" s="95"/>
    </row>
    <row r="36" spans="1:37" ht="14.25" customHeight="1">
      <c r="A36" s="76" t="s">
        <v>749</v>
      </c>
      <c r="B36" s="90">
        <v>200</v>
      </c>
      <c r="C36" s="90"/>
      <c r="D36" s="111">
        <f t="shared" si="33"/>
        <v>200</v>
      </c>
      <c r="E36" s="91">
        <v>722890</v>
      </c>
      <c r="F36" s="91">
        <v>12</v>
      </c>
      <c r="G36" s="87">
        <f t="shared" ref="G36:S36" si="43">IF($F36=G$1,+$B36,0)</f>
        <v>0</v>
      </c>
      <c r="H36" s="87">
        <f t="shared" si="43"/>
        <v>0</v>
      </c>
      <c r="I36" s="87">
        <f t="shared" si="43"/>
        <v>0</v>
      </c>
      <c r="J36" s="87">
        <f t="shared" si="43"/>
        <v>0</v>
      </c>
      <c r="K36" s="87">
        <f t="shared" si="43"/>
        <v>0</v>
      </c>
      <c r="L36" s="87">
        <f t="shared" si="43"/>
        <v>0</v>
      </c>
      <c r="M36" s="87">
        <f t="shared" si="43"/>
        <v>0</v>
      </c>
      <c r="N36" s="87">
        <f t="shared" si="43"/>
        <v>0</v>
      </c>
      <c r="O36" s="87">
        <f t="shared" si="43"/>
        <v>0</v>
      </c>
      <c r="P36" s="87">
        <f t="shared" si="43"/>
        <v>0</v>
      </c>
      <c r="Q36" s="87">
        <f t="shared" si="43"/>
        <v>0</v>
      </c>
      <c r="R36" s="87">
        <f t="shared" si="43"/>
        <v>200</v>
      </c>
      <c r="S36" s="87">
        <f t="shared" si="43"/>
        <v>0</v>
      </c>
      <c r="T36" s="100">
        <f t="shared" si="35"/>
        <v>200</v>
      </c>
      <c r="V36" s="87">
        <f t="shared" si="3"/>
        <v>0</v>
      </c>
    </row>
    <row r="37" spans="1:37" ht="14.25" customHeight="1">
      <c r="A37" s="76"/>
      <c r="B37" s="90"/>
      <c r="C37" s="90"/>
      <c r="D37" s="90">
        <f t="shared" si="33"/>
        <v>0</v>
      </c>
      <c r="E37" s="91"/>
      <c r="F37" s="91"/>
      <c r="G37" s="87">
        <f t="shared" ref="G37:S37" si="44">IF($F37=G$1,+$B37,0)</f>
        <v>0</v>
      </c>
      <c r="H37" s="87">
        <f t="shared" si="44"/>
        <v>0</v>
      </c>
      <c r="I37" s="87">
        <f t="shared" si="44"/>
        <v>0</v>
      </c>
      <c r="J37" s="87">
        <f t="shared" si="44"/>
        <v>0</v>
      </c>
      <c r="K37" s="87">
        <f t="shared" si="44"/>
        <v>0</v>
      </c>
      <c r="L37" s="87">
        <f t="shared" si="44"/>
        <v>0</v>
      </c>
      <c r="M37" s="87">
        <f t="shared" si="44"/>
        <v>0</v>
      </c>
      <c r="N37" s="87">
        <f t="shared" si="44"/>
        <v>0</v>
      </c>
      <c r="O37" s="87">
        <f t="shared" si="44"/>
        <v>0</v>
      </c>
      <c r="P37" s="87">
        <f t="shared" si="44"/>
        <v>0</v>
      </c>
      <c r="Q37" s="87">
        <f t="shared" si="44"/>
        <v>0</v>
      </c>
      <c r="R37" s="87">
        <f t="shared" si="44"/>
        <v>0</v>
      </c>
      <c r="S37" s="87">
        <f t="shared" si="44"/>
        <v>0</v>
      </c>
      <c r="T37" s="100">
        <f t="shared" si="35"/>
        <v>0</v>
      </c>
      <c r="V37" s="87">
        <f t="shared" si="3"/>
        <v>0</v>
      </c>
    </row>
    <row r="38" spans="1:37" ht="14.25" customHeight="1">
      <c r="A38" s="101"/>
      <c r="B38" s="90"/>
      <c r="C38" s="90"/>
      <c r="D38" s="90">
        <f t="shared" si="33"/>
        <v>0</v>
      </c>
      <c r="E38" s="91"/>
      <c r="F38" s="91"/>
      <c r="G38" s="87">
        <f t="shared" ref="G38:S38" si="45">IF($F38=G$1,+$B38,0)</f>
        <v>0</v>
      </c>
      <c r="H38" s="87">
        <f t="shared" si="45"/>
        <v>0</v>
      </c>
      <c r="I38" s="87">
        <f t="shared" si="45"/>
        <v>0</v>
      </c>
      <c r="J38" s="87">
        <f t="shared" si="45"/>
        <v>0</v>
      </c>
      <c r="K38" s="87">
        <f t="shared" si="45"/>
        <v>0</v>
      </c>
      <c r="L38" s="87">
        <f t="shared" si="45"/>
        <v>0</v>
      </c>
      <c r="M38" s="87">
        <f t="shared" si="45"/>
        <v>0</v>
      </c>
      <c r="N38" s="87">
        <f t="shared" si="45"/>
        <v>0</v>
      </c>
      <c r="O38" s="87">
        <f t="shared" si="45"/>
        <v>0</v>
      </c>
      <c r="P38" s="87">
        <f t="shared" si="45"/>
        <v>0</v>
      </c>
      <c r="Q38" s="87">
        <f t="shared" si="45"/>
        <v>0</v>
      </c>
      <c r="R38" s="87">
        <f t="shared" si="45"/>
        <v>0</v>
      </c>
      <c r="S38" s="87">
        <f t="shared" si="45"/>
        <v>0</v>
      </c>
      <c r="T38" s="100">
        <f t="shared" si="35"/>
        <v>0</v>
      </c>
      <c r="V38" s="87">
        <f t="shared" si="3"/>
        <v>0</v>
      </c>
    </row>
    <row r="39" spans="1:37" ht="14.25" customHeight="1">
      <c r="A39" s="101"/>
      <c r="B39" s="90"/>
      <c r="C39" s="90"/>
      <c r="D39" s="90">
        <f t="shared" si="33"/>
        <v>0</v>
      </c>
      <c r="E39" s="91"/>
      <c r="F39" s="91"/>
      <c r="G39" s="87">
        <f t="shared" ref="G39:S39" si="46">IF($F39=G$1,+$B39,0)</f>
        <v>0</v>
      </c>
      <c r="H39" s="87">
        <f t="shared" si="46"/>
        <v>0</v>
      </c>
      <c r="I39" s="87">
        <f t="shared" si="46"/>
        <v>0</v>
      </c>
      <c r="J39" s="87">
        <f t="shared" si="46"/>
        <v>0</v>
      </c>
      <c r="K39" s="87">
        <f t="shared" si="46"/>
        <v>0</v>
      </c>
      <c r="L39" s="87">
        <f t="shared" si="46"/>
        <v>0</v>
      </c>
      <c r="M39" s="87">
        <f t="shared" si="46"/>
        <v>0</v>
      </c>
      <c r="N39" s="87">
        <f t="shared" si="46"/>
        <v>0</v>
      </c>
      <c r="O39" s="87">
        <f t="shared" si="46"/>
        <v>0</v>
      </c>
      <c r="P39" s="87">
        <f t="shared" si="46"/>
        <v>0</v>
      </c>
      <c r="Q39" s="87">
        <f t="shared" si="46"/>
        <v>0</v>
      </c>
      <c r="R39" s="87">
        <f t="shared" si="46"/>
        <v>0</v>
      </c>
      <c r="S39" s="87">
        <f t="shared" si="46"/>
        <v>0</v>
      </c>
      <c r="T39" s="100">
        <f t="shared" si="35"/>
        <v>0</v>
      </c>
      <c r="V39" s="87">
        <f t="shared" si="3"/>
        <v>0</v>
      </c>
    </row>
    <row r="40" spans="1:37" ht="14.25" customHeight="1">
      <c r="A40" s="101"/>
      <c r="B40" s="90"/>
      <c r="C40" s="90"/>
      <c r="D40" s="111">
        <f t="shared" si="33"/>
        <v>0</v>
      </c>
      <c r="E40" s="91"/>
      <c r="F40" s="91"/>
      <c r="G40" s="87">
        <f t="shared" ref="G40:S40" si="47">IF($F40=G$1,+$B40,0)</f>
        <v>0</v>
      </c>
      <c r="H40" s="87">
        <f t="shared" si="47"/>
        <v>0</v>
      </c>
      <c r="I40" s="87">
        <f t="shared" si="47"/>
        <v>0</v>
      </c>
      <c r="J40" s="87">
        <f t="shared" si="47"/>
        <v>0</v>
      </c>
      <c r="K40" s="87">
        <f t="shared" si="47"/>
        <v>0</v>
      </c>
      <c r="L40" s="87">
        <f t="shared" si="47"/>
        <v>0</v>
      </c>
      <c r="M40" s="87">
        <f t="shared" si="47"/>
        <v>0</v>
      </c>
      <c r="N40" s="87">
        <f t="shared" si="47"/>
        <v>0</v>
      </c>
      <c r="O40" s="87">
        <f t="shared" si="47"/>
        <v>0</v>
      </c>
      <c r="P40" s="87">
        <f t="shared" si="47"/>
        <v>0</v>
      </c>
      <c r="Q40" s="87">
        <f t="shared" si="47"/>
        <v>0</v>
      </c>
      <c r="R40" s="87">
        <f t="shared" si="47"/>
        <v>0</v>
      </c>
      <c r="S40" s="87">
        <f t="shared" si="47"/>
        <v>0</v>
      </c>
      <c r="T40" s="100">
        <f t="shared" si="35"/>
        <v>0</v>
      </c>
      <c r="V40" s="87">
        <f t="shared" si="3"/>
        <v>0</v>
      </c>
    </row>
    <row r="41" spans="1:37" ht="14.25" customHeight="1">
      <c r="A41" s="101"/>
      <c r="B41" s="100"/>
      <c r="C41" s="90"/>
      <c r="D41" s="111">
        <f t="shared" si="33"/>
        <v>0</v>
      </c>
      <c r="E41" s="91"/>
      <c r="F41" s="91"/>
      <c r="G41" s="87">
        <f t="shared" ref="G41:S41" si="48">IF($F41=G$1,+$B41,0)</f>
        <v>0</v>
      </c>
      <c r="H41" s="87">
        <f t="shared" si="48"/>
        <v>0</v>
      </c>
      <c r="I41" s="87">
        <f t="shared" si="48"/>
        <v>0</v>
      </c>
      <c r="J41" s="87">
        <f t="shared" si="48"/>
        <v>0</v>
      </c>
      <c r="K41" s="87">
        <f t="shared" si="48"/>
        <v>0</v>
      </c>
      <c r="L41" s="87">
        <f t="shared" si="48"/>
        <v>0</v>
      </c>
      <c r="M41" s="87">
        <f t="shared" si="48"/>
        <v>0</v>
      </c>
      <c r="N41" s="87">
        <f t="shared" si="48"/>
        <v>0</v>
      </c>
      <c r="O41" s="87">
        <f t="shared" si="48"/>
        <v>0</v>
      </c>
      <c r="P41" s="87">
        <f t="shared" si="48"/>
        <v>0</v>
      </c>
      <c r="Q41" s="87">
        <f t="shared" si="48"/>
        <v>0</v>
      </c>
      <c r="R41" s="87">
        <f t="shared" si="48"/>
        <v>0</v>
      </c>
      <c r="S41" s="87">
        <f t="shared" si="48"/>
        <v>0</v>
      </c>
      <c r="T41" s="100">
        <f t="shared" si="35"/>
        <v>0</v>
      </c>
      <c r="V41" s="87">
        <f t="shared" si="3"/>
        <v>0</v>
      </c>
    </row>
    <row r="42" spans="1:37" ht="14.25" customHeight="1">
      <c r="A42" s="76"/>
      <c r="B42" s="90"/>
      <c r="C42" s="90"/>
      <c r="D42" s="111">
        <f t="shared" si="33"/>
        <v>0</v>
      </c>
      <c r="E42" s="91"/>
      <c r="F42" s="2"/>
      <c r="G42" s="87">
        <f t="shared" ref="G42:S42" si="49">IF($F42=G$1,+$B42,0)</f>
        <v>0</v>
      </c>
      <c r="H42" s="87">
        <f t="shared" si="49"/>
        <v>0</v>
      </c>
      <c r="I42" s="87">
        <f t="shared" si="49"/>
        <v>0</v>
      </c>
      <c r="J42" s="87">
        <f t="shared" si="49"/>
        <v>0</v>
      </c>
      <c r="K42" s="87">
        <f t="shared" si="49"/>
        <v>0</v>
      </c>
      <c r="L42" s="87">
        <f t="shared" si="49"/>
        <v>0</v>
      </c>
      <c r="M42" s="87">
        <f t="shared" si="49"/>
        <v>0</v>
      </c>
      <c r="N42" s="87">
        <f t="shared" si="49"/>
        <v>0</v>
      </c>
      <c r="O42" s="87">
        <f t="shared" si="49"/>
        <v>0</v>
      </c>
      <c r="P42" s="87">
        <f t="shared" si="49"/>
        <v>0</v>
      </c>
      <c r="Q42" s="87">
        <f t="shared" si="49"/>
        <v>0</v>
      </c>
      <c r="R42" s="87">
        <f t="shared" si="49"/>
        <v>0</v>
      </c>
      <c r="S42" s="87">
        <f t="shared" si="49"/>
        <v>0</v>
      </c>
      <c r="T42" s="100">
        <f t="shared" si="35"/>
        <v>0</v>
      </c>
      <c r="V42" s="87">
        <f t="shared" si="3"/>
        <v>0</v>
      </c>
    </row>
    <row r="43" spans="1:37" ht="14.25" customHeight="1">
      <c r="A43" s="102" t="s">
        <v>226</v>
      </c>
      <c r="B43" s="108">
        <f t="shared" ref="B43:D43" si="50">SUM(B28:B42)</f>
        <v>2142.5699999999997</v>
      </c>
      <c r="C43" s="108">
        <f t="shared" si="50"/>
        <v>185.85999999999999</v>
      </c>
      <c r="D43" s="108">
        <f t="shared" si="50"/>
        <v>2328.4299999999998</v>
      </c>
      <c r="E43" s="109"/>
      <c r="F43" s="2"/>
      <c r="G43" s="110">
        <f t="shared" ref="G43:T43" si="51">SUM(G28:G42)</f>
        <v>753.64</v>
      </c>
      <c r="H43" s="110">
        <f t="shared" si="51"/>
        <v>291.14</v>
      </c>
      <c r="I43" s="110">
        <f t="shared" si="51"/>
        <v>845</v>
      </c>
      <c r="J43" s="110">
        <f t="shared" si="51"/>
        <v>0</v>
      </c>
      <c r="K43" s="110">
        <f t="shared" si="51"/>
        <v>0</v>
      </c>
      <c r="L43" s="110">
        <f t="shared" si="51"/>
        <v>52.79</v>
      </c>
      <c r="M43" s="110">
        <f t="shared" si="51"/>
        <v>0</v>
      </c>
      <c r="N43" s="110">
        <f t="shared" si="51"/>
        <v>0</v>
      </c>
      <c r="O43" s="110">
        <f t="shared" si="51"/>
        <v>0</v>
      </c>
      <c r="P43" s="110">
        <f t="shared" si="51"/>
        <v>0</v>
      </c>
      <c r="Q43" s="110">
        <f t="shared" si="51"/>
        <v>0</v>
      </c>
      <c r="R43" s="110">
        <f t="shared" si="51"/>
        <v>200</v>
      </c>
      <c r="S43" s="110">
        <f t="shared" si="51"/>
        <v>0</v>
      </c>
      <c r="T43" s="110">
        <f t="shared" si="51"/>
        <v>2142.5699999999997</v>
      </c>
      <c r="V43" s="87">
        <f t="shared" si="3"/>
        <v>0</v>
      </c>
    </row>
    <row r="44" spans="1:37" ht="14.25" customHeight="1">
      <c r="C44" s="90"/>
      <c r="D44" s="90">
        <f t="shared" ref="D44:D59" si="52">SUM(B44:C44)</f>
        <v>0</v>
      </c>
      <c r="E44" s="2"/>
      <c r="F44" s="91"/>
      <c r="G44" s="87">
        <f t="shared" ref="G44:S44" si="53">IF($F44=G$1,+$B44,0)</f>
        <v>0</v>
      </c>
      <c r="H44" s="87">
        <f t="shared" si="53"/>
        <v>0</v>
      </c>
      <c r="I44" s="87">
        <f t="shared" si="53"/>
        <v>0</v>
      </c>
      <c r="J44" s="87">
        <f t="shared" si="53"/>
        <v>0</v>
      </c>
      <c r="K44" s="87">
        <f t="shared" si="53"/>
        <v>0</v>
      </c>
      <c r="L44" s="87">
        <f t="shared" si="53"/>
        <v>0</v>
      </c>
      <c r="M44" s="87">
        <f t="shared" si="53"/>
        <v>0</v>
      </c>
      <c r="N44" s="87">
        <f t="shared" si="53"/>
        <v>0</v>
      </c>
      <c r="O44" s="87">
        <f t="shared" si="53"/>
        <v>0</v>
      </c>
      <c r="P44" s="87">
        <f t="shared" si="53"/>
        <v>0</v>
      </c>
      <c r="Q44" s="87">
        <f t="shared" si="53"/>
        <v>0</v>
      </c>
      <c r="R44" s="87">
        <f t="shared" si="53"/>
        <v>0</v>
      </c>
      <c r="S44" s="87">
        <f t="shared" si="53"/>
        <v>0</v>
      </c>
      <c r="T44" s="100">
        <f t="shared" ref="T44:T59" si="54">SUM(G44:R44)</f>
        <v>0</v>
      </c>
      <c r="V44" s="87">
        <f t="shared" si="3"/>
        <v>0</v>
      </c>
    </row>
    <row r="45" spans="1:37" ht="14.25" customHeight="1">
      <c r="A45" s="76" t="s">
        <v>349</v>
      </c>
      <c r="B45" s="90">
        <v>335.72</v>
      </c>
      <c r="D45" s="90">
        <f t="shared" si="52"/>
        <v>335.72</v>
      </c>
      <c r="E45" s="2">
        <v>722891</v>
      </c>
      <c r="F45" s="91">
        <v>1</v>
      </c>
      <c r="G45" s="87">
        <f t="shared" ref="G45:S45" si="55">IF($F45=G$1,+$B45,0)</f>
        <v>335.72</v>
      </c>
      <c r="H45" s="87">
        <f t="shared" si="55"/>
        <v>0</v>
      </c>
      <c r="I45" s="87">
        <f t="shared" si="55"/>
        <v>0</v>
      </c>
      <c r="J45" s="87">
        <f t="shared" si="55"/>
        <v>0</v>
      </c>
      <c r="K45" s="87">
        <f t="shared" si="55"/>
        <v>0</v>
      </c>
      <c r="L45" s="87">
        <f t="shared" si="55"/>
        <v>0</v>
      </c>
      <c r="M45" s="87">
        <f t="shared" si="55"/>
        <v>0</v>
      </c>
      <c r="N45" s="87">
        <f t="shared" si="55"/>
        <v>0</v>
      </c>
      <c r="O45" s="87">
        <f t="shared" si="55"/>
        <v>0</v>
      </c>
      <c r="P45" s="87">
        <f t="shared" si="55"/>
        <v>0</v>
      </c>
      <c r="Q45" s="87">
        <f t="shared" si="55"/>
        <v>0</v>
      </c>
      <c r="R45" s="87">
        <f t="shared" si="55"/>
        <v>0</v>
      </c>
      <c r="S45" s="87">
        <f t="shared" si="55"/>
        <v>0</v>
      </c>
      <c r="T45" s="100">
        <f t="shared" si="54"/>
        <v>335.72</v>
      </c>
      <c r="V45" s="87">
        <f t="shared" si="3"/>
        <v>0</v>
      </c>
    </row>
    <row r="46" spans="1:37" ht="14.25" customHeight="1">
      <c r="A46" s="76" t="s">
        <v>356</v>
      </c>
      <c r="B46" s="90">
        <v>28.52</v>
      </c>
      <c r="D46" s="90">
        <f t="shared" si="52"/>
        <v>28.52</v>
      </c>
      <c r="E46" s="91" t="s">
        <v>211</v>
      </c>
      <c r="F46" s="91">
        <v>1</v>
      </c>
      <c r="G46" s="87">
        <f t="shared" ref="G46:S46" si="56">IF($F46=G$1,+$B46,0)</f>
        <v>28.52</v>
      </c>
      <c r="H46" s="87">
        <f t="shared" si="56"/>
        <v>0</v>
      </c>
      <c r="I46" s="87">
        <f t="shared" si="56"/>
        <v>0</v>
      </c>
      <c r="J46" s="87">
        <f t="shared" si="56"/>
        <v>0</v>
      </c>
      <c r="K46" s="87">
        <f t="shared" si="56"/>
        <v>0</v>
      </c>
      <c r="L46" s="87">
        <f t="shared" si="56"/>
        <v>0</v>
      </c>
      <c r="M46" s="87">
        <f t="shared" si="56"/>
        <v>0</v>
      </c>
      <c r="N46" s="87">
        <f t="shared" si="56"/>
        <v>0</v>
      </c>
      <c r="O46" s="87">
        <f t="shared" si="56"/>
        <v>0</v>
      </c>
      <c r="P46" s="87">
        <f t="shared" si="56"/>
        <v>0</v>
      </c>
      <c r="Q46" s="87">
        <f t="shared" si="56"/>
        <v>0</v>
      </c>
      <c r="R46" s="87">
        <f t="shared" si="56"/>
        <v>0</v>
      </c>
      <c r="S46" s="87">
        <f t="shared" si="56"/>
        <v>0</v>
      </c>
      <c r="T46" s="100">
        <f t="shared" si="54"/>
        <v>28.52</v>
      </c>
      <c r="V46" s="87">
        <f t="shared" si="3"/>
        <v>0</v>
      </c>
    </row>
    <row r="47" spans="1:37" ht="14.25" customHeight="1">
      <c r="A47" s="76" t="s">
        <v>212</v>
      </c>
      <c r="B47" s="100">
        <v>415</v>
      </c>
      <c r="C47" s="100">
        <v>83</v>
      </c>
      <c r="D47" s="90">
        <f t="shared" si="52"/>
        <v>498</v>
      </c>
      <c r="E47" s="91">
        <v>722892</v>
      </c>
      <c r="F47" s="91">
        <v>3</v>
      </c>
      <c r="G47" s="87">
        <f t="shared" ref="G47:S47" si="57">IF($F47=G$1,+$B47,0)</f>
        <v>0</v>
      </c>
      <c r="H47" s="87">
        <f t="shared" si="57"/>
        <v>0</v>
      </c>
      <c r="I47" s="87">
        <f t="shared" si="57"/>
        <v>415</v>
      </c>
      <c r="J47" s="87">
        <f t="shared" si="57"/>
        <v>0</v>
      </c>
      <c r="K47" s="87">
        <f t="shared" si="57"/>
        <v>0</v>
      </c>
      <c r="L47" s="87">
        <f t="shared" si="57"/>
        <v>0</v>
      </c>
      <c r="M47" s="87">
        <f t="shared" si="57"/>
        <v>0</v>
      </c>
      <c r="N47" s="87">
        <f t="shared" si="57"/>
        <v>0</v>
      </c>
      <c r="O47" s="87">
        <f t="shared" si="57"/>
        <v>0</v>
      </c>
      <c r="P47" s="87">
        <f t="shared" si="57"/>
        <v>0</v>
      </c>
      <c r="Q47" s="87">
        <f t="shared" si="57"/>
        <v>0</v>
      </c>
      <c r="R47" s="87">
        <f t="shared" si="57"/>
        <v>0</v>
      </c>
      <c r="S47" s="87">
        <f t="shared" si="57"/>
        <v>0</v>
      </c>
      <c r="T47" s="100">
        <f t="shared" si="54"/>
        <v>415</v>
      </c>
      <c r="V47" s="87">
        <f t="shared" si="3"/>
        <v>0</v>
      </c>
    </row>
    <row r="48" spans="1:37" ht="14.25" customHeight="1">
      <c r="A48" s="189" t="s">
        <v>750</v>
      </c>
      <c r="B48" s="90">
        <v>179.97</v>
      </c>
      <c r="C48" s="90"/>
      <c r="D48" s="90">
        <f t="shared" si="52"/>
        <v>179.97</v>
      </c>
      <c r="E48" s="91">
        <v>722893</v>
      </c>
      <c r="F48" s="91">
        <v>8</v>
      </c>
      <c r="G48" s="87">
        <f t="shared" ref="G48:S48" si="58">IF($F48=G$1,+$B48,0)</f>
        <v>0</v>
      </c>
      <c r="H48" s="87">
        <f t="shared" si="58"/>
        <v>0</v>
      </c>
      <c r="I48" s="87">
        <f t="shared" si="58"/>
        <v>0</v>
      </c>
      <c r="J48" s="87">
        <f t="shared" si="58"/>
        <v>0</v>
      </c>
      <c r="K48" s="87">
        <f t="shared" si="58"/>
        <v>0</v>
      </c>
      <c r="L48" s="87">
        <f t="shared" si="58"/>
        <v>0</v>
      </c>
      <c r="M48" s="87">
        <f t="shared" si="58"/>
        <v>0</v>
      </c>
      <c r="N48" s="87">
        <f t="shared" si="58"/>
        <v>179.97</v>
      </c>
      <c r="O48" s="87">
        <f t="shared" si="58"/>
        <v>0</v>
      </c>
      <c r="P48" s="87">
        <f t="shared" si="58"/>
        <v>0</v>
      </c>
      <c r="Q48" s="87">
        <f t="shared" si="58"/>
        <v>0</v>
      </c>
      <c r="R48" s="87">
        <f t="shared" si="58"/>
        <v>0</v>
      </c>
      <c r="S48" s="87">
        <f t="shared" si="58"/>
        <v>0</v>
      </c>
      <c r="T48" s="100">
        <f t="shared" si="54"/>
        <v>179.97</v>
      </c>
      <c r="V48" s="87">
        <f t="shared" si="3"/>
        <v>0</v>
      </c>
    </row>
    <row r="49" spans="1:22" ht="18" customHeight="1">
      <c r="A49" s="76" t="s">
        <v>751</v>
      </c>
      <c r="B49" s="90">
        <v>1171.3599999999999</v>
      </c>
      <c r="C49" s="90"/>
      <c r="D49" s="90">
        <f t="shared" si="52"/>
        <v>1171.3599999999999</v>
      </c>
      <c r="E49" s="91">
        <v>722894</v>
      </c>
      <c r="F49" s="91">
        <v>2</v>
      </c>
      <c r="G49" s="87">
        <f t="shared" ref="G49:S49" si="59">IF($F49=G$1,+$B49,0)</f>
        <v>0</v>
      </c>
      <c r="H49" s="87">
        <f t="shared" si="59"/>
        <v>1171.3599999999999</v>
      </c>
      <c r="I49" s="87">
        <f t="shared" si="59"/>
        <v>0</v>
      </c>
      <c r="J49" s="87">
        <f t="shared" si="59"/>
        <v>0</v>
      </c>
      <c r="K49" s="87">
        <f t="shared" si="59"/>
        <v>0</v>
      </c>
      <c r="L49" s="87">
        <f t="shared" si="59"/>
        <v>0</v>
      </c>
      <c r="M49" s="87">
        <f t="shared" si="59"/>
        <v>0</v>
      </c>
      <c r="N49" s="87">
        <f t="shared" si="59"/>
        <v>0</v>
      </c>
      <c r="O49" s="87">
        <f t="shared" si="59"/>
        <v>0</v>
      </c>
      <c r="P49" s="87">
        <f t="shared" si="59"/>
        <v>0</v>
      </c>
      <c r="Q49" s="87">
        <f t="shared" si="59"/>
        <v>0</v>
      </c>
      <c r="R49" s="87">
        <f t="shared" si="59"/>
        <v>0</v>
      </c>
      <c r="S49" s="87">
        <f t="shared" si="59"/>
        <v>0</v>
      </c>
      <c r="T49" s="100">
        <f t="shared" si="54"/>
        <v>1171.3599999999999</v>
      </c>
      <c r="V49" s="87">
        <f t="shared" si="3"/>
        <v>0</v>
      </c>
    </row>
    <row r="50" spans="1:22" ht="15" customHeight="1">
      <c r="A50" s="76" t="s">
        <v>582</v>
      </c>
      <c r="B50" s="90">
        <v>46.54</v>
      </c>
      <c r="C50" s="90">
        <v>2.33</v>
      </c>
      <c r="D50" s="90">
        <f t="shared" si="52"/>
        <v>48.87</v>
      </c>
      <c r="E50" s="91" t="s">
        <v>211</v>
      </c>
      <c r="F50" s="91">
        <v>6</v>
      </c>
      <c r="G50" s="87">
        <f t="shared" ref="G50:S50" si="60">IF($F50=G$1,+$B50,0)</f>
        <v>0</v>
      </c>
      <c r="H50" s="87">
        <f t="shared" si="60"/>
        <v>0</v>
      </c>
      <c r="I50" s="87">
        <f t="shared" si="60"/>
        <v>0</v>
      </c>
      <c r="J50" s="87">
        <f t="shared" si="60"/>
        <v>0</v>
      </c>
      <c r="K50" s="87">
        <f t="shared" si="60"/>
        <v>0</v>
      </c>
      <c r="L50" s="87">
        <f t="shared" si="60"/>
        <v>46.54</v>
      </c>
      <c r="M50" s="87">
        <f t="shared" si="60"/>
        <v>0</v>
      </c>
      <c r="N50" s="87">
        <f t="shared" si="60"/>
        <v>0</v>
      </c>
      <c r="O50" s="87">
        <f t="shared" si="60"/>
        <v>0</v>
      </c>
      <c r="P50" s="87">
        <f t="shared" si="60"/>
        <v>0</v>
      </c>
      <c r="Q50" s="87">
        <f t="shared" si="60"/>
        <v>0</v>
      </c>
      <c r="R50" s="87">
        <f t="shared" si="60"/>
        <v>0</v>
      </c>
      <c r="S50" s="87">
        <f t="shared" si="60"/>
        <v>0</v>
      </c>
      <c r="T50" s="100">
        <f t="shared" si="54"/>
        <v>46.54</v>
      </c>
      <c r="V50" s="87">
        <f t="shared" si="3"/>
        <v>0</v>
      </c>
    </row>
    <row r="51" spans="1:22" ht="14.25" customHeight="1">
      <c r="A51" s="76"/>
      <c r="B51" s="90"/>
      <c r="C51" s="90"/>
      <c r="D51" s="90">
        <f t="shared" si="52"/>
        <v>0</v>
      </c>
      <c r="E51" s="91"/>
      <c r="F51" s="91"/>
      <c r="G51" s="87">
        <f t="shared" ref="G51:S51" si="61">IF($F51=G$1,+$B51,0)</f>
        <v>0</v>
      </c>
      <c r="H51" s="87">
        <f t="shared" si="61"/>
        <v>0</v>
      </c>
      <c r="I51" s="87">
        <f t="shared" si="61"/>
        <v>0</v>
      </c>
      <c r="J51" s="87">
        <f t="shared" si="61"/>
        <v>0</v>
      </c>
      <c r="K51" s="87">
        <f t="shared" si="61"/>
        <v>0</v>
      </c>
      <c r="L51" s="87">
        <f t="shared" si="61"/>
        <v>0</v>
      </c>
      <c r="M51" s="87">
        <f t="shared" si="61"/>
        <v>0</v>
      </c>
      <c r="N51" s="87">
        <f t="shared" si="61"/>
        <v>0</v>
      </c>
      <c r="O51" s="87">
        <f t="shared" si="61"/>
        <v>0</v>
      </c>
      <c r="P51" s="87">
        <f t="shared" si="61"/>
        <v>0</v>
      </c>
      <c r="Q51" s="87">
        <f t="shared" si="61"/>
        <v>0</v>
      </c>
      <c r="R51" s="87">
        <f t="shared" si="61"/>
        <v>0</v>
      </c>
      <c r="S51" s="87">
        <f t="shared" si="61"/>
        <v>0</v>
      </c>
      <c r="T51" s="100">
        <f t="shared" si="54"/>
        <v>0</v>
      </c>
      <c r="V51" s="87">
        <f t="shared" si="3"/>
        <v>0</v>
      </c>
    </row>
    <row r="52" spans="1:22" ht="14.25" customHeight="1">
      <c r="A52" s="76"/>
      <c r="B52" s="90"/>
      <c r="C52" s="90"/>
      <c r="D52" s="90">
        <f t="shared" si="52"/>
        <v>0</v>
      </c>
      <c r="E52" s="91"/>
      <c r="F52" s="91"/>
      <c r="G52" s="87">
        <f t="shared" ref="G52:S52" si="62">IF($F52=G$1,+$B52,0)</f>
        <v>0</v>
      </c>
      <c r="H52" s="87">
        <f t="shared" si="62"/>
        <v>0</v>
      </c>
      <c r="I52" s="87">
        <f t="shared" si="62"/>
        <v>0</v>
      </c>
      <c r="J52" s="87">
        <f t="shared" si="62"/>
        <v>0</v>
      </c>
      <c r="K52" s="87">
        <f t="shared" si="62"/>
        <v>0</v>
      </c>
      <c r="L52" s="87">
        <f t="shared" si="62"/>
        <v>0</v>
      </c>
      <c r="M52" s="87">
        <f t="shared" si="62"/>
        <v>0</v>
      </c>
      <c r="N52" s="87">
        <f t="shared" si="62"/>
        <v>0</v>
      </c>
      <c r="O52" s="87">
        <f t="shared" si="62"/>
        <v>0</v>
      </c>
      <c r="P52" s="87">
        <f t="shared" si="62"/>
        <v>0</v>
      </c>
      <c r="Q52" s="87">
        <f t="shared" si="62"/>
        <v>0</v>
      </c>
      <c r="R52" s="87">
        <f t="shared" si="62"/>
        <v>0</v>
      </c>
      <c r="S52" s="87">
        <f t="shared" si="62"/>
        <v>0</v>
      </c>
      <c r="T52" s="100">
        <f t="shared" si="54"/>
        <v>0</v>
      </c>
      <c r="V52" s="87">
        <f t="shared" si="3"/>
        <v>0</v>
      </c>
    </row>
    <row r="53" spans="1:22" ht="14.25" customHeight="1">
      <c r="A53" s="76"/>
      <c r="B53" s="90"/>
      <c r="C53" s="90"/>
      <c r="D53" s="90">
        <f t="shared" si="52"/>
        <v>0</v>
      </c>
      <c r="E53" s="91"/>
      <c r="F53" s="91"/>
      <c r="G53" s="87">
        <f t="shared" ref="G53:S53" si="63">IF($F53=G$1,+$B53,0)</f>
        <v>0</v>
      </c>
      <c r="H53" s="87">
        <f t="shared" si="63"/>
        <v>0</v>
      </c>
      <c r="I53" s="87">
        <f t="shared" si="63"/>
        <v>0</v>
      </c>
      <c r="J53" s="87">
        <f t="shared" si="63"/>
        <v>0</v>
      </c>
      <c r="K53" s="87">
        <f t="shared" si="63"/>
        <v>0</v>
      </c>
      <c r="L53" s="87">
        <f t="shared" si="63"/>
        <v>0</v>
      </c>
      <c r="M53" s="87">
        <f t="shared" si="63"/>
        <v>0</v>
      </c>
      <c r="N53" s="87">
        <f t="shared" si="63"/>
        <v>0</v>
      </c>
      <c r="O53" s="87">
        <f t="shared" si="63"/>
        <v>0</v>
      </c>
      <c r="P53" s="87">
        <f t="shared" si="63"/>
        <v>0</v>
      </c>
      <c r="Q53" s="87">
        <f t="shared" si="63"/>
        <v>0</v>
      </c>
      <c r="R53" s="87">
        <f t="shared" si="63"/>
        <v>0</v>
      </c>
      <c r="S53" s="87">
        <f t="shared" si="63"/>
        <v>0</v>
      </c>
      <c r="T53" s="100">
        <f t="shared" si="54"/>
        <v>0</v>
      </c>
      <c r="V53" s="87">
        <f t="shared" si="3"/>
        <v>0</v>
      </c>
    </row>
    <row r="54" spans="1:22" ht="14.25" customHeight="1">
      <c r="A54" s="76"/>
      <c r="B54" s="90"/>
      <c r="C54" s="90"/>
      <c r="D54" s="90">
        <f t="shared" si="52"/>
        <v>0</v>
      </c>
      <c r="E54" s="91"/>
      <c r="F54" s="91"/>
      <c r="G54" s="87">
        <f t="shared" ref="G54:S54" si="64">IF($F54=G$1,+$B54,0)</f>
        <v>0</v>
      </c>
      <c r="H54" s="87">
        <f t="shared" si="64"/>
        <v>0</v>
      </c>
      <c r="I54" s="87">
        <f t="shared" si="64"/>
        <v>0</v>
      </c>
      <c r="J54" s="87">
        <f t="shared" si="64"/>
        <v>0</v>
      </c>
      <c r="K54" s="87">
        <f t="shared" si="64"/>
        <v>0</v>
      </c>
      <c r="L54" s="87">
        <f t="shared" si="64"/>
        <v>0</v>
      </c>
      <c r="M54" s="87">
        <f t="shared" si="64"/>
        <v>0</v>
      </c>
      <c r="N54" s="87">
        <f t="shared" si="64"/>
        <v>0</v>
      </c>
      <c r="O54" s="87">
        <f t="shared" si="64"/>
        <v>0</v>
      </c>
      <c r="P54" s="87">
        <f t="shared" si="64"/>
        <v>0</v>
      </c>
      <c r="Q54" s="87">
        <f t="shared" si="64"/>
        <v>0</v>
      </c>
      <c r="R54" s="87">
        <f t="shared" si="64"/>
        <v>0</v>
      </c>
      <c r="S54" s="87">
        <f t="shared" si="64"/>
        <v>0</v>
      </c>
      <c r="T54" s="100">
        <f t="shared" si="54"/>
        <v>0</v>
      </c>
      <c r="V54" s="87">
        <f t="shared" si="3"/>
        <v>0</v>
      </c>
    </row>
    <row r="55" spans="1:22" ht="14.25" customHeight="1">
      <c r="A55" s="76"/>
      <c r="B55" s="100"/>
      <c r="C55" s="100"/>
      <c r="D55" s="90">
        <f t="shared" si="52"/>
        <v>0</v>
      </c>
      <c r="E55" s="91"/>
      <c r="F55" s="91"/>
      <c r="G55" s="87">
        <f t="shared" ref="G55:S55" si="65">IF($F55=G$1,+$B55,0)</f>
        <v>0</v>
      </c>
      <c r="H55" s="87">
        <f t="shared" si="65"/>
        <v>0</v>
      </c>
      <c r="I55" s="87">
        <f t="shared" si="65"/>
        <v>0</v>
      </c>
      <c r="J55" s="87">
        <f t="shared" si="65"/>
        <v>0</v>
      </c>
      <c r="K55" s="87">
        <f t="shared" si="65"/>
        <v>0</v>
      </c>
      <c r="L55" s="87">
        <f t="shared" si="65"/>
        <v>0</v>
      </c>
      <c r="M55" s="87">
        <f t="shared" si="65"/>
        <v>0</v>
      </c>
      <c r="N55" s="87">
        <f t="shared" si="65"/>
        <v>0</v>
      </c>
      <c r="O55" s="87">
        <f t="shared" si="65"/>
        <v>0</v>
      </c>
      <c r="P55" s="87">
        <f t="shared" si="65"/>
        <v>0</v>
      </c>
      <c r="Q55" s="87">
        <f t="shared" si="65"/>
        <v>0</v>
      </c>
      <c r="R55" s="87">
        <f t="shared" si="65"/>
        <v>0</v>
      </c>
      <c r="S55" s="87">
        <f t="shared" si="65"/>
        <v>0</v>
      </c>
      <c r="T55" s="100">
        <f t="shared" si="54"/>
        <v>0</v>
      </c>
      <c r="V55" s="87">
        <f t="shared" si="3"/>
        <v>0</v>
      </c>
    </row>
    <row r="56" spans="1:22" ht="14.25" customHeight="1">
      <c r="A56" s="81"/>
      <c r="C56" s="90"/>
      <c r="D56" s="90">
        <f t="shared" si="52"/>
        <v>0</v>
      </c>
      <c r="E56" s="91"/>
      <c r="F56" s="91"/>
      <c r="G56" s="87">
        <f t="shared" ref="G56:S56" si="66">IF($F56=G$1,+$B56,0)</f>
        <v>0</v>
      </c>
      <c r="H56" s="87">
        <f t="shared" si="66"/>
        <v>0</v>
      </c>
      <c r="I56" s="87">
        <f t="shared" si="66"/>
        <v>0</v>
      </c>
      <c r="J56" s="87">
        <f t="shared" si="66"/>
        <v>0</v>
      </c>
      <c r="K56" s="87">
        <f t="shared" si="66"/>
        <v>0</v>
      </c>
      <c r="L56" s="87">
        <f t="shared" si="66"/>
        <v>0</v>
      </c>
      <c r="M56" s="87">
        <f t="shared" si="66"/>
        <v>0</v>
      </c>
      <c r="N56" s="87">
        <f t="shared" si="66"/>
        <v>0</v>
      </c>
      <c r="O56" s="87">
        <f t="shared" si="66"/>
        <v>0</v>
      </c>
      <c r="P56" s="87">
        <f t="shared" si="66"/>
        <v>0</v>
      </c>
      <c r="Q56" s="87">
        <f t="shared" si="66"/>
        <v>0</v>
      </c>
      <c r="R56" s="87">
        <f t="shared" si="66"/>
        <v>0</v>
      </c>
      <c r="S56" s="87">
        <f t="shared" si="66"/>
        <v>0</v>
      </c>
      <c r="T56" s="100">
        <f t="shared" si="54"/>
        <v>0</v>
      </c>
      <c r="V56" s="87">
        <f t="shared" si="3"/>
        <v>0</v>
      </c>
    </row>
    <row r="57" spans="1:22" ht="14.25" customHeight="1">
      <c r="C57" s="113"/>
      <c r="D57" s="90">
        <f t="shared" si="52"/>
        <v>0</v>
      </c>
      <c r="E57" s="91"/>
      <c r="F57" s="91"/>
      <c r="G57" s="87">
        <f t="shared" ref="G57:S57" si="67">IF($F57=G$1,+$B57,0)</f>
        <v>0</v>
      </c>
      <c r="H57" s="87">
        <f t="shared" si="67"/>
        <v>0</v>
      </c>
      <c r="I57" s="87">
        <f t="shared" si="67"/>
        <v>0</v>
      </c>
      <c r="J57" s="87">
        <f t="shared" si="67"/>
        <v>0</v>
      </c>
      <c r="K57" s="87">
        <f t="shared" si="67"/>
        <v>0</v>
      </c>
      <c r="L57" s="87">
        <f t="shared" si="67"/>
        <v>0</v>
      </c>
      <c r="M57" s="87">
        <f t="shared" si="67"/>
        <v>0</v>
      </c>
      <c r="N57" s="87">
        <f t="shared" si="67"/>
        <v>0</v>
      </c>
      <c r="O57" s="87">
        <f t="shared" si="67"/>
        <v>0</v>
      </c>
      <c r="P57" s="87">
        <f t="shared" si="67"/>
        <v>0</v>
      </c>
      <c r="Q57" s="87">
        <f t="shared" si="67"/>
        <v>0</v>
      </c>
      <c r="R57" s="87">
        <f t="shared" si="67"/>
        <v>0</v>
      </c>
      <c r="S57" s="87">
        <f t="shared" si="67"/>
        <v>0</v>
      </c>
      <c r="T57" s="100">
        <f t="shared" si="54"/>
        <v>0</v>
      </c>
      <c r="V57" s="87">
        <f t="shared" si="3"/>
        <v>0</v>
      </c>
    </row>
    <row r="58" spans="1:22" ht="14.25" customHeight="1">
      <c r="A58" s="81"/>
      <c r="C58" s="90"/>
      <c r="D58" s="90">
        <f t="shared" si="52"/>
        <v>0</v>
      </c>
      <c r="E58" s="91"/>
      <c r="F58" s="91"/>
      <c r="G58" s="87">
        <f t="shared" ref="G58:S58" si="68">IF($F58=G$1,+$B58,0)</f>
        <v>0</v>
      </c>
      <c r="H58" s="87">
        <f t="shared" si="68"/>
        <v>0</v>
      </c>
      <c r="I58" s="87">
        <f t="shared" si="68"/>
        <v>0</v>
      </c>
      <c r="J58" s="87">
        <f t="shared" si="68"/>
        <v>0</v>
      </c>
      <c r="K58" s="87">
        <f t="shared" si="68"/>
        <v>0</v>
      </c>
      <c r="L58" s="87">
        <f t="shared" si="68"/>
        <v>0</v>
      </c>
      <c r="M58" s="87">
        <f t="shared" si="68"/>
        <v>0</v>
      </c>
      <c r="N58" s="87">
        <f t="shared" si="68"/>
        <v>0</v>
      </c>
      <c r="O58" s="87">
        <f t="shared" si="68"/>
        <v>0</v>
      </c>
      <c r="P58" s="87">
        <f t="shared" si="68"/>
        <v>0</v>
      </c>
      <c r="Q58" s="87">
        <f t="shared" si="68"/>
        <v>0</v>
      </c>
      <c r="R58" s="87">
        <f t="shared" si="68"/>
        <v>0</v>
      </c>
      <c r="S58" s="87">
        <f t="shared" si="68"/>
        <v>0</v>
      </c>
      <c r="T58" s="100">
        <f t="shared" si="54"/>
        <v>0</v>
      </c>
      <c r="V58" s="87">
        <f t="shared" si="3"/>
        <v>0</v>
      </c>
    </row>
    <row r="59" spans="1:22" ht="14.25" customHeight="1">
      <c r="A59" s="81"/>
      <c r="C59" s="113"/>
      <c r="D59" s="90">
        <f t="shared" si="52"/>
        <v>0</v>
      </c>
      <c r="E59" s="91"/>
      <c r="F59" s="91"/>
      <c r="G59" s="87">
        <f t="shared" ref="G59:S59" si="69">IF($F59=G$1,+$B59,0)</f>
        <v>0</v>
      </c>
      <c r="H59" s="87">
        <f t="shared" si="69"/>
        <v>0</v>
      </c>
      <c r="I59" s="87">
        <f t="shared" si="69"/>
        <v>0</v>
      </c>
      <c r="J59" s="87">
        <f t="shared" si="69"/>
        <v>0</v>
      </c>
      <c r="K59" s="87">
        <f t="shared" si="69"/>
        <v>0</v>
      </c>
      <c r="L59" s="87">
        <f t="shared" si="69"/>
        <v>0</v>
      </c>
      <c r="M59" s="87">
        <f t="shared" si="69"/>
        <v>0</v>
      </c>
      <c r="N59" s="87">
        <f t="shared" si="69"/>
        <v>0</v>
      </c>
      <c r="O59" s="87">
        <f t="shared" si="69"/>
        <v>0</v>
      </c>
      <c r="P59" s="87">
        <f t="shared" si="69"/>
        <v>0</v>
      </c>
      <c r="Q59" s="87">
        <f t="shared" si="69"/>
        <v>0</v>
      </c>
      <c r="R59" s="87">
        <f t="shared" si="69"/>
        <v>0</v>
      </c>
      <c r="S59" s="87">
        <f t="shared" si="69"/>
        <v>0</v>
      </c>
      <c r="T59" s="100">
        <f t="shared" si="54"/>
        <v>0</v>
      </c>
      <c r="V59" s="87">
        <f t="shared" si="3"/>
        <v>0</v>
      </c>
    </row>
    <row r="60" spans="1:22" ht="14.25" customHeight="1">
      <c r="A60" s="114" t="s">
        <v>234</v>
      </c>
      <c r="B60" s="115">
        <f>SUM(B45:B59)</f>
        <v>2177.1099999999997</v>
      </c>
      <c r="C60" s="115">
        <f t="shared" ref="C60:D60" si="70">SUM(C44:C59)</f>
        <v>85.33</v>
      </c>
      <c r="D60" s="115">
        <f t="shared" si="70"/>
        <v>2262.4399999999996</v>
      </c>
      <c r="E60" s="2"/>
      <c r="F60" s="91"/>
      <c r="G60" s="105">
        <f t="shared" ref="G60:T60" si="71">SUM(G44:G59)</f>
        <v>364.24</v>
      </c>
      <c r="H60" s="105">
        <f t="shared" si="71"/>
        <v>1171.3599999999999</v>
      </c>
      <c r="I60" s="105">
        <f t="shared" si="71"/>
        <v>415</v>
      </c>
      <c r="J60" s="105">
        <f t="shared" si="71"/>
        <v>0</v>
      </c>
      <c r="K60" s="105">
        <f t="shared" si="71"/>
        <v>0</v>
      </c>
      <c r="L60" s="105">
        <f t="shared" si="71"/>
        <v>46.54</v>
      </c>
      <c r="M60" s="105">
        <f t="shared" si="71"/>
        <v>0</v>
      </c>
      <c r="N60" s="105">
        <f t="shared" si="71"/>
        <v>179.97</v>
      </c>
      <c r="O60" s="105">
        <f t="shared" si="71"/>
        <v>0</v>
      </c>
      <c r="P60" s="105">
        <f t="shared" si="71"/>
        <v>0</v>
      </c>
      <c r="Q60" s="105">
        <f t="shared" si="71"/>
        <v>0</v>
      </c>
      <c r="R60" s="105">
        <f t="shared" si="71"/>
        <v>0</v>
      </c>
      <c r="S60" s="105">
        <f t="shared" si="71"/>
        <v>0</v>
      </c>
      <c r="T60" s="105">
        <f t="shared" si="71"/>
        <v>2177.1099999999997</v>
      </c>
      <c r="V60" s="87">
        <f t="shared" si="3"/>
        <v>0</v>
      </c>
    </row>
    <row r="61" spans="1:22" ht="14.25" customHeight="1">
      <c r="A61" s="76" t="s">
        <v>349</v>
      </c>
      <c r="B61" s="90">
        <v>335.72</v>
      </c>
      <c r="C61" s="117"/>
      <c r="D61" s="90">
        <f t="shared" ref="D61:D69" si="72">SUM(B61:C61)</f>
        <v>335.72</v>
      </c>
      <c r="E61" s="2">
        <v>722895</v>
      </c>
      <c r="F61" s="91">
        <v>1</v>
      </c>
      <c r="G61" s="87">
        <f t="shared" ref="G61:S61" si="73">IF($F61=G$1,+$B61,0)</f>
        <v>335.72</v>
      </c>
      <c r="H61" s="87">
        <f t="shared" si="73"/>
        <v>0</v>
      </c>
      <c r="I61" s="87">
        <f t="shared" si="73"/>
        <v>0</v>
      </c>
      <c r="J61" s="87">
        <f t="shared" si="73"/>
        <v>0</v>
      </c>
      <c r="K61" s="87">
        <f t="shared" si="73"/>
        <v>0</v>
      </c>
      <c r="L61" s="87">
        <f t="shared" si="73"/>
        <v>0</v>
      </c>
      <c r="M61" s="87">
        <f t="shared" si="73"/>
        <v>0</v>
      </c>
      <c r="N61" s="87">
        <f t="shared" si="73"/>
        <v>0</v>
      </c>
      <c r="O61" s="87">
        <f t="shared" si="73"/>
        <v>0</v>
      </c>
      <c r="P61" s="87">
        <f t="shared" si="73"/>
        <v>0</v>
      </c>
      <c r="Q61" s="87">
        <f t="shared" si="73"/>
        <v>0</v>
      </c>
      <c r="R61" s="87">
        <f t="shared" si="73"/>
        <v>0</v>
      </c>
      <c r="S61" s="87">
        <f t="shared" si="73"/>
        <v>0</v>
      </c>
      <c r="T61" s="100">
        <f t="shared" ref="T61:T69" si="74">SUM(G61:R61)</f>
        <v>335.72</v>
      </c>
      <c r="V61" s="87">
        <f t="shared" si="3"/>
        <v>0</v>
      </c>
    </row>
    <row r="62" spans="1:22" ht="14.25" customHeight="1">
      <c r="A62" s="76" t="s">
        <v>356</v>
      </c>
      <c r="B62" s="90">
        <v>28.52</v>
      </c>
      <c r="C62" s="90"/>
      <c r="D62" s="90">
        <f t="shared" si="72"/>
        <v>28.52</v>
      </c>
      <c r="E62" s="2" t="s">
        <v>211</v>
      </c>
      <c r="F62" s="91">
        <v>1</v>
      </c>
      <c r="G62" s="87">
        <f t="shared" ref="G62:S62" si="75">IF($F62=G$1,+$B62,0)</f>
        <v>28.52</v>
      </c>
      <c r="H62" s="87">
        <f t="shared" si="75"/>
        <v>0</v>
      </c>
      <c r="I62" s="87">
        <f t="shared" si="75"/>
        <v>0</v>
      </c>
      <c r="J62" s="87">
        <f t="shared" si="75"/>
        <v>0</v>
      </c>
      <c r="K62" s="87">
        <f t="shared" si="75"/>
        <v>0</v>
      </c>
      <c r="L62" s="87">
        <f t="shared" si="75"/>
        <v>0</v>
      </c>
      <c r="M62" s="87">
        <f t="shared" si="75"/>
        <v>0</v>
      </c>
      <c r="N62" s="87">
        <f t="shared" si="75"/>
        <v>0</v>
      </c>
      <c r="O62" s="87">
        <f t="shared" si="75"/>
        <v>0</v>
      </c>
      <c r="P62" s="87">
        <f t="shared" si="75"/>
        <v>0</v>
      </c>
      <c r="Q62" s="87">
        <f t="shared" si="75"/>
        <v>0</v>
      </c>
      <c r="R62" s="87">
        <f t="shared" si="75"/>
        <v>0</v>
      </c>
      <c r="S62" s="87">
        <f t="shared" si="75"/>
        <v>0</v>
      </c>
      <c r="T62" s="100">
        <f t="shared" si="74"/>
        <v>28.52</v>
      </c>
      <c r="V62" s="87">
        <f t="shared" si="3"/>
        <v>0</v>
      </c>
    </row>
    <row r="63" spans="1:22" ht="15" customHeight="1">
      <c r="A63" s="76" t="s">
        <v>752</v>
      </c>
      <c r="B63" s="100">
        <v>23.56</v>
      </c>
      <c r="C63" s="90"/>
      <c r="D63" s="90">
        <f t="shared" si="72"/>
        <v>23.56</v>
      </c>
      <c r="E63" s="2">
        <v>722899</v>
      </c>
      <c r="F63" s="91">
        <v>3</v>
      </c>
      <c r="G63" s="87">
        <f t="shared" ref="G63:S63" si="76">IF($F63=G$1,+$B63,0)</f>
        <v>0</v>
      </c>
      <c r="H63" s="87">
        <f t="shared" si="76"/>
        <v>0</v>
      </c>
      <c r="I63" s="87">
        <f t="shared" si="76"/>
        <v>23.56</v>
      </c>
      <c r="J63" s="87">
        <f t="shared" si="76"/>
        <v>0</v>
      </c>
      <c r="K63" s="87">
        <f t="shared" si="76"/>
        <v>0</v>
      </c>
      <c r="L63" s="87">
        <f t="shared" si="76"/>
        <v>0</v>
      </c>
      <c r="M63" s="87">
        <f t="shared" si="76"/>
        <v>0</v>
      </c>
      <c r="N63" s="87">
        <f t="shared" si="76"/>
        <v>0</v>
      </c>
      <c r="O63" s="87">
        <f t="shared" si="76"/>
        <v>0</v>
      </c>
      <c r="P63" s="87">
        <f t="shared" si="76"/>
        <v>0</v>
      </c>
      <c r="Q63" s="87">
        <f t="shared" si="76"/>
        <v>0</v>
      </c>
      <c r="R63" s="87">
        <f t="shared" si="76"/>
        <v>0</v>
      </c>
      <c r="S63" s="87">
        <f t="shared" si="76"/>
        <v>0</v>
      </c>
      <c r="T63" s="100">
        <f t="shared" si="74"/>
        <v>23.56</v>
      </c>
      <c r="V63" s="87">
        <f t="shared" si="3"/>
        <v>0</v>
      </c>
    </row>
    <row r="64" spans="1:22" ht="14.25" customHeight="1">
      <c r="A64" s="189" t="s">
        <v>753</v>
      </c>
      <c r="B64" s="90">
        <v>50</v>
      </c>
      <c r="C64" s="90">
        <v>10</v>
      </c>
      <c r="D64" s="90">
        <f t="shared" si="72"/>
        <v>60</v>
      </c>
      <c r="E64" s="2">
        <v>722896</v>
      </c>
      <c r="F64" s="91">
        <v>3</v>
      </c>
      <c r="G64" s="87">
        <f t="shared" ref="G64:S64" si="77">IF($F64=G$1,+$B64,0)</f>
        <v>0</v>
      </c>
      <c r="H64" s="87">
        <f t="shared" si="77"/>
        <v>0</v>
      </c>
      <c r="I64" s="87">
        <f t="shared" si="77"/>
        <v>50</v>
      </c>
      <c r="J64" s="87">
        <f t="shared" si="77"/>
        <v>0</v>
      </c>
      <c r="K64" s="87">
        <f t="shared" si="77"/>
        <v>0</v>
      </c>
      <c r="L64" s="87">
        <f t="shared" si="77"/>
        <v>0</v>
      </c>
      <c r="M64" s="87">
        <f t="shared" si="77"/>
        <v>0</v>
      </c>
      <c r="N64" s="87">
        <f t="shared" si="77"/>
        <v>0</v>
      </c>
      <c r="O64" s="87">
        <f t="shared" si="77"/>
        <v>0</v>
      </c>
      <c r="P64" s="87">
        <f t="shared" si="77"/>
        <v>0</v>
      </c>
      <c r="Q64" s="87">
        <f t="shared" si="77"/>
        <v>0</v>
      </c>
      <c r="R64" s="87">
        <f t="shared" si="77"/>
        <v>0</v>
      </c>
      <c r="S64" s="87">
        <f t="shared" si="77"/>
        <v>0</v>
      </c>
      <c r="T64" s="100">
        <f t="shared" si="74"/>
        <v>50</v>
      </c>
      <c r="V64" s="87">
        <f t="shared" si="3"/>
        <v>0</v>
      </c>
    </row>
    <row r="65" spans="1:22" ht="14.25" customHeight="1">
      <c r="A65" s="189" t="s">
        <v>754</v>
      </c>
      <c r="B65" s="90">
        <v>54.95</v>
      </c>
      <c r="C65" s="90">
        <v>10.99</v>
      </c>
      <c r="D65" s="90">
        <f t="shared" si="72"/>
        <v>65.94</v>
      </c>
      <c r="E65" s="2">
        <v>722897</v>
      </c>
      <c r="F65" s="91">
        <v>9</v>
      </c>
      <c r="G65" s="87">
        <f t="shared" ref="G65:S65" si="78">IF($F65=G$1,+$B65,0)</f>
        <v>0</v>
      </c>
      <c r="H65" s="87">
        <f t="shared" si="78"/>
        <v>0</v>
      </c>
      <c r="I65" s="87">
        <f t="shared" si="78"/>
        <v>0</v>
      </c>
      <c r="J65" s="87">
        <f t="shared" si="78"/>
        <v>0</v>
      </c>
      <c r="K65" s="87">
        <f t="shared" si="78"/>
        <v>0</v>
      </c>
      <c r="L65" s="87">
        <f t="shared" si="78"/>
        <v>0</v>
      </c>
      <c r="M65" s="87">
        <f t="shared" si="78"/>
        <v>0</v>
      </c>
      <c r="N65" s="87">
        <f t="shared" si="78"/>
        <v>0</v>
      </c>
      <c r="O65" s="87">
        <f t="shared" si="78"/>
        <v>54.95</v>
      </c>
      <c r="P65" s="87">
        <f t="shared" si="78"/>
        <v>0</v>
      </c>
      <c r="Q65" s="87">
        <f t="shared" si="78"/>
        <v>0</v>
      </c>
      <c r="R65" s="87">
        <f t="shared" si="78"/>
        <v>0</v>
      </c>
      <c r="S65" s="87">
        <f t="shared" si="78"/>
        <v>0</v>
      </c>
      <c r="T65" s="100">
        <f t="shared" si="74"/>
        <v>54.95</v>
      </c>
      <c r="V65" s="87">
        <f t="shared" si="3"/>
        <v>0</v>
      </c>
    </row>
    <row r="66" spans="1:22" ht="14.25" customHeight="1">
      <c r="A66" s="76" t="s">
        <v>755</v>
      </c>
      <c r="B66" s="100">
        <v>264</v>
      </c>
      <c r="C66" s="90"/>
      <c r="D66" s="90">
        <f t="shared" si="72"/>
        <v>264</v>
      </c>
      <c r="E66" s="2">
        <v>722898</v>
      </c>
      <c r="F66" s="91">
        <v>9</v>
      </c>
      <c r="G66" s="87">
        <f t="shared" ref="G66:S66" si="79">IF($F66=G$1,+$B66,0)</f>
        <v>0</v>
      </c>
      <c r="H66" s="87">
        <f t="shared" si="79"/>
        <v>0</v>
      </c>
      <c r="I66" s="87">
        <f t="shared" si="79"/>
        <v>0</v>
      </c>
      <c r="J66" s="87">
        <f t="shared" si="79"/>
        <v>0</v>
      </c>
      <c r="K66" s="87">
        <f t="shared" si="79"/>
        <v>0</v>
      </c>
      <c r="L66" s="87">
        <f t="shared" si="79"/>
        <v>0</v>
      </c>
      <c r="M66" s="87">
        <f t="shared" si="79"/>
        <v>0</v>
      </c>
      <c r="N66" s="87">
        <f t="shared" si="79"/>
        <v>0</v>
      </c>
      <c r="O66" s="87">
        <f t="shared" si="79"/>
        <v>264</v>
      </c>
      <c r="P66" s="87">
        <f t="shared" si="79"/>
        <v>0</v>
      </c>
      <c r="Q66" s="87">
        <f t="shared" si="79"/>
        <v>0</v>
      </c>
      <c r="R66" s="87">
        <f t="shared" si="79"/>
        <v>0</v>
      </c>
      <c r="S66" s="87">
        <f t="shared" si="79"/>
        <v>0</v>
      </c>
      <c r="T66" s="100">
        <f t="shared" si="74"/>
        <v>264</v>
      </c>
      <c r="V66" s="87">
        <f t="shared" si="3"/>
        <v>0</v>
      </c>
    </row>
    <row r="67" spans="1:22" ht="14.25" customHeight="1">
      <c r="A67" s="76" t="s">
        <v>582</v>
      </c>
      <c r="B67" s="90">
        <v>47.55</v>
      </c>
      <c r="C67" s="90">
        <v>2.38</v>
      </c>
      <c r="D67" s="90">
        <f t="shared" si="72"/>
        <v>49.93</v>
      </c>
      <c r="E67" s="2" t="s">
        <v>211</v>
      </c>
      <c r="F67" s="91">
        <v>6</v>
      </c>
      <c r="G67" s="87">
        <f t="shared" ref="G67:S67" si="80">IF($F67=G$1,+$B67,0)</f>
        <v>0</v>
      </c>
      <c r="H67" s="87">
        <f t="shared" si="80"/>
        <v>0</v>
      </c>
      <c r="I67" s="87">
        <f t="shared" si="80"/>
        <v>0</v>
      </c>
      <c r="J67" s="87">
        <f t="shared" si="80"/>
        <v>0</v>
      </c>
      <c r="K67" s="87">
        <f t="shared" si="80"/>
        <v>0</v>
      </c>
      <c r="L67" s="87">
        <f t="shared" si="80"/>
        <v>47.55</v>
      </c>
      <c r="M67" s="87">
        <f t="shared" si="80"/>
        <v>0</v>
      </c>
      <c r="N67" s="87">
        <f t="shared" si="80"/>
        <v>0</v>
      </c>
      <c r="O67" s="87">
        <f t="shared" si="80"/>
        <v>0</v>
      </c>
      <c r="P67" s="87">
        <f t="shared" si="80"/>
        <v>0</v>
      </c>
      <c r="Q67" s="87">
        <f t="shared" si="80"/>
        <v>0</v>
      </c>
      <c r="R67" s="87">
        <f t="shared" si="80"/>
        <v>0</v>
      </c>
      <c r="S67" s="87">
        <f t="shared" si="80"/>
        <v>0</v>
      </c>
      <c r="T67" s="100">
        <f t="shared" si="74"/>
        <v>47.55</v>
      </c>
      <c r="V67" s="87">
        <f t="shared" si="3"/>
        <v>0</v>
      </c>
    </row>
    <row r="68" spans="1:22" ht="14.25" customHeight="1">
      <c r="A68" s="81"/>
      <c r="B68" s="90"/>
      <c r="C68" s="90"/>
      <c r="D68" s="90">
        <f t="shared" si="72"/>
        <v>0</v>
      </c>
      <c r="E68" s="2"/>
      <c r="F68" s="91"/>
      <c r="G68" s="87">
        <f t="shared" ref="G68:S68" si="81">IF($F68=G$1,+$B68,0)</f>
        <v>0</v>
      </c>
      <c r="H68" s="87">
        <f t="shared" si="81"/>
        <v>0</v>
      </c>
      <c r="I68" s="87">
        <f t="shared" si="81"/>
        <v>0</v>
      </c>
      <c r="J68" s="87">
        <f t="shared" si="81"/>
        <v>0</v>
      </c>
      <c r="K68" s="87">
        <f t="shared" si="81"/>
        <v>0</v>
      </c>
      <c r="L68" s="87">
        <f t="shared" si="81"/>
        <v>0</v>
      </c>
      <c r="M68" s="87">
        <f t="shared" si="81"/>
        <v>0</v>
      </c>
      <c r="N68" s="87">
        <f t="shared" si="81"/>
        <v>0</v>
      </c>
      <c r="O68" s="87">
        <f t="shared" si="81"/>
        <v>0</v>
      </c>
      <c r="P68" s="87">
        <f t="shared" si="81"/>
        <v>0</v>
      </c>
      <c r="Q68" s="87">
        <f t="shared" si="81"/>
        <v>0</v>
      </c>
      <c r="R68" s="87">
        <f t="shared" si="81"/>
        <v>0</v>
      </c>
      <c r="S68" s="87">
        <f t="shared" si="81"/>
        <v>0</v>
      </c>
      <c r="T68" s="100">
        <f t="shared" si="74"/>
        <v>0</v>
      </c>
      <c r="V68" s="87">
        <f t="shared" si="3"/>
        <v>0</v>
      </c>
    </row>
    <row r="69" spans="1:22" ht="14.25" customHeight="1">
      <c r="A69" s="81"/>
      <c r="B69" s="100"/>
      <c r="C69" s="90"/>
      <c r="D69" s="90">
        <f t="shared" si="72"/>
        <v>0</v>
      </c>
      <c r="E69" s="2"/>
      <c r="F69" s="91"/>
      <c r="G69" s="87">
        <f t="shared" ref="G69:S69" si="82">IF($F69=G$1,+$B69,0)</f>
        <v>0</v>
      </c>
      <c r="H69" s="87">
        <f t="shared" si="82"/>
        <v>0</v>
      </c>
      <c r="I69" s="87">
        <f t="shared" si="82"/>
        <v>0</v>
      </c>
      <c r="J69" s="87">
        <f t="shared" si="82"/>
        <v>0</v>
      </c>
      <c r="K69" s="87">
        <f t="shared" si="82"/>
        <v>0</v>
      </c>
      <c r="L69" s="87">
        <f t="shared" si="82"/>
        <v>0</v>
      </c>
      <c r="M69" s="87">
        <f t="shared" si="82"/>
        <v>0</v>
      </c>
      <c r="N69" s="87">
        <f t="shared" si="82"/>
        <v>0</v>
      </c>
      <c r="O69" s="87">
        <f t="shared" si="82"/>
        <v>0</v>
      </c>
      <c r="P69" s="87">
        <f t="shared" si="82"/>
        <v>0</v>
      </c>
      <c r="Q69" s="87">
        <f t="shared" si="82"/>
        <v>0</v>
      </c>
      <c r="R69" s="87">
        <f t="shared" si="82"/>
        <v>0</v>
      </c>
      <c r="S69" s="87">
        <f t="shared" si="82"/>
        <v>0</v>
      </c>
      <c r="T69" s="100">
        <f t="shared" si="74"/>
        <v>0</v>
      </c>
      <c r="V69" s="87">
        <f t="shared" si="3"/>
        <v>0</v>
      </c>
    </row>
    <row r="70" spans="1:22" ht="16.5" customHeight="1">
      <c r="A70" s="114" t="s">
        <v>238</v>
      </c>
      <c r="B70" s="119">
        <f t="shared" ref="B70:D70" si="83">SUM(B61:B69)</f>
        <v>804.3</v>
      </c>
      <c r="C70" s="119">
        <f t="shared" si="83"/>
        <v>23.37</v>
      </c>
      <c r="D70" s="119">
        <f t="shared" si="83"/>
        <v>827.67</v>
      </c>
      <c r="E70" s="2"/>
      <c r="F70" s="2"/>
      <c r="G70" s="105">
        <f>SUM(G61:G69)</f>
        <v>364.24</v>
      </c>
      <c r="H70" s="105">
        <f t="shared" ref="H70:P70" si="84">SUM(H62:H69)</f>
        <v>0</v>
      </c>
      <c r="I70" s="105">
        <f t="shared" si="84"/>
        <v>73.56</v>
      </c>
      <c r="J70" s="105">
        <f t="shared" si="84"/>
        <v>0</v>
      </c>
      <c r="K70" s="105">
        <f t="shared" si="84"/>
        <v>0</v>
      </c>
      <c r="L70" s="105">
        <f t="shared" si="84"/>
        <v>47.55</v>
      </c>
      <c r="M70" s="105">
        <f t="shared" si="84"/>
        <v>0</v>
      </c>
      <c r="N70" s="105">
        <f t="shared" si="84"/>
        <v>0</v>
      </c>
      <c r="O70" s="105">
        <f t="shared" si="84"/>
        <v>318.95</v>
      </c>
      <c r="P70" s="105">
        <f t="shared" si="84"/>
        <v>0</v>
      </c>
      <c r="Q70" s="105">
        <f>SUM(Q63:Q69)</f>
        <v>0</v>
      </c>
      <c r="R70" s="105">
        <f t="shared" ref="R70:S70" si="85">SUM(R62:R69)</f>
        <v>0</v>
      </c>
      <c r="S70" s="105">
        <f t="shared" si="85"/>
        <v>0</v>
      </c>
      <c r="T70" s="105">
        <f>SUM(G70:S70)</f>
        <v>804.3</v>
      </c>
      <c r="V70" s="87">
        <f t="shared" si="3"/>
        <v>0</v>
      </c>
    </row>
    <row r="71" spans="1:22" ht="14.25" customHeight="1">
      <c r="A71" s="76" t="s">
        <v>349</v>
      </c>
      <c r="B71" s="113">
        <v>335.72</v>
      </c>
      <c r="C71" s="113"/>
      <c r="D71" s="111">
        <f t="shared" ref="D71:D81" si="86">SUM(B71:C71)</f>
        <v>335.72</v>
      </c>
      <c r="E71" s="2">
        <v>722900</v>
      </c>
      <c r="F71" s="2">
        <v>1</v>
      </c>
      <c r="G71" s="87">
        <f t="shared" ref="G71:S71" si="87">IF($F71=G$1,+$B71,0)</f>
        <v>335.72</v>
      </c>
      <c r="H71" s="87">
        <f t="shared" si="87"/>
        <v>0</v>
      </c>
      <c r="I71" s="87">
        <f t="shared" si="87"/>
        <v>0</v>
      </c>
      <c r="J71" s="87">
        <f t="shared" si="87"/>
        <v>0</v>
      </c>
      <c r="K71" s="87">
        <f t="shared" si="87"/>
        <v>0</v>
      </c>
      <c r="L71" s="87">
        <f t="shared" si="87"/>
        <v>0</v>
      </c>
      <c r="M71" s="87">
        <f t="shared" si="87"/>
        <v>0</v>
      </c>
      <c r="N71" s="87">
        <f t="shared" si="87"/>
        <v>0</v>
      </c>
      <c r="O71" s="87">
        <f t="shared" si="87"/>
        <v>0</v>
      </c>
      <c r="P71" s="87">
        <f t="shared" si="87"/>
        <v>0</v>
      </c>
      <c r="Q71" s="87">
        <f t="shared" si="87"/>
        <v>0</v>
      </c>
      <c r="R71" s="87">
        <f t="shared" si="87"/>
        <v>0</v>
      </c>
      <c r="S71" s="87">
        <f t="shared" si="87"/>
        <v>0</v>
      </c>
      <c r="T71" s="100">
        <f t="shared" ref="T71:T81" si="88">SUM(G71:R71)</f>
        <v>335.72</v>
      </c>
      <c r="V71" s="87">
        <f t="shared" si="3"/>
        <v>0</v>
      </c>
    </row>
    <row r="72" spans="1:22" ht="14.25" customHeight="1">
      <c r="A72" s="76" t="s">
        <v>356</v>
      </c>
      <c r="B72" s="90">
        <v>28.52</v>
      </c>
      <c r="C72" s="90"/>
      <c r="D72" s="111">
        <f t="shared" si="86"/>
        <v>28.52</v>
      </c>
      <c r="E72" s="91" t="s">
        <v>211</v>
      </c>
      <c r="F72" s="91">
        <v>1</v>
      </c>
      <c r="G72" s="87">
        <f t="shared" ref="G72:S72" si="89">IF($F72=G$1,+$B72,0)</f>
        <v>28.52</v>
      </c>
      <c r="H72" s="87">
        <f t="shared" si="89"/>
        <v>0</v>
      </c>
      <c r="I72" s="87">
        <f t="shared" si="89"/>
        <v>0</v>
      </c>
      <c r="J72" s="87">
        <f t="shared" si="89"/>
        <v>0</v>
      </c>
      <c r="K72" s="87">
        <f t="shared" si="89"/>
        <v>0</v>
      </c>
      <c r="L72" s="87">
        <f t="shared" si="89"/>
        <v>0</v>
      </c>
      <c r="M72" s="87">
        <f t="shared" si="89"/>
        <v>0</v>
      </c>
      <c r="N72" s="87">
        <f t="shared" si="89"/>
        <v>0</v>
      </c>
      <c r="O72" s="87">
        <f t="shared" si="89"/>
        <v>0</v>
      </c>
      <c r="P72" s="87">
        <f t="shared" si="89"/>
        <v>0</v>
      </c>
      <c r="Q72" s="87">
        <f t="shared" si="89"/>
        <v>0</v>
      </c>
      <c r="R72" s="87">
        <f t="shared" si="89"/>
        <v>0</v>
      </c>
      <c r="S72" s="87">
        <f t="shared" si="89"/>
        <v>0</v>
      </c>
      <c r="T72" s="100">
        <f t="shared" si="88"/>
        <v>28.52</v>
      </c>
      <c r="V72" s="87">
        <f t="shared" si="3"/>
        <v>0</v>
      </c>
    </row>
    <row r="73" spans="1:22" ht="14.25" customHeight="1">
      <c r="A73" s="5" t="s">
        <v>239</v>
      </c>
      <c r="B73" s="90">
        <v>244.4</v>
      </c>
      <c r="C73" s="90"/>
      <c r="D73" s="90">
        <f t="shared" si="86"/>
        <v>244.4</v>
      </c>
      <c r="E73" s="91">
        <v>722901</v>
      </c>
      <c r="F73" s="91">
        <v>1</v>
      </c>
      <c r="G73" s="87">
        <f t="shared" ref="G73:S73" si="90">IF($F73=G$1,+$B73,0)</f>
        <v>244.4</v>
      </c>
      <c r="H73" s="87">
        <f t="shared" si="90"/>
        <v>0</v>
      </c>
      <c r="I73" s="87">
        <f t="shared" si="90"/>
        <v>0</v>
      </c>
      <c r="J73" s="87">
        <f t="shared" si="90"/>
        <v>0</v>
      </c>
      <c r="K73" s="87">
        <f t="shared" si="90"/>
        <v>0</v>
      </c>
      <c r="L73" s="87">
        <f t="shared" si="90"/>
        <v>0</v>
      </c>
      <c r="M73" s="87">
        <f t="shared" si="90"/>
        <v>0</v>
      </c>
      <c r="N73" s="87">
        <f t="shared" si="90"/>
        <v>0</v>
      </c>
      <c r="O73" s="87">
        <f t="shared" si="90"/>
        <v>0</v>
      </c>
      <c r="P73" s="87">
        <f t="shared" si="90"/>
        <v>0</v>
      </c>
      <c r="Q73" s="87">
        <f t="shared" si="90"/>
        <v>0</v>
      </c>
      <c r="R73" s="87">
        <f t="shared" si="90"/>
        <v>0</v>
      </c>
      <c r="S73" s="87">
        <f t="shared" si="90"/>
        <v>0</v>
      </c>
      <c r="T73" s="100">
        <f t="shared" si="88"/>
        <v>244.4</v>
      </c>
      <c r="V73" s="87">
        <f t="shared" si="3"/>
        <v>0</v>
      </c>
    </row>
    <row r="74" spans="1:22" ht="14.25" customHeight="1">
      <c r="A74" s="5" t="s">
        <v>212</v>
      </c>
      <c r="B74" s="90">
        <v>880</v>
      </c>
      <c r="C74" s="90">
        <v>176</v>
      </c>
      <c r="D74" s="90">
        <f t="shared" si="86"/>
        <v>1056</v>
      </c>
      <c r="E74" s="91">
        <v>722902</v>
      </c>
      <c r="F74" s="91">
        <v>3</v>
      </c>
      <c r="G74" s="87">
        <f t="shared" ref="G74:S74" si="91">IF($F74=G$1,+$B74,0)</f>
        <v>0</v>
      </c>
      <c r="H74" s="87">
        <f t="shared" si="91"/>
        <v>0</v>
      </c>
      <c r="I74" s="87">
        <f t="shared" si="91"/>
        <v>880</v>
      </c>
      <c r="J74" s="87">
        <f t="shared" si="91"/>
        <v>0</v>
      </c>
      <c r="K74" s="87">
        <f t="shared" si="91"/>
        <v>0</v>
      </c>
      <c r="L74" s="87">
        <f t="shared" si="91"/>
        <v>0</v>
      </c>
      <c r="M74" s="87">
        <f t="shared" si="91"/>
        <v>0</v>
      </c>
      <c r="N74" s="87">
        <f t="shared" si="91"/>
        <v>0</v>
      </c>
      <c r="O74" s="87">
        <f t="shared" si="91"/>
        <v>0</v>
      </c>
      <c r="P74" s="87">
        <f t="shared" si="91"/>
        <v>0</v>
      </c>
      <c r="Q74" s="87">
        <f t="shared" si="91"/>
        <v>0</v>
      </c>
      <c r="R74" s="87">
        <f t="shared" si="91"/>
        <v>0</v>
      </c>
      <c r="S74" s="87">
        <f t="shared" si="91"/>
        <v>0</v>
      </c>
      <c r="T74" s="100">
        <f t="shared" si="88"/>
        <v>880</v>
      </c>
      <c r="V74" s="87">
        <f t="shared" si="3"/>
        <v>0</v>
      </c>
    </row>
    <row r="75" spans="1:22" ht="14.25" customHeight="1">
      <c r="A75" s="76" t="s">
        <v>756</v>
      </c>
      <c r="B75" s="90">
        <v>1183.9000000000001</v>
      </c>
      <c r="C75" s="90">
        <v>236.78</v>
      </c>
      <c r="D75" s="90">
        <f t="shared" si="86"/>
        <v>1420.68</v>
      </c>
      <c r="E75" s="91">
        <v>722903</v>
      </c>
      <c r="F75" s="91">
        <v>8</v>
      </c>
      <c r="G75" s="87">
        <f t="shared" ref="G75:S75" si="92">IF($F75=G$1,+$B75,0)</f>
        <v>0</v>
      </c>
      <c r="H75" s="87">
        <f t="shared" si="92"/>
        <v>0</v>
      </c>
      <c r="I75" s="87">
        <f t="shared" si="92"/>
        <v>0</v>
      </c>
      <c r="J75" s="87">
        <f t="shared" si="92"/>
        <v>0</v>
      </c>
      <c r="K75" s="87">
        <f t="shared" si="92"/>
        <v>0</v>
      </c>
      <c r="L75" s="87">
        <f t="shared" si="92"/>
        <v>0</v>
      </c>
      <c r="M75" s="87">
        <f t="shared" si="92"/>
        <v>0</v>
      </c>
      <c r="N75" s="87">
        <f t="shared" si="92"/>
        <v>1183.9000000000001</v>
      </c>
      <c r="O75" s="87">
        <f t="shared" si="92"/>
        <v>0</v>
      </c>
      <c r="P75" s="87">
        <f t="shared" si="92"/>
        <v>0</v>
      </c>
      <c r="Q75" s="87">
        <f t="shared" si="92"/>
        <v>0</v>
      </c>
      <c r="R75" s="87">
        <f t="shared" si="92"/>
        <v>0</v>
      </c>
      <c r="S75" s="87">
        <f t="shared" si="92"/>
        <v>0</v>
      </c>
      <c r="T75" s="100">
        <f t="shared" si="88"/>
        <v>1183.9000000000001</v>
      </c>
      <c r="V75" s="87">
        <f t="shared" si="3"/>
        <v>0</v>
      </c>
    </row>
    <row r="76" spans="1:22" ht="20.25" customHeight="1">
      <c r="A76" s="189" t="s">
        <v>757</v>
      </c>
      <c r="B76" s="90">
        <v>72.599999999999994</v>
      </c>
      <c r="C76" s="90"/>
      <c r="D76" s="90">
        <f t="shared" si="86"/>
        <v>72.599999999999994</v>
      </c>
      <c r="E76" s="91">
        <v>722904</v>
      </c>
      <c r="F76" s="91">
        <v>9</v>
      </c>
      <c r="G76" s="87">
        <f t="shared" ref="G76:S76" si="93">IF($F76=G$1,+$B76,0)</f>
        <v>0</v>
      </c>
      <c r="H76" s="87">
        <f t="shared" si="93"/>
        <v>0</v>
      </c>
      <c r="I76" s="87">
        <f t="shared" si="93"/>
        <v>0</v>
      </c>
      <c r="J76" s="87">
        <f t="shared" si="93"/>
        <v>0</v>
      </c>
      <c r="K76" s="87">
        <f t="shared" si="93"/>
        <v>0</v>
      </c>
      <c r="L76" s="87">
        <f t="shared" si="93"/>
        <v>0</v>
      </c>
      <c r="M76" s="87">
        <f t="shared" si="93"/>
        <v>0</v>
      </c>
      <c r="N76" s="87">
        <f t="shared" si="93"/>
        <v>0</v>
      </c>
      <c r="O76" s="87">
        <f t="shared" si="93"/>
        <v>72.599999999999994</v>
      </c>
      <c r="P76" s="87">
        <f t="shared" si="93"/>
        <v>0</v>
      </c>
      <c r="Q76" s="87">
        <f t="shared" si="93"/>
        <v>0</v>
      </c>
      <c r="R76" s="87">
        <f t="shared" si="93"/>
        <v>0</v>
      </c>
      <c r="S76" s="87">
        <f t="shared" si="93"/>
        <v>0</v>
      </c>
      <c r="T76" s="100">
        <f t="shared" si="88"/>
        <v>72.599999999999994</v>
      </c>
      <c r="V76" s="87">
        <f t="shared" si="3"/>
        <v>0</v>
      </c>
    </row>
    <row r="77" spans="1:22" ht="15" customHeight="1">
      <c r="A77" s="81" t="s">
        <v>758</v>
      </c>
      <c r="B77" s="90">
        <v>47</v>
      </c>
      <c r="C77" s="90"/>
      <c r="D77" s="111">
        <f t="shared" si="86"/>
        <v>47</v>
      </c>
      <c r="E77" s="91">
        <v>722905</v>
      </c>
      <c r="F77" s="91">
        <v>5</v>
      </c>
      <c r="G77" s="87">
        <f t="shared" ref="G77:S77" si="94">IF($F77=G$1,+$B77,0)</f>
        <v>0</v>
      </c>
      <c r="H77" s="87">
        <f t="shared" si="94"/>
        <v>0</v>
      </c>
      <c r="I77" s="87">
        <f t="shared" si="94"/>
        <v>0</v>
      </c>
      <c r="J77" s="87">
        <f t="shared" si="94"/>
        <v>0</v>
      </c>
      <c r="K77" s="87">
        <f t="shared" si="94"/>
        <v>47</v>
      </c>
      <c r="L77" s="87">
        <f t="shared" si="94"/>
        <v>0</v>
      </c>
      <c r="M77" s="87">
        <f t="shared" si="94"/>
        <v>0</v>
      </c>
      <c r="N77" s="87">
        <f t="shared" si="94"/>
        <v>0</v>
      </c>
      <c r="O77" s="87">
        <f t="shared" si="94"/>
        <v>0</v>
      </c>
      <c r="P77" s="87">
        <f t="shared" si="94"/>
        <v>0</v>
      </c>
      <c r="Q77" s="87">
        <f t="shared" si="94"/>
        <v>0</v>
      </c>
      <c r="R77" s="87">
        <f t="shared" si="94"/>
        <v>0</v>
      </c>
      <c r="S77" s="87">
        <f t="shared" si="94"/>
        <v>0</v>
      </c>
      <c r="T77" s="100">
        <f t="shared" si="88"/>
        <v>47</v>
      </c>
      <c r="V77" s="87">
        <f t="shared" si="3"/>
        <v>0</v>
      </c>
    </row>
    <row r="78" spans="1:22" ht="14.25" customHeight="1">
      <c r="A78" s="81" t="s">
        <v>759</v>
      </c>
      <c r="B78" s="90">
        <v>994.35</v>
      </c>
      <c r="C78" s="90">
        <v>198.87</v>
      </c>
      <c r="D78" s="111">
        <f t="shared" si="86"/>
        <v>1193.22</v>
      </c>
      <c r="E78" s="91">
        <v>722906</v>
      </c>
      <c r="F78" s="91">
        <v>8</v>
      </c>
      <c r="G78" s="87">
        <f t="shared" ref="G78:S78" si="95">IF($F78=G$1,+$B78,0)</f>
        <v>0</v>
      </c>
      <c r="H78" s="87">
        <f t="shared" si="95"/>
        <v>0</v>
      </c>
      <c r="I78" s="87">
        <f t="shared" si="95"/>
        <v>0</v>
      </c>
      <c r="J78" s="87">
        <f t="shared" si="95"/>
        <v>0</v>
      </c>
      <c r="K78" s="87">
        <f t="shared" si="95"/>
        <v>0</v>
      </c>
      <c r="L78" s="87">
        <f t="shared" si="95"/>
        <v>0</v>
      </c>
      <c r="M78" s="87">
        <f t="shared" si="95"/>
        <v>0</v>
      </c>
      <c r="N78" s="87">
        <f t="shared" si="95"/>
        <v>994.35</v>
      </c>
      <c r="O78" s="87">
        <f t="shared" si="95"/>
        <v>0</v>
      </c>
      <c r="P78" s="87">
        <f t="shared" si="95"/>
        <v>0</v>
      </c>
      <c r="Q78" s="87">
        <f t="shared" si="95"/>
        <v>0</v>
      </c>
      <c r="R78" s="87">
        <f t="shared" si="95"/>
        <v>0</v>
      </c>
      <c r="S78" s="87">
        <f t="shared" si="95"/>
        <v>0</v>
      </c>
      <c r="T78" s="100">
        <f t="shared" si="88"/>
        <v>994.35</v>
      </c>
      <c r="V78" s="87">
        <f t="shared" si="3"/>
        <v>0</v>
      </c>
    </row>
    <row r="79" spans="1:22" ht="14.25" customHeight="1">
      <c r="A79" s="81" t="s">
        <v>760</v>
      </c>
      <c r="B79" s="90">
        <v>20</v>
      </c>
      <c r="C79" s="90"/>
      <c r="D79" s="90">
        <f t="shared" si="86"/>
        <v>20</v>
      </c>
      <c r="E79" s="91">
        <v>722907</v>
      </c>
      <c r="F79" s="91">
        <v>12</v>
      </c>
      <c r="G79" s="87">
        <f t="shared" ref="G79:S79" si="96">IF($F79=G$1,+$B79,0)</f>
        <v>0</v>
      </c>
      <c r="H79" s="87">
        <f t="shared" si="96"/>
        <v>0</v>
      </c>
      <c r="I79" s="87">
        <f t="shared" si="96"/>
        <v>0</v>
      </c>
      <c r="J79" s="87">
        <f t="shared" si="96"/>
        <v>0</v>
      </c>
      <c r="K79" s="87">
        <f t="shared" si="96"/>
        <v>0</v>
      </c>
      <c r="L79" s="87">
        <f t="shared" si="96"/>
        <v>0</v>
      </c>
      <c r="M79" s="87">
        <f t="shared" si="96"/>
        <v>0</v>
      </c>
      <c r="N79" s="87">
        <f t="shared" si="96"/>
        <v>0</v>
      </c>
      <c r="O79" s="87">
        <f t="shared" si="96"/>
        <v>0</v>
      </c>
      <c r="P79" s="87">
        <f t="shared" si="96"/>
        <v>0</v>
      </c>
      <c r="Q79" s="87">
        <f t="shared" si="96"/>
        <v>0</v>
      </c>
      <c r="R79" s="87">
        <f t="shared" si="96"/>
        <v>20</v>
      </c>
      <c r="S79" s="87">
        <f t="shared" si="96"/>
        <v>0</v>
      </c>
      <c r="T79" s="100">
        <f t="shared" si="88"/>
        <v>20</v>
      </c>
      <c r="V79" s="87">
        <f t="shared" si="3"/>
        <v>0</v>
      </c>
    </row>
    <row r="80" spans="1:22" ht="14.25" customHeight="1">
      <c r="A80" s="81" t="s">
        <v>582</v>
      </c>
      <c r="B80" s="90">
        <v>46.8</v>
      </c>
      <c r="C80" s="90">
        <v>2.34</v>
      </c>
      <c r="D80" s="90">
        <f t="shared" si="86"/>
        <v>49.14</v>
      </c>
      <c r="E80" s="2" t="s">
        <v>211</v>
      </c>
      <c r="F80" s="2">
        <v>6</v>
      </c>
      <c r="G80" s="87">
        <f t="shared" ref="G80:S80" si="97">IF($F80=G$1,+$B80,0)</f>
        <v>0</v>
      </c>
      <c r="H80" s="87">
        <f t="shared" si="97"/>
        <v>0</v>
      </c>
      <c r="I80" s="87">
        <f t="shared" si="97"/>
        <v>0</v>
      </c>
      <c r="J80" s="87">
        <f t="shared" si="97"/>
        <v>0</v>
      </c>
      <c r="K80" s="87">
        <f t="shared" si="97"/>
        <v>0</v>
      </c>
      <c r="L80" s="87">
        <f t="shared" si="97"/>
        <v>46.8</v>
      </c>
      <c r="M80" s="87">
        <f t="shared" si="97"/>
        <v>0</v>
      </c>
      <c r="N80" s="87">
        <f t="shared" si="97"/>
        <v>0</v>
      </c>
      <c r="O80" s="87">
        <f t="shared" si="97"/>
        <v>0</v>
      </c>
      <c r="P80" s="87">
        <f t="shared" si="97"/>
        <v>0</v>
      </c>
      <c r="Q80" s="87">
        <f t="shared" si="97"/>
        <v>0</v>
      </c>
      <c r="R80" s="87">
        <f t="shared" si="97"/>
        <v>0</v>
      </c>
      <c r="S80" s="87">
        <f t="shared" si="97"/>
        <v>0</v>
      </c>
      <c r="T80" s="100">
        <f t="shared" si="88"/>
        <v>46.8</v>
      </c>
      <c r="V80" s="87">
        <f t="shared" si="3"/>
        <v>0</v>
      </c>
    </row>
    <row r="81" spans="1:22" ht="14.25" customHeight="1">
      <c r="A81" s="81"/>
      <c r="B81" s="100"/>
      <c r="C81" s="90"/>
      <c r="D81" s="90">
        <f t="shared" si="86"/>
        <v>0</v>
      </c>
      <c r="E81" s="91"/>
      <c r="F81" s="91"/>
      <c r="G81" s="87">
        <f t="shared" ref="G81:S81" si="98">IF($F81=G$1,+$B81,0)</f>
        <v>0</v>
      </c>
      <c r="H81" s="87">
        <f t="shared" si="98"/>
        <v>0</v>
      </c>
      <c r="I81" s="87">
        <f t="shared" si="98"/>
        <v>0</v>
      </c>
      <c r="J81" s="87">
        <f t="shared" si="98"/>
        <v>0</v>
      </c>
      <c r="K81" s="87">
        <f t="shared" si="98"/>
        <v>0</v>
      </c>
      <c r="L81" s="87">
        <f t="shared" si="98"/>
        <v>0</v>
      </c>
      <c r="M81" s="87">
        <f t="shared" si="98"/>
        <v>0</v>
      </c>
      <c r="N81" s="87">
        <f t="shared" si="98"/>
        <v>0</v>
      </c>
      <c r="O81" s="87">
        <f t="shared" si="98"/>
        <v>0</v>
      </c>
      <c r="P81" s="87">
        <f t="shared" si="98"/>
        <v>0</v>
      </c>
      <c r="Q81" s="87">
        <f t="shared" si="98"/>
        <v>0</v>
      </c>
      <c r="R81" s="87">
        <f t="shared" si="98"/>
        <v>0</v>
      </c>
      <c r="S81" s="87">
        <f t="shared" si="98"/>
        <v>0</v>
      </c>
      <c r="T81" s="100">
        <f t="shared" si="88"/>
        <v>0</v>
      </c>
      <c r="V81" s="87">
        <f t="shared" si="3"/>
        <v>0</v>
      </c>
    </row>
    <row r="82" spans="1:22" ht="14.25" customHeight="1">
      <c r="A82" s="114" t="s">
        <v>243</v>
      </c>
      <c r="B82" s="120">
        <f t="shared" ref="B82:D82" si="99">SUM(B71:B81)</f>
        <v>3853.29</v>
      </c>
      <c r="C82" s="120">
        <f t="shared" si="99"/>
        <v>613.99</v>
      </c>
      <c r="D82" s="120">
        <f t="shared" si="99"/>
        <v>4467.28</v>
      </c>
      <c r="E82" s="2"/>
      <c r="F82" s="91"/>
      <c r="G82" s="105">
        <f t="shared" ref="G82:P82" si="100">SUM(G71:G81)</f>
        <v>608.64</v>
      </c>
      <c r="H82" s="105">
        <f t="shared" si="100"/>
        <v>0</v>
      </c>
      <c r="I82" s="105">
        <f t="shared" si="100"/>
        <v>880</v>
      </c>
      <c r="J82" s="105">
        <f t="shared" si="100"/>
        <v>0</v>
      </c>
      <c r="K82" s="105">
        <f t="shared" si="100"/>
        <v>47</v>
      </c>
      <c r="L82" s="105">
        <f t="shared" si="100"/>
        <v>46.8</v>
      </c>
      <c r="M82" s="105">
        <f t="shared" si="100"/>
        <v>0</v>
      </c>
      <c r="N82" s="105">
        <f t="shared" si="100"/>
        <v>2178.25</v>
      </c>
      <c r="O82" s="105">
        <f t="shared" si="100"/>
        <v>72.599999999999994</v>
      </c>
      <c r="P82" s="105">
        <f t="shared" si="100"/>
        <v>0</v>
      </c>
      <c r="Q82" s="105">
        <f>SUM(Q75:Q81)</f>
        <v>0</v>
      </c>
      <c r="R82" s="105">
        <f t="shared" ref="R82:T82" si="101">SUM(R71:R81)</f>
        <v>20</v>
      </c>
      <c r="S82" s="105">
        <f t="shared" si="101"/>
        <v>0</v>
      </c>
      <c r="T82" s="105">
        <f t="shared" si="101"/>
        <v>3853.29</v>
      </c>
      <c r="V82" s="87">
        <f t="shared" si="3"/>
        <v>0</v>
      </c>
    </row>
    <row r="83" spans="1:22" ht="14.25" customHeight="1">
      <c r="A83" s="76" t="s">
        <v>349</v>
      </c>
      <c r="B83" s="113">
        <v>335.72</v>
      </c>
      <c r="C83" s="113"/>
      <c r="D83" s="90">
        <f t="shared" ref="D83:D95" si="102">SUM(B83:C83)</f>
        <v>335.72</v>
      </c>
      <c r="E83" s="91">
        <v>722908</v>
      </c>
      <c r="F83" s="2">
        <v>1</v>
      </c>
      <c r="G83" s="87">
        <f t="shared" ref="G83:S83" si="103">IF($F83=G$1,+$B83,0)</f>
        <v>335.72</v>
      </c>
      <c r="H83" s="87">
        <f t="shared" si="103"/>
        <v>0</v>
      </c>
      <c r="I83" s="87">
        <f t="shared" si="103"/>
        <v>0</v>
      </c>
      <c r="J83" s="87">
        <f t="shared" si="103"/>
        <v>0</v>
      </c>
      <c r="K83" s="87">
        <f t="shared" si="103"/>
        <v>0</v>
      </c>
      <c r="L83" s="87">
        <f t="shared" si="103"/>
        <v>0</v>
      </c>
      <c r="M83" s="87">
        <f t="shared" si="103"/>
        <v>0</v>
      </c>
      <c r="N83" s="87">
        <f t="shared" si="103"/>
        <v>0</v>
      </c>
      <c r="O83" s="87">
        <f t="shared" si="103"/>
        <v>0</v>
      </c>
      <c r="P83" s="87">
        <f t="shared" si="103"/>
        <v>0</v>
      </c>
      <c r="Q83" s="87">
        <f t="shared" si="103"/>
        <v>0</v>
      </c>
      <c r="R83" s="87">
        <f t="shared" si="103"/>
        <v>0</v>
      </c>
      <c r="S83" s="87">
        <f t="shared" si="103"/>
        <v>0</v>
      </c>
      <c r="T83" s="100">
        <f t="shared" ref="T83:T95" si="104">SUM(G83:R83)</f>
        <v>335.72</v>
      </c>
      <c r="V83" s="87">
        <f t="shared" si="3"/>
        <v>0</v>
      </c>
    </row>
    <row r="84" spans="1:22" ht="14.25" customHeight="1">
      <c r="A84" s="76" t="s">
        <v>356</v>
      </c>
      <c r="B84" s="90">
        <v>28.52</v>
      </c>
      <c r="C84" s="90"/>
      <c r="D84" s="90">
        <f t="shared" si="102"/>
        <v>28.52</v>
      </c>
      <c r="E84" s="91" t="s">
        <v>211</v>
      </c>
      <c r="F84" s="2">
        <v>1</v>
      </c>
      <c r="G84" s="87">
        <f t="shared" ref="G84:S84" si="105">IF($F84=G$1,+$B84,0)</f>
        <v>28.52</v>
      </c>
      <c r="H84" s="87">
        <f t="shared" si="105"/>
        <v>0</v>
      </c>
      <c r="I84" s="87">
        <f t="shared" si="105"/>
        <v>0</v>
      </c>
      <c r="J84" s="87">
        <f t="shared" si="105"/>
        <v>0</v>
      </c>
      <c r="K84" s="87">
        <f t="shared" si="105"/>
        <v>0</v>
      </c>
      <c r="L84" s="87">
        <f t="shared" si="105"/>
        <v>0</v>
      </c>
      <c r="M84" s="87">
        <f t="shared" si="105"/>
        <v>0</v>
      </c>
      <c r="N84" s="87">
        <f t="shared" si="105"/>
        <v>0</v>
      </c>
      <c r="O84" s="87">
        <f t="shared" si="105"/>
        <v>0</v>
      </c>
      <c r="P84" s="87">
        <f t="shared" si="105"/>
        <v>0</v>
      </c>
      <c r="Q84" s="87">
        <f t="shared" si="105"/>
        <v>0</v>
      </c>
      <c r="R84" s="87">
        <f t="shared" si="105"/>
        <v>0</v>
      </c>
      <c r="S84" s="87">
        <f t="shared" si="105"/>
        <v>0</v>
      </c>
      <c r="T84" s="100">
        <f t="shared" si="104"/>
        <v>28.52</v>
      </c>
      <c r="V84" s="87">
        <f t="shared" si="3"/>
        <v>0</v>
      </c>
    </row>
    <row r="85" spans="1:22" ht="14.25" customHeight="1">
      <c r="A85" s="76" t="s">
        <v>212</v>
      </c>
      <c r="B85" s="90">
        <v>415</v>
      </c>
      <c r="C85" s="90">
        <v>83</v>
      </c>
      <c r="D85" s="90">
        <f t="shared" si="102"/>
        <v>498</v>
      </c>
      <c r="E85" s="91">
        <v>722909</v>
      </c>
      <c r="F85" s="2">
        <v>3</v>
      </c>
      <c r="G85" s="87">
        <f t="shared" ref="G85:S85" si="106">IF($F85=G$1,+$B85,0)</f>
        <v>0</v>
      </c>
      <c r="H85" s="87">
        <f t="shared" si="106"/>
        <v>0</v>
      </c>
      <c r="I85" s="87">
        <f t="shared" si="106"/>
        <v>415</v>
      </c>
      <c r="J85" s="87">
        <f t="shared" si="106"/>
        <v>0</v>
      </c>
      <c r="K85" s="87">
        <f t="shared" si="106"/>
        <v>0</v>
      </c>
      <c r="L85" s="87">
        <f t="shared" si="106"/>
        <v>0</v>
      </c>
      <c r="M85" s="87">
        <f t="shared" si="106"/>
        <v>0</v>
      </c>
      <c r="N85" s="87">
        <f t="shared" si="106"/>
        <v>0</v>
      </c>
      <c r="O85" s="87">
        <f t="shared" si="106"/>
        <v>0</v>
      </c>
      <c r="P85" s="87">
        <f t="shared" si="106"/>
        <v>0</v>
      </c>
      <c r="Q85" s="87">
        <f t="shared" si="106"/>
        <v>0</v>
      </c>
      <c r="R85" s="87">
        <f t="shared" si="106"/>
        <v>0</v>
      </c>
      <c r="S85" s="87">
        <f t="shared" si="106"/>
        <v>0</v>
      </c>
      <c r="T85" s="100">
        <f t="shared" si="104"/>
        <v>415</v>
      </c>
      <c r="V85" s="87">
        <f t="shared" si="3"/>
        <v>0</v>
      </c>
    </row>
    <row r="86" spans="1:22" ht="15.75" customHeight="1">
      <c r="A86" s="189" t="s">
        <v>371</v>
      </c>
      <c r="B86" s="90">
        <v>315</v>
      </c>
      <c r="C86" s="90">
        <v>63</v>
      </c>
      <c r="D86" s="90">
        <f t="shared" si="102"/>
        <v>378</v>
      </c>
      <c r="E86" s="91">
        <v>722910</v>
      </c>
      <c r="F86" s="2">
        <v>2</v>
      </c>
      <c r="G86" s="87">
        <f t="shared" ref="G86:S86" si="107">IF($F86=G$1,+$B86,0)</f>
        <v>0</v>
      </c>
      <c r="H86" s="87">
        <f t="shared" si="107"/>
        <v>315</v>
      </c>
      <c r="I86" s="87">
        <f t="shared" si="107"/>
        <v>0</v>
      </c>
      <c r="J86" s="87">
        <f t="shared" si="107"/>
        <v>0</v>
      </c>
      <c r="K86" s="87">
        <f t="shared" si="107"/>
        <v>0</v>
      </c>
      <c r="L86" s="87">
        <f t="shared" si="107"/>
        <v>0</v>
      </c>
      <c r="M86" s="87">
        <f t="shared" si="107"/>
        <v>0</v>
      </c>
      <c r="N86" s="87">
        <f t="shared" si="107"/>
        <v>0</v>
      </c>
      <c r="O86" s="87">
        <f t="shared" si="107"/>
        <v>0</v>
      </c>
      <c r="P86" s="87">
        <f t="shared" si="107"/>
        <v>0</v>
      </c>
      <c r="Q86" s="87">
        <f t="shared" si="107"/>
        <v>0</v>
      </c>
      <c r="R86" s="87">
        <f t="shared" si="107"/>
        <v>0</v>
      </c>
      <c r="S86" s="87">
        <f t="shared" si="107"/>
        <v>0</v>
      </c>
      <c r="T86" s="100">
        <f t="shared" si="104"/>
        <v>315</v>
      </c>
      <c r="V86" s="87">
        <f t="shared" si="3"/>
        <v>0</v>
      </c>
    </row>
    <row r="87" spans="1:22" ht="14.25" customHeight="1">
      <c r="A87" s="81" t="s">
        <v>761</v>
      </c>
      <c r="B87" s="90">
        <v>315.89999999999998</v>
      </c>
      <c r="C87" s="90"/>
      <c r="D87" s="90">
        <f t="shared" si="102"/>
        <v>315.89999999999998</v>
      </c>
      <c r="E87" s="91">
        <v>722911</v>
      </c>
      <c r="F87" s="2">
        <v>12</v>
      </c>
      <c r="G87" s="87">
        <f t="shared" ref="G87:S87" si="108">IF($F87=G$1,+$B87,0)</f>
        <v>0</v>
      </c>
      <c r="H87" s="87">
        <f t="shared" si="108"/>
        <v>0</v>
      </c>
      <c r="I87" s="87">
        <f t="shared" si="108"/>
        <v>0</v>
      </c>
      <c r="J87" s="87">
        <f t="shared" si="108"/>
        <v>0</v>
      </c>
      <c r="K87" s="87">
        <f t="shared" si="108"/>
        <v>0</v>
      </c>
      <c r="L87" s="87">
        <f t="shared" si="108"/>
        <v>0</v>
      </c>
      <c r="M87" s="87">
        <f t="shared" si="108"/>
        <v>0</v>
      </c>
      <c r="N87" s="87">
        <f t="shared" si="108"/>
        <v>0</v>
      </c>
      <c r="O87" s="87">
        <f t="shared" si="108"/>
        <v>0</v>
      </c>
      <c r="P87" s="87">
        <f t="shared" si="108"/>
        <v>0</v>
      </c>
      <c r="Q87" s="87">
        <f t="shared" si="108"/>
        <v>0</v>
      </c>
      <c r="R87" s="87">
        <f t="shared" si="108"/>
        <v>315.89999999999998</v>
      </c>
      <c r="S87" s="87">
        <f t="shared" si="108"/>
        <v>0</v>
      </c>
      <c r="T87" s="100">
        <f t="shared" si="104"/>
        <v>315.89999999999998</v>
      </c>
      <c r="V87" s="87">
        <f t="shared" si="3"/>
        <v>0</v>
      </c>
    </row>
    <row r="88" spans="1:22" ht="14.25" customHeight="1">
      <c r="A88" s="81" t="s">
        <v>240</v>
      </c>
      <c r="B88" s="90">
        <v>71.14</v>
      </c>
      <c r="C88" s="90">
        <v>14.22</v>
      </c>
      <c r="D88" s="90">
        <f t="shared" si="102"/>
        <v>85.36</v>
      </c>
      <c r="E88" s="91">
        <v>722912</v>
      </c>
      <c r="F88" s="2">
        <v>2</v>
      </c>
      <c r="G88" s="87">
        <f t="shared" ref="G88:S88" si="109">IF($F88=G$1,+$B88,0)</f>
        <v>0</v>
      </c>
      <c r="H88" s="87">
        <f t="shared" si="109"/>
        <v>71.14</v>
      </c>
      <c r="I88" s="87">
        <f t="shared" si="109"/>
        <v>0</v>
      </c>
      <c r="J88" s="87">
        <f t="shared" si="109"/>
        <v>0</v>
      </c>
      <c r="K88" s="87">
        <f t="shared" si="109"/>
        <v>0</v>
      </c>
      <c r="L88" s="87">
        <f t="shared" si="109"/>
        <v>0</v>
      </c>
      <c r="M88" s="87">
        <f t="shared" si="109"/>
        <v>0</v>
      </c>
      <c r="N88" s="87">
        <f t="shared" si="109"/>
        <v>0</v>
      </c>
      <c r="O88" s="87">
        <f t="shared" si="109"/>
        <v>0</v>
      </c>
      <c r="P88" s="87">
        <f t="shared" si="109"/>
        <v>0</v>
      </c>
      <c r="Q88" s="87">
        <f t="shared" si="109"/>
        <v>0</v>
      </c>
      <c r="R88" s="87">
        <f t="shared" si="109"/>
        <v>0</v>
      </c>
      <c r="S88" s="87">
        <f t="shared" si="109"/>
        <v>0</v>
      </c>
      <c r="T88" s="100">
        <f t="shared" si="104"/>
        <v>71.14</v>
      </c>
      <c r="V88" s="87">
        <f t="shared" si="3"/>
        <v>0</v>
      </c>
    </row>
    <row r="89" spans="1:22" ht="14.25" customHeight="1">
      <c r="A89" s="81"/>
      <c r="B89" s="90"/>
      <c r="C89" s="90"/>
      <c r="D89" s="90">
        <f t="shared" si="102"/>
        <v>0</v>
      </c>
      <c r="E89" s="91"/>
      <c r="F89" s="2"/>
      <c r="G89" s="87">
        <f t="shared" ref="G89:S89" si="110">IF($F89=G$1,+$B89,0)</f>
        <v>0</v>
      </c>
      <c r="H89" s="87">
        <f t="shared" si="110"/>
        <v>0</v>
      </c>
      <c r="I89" s="87">
        <f t="shared" si="110"/>
        <v>0</v>
      </c>
      <c r="J89" s="87">
        <f t="shared" si="110"/>
        <v>0</v>
      </c>
      <c r="K89" s="87">
        <f t="shared" si="110"/>
        <v>0</v>
      </c>
      <c r="L89" s="87">
        <f t="shared" si="110"/>
        <v>0</v>
      </c>
      <c r="M89" s="87">
        <f t="shared" si="110"/>
        <v>0</v>
      </c>
      <c r="N89" s="87">
        <f t="shared" si="110"/>
        <v>0</v>
      </c>
      <c r="O89" s="87">
        <f t="shared" si="110"/>
        <v>0</v>
      </c>
      <c r="P89" s="87">
        <f t="shared" si="110"/>
        <v>0</v>
      </c>
      <c r="Q89" s="87">
        <f t="shared" si="110"/>
        <v>0</v>
      </c>
      <c r="R89" s="87">
        <f t="shared" si="110"/>
        <v>0</v>
      </c>
      <c r="S89" s="87">
        <f t="shared" si="110"/>
        <v>0</v>
      </c>
      <c r="T89" s="100">
        <f t="shared" si="104"/>
        <v>0</v>
      </c>
      <c r="V89" s="87">
        <f t="shared" si="3"/>
        <v>0</v>
      </c>
    </row>
    <row r="90" spans="1:22" ht="14.25" customHeight="1">
      <c r="A90" s="81"/>
      <c r="B90" s="90"/>
      <c r="C90" s="90"/>
      <c r="D90" s="111">
        <f t="shared" si="102"/>
        <v>0</v>
      </c>
      <c r="E90" s="91"/>
      <c r="F90" s="2"/>
      <c r="G90" s="87">
        <f t="shared" ref="G90:S90" si="111">IF($F90=G$1,+$B90,0)</f>
        <v>0</v>
      </c>
      <c r="H90" s="87">
        <f t="shared" si="111"/>
        <v>0</v>
      </c>
      <c r="I90" s="87">
        <f t="shared" si="111"/>
        <v>0</v>
      </c>
      <c r="J90" s="87">
        <f t="shared" si="111"/>
        <v>0</v>
      </c>
      <c r="K90" s="87">
        <f t="shared" si="111"/>
        <v>0</v>
      </c>
      <c r="L90" s="87">
        <f t="shared" si="111"/>
        <v>0</v>
      </c>
      <c r="M90" s="87">
        <f t="shared" si="111"/>
        <v>0</v>
      </c>
      <c r="N90" s="87">
        <f t="shared" si="111"/>
        <v>0</v>
      </c>
      <c r="O90" s="87">
        <f t="shared" si="111"/>
        <v>0</v>
      </c>
      <c r="P90" s="87">
        <f t="shared" si="111"/>
        <v>0</v>
      </c>
      <c r="Q90" s="87">
        <f t="shared" si="111"/>
        <v>0</v>
      </c>
      <c r="R90" s="87">
        <f t="shared" si="111"/>
        <v>0</v>
      </c>
      <c r="S90" s="87">
        <f t="shared" si="111"/>
        <v>0</v>
      </c>
      <c r="T90" s="100">
        <f t="shared" si="104"/>
        <v>0</v>
      </c>
      <c r="V90" s="87">
        <f t="shared" si="3"/>
        <v>0</v>
      </c>
    </row>
    <row r="91" spans="1:22" ht="14.25" customHeight="1">
      <c r="A91" s="81"/>
      <c r="B91" s="90"/>
      <c r="C91" s="90"/>
      <c r="D91" s="111">
        <f t="shared" si="102"/>
        <v>0</v>
      </c>
      <c r="E91" s="91"/>
      <c r="F91" s="2"/>
      <c r="G91" s="87">
        <f t="shared" ref="G91:S91" si="112">IF($F91=G$1,+$B91,0)</f>
        <v>0</v>
      </c>
      <c r="H91" s="87">
        <f t="shared" si="112"/>
        <v>0</v>
      </c>
      <c r="I91" s="87">
        <f t="shared" si="112"/>
        <v>0</v>
      </c>
      <c r="J91" s="87">
        <f t="shared" si="112"/>
        <v>0</v>
      </c>
      <c r="K91" s="87">
        <f t="shared" si="112"/>
        <v>0</v>
      </c>
      <c r="L91" s="87">
        <f t="shared" si="112"/>
        <v>0</v>
      </c>
      <c r="M91" s="87">
        <f t="shared" si="112"/>
        <v>0</v>
      </c>
      <c r="N91" s="87">
        <f t="shared" si="112"/>
        <v>0</v>
      </c>
      <c r="O91" s="87">
        <f t="shared" si="112"/>
        <v>0</v>
      </c>
      <c r="P91" s="87">
        <f t="shared" si="112"/>
        <v>0</v>
      </c>
      <c r="Q91" s="87">
        <f t="shared" si="112"/>
        <v>0</v>
      </c>
      <c r="R91" s="87">
        <f t="shared" si="112"/>
        <v>0</v>
      </c>
      <c r="S91" s="87">
        <f t="shared" si="112"/>
        <v>0</v>
      </c>
      <c r="T91" s="100">
        <f t="shared" si="104"/>
        <v>0</v>
      </c>
      <c r="V91" s="87">
        <f t="shared" si="3"/>
        <v>0</v>
      </c>
    </row>
    <row r="92" spans="1:22" ht="14.25" customHeight="1">
      <c r="A92" s="81" t="s">
        <v>582</v>
      </c>
      <c r="B92" s="90">
        <v>69.36</v>
      </c>
      <c r="C92" s="90">
        <v>3.47</v>
      </c>
      <c r="D92" s="90">
        <f t="shared" si="102"/>
        <v>72.83</v>
      </c>
      <c r="E92" s="91" t="s">
        <v>211</v>
      </c>
      <c r="F92" s="2">
        <v>6</v>
      </c>
      <c r="G92" s="87">
        <f t="shared" ref="G92:S92" si="113">IF($F92=G$1,+$B92,0)</f>
        <v>0</v>
      </c>
      <c r="H92" s="87">
        <f t="shared" si="113"/>
        <v>0</v>
      </c>
      <c r="I92" s="87">
        <f t="shared" si="113"/>
        <v>0</v>
      </c>
      <c r="J92" s="87">
        <f t="shared" si="113"/>
        <v>0</v>
      </c>
      <c r="K92" s="87">
        <f t="shared" si="113"/>
        <v>0</v>
      </c>
      <c r="L92" s="87">
        <f t="shared" si="113"/>
        <v>69.36</v>
      </c>
      <c r="M92" s="87">
        <f t="shared" si="113"/>
        <v>0</v>
      </c>
      <c r="N92" s="87">
        <f t="shared" si="113"/>
        <v>0</v>
      </c>
      <c r="O92" s="87">
        <f t="shared" si="113"/>
        <v>0</v>
      </c>
      <c r="P92" s="87">
        <f t="shared" si="113"/>
        <v>0</v>
      </c>
      <c r="Q92" s="87">
        <f t="shared" si="113"/>
        <v>0</v>
      </c>
      <c r="R92" s="87">
        <f t="shared" si="113"/>
        <v>0</v>
      </c>
      <c r="S92" s="87">
        <f t="shared" si="113"/>
        <v>0</v>
      </c>
      <c r="T92" s="100">
        <f t="shared" si="104"/>
        <v>69.36</v>
      </c>
      <c r="V92" s="87">
        <f t="shared" si="3"/>
        <v>0</v>
      </c>
    </row>
    <row r="93" spans="1:22" ht="14.25" customHeight="1">
      <c r="A93" s="81"/>
      <c r="B93" s="90"/>
      <c r="C93" s="90"/>
      <c r="D93" s="90">
        <f t="shared" si="102"/>
        <v>0</v>
      </c>
      <c r="E93" s="91"/>
      <c r="F93" s="2"/>
      <c r="G93" s="87">
        <f t="shared" ref="G93:S93" si="114">IF($F93=G$1,+$B93,0)</f>
        <v>0</v>
      </c>
      <c r="H93" s="87">
        <f t="shared" si="114"/>
        <v>0</v>
      </c>
      <c r="I93" s="87">
        <f t="shared" si="114"/>
        <v>0</v>
      </c>
      <c r="J93" s="87">
        <f t="shared" si="114"/>
        <v>0</v>
      </c>
      <c r="K93" s="87">
        <f t="shared" si="114"/>
        <v>0</v>
      </c>
      <c r="L93" s="87">
        <f t="shared" si="114"/>
        <v>0</v>
      </c>
      <c r="M93" s="87">
        <f t="shared" si="114"/>
        <v>0</v>
      </c>
      <c r="N93" s="87">
        <f t="shared" si="114"/>
        <v>0</v>
      </c>
      <c r="O93" s="87">
        <f t="shared" si="114"/>
        <v>0</v>
      </c>
      <c r="P93" s="87">
        <f t="shared" si="114"/>
        <v>0</v>
      </c>
      <c r="Q93" s="87">
        <f t="shared" si="114"/>
        <v>0</v>
      </c>
      <c r="R93" s="87">
        <f t="shared" si="114"/>
        <v>0</v>
      </c>
      <c r="S93" s="87">
        <f t="shared" si="114"/>
        <v>0</v>
      </c>
      <c r="T93" s="100">
        <f t="shared" si="104"/>
        <v>0</v>
      </c>
      <c r="V93" s="87">
        <f t="shared" si="3"/>
        <v>0</v>
      </c>
    </row>
    <row r="94" spans="1:22" ht="14.25" customHeight="1">
      <c r="A94" s="81"/>
      <c r="B94" s="90"/>
      <c r="C94" s="90"/>
      <c r="D94" s="90">
        <f t="shared" si="102"/>
        <v>0</v>
      </c>
      <c r="E94" s="91"/>
      <c r="F94" s="2"/>
      <c r="G94" s="87">
        <f t="shared" ref="G94:S94" si="115">IF($F94=G$1,+$B94,0)</f>
        <v>0</v>
      </c>
      <c r="H94" s="87">
        <f t="shared" si="115"/>
        <v>0</v>
      </c>
      <c r="I94" s="87">
        <f t="shared" si="115"/>
        <v>0</v>
      </c>
      <c r="J94" s="87">
        <f t="shared" si="115"/>
        <v>0</v>
      </c>
      <c r="K94" s="87">
        <f t="shared" si="115"/>
        <v>0</v>
      </c>
      <c r="L94" s="87">
        <f t="shared" si="115"/>
        <v>0</v>
      </c>
      <c r="M94" s="87">
        <f t="shared" si="115"/>
        <v>0</v>
      </c>
      <c r="N94" s="87">
        <f t="shared" si="115"/>
        <v>0</v>
      </c>
      <c r="O94" s="87">
        <f t="shared" si="115"/>
        <v>0</v>
      </c>
      <c r="P94" s="87">
        <f t="shared" si="115"/>
        <v>0</v>
      </c>
      <c r="Q94" s="87">
        <f t="shared" si="115"/>
        <v>0</v>
      </c>
      <c r="R94" s="87">
        <f t="shared" si="115"/>
        <v>0</v>
      </c>
      <c r="S94" s="87">
        <f t="shared" si="115"/>
        <v>0</v>
      </c>
      <c r="T94" s="100">
        <f t="shared" si="104"/>
        <v>0</v>
      </c>
      <c r="V94" s="87">
        <f t="shared" si="3"/>
        <v>0</v>
      </c>
    </row>
    <row r="95" spans="1:22" ht="14.25" customHeight="1">
      <c r="B95" s="100"/>
      <c r="C95" s="113"/>
      <c r="D95" s="90">
        <f t="shared" si="102"/>
        <v>0</v>
      </c>
      <c r="E95" s="91"/>
      <c r="F95" s="91"/>
      <c r="G95" s="87">
        <f t="shared" ref="G95:S95" si="116">IF($F95=G$1,+$B95,0)</f>
        <v>0</v>
      </c>
      <c r="H95" s="87">
        <f t="shared" si="116"/>
        <v>0</v>
      </c>
      <c r="I95" s="87">
        <f t="shared" si="116"/>
        <v>0</v>
      </c>
      <c r="J95" s="87">
        <f t="shared" si="116"/>
        <v>0</v>
      </c>
      <c r="K95" s="87">
        <f t="shared" si="116"/>
        <v>0</v>
      </c>
      <c r="L95" s="87">
        <f t="shared" si="116"/>
        <v>0</v>
      </c>
      <c r="M95" s="87">
        <f t="shared" si="116"/>
        <v>0</v>
      </c>
      <c r="N95" s="87">
        <f t="shared" si="116"/>
        <v>0</v>
      </c>
      <c r="O95" s="87">
        <f t="shared" si="116"/>
        <v>0</v>
      </c>
      <c r="P95" s="87">
        <f t="shared" si="116"/>
        <v>0</v>
      </c>
      <c r="Q95" s="87">
        <f t="shared" si="116"/>
        <v>0</v>
      </c>
      <c r="R95" s="87">
        <f t="shared" si="116"/>
        <v>0</v>
      </c>
      <c r="S95" s="87">
        <f t="shared" si="116"/>
        <v>0</v>
      </c>
      <c r="T95" s="100">
        <f t="shared" si="104"/>
        <v>0</v>
      </c>
      <c r="V95" s="87">
        <f t="shared" si="3"/>
        <v>0</v>
      </c>
    </row>
    <row r="96" spans="1:22" ht="14.25" customHeight="1">
      <c r="A96" s="121" t="s">
        <v>245</v>
      </c>
      <c r="B96" s="122">
        <f t="shared" ref="B96:D96" si="117">SUM(B83:B95)</f>
        <v>1550.6399999999999</v>
      </c>
      <c r="C96" s="122">
        <f t="shared" si="117"/>
        <v>163.69</v>
      </c>
      <c r="D96" s="122">
        <f t="shared" si="117"/>
        <v>1714.3299999999997</v>
      </c>
      <c r="E96" s="2"/>
      <c r="F96" s="2"/>
      <c r="G96" s="122">
        <f t="shared" ref="G96:T96" si="118">SUM(G83:G95)</f>
        <v>364.24</v>
      </c>
      <c r="H96" s="122">
        <f t="shared" si="118"/>
        <v>386.14</v>
      </c>
      <c r="I96" s="122">
        <f t="shared" si="118"/>
        <v>415</v>
      </c>
      <c r="J96" s="122">
        <f t="shared" si="118"/>
        <v>0</v>
      </c>
      <c r="K96" s="122">
        <f t="shared" si="118"/>
        <v>0</v>
      </c>
      <c r="L96" s="122">
        <f t="shared" si="118"/>
        <v>69.36</v>
      </c>
      <c r="M96" s="122">
        <f t="shared" si="118"/>
        <v>0</v>
      </c>
      <c r="N96" s="122">
        <f t="shared" si="118"/>
        <v>0</v>
      </c>
      <c r="O96" s="122">
        <f t="shared" si="118"/>
        <v>0</v>
      </c>
      <c r="P96" s="122">
        <f t="shared" si="118"/>
        <v>0</v>
      </c>
      <c r="Q96" s="122">
        <f t="shared" si="118"/>
        <v>0</v>
      </c>
      <c r="R96" s="122">
        <f t="shared" si="118"/>
        <v>315.89999999999998</v>
      </c>
      <c r="S96" s="122">
        <f t="shared" si="118"/>
        <v>0</v>
      </c>
      <c r="T96" s="122">
        <f t="shared" si="118"/>
        <v>1550.6399999999999</v>
      </c>
      <c r="V96" s="87">
        <f t="shared" si="3"/>
        <v>0</v>
      </c>
    </row>
    <row r="97" spans="1:22" ht="14.25" customHeight="1">
      <c r="A97" s="76" t="s">
        <v>349</v>
      </c>
      <c r="B97" s="124">
        <v>335.52</v>
      </c>
      <c r="C97" s="124"/>
      <c r="D97" s="90">
        <f t="shared" ref="D97:D106" si="119">SUM(B97:C97)</f>
        <v>335.52</v>
      </c>
      <c r="E97" s="91">
        <v>722914</v>
      </c>
      <c r="F97" s="91">
        <v>1</v>
      </c>
      <c r="G97" s="87">
        <f t="shared" ref="G97:S97" si="120">IF($F97=G$1,+$B97,0)</f>
        <v>335.52</v>
      </c>
      <c r="H97" s="87">
        <f t="shared" si="120"/>
        <v>0</v>
      </c>
      <c r="I97" s="87">
        <f t="shared" si="120"/>
        <v>0</v>
      </c>
      <c r="J97" s="87">
        <f t="shared" si="120"/>
        <v>0</v>
      </c>
      <c r="K97" s="87">
        <f t="shared" si="120"/>
        <v>0</v>
      </c>
      <c r="L97" s="87">
        <f t="shared" si="120"/>
        <v>0</v>
      </c>
      <c r="M97" s="87">
        <f t="shared" si="120"/>
        <v>0</v>
      </c>
      <c r="N97" s="87">
        <f t="shared" si="120"/>
        <v>0</v>
      </c>
      <c r="O97" s="87">
        <f t="shared" si="120"/>
        <v>0</v>
      </c>
      <c r="P97" s="87">
        <f t="shared" si="120"/>
        <v>0</v>
      </c>
      <c r="Q97" s="87">
        <f t="shared" si="120"/>
        <v>0</v>
      </c>
      <c r="R97" s="87">
        <f t="shared" si="120"/>
        <v>0</v>
      </c>
      <c r="S97" s="87">
        <f t="shared" si="120"/>
        <v>0</v>
      </c>
      <c r="T97" s="100">
        <f t="shared" ref="T97:T104" si="121">SUM(G97:R97)</f>
        <v>335.52</v>
      </c>
      <c r="V97" s="87">
        <f t="shared" si="3"/>
        <v>0</v>
      </c>
    </row>
    <row r="98" spans="1:22" ht="14.25" customHeight="1">
      <c r="A98" s="76" t="s">
        <v>356</v>
      </c>
      <c r="B98" s="90">
        <v>28.52</v>
      </c>
      <c r="C98" s="90"/>
      <c r="D98" s="90">
        <f t="shared" si="119"/>
        <v>28.52</v>
      </c>
      <c r="E98" s="91" t="s">
        <v>211</v>
      </c>
      <c r="F98" s="91">
        <v>1</v>
      </c>
      <c r="G98" s="87">
        <f t="shared" ref="G98:S98" si="122">IF($F98=G$1,+$B98,0)</f>
        <v>28.52</v>
      </c>
      <c r="H98" s="87">
        <f t="shared" si="122"/>
        <v>0</v>
      </c>
      <c r="I98" s="87">
        <f t="shared" si="122"/>
        <v>0</v>
      </c>
      <c r="J98" s="87">
        <f t="shared" si="122"/>
        <v>0</v>
      </c>
      <c r="K98" s="87">
        <f t="shared" si="122"/>
        <v>0</v>
      </c>
      <c r="L98" s="87">
        <f t="shared" si="122"/>
        <v>0</v>
      </c>
      <c r="M98" s="87">
        <f t="shared" si="122"/>
        <v>0</v>
      </c>
      <c r="N98" s="87">
        <f t="shared" si="122"/>
        <v>0</v>
      </c>
      <c r="O98" s="87">
        <f t="shared" si="122"/>
        <v>0</v>
      </c>
      <c r="P98" s="87">
        <f t="shared" si="122"/>
        <v>0</v>
      </c>
      <c r="Q98" s="87">
        <f t="shared" si="122"/>
        <v>0</v>
      </c>
      <c r="R98" s="87">
        <f t="shared" si="122"/>
        <v>0</v>
      </c>
      <c r="S98" s="87">
        <f t="shared" si="122"/>
        <v>0</v>
      </c>
      <c r="T98" s="100">
        <f t="shared" si="121"/>
        <v>28.52</v>
      </c>
      <c r="V98" s="87">
        <f t="shared" si="3"/>
        <v>0</v>
      </c>
    </row>
    <row r="99" spans="1:22" ht="14.25" customHeight="1">
      <c r="A99" s="76" t="s">
        <v>405</v>
      </c>
      <c r="B99" s="90">
        <v>5000</v>
      </c>
      <c r="C99" s="90"/>
      <c r="D99" s="90">
        <f t="shared" si="119"/>
        <v>5000</v>
      </c>
      <c r="E99" s="91">
        <v>722913</v>
      </c>
      <c r="F99" s="2">
        <v>12</v>
      </c>
      <c r="G99" s="87">
        <f t="shared" ref="G99:S99" si="123">IF($F99=G$1,+$B99,0)</f>
        <v>0</v>
      </c>
      <c r="H99" s="87">
        <f t="shared" si="123"/>
        <v>0</v>
      </c>
      <c r="I99" s="87">
        <f t="shared" si="123"/>
        <v>0</v>
      </c>
      <c r="J99" s="87">
        <f t="shared" si="123"/>
        <v>0</v>
      </c>
      <c r="K99" s="87">
        <f t="shared" si="123"/>
        <v>0</v>
      </c>
      <c r="L99" s="87">
        <f t="shared" si="123"/>
        <v>0</v>
      </c>
      <c r="M99" s="87">
        <f t="shared" si="123"/>
        <v>0</v>
      </c>
      <c r="N99" s="87">
        <f t="shared" si="123"/>
        <v>0</v>
      </c>
      <c r="O99" s="87">
        <f t="shared" si="123"/>
        <v>0</v>
      </c>
      <c r="P99" s="87">
        <f t="shared" si="123"/>
        <v>0</v>
      </c>
      <c r="Q99" s="87">
        <f t="shared" si="123"/>
        <v>0</v>
      </c>
      <c r="R99" s="87">
        <f t="shared" si="123"/>
        <v>5000</v>
      </c>
      <c r="S99" s="87">
        <f t="shared" si="123"/>
        <v>0</v>
      </c>
      <c r="T99" s="100">
        <f t="shared" si="121"/>
        <v>5000</v>
      </c>
      <c r="V99" s="87">
        <f t="shared" si="3"/>
        <v>0</v>
      </c>
    </row>
    <row r="100" spans="1:22" ht="14.25" customHeight="1">
      <c r="A100" s="81" t="s">
        <v>762</v>
      </c>
      <c r="B100" s="87">
        <v>217.36</v>
      </c>
      <c r="C100" s="87"/>
      <c r="D100" s="90">
        <f t="shared" si="119"/>
        <v>217.36</v>
      </c>
      <c r="E100" s="91">
        <v>722915</v>
      </c>
      <c r="F100" s="2">
        <v>9</v>
      </c>
      <c r="G100" s="87">
        <f t="shared" ref="G100:S100" si="124">IF($F100=G$1,+$B100,0)</f>
        <v>0</v>
      </c>
      <c r="H100" s="87">
        <f t="shared" si="124"/>
        <v>0</v>
      </c>
      <c r="I100" s="87">
        <f t="shared" si="124"/>
        <v>0</v>
      </c>
      <c r="J100" s="87">
        <f t="shared" si="124"/>
        <v>0</v>
      </c>
      <c r="K100" s="87">
        <f t="shared" si="124"/>
        <v>0</v>
      </c>
      <c r="L100" s="87">
        <f t="shared" si="124"/>
        <v>0</v>
      </c>
      <c r="M100" s="87">
        <f t="shared" si="124"/>
        <v>0</v>
      </c>
      <c r="N100" s="87">
        <f t="shared" si="124"/>
        <v>0</v>
      </c>
      <c r="O100" s="87">
        <f t="shared" si="124"/>
        <v>217.36</v>
      </c>
      <c r="P100" s="87">
        <f t="shared" si="124"/>
        <v>0</v>
      </c>
      <c r="Q100" s="87">
        <f t="shared" si="124"/>
        <v>0</v>
      </c>
      <c r="R100" s="87">
        <f t="shared" si="124"/>
        <v>0</v>
      </c>
      <c r="S100" s="87">
        <f t="shared" si="124"/>
        <v>0</v>
      </c>
      <c r="T100" s="100">
        <f t="shared" si="121"/>
        <v>217.36</v>
      </c>
      <c r="V100" s="87">
        <f t="shared" si="3"/>
        <v>0</v>
      </c>
    </row>
    <row r="101" spans="1:22" ht="14.25" customHeight="1">
      <c r="A101" s="81" t="s">
        <v>763</v>
      </c>
      <c r="B101" s="87">
        <v>85</v>
      </c>
      <c r="C101" s="87">
        <v>17</v>
      </c>
      <c r="D101" s="90">
        <f t="shared" si="119"/>
        <v>102</v>
      </c>
      <c r="E101" s="91">
        <v>722916</v>
      </c>
      <c r="F101" s="2">
        <v>3</v>
      </c>
      <c r="G101" s="87">
        <f t="shared" ref="G101:S101" si="125">IF($F101=G$1,+$B101,0)</f>
        <v>0</v>
      </c>
      <c r="H101" s="87">
        <f t="shared" si="125"/>
        <v>0</v>
      </c>
      <c r="I101" s="87">
        <f t="shared" si="125"/>
        <v>85</v>
      </c>
      <c r="J101" s="87">
        <f t="shared" si="125"/>
        <v>0</v>
      </c>
      <c r="K101" s="87">
        <f t="shared" si="125"/>
        <v>0</v>
      </c>
      <c r="L101" s="87">
        <f t="shared" si="125"/>
        <v>0</v>
      </c>
      <c r="M101" s="87">
        <f t="shared" si="125"/>
        <v>0</v>
      </c>
      <c r="N101" s="87">
        <f t="shared" si="125"/>
        <v>0</v>
      </c>
      <c r="O101" s="87">
        <f t="shared" si="125"/>
        <v>0</v>
      </c>
      <c r="P101" s="87">
        <f t="shared" si="125"/>
        <v>0</v>
      </c>
      <c r="Q101" s="87">
        <f t="shared" si="125"/>
        <v>0</v>
      </c>
      <c r="R101" s="87">
        <f t="shared" si="125"/>
        <v>0</v>
      </c>
      <c r="S101" s="87">
        <f t="shared" si="125"/>
        <v>0</v>
      </c>
      <c r="T101" s="100">
        <f t="shared" si="121"/>
        <v>85</v>
      </c>
      <c r="V101" s="87">
        <f t="shared" si="3"/>
        <v>0</v>
      </c>
    </row>
    <row r="102" spans="1:22" ht="14.25" customHeight="1">
      <c r="A102" s="81" t="s">
        <v>764</v>
      </c>
      <c r="B102" s="87">
        <v>181.14</v>
      </c>
      <c r="C102" s="87">
        <v>36.22</v>
      </c>
      <c r="D102" s="90">
        <f t="shared" si="119"/>
        <v>217.35999999999999</v>
      </c>
      <c r="E102" s="91">
        <v>722917</v>
      </c>
      <c r="F102" s="2">
        <v>8</v>
      </c>
      <c r="G102" s="87">
        <f t="shared" ref="G102:S102" si="126">IF($F102=G$1,+$B102,0)</f>
        <v>0</v>
      </c>
      <c r="H102" s="87">
        <f t="shared" si="126"/>
        <v>0</v>
      </c>
      <c r="I102" s="87">
        <f t="shared" si="126"/>
        <v>0</v>
      </c>
      <c r="J102" s="87">
        <f t="shared" si="126"/>
        <v>0</v>
      </c>
      <c r="K102" s="87">
        <f t="shared" si="126"/>
        <v>0</v>
      </c>
      <c r="L102" s="87">
        <f t="shared" si="126"/>
        <v>0</v>
      </c>
      <c r="M102" s="87">
        <f t="shared" si="126"/>
        <v>0</v>
      </c>
      <c r="N102" s="87">
        <f t="shared" si="126"/>
        <v>181.14</v>
      </c>
      <c r="O102" s="87">
        <f t="shared" si="126"/>
        <v>0</v>
      </c>
      <c r="P102" s="87">
        <f t="shared" si="126"/>
        <v>0</v>
      </c>
      <c r="Q102" s="87">
        <f t="shared" si="126"/>
        <v>0</v>
      </c>
      <c r="R102" s="87">
        <f t="shared" si="126"/>
        <v>0</v>
      </c>
      <c r="S102" s="87">
        <f t="shared" si="126"/>
        <v>0</v>
      </c>
      <c r="T102" s="100">
        <f t="shared" si="121"/>
        <v>181.14</v>
      </c>
      <c r="V102" s="87">
        <f t="shared" si="3"/>
        <v>0</v>
      </c>
    </row>
    <row r="103" spans="1:22" ht="14.25" customHeight="1">
      <c r="A103" s="81" t="s">
        <v>765</v>
      </c>
      <c r="B103" s="87">
        <v>90</v>
      </c>
      <c r="C103" s="87">
        <v>18</v>
      </c>
      <c r="D103" s="90">
        <f t="shared" si="119"/>
        <v>108</v>
      </c>
      <c r="E103" s="91">
        <v>722918</v>
      </c>
      <c r="F103" s="2">
        <v>3</v>
      </c>
      <c r="G103" s="87">
        <f t="shared" ref="G103:S103" si="127">IF($F103=G$1,+$B103,0)</f>
        <v>0</v>
      </c>
      <c r="H103" s="87">
        <f t="shared" si="127"/>
        <v>0</v>
      </c>
      <c r="I103" s="87">
        <f t="shared" si="127"/>
        <v>90</v>
      </c>
      <c r="J103" s="87">
        <f t="shared" si="127"/>
        <v>0</v>
      </c>
      <c r="K103" s="87">
        <f t="shared" si="127"/>
        <v>0</v>
      </c>
      <c r="L103" s="87">
        <f t="shared" si="127"/>
        <v>0</v>
      </c>
      <c r="M103" s="87">
        <f t="shared" si="127"/>
        <v>0</v>
      </c>
      <c r="N103" s="87">
        <f t="shared" si="127"/>
        <v>0</v>
      </c>
      <c r="O103" s="87">
        <f t="shared" si="127"/>
        <v>0</v>
      </c>
      <c r="P103" s="87">
        <f t="shared" si="127"/>
        <v>0</v>
      </c>
      <c r="Q103" s="87">
        <f t="shared" si="127"/>
        <v>0</v>
      </c>
      <c r="R103" s="87">
        <f t="shared" si="127"/>
        <v>0</v>
      </c>
      <c r="S103" s="87">
        <f t="shared" si="127"/>
        <v>0</v>
      </c>
      <c r="T103" s="100">
        <f t="shared" si="121"/>
        <v>90</v>
      </c>
      <c r="V103" s="87">
        <f t="shared" si="3"/>
        <v>0</v>
      </c>
    </row>
    <row r="104" spans="1:22" ht="14.25" customHeight="1">
      <c r="A104" s="81" t="s">
        <v>212</v>
      </c>
      <c r="B104" s="87">
        <v>1680</v>
      </c>
      <c r="C104" s="87">
        <v>336</v>
      </c>
      <c r="D104" s="90">
        <f t="shared" si="119"/>
        <v>2016</v>
      </c>
      <c r="E104" s="91">
        <v>722919</v>
      </c>
      <c r="F104" s="2">
        <v>3</v>
      </c>
      <c r="G104" s="87">
        <f t="shared" ref="G104:S104" si="128">IF($F104=G$1,+$B104,0)</f>
        <v>0</v>
      </c>
      <c r="H104" s="87">
        <f t="shared" si="128"/>
        <v>0</v>
      </c>
      <c r="I104" s="87">
        <f t="shared" si="128"/>
        <v>1680</v>
      </c>
      <c r="J104" s="87">
        <f t="shared" si="128"/>
        <v>0</v>
      </c>
      <c r="K104" s="87">
        <f t="shared" si="128"/>
        <v>0</v>
      </c>
      <c r="L104" s="87">
        <f t="shared" si="128"/>
        <v>0</v>
      </c>
      <c r="M104" s="87">
        <f t="shared" si="128"/>
        <v>0</v>
      </c>
      <c r="N104" s="87">
        <f t="shared" si="128"/>
        <v>0</v>
      </c>
      <c r="O104" s="87">
        <f t="shared" si="128"/>
        <v>0</v>
      </c>
      <c r="P104" s="87">
        <f t="shared" si="128"/>
        <v>0</v>
      </c>
      <c r="Q104" s="87">
        <f t="shared" si="128"/>
        <v>0</v>
      </c>
      <c r="R104" s="87">
        <f t="shared" si="128"/>
        <v>0</v>
      </c>
      <c r="S104" s="87">
        <f t="shared" si="128"/>
        <v>0</v>
      </c>
      <c r="T104" s="100">
        <f t="shared" si="121"/>
        <v>1680</v>
      </c>
      <c r="V104" s="87">
        <f t="shared" si="3"/>
        <v>0</v>
      </c>
    </row>
    <row r="105" spans="1:22" ht="14.25" customHeight="1">
      <c r="A105" s="81"/>
      <c r="B105" s="87"/>
      <c r="C105" s="87"/>
      <c r="D105" s="90">
        <f t="shared" si="119"/>
        <v>0</v>
      </c>
      <c r="E105" s="91"/>
      <c r="F105" s="2"/>
      <c r="G105" s="87"/>
      <c r="H105" s="87"/>
      <c r="I105" s="87"/>
      <c r="J105" s="87"/>
      <c r="K105" s="87"/>
      <c r="L105" s="87"/>
      <c r="M105" s="87"/>
      <c r="N105" s="87"/>
      <c r="O105" s="87"/>
      <c r="P105" s="87"/>
      <c r="Q105" s="87"/>
      <c r="R105" s="87"/>
      <c r="S105" s="87"/>
      <c r="T105" s="100"/>
      <c r="V105" s="87"/>
    </row>
    <row r="106" spans="1:22" ht="14.25" customHeight="1">
      <c r="A106" s="81" t="s">
        <v>582</v>
      </c>
      <c r="B106" s="100">
        <v>81.16</v>
      </c>
      <c r="C106" s="113">
        <v>4.0599999999999996</v>
      </c>
      <c r="D106" s="90">
        <f t="shared" si="119"/>
        <v>85.22</v>
      </c>
      <c r="E106" s="91" t="s">
        <v>211</v>
      </c>
      <c r="F106" s="2">
        <v>6</v>
      </c>
      <c r="G106" s="87">
        <f t="shared" ref="G106:S106" si="129">IF($F106=G$1,+$B106,0)</f>
        <v>0</v>
      </c>
      <c r="H106" s="87">
        <f t="shared" si="129"/>
        <v>0</v>
      </c>
      <c r="I106" s="87">
        <f t="shared" si="129"/>
        <v>0</v>
      </c>
      <c r="J106" s="87">
        <f t="shared" si="129"/>
        <v>0</v>
      </c>
      <c r="K106" s="87">
        <f t="shared" si="129"/>
        <v>0</v>
      </c>
      <c r="L106" s="87">
        <f t="shared" si="129"/>
        <v>81.16</v>
      </c>
      <c r="M106" s="87">
        <f t="shared" si="129"/>
        <v>0</v>
      </c>
      <c r="N106" s="87">
        <f t="shared" si="129"/>
        <v>0</v>
      </c>
      <c r="O106" s="87">
        <f t="shared" si="129"/>
        <v>0</v>
      </c>
      <c r="P106" s="87">
        <f t="shared" si="129"/>
        <v>0</v>
      </c>
      <c r="Q106" s="87">
        <f t="shared" si="129"/>
        <v>0</v>
      </c>
      <c r="R106" s="87">
        <f t="shared" si="129"/>
        <v>0</v>
      </c>
      <c r="S106" s="87">
        <f t="shared" si="129"/>
        <v>0</v>
      </c>
      <c r="T106" s="100">
        <f>SUM(G106:R106)</f>
        <v>81.16</v>
      </c>
      <c r="V106" s="87">
        <f t="shared" ref="V106:V143" si="130">+B106-SUM(G106:S106)</f>
        <v>0</v>
      </c>
    </row>
    <row r="107" spans="1:22" ht="14.25" customHeight="1">
      <c r="A107" s="114" t="s">
        <v>248</v>
      </c>
      <c r="B107" s="125">
        <f t="shared" ref="B107:D107" si="131">SUM(B97:B106)</f>
        <v>7698.7</v>
      </c>
      <c r="C107" s="125">
        <f t="shared" si="131"/>
        <v>411.28000000000003</v>
      </c>
      <c r="D107" s="125">
        <f t="shared" si="131"/>
        <v>8109.98</v>
      </c>
      <c r="E107" s="2"/>
      <c r="F107" s="2"/>
      <c r="G107" s="125">
        <f t="shared" ref="G107:T107" si="132">SUM(G97:G106)</f>
        <v>364.03999999999996</v>
      </c>
      <c r="H107" s="125">
        <f t="shared" si="132"/>
        <v>0</v>
      </c>
      <c r="I107" s="125">
        <f t="shared" si="132"/>
        <v>1855</v>
      </c>
      <c r="J107" s="125">
        <f t="shared" si="132"/>
        <v>0</v>
      </c>
      <c r="K107" s="125">
        <f t="shared" si="132"/>
        <v>0</v>
      </c>
      <c r="L107" s="125">
        <f t="shared" si="132"/>
        <v>81.16</v>
      </c>
      <c r="M107" s="125">
        <f t="shared" si="132"/>
        <v>0</v>
      </c>
      <c r="N107" s="125">
        <f t="shared" si="132"/>
        <v>181.14</v>
      </c>
      <c r="O107" s="125">
        <f t="shared" si="132"/>
        <v>217.36</v>
      </c>
      <c r="P107" s="125">
        <f t="shared" si="132"/>
        <v>0</v>
      </c>
      <c r="Q107" s="125">
        <f t="shared" si="132"/>
        <v>0</v>
      </c>
      <c r="R107" s="125">
        <f t="shared" si="132"/>
        <v>5000</v>
      </c>
      <c r="S107" s="125">
        <f t="shared" si="132"/>
        <v>0</v>
      </c>
      <c r="T107" s="125">
        <f t="shared" si="132"/>
        <v>7698.7</v>
      </c>
      <c r="V107" s="87">
        <f t="shared" si="130"/>
        <v>0</v>
      </c>
    </row>
    <row r="108" spans="1:22" ht="14.25" customHeight="1">
      <c r="A108" s="81" t="s">
        <v>349</v>
      </c>
      <c r="B108" s="87">
        <v>513.55999999999995</v>
      </c>
      <c r="D108" s="90">
        <f t="shared" ref="D108:D115" si="133">SUM(B108:C108)</f>
        <v>513.55999999999995</v>
      </c>
      <c r="E108" s="2" t="s">
        <v>766</v>
      </c>
      <c r="F108" s="2">
        <v>1</v>
      </c>
      <c r="G108" s="87">
        <f t="shared" ref="G108:S108" si="134">IF($F108=G$1,+$B108,0)</f>
        <v>513.55999999999995</v>
      </c>
      <c r="H108" s="87">
        <f t="shared" si="134"/>
        <v>0</v>
      </c>
      <c r="I108" s="87">
        <f t="shared" si="134"/>
        <v>0</v>
      </c>
      <c r="J108" s="87">
        <f t="shared" si="134"/>
        <v>0</v>
      </c>
      <c r="K108" s="87">
        <f t="shared" si="134"/>
        <v>0</v>
      </c>
      <c r="L108" s="87">
        <f t="shared" si="134"/>
        <v>0</v>
      </c>
      <c r="M108" s="87">
        <f t="shared" si="134"/>
        <v>0</v>
      </c>
      <c r="N108" s="87">
        <f t="shared" si="134"/>
        <v>0</v>
      </c>
      <c r="O108" s="87">
        <f t="shared" si="134"/>
        <v>0</v>
      </c>
      <c r="P108" s="87">
        <f t="shared" si="134"/>
        <v>0</v>
      </c>
      <c r="Q108" s="87">
        <f t="shared" si="134"/>
        <v>0</v>
      </c>
      <c r="R108" s="87">
        <f t="shared" si="134"/>
        <v>0</v>
      </c>
      <c r="S108" s="87">
        <f t="shared" si="134"/>
        <v>0</v>
      </c>
      <c r="T108" s="100">
        <f t="shared" ref="T108:T115" si="135">SUM(G108:R108)</f>
        <v>513.55999999999995</v>
      </c>
      <c r="V108" s="87">
        <f t="shared" si="130"/>
        <v>0</v>
      </c>
    </row>
    <row r="109" spans="1:22" ht="14.25" customHeight="1">
      <c r="A109" s="76" t="s">
        <v>356</v>
      </c>
      <c r="B109" s="90">
        <v>44.9</v>
      </c>
      <c r="C109" s="90"/>
      <c r="D109" s="90">
        <f t="shared" si="133"/>
        <v>44.9</v>
      </c>
      <c r="E109" s="91" t="s">
        <v>211</v>
      </c>
      <c r="F109" s="91">
        <v>1</v>
      </c>
      <c r="G109" s="87">
        <f t="shared" ref="G109:S109" si="136">IF($F109=G$1,+$B109,0)</f>
        <v>44.9</v>
      </c>
      <c r="H109" s="87">
        <f t="shared" si="136"/>
        <v>0</v>
      </c>
      <c r="I109" s="87">
        <f t="shared" si="136"/>
        <v>0</v>
      </c>
      <c r="J109" s="87">
        <f t="shared" si="136"/>
        <v>0</v>
      </c>
      <c r="K109" s="87">
        <f t="shared" si="136"/>
        <v>0</v>
      </c>
      <c r="L109" s="87">
        <f t="shared" si="136"/>
        <v>0</v>
      </c>
      <c r="M109" s="87">
        <f t="shared" si="136"/>
        <v>0</v>
      </c>
      <c r="N109" s="87">
        <f t="shared" si="136"/>
        <v>0</v>
      </c>
      <c r="O109" s="87">
        <f t="shared" si="136"/>
        <v>0</v>
      </c>
      <c r="P109" s="87">
        <f t="shared" si="136"/>
        <v>0</v>
      </c>
      <c r="Q109" s="87">
        <f t="shared" si="136"/>
        <v>0</v>
      </c>
      <c r="R109" s="87">
        <f t="shared" si="136"/>
        <v>0</v>
      </c>
      <c r="S109" s="87">
        <f t="shared" si="136"/>
        <v>0</v>
      </c>
      <c r="T109" s="100">
        <f t="shared" si="135"/>
        <v>44.9</v>
      </c>
      <c r="V109" s="87">
        <f t="shared" si="130"/>
        <v>0</v>
      </c>
    </row>
    <row r="110" spans="1:22" ht="14.25" customHeight="1">
      <c r="A110" s="76" t="s">
        <v>767</v>
      </c>
      <c r="B110" s="90">
        <v>252</v>
      </c>
      <c r="C110" s="90"/>
      <c r="D110" s="90">
        <f t="shared" si="133"/>
        <v>252</v>
      </c>
      <c r="E110" s="2">
        <v>722921</v>
      </c>
      <c r="F110" s="2">
        <v>12</v>
      </c>
      <c r="G110" s="87">
        <f t="shared" ref="G110:S110" si="137">IF($F110=G$1,+$B110,0)</f>
        <v>0</v>
      </c>
      <c r="H110" s="87">
        <f t="shared" si="137"/>
        <v>0</v>
      </c>
      <c r="I110" s="87">
        <f t="shared" si="137"/>
        <v>0</v>
      </c>
      <c r="J110" s="87">
        <f t="shared" si="137"/>
        <v>0</v>
      </c>
      <c r="K110" s="87">
        <f t="shared" si="137"/>
        <v>0</v>
      </c>
      <c r="L110" s="87">
        <f t="shared" si="137"/>
        <v>0</v>
      </c>
      <c r="M110" s="87">
        <f t="shared" si="137"/>
        <v>0</v>
      </c>
      <c r="N110" s="87">
        <f t="shared" si="137"/>
        <v>0</v>
      </c>
      <c r="O110" s="87">
        <f t="shared" si="137"/>
        <v>0</v>
      </c>
      <c r="P110" s="87">
        <f t="shared" si="137"/>
        <v>0</v>
      </c>
      <c r="Q110" s="87">
        <f t="shared" si="137"/>
        <v>0</v>
      </c>
      <c r="R110" s="87">
        <f t="shared" si="137"/>
        <v>252</v>
      </c>
      <c r="S110" s="87">
        <f t="shared" si="137"/>
        <v>0</v>
      </c>
      <c r="T110" s="100">
        <f t="shared" si="135"/>
        <v>252</v>
      </c>
      <c r="V110" s="87">
        <f t="shared" si="130"/>
        <v>0</v>
      </c>
    </row>
    <row r="111" spans="1:22" ht="14.25" customHeight="1">
      <c r="A111" s="81" t="s">
        <v>768</v>
      </c>
      <c r="B111" s="90">
        <v>165.08</v>
      </c>
      <c r="C111" s="90"/>
      <c r="D111" s="90">
        <f t="shared" si="133"/>
        <v>165.08</v>
      </c>
      <c r="E111" s="2">
        <v>722922</v>
      </c>
      <c r="F111" s="2">
        <v>12</v>
      </c>
      <c r="G111" s="87">
        <f t="shared" ref="G111:S111" si="138">IF($F111=G$1,+$B111,0)</f>
        <v>0</v>
      </c>
      <c r="H111" s="87">
        <f t="shared" si="138"/>
        <v>0</v>
      </c>
      <c r="I111" s="87">
        <f t="shared" si="138"/>
        <v>0</v>
      </c>
      <c r="J111" s="87">
        <f t="shared" si="138"/>
        <v>0</v>
      </c>
      <c r="K111" s="87">
        <f t="shared" si="138"/>
        <v>0</v>
      </c>
      <c r="L111" s="87">
        <f t="shared" si="138"/>
        <v>0</v>
      </c>
      <c r="M111" s="87">
        <f t="shared" si="138"/>
        <v>0</v>
      </c>
      <c r="N111" s="87">
        <f t="shared" si="138"/>
        <v>0</v>
      </c>
      <c r="O111" s="87">
        <f t="shared" si="138"/>
        <v>0</v>
      </c>
      <c r="P111" s="87">
        <f t="shared" si="138"/>
        <v>0</v>
      </c>
      <c r="Q111" s="87">
        <f t="shared" si="138"/>
        <v>0</v>
      </c>
      <c r="R111" s="87">
        <f t="shared" si="138"/>
        <v>165.08</v>
      </c>
      <c r="S111" s="87">
        <f t="shared" si="138"/>
        <v>0</v>
      </c>
      <c r="T111" s="100">
        <f t="shared" si="135"/>
        <v>165.08</v>
      </c>
      <c r="V111" s="87">
        <f t="shared" si="130"/>
        <v>0</v>
      </c>
    </row>
    <row r="112" spans="1:22" ht="14.25" customHeight="1">
      <c r="A112" s="81"/>
      <c r="B112" s="90"/>
      <c r="C112" s="90"/>
      <c r="D112" s="111">
        <f t="shared" si="133"/>
        <v>0</v>
      </c>
      <c r="E112" s="2"/>
      <c r="F112" s="2"/>
      <c r="G112" s="87">
        <f t="shared" ref="G112:S112" si="139">IF($F112=G$1,+$B112,0)</f>
        <v>0</v>
      </c>
      <c r="H112" s="87">
        <f t="shared" si="139"/>
        <v>0</v>
      </c>
      <c r="I112" s="87">
        <f t="shared" si="139"/>
        <v>0</v>
      </c>
      <c r="J112" s="87">
        <f t="shared" si="139"/>
        <v>0</v>
      </c>
      <c r="K112" s="87">
        <f t="shared" si="139"/>
        <v>0</v>
      </c>
      <c r="L112" s="87">
        <f t="shared" si="139"/>
        <v>0</v>
      </c>
      <c r="M112" s="87">
        <f t="shared" si="139"/>
        <v>0</v>
      </c>
      <c r="N112" s="87">
        <f t="shared" si="139"/>
        <v>0</v>
      </c>
      <c r="O112" s="87">
        <f t="shared" si="139"/>
        <v>0</v>
      </c>
      <c r="P112" s="87">
        <f t="shared" si="139"/>
        <v>0</v>
      </c>
      <c r="Q112" s="87">
        <f t="shared" si="139"/>
        <v>0</v>
      </c>
      <c r="R112" s="87">
        <f t="shared" si="139"/>
        <v>0</v>
      </c>
      <c r="S112" s="87">
        <f t="shared" si="139"/>
        <v>0</v>
      </c>
      <c r="T112" s="100">
        <f t="shared" si="135"/>
        <v>0</v>
      </c>
      <c r="V112" s="87">
        <f t="shared" si="130"/>
        <v>0</v>
      </c>
    </row>
    <row r="113" spans="1:22" ht="14.25" customHeight="1">
      <c r="A113" s="81"/>
      <c r="B113" s="90"/>
      <c r="C113" s="90"/>
      <c r="D113" s="90">
        <f t="shared" si="133"/>
        <v>0</v>
      </c>
      <c r="E113" s="2"/>
      <c r="F113" s="2"/>
      <c r="G113" s="87">
        <f t="shared" ref="G113:S113" si="140">IF($F113=G$1,+$B113,0)</f>
        <v>0</v>
      </c>
      <c r="H113" s="87">
        <f t="shared" si="140"/>
        <v>0</v>
      </c>
      <c r="I113" s="87">
        <f t="shared" si="140"/>
        <v>0</v>
      </c>
      <c r="J113" s="87">
        <f t="shared" si="140"/>
        <v>0</v>
      </c>
      <c r="K113" s="87">
        <f t="shared" si="140"/>
        <v>0</v>
      </c>
      <c r="L113" s="87">
        <f t="shared" si="140"/>
        <v>0</v>
      </c>
      <c r="M113" s="87">
        <f t="shared" si="140"/>
        <v>0</v>
      </c>
      <c r="N113" s="87">
        <f t="shared" si="140"/>
        <v>0</v>
      </c>
      <c r="O113" s="87">
        <f t="shared" si="140"/>
        <v>0</v>
      </c>
      <c r="P113" s="87">
        <f t="shared" si="140"/>
        <v>0</v>
      </c>
      <c r="Q113" s="87">
        <f t="shared" si="140"/>
        <v>0</v>
      </c>
      <c r="R113" s="87">
        <f t="shared" si="140"/>
        <v>0</v>
      </c>
      <c r="S113" s="87">
        <f t="shared" si="140"/>
        <v>0</v>
      </c>
      <c r="T113" s="100">
        <f t="shared" si="135"/>
        <v>0</v>
      </c>
      <c r="V113" s="87">
        <f t="shared" si="130"/>
        <v>0</v>
      </c>
    </row>
    <row r="114" spans="1:22" ht="17.25" customHeight="1">
      <c r="A114" s="81"/>
      <c r="B114" s="113"/>
      <c r="D114" s="90">
        <f t="shared" si="133"/>
        <v>0</v>
      </c>
      <c r="E114" s="2"/>
      <c r="F114" s="2"/>
      <c r="G114" s="87">
        <f t="shared" ref="G114:S114" si="141">IF($F114=G$1,+$B114,0)</f>
        <v>0</v>
      </c>
      <c r="H114" s="87">
        <f t="shared" si="141"/>
        <v>0</v>
      </c>
      <c r="I114" s="87">
        <f t="shared" si="141"/>
        <v>0</v>
      </c>
      <c r="J114" s="87">
        <f t="shared" si="141"/>
        <v>0</v>
      </c>
      <c r="K114" s="87">
        <f t="shared" si="141"/>
        <v>0</v>
      </c>
      <c r="L114" s="87">
        <f t="shared" si="141"/>
        <v>0</v>
      </c>
      <c r="M114" s="87">
        <f t="shared" si="141"/>
        <v>0</v>
      </c>
      <c r="N114" s="87">
        <f t="shared" si="141"/>
        <v>0</v>
      </c>
      <c r="O114" s="87">
        <f t="shared" si="141"/>
        <v>0</v>
      </c>
      <c r="P114" s="87">
        <f t="shared" si="141"/>
        <v>0</v>
      </c>
      <c r="Q114" s="87">
        <f t="shared" si="141"/>
        <v>0</v>
      </c>
      <c r="R114" s="87">
        <f t="shared" si="141"/>
        <v>0</v>
      </c>
      <c r="S114" s="87">
        <f t="shared" si="141"/>
        <v>0</v>
      </c>
      <c r="T114" s="100">
        <f t="shared" si="135"/>
        <v>0</v>
      </c>
      <c r="V114" s="87">
        <f t="shared" si="130"/>
        <v>0</v>
      </c>
    </row>
    <row r="115" spans="1:22" ht="14.25" customHeight="1">
      <c r="A115" s="81" t="s">
        <v>582</v>
      </c>
      <c r="B115" s="100">
        <v>93.54</v>
      </c>
      <c r="C115" s="113">
        <v>4.68</v>
      </c>
      <c r="D115" s="90">
        <f t="shared" si="133"/>
        <v>98.22</v>
      </c>
      <c r="E115" s="2" t="s">
        <v>211</v>
      </c>
      <c r="F115" s="2">
        <v>6</v>
      </c>
      <c r="G115" s="87">
        <f t="shared" ref="G115:S115" si="142">IF($F115=G$1,+$B115,0)</f>
        <v>0</v>
      </c>
      <c r="H115" s="87">
        <f t="shared" si="142"/>
        <v>0</v>
      </c>
      <c r="I115" s="87">
        <f t="shared" si="142"/>
        <v>0</v>
      </c>
      <c r="J115" s="87">
        <f t="shared" si="142"/>
        <v>0</v>
      </c>
      <c r="K115" s="87">
        <f t="shared" si="142"/>
        <v>0</v>
      </c>
      <c r="L115" s="87">
        <f t="shared" si="142"/>
        <v>93.54</v>
      </c>
      <c r="M115" s="87">
        <f t="shared" si="142"/>
        <v>0</v>
      </c>
      <c r="N115" s="87">
        <f t="shared" si="142"/>
        <v>0</v>
      </c>
      <c r="O115" s="87">
        <f t="shared" si="142"/>
        <v>0</v>
      </c>
      <c r="P115" s="87">
        <f t="shared" si="142"/>
        <v>0</v>
      </c>
      <c r="Q115" s="87">
        <f t="shared" si="142"/>
        <v>0</v>
      </c>
      <c r="R115" s="87">
        <f t="shared" si="142"/>
        <v>0</v>
      </c>
      <c r="S115" s="87">
        <f t="shared" si="142"/>
        <v>0</v>
      </c>
      <c r="T115" s="100">
        <f t="shared" si="135"/>
        <v>93.54</v>
      </c>
      <c r="V115" s="87">
        <f t="shared" si="130"/>
        <v>0</v>
      </c>
    </row>
    <row r="116" spans="1:22" ht="14.25" customHeight="1">
      <c r="A116" s="114" t="s">
        <v>256</v>
      </c>
      <c r="B116" s="105">
        <f t="shared" ref="B116:D116" si="143">SUM(B108:B115)</f>
        <v>1069.08</v>
      </c>
      <c r="C116" s="105">
        <f t="shared" si="143"/>
        <v>4.68</v>
      </c>
      <c r="D116" s="105">
        <f t="shared" si="143"/>
        <v>1073.76</v>
      </c>
      <c r="E116" s="2"/>
      <c r="F116" s="2"/>
      <c r="G116" s="105">
        <f t="shared" ref="G116:T116" si="144">SUM(G108:G115)</f>
        <v>558.45999999999992</v>
      </c>
      <c r="H116" s="105">
        <f t="shared" si="144"/>
        <v>0</v>
      </c>
      <c r="I116" s="105">
        <f t="shared" si="144"/>
        <v>0</v>
      </c>
      <c r="J116" s="105">
        <f t="shared" si="144"/>
        <v>0</v>
      </c>
      <c r="K116" s="105">
        <f t="shared" si="144"/>
        <v>0</v>
      </c>
      <c r="L116" s="105">
        <f t="shared" si="144"/>
        <v>93.54</v>
      </c>
      <c r="M116" s="105">
        <f t="shared" si="144"/>
        <v>0</v>
      </c>
      <c r="N116" s="105">
        <f t="shared" si="144"/>
        <v>0</v>
      </c>
      <c r="O116" s="105">
        <f t="shared" si="144"/>
        <v>0</v>
      </c>
      <c r="P116" s="105">
        <f t="shared" si="144"/>
        <v>0</v>
      </c>
      <c r="Q116" s="105">
        <f t="shared" si="144"/>
        <v>0</v>
      </c>
      <c r="R116" s="105">
        <f t="shared" si="144"/>
        <v>417.08000000000004</v>
      </c>
      <c r="S116" s="105">
        <f t="shared" si="144"/>
        <v>0</v>
      </c>
      <c r="T116" s="105">
        <f t="shared" si="144"/>
        <v>1069.08</v>
      </c>
      <c r="V116" s="87">
        <f t="shared" si="130"/>
        <v>0</v>
      </c>
    </row>
    <row r="117" spans="1:22" ht="14.25" customHeight="1">
      <c r="A117" s="81" t="s">
        <v>349</v>
      </c>
      <c r="B117" s="5">
        <v>355.28</v>
      </c>
      <c r="C117" s="20"/>
      <c r="D117" s="90">
        <f t="shared" ref="D117:D129" si="145">SUM(B117:C117)</f>
        <v>355.28</v>
      </c>
      <c r="E117" s="2">
        <v>722925</v>
      </c>
      <c r="F117" s="2">
        <v>1</v>
      </c>
      <c r="G117" s="87">
        <f t="shared" ref="G117:S117" si="146">IF($F117=G$1,+$B117,0)</f>
        <v>355.28</v>
      </c>
      <c r="H117" s="87">
        <f t="shared" si="146"/>
        <v>0</v>
      </c>
      <c r="I117" s="87">
        <f t="shared" si="146"/>
        <v>0</v>
      </c>
      <c r="J117" s="87">
        <f t="shared" si="146"/>
        <v>0</v>
      </c>
      <c r="K117" s="87">
        <f t="shared" si="146"/>
        <v>0</v>
      </c>
      <c r="L117" s="87">
        <f t="shared" si="146"/>
        <v>0</v>
      </c>
      <c r="M117" s="87">
        <f t="shared" si="146"/>
        <v>0</v>
      </c>
      <c r="N117" s="87">
        <f t="shared" si="146"/>
        <v>0</v>
      </c>
      <c r="O117" s="87">
        <f t="shared" si="146"/>
        <v>0</v>
      </c>
      <c r="P117" s="87">
        <f t="shared" si="146"/>
        <v>0</v>
      </c>
      <c r="Q117" s="87">
        <f t="shared" si="146"/>
        <v>0</v>
      </c>
      <c r="R117" s="87">
        <f t="shared" si="146"/>
        <v>0</v>
      </c>
      <c r="S117" s="87">
        <f t="shared" si="146"/>
        <v>0</v>
      </c>
      <c r="T117" s="100">
        <f t="shared" ref="T117:T129" si="147">SUM(G117:R117)</f>
        <v>355.28</v>
      </c>
      <c r="V117" s="87">
        <f t="shared" si="130"/>
        <v>0</v>
      </c>
    </row>
    <row r="118" spans="1:22" ht="14.25" customHeight="1">
      <c r="A118" s="81" t="s">
        <v>239</v>
      </c>
      <c r="B118" s="5">
        <v>291.2</v>
      </c>
      <c r="C118" s="20"/>
      <c r="D118" s="90">
        <f t="shared" si="145"/>
        <v>291.2</v>
      </c>
      <c r="E118" s="2">
        <v>722924</v>
      </c>
      <c r="F118" s="2">
        <v>1</v>
      </c>
      <c r="G118" s="87">
        <f t="shared" ref="G118:S118" si="148">IF($F118=G$1,+$B118,0)</f>
        <v>291.2</v>
      </c>
      <c r="H118" s="87">
        <f t="shared" si="148"/>
        <v>0</v>
      </c>
      <c r="I118" s="87">
        <f t="shared" si="148"/>
        <v>0</v>
      </c>
      <c r="J118" s="87">
        <f t="shared" si="148"/>
        <v>0</v>
      </c>
      <c r="K118" s="87">
        <f t="shared" si="148"/>
        <v>0</v>
      </c>
      <c r="L118" s="87">
        <f t="shared" si="148"/>
        <v>0</v>
      </c>
      <c r="M118" s="87">
        <f t="shared" si="148"/>
        <v>0</v>
      </c>
      <c r="N118" s="87">
        <f t="shared" si="148"/>
        <v>0</v>
      </c>
      <c r="O118" s="87">
        <f t="shared" si="148"/>
        <v>0</v>
      </c>
      <c r="P118" s="87">
        <f t="shared" si="148"/>
        <v>0</v>
      </c>
      <c r="Q118" s="87">
        <f t="shared" si="148"/>
        <v>0</v>
      </c>
      <c r="R118" s="87">
        <f t="shared" si="148"/>
        <v>0</v>
      </c>
      <c r="S118" s="87">
        <f t="shared" si="148"/>
        <v>0</v>
      </c>
      <c r="T118" s="100">
        <f t="shared" si="147"/>
        <v>291.2</v>
      </c>
      <c r="V118" s="87">
        <f t="shared" si="130"/>
        <v>0</v>
      </c>
    </row>
    <row r="119" spans="1:22" ht="14.25" customHeight="1">
      <c r="A119" s="76" t="s">
        <v>356</v>
      </c>
      <c r="B119" s="87">
        <v>30.34</v>
      </c>
      <c r="C119" s="90"/>
      <c r="D119" s="90">
        <f t="shared" si="145"/>
        <v>30.34</v>
      </c>
      <c r="E119" s="91" t="s">
        <v>211</v>
      </c>
      <c r="F119" s="91">
        <v>1</v>
      </c>
      <c r="G119" s="87">
        <f t="shared" ref="G119:S119" si="149">IF($F119=G$1,+$B119,0)</f>
        <v>30.34</v>
      </c>
      <c r="H119" s="87">
        <f t="shared" si="149"/>
        <v>0</v>
      </c>
      <c r="I119" s="87">
        <f t="shared" si="149"/>
        <v>0</v>
      </c>
      <c r="J119" s="87">
        <f t="shared" si="149"/>
        <v>0</v>
      </c>
      <c r="K119" s="87">
        <f t="shared" si="149"/>
        <v>0</v>
      </c>
      <c r="L119" s="87">
        <f t="shared" si="149"/>
        <v>0</v>
      </c>
      <c r="M119" s="87">
        <f t="shared" si="149"/>
        <v>0</v>
      </c>
      <c r="N119" s="87">
        <f t="shared" si="149"/>
        <v>0</v>
      </c>
      <c r="O119" s="87">
        <f t="shared" si="149"/>
        <v>0</v>
      </c>
      <c r="P119" s="87">
        <f t="shared" si="149"/>
        <v>0</v>
      </c>
      <c r="Q119" s="87">
        <f t="shared" si="149"/>
        <v>0</v>
      </c>
      <c r="R119" s="87">
        <f t="shared" si="149"/>
        <v>0</v>
      </c>
      <c r="S119" s="87">
        <f t="shared" si="149"/>
        <v>0</v>
      </c>
      <c r="T119" s="100">
        <f t="shared" si="147"/>
        <v>30.34</v>
      </c>
      <c r="V119" s="87">
        <f t="shared" si="130"/>
        <v>0</v>
      </c>
    </row>
    <row r="120" spans="1:22" ht="14.25" customHeight="1">
      <c r="A120" s="81" t="s">
        <v>590</v>
      </c>
      <c r="B120" s="87">
        <v>220</v>
      </c>
      <c r="C120" s="90">
        <v>44</v>
      </c>
      <c r="D120" s="90">
        <f t="shared" si="145"/>
        <v>264</v>
      </c>
      <c r="E120" s="2">
        <v>722926</v>
      </c>
      <c r="F120" s="2">
        <v>4</v>
      </c>
      <c r="G120" s="87">
        <f t="shared" ref="G120:S120" si="150">IF($F120=G$1,+$B120,0)</f>
        <v>0</v>
      </c>
      <c r="H120" s="87">
        <f t="shared" si="150"/>
        <v>0</v>
      </c>
      <c r="I120" s="87">
        <f t="shared" si="150"/>
        <v>0</v>
      </c>
      <c r="J120" s="87">
        <f t="shared" si="150"/>
        <v>220</v>
      </c>
      <c r="K120" s="87">
        <f t="shared" si="150"/>
        <v>0</v>
      </c>
      <c r="L120" s="87">
        <f t="shared" si="150"/>
        <v>0</v>
      </c>
      <c r="M120" s="87">
        <f t="shared" si="150"/>
        <v>0</v>
      </c>
      <c r="N120" s="87">
        <f t="shared" si="150"/>
        <v>0</v>
      </c>
      <c r="O120" s="87">
        <f t="shared" si="150"/>
        <v>0</v>
      </c>
      <c r="P120" s="87">
        <f t="shared" si="150"/>
        <v>0</v>
      </c>
      <c r="Q120" s="87">
        <f t="shared" si="150"/>
        <v>0</v>
      </c>
      <c r="R120" s="87">
        <f t="shared" si="150"/>
        <v>0</v>
      </c>
      <c r="S120" s="87">
        <f t="shared" si="150"/>
        <v>0</v>
      </c>
      <c r="T120" s="100">
        <f t="shared" si="147"/>
        <v>220</v>
      </c>
      <c r="V120" s="87">
        <f t="shared" si="130"/>
        <v>0</v>
      </c>
    </row>
    <row r="121" spans="1:22" ht="14.25" customHeight="1">
      <c r="A121" s="81" t="s">
        <v>240</v>
      </c>
      <c r="B121" s="87">
        <v>71.14</v>
      </c>
      <c r="C121" s="90">
        <v>14.22</v>
      </c>
      <c r="D121" s="90">
        <f t="shared" si="145"/>
        <v>85.36</v>
      </c>
      <c r="E121" s="2">
        <v>722927</v>
      </c>
      <c r="F121" s="2">
        <v>2</v>
      </c>
      <c r="G121" s="87">
        <f t="shared" ref="G121:S121" si="151">IF($F121=G$1,+$B121,0)</f>
        <v>0</v>
      </c>
      <c r="H121" s="87">
        <f t="shared" si="151"/>
        <v>71.14</v>
      </c>
      <c r="I121" s="87">
        <f t="shared" si="151"/>
        <v>0</v>
      </c>
      <c r="J121" s="87">
        <f t="shared" si="151"/>
        <v>0</v>
      </c>
      <c r="K121" s="87">
        <f t="shared" si="151"/>
        <v>0</v>
      </c>
      <c r="L121" s="87">
        <f t="shared" si="151"/>
        <v>0</v>
      </c>
      <c r="M121" s="87">
        <f t="shared" si="151"/>
        <v>0</v>
      </c>
      <c r="N121" s="87">
        <f t="shared" si="151"/>
        <v>0</v>
      </c>
      <c r="O121" s="87">
        <f t="shared" si="151"/>
        <v>0</v>
      </c>
      <c r="P121" s="87">
        <f t="shared" si="151"/>
        <v>0</v>
      </c>
      <c r="Q121" s="87">
        <f t="shared" si="151"/>
        <v>0</v>
      </c>
      <c r="R121" s="87">
        <f t="shared" si="151"/>
        <v>0</v>
      </c>
      <c r="S121" s="87">
        <f t="shared" si="151"/>
        <v>0</v>
      </c>
      <c r="T121" s="100">
        <f t="shared" si="147"/>
        <v>71.14</v>
      </c>
      <c r="V121" s="87">
        <f t="shared" si="130"/>
        <v>0</v>
      </c>
    </row>
    <row r="122" spans="1:22" ht="14.25" customHeight="1">
      <c r="A122" s="81" t="s">
        <v>769</v>
      </c>
      <c r="B122" s="87">
        <v>300</v>
      </c>
      <c r="C122" s="90"/>
      <c r="D122" s="90">
        <f t="shared" si="145"/>
        <v>300</v>
      </c>
      <c r="E122" s="2">
        <v>722928</v>
      </c>
      <c r="F122" s="2">
        <v>4</v>
      </c>
      <c r="G122" s="87">
        <f t="shared" ref="G122:S122" si="152">IF($F122=G$1,+$B122,0)</f>
        <v>0</v>
      </c>
      <c r="H122" s="87">
        <f t="shared" si="152"/>
        <v>0</v>
      </c>
      <c r="I122" s="87">
        <f t="shared" si="152"/>
        <v>0</v>
      </c>
      <c r="J122" s="87">
        <f t="shared" si="152"/>
        <v>300</v>
      </c>
      <c r="K122" s="87">
        <f t="shared" si="152"/>
        <v>0</v>
      </c>
      <c r="L122" s="87">
        <f t="shared" si="152"/>
        <v>0</v>
      </c>
      <c r="M122" s="87">
        <f t="shared" si="152"/>
        <v>0</v>
      </c>
      <c r="N122" s="87">
        <f t="shared" si="152"/>
        <v>0</v>
      </c>
      <c r="O122" s="87">
        <f t="shared" si="152"/>
        <v>0</v>
      </c>
      <c r="P122" s="87">
        <f t="shared" si="152"/>
        <v>0</v>
      </c>
      <c r="Q122" s="87">
        <f t="shared" si="152"/>
        <v>0</v>
      </c>
      <c r="R122" s="87">
        <f t="shared" si="152"/>
        <v>0</v>
      </c>
      <c r="S122" s="87">
        <f t="shared" si="152"/>
        <v>0</v>
      </c>
      <c r="T122" s="100">
        <f t="shared" si="147"/>
        <v>300</v>
      </c>
      <c r="V122" s="87">
        <f t="shared" si="130"/>
        <v>0</v>
      </c>
    </row>
    <row r="123" spans="1:22" ht="14.25" customHeight="1">
      <c r="A123" s="81" t="s">
        <v>209</v>
      </c>
      <c r="B123" s="87">
        <v>80</v>
      </c>
      <c r="C123" s="90">
        <v>16</v>
      </c>
      <c r="D123" s="90">
        <f t="shared" si="145"/>
        <v>96</v>
      </c>
      <c r="E123" s="2">
        <v>722929</v>
      </c>
      <c r="F123" s="2">
        <v>7</v>
      </c>
      <c r="G123" s="87">
        <f t="shared" ref="G123:S123" si="153">IF($F123=G$1,+$B123,0)</f>
        <v>0</v>
      </c>
      <c r="H123" s="87">
        <f t="shared" si="153"/>
        <v>0</v>
      </c>
      <c r="I123" s="87">
        <f t="shared" si="153"/>
        <v>0</v>
      </c>
      <c r="J123" s="87">
        <f t="shared" si="153"/>
        <v>0</v>
      </c>
      <c r="K123" s="87">
        <f t="shared" si="153"/>
        <v>0</v>
      </c>
      <c r="L123" s="87">
        <f t="shared" si="153"/>
        <v>0</v>
      </c>
      <c r="M123" s="87">
        <f t="shared" si="153"/>
        <v>80</v>
      </c>
      <c r="N123" s="87">
        <f t="shared" si="153"/>
        <v>0</v>
      </c>
      <c r="O123" s="87">
        <f t="shared" si="153"/>
        <v>0</v>
      </c>
      <c r="P123" s="87">
        <f t="shared" si="153"/>
        <v>0</v>
      </c>
      <c r="Q123" s="87">
        <f t="shared" si="153"/>
        <v>0</v>
      </c>
      <c r="R123" s="87">
        <f t="shared" si="153"/>
        <v>0</v>
      </c>
      <c r="S123" s="87">
        <f t="shared" si="153"/>
        <v>0</v>
      </c>
      <c r="T123" s="100">
        <f t="shared" si="147"/>
        <v>80</v>
      </c>
      <c r="V123" s="87">
        <f t="shared" si="130"/>
        <v>0</v>
      </c>
    </row>
    <row r="124" spans="1:22" ht="14.25" customHeight="1">
      <c r="A124" s="81" t="s">
        <v>594</v>
      </c>
      <c r="B124" s="87">
        <v>104.2</v>
      </c>
      <c r="C124" s="90"/>
      <c r="D124" s="90">
        <f t="shared" si="145"/>
        <v>104.2</v>
      </c>
      <c r="E124" s="2">
        <v>722930</v>
      </c>
      <c r="F124" s="2">
        <v>3</v>
      </c>
      <c r="G124" s="87">
        <f t="shared" ref="G124:S124" si="154">IF($F124=G$1,+$B124,0)</f>
        <v>0</v>
      </c>
      <c r="H124" s="87">
        <f t="shared" si="154"/>
        <v>0</v>
      </c>
      <c r="I124" s="87">
        <f t="shared" si="154"/>
        <v>104.2</v>
      </c>
      <c r="J124" s="87">
        <f t="shared" si="154"/>
        <v>0</v>
      </c>
      <c r="K124" s="87">
        <f t="shared" si="154"/>
        <v>0</v>
      </c>
      <c r="L124" s="87">
        <f t="shared" si="154"/>
        <v>0</v>
      </c>
      <c r="M124" s="87">
        <f t="shared" si="154"/>
        <v>0</v>
      </c>
      <c r="N124" s="87">
        <f t="shared" si="154"/>
        <v>0</v>
      </c>
      <c r="O124" s="87">
        <f t="shared" si="154"/>
        <v>0</v>
      </c>
      <c r="P124" s="87">
        <f t="shared" si="154"/>
        <v>0</v>
      </c>
      <c r="Q124" s="87">
        <f t="shared" si="154"/>
        <v>0</v>
      </c>
      <c r="R124" s="87">
        <f t="shared" si="154"/>
        <v>0</v>
      </c>
      <c r="S124" s="87">
        <f t="shared" si="154"/>
        <v>0</v>
      </c>
      <c r="T124" s="100">
        <f t="shared" si="147"/>
        <v>104.2</v>
      </c>
      <c r="V124" s="87">
        <f t="shared" si="130"/>
        <v>0</v>
      </c>
    </row>
    <row r="125" spans="1:22" ht="14.25" customHeight="1">
      <c r="A125" s="81"/>
      <c r="B125" s="87"/>
      <c r="C125" s="90"/>
      <c r="D125" s="90">
        <f t="shared" si="145"/>
        <v>0</v>
      </c>
      <c r="E125" s="2"/>
      <c r="F125" s="2"/>
      <c r="G125" s="87">
        <f t="shared" ref="G125:S125" si="155">IF($F125=G$1,+$B125,0)</f>
        <v>0</v>
      </c>
      <c r="H125" s="87">
        <f t="shared" si="155"/>
        <v>0</v>
      </c>
      <c r="I125" s="87">
        <f t="shared" si="155"/>
        <v>0</v>
      </c>
      <c r="J125" s="87">
        <f t="shared" si="155"/>
        <v>0</v>
      </c>
      <c r="K125" s="87">
        <f t="shared" si="155"/>
        <v>0</v>
      </c>
      <c r="L125" s="87">
        <f t="shared" si="155"/>
        <v>0</v>
      </c>
      <c r="M125" s="87">
        <f t="shared" si="155"/>
        <v>0</v>
      </c>
      <c r="N125" s="87">
        <f t="shared" si="155"/>
        <v>0</v>
      </c>
      <c r="O125" s="87">
        <f t="shared" si="155"/>
        <v>0</v>
      </c>
      <c r="P125" s="87">
        <f t="shared" si="155"/>
        <v>0</v>
      </c>
      <c r="Q125" s="87">
        <f t="shared" si="155"/>
        <v>0</v>
      </c>
      <c r="R125" s="87">
        <f t="shared" si="155"/>
        <v>0</v>
      </c>
      <c r="S125" s="87">
        <f t="shared" si="155"/>
        <v>0</v>
      </c>
      <c r="T125" s="100">
        <f t="shared" si="147"/>
        <v>0</v>
      </c>
      <c r="V125" s="87">
        <f t="shared" si="130"/>
        <v>0</v>
      </c>
    </row>
    <row r="126" spans="1:22" ht="14.25" customHeight="1">
      <c r="A126" s="81"/>
      <c r="B126" s="87"/>
      <c r="C126" s="90"/>
      <c r="D126" s="90">
        <f t="shared" si="145"/>
        <v>0</v>
      </c>
      <c r="E126" s="2"/>
      <c r="F126" s="2"/>
      <c r="G126" s="87">
        <f t="shared" ref="G126:S126" si="156">IF($F126=G$1,+$B126,0)</f>
        <v>0</v>
      </c>
      <c r="H126" s="87">
        <f t="shared" si="156"/>
        <v>0</v>
      </c>
      <c r="I126" s="87">
        <f t="shared" si="156"/>
        <v>0</v>
      </c>
      <c r="J126" s="87">
        <f t="shared" si="156"/>
        <v>0</v>
      </c>
      <c r="K126" s="87">
        <f t="shared" si="156"/>
        <v>0</v>
      </c>
      <c r="L126" s="87">
        <f t="shared" si="156"/>
        <v>0</v>
      </c>
      <c r="M126" s="87">
        <f t="shared" si="156"/>
        <v>0</v>
      </c>
      <c r="N126" s="87">
        <f t="shared" si="156"/>
        <v>0</v>
      </c>
      <c r="O126" s="87">
        <f t="shared" si="156"/>
        <v>0</v>
      </c>
      <c r="P126" s="87">
        <f t="shared" si="156"/>
        <v>0</v>
      </c>
      <c r="Q126" s="87">
        <f t="shared" si="156"/>
        <v>0</v>
      </c>
      <c r="R126" s="87">
        <f t="shared" si="156"/>
        <v>0</v>
      </c>
      <c r="S126" s="87">
        <f t="shared" si="156"/>
        <v>0</v>
      </c>
      <c r="T126" s="100">
        <f t="shared" si="147"/>
        <v>0</v>
      </c>
      <c r="V126" s="87">
        <f t="shared" si="130"/>
        <v>0</v>
      </c>
    </row>
    <row r="127" spans="1:22" ht="14.25" customHeight="1">
      <c r="A127" s="81" t="s">
        <v>582</v>
      </c>
      <c r="B127" s="87">
        <v>97.27</v>
      </c>
      <c r="C127" s="90">
        <v>4.8600000000000003</v>
      </c>
      <c r="D127" s="90">
        <f t="shared" si="145"/>
        <v>102.13</v>
      </c>
      <c r="E127" s="2" t="s">
        <v>211</v>
      </c>
      <c r="F127" s="2">
        <v>6</v>
      </c>
      <c r="G127" s="87">
        <f t="shared" ref="G127:S127" si="157">IF($F127=G$1,+$B127,0)</f>
        <v>0</v>
      </c>
      <c r="H127" s="87">
        <f t="shared" si="157"/>
        <v>0</v>
      </c>
      <c r="I127" s="87">
        <f t="shared" si="157"/>
        <v>0</v>
      </c>
      <c r="J127" s="87">
        <f t="shared" si="157"/>
        <v>0</v>
      </c>
      <c r="K127" s="87">
        <f t="shared" si="157"/>
        <v>0</v>
      </c>
      <c r="L127" s="87">
        <f t="shared" si="157"/>
        <v>97.27</v>
      </c>
      <c r="M127" s="87">
        <f t="shared" si="157"/>
        <v>0</v>
      </c>
      <c r="N127" s="87">
        <f t="shared" si="157"/>
        <v>0</v>
      </c>
      <c r="O127" s="87">
        <f t="shared" si="157"/>
        <v>0</v>
      </c>
      <c r="P127" s="87">
        <f t="shared" si="157"/>
        <v>0</v>
      </c>
      <c r="Q127" s="87">
        <f t="shared" si="157"/>
        <v>0</v>
      </c>
      <c r="R127" s="87">
        <f t="shared" si="157"/>
        <v>0</v>
      </c>
      <c r="S127" s="87">
        <f t="shared" si="157"/>
        <v>0</v>
      </c>
      <c r="T127" s="100">
        <f t="shared" si="147"/>
        <v>97.27</v>
      </c>
      <c r="V127" s="87">
        <f t="shared" si="130"/>
        <v>0</v>
      </c>
    </row>
    <row r="128" spans="1:22" ht="14.25" customHeight="1">
      <c r="A128" s="81"/>
      <c r="B128" s="87"/>
      <c r="C128" s="90"/>
      <c r="D128" s="90">
        <f t="shared" si="145"/>
        <v>0</v>
      </c>
      <c r="E128" s="2"/>
      <c r="F128" s="2"/>
      <c r="G128" s="87">
        <f t="shared" ref="G128:S128" si="158">IF($F128=G$1,+$B128,0)</f>
        <v>0</v>
      </c>
      <c r="H128" s="87">
        <f t="shared" si="158"/>
        <v>0</v>
      </c>
      <c r="I128" s="87">
        <f t="shared" si="158"/>
        <v>0</v>
      </c>
      <c r="J128" s="87">
        <f t="shared" si="158"/>
        <v>0</v>
      </c>
      <c r="K128" s="87">
        <f t="shared" si="158"/>
        <v>0</v>
      </c>
      <c r="L128" s="87">
        <f t="shared" si="158"/>
        <v>0</v>
      </c>
      <c r="M128" s="87">
        <f t="shared" si="158"/>
        <v>0</v>
      </c>
      <c r="N128" s="87">
        <f t="shared" si="158"/>
        <v>0</v>
      </c>
      <c r="O128" s="87">
        <f t="shared" si="158"/>
        <v>0</v>
      </c>
      <c r="P128" s="87">
        <f t="shared" si="158"/>
        <v>0</v>
      </c>
      <c r="Q128" s="87">
        <f t="shared" si="158"/>
        <v>0</v>
      </c>
      <c r="R128" s="87">
        <f t="shared" si="158"/>
        <v>0</v>
      </c>
      <c r="S128" s="87">
        <f t="shared" si="158"/>
        <v>0</v>
      </c>
      <c r="T128" s="100">
        <f t="shared" si="147"/>
        <v>0</v>
      </c>
      <c r="V128" s="87">
        <f t="shared" si="130"/>
        <v>0</v>
      </c>
    </row>
    <row r="129" spans="1:22" ht="14.25" customHeight="1">
      <c r="A129" s="81"/>
      <c r="B129" s="87"/>
      <c r="C129" s="90"/>
      <c r="D129" s="90">
        <f t="shared" si="145"/>
        <v>0</v>
      </c>
      <c r="E129" s="2"/>
      <c r="F129" s="2"/>
      <c r="G129" s="87">
        <f t="shared" ref="G129:S129" si="159">IF($F129=G$1,+$B129,0)</f>
        <v>0</v>
      </c>
      <c r="H129" s="87">
        <f t="shared" si="159"/>
        <v>0</v>
      </c>
      <c r="I129" s="87">
        <f t="shared" si="159"/>
        <v>0</v>
      </c>
      <c r="J129" s="87">
        <f t="shared" si="159"/>
        <v>0</v>
      </c>
      <c r="K129" s="87">
        <f t="shared" si="159"/>
        <v>0</v>
      </c>
      <c r="L129" s="87">
        <f t="shared" si="159"/>
        <v>0</v>
      </c>
      <c r="M129" s="87">
        <f t="shared" si="159"/>
        <v>0</v>
      </c>
      <c r="N129" s="87">
        <f t="shared" si="159"/>
        <v>0</v>
      </c>
      <c r="O129" s="87">
        <f t="shared" si="159"/>
        <v>0</v>
      </c>
      <c r="P129" s="87">
        <f t="shared" si="159"/>
        <v>0</v>
      </c>
      <c r="Q129" s="87">
        <f t="shared" si="159"/>
        <v>0</v>
      </c>
      <c r="R129" s="87">
        <f t="shared" si="159"/>
        <v>0</v>
      </c>
      <c r="S129" s="87">
        <f t="shared" si="159"/>
        <v>0</v>
      </c>
      <c r="T129" s="100">
        <f t="shared" si="147"/>
        <v>0</v>
      </c>
      <c r="V129" s="87">
        <f t="shared" si="130"/>
        <v>0</v>
      </c>
    </row>
    <row r="130" spans="1:22" ht="14.25" customHeight="1">
      <c r="A130" s="114" t="s">
        <v>259</v>
      </c>
      <c r="B130" s="125">
        <f t="shared" ref="B130:D130" si="160">SUM(B117:B129)</f>
        <v>1549.43</v>
      </c>
      <c r="C130" s="125">
        <f t="shared" si="160"/>
        <v>79.08</v>
      </c>
      <c r="D130" s="125">
        <f t="shared" si="160"/>
        <v>1628.5100000000002</v>
      </c>
      <c r="E130" s="2"/>
      <c r="F130" s="2"/>
      <c r="G130" s="125">
        <f t="shared" ref="G130:T130" si="161">SUM(G117:G129)</f>
        <v>676.82</v>
      </c>
      <c r="H130" s="125">
        <f t="shared" si="161"/>
        <v>71.14</v>
      </c>
      <c r="I130" s="125">
        <f t="shared" si="161"/>
        <v>104.2</v>
      </c>
      <c r="J130" s="125">
        <f t="shared" si="161"/>
        <v>520</v>
      </c>
      <c r="K130" s="125">
        <f t="shared" si="161"/>
        <v>0</v>
      </c>
      <c r="L130" s="125">
        <f t="shared" si="161"/>
        <v>97.27</v>
      </c>
      <c r="M130" s="125">
        <f t="shared" si="161"/>
        <v>80</v>
      </c>
      <c r="N130" s="125">
        <f t="shared" si="161"/>
        <v>0</v>
      </c>
      <c r="O130" s="125">
        <f t="shared" si="161"/>
        <v>0</v>
      </c>
      <c r="P130" s="125">
        <f t="shared" si="161"/>
        <v>0</v>
      </c>
      <c r="Q130" s="125">
        <f t="shared" si="161"/>
        <v>0</v>
      </c>
      <c r="R130" s="125">
        <f t="shared" si="161"/>
        <v>0</v>
      </c>
      <c r="S130" s="125">
        <f t="shared" si="161"/>
        <v>0</v>
      </c>
      <c r="T130" s="125">
        <f t="shared" si="161"/>
        <v>1549.43</v>
      </c>
      <c r="V130" s="87">
        <f t="shared" si="130"/>
        <v>0</v>
      </c>
    </row>
    <row r="131" spans="1:22" ht="14.25" customHeight="1">
      <c r="A131" s="81" t="s">
        <v>349</v>
      </c>
      <c r="B131" s="5">
        <v>355.48</v>
      </c>
      <c r="D131" s="126">
        <f t="shared" ref="D131:D140" si="162">SUM(B131:C131)</f>
        <v>355.48</v>
      </c>
      <c r="E131" s="2">
        <v>722934</v>
      </c>
      <c r="F131" s="2">
        <v>1</v>
      </c>
      <c r="G131" s="87">
        <f t="shared" ref="G131:S131" si="163">IF($F131=G$1,+$B131,0)</f>
        <v>355.48</v>
      </c>
      <c r="H131" s="87">
        <f t="shared" si="163"/>
        <v>0</v>
      </c>
      <c r="I131" s="87">
        <f t="shared" si="163"/>
        <v>0</v>
      </c>
      <c r="J131" s="87">
        <f t="shared" si="163"/>
        <v>0</v>
      </c>
      <c r="K131" s="87">
        <f t="shared" si="163"/>
        <v>0</v>
      </c>
      <c r="L131" s="87">
        <f t="shared" si="163"/>
        <v>0</v>
      </c>
      <c r="M131" s="87">
        <f t="shared" si="163"/>
        <v>0</v>
      </c>
      <c r="N131" s="87">
        <f t="shared" si="163"/>
        <v>0</v>
      </c>
      <c r="O131" s="87">
        <f t="shared" si="163"/>
        <v>0</v>
      </c>
      <c r="P131" s="87">
        <f t="shared" si="163"/>
        <v>0</v>
      </c>
      <c r="Q131" s="87">
        <f t="shared" si="163"/>
        <v>0</v>
      </c>
      <c r="R131" s="87">
        <f t="shared" si="163"/>
        <v>0</v>
      </c>
      <c r="S131" s="87">
        <f t="shared" si="163"/>
        <v>0</v>
      </c>
      <c r="T131" s="100">
        <f t="shared" ref="T131:T140" si="164">SUM(G131:R131)</f>
        <v>355.48</v>
      </c>
      <c r="V131" s="87">
        <f t="shared" si="130"/>
        <v>0</v>
      </c>
    </row>
    <row r="132" spans="1:22" ht="14.25" customHeight="1">
      <c r="A132" s="76" t="s">
        <v>356</v>
      </c>
      <c r="B132" s="87">
        <v>30.34</v>
      </c>
      <c r="D132" s="126">
        <f t="shared" si="162"/>
        <v>30.34</v>
      </c>
      <c r="E132" s="2" t="s">
        <v>211</v>
      </c>
      <c r="F132" s="91">
        <v>1</v>
      </c>
      <c r="G132" s="87">
        <f t="shared" ref="G132:S132" si="165">IF($F132=G$1,+$B132,0)</f>
        <v>30.34</v>
      </c>
      <c r="H132" s="87">
        <f t="shared" si="165"/>
        <v>0</v>
      </c>
      <c r="I132" s="87">
        <f t="shared" si="165"/>
        <v>0</v>
      </c>
      <c r="J132" s="87">
        <f t="shared" si="165"/>
        <v>0</v>
      </c>
      <c r="K132" s="87">
        <f t="shared" si="165"/>
        <v>0</v>
      </c>
      <c r="L132" s="87">
        <f t="shared" si="165"/>
        <v>0</v>
      </c>
      <c r="M132" s="87">
        <f t="shared" si="165"/>
        <v>0</v>
      </c>
      <c r="N132" s="87">
        <f t="shared" si="165"/>
        <v>0</v>
      </c>
      <c r="O132" s="87">
        <f t="shared" si="165"/>
        <v>0</v>
      </c>
      <c r="P132" s="87">
        <f t="shared" si="165"/>
        <v>0</v>
      </c>
      <c r="Q132" s="87">
        <f t="shared" si="165"/>
        <v>0</v>
      </c>
      <c r="R132" s="87">
        <f t="shared" si="165"/>
        <v>0</v>
      </c>
      <c r="S132" s="87">
        <f t="shared" si="165"/>
        <v>0</v>
      </c>
      <c r="T132" s="100">
        <f t="shared" si="164"/>
        <v>30.34</v>
      </c>
      <c r="V132" s="87">
        <f t="shared" si="130"/>
        <v>0</v>
      </c>
    </row>
    <row r="133" spans="1:22" ht="14.25" customHeight="1">
      <c r="A133" s="81" t="s">
        <v>237</v>
      </c>
      <c r="B133" s="87">
        <v>1540.94</v>
      </c>
      <c r="C133" s="20"/>
      <c r="D133" s="126">
        <f t="shared" si="162"/>
        <v>1540.94</v>
      </c>
      <c r="E133" s="2">
        <v>722933</v>
      </c>
      <c r="F133" s="2">
        <v>9</v>
      </c>
      <c r="G133" s="87">
        <f t="shared" ref="G133:S133" si="166">IF($F133=G$1,+$B133,0)</f>
        <v>0</v>
      </c>
      <c r="H133" s="87">
        <f t="shared" si="166"/>
        <v>0</v>
      </c>
      <c r="I133" s="87">
        <f t="shared" si="166"/>
        <v>0</v>
      </c>
      <c r="J133" s="87">
        <f t="shared" si="166"/>
        <v>0</v>
      </c>
      <c r="K133" s="87">
        <f t="shared" si="166"/>
        <v>0</v>
      </c>
      <c r="L133" s="87">
        <f t="shared" si="166"/>
        <v>0</v>
      </c>
      <c r="M133" s="87">
        <f t="shared" si="166"/>
        <v>0</v>
      </c>
      <c r="N133" s="87">
        <f t="shared" si="166"/>
        <v>0</v>
      </c>
      <c r="O133" s="87">
        <f t="shared" si="166"/>
        <v>1540.94</v>
      </c>
      <c r="P133" s="87">
        <f t="shared" si="166"/>
        <v>0</v>
      </c>
      <c r="Q133" s="87">
        <f t="shared" si="166"/>
        <v>0</v>
      </c>
      <c r="R133" s="87">
        <f t="shared" si="166"/>
        <v>0</v>
      </c>
      <c r="S133" s="87">
        <f t="shared" si="166"/>
        <v>0</v>
      </c>
      <c r="T133" s="100">
        <f t="shared" si="164"/>
        <v>1540.94</v>
      </c>
      <c r="V133" s="87">
        <f t="shared" si="130"/>
        <v>0</v>
      </c>
    </row>
    <row r="134" spans="1:22" ht="13.5" customHeight="1">
      <c r="A134" s="81" t="s">
        <v>770</v>
      </c>
      <c r="B134" s="87">
        <v>214</v>
      </c>
      <c r="C134" s="20"/>
      <c r="D134" s="126">
        <f t="shared" si="162"/>
        <v>214</v>
      </c>
      <c r="E134" s="2">
        <v>722932</v>
      </c>
      <c r="F134" s="2">
        <v>9</v>
      </c>
      <c r="G134" s="87">
        <f t="shared" ref="G134:S134" si="167">IF($F134=G$1,+$B134,0)</f>
        <v>0</v>
      </c>
      <c r="H134" s="87">
        <f t="shared" si="167"/>
        <v>0</v>
      </c>
      <c r="I134" s="87">
        <f t="shared" si="167"/>
        <v>0</v>
      </c>
      <c r="J134" s="87">
        <f t="shared" si="167"/>
        <v>0</v>
      </c>
      <c r="K134" s="87">
        <f t="shared" si="167"/>
        <v>0</v>
      </c>
      <c r="L134" s="87">
        <f t="shared" si="167"/>
        <v>0</v>
      </c>
      <c r="M134" s="87">
        <f t="shared" si="167"/>
        <v>0</v>
      </c>
      <c r="N134" s="87">
        <f t="shared" si="167"/>
        <v>0</v>
      </c>
      <c r="O134" s="87">
        <f t="shared" si="167"/>
        <v>214</v>
      </c>
      <c r="P134" s="87">
        <f t="shared" si="167"/>
        <v>0</v>
      </c>
      <c r="Q134" s="87">
        <f t="shared" si="167"/>
        <v>0</v>
      </c>
      <c r="R134" s="87">
        <f t="shared" si="167"/>
        <v>0</v>
      </c>
      <c r="S134" s="87">
        <f t="shared" si="167"/>
        <v>0</v>
      </c>
      <c r="T134" s="100">
        <f t="shared" si="164"/>
        <v>214</v>
      </c>
      <c r="V134" s="87">
        <f t="shared" si="130"/>
        <v>0</v>
      </c>
    </row>
    <row r="135" spans="1:22" ht="13.5" customHeight="1">
      <c r="A135" s="81" t="s">
        <v>771</v>
      </c>
      <c r="B135" s="87">
        <v>53.98</v>
      </c>
      <c r="C135" s="87"/>
      <c r="D135" s="126">
        <f t="shared" si="162"/>
        <v>53.98</v>
      </c>
      <c r="E135" s="2">
        <v>722931</v>
      </c>
      <c r="F135" s="2">
        <v>3</v>
      </c>
      <c r="G135" s="87">
        <f t="shared" ref="G135:S135" si="168">IF($F135=G$1,+$B135,0)</f>
        <v>0</v>
      </c>
      <c r="H135" s="87">
        <f t="shared" si="168"/>
        <v>0</v>
      </c>
      <c r="I135" s="87">
        <f t="shared" si="168"/>
        <v>53.98</v>
      </c>
      <c r="J135" s="87">
        <f t="shared" si="168"/>
        <v>0</v>
      </c>
      <c r="K135" s="87">
        <f t="shared" si="168"/>
        <v>0</v>
      </c>
      <c r="L135" s="87">
        <f t="shared" si="168"/>
        <v>0</v>
      </c>
      <c r="M135" s="87">
        <f t="shared" si="168"/>
        <v>0</v>
      </c>
      <c r="N135" s="87">
        <f t="shared" si="168"/>
        <v>0</v>
      </c>
      <c r="O135" s="87">
        <f t="shared" si="168"/>
        <v>0</v>
      </c>
      <c r="P135" s="87">
        <f t="shared" si="168"/>
        <v>0</v>
      </c>
      <c r="Q135" s="87">
        <f t="shared" si="168"/>
        <v>0</v>
      </c>
      <c r="R135" s="87">
        <f t="shared" si="168"/>
        <v>0</v>
      </c>
      <c r="S135" s="87">
        <f t="shared" si="168"/>
        <v>0</v>
      </c>
      <c r="T135" s="100">
        <f t="shared" si="164"/>
        <v>53.98</v>
      </c>
      <c r="V135" s="87">
        <f t="shared" si="130"/>
        <v>0</v>
      </c>
    </row>
    <row r="136" spans="1:22" ht="13.5" customHeight="1">
      <c r="A136" s="81"/>
      <c r="B136" s="87"/>
      <c r="C136" s="87"/>
      <c r="D136" s="126">
        <f t="shared" si="162"/>
        <v>0</v>
      </c>
      <c r="E136" s="2"/>
      <c r="F136" s="2"/>
      <c r="G136" s="87">
        <f t="shared" ref="G136:S136" si="169">IF($F136=G$1,+$B136,0)</f>
        <v>0</v>
      </c>
      <c r="H136" s="87">
        <f t="shared" si="169"/>
        <v>0</v>
      </c>
      <c r="I136" s="87">
        <f t="shared" si="169"/>
        <v>0</v>
      </c>
      <c r="J136" s="87">
        <f t="shared" si="169"/>
        <v>0</v>
      </c>
      <c r="K136" s="87">
        <f t="shared" si="169"/>
        <v>0</v>
      </c>
      <c r="L136" s="87">
        <f t="shared" si="169"/>
        <v>0</v>
      </c>
      <c r="M136" s="87">
        <f t="shared" si="169"/>
        <v>0</v>
      </c>
      <c r="N136" s="87">
        <f t="shared" si="169"/>
        <v>0</v>
      </c>
      <c r="O136" s="87">
        <f t="shared" si="169"/>
        <v>0</v>
      </c>
      <c r="P136" s="87">
        <f t="shared" si="169"/>
        <v>0</v>
      </c>
      <c r="Q136" s="87">
        <f t="shared" si="169"/>
        <v>0</v>
      </c>
      <c r="R136" s="87">
        <f t="shared" si="169"/>
        <v>0</v>
      </c>
      <c r="S136" s="87">
        <f t="shared" si="169"/>
        <v>0</v>
      </c>
      <c r="T136" s="100">
        <f t="shared" si="164"/>
        <v>0</v>
      </c>
      <c r="V136" s="87">
        <f t="shared" si="130"/>
        <v>0</v>
      </c>
    </row>
    <row r="137" spans="1:22" ht="13.5" customHeight="1">
      <c r="A137" s="81" t="s">
        <v>582</v>
      </c>
      <c r="B137" s="87">
        <v>104.79</v>
      </c>
      <c r="C137" s="87">
        <v>5.24</v>
      </c>
      <c r="D137" s="126">
        <f t="shared" si="162"/>
        <v>110.03</v>
      </c>
      <c r="E137" s="2" t="s">
        <v>211</v>
      </c>
      <c r="F137" s="2">
        <v>6</v>
      </c>
      <c r="G137" s="87">
        <f t="shared" ref="G137:S137" si="170">IF($F137=G$1,+$B137,0)</f>
        <v>0</v>
      </c>
      <c r="H137" s="87">
        <f t="shared" si="170"/>
        <v>0</v>
      </c>
      <c r="I137" s="87">
        <f t="shared" si="170"/>
        <v>0</v>
      </c>
      <c r="J137" s="87">
        <f t="shared" si="170"/>
        <v>0</v>
      </c>
      <c r="K137" s="87">
        <f t="shared" si="170"/>
        <v>0</v>
      </c>
      <c r="L137" s="87">
        <f t="shared" si="170"/>
        <v>104.79</v>
      </c>
      <c r="M137" s="87">
        <f t="shared" si="170"/>
        <v>0</v>
      </c>
      <c r="N137" s="87">
        <f t="shared" si="170"/>
        <v>0</v>
      </c>
      <c r="O137" s="87">
        <f t="shared" si="170"/>
        <v>0</v>
      </c>
      <c r="P137" s="87">
        <f t="shared" si="170"/>
        <v>0</v>
      </c>
      <c r="Q137" s="87">
        <f t="shared" si="170"/>
        <v>0</v>
      </c>
      <c r="R137" s="87">
        <f t="shared" si="170"/>
        <v>0</v>
      </c>
      <c r="S137" s="87">
        <f t="shared" si="170"/>
        <v>0</v>
      </c>
      <c r="T137" s="100">
        <f t="shared" si="164"/>
        <v>104.79</v>
      </c>
      <c r="V137" s="87">
        <f t="shared" si="130"/>
        <v>0</v>
      </c>
    </row>
    <row r="138" spans="1:22" ht="14.25" customHeight="1">
      <c r="A138" s="81"/>
      <c r="B138" s="113"/>
      <c r="D138" s="126">
        <f t="shared" si="162"/>
        <v>0</v>
      </c>
      <c r="E138" s="2"/>
      <c r="F138" s="2"/>
      <c r="G138" s="87">
        <f t="shared" ref="G138:S138" si="171">IF($F138=G$1,+$B138,0)</f>
        <v>0</v>
      </c>
      <c r="H138" s="87">
        <f t="shared" si="171"/>
        <v>0</v>
      </c>
      <c r="I138" s="87">
        <f t="shared" si="171"/>
        <v>0</v>
      </c>
      <c r="J138" s="87">
        <f t="shared" si="171"/>
        <v>0</v>
      </c>
      <c r="K138" s="87">
        <f t="shared" si="171"/>
        <v>0</v>
      </c>
      <c r="L138" s="87">
        <f t="shared" si="171"/>
        <v>0</v>
      </c>
      <c r="M138" s="87">
        <f t="shared" si="171"/>
        <v>0</v>
      </c>
      <c r="N138" s="87">
        <f t="shared" si="171"/>
        <v>0</v>
      </c>
      <c r="O138" s="87">
        <f t="shared" si="171"/>
        <v>0</v>
      </c>
      <c r="P138" s="87">
        <f t="shared" si="171"/>
        <v>0</v>
      </c>
      <c r="Q138" s="87">
        <f t="shared" si="171"/>
        <v>0</v>
      </c>
      <c r="R138" s="87">
        <f t="shared" si="171"/>
        <v>0</v>
      </c>
      <c r="S138" s="87">
        <f t="shared" si="171"/>
        <v>0</v>
      </c>
      <c r="T138" s="100">
        <f t="shared" si="164"/>
        <v>0</v>
      </c>
      <c r="V138" s="87">
        <f t="shared" si="130"/>
        <v>0</v>
      </c>
    </row>
    <row r="139" spans="1:22" ht="14.25" customHeight="1">
      <c r="A139" s="81"/>
      <c r="B139" s="113"/>
      <c r="D139" s="126">
        <f t="shared" si="162"/>
        <v>0</v>
      </c>
      <c r="E139" s="2"/>
      <c r="F139" s="2"/>
      <c r="G139" s="87">
        <f t="shared" ref="G139:S139" si="172">IF($F139=G$1,+$B139,0)</f>
        <v>0</v>
      </c>
      <c r="H139" s="87">
        <f t="shared" si="172"/>
        <v>0</v>
      </c>
      <c r="I139" s="87">
        <f t="shared" si="172"/>
        <v>0</v>
      </c>
      <c r="J139" s="87">
        <f t="shared" si="172"/>
        <v>0</v>
      </c>
      <c r="K139" s="87">
        <f t="shared" si="172"/>
        <v>0</v>
      </c>
      <c r="L139" s="87">
        <f t="shared" si="172"/>
        <v>0</v>
      </c>
      <c r="M139" s="87">
        <f t="shared" si="172"/>
        <v>0</v>
      </c>
      <c r="N139" s="87">
        <f t="shared" si="172"/>
        <v>0</v>
      </c>
      <c r="O139" s="87">
        <f t="shared" si="172"/>
        <v>0</v>
      </c>
      <c r="P139" s="87">
        <f t="shared" si="172"/>
        <v>0</v>
      </c>
      <c r="Q139" s="87">
        <f t="shared" si="172"/>
        <v>0</v>
      </c>
      <c r="R139" s="87">
        <f t="shared" si="172"/>
        <v>0</v>
      </c>
      <c r="S139" s="87">
        <f t="shared" si="172"/>
        <v>0</v>
      </c>
      <c r="T139" s="100">
        <f t="shared" si="164"/>
        <v>0</v>
      </c>
      <c r="V139" s="87">
        <f t="shared" si="130"/>
        <v>0</v>
      </c>
    </row>
    <row r="140" spans="1:22" ht="14.25" customHeight="1">
      <c r="A140" s="81"/>
      <c r="B140" s="87"/>
      <c r="C140" s="87"/>
      <c r="D140" s="126">
        <f t="shared" si="162"/>
        <v>0</v>
      </c>
      <c r="E140" s="2"/>
      <c r="F140" s="2"/>
      <c r="G140" s="87">
        <f t="shared" ref="G140:S140" si="173">IF($F140=G$1,+$B140,0)</f>
        <v>0</v>
      </c>
      <c r="H140" s="87">
        <f t="shared" si="173"/>
        <v>0</v>
      </c>
      <c r="I140" s="87">
        <f t="shared" si="173"/>
        <v>0</v>
      </c>
      <c r="J140" s="87">
        <f t="shared" si="173"/>
        <v>0</v>
      </c>
      <c r="K140" s="87">
        <f t="shared" si="173"/>
        <v>0</v>
      </c>
      <c r="L140" s="87">
        <f t="shared" si="173"/>
        <v>0</v>
      </c>
      <c r="M140" s="87">
        <f t="shared" si="173"/>
        <v>0</v>
      </c>
      <c r="N140" s="87">
        <f t="shared" si="173"/>
        <v>0</v>
      </c>
      <c r="O140" s="87">
        <f t="shared" si="173"/>
        <v>0</v>
      </c>
      <c r="P140" s="87">
        <f t="shared" si="173"/>
        <v>0</v>
      </c>
      <c r="Q140" s="87">
        <f t="shared" si="173"/>
        <v>0</v>
      </c>
      <c r="R140" s="87">
        <f t="shared" si="173"/>
        <v>0</v>
      </c>
      <c r="S140" s="87">
        <f t="shared" si="173"/>
        <v>0</v>
      </c>
      <c r="T140" s="100">
        <f t="shared" si="164"/>
        <v>0</v>
      </c>
      <c r="V140" s="87">
        <f t="shared" si="130"/>
        <v>0</v>
      </c>
    </row>
    <row r="141" spans="1:22" ht="14.25" customHeight="1">
      <c r="A141" s="114" t="s">
        <v>262</v>
      </c>
      <c r="B141" s="125">
        <f t="shared" ref="B141:D141" si="174">SUM(B131:B140)</f>
        <v>2299.5300000000002</v>
      </c>
      <c r="C141" s="125">
        <f t="shared" si="174"/>
        <v>5.24</v>
      </c>
      <c r="D141" s="125">
        <f t="shared" si="174"/>
        <v>2304.7700000000004</v>
      </c>
      <c r="E141" s="2"/>
      <c r="F141" s="2"/>
      <c r="G141" s="125">
        <f t="shared" ref="G141:P141" si="175">SUM(G131:G140)</f>
        <v>385.82</v>
      </c>
      <c r="H141" s="125">
        <f t="shared" si="175"/>
        <v>0</v>
      </c>
      <c r="I141" s="125">
        <f t="shared" si="175"/>
        <v>53.98</v>
      </c>
      <c r="J141" s="125">
        <f t="shared" si="175"/>
        <v>0</v>
      </c>
      <c r="K141" s="105">
        <f t="shared" si="175"/>
        <v>0</v>
      </c>
      <c r="L141" s="125">
        <f t="shared" si="175"/>
        <v>104.79</v>
      </c>
      <c r="M141" s="105">
        <f t="shared" si="175"/>
        <v>0</v>
      </c>
      <c r="N141" s="125">
        <f t="shared" si="175"/>
        <v>0</v>
      </c>
      <c r="O141" s="127">
        <f t="shared" si="175"/>
        <v>1754.94</v>
      </c>
      <c r="P141" s="125">
        <f t="shared" si="175"/>
        <v>0</v>
      </c>
      <c r="Q141" s="125">
        <f>SUM(Q135:Q140)</f>
        <v>0</v>
      </c>
      <c r="R141" s="125">
        <f t="shared" ref="R141:T141" si="176">SUM(R131:R140)</f>
        <v>0</v>
      </c>
      <c r="S141" s="125">
        <f t="shared" si="176"/>
        <v>0</v>
      </c>
      <c r="T141" s="125">
        <f t="shared" si="176"/>
        <v>2299.5300000000002</v>
      </c>
      <c r="V141" s="87">
        <f t="shared" si="130"/>
        <v>0</v>
      </c>
    </row>
    <row r="142" spans="1:22" ht="13.5" customHeight="1">
      <c r="A142" s="81" t="s">
        <v>349</v>
      </c>
      <c r="B142" s="5">
        <v>355.28</v>
      </c>
      <c r="D142" s="90">
        <f t="shared" ref="D142:D151" si="177">SUM(B142:C142)</f>
        <v>355.28</v>
      </c>
      <c r="E142" s="2">
        <v>722935</v>
      </c>
      <c r="F142" s="2">
        <v>1</v>
      </c>
      <c r="G142" s="87">
        <f t="shared" ref="G142:S142" si="178">IF($F142=G$1,+$B142,0)</f>
        <v>355.28</v>
      </c>
      <c r="H142" s="87">
        <f t="shared" si="178"/>
        <v>0</v>
      </c>
      <c r="I142" s="87">
        <f t="shared" si="178"/>
        <v>0</v>
      </c>
      <c r="J142" s="87">
        <f t="shared" si="178"/>
        <v>0</v>
      </c>
      <c r="K142" s="87">
        <f t="shared" si="178"/>
        <v>0</v>
      </c>
      <c r="L142" s="87">
        <f t="shared" si="178"/>
        <v>0</v>
      </c>
      <c r="M142" s="87">
        <f t="shared" si="178"/>
        <v>0</v>
      </c>
      <c r="N142" s="87">
        <f t="shared" si="178"/>
        <v>0</v>
      </c>
      <c r="O142" s="87">
        <f t="shared" si="178"/>
        <v>0</v>
      </c>
      <c r="P142" s="87">
        <f t="shared" si="178"/>
        <v>0</v>
      </c>
      <c r="Q142" s="87">
        <f t="shared" si="178"/>
        <v>0</v>
      </c>
      <c r="R142" s="87">
        <f t="shared" si="178"/>
        <v>0</v>
      </c>
      <c r="S142" s="87">
        <f t="shared" si="178"/>
        <v>0</v>
      </c>
      <c r="T142" s="100">
        <f t="shared" ref="T142:T143" si="179">SUM(G142:R142)</f>
        <v>355.28</v>
      </c>
      <c r="V142" s="87">
        <f t="shared" si="130"/>
        <v>0</v>
      </c>
    </row>
    <row r="143" spans="1:22" ht="13.5" customHeight="1">
      <c r="A143" s="81" t="s">
        <v>356</v>
      </c>
      <c r="B143" s="5">
        <v>30.34</v>
      </c>
      <c r="D143" s="90">
        <f t="shared" si="177"/>
        <v>30.34</v>
      </c>
      <c r="E143" s="2" t="s">
        <v>211</v>
      </c>
      <c r="F143" s="2">
        <v>1</v>
      </c>
      <c r="G143" s="87">
        <f t="shared" ref="G143:S144" si="180">IF($F143=G$1,+$B143,0)</f>
        <v>30.34</v>
      </c>
      <c r="H143" s="87">
        <f t="shared" si="180"/>
        <v>0</v>
      </c>
      <c r="I143" s="87">
        <f t="shared" si="180"/>
        <v>0</v>
      </c>
      <c r="J143" s="87">
        <f t="shared" si="180"/>
        <v>0</v>
      </c>
      <c r="K143" s="87">
        <f t="shared" si="180"/>
        <v>0</v>
      </c>
      <c r="L143" s="87">
        <f t="shared" si="180"/>
        <v>0</v>
      </c>
      <c r="M143" s="87">
        <f t="shared" si="180"/>
        <v>0</v>
      </c>
      <c r="N143" s="87">
        <f t="shared" si="180"/>
        <v>0</v>
      </c>
      <c r="O143" s="87">
        <f t="shared" si="180"/>
        <v>0</v>
      </c>
      <c r="P143" s="87">
        <f t="shared" si="180"/>
        <v>0</v>
      </c>
      <c r="Q143" s="87">
        <f t="shared" si="180"/>
        <v>0</v>
      </c>
      <c r="R143" s="87">
        <f t="shared" si="180"/>
        <v>0</v>
      </c>
      <c r="S143" s="87">
        <f t="shared" si="180"/>
        <v>0</v>
      </c>
      <c r="T143" s="100">
        <f t="shared" si="179"/>
        <v>30.34</v>
      </c>
      <c r="V143" s="87">
        <f t="shared" si="130"/>
        <v>0</v>
      </c>
    </row>
    <row r="144" spans="1:22" ht="13.5" customHeight="1">
      <c r="A144" s="81" t="s">
        <v>239</v>
      </c>
      <c r="B144" s="5">
        <v>260.2</v>
      </c>
      <c r="D144" s="90">
        <f t="shared" si="177"/>
        <v>260.2</v>
      </c>
      <c r="E144" s="2">
        <v>722936</v>
      </c>
      <c r="F144" s="2">
        <v>1</v>
      </c>
      <c r="G144" s="87">
        <f t="shared" si="180"/>
        <v>260.2</v>
      </c>
      <c r="H144" s="87">
        <f t="shared" si="180"/>
        <v>0</v>
      </c>
      <c r="I144" s="87">
        <f t="shared" si="180"/>
        <v>0</v>
      </c>
      <c r="J144" s="87">
        <f t="shared" si="180"/>
        <v>0</v>
      </c>
      <c r="K144" s="87">
        <f t="shared" si="180"/>
        <v>0</v>
      </c>
      <c r="L144" s="87">
        <f t="shared" si="180"/>
        <v>0</v>
      </c>
      <c r="M144" s="87">
        <f t="shared" si="180"/>
        <v>0</v>
      </c>
      <c r="N144" s="87">
        <f t="shared" si="180"/>
        <v>0</v>
      </c>
      <c r="O144" s="87">
        <f t="shared" si="180"/>
        <v>0</v>
      </c>
      <c r="P144" s="87">
        <f t="shared" si="180"/>
        <v>0</v>
      </c>
      <c r="Q144" s="87">
        <f t="shared" si="180"/>
        <v>0</v>
      </c>
      <c r="R144" s="87">
        <f t="shared" si="180"/>
        <v>0</v>
      </c>
      <c r="S144" s="87">
        <f t="shared" si="180"/>
        <v>0</v>
      </c>
      <c r="T144" s="100">
        <f t="shared" ref="T144" si="181">SUM(G144:R144)</f>
        <v>260.2</v>
      </c>
      <c r="V144" s="87"/>
    </row>
    <row r="145" spans="1:22" ht="18" customHeight="1">
      <c r="A145" s="81" t="s">
        <v>212</v>
      </c>
      <c r="B145" s="5">
        <v>415</v>
      </c>
      <c r="C145" s="113">
        <v>83</v>
      </c>
      <c r="D145" s="90">
        <f t="shared" si="177"/>
        <v>498</v>
      </c>
      <c r="E145" s="2">
        <v>722938</v>
      </c>
      <c r="F145" s="91">
        <v>3</v>
      </c>
      <c r="G145" s="87">
        <f t="shared" ref="G145:S145" si="182">IF($F145=G$1,+$B145,0)</f>
        <v>0</v>
      </c>
      <c r="H145" s="87">
        <f t="shared" si="182"/>
        <v>0</v>
      </c>
      <c r="I145" s="87">
        <f t="shared" si="182"/>
        <v>415</v>
      </c>
      <c r="J145" s="87">
        <f t="shared" si="182"/>
        <v>0</v>
      </c>
      <c r="K145" s="87">
        <f t="shared" si="182"/>
        <v>0</v>
      </c>
      <c r="L145" s="87">
        <f t="shared" si="182"/>
        <v>0</v>
      </c>
      <c r="M145" s="87">
        <f t="shared" si="182"/>
        <v>0</v>
      </c>
      <c r="N145" s="87">
        <f t="shared" si="182"/>
        <v>0</v>
      </c>
      <c r="O145" s="87">
        <f t="shared" si="182"/>
        <v>0</v>
      </c>
      <c r="P145" s="87">
        <f t="shared" si="182"/>
        <v>0</v>
      </c>
      <c r="Q145" s="87">
        <f t="shared" si="182"/>
        <v>0</v>
      </c>
      <c r="R145" s="87">
        <f t="shared" si="182"/>
        <v>0</v>
      </c>
      <c r="S145" s="87">
        <f t="shared" si="182"/>
        <v>0</v>
      </c>
      <c r="T145" s="100">
        <f t="shared" ref="T145:T151" si="183">SUM(G145:R145)</f>
        <v>415</v>
      </c>
      <c r="V145" s="87">
        <f t="shared" ref="V145:V157" si="184">+B145-SUM(G145:S145)</f>
        <v>0</v>
      </c>
    </row>
    <row r="146" spans="1:22" ht="13.5" customHeight="1">
      <c r="A146" s="81" t="s">
        <v>746</v>
      </c>
      <c r="B146" s="87">
        <v>40</v>
      </c>
      <c r="C146" s="87"/>
      <c r="D146" s="90">
        <f t="shared" si="177"/>
        <v>40</v>
      </c>
      <c r="E146" s="2">
        <v>722937</v>
      </c>
      <c r="F146" s="2">
        <v>9</v>
      </c>
      <c r="G146" s="87">
        <f t="shared" ref="G146:S146" si="185">IF($F146=G$1,+$B146,0)</f>
        <v>0</v>
      </c>
      <c r="H146" s="87">
        <f t="shared" si="185"/>
        <v>0</v>
      </c>
      <c r="I146" s="87">
        <f t="shared" si="185"/>
        <v>0</v>
      </c>
      <c r="J146" s="87">
        <f t="shared" si="185"/>
        <v>0</v>
      </c>
      <c r="K146" s="87">
        <f t="shared" si="185"/>
        <v>0</v>
      </c>
      <c r="L146" s="87">
        <f t="shared" si="185"/>
        <v>0</v>
      </c>
      <c r="M146" s="87">
        <f t="shared" si="185"/>
        <v>0</v>
      </c>
      <c r="N146" s="87">
        <f t="shared" si="185"/>
        <v>0</v>
      </c>
      <c r="O146" s="87">
        <f t="shared" si="185"/>
        <v>40</v>
      </c>
      <c r="P146" s="87">
        <f t="shared" si="185"/>
        <v>0</v>
      </c>
      <c r="Q146" s="87">
        <f t="shared" si="185"/>
        <v>0</v>
      </c>
      <c r="R146" s="87">
        <f t="shared" si="185"/>
        <v>0</v>
      </c>
      <c r="S146" s="87">
        <f t="shared" si="185"/>
        <v>0</v>
      </c>
      <c r="T146" s="100">
        <f t="shared" si="183"/>
        <v>40</v>
      </c>
      <c r="U146" s="100"/>
      <c r="V146" s="87">
        <f t="shared" si="184"/>
        <v>0</v>
      </c>
    </row>
    <row r="147" spans="1:22" ht="13.5" customHeight="1">
      <c r="A147" s="195" t="s">
        <v>772</v>
      </c>
      <c r="B147" s="5">
        <v>36.75</v>
      </c>
      <c r="C147" s="113"/>
      <c r="D147" s="90">
        <f t="shared" si="177"/>
        <v>36.75</v>
      </c>
      <c r="E147" s="2">
        <v>722939</v>
      </c>
      <c r="F147" s="2">
        <v>12</v>
      </c>
      <c r="G147" s="87">
        <f t="shared" ref="G147:S147" si="186">IF($F147=G$1,+$B147,0)</f>
        <v>0</v>
      </c>
      <c r="H147" s="87">
        <f t="shared" si="186"/>
        <v>0</v>
      </c>
      <c r="I147" s="87">
        <f t="shared" si="186"/>
        <v>0</v>
      </c>
      <c r="J147" s="87">
        <f t="shared" si="186"/>
        <v>0</v>
      </c>
      <c r="K147" s="87">
        <f t="shared" si="186"/>
        <v>0</v>
      </c>
      <c r="L147" s="87">
        <f t="shared" si="186"/>
        <v>0</v>
      </c>
      <c r="M147" s="87">
        <f t="shared" si="186"/>
        <v>0</v>
      </c>
      <c r="N147" s="87">
        <f t="shared" si="186"/>
        <v>0</v>
      </c>
      <c r="O147" s="87">
        <f t="shared" si="186"/>
        <v>0</v>
      </c>
      <c r="P147" s="87">
        <f t="shared" si="186"/>
        <v>0</v>
      </c>
      <c r="Q147" s="87">
        <f t="shared" si="186"/>
        <v>0</v>
      </c>
      <c r="R147" s="87">
        <f t="shared" si="186"/>
        <v>36.75</v>
      </c>
      <c r="S147" s="87">
        <f t="shared" si="186"/>
        <v>0</v>
      </c>
      <c r="T147" s="100">
        <f t="shared" si="183"/>
        <v>36.75</v>
      </c>
      <c r="V147" s="87">
        <f t="shared" si="184"/>
        <v>0</v>
      </c>
    </row>
    <row r="148" spans="1:22" ht="13.5" customHeight="1">
      <c r="A148" s="81"/>
      <c r="B148" s="90"/>
      <c r="C148" s="87"/>
      <c r="D148" s="90">
        <f t="shared" si="177"/>
        <v>0</v>
      </c>
      <c r="E148" s="2"/>
      <c r="F148" s="2"/>
      <c r="G148" s="87">
        <f t="shared" ref="G148:S148" si="187">IF($F148=G$1,+$B148,0)</f>
        <v>0</v>
      </c>
      <c r="H148" s="87">
        <f t="shared" si="187"/>
        <v>0</v>
      </c>
      <c r="I148" s="87">
        <f t="shared" si="187"/>
        <v>0</v>
      </c>
      <c r="J148" s="87">
        <f t="shared" si="187"/>
        <v>0</v>
      </c>
      <c r="K148" s="87">
        <f t="shared" si="187"/>
        <v>0</v>
      </c>
      <c r="L148" s="87">
        <f t="shared" si="187"/>
        <v>0</v>
      </c>
      <c r="M148" s="87">
        <f t="shared" si="187"/>
        <v>0</v>
      </c>
      <c r="N148" s="87">
        <f t="shared" si="187"/>
        <v>0</v>
      </c>
      <c r="O148" s="87">
        <f t="shared" si="187"/>
        <v>0</v>
      </c>
      <c r="P148" s="87">
        <f t="shared" si="187"/>
        <v>0</v>
      </c>
      <c r="Q148" s="87">
        <f t="shared" si="187"/>
        <v>0</v>
      </c>
      <c r="R148" s="87">
        <f t="shared" si="187"/>
        <v>0</v>
      </c>
      <c r="S148" s="87">
        <f t="shared" si="187"/>
        <v>0</v>
      </c>
      <c r="T148" s="100">
        <f t="shared" si="183"/>
        <v>0</v>
      </c>
      <c r="V148" s="87">
        <f t="shared" si="184"/>
        <v>0</v>
      </c>
    </row>
    <row r="149" spans="1:22" ht="14.25" customHeight="1">
      <c r="A149" s="81" t="s">
        <v>582</v>
      </c>
      <c r="B149" s="90">
        <v>89.13</v>
      </c>
      <c r="C149" s="87">
        <v>4.46</v>
      </c>
      <c r="D149" s="90">
        <f t="shared" si="177"/>
        <v>93.589999999999989</v>
      </c>
      <c r="E149" s="2" t="s">
        <v>211</v>
      </c>
      <c r="F149" s="2">
        <v>6</v>
      </c>
      <c r="G149" s="87">
        <f t="shared" ref="G149:S149" si="188">IF($F149=G$1,+$B149,0)</f>
        <v>0</v>
      </c>
      <c r="H149" s="87">
        <f t="shared" si="188"/>
        <v>0</v>
      </c>
      <c r="I149" s="87">
        <f t="shared" si="188"/>
        <v>0</v>
      </c>
      <c r="J149" s="87">
        <f t="shared" si="188"/>
        <v>0</v>
      </c>
      <c r="K149" s="87">
        <f t="shared" si="188"/>
        <v>0</v>
      </c>
      <c r="L149" s="87">
        <f t="shared" si="188"/>
        <v>89.13</v>
      </c>
      <c r="M149" s="87">
        <f t="shared" si="188"/>
        <v>0</v>
      </c>
      <c r="N149" s="87">
        <f t="shared" si="188"/>
        <v>0</v>
      </c>
      <c r="O149" s="87">
        <f t="shared" si="188"/>
        <v>0</v>
      </c>
      <c r="P149" s="87">
        <f t="shared" si="188"/>
        <v>0</v>
      </c>
      <c r="Q149" s="87">
        <f t="shared" si="188"/>
        <v>0</v>
      </c>
      <c r="R149" s="87">
        <f t="shared" si="188"/>
        <v>0</v>
      </c>
      <c r="S149" s="87">
        <f t="shared" si="188"/>
        <v>0</v>
      </c>
      <c r="T149" s="100">
        <f t="shared" si="183"/>
        <v>89.13</v>
      </c>
      <c r="V149" s="87">
        <f t="shared" si="184"/>
        <v>0</v>
      </c>
    </row>
    <row r="150" spans="1:22" ht="14.25" customHeight="1">
      <c r="A150" s="81"/>
      <c r="B150" s="90"/>
      <c r="C150" s="87"/>
      <c r="D150" s="90">
        <f t="shared" si="177"/>
        <v>0</v>
      </c>
      <c r="E150" s="2"/>
      <c r="F150" s="2"/>
      <c r="G150" s="87">
        <f t="shared" ref="G150:S150" si="189">IF($F150=G$1,+$B150,0)</f>
        <v>0</v>
      </c>
      <c r="H150" s="87">
        <f t="shared" si="189"/>
        <v>0</v>
      </c>
      <c r="I150" s="87">
        <f t="shared" si="189"/>
        <v>0</v>
      </c>
      <c r="J150" s="87">
        <f t="shared" si="189"/>
        <v>0</v>
      </c>
      <c r="K150" s="87">
        <f t="shared" si="189"/>
        <v>0</v>
      </c>
      <c r="L150" s="87">
        <f t="shared" si="189"/>
        <v>0</v>
      </c>
      <c r="M150" s="87">
        <f t="shared" si="189"/>
        <v>0</v>
      </c>
      <c r="N150" s="87">
        <f t="shared" si="189"/>
        <v>0</v>
      </c>
      <c r="O150" s="87">
        <f t="shared" si="189"/>
        <v>0</v>
      </c>
      <c r="P150" s="87">
        <f t="shared" si="189"/>
        <v>0</v>
      </c>
      <c r="Q150" s="87">
        <f t="shared" si="189"/>
        <v>0</v>
      </c>
      <c r="R150" s="87">
        <f t="shared" si="189"/>
        <v>0</v>
      </c>
      <c r="S150" s="87">
        <f t="shared" si="189"/>
        <v>0</v>
      </c>
      <c r="T150" s="100">
        <f t="shared" si="183"/>
        <v>0</v>
      </c>
      <c r="V150" s="87">
        <f t="shared" si="184"/>
        <v>0</v>
      </c>
    </row>
    <row r="151" spans="1:22" ht="14.25" customHeight="1">
      <c r="A151" s="81"/>
      <c r="B151" s="100"/>
      <c r="C151" s="90"/>
      <c r="D151" s="90">
        <f t="shared" si="177"/>
        <v>0</v>
      </c>
      <c r="E151" s="2"/>
      <c r="F151" s="2"/>
      <c r="G151" s="87">
        <f t="shared" ref="G151:S151" si="190">IF($F151=G$1,+$B151,0)</f>
        <v>0</v>
      </c>
      <c r="H151" s="87">
        <f t="shared" si="190"/>
        <v>0</v>
      </c>
      <c r="I151" s="87">
        <f t="shared" si="190"/>
        <v>0</v>
      </c>
      <c r="J151" s="87">
        <f t="shared" si="190"/>
        <v>0</v>
      </c>
      <c r="K151" s="87">
        <f t="shared" si="190"/>
        <v>0</v>
      </c>
      <c r="L151" s="87">
        <f t="shared" si="190"/>
        <v>0</v>
      </c>
      <c r="M151" s="87">
        <f t="shared" si="190"/>
        <v>0</v>
      </c>
      <c r="N151" s="87">
        <f t="shared" si="190"/>
        <v>0</v>
      </c>
      <c r="O151" s="87">
        <f t="shared" si="190"/>
        <v>0</v>
      </c>
      <c r="P151" s="87">
        <f t="shared" si="190"/>
        <v>0</v>
      </c>
      <c r="Q151" s="87">
        <f t="shared" si="190"/>
        <v>0</v>
      </c>
      <c r="R151" s="87">
        <f t="shared" si="190"/>
        <v>0</v>
      </c>
      <c r="S151" s="87">
        <f t="shared" si="190"/>
        <v>0</v>
      </c>
      <c r="T151" s="100">
        <f t="shared" si="183"/>
        <v>0</v>
      </c>
      <c r="V151" s="87">
        <f t="shared" si="184"/>
        <v>0</v>
      </c>
    </row>
    <row r="152" spans="1:22" ht="14.25" customHeight="1">
      <c r="A152" s="114" t="s">
        <v>268</v>
      </c>
      <c r="B152" s="125">
        <f t="shared" ref="B152:D152" si="191">SUM(B142:B151)</f>
        <v>1226.6999999999998</v>
      </c>
      <c r="C152" s="125">
        <f t="shared" si="191"/>
        <v>87.46</v>
      </c>
      <c r="D152" s="125">
        <f t="shared" si="191"/>
        <v>1314.1599999999999</v>
      </c>
      <c r="E152" s="2"/>
      <c r="F152" s="2"/>
      <c r="G152" s="105">
        <f t="shared" ref="G152:T152" si="192">SUM(G142:G151)</f>
        <v>645.81999999999994</v>
      </c>
      <c r="H152" s="105">
        <f t="shared" si="192"/>
        <v>0</v>
      </c>
      <c r="I152" s="105">
        <f t="shared" si="192"/>
        <v>415</v>
      </c>
      <c r="J152" s="105">
        <f t="shared" si="192"/>
        <v>0</v>
      </c>
      <c r="K152" s="105">
        <f t="shared" si="192"/>
        <v>0</v>
      </c>
      <c r="L152" s="105">
        <f t="shared" si="192"/>
        <v>89.13</v>
      </c>
      <c r="M152" s="105">
        <f t="shared" si="192"/>
        <v>0</v>
      </c>
      <c r="N152" s="105">
        <f t="shared" si="192"/>
        <v>0</v>
      </c>
      <c r="O152" s="105">
        <f t="shared" si="192"/>
        <v>40</v>
      </c>
      <c r="P152" s="105">
        <f t="shared" si="192"/>
        <v>0</v>
      </c>
      <c r="Q152" s="105">
        <f t="shared" si="192"/>
        <v>0</v>
      </c>
      <c r="R152" s="105">
        <f t="shared" si="192"/>
        <v>36.75</v>
      </c>
      <c r="S152" s="105">
        <f t="shared" si="192"/>
        <v>0</v>
      </c>
      <c r="T152" s="105">
        <f t="shared" si="192"/>
        <v>1226.6999999999998</v>
      </c>
      <c r="V152" s="87">
        <f t="shared" si="184"/>
        <v>0</v>
      </c>
    </row>
    <row r="153" spans="1:22" ht="14.25" customHeight="1">
      <c r="A153" s="130"/>
      <c r="B153" s="20"/>
      <c r="C153" s="20"/>
      <c r="D153" s="20"/>
      <c r="E153" s="2"/>
      <c r="F153" s="2"/>
      <c r="G153" s="20"/>
      <c r="H153" s="20"/>
      <c r="I153" s="20"/>
      <c r="J153" s="20"/>
      <c r="K153" s="87"/>
      <c r="L153" s="20"/>
      <c r="M153" s="87"/>
      <c r="N153" s="20"/>
      <c r="O153" s="131"/>
      <c r="P153" s="20"/>
      <c r="Q153" s="20"/>
      <c r="R153" s="20"/>
      <c r="S153" s="20"/>
      <c r="T153" s="20"/>
      <c r="V153" s="87">
        <f t="shared" si="184"/>
        <v>0</v>
      </c>
    </row>
    <row r="154" spans="1:22" ht="14.25" customHeight="1">
      <c r="A154" s="130" t="s">
        <v>393</v>
      </c>
      <c r="B154" s="20"/>
      <c r="C154" s="20"/>
      <c r="D154" s="20"/>
      <c r="E154" s="2"/>
      <c r="F154" s="2"/>
      <c r="G154" s="20"/>
      <c r="H154" s="20"/>
      <c r="I154" s="20"/>
      <c r="J154" s="20"/>
      <c r="K154" s="87"/>
      <c r="L154" s="20"/>
      <c r="M154" s="87"/>
      <c r="N154" s="20"/>
      <c r="O154" s="131"/>
      <c r="P154" s="20"/>
      <c r="Q154" s="20"/>
      <c r="R154" s="20"/>
      <c r="S154" s="20"/>
      <c r="T154" s="20"/>
      <c r="V154" s="87">
        <f t="shared" si="184"/>
        <v>0</v>
      </c>
    </row>
    <row r="155" spans="1:22" ht="14.25" customHeight="1">
      <c r="E155" s="2"/>
      <c r="F155" s="2"/>
      <c r="V155" s="87">
        <f t="shared" si="184"/>
        <v>0</v>
      </c>
    </row>
    <row r="156" spans="1:22" ht="14.25" customHeight="1">
      <c r="E156" s="2"/>
      <c r="F156" s="2"/>
      <c r="V156" s="87">
        <f t="shared" si="184"/>
        <v>0</v>
      </c>
    </row>
    <row r="157" spans="1:22" ht="14.25" customHeight="1">
      <c r="A157" s="5" t="s">
        <v>269</v>
      </c>
      <c r="B157" s="20">
        <f t="shared" ref="B157:D157" si="193">B152+B141+B130+B116+B107+B96+B82+B70+B60+B43+B27+B15</f>
        <v>29133.65</v>
      </c>
      <c r="C157" s="132">
        <f t="shared" si="193"/>
        <v>2333.89</v>
      </c>
      <c r="D157" s="132">
        <f t="shared" si="193"/>
        <v>31467.54</v>
      </c>
      <c r="E157" s="2"/>
      <c r="F157" s="2"/>
      <c r="G157" s="20">
        <f t="shared" ref="G157:T157" si="194">G152+G141+G130+G116+G107+G96+G82+G70+G60+G43+G27+G15</f>
        <v>5814.44</v>
      </c>
      <c r="H157" s="20">
        <f t="shared" si="194"/>
        <v>2579.7299999999996</v>
      </c>
      <c r="I157" s="20">
        <f t="shared" si="194"/>
        <v>8332.49</v>
      </c>
      <c r="J157" s="20">
        <f t="shared" si="194"/>
        <v>520</v>
      </c>
      <c r="K157" s="20">
        <f t="shared" si="194"/>
        <v>47</v>
      </c>
      <c r="L157" s="20">
        <f t="shared" si="194"/>
        <v>827.04999999999984</v>
      </c>
      <c r="M157" s="20">
        <f t="shared" si="194"/>
        <v>80</v>
      </c>
      <c r="N157" s="20">
        <f t="shared" si="194"/>
        <v>2539.3599999999997</v>
      </c>
      <c r="O157" s="20">
        <f t="shared" si="194"/>
        <v>2403.85</v>
      </c>
      <c r="P157" s="20">
        <f t="shared" si="194"/>
        <v>0</v>
      </c>
      <c r="Q157" s="20">
        <f t="shared" si="194"/>
        <v>0</v>
      </c>
      <c r="R157" s="20">
        <f t="shared" si="194"/>
        <v>5989.73</v>
      </c>
      <c r="S157" s="20">
        <f t="shared" si="194"/>
        <v>0</v>
      </c>
      <c r="T157" s="20">
        <f t="shared" si="194"/>
        <v>29133.65</v>
      </c>
      <c r="U157" s="20">
        <f>+T15+T27+T43+T60+T70+T82+T96+T107+T116+T130+T141+T152</f>
        <v>29133.649999999998</v>
      </c>
      <c r="V157" s="87">
        <f t="shared" si="184"/>
        <v>0</v>
      </c>
    </row>
    <row r="158" spans="1:22" ht="14.25" customHeight="1">
      <c r="A158" s="5" t="s">
        <v>394</v>
      </c>
      <c r="E158" s="8"/>
      <c r="F158" s="8"/>
    </row>
    <row r="159" spans="1:22" ht="14.25" customHeight="1">
      <c r="E159" s="2"/>
      <c r="F159" s="2"/>
    </row>
    <row r="160" spans="1:22" ht="14.25" customHeight="1">
      <c r="E160" s="2"/>
      <c r="F160" s="2"/>
    </row>
    <row r="161" spans="1:14" ht="14.25" customHeight="1">
      <c r="A161" s="5" t="s">
        <v>270</v>
      </c>
      <c r="E161" s="2"/>
      <c r="F161" s="2"/>
    </row>
    <row r="162" spans="1:14" ht="14.25" customHeight="1">
      <c r="A162" s="5" t="s">
        <v>395</v>
      </c>
      <c r="B162" s="196">
        <f>+G157+H157</f>
        <v>8394.1699999999983</v>
      </c>
      <c r="E162" s="2"/>
      <c r="F162" s="2"/>
    </row>
    <row r="163" spans="1:14" ht="14.25" customHeight="1">
      <c r="A163" s="5" t="s">
        <v>398</v>
      </c>
      <c r="B163" s="141">
        <f>+I157</f>
        <v>8332.49</v>
      </c>
      <c r="E163" s="2"/>
      <c r="F163" s="2"/>
    </row>
    <row r="164" spans="1:14" ht="14.25" customHeight="1">
      <c r="A164" s="5" t="s">
        <v>200</v>
      </c>
      <c r="B164" s="197">
        <f>+J157</f>
        <v>520</v>
      </c>
      <c r="E164" s="2"/>
      <c r="F164" s="2"/>
      <c r="J164" s="20"/>
    </row>
    <row r="165" spans="1:14" ht="14.25" customHeight="1">
      <c r="B165" s="141">
        <f>+K157</f>
        <v>47</v>
      </c>
      <c r="E165" s="2"/>
      <c r="F165" s="2"/>
      <c r="J165" s="20"/>
    </row>
    <row r="166" spans="1:14" ht="14.25" customHeight="1">
      <c r="A166" s="5" t="s">
        <v>399</v>
      </c>
      <c r="B166" s="198">
        <f>+L157</f>
        <v>827.04999999999984</v>
      </c>
      <c r="E166" s="2"/>
      <c r="F166" s="2"/>
      <c r="K166" s="20"/>
    </row>
    <row r="167" spans="1:14" ht="14.25" customHeight="1">
      <c r="A167" s="5" t="s">
        <v>203</v>
      </c>
      <c r="B167" s="198">
        <f>+M157</f>
        <v>80</v>
      </c>
      <c r="E167" s="2"/>
      <c r="F167" s="2"/>
      <c r="K167" s="20"/>
    </row>
    <row r="168" spans="1:14" ht="14.25" customHeight="1">
      <c r="A168" s="5" t="s">
        <v>400</v>
      </c>
      <c r="B168" s="198">
        <f>+N157</f>
        <v>2539.3599999999997</v>
      </c>
      <c r="E168" s="2"/>
      <c r="F168" s="2"/>
      <c r="K168" s="20"/>
    </row>
    <row r="169" spans="1:14" ht="14.25" customHeight="1">
      <c r="A169" s="5" t="s">
        <v>22</v>
      </c>
      <c r="B169" s="197">
        <f>+O157</f>
        <v>2403.85</v>
      </c>
      <c r="E169" s="2"/>
      <c r="F169" s="2"/>
      <c r="K169" s="20"/>
    </row>
    <row r="170" spans="1:14" ht="14.25" customHeight="1">
      <c r="B170" s="87">
        <f>+P157</f>
        <v>0</v>
      </c>
      <c r="E170" s="2"/>
      <c r="F170" s="2"/>
    </row>
    <row r="171" spans="1:14" ht="14.25" customHeight="1">
      <c r="B171" s="87">
        <f>+Q157</f>
        <v>0</v>
      </c>
      <c r="E171" s="2"/>
      <c r="F171" s="2"/>
      <c r="N171" s="20"/>
    </row>
    <row r="172" spans="1:14" ht="14.25" customHeight="1">
      <c r="A172" s="5" t="s">
        <v>598</v>
      </c>
      <c r="B172" s="87"/>
      <c r="E172" s="2"/>
      <c r="F172" s="2"/>
      <c r="N172" s="20"/>
    </row>
    <row r="173" spans="1:14" ht="14.25" customHeight="1">
      <c r="A173" s="5" t="s">
        <v>599</v>
      </c>
      <c r="B173" s="87">
        <f>+R157-B172</f>
        <v>5989.73</v>
      </c>
      <c r="E173" s="2"/>
      <c r="F173" s="2"/>
    </row>
    <row r="174" spans="1:14" ht="14.25" customHeight="1">
      <c r="A174" s="5" t="s">
        <v>208</v>
      </c>
      <c r="B174" s="87">
        <f>+S157</f>
        <v>0</v>
      </c>
      <c r="E174" s="2"/>
      <c r="F174" s="2"/>
      <c r="M174" s="87"/>
    </row>
    <row r="175" spans="1:14" ht="14.25" customHeight="1">
      <c r="B175" s="87"/>
      <c r="E175" s="2"/>
      <c r="F175" s="2"/>
      <c r="M175" s="87"/>
    </row>
    <row r="176" spans="1:14" ht="14.25" customHeight="1">
      <c r="A176" s="147" t="s">
        <v>92</v>
      </c>
      <c r="B176" s="105">
        <f>SUM(B162:B174)</f>
        <v>29133.649999999994</v>
      </c>
      <c r="C176" s="87"/>
      <c r="E176" s="2"/>
      <c r="F176" s="2"/>
      <c r="M176" s="87"/>
    </row>
    <row r="177" spans="1:22" ht="14.25" customHeight="1">
      <c r="E177" s="2"/>
      <c r="F177" s="2"/>
      <c r="N177" s="87"/>
    </row>
    <row r="178" spans="1:22" ht="14.25" customHeight="1">
      <c r="E178" s="2"/>
      <c r="F178" s="2"/>
      <c r="N178" s="20"/>
    </row>
    <row r="179" spans="1:22" ht="14.25" customHeight="1">
      <c r="E179" s="2"/>
      <c r="F179" s="2"/>
    </row>
    <row r="180" spans="1:22" ht="14.25" customHeight="1">
      <c r="A180" s="128" t="s">
        <v>7</v>
      </c>
      <c r="B180" s="128" t="s">
        <v>7</v>
      </c>
      <c r="C180" s="198" t="s">
        <v>7</v>
      </c>
      <c r="D180" s="128" t="s">
        <v>7</v>
      </c>
      <c r="E180" s="2"/>
      <c r="F180" s="2"/>
      <c r="G180" s="128"/>
      <c r="H180" s="128"/>
      <c r="I180" s="128"/>
      <c r="J180" s="128"/>
      <c r="K180" s="128"/>
      <c r="L180" s="128"/>
      <c r="M180" s="128"/>
      <c r="N180" s="128"/>
      <c r="O180" s="128" t="s">
        <v>7</v>
      </c>
      <c r="P180" s="128"/>
      <c r="Q180" s="128"/>
      <c r="R180" s="128"/>
      <c r="S180" s="128"/>
      <c r="T180" s="128" t="s">
        <v>7</v>
      </c>
      <c r="V180" s="128" t="s">
        <v>7</v>
      </c>
    </row>
    <row r="181" spans="1:22" ht="14.25" customHeight="1">
      <c r="E181" s="201" t="s">
        <v>7</v>
      </c>
      <c r="F181" s="2"/>
    </row>
    <row r="182" spans="1:22" ht="14.25" customHeight="1">
      <c r="E182" s="2"/>
      <c r="F182" s="2"/>
    </row>
    <row r="183" spans="1:22" ht="14.25" customHeight="1">
      <c r="E183" s="2"/>
      <c r="F183" s="2"/>
    </row>
    <row r="184" spans="1:22" ht="14.25" customHeight="1">
      <c r="E184" s="2"/>
      <c r="F184" s="2"/>
    </row>
    <row r="185" spans="1:22" ht="14.25" customHeight="1">
      <c r="E185" s="2"/>
      <c r="F185" s="2"/>
    </row>
    <row r="186" spans="1:22" ht="14.25" customHeight="1">
      <c r="E186" s="2"/>
      <c r="F186" s="2"/>
    </row>
    <row r="187" spans="1:22" ht="14.25" customHeight="1">
      <c r="E187" s="2"/>
      <c r="F187" s="2"/>
    </row>
    <row r="188" spans="1:22" ht="14.25" customHeight="1">
      <c r="E188" s="2"/>
      <c r="F188" s="2"/>
      <c r="R188" s="20"/>
    </row>
    <row r="189" spans="1:22" ht="14.25" customHeight="1">
      <c r="E189" s="2"/>
      <c r="F189" s="2"/>
    </row>
    <row r="190" spans="1:22" ht="14.25" customHeight="1">
      <c r="E190" s="2"/>
      <c r="F190" s="2"/>
    </row>
    <row r="191" spans="1:22" ht="14.25" customHeight="1">
      <c r="E191" s="2"/>
      <c r="F191" s="2"/>
    </row>
    <row r="192" spans="1:22" ht="14.25" customHeight="1">
      <c r="E192" s="2"/>
      <c r="F192" s="2"/>
    </row>
    <row r="193" spans="5:6" ht="14.25" customHeight="1">
      <c r="E193" s="2"/>
      <c r="F193" s="2"/>
    </row>
    <row r="194" spans="5:6" ht="14.25" customHeight="1">
      <c r="E194" s="2"/>
      <c r="F194" s="2"/>
    </row>
    <row r="195" spans="5:6" ht="14.25" customHeight="1">
      <c r="E195" s="2"/>
      <c r="F195" s="2"/>
    </row>
    <row r="196" spans="5:6" ht="14.25" customHeight="1">
      <c r="E196" s="2"/>
      <c r="F196" s="2"/>
    </row>
    <row r="197" spans="5:6" ht="14.25" customHeight="1">
      <c r="E197" s="2"/>
      <c r="F197" s="2"/>
    </row>
    <row r="198" spans="5:6" ht="14.25" customHeight="1">
      <c r="E198" s="2"/>
      <c r="F198" s="2"/>
    </row>
    <row r="199" spans="5:6" ht="14.25" customHeight="1">
      <c r="E199" s="2"/>
      <c r="F199" s="2"/>
    </row>
    <row r="200" spans="5:6" ht="14.25" customHeight="1">
      <c r="E200" s="2"/>
      <c r="F200" s="2"/>
    </row>
    <row r="201" spans="5:6" ht="14.25" customHeight="1">
      <c r="E201" s="2"/>
      <c r="F201" s="2"/>
    </row>
    <row r="202" spans="5:6" ht="14.25" customHeight="1">
      <c r="E202" s="2"/>
      <c r="F202" s="2"/>
    </row>
    <row r="203" spans="5:6" ht="14.25" customHeight="1">
      <c r="E203" s="2"/>
      <c r="F203" s="2"/>
    </row>
    <row r="204" spans="5:6" ht="14.25" customHeight="1">
      <c r="E204" s="2"/>
      <c r="F204" s="2"/>
    </row>
    <row r="205" spans="5:6" ht="14.25" customHeight="1">
      <c r="E205" s="2"/>
      <c r="F205" s="2"/>
    </row>
    <row r="206" spans="5:6" ht="14.25" customHeight="1">
      <c r="E206" s="2"/>
      <c r="F206" s="2"/>
    </row>
    <row r="207" spans="5:6" ht="14.25" customHeight="1">
      <c r="E207" s="2"/>
      <c r="F207" s="2"/>
    </row>
    <row r="208" spans="5:6" ht="14.25" customHeight="1">
      <c r="E208" s="2"/>
      <c r="F208" s="2"/>
    </row>
    <row r="209" spans="5:6" ht="14.25" customHeight="1">
      <c r="E209" s="2"/>
      <c r="F209" s="2"/>
    </row>
    <row r="210" spans="5:6" ht="14.25" customHeight="1">
      <c r="E210" s="2"/>
      <c r="F210" s="2"/>
    </row>
    <row r="211" spans="5:6" ht="14.25" customHeight="1">
      <c r="E211" s="2"/>
      <c r="F211" s="2"/>
    </row>
    <row r="212" spans="5:6" ht="14.25" customHeight="1">
      <c r="E212" s="2"/>
      <c r="F212" s="2"/>
    </row>
    <row r="213" spans="5:6" ht="14.25" customHeight="1">
      <c r="E213" s="2"/>
      <c r="F213" s="2"/>
    </row>
    <row r="214" spans="5:6" ht="14.25" customHeight="1">
      <c r="E214" s="2"/>
      <c r="F214" s="2"/>
    </row>
    <row r="215" spans="5:6" ht="14.25" customHeight="1">
      <c r="E215" s="2"/>
      <c r="F215" s="2"/>
    </row>
    <row r="216" spans="5:6" ht="14.25" customHeight="1">
      <c r="E216" s="2"/>
      <c r="F216" s="2"/>
    </row>
    <row r="217" spans="5:6" ht="14.25" customHeight="1">
      <c r="E217" s="2"/>
      <c r="F217" s="2"/>
    </row>
    <row r="218" spans="5:6" ht="14.25" customHeight="1">
      <c r="E218" s="2"/>
      <c r="F218" s="2"/>
    </row>
    <row r="219" spans="5:6" ht="14.25" customHeight="1">
      <c r="E219" s="2"/>
      <c r="F219" s="2"/>
    </row>
    <row r="220" spans="5:6" ht="14.25" customHeight="1">
      <c r="E220" s="2"/>
      <c r="F220" s="2"/>
    </row>
    <row r="221" spans="5:6" ht="14.25" customHeight="1">
      <c r="E221" s="2"/>
      <c r="F221" s="2"/>
    </row>
    <row r="222" spans="5:6" ht="14.25" customHeight="1">
      <c r="E222" s="2"/>
      <c r="F222" s="2"/>
    </row>
    <row r="223" spans="5:6" ht="14.25" customHeight="1">
      <c r="E223" s="2"/>
      <c r="F223" s="2"/>
    </row>
    <row r="224" spans="5:6" ht="14.25" customHeight="1">
      <c r="E224" s="2"/>
      <c r="F224" s="2"/>
    </row>
    <row r="225" spans="5:6" ht="14.25" customHeight="1">
      <c r="E225" s="2"/>
      <c r="F225" s="2"/>
    </row>
    <row r="226" spans="5:6" ht="14.25" customHeight="1">
      <c r="E226" s="2"/>
      <c r="F226" s="2"/>
    </row>
    <row r="227" spans="5:6" ht="14.25" customHeight="1">
      <c r="E227" s="2"/>
      <c r="F227" s="2"/>
    </row>
    <row r="228" spans="5:6" ht="14.25" customHeight="1">
      <c r="E228" s="2"/>
      <c r="F228" s="2"/>
    </row>
    <row r="229" spans="5:6" ht="14.25" customHeight="1">
      <c r="E229" s="2"/>
      <c r="F229" s="2"/>
    </row>
    <row r="230" spans="5:6" ht="14.25" customHeight="1">
      <c r="E230" s="2"/>
      <c r="F230" s="2"/>
    </row>
    <row r="231" spans="5:6" ht="14.25" customHeight="1">
      <c r="E231" s="2"/>
      <c r="F231" s="2"/>
    </row>
    <row r="232" spans="5:6" ht="14.25" customHeight="1">
      <c r="E232" s="2"/>
      <c r="F232" s="2"/>
    </row>
    <row r="233" spans="5:6" ht="14.25" customHeight="1">
      <c r="E233" s="2"/>
      <c r="F233" s="2"/>
    </row>
    <row r="234" spans="5:6" ht="14.25" customHeight="1">
      <c r="E234" s="2"/>
      <c r="F234" s="2"/>
    </row>
    <row r="235" spans="5:6" ht="14.25" customHeight="1">
      <c r="E235" s="2"/>
      <c r="F235" s="2"/>
    </row>
    <row r="236" spans="5:6" ht="14.25" customHeight="1">
      <c r="E236" s="2"/>
      <c r="F236" s="2"/>
    </row>
    <row r="237" spans="5:6" ht="14.25" customHeight="1">
      <c r="E237" s="2"/>
      <c r="F237" s="2"/>
    </row>
    <row r="238" spans="5:6" ht="14.25" customHeight="1">
      <c r="E238" s="2"/>
      <c r="F238" s="2"/>
    </row>
    <row r="239" spans="5:6" ht="14.25" customHeight="1">
      <c r="E239" s="2"/>
      <c r="F239" s="2"/>
    </row>
    <row r="240" spans="5:6" ht="14.25" customHeight="1">
      <c r="E240" s="2"/>
      <c r="F240" s="2"/>
    </row>
    <row r="241" spans="5:6" ht="14.25" customHeight="1">
      <c r="E241" s="2"/>
      <c r="F241" s="2"/>
    </row>
    <row r="242" spans="5:6" ht="14.25" customHeight="1">
      <c r="E242" s="2"/>
      <c r="F242" s="2"/>
    </row>
    <row r="243" spans="5:6" ht="14.25" customHeight="1">
      <c r="E243" s="2"/>
      <c r="F243" s="2"/>
    </row>
    <row r="244" spans="5:6" ht="14.25" customHeight="1">
      <c r="E244" s="2"/>
      <c r="F244" s="2"/>
    </row>
    <row r="245" spans="5:6" ht="14.25" customHeight="1">
      <c r="E245" s="2"/>
      <c r="F245" s="2"/>
    </row>
    <row r="246" spans="5:6" ht="14.25" customHeight="1">
      <c r="E246" s="2"/>
      <c r="F246" s="2"/>
    </row>
    <row r="247" spans="5:6" ht="14.25" customHeight="1">
      <c r="E247" s="2"/>
      <c r="F247" s="2"/>
    </row>
    <row r="248" spans="5:6" ht="14.25" customHeight="1">
      <c r="E248" s="2"/>
      <c r="F248" s="2"/>
    </row>
    <row r="249" spans="5:6" ht="14.25" customHeight="1">
      <c r="E249" s="2"/>
      <c r="F249" s="2"/>
    </row>
    <row r="250" spans="5:6" ht="14.25" customHeight="1">
      <c r="E250" s="2"/>
      <c r="F250" s="2"/>
    </row>
    <row r="251" spans="5:6" ht="14.25" customHeight="1">
      <c r="E251" s="2"/>
      <c r="F251" s="2"/>
    </row>
    <row r="252" spans="5:6" ht="14.25" customHeight="1">
      <c r="E252" s="2"/>
      <c r="F252" s="2"/>
    </row>
    <row r="253" spans="5:6" ht="14.25" customHeight="1">
      <c r="E253" s="2"/>
      <c r="F253" s="2"/>
    </row>
    <row r="254" spans="5:6" ht="14.25" customHeight="1">
      <c r="E254" s="2"/>
      <c r="F254" s="2"/>
    </row>
    <row r="255" spans="5:6" ht="14.25" customHeight="1">
      <c r="E255" s="2"/>
      <c r="F255" s="2"/>
    </row>
    <row r="256" spans="5:6" ht="14.25" customHeight="1">
      <c r="E256" s="2"/>
      <c r="F256" s="2"/>
    </row>
    <row r="257" spans="5:6" ht="14.25" customHeight="1">
      <c r="E257" s="2"/>
      <c r="F257" s="2"/>
    </row>
    <row r="258" spans="5:6" ht="14.25" customHeight="1">
      <c r="E258" s="2"/>
      <c r="F258" s="2"/>
    </row>
    <row r="259" spans="5:6" ht="14.25" customHeight="1">
      <c r="E259" s="2"/>
      <c r="F259" s="2"/>
    </row>
    <row r="260" spans="5:6" ht="14.25" customHeight="1">
      <c r="E260" s="2"/>
      <c r="F260" s="2"/>
    </row>
    <row r="261" spans="5:6" ht="14.25" customHeight="1">
      <c r="E261" s="2"/>
      <c r="F261" s="2"/>
    </row>
    <row r="262" spans="5:6" ht="14.25" customHeight="1">
      <c r="E262" s="2"/>
      <c r="F262" s="2"/>
    </row>
    <row r="263" spans="5:6" ht="14.25" customHeight="1">
      <c r="E263" s="2"/>
      <c r="F263" s="2"/>
    </row>
    <row r="264" spans="5:6" ht="14.25" customHeight="1">
      <c r="E264" s="2"/>
      <c r="F264" s="2"/>
    </row>
    <row r="265" spans="5:6" ht="14.25" customHeight="1">
      <c r="E265" s="2"/>
      <c r="F265" s="2"/>
    </row>
    <row r="266" spans="5:6" ht="14.25" customHeight="1">
      <c r="E266" s="2"/>
      <c r="F266" s="2"/>
    </row>
    <row r="267" spans="5:6" ht="14.25" customHeight="1">
      <c r="E267" s="2"/>
      <c r="F267" s="2"/>
    </row>
    <row r="268" spans="5:6" ht="14.25" customHeight="1">
      <c r="E268" s="2"/>
      <c r="F268" s="2"/>
    </row>
    <row r="269" spans="5:6" ht="14.25" customHeight="1">
      <c r="E269" s="2"/>
      <c r="F269" s="2"/>
    </row>
    <row r="270" spans="5:6" ht="14.25" customHeight="1">
      <c r="E270" s="2"/>
      <c r="F270" s="2"/>
    </row>
    <row r="271" spans="5:6" ht="14.25" customHeight="1">
      <c r="E271" s="2"/>
      <c r="F271" s="2"/>
    </row>
    <row r="272" spans="5:6" ht="14.25" customHeight="1">
      <c r="E272" s="2"/>
      <c r="F272" s="2"/>
    </row>
    <row r="273" spans="5:6" ht="14.25" customHeight="1">
      <c r="E273" s="2"/>
      <c r="F273" s="2"/>
    </row>
    <row r="274" spans="5:6" ht="14.25" customHeight="1">
      <c r="E274" s="2"/>
      <c r="F274" s="2"/>
    </row>
    <row r="275" spans="5:6" ht="14.25" customHeight="1">
      <c r="E275" s="2"/>
      <c r="F275" s="2"/>
    </row>
    <row r="276" spans="5:6" ht="14.25" customHeight="1">
      <c r="E276" s="2"/>
      <c r="F276" s="2"/>
    </row>
    <row r="277" spans="5:6" ht="14.25" customHeight="1">
      <c r="E277" s="2"/>
      <c r="F277" s="2"/>
    </row>
    <row r="278" spans="5:6" ht="14.25" customHeight="1">
      <c r="E278" s="2"/>
      <c r="F278" s="2"/>
    </row>
    <row r="279" spans="5:6" ht="14.25" customHeight="1">
      <c r="E279" s="2"/>
      <c r="F279" s="2"/>
    </row>
    <row r="280" spans="5:6" ht="14.25" customHeight="1">
      <c r="E280" s="2"/>
      <c r="F280" s="2"/>
    </row>
    <row r="281" spans="5:6" ht="14.25" customHeight="1">
      <c r="E281" s="2"/>
      <c r="F281" s="2"/>
    </row>
    <row r="282" spans="5:6" ht="14.25" customHeight="1">
      <c r="E282" s="2"/>
      <c r="F282" s="2"/>
    </row>
    <row r="283" spans="5:6" ht="14.25" customHeight="1">
      <c r="E283" s="2"/>
      <c r="F283" s="2"/>
    </row>
    <row r="284" spans="5:6" ht="14.25" customHeight="1">
      <c r="E284" s="2"/>
      <c r="F284" s="2"/>
    </row>
    <row r="285" spans="5:6" ht="14.25" customHeight="1">
      <c r="E285" s="2"/>
      <c r="F285" s="2"/>
    </row>
    <row r="286" spans="5:6" ht="14.25" customHeight="1">
      <c r="E286" s="2"/>
      <c r="F286" s="2"/>
    </row>
    <row r="287" spans="5:6" ht="14.25" customHeight="1">
      <c r="E287" s="2"/>
      <c r="F287" s="2"/>
    </row>
    <row r="288" spans="5:6" ht="14.25" customHeight="1">
      <c r="E288" s="2"/>
      <c r="F288" s="2"/>
    </row>
    <row r="289" spans="5:6" ht="14.25" customHeight="1">
      <c r="E289" s="2"/>
      <c r="F289" s="2"/>
    </row>
    <row r="290" spans="5:6" ht="14.25" customHeight="1">
      <c r="E290" s="2"/>
      <c r="F290" s="2"/>
    </row>
    <row r="291" spans="5:6" ht="14.25" customHeight="1">
      <c r="E291" s="2"/>
      <c r="F291" s="2"/>
    </row>
    <row r="292" spans="5:6" ht="14.25" customHeight="1">
      <c r="E292" s="2"/>
      <c r="F292" s="2"/>
    </row>
    <row r="293" spans="5:6" ht="14.25" customHeight="1">
      <c r="E293" s="2"/>
      <c r="F293" s="2"/>
    </row>
    <row r="294" spans="5:6" ht="14.25" customHeight="1">
      <c r="E294" s="2"/>
      <c r="F294" s="2"/>
    </row>
    <row r="295" spans="5:6" ht="14.25" customHeight="1">
      <c r="E295" s="2"/>
      <c r="F295" s="2"/>
    </row>
    <row r="296" spans="5:6" ht="14.25" customHeight="1">
      <c r="E296" s="2"/>
      <c r="F296" s="2"/>
    </row>
    <row r="297" spans="5:6" ht="14.25" customHeight="1">
      <c r="E297" s="2"/>
      <c r="F297" s="2"/>
    </row>
    <row r="298" spans="5:6" ht="14.25" customHeight="1">
      <c r="E298" s="2"/>
      <c r="F298" s="2"/>
    </row>
    <row r="299" spans="5:6" ht="14.25" customHeight="1">
      <c r="E299" s="2"/>
      <c r="F299" s="2"/>
    </row>
    <row r="300" spans="5:6" ht="14.25" customHeight="1">
      <c r="E300" s="2"/>
      <c r="F300" s="2"/>
    </row>
    <row r="301" spans="5:6" ht="14.25" customHeight="1">
      <c r="E301" s="2"/>
      <c r="F301" s="2"/>
    </row>
    <row r="302" spans="5:6" ht="14.25" customHeight="1">
      <c r="E302" s="2"/>
      <c r="F302" s="2"/>
    </row>
    <row r="303" spans="5:6" ht="14.25" customHeight="1">
      <c r="E303" s="2"/>
      <c r="F303" s="2"/>
    </row>
    <row r="304" spans="5:6" ht="14.25" customHeight="1">
      <c r="E304" s="2"/>
      <c r="F304" s="2"/>
    </row>
    <row r="305" spans="5:6" ht="14.25" customHeight="1">
      <c r="E305" s="2"/>
      <c r="F305" s="2"/>
    </row>
    <row r="306" spans="5:6" ht="14.25" customHeight="1">
      <c r="E306" s="2"/>
      <c r="F306" s="2"/>
    </row>
    <row r="307" spans="5:6" ht="14.25" customHeight="1">
      <c r="E307" s="2"/>
      <c r="F307" s="2"/>
    </row>
    <row r="308" spans="5:6" ht="14.25" customHeight="1">
      <c r="E308" s="2"/>
      <c r="F308" s="2"/>
    </row>
    <row r="309" spans="5:6" ht="14.25" customHeight="1">
      <c r="E309" s="2"/>
      <c r="F309" s="2"/>
    </row>
    <row r="310" spans="5:6" ht="14.25" customHeight="1">
      <c r="E310" s="2"/>
      <c r="F310" s="2"/>
    </row>
    <row r="311" spans="5:6" ht="14.25" customHeight="1">
      <c r="E311" s="2"/>
      <c r="F311" s="2"/>
    </row>
    <row r="312" spans="5:6" ht="14.25" customHeight="1">
      <c r="E312" s="2"/>
      <c r="F312" s="2"/>
    </row>
    <row r="313" spans="5:6" ht="14.25" customHeight="1">
      <c r="E313" s="2"/>
      <c r="F313" s="2"/>
    </row>
    <row r="314" spans="5:6" ht="14.25" customHeight="1">
      <c r="E314" s="2"/>
      <c r="F314" s="2"/>
    </row>
    <row r="315" spans="5:6" ht="14.25" customHeight="1">
      <c r="E315" s="2"/>
      <c r="F315" s="2"/>
    </row>
    <row r="316" spans="5:6" ht="14.25" customHeight="1">
      <c r="E316" s="2"/>
      <c r="F316" s="2"/>
    </row>
    <row r="317" spans="5:6" ht="14.25" customHeight="1">
      <c r="E317" s="2"/>
      <c r="F317" s="2"/>
    </row>
    <row r="318" spans="5:6" ht="14.25" customHeight="1">
      <c r="E318" s="2"/>
      <c r="F318" s="2"/>
    </row>
    <row r="319" spans="5:6" ht="14.25" customHeight="1">
      <c r="E319" s="2"/>
      <c r="F319" s="2"/>
    </row>
    <row r="320" spans="5:6" ht="14.25" customHeight="1">
      <c r="E320" s="2"/>
      <c r="F320" s="2"/>
    </row>
    <row r="321" spans="5:6" ht="14.25" customHeight="1">
      <c r="E321" s="2"/>
      <c r="F321" s="2"/>
    </row>
    <row r="322" spans="5:6" ht="14.25" customHeight="1">
      <c r="E322" s="2"/>
      <c r="F322" s="2"/>
    </row>
    <row r="323" spans="5:6" ht="14.25" customHeight="1">
      <c r="E323" s="2"/>
      <c r="F323" s="2"/>
    </row>
    <row r="324" spans="5:6" ht="14.25" customHeight="1">
      <c r="E324" s="2"/>
      <c r="F324" s="2"/>
    </row>
    <row r="325" spans="5:6" ht="14.25" customHeight="1">
      <c r="E325" s="2"/>
      <c r="F325" s="2"/>
    </row>
    <row r="326" spans="5:6" ht="14.25" customHeight="1">
      <c r="E326" s="2"/>
      <c r="F326" s="2"/>
    </row>
    <row r="327" spans="5:6" ht="14.25" customHeight="1">
      <c r="E327" s="2"/>
      <c r="F327" s="2"/>
    </row>
    <row r="328" spans="5:6" ht="14.25" customHeight="1">
      <c r="E328" s="2"/>
      <c r="F328" s="2"/>
    </row>
    <row r="329" spans="5:6" ht="14.25" customHeight="1">
      <c r="E329" s="2"/>
      <c r="F329" s="2"/>
    </row>
    <row r="330" spans="5:6" ht="14.25" customHeight="1">
      <c r="E330" s="2"/>
      <c r="F330" s="2"/>
    </row>
    <row r="331" spans="5:6" ht="14.25" customHeight="1">
      <c r="E331" s="2"/>
      <c r="F331" s="2"/>
    </row>
    <row r="332" spans="5:6" ht="14.25" customHeight="1">
      <c r="E332" s="2"/>
      <c r="F332" s="2"/>
    </row>
    <row r="333" spans="5:6" ht="14.25" customHeight="1">
      <c r="E333" s="2"/>
      <c r="F333" s="2"/>
    </row>
    <row r="334" spans="5:6" ht="14.25" customHeight="1">
      <c r="E334" s="2"/>
      <c r="F334" s="2"/>
    </row>
    <row r="335" spans="5:6" ht="14.25" customHeight="1">
      <c r="E335" s="2"/>
      <c r="F335" s="2"/>
    </row>
    <row r="336" spans="5:6" ht="14.25" customHeight="1">
      <c r="E336" s="2"/>
      <c r="F336" s="2"/>
    </row>
    <row r="337" spans="5:6" ht="14.25" customHeight="1">
      <c r="E337" s="2"/>
      <c r="F337" s="2"/>
    </row>
    <row r="338" spans="5:6" ht="14.25" customHeight="1">
      <c r="E338" s="2"/>
      <c r="F338" s="2"/>
    </row>
    <row r="339" spans="5:6" ht="14.25" customHeight="1">
      <c r="E339" s="2"/>
      <c r="F339" s="2"/>
    </row>
    <row r="340" spans="5:6" ht="14.25" customHeight="1">
      <c r="E340" s="2"/>
      <c r="F340" s="2"/>
    </row>
    <row r="341" spans="5:6" ht="14.25" customHeight="1">
      <c r="E341" s="2"/>
      <c r="F341" s="2"/>
    </row>
    <row r="342" spans="5:6" ht="14.25" customHeight="1">
      <c r="E342" s="2"/>
      <c r="F342" s="2"/>
    </row>
    <row r="343" spans="5:6" ht="14.25" customHeight="1">
      <c r="E343" s="2"/>
      <c r="F343" s="2"/>
    </row>
    <row r="344" spans="5:6" ht="14.25" customHeight="1">
      <c r="E344" s="2"/>
      <c r="F344" s="2"/>
    </row>
    <row r="345" spans="5:6" ht="14.25" customHeight="1">
      <c r="E345" s="2"/>
      <c r="F345" s="2"/>
    </row>
    <row r="346" spans="5:6" ht="14.25" customHeight="1">
      <c r="E346" s="2"/>
      <c r="F346" s="2"/>
    </row>
    <row r="347" spans="5:6" ht="14.25" customHeight="1">
      <c r="E347" s="2"/>
      <c r="F347" s="2"/>
    </row>
    <row r="348" spans="5:6" ht="14.25" customHeight="1">
      <c r="E348" s="2"/>
      <c r="F348" s="2"/>
    </row>
    <row r="349" spans="5:6" ht="14.25" customHeight="1">
      <c r="E349" s="2"/>
      <c r="F349" s="2"/>
    </row>
    <row r="350" spans="5:6" ht="14.25" customHeight="1">
      <c r="E350" s="2"/>
      <c r="F350" s="2"/>
    </row>
    <row r="351" spans="5:6" ht="14.25" customHeight="1">
      <c r="E351" s="2"/>
      <c r="F351" s="2"/>
    </row>
    <row r="352" spans="5:6" ht="14.25" customHeight="1">
      <c r="E352" s="2"/>
      <c r="F352" s="2"/>
    </row>
    <row r="353" spans="5:6" ht="14.25" customHeight="1">
      <c r="E353" s="2"/>
      <c r="F353" s="2"/>
    </row>
    <row r="354" spans="5:6" ht="14.25" customHeight="1">
      <c r="E354" s="2"/>
      <c r="F354" s="2"/>
    </row>
    <row r="355" spans="5:6" ht="14.25" customHeight="1">
      <c r="E355" s="2"/>
      <c r="F355" s="2"/>
    </row>
    <row r="356" spans="5:6" ht="14.25" customHeight="1">
      <c r="E356" s="2"/>
      <c r="F356" s="2"/>
    </row>
    <row r="357" spans="5:6" ht="14.25" customHeight="1">
      <c r="E357" s="2"/>
      <c r="F357" s="2"/>
    </row>
    <row r="358" spans="5:6" ht="14.25" customHeight="1">
      <c r="E358" s="2"/>
      <c r="F358" s="2"/>
    </row>
    <row r="359" spans="5:6" ht="14.25" customHeight="1">
      <c r="E359" s="2"/>
      <c r="F359" s="2"/>
    </row>
    <row r="360" spans="5:6" ht="14.25" customHeight="1">
      <c r="E360" s="2"/>
      <c r="F360" s="2"/>
    </row>
    <row r="361" spans="5:6" ht="14.25" customHeight="1">
      <c r="E361" s="2"/>
      <c r="F361" s="2"/>
    </row>
    <row r="362" spans="5:6" ht="14.25" customHeight="1">
      <c r="E362" s="2"/>
      <c r="F362" s="2"/>
    </row>
    <row r="363" spans="5:6" ht="14.25" customHeight="1">
      <c r="E363" s="2"/>
      <c r="F363" s="2"/>
    </row>
    <row r="364" spans="5:6" ht="14.25" customHeight="1">
      <c r="E364" s="2"/>
      <c r="F364" s="2"/>
    </row>
    <row r="365" spans="5:6" ht="14.25" customHeight="1">
      <c r="E365" s="2"/>
      <c r="F365" s="2"/>
    </row>
    <row r="366" spans="5:6" ht="14.25" customHeight="1">
      <c r="E366" s="2"/>
      <c r="F366" s="2"/>
    </row>
    <row r="367" spans="5:6" ht="14.25" customHeight="1">
      <c r="E367" s="2"/>
      <c r="F367" s="2"/>
    </row>
    <row r="368" spans="5:6" ht="14.25" customHeight="1">
      <c r="E368" s="2"/>
      <c r="F368" s="2"/>
    </row>
    <row r="369" spans="5:6" ht="14.25" customHeight="1">
      <c r="E369" s="2"/>
      <c r="F369" s="2"/>
    </row>
    <row r="370" spans="5:6" ht="14.25" customHeight="1">
      <c r="E370" s="2"/>
      <c r="F370" s="2"/>
    </row>
    <row r="371" spans="5:6" ht="14.25" customHeight="1">
      <c r="E371" s="2"/>
      <c r="F371" s="2"/>
    </row>
    <row r="372" spans="5:6" ht="14.25" customHeight="1">
      <c r="E372" s="2"/>
      <c r="F372" s="2"/>
    </row>
    <row r="373" spans="5:6" ht="14.25" customHeight="1">
      <c r="E373" s="2"/>
      <c r="F373" s="2"/>
    </row>
    <row r="374" spans="5:6" ht="14.25" customHeight="1">
      <c r="E374" s="2"/>
      <c r="F374" s="2"/>
    </row>
    <row r="375" spans="5:6" ht="14.25" customHeight="1">
      <c r="E375" s="2"/>
      <c r="F375" s="2"/>
    </row>
    <row r="376" spans="5:6" ht="14.25" customHeight="1">
      <c r="E376" s="2"/>
      <c r="F376" s="2"/>
    </row>
    <row r="377" spans="5:6" ht="14.25" customHeight="1">
      <c r="E377" s="2"/>
      <c r="F377" s="2"/>
    </row>
    <row r="378" spans="5:6" ht="14.25" customHeight="1">
      <c r="E378" s="2"/>
      <c r="F378" s="2"/>
    </row>
    <row r="379" spans="5:6" ht="14.25" customHeight="1">
      <c r="E379" s="2"/>
      <c r="F379" s="2"/>
    </row>
    <row r="380" spans="5:6" ht="14.25" customHeight="1">
      <c r="E380" s="2"/>
      <c r="F380" s="2"/>
    </row>
    <row r="381" spans="5:6" ht="14.25" customHeight="1">
      <c r="E381" s="2"/>
      <c r="F381" s="2"/>
    </row>
    <row r="382" spans="5:6" ht="14.25" customHeight="1">
      <c r="E382" s="2"/>
      <c r="F382" s="2"/>
    </row>
    <row r="383" spans="5:6" ht="14.25" customHeight="1">
      <c r="E383" s="2"/>
      <c r="F383" s="2"/>
    </row>
    <row r="384" spans="5:6" ht="14.25" customHeight="1">
      <c r="E384" s="2"/>
      <c r="F384" s="2"/>
    </row>
    <row r="385" spans="5:6" ht="14.25" customHeight="1">
      <c r="E385" s="2"/>
      <c r="F385" s="2"/>
    </row>
    <row r="386" spans="5:6" ht="14.25" customHeight="1">
      <c r="E386" s="2"/>
      <c r="F386" s="2"/>
    </row>
    <row r="387" spans="5:6" ht="14.25" customHeight="1">
      <c r="E387" s="2"/>
      <c r="F387" s="2"/>
    </row>
    <row r="388" spans="5:6" ht="14.25" customHeight="1">
      <c r="E388" s="2"/>
      <c r="F388" s="2"/>
    </row>
    <row r="389" spans="5:6" ht="14.25" customHeight="1">
      <c r="E389" s="2"/>
      <c r="F389" s="2"/>
    </row>
    <row r="390" spans="5:6" ht="14.25" customHeight="1">
      <c r="E390" s="2"/>
      <c r="F390" s="2"/>
    </row>
    <row r="391" spans="5:6" ht="14.25" customHeight="1">
      <c r="E391" s="2"/>
      <c r="F391" s="2"/>
    </row>
    <row r="392" spans="5:6" ht="14.25" customHeight="1">
      <c r="E392" s="2"/>
      <c r="F392" s="2"/>
    </row>
    <row r="393" spans="5:6" ht="14.25" customHeight="1">
      <c r="E393" s="2"/>
      <c r="F393" s="2"/>
    </row>
    <row r="394" spans="5:6" ht="14.25" customHeight="1">
      <c r="E394" s="2"/>
      <c r="F394" s="2"/>
    </row>
    <row r="395" spans="5:6" ht="14.25" customHeight="1">
      <c r="E395" s="2"/>
      <c r="F395" s="2"/>
    </row>
    <row r="396" spans="5:6" ht="14.25" customHeight="1">
      <c r="E396" s="2"/>
      <c r="F396" s="2"/>
    </row>
    <row r="397" spans="5:6" ht="14.25" customHeight="1">
      <c r="E397" s="2"/>
      <c r="F397" s="2"/>
    </row>
    <row r="398" spans="5:6" ht="14.25" customHeight="1">
      <c r="E398" s="2"/>
      <c r="F398" s="2"/>
    </row>
    <row r="399" spans="5:6" ht="14.25" customHeight="1">
      <c r="E399" s="2"/>
      <c r="F399" s="2"/>
    </row>
    <row r="400" spans="5:6" ht="14.25" customHeight="1">
      <c r="E400" s="2"/>
      <c r="F400" s="2"/>
    </row>
    <row r="401" spans="5:6" ht="14.25" customHeight="1">
      <c r="E401" s="2"/>
      <c r="F401" s="2"/>
    </row>
    <row r="402" spans="5:6" ht="14.25" customHeight="1">
      <c r="E402" s="2"/>
      <c r="F402" s="2"/>
    </row>
    <row r="403" spans="5:6" ht="14.25" customHeight="1">
      <c r="E403" s="2"/>
      <c r="F403" s="2"/>
    </row>
    <row r="404" spans="5:6" ht="14.25" customHeight="1">
      <c r="E404" s="2"/>
      <c r="F404" s="2"/>
    </row>
    <row r="405" spans="5:6" ht="14.25" customHeight="1">
      <c r="E405" s="2"/>
      <c r="F405" s="2"/>
    </row>
    <row r="406" spans="5:6" ht="14.25" customHeight="1">
      <c r="E406" s="2"/>
      <c r="F406" s="2"/>
    </row>
    <row r="407" spans="5:6" ht="14.25" customHeight="1">
      <c r="E407" s="2"/>
      <c r="F407" s="2"/>
    </row>
    <row r="408" spans="5:6" ht="14.25" customHeight="1">
      <c r="E408" s="2"/>
      <c r="F408" s="2"/>
    </row>
    <row r="409" spans="5:6" ht="14.25" customHeight="1">
      <c r="E409" s="2"/>
      <c r="F409" s="2"/>
    </row>
    <row r="410" spans="5:6" ht="14.25" customHeight="1">
      <c r="E410" s="2"/>
      <c r="F410" s="2"/>
    </row>
    <row r="411" spans="5:6" ht="14.25" customHeight="1">
      <c r="E411" s="2"/>
      <c r="F411" s="2"/>
    </row>
    <row r="412" spans="5:6" ht="14.25" customHeight="1">
      <c r="E412" s="2"/>
      <c r="F412" s="2"/>
    </row>
    <row r="413" spans="5:6" ht="14.25" customHeight="1">
      <c r="E413" s="2"/>
      <c r="F413" s="2"/>
    </row>
    <row r="414" spans="5:6" ht="14.25" customHeight="1">
      <c r="E414" s="2"/>
      <c r="F414" s="2"/>
    </row>
    <row r="415" spans="5:6" ht="14.25" customHeight="1">
      <c r="E415" s="2"/>
      <c r="F415" s="2"/>
    </row>
    <row r="416" spans="5:6" ht="14.25" customHeight="1">
      <c r="E416" s="2"/>
      <c r="F416" s="2"/>
    </row>
    <row r="417" spans="5:6" ht="14.25" customHeight="1">
      <c r="E417" s="2"/>
      <c r="F417" s="2"/>
    </row>
    <row r="418" spans="5:6" ht="14.25" customHeight="1">
      <c r="E418" s="2"/>
      <c r="F418" s="2"/>
    </row>
    <row r="419" spans="5:6" ht="14.25" customHeight="1">
      <c r="E419" s="2"/>
      <c r="F419" s="2"/>
    </row>
    <row r="420" spans="5:6" ht="14.25" customHeight="1">
      <c r="E420" s="2"/>
      <c r="F420" s="2"/>
    </row>
    <row r="421" spans="5:6" ht="14.25" customHeight="1">
      <c r="E421" s="2"/>
      <c r="F421" s="2"/>
    </row>
    <row r="422" spans="5:6" ht="14.25" customHeight="1">
      <c r="E422" s="2"/>
      <c r="F422" s="2"/>
    </row>
    <row r="423" spans="5:6" ht="14.25" customHeight="1">
      <c r="E423" s="2"/>
      <c r="F423" s="2"/>
    </row>
    <row r="424" spans="5:6" ht="14.25" customHeight="1">
      <c r="E424" s="2"/>
      <c r="F424" s="2"/>
    </row>
    <row r="425" spans="5:6" ht="14.25" customHeight="1">
      <c r="E425" s="2"/>
      <c r="F425" s="2"/>
    </row>
    <row r="426" spans="5:6" ht="14.25" customHeight="1">
      <c r="E426" s="2"/>
      <c r="F426" s="2"/>
    </row>
    <row r="427" spans="5:6" ht="14.25" customHeight="1">
      <c r="E427" s="2"/>
      <c r="F427" s="2"/>
    </row>
    <row r="428" spans="5:6" ht="14.25" customHeight="1">
      <c r="E428" s="2"/>
      <c r="F428" s="2"/>
    </row>
    <row r="429" spans="5:6" ht="14.25" customHeight="1">
      <c r="E429" s="2"/>
      <c r="F429" s="2"/>
    </row>
    <row r="430" spans="5:6" ht="14.25" customHeight="1">
      <c r="E430" s="2"/>
      <c r="F430" s="2"/>
    </row>
    <row r="431" spans="5:6" ht="14.25" customHeight="1">
      <c r="E431" s="2"/>
      <c r="F431" s="2"/>
    </row>
    <row r="432" spans="5:6" ht="14.25" customHeight="1">
      <c r="E432" s="2"/>
      <c r="F432" s="2"/>
    </row>
    <row r="433" spans="5:6" ht="14.25" customHeight="1">
      <c r="E433" s="2"/>
      <c r="F433" s="2"/>
    </row>
    <row r="434" spans="5:6" ht="14.25" customHeight="1">
      <c r="E434" s="2"/>
      <c r="F434" s="2"/>
    </row>
    <row r="435" spans="5:6" ht="14.25" customHeight="1">
      <c r="E435" s="2"/>
      <c r="F435" s="2"/>
    </row>
    <row r="436" spans="5:6" ht="14.25" customHeight="1">
      <c r="E436" s="2"/>
      <c r="F436" s="2"/>
    </row>
    <row r="437" spans="5:6" ht="14.25" customHeight="1">
      <c r="E437" s="2"/>
      <c r="F437" s="2"/>
    </row>
    <row r="438" spans="5:6" ht="14.25" customHeight="1">
      <c r="E438" s="2"/>
      <c r="F438" s="2"/>
    </row>
    <row r="439" spans="5:6" ht="14.25" customHeight="1">
      <c r="E439" s="2"/>
      <c r="F439" s="2"/>
    </row>
    <row r="440" spans="5:6" ht="14.25" customHeight="1">
      <c r="E440" s="2"/>
      <c r="F440" s="2"/>
    </row>
    <row r="441" spans="5:6" ht="14.25" customHeight="1">
      <c r="E441" s="2"/>
      <c r="F441" s="2"/>
    </row>
    <row r="442" spans="5:6" ht="14.25" customHeight="1">
      <c r="E442" s="2"/>
      <c r="F442" s="2"/>
    </row>
    <row r="443" spans="5:6" ht="14.25" customHeight="1">
      <c r="E443" s="2"/>
      <c r="F443" s="2"/>
    </row>
    <row r="444" spans="5:6" ht="14.25" customHeight="1">
      <c r="E444" s="2"/>
      <c r="F444" s="2"/>
    </row>
    <row r="445" spans="5:6" ht="14.25" customHeight="1">
      <c r="E445" s="2"/>
      <c r="F445" s="2"/>
    </row>
    <row r="446" spans="5:6" ht="14.25" customHeight="1">
      <c r="E446" s="2"/>
      <c r="F446" s="2"/>
    </row>
    <row r="447" spans="5:6" ht="14.25" customHeight="1">
      <c r="E447" s="2"/>
      <c r="F447" s="2"/>
    </row>
    <row r="448" spans="5:6" ht="14.25" customHeight="1">
      <c r="E448" s="2"/>
      <c r="F448" s="2"/>
    </row>
    <row r="449" spans="5:6" ht="14.25" customHeight="1">
      <c r="E449" s="2"/>
      <c r="F449" s="2"/>
    </row>
    <row r="450" spans="5:6" ht="14.25" customHeight="1">
      <c r="E450" s="2"/>
      <c r="F450" s="2"/>
    </row>
    <row r="451" spans="5:6" ht="14.25" customHeight="1">
      <c r="E451" s="2"/>
      <c r="F451" s="2"/>
    </row>
    <row r="452" spans="5:6" ht="14.25" customHeight="1">
      <c r="E452" s="2"/>
      <c r="F452" s="2"/>
    </row>
    <row r="453" spans="5:6" ht="14.25" customHeight="1">
      <c r="E453" s="2"/>
      <c r="F453" s="2"/>
    </row>
    <row r="454" spans="5:6" ht="14.25" customHeight="1">
      <c r="E454" s="2"/>
      <c r="F454" s="2"/>
    </row>
    <row r="455" spans="5:6" ht="14.25" customHeight="1">
      <c r="E455" s="2"/>
      <c r="F455" s="2"/>
    </row>
    <row r="456" spans="5:6" ht="14.25" customHeight="1">
      <c r="E456" s="2"/>
      <c r="F456" s="2"/>
    </row>
    <row r="457" spans="5:6" ht="14.25" customHeight="1">
      <c r="E457" s="2"/>
      <c r="F457" s="2"/>
    </row>
    <row r="458" spans="5:6" ht="14.25" customHeight="1">
      <c r="E458" s="2"/>
      <c r="F458" s="2"/>
    </row>
    <row r="459" spans="5:6" ht="14.25" customHeight="1">
      <c r="E459" s="2"/>
      <c r="F459" s="2"/>
    </row>
    <row r="460" spans="5:6" ht="14.25" customHeight="1">
      <c r="E460" s="2"/>
      <c r="F460" s="2"/>
    </row>
    <row r="461" spans="5:6" ht="14.25" customHeight="1">
      <c r="E461" s="2"/>
      <c r="F461" s="2"/>
    </row>
    <row r="462" spans="5:6" ht="14.25" customHeight="1">
      <c r="E462" s="2"/>
      <c r="F462" s="2"/>
    </row>
    <row r="463" spans="5:6" ht="14.25" customHeight="1">
      <c r="E463" s="2"/>
      <c r="F463" s="2"/>
    </row>
    <row r="464" spans="5:6" ht="14.25" customHeight="1">
      <c r="E464" s="2"/>
      <c r="F464" s="2"/>
    </row>
    <row r="465" spans="5:6" ht="14.25" customHeight="1">
      <c r="E465" s="2"/>
      <c r="F465" s="2"/>
    </row>
    <row r="466" spans="5:6" ht="14.25" customHeight="1">
      <c r="E466" s="2"/>
      <c r="F466" s="2"/>
    </row>
    <row r="467" spans="5:6" ht="14.25" customHeight="1">
      <c r="E467" s="2"/>
      <c r="F467" s="2"/>
    </row>
    <row r="468" spans="5:6" ht="14.25" customHeight="1">
      <c r="E468" s="2"/>
      <c r="F468" s="2"/>
    </row>
    <row r="469" spans="5:6" ht="14.25" customHeight="1">
      <c r="E469" s="2"/>
      <c r="F469" s="2"/>
    </row>
    <row r="470" spans="5:6" ht="14.25" customHeight="1">
      <c r="E470" s="2"/>
      <c r="F470" s="2"/>
    </row>
    <row r="471" spans="5:6" ht="14.25" customHeight="1">
      <c r="E471" s="2"/>
      <c r="F471" s="2"/>
    </row>
    <row r="472" spans="5:6" ht="14.25" customHeight="1">
      <c r="E472" s="2"/>
      <c r="F472" s="2"/>
    </row>
    <row r="473" spans="5:6" ht="14.25" customHeight="1">
      <c r="E473" s="2"/>
      <c r="F473" s="2"/>
    </row>
    <row r="474" spans="5:6" ht="14.25" customHeight="1">
      <c r="E474" s="2"/>
      <c r="F474" s="2"/>
    </row>
    <row r="475" spans="5:6" ht="14.25" customHeight="1">
      <c r="E475" s="2"/>
      <c r="F475" s="2"/>
    </row>
    <row r="476" spans="5:6" ht="14.25" customHeight="1">
      <c r="E476" s="2"/>
      <c r="F476" s="2"/>
    </row>
    <row r="477" spans="5:6" ht="14.25" customHeight="1">
      <c r="E477" s="2"/>
      <c r="F477" s="2"/>
    </row>
    <row r="478" spans="5:6" ht="14.25" customHeight="1">
      <c r="E478" s="2"/>
      <c r="F478" s="2"/>
    </row>
    <row r="479" spans="5:6" ht="14.25" customHeight="1">
      <c r="E479" s="2"/>
      <c r="F479" s="2"/>
    </row>
    <row r="480" spans="5:6" ht="14.25" customHeight="1">
      <c r="E480" s="2"/>
      <c r="F480" s="2"/>
    </row>
    <row r="481" spans="5:6" ht="14.25" customHeight="1">
      <c r="E481" s="2"/>
      <c r="F481" s="2"/>
    </row>
    <row r="482" spans="5:6" ht="14.25" customHeight="1">
      <c r="E482" s="2"/>
      <c r="F482" s="2"/>
    </row>
    <row r="483" spans="5:6" ht="14.25" customHeight="1">
      <c r="E483" s="2"/>
      <c r="F483" s="2"/>
    </row>
    <row r="484" spans="5:6" ht="14.25" customHeight="1">
      <c r="E484" s="2"/>
      <c r="F484" s="2"/>
    </row>
    <row r="485" spans="5:6" ht="14.25" customHeight="1">
      <c r="E485" s="2"/>
      <c r="F485" s="2"/>
    </row>
    <row r="486" spans="5:6" ht="14.25" customHeight="1">
      <c r="E486" s="2"/>
      <c r="F486" s="2"/>
    </row>
    <row r="487" spans="5:6" ht="14.25" customHeight="1">
      <c r="E487" s="2"/>
      <c r="F487" s="2"/>
    </row>
    <row r="488" spans="5:6" ht="14.25" customHeight="1">
      <c r="E488" s="2"/>
      <c r="F488" s="2"/>
    </row>
    <row r="489" spans="5:6" ht="14.25" customHeight="1">
      <c r="E489" s="2"/>
      <c r="F489" s="2"/>
    </row>
    <row r="490" spans="5:6" ht="14.25" customHeight="1">
      <c r="E490" s="2"/>
      <c r="F490" s="2"/>
    </row>
    <row r="491" spans="5:6" ht="14.25" customHeight="1">
      <c r="E491" s="2"/>
      <c r="F491" s="2"/>
    </row>
    <row r="492" spans="5:6" ht="14.25" customHeight="1">
      <c r="E492" s="2"/>
      <c r="F492" s="2"/>
    </row>
    <row r="493" spans="5:6" ht="14.25" customHeight="1">
      <c r="E493" s="2"/>
      <c r="F493" s="2"/>
    </row>
    <row r="494" spans="5:6" ht="14.25" customHeight="1">
      <c r="E494" s="2"/>
      <c r="F494" s="2"/>
    </row>
    <row r="495" spans="5:6" ht="14.25" customHeight="1">
      <c r="E495" s="2"/>
      <c r="F495" s="2"/>
    </row>
    <row r="496" spans="5:6" ht="14.25" customHeight="1">
      <c r="E496" s="2"/>
      <c r="F496" s="2"/>
    </row>
    <row r="497" spans="5:6" ht="14.25" customHeight="1">
      <c r="E497" s="2"/>
      <c r="F497" s="2"/>
    </row>
    <row r="498" spans="5:6" ht="14.25" customHeight="1">
      <c r="E498" s="2"/>
      <c r="F498" s="2"/>
    </row>
    <row r="499" spans="5:6" ht="14.25" customHeight="1">
      <c r="E499" s="2"/>
      <c r="F499" s="2"/>
    </row>
    <row r="500" spans="5:6" ht="14.25" customHeight="1">
      <c r="E500" s="2"/>
      <c r="F500" s="2"/>
    </row>
    <row r="501" spans="5:6" ht="14.25" customHeight="1">
      <c r="E501" s="2"/>
      <c r="F501" s="2"/>
    </row>
    <row r="502" spans="5:6" ht="14.25" customHeight="1">
      <c r="E502" s="2"/>
      <c r="F502" s="2"/>
    </row>
    <row r="503" spans="5:6" ht="14.25" customHeight="1">
      <c r="E503" s="2"/>
      <c r="F503" s="2"/>
    </row>
    <row r="504" spans="5:6" ht="14.25" customHeight="1">
      <c r="E504" s="2"/>
      <c r="F504" s="2"/>
    </row>
    <row r="505" spans="5:6" ht="14.25" customHeight="1">
      <c r="E505" s="2"/>
      <c r="F505" s="2"/>
    </row>
    <row r="506" spans="5:6" ht="14.25" customHeight="1">
      <c r="E506" s="2"/>
      <c r="F506" s="2"/>
    </row>
    <row r="507" spans="5:6" ht="14.25" customHeight="1">
      <c r="E507" s="2"/>
      <c r="F507" s="2"/>
    </row>
    <row r="508" spans="5:6" ht="14.25" customHeight="1">
      <c r="E508" s="2"/>
      <c r="F508" s="2"/>
    </row>
    <row r="509" spans="5:6" ht="14.25" customHeight="1">
      <c r="E509" s="2"/>
      <c r="F509" s="2"/>
    </row>
    <row r="510" spans="5:6" ht="14.25" customHeight="1">
      <c r="E510" s="2"/>
      <c r="F510" s="2"/>
    </row>
    <row r="511" spans="5:6" ht="14.25" customHeight="1">
      <c r="E511" s="2"/>
      <c r="F511" s="2"/>
    </row>
    <row r="512" spans="5:6" ht="14.25" customHeight="1">
      <c r="E512" s="2"/>
      <c r="F512" s="2"/>
    </row>
    <row r="513" spans="5:6" ht="14.25" customHeight="1">
      <c r="E513" s="2"/>
      <c r="F513" s="2"/>
    </row>
    <row r="514" spans="5:6" ht="14.25" customHeight="1">
      <c r="E514" s="2"/>
      <c r="F514" s="2"/>
    </row>
    <row r="515" spans="5:6" ht="14.25" customHeight="1">
      <c r="E515" s="2"/>
      <c r="F515" s="2"/>
    </row>
    <row r="516" spans="5:6" ht="14.25" customHeight="1">
      <c r="E516" s="2"/>
      <c r="F516" s="2"/>
    </row>
    <row r="517" spans="5:6" ht="14.25" customHeight="1">
      <c r="E517" s="2"/>
      <c r="F517" s="2"/>
    </row>
    <row r="518" spans="5:6" ht="14.25" customHeight="1">
      <c r="E518" s="2"/>
      <c r="F518" s="2"/>
    </row>
    <row r="519" spans="5:6" ht="14.25" customHeight="1">
      <c r="E519" s="2"/>
      <c r="F519" s="2"/>
    </row>
    <row r="520" spans="5:6" ht="14.25" customHeight="1">
      <c r="E520" s="2"/>
      <c r="F520" s="2"/>
    </row>
    <row r="521" spans="5:6" ht="14.25" customHeight="1">
      <c r="E521" s="2"/>
      <c r="F521" s="2"/>
    </row>
    <row r="522" spans="5:6" ht="14.25" customHeight="1">
      <c r="E522" s="2"/>
      <c r="F522" s="2"/>
    </row>
    <row r="523" spans="5:6" ht="14.25" customHeight="1">
      <c r="E523" s="2"/>
      <c r="F523" s="2"/>
    </row>
    <row r="524" spans="5:6" ht="14.25" customHeight="1">
      <c r="E524" s="2"/>
      <c r="F524" s="2"/>
    </row>
    <row r="525" spans="5:6" ht="14.25" customHeight="1">
      <c r="E525" s="2"/>
      <c r="F525" s="2"/>
    </row>
    <row r="526" spans="5:6" ht="14.25" customHeight="1">
      <c r="E526" s="2"/>
      <c r="F526" s="2"/>
    </row>
    <row r="527" spans="5:6" ht="14.25" customHeight="1">
      <c r="E527" s="2"/>
      <c r="F527" s="2"/>
    </row>
    <row r="528" spans="5:6" ht="14.25" customHeight="1">
      <c r="E528" s="2"/>
      <c r="F528" s="2"/>
    </row>
    <row r="529" spans="5:6" ht="14.25" customHeight="1">
      <c r="E529" s="2"/>
      <c r="F529" s="2"/>
    </row>
    <row r="530" spans="5:6" ht="14.25" customHeight="1">
      <c r="E530" s="2"/>
      <c r="F530" s="2"/>
    </row>
    <row r="531" spans="5:6" ht="14.25" customHeight="1">
      <c r="E531" s="2"/>
      <c r="F531" s="2"/>
    </row>
    <row r="532" spans="5:6" ht="14.25" customHeight="1">
      <c r="E532" s="2"/>
      <c r="F532" s="2"/>
    </row>
    <row r="533" spans="5:6" ht="14.25" customHeight="1">
      <c r="E533" s="2"/>
      <c r="F533" s="2"/>
    </row>
    <row r="534" spans="5:6" ht="14.25" customHeight="1">
      <c r="E534" s="2"/>
      <c r="F534" s="2"/>
    </row>
    <row r="535" spans="5:6" ht="14.25" customHeight="1">
      <c r="E535" s="2"/>
      <c r="F535" s="2"/>
    </row>
    <row r="536" spans="5:6" ht="14.25" customHeight="1">
      <c r="E536" s="2"/>
      <c r="F536" s="2"/>
    </row>
    <row r="537" spans="5:6" ht="14.25" customHeight="1">
      <c r="E537" s="2"/>
      <c r="F537" s="2"/>
    </row>
    <row r="538" spans="5:6" ht="14.25" customHeight="1">
      <c r="E538" s="2"/>
      <c r="F538" s="2"/>
    </row>
    <row r="539" spans="5:6" ht="14.25" customHeight="1">
      <c r="E539" s="2"/>
      <c r="F539" s="2"/>
    </row>
    <row r="540" spans="5:6" ht="14.25" customHeight="1">
      <c r="E540" s="2"/>
      <c r="F540" s="2"/>
    </row>
    <row r="541" spans="5:6" ht="14.25" customHeight="1">
      <c r="E541" s="2"/>
      <c r="F541" s="2"/>
    </row>
    <row r="542" spans="5:6" ht="14.25" customHeight="1">
      <c r="E542" s="2"/>
      <c r="F542" s="2"/>
    </row>
    <row r="543" spans="5:6" ht="14.25" customHeight="1">
      <c r="E543" s="2"/>
      <c r="F543" s="2"/>
    </row>
    <row r="544" spans="5:6" ht="14.25" customHeight="1">
      <c r="E544" s="2"/>
      <c r="F544" s="2"/>
    </row>
    <row r="545" spans="5:6" ht="14.25" customHeight="1">
      <c r="E545" s="2"/>
      <c r="F545" s="2"/>
    </row>
    <row r="546" spans="5:6" ht="14.25" customHeight="1">
      <c r="E546" s="2"/>
      <c r="F546" s="2"/>
    </row>
    <row r="547" spans="5:6" ht="14.25" customHeight="1">
      <c r="E547" s="2"/>
      <c r="F547" s="2"/>
    </row>
    <row r="548" spans="5:6" ht="14.25" customHeight="1">
      <c r="E548" s="2"/>
      <c r="F548" s="2"/>
    </row>
    <row r="549" spans="5:6" ht="14.25" customHeight="1">
      <c r="E549" s="2"/>
      <c r="F549" s="2"/>
    </row>
    <row r="550" spans="5:6" ht="14.25" customHeight="1">
      <c r="E550" s="2"/>
      <c r="F550" s="2"/>
    </row>
    <row r="551" spans="5:6" ht="14.25" customHeight="1">
      <c r="E551" s="2"/>
      <c r="F551" s="2"/>
    </row>
    <row r="552" spans="5:6" ht="14.25" customHeight="1">
      <c r="E552" s="2"/>
      <c r="F552" s="2"/>
    </row>
    <row r="553" spans="5:6" ht="14.25" customHeight="1">
      <c r="E553" s="2"/>
      <c r="F553" s="2"/>
    </row>
    <row r="554" spans="5:6" ht="14.25" customHeight="1">
      <c r="E554" s="2"/>
      <c r="F554" s="2"/>
    </row>
    <row r="555" spans="5:6" ht="14.25" customHeight="1">
      <c r="E555" s="2"/>
      <c r="F555" s="2"/>
    </row>
    <row r="556" spans="5:6" ht="14.25" customHeight="1">
      <c r="E556" s="2"/>
      <c r="F556" s="2"/>
    </row>
    <row r="557" spans="5:6" ht="14.25" customHeight="1">
      <c r="E557" s="2"/>
      <c r="F557" s="2"/>
    </row>
    <row r="558" spans="5:6" ht="14.25" customHeight="1">
      <c r="E558" s="2"/>
      <c r="F558" s="2"/>
    </row>
    <row r="559" spans="5:6" ht="14.25" customHeight="1">
      <c r="E559" s="2"/>
      <c r="F559" s="2"/>
    </row>
    <row r="560" spans="5:6" ht="14.25" customHeight="1">
      <c r="E560" s="2"/>
      <c r="F560" s="2"/>
    </row>
    <row r="561" spans="5:6" ht="14.25" customHeight="1">
      <c r="E561" s="2"/>
      <c r="F561" s="2"/>
    </row>
    <row r="562" spans="5:6" ht="14.25" customHeight="1">
      <c r="E562" s="2"/>
      <c r="F562" s="2"/>
    </row>
    <row r="563" spans="5:6" ht="14.25" customHeight="1">
      <c r="E563" s="2"/>
      <c r="F563" s="2"/>
    </row>
    <row r="564" spans="5:6" ht="14.25" customHeight="1">
      <c r="E564" s="2"/>
      <c r="F564" s="2"/>
    </row>
    <row r="565" spans="5:6" ht="14.25" customHeight="1">
      <c r="E565" s="2"/>
      <c r="F565" s="2"/>
    </row>
    <row r="566" spans="5:6" ht="14.25" customHeight="1">
      <c r="E566" s="2"/>
      <c r="F566" s="2"/>
    </row>
    <row r="567" spans="5:6" ht="14.25" customHeight="1">
      <c r="E567" s="2"/>
      <c r="F567" s="2"/>
    </row>
    <row r="568" spans="5:6" ht="14.25" customHeight="1">
      <c r="E568" s="2"/>
      <c r="F568" s="2"/>
    </row>
    <row r="569" spans="5:6" ht="14.25" customHeight="1">
      <c r="E569" s="2"/>
      <c r="F569" s="2"/>
    </row>
    <row r="570" spans="5:6" ht="14.25" customHeight="1">
      <c r="E570" s="2"/>
      <c r="F570" s="2"/>
    </row>
    <row r="571" spans="5:6" ht="14.25" customHeight="1">
      <c r="E571" s="2"/>
      <c r="F571" s="2"/>
    </row>
    <row r="572" spans="5:6" ht="14.25" customHeight="1">
      <c r="E572" s="2"/>
      <c r="F572" s="2"/>
    </row>
    <row r="573" spans="5:6" ht="14.25" customHeight="1">
      <c r="E573" s="2"/>
      <c r="F573" s="2"/>
    </row>
    <row r="574" spans="5:6" ht="14.25" customHeight="1">
      <c r="E574" s="2"/>
      <c r="F574" s="2"/>
    </row>
    <row r="575" spans="5:6" ht="14.25" customHeight="1">
      <c r="E575" s="2"/>
      <c r="F575" s="2"/>
    </row>
    <row r="576" spans="5:6" ht="14.25" customHeight="1">
      <c r="E576" s="2"/>
      <c r="F576" s="2"/>
    </row>
    <row r="577" spans="5:6" ht="14.25" customHeight="1">
      <c r="E577" s="2"/>
      <c r="F577" s="2"/>
    </row>
    <row r="578" spans="5:6" ht="14.25" customHeight="1">
      <c r="E578" s="2"/>
      <c r="F578" s="2"/>
    </row>
    <row r="579" spans="5:6" ht="14.25" customHeight="1">
      <c r="E579" s="2"/>
      <c r="F579" s="2"/>
    </row>
    <row r="580" spans="5:6" ht="14.25" customHeight="1">
      <c r="E580" s="2"/>
      <c r="F580" s="2"/>
    </row>
    <row r="581" spans="5:6" ht="14.25" customHeight="1">
      <c r="E581" s="2"/>
      <c r="F581" s="2"/>
    </row>
    <row r="582" spans="5:6" ht="14.25" customHeight="1">
      <c r="E582" s="2"/>
      <c r="F582" s="2"/>
    </row>
    <row r="583" spans="5:6" ht="14.25" customHeight="1">
      <c r="E583" s="2"/>
      <c r="F583" s="2"/>
    </row>
    <row r="584" spans="5:6" ht="14.25" customHeight="1">
      <c r="E584" s="2"/>
      <c r="F584" s="2"/>
    </row>
    <row r="585" spans="5:6" ht="14.25" customHeight="1">
      <c r="E585" s="2"/>
      <c r="F585" s="2"/>
    </row>
    <row r="586" spans="5:6" ht="14.25" customHeight="1">
      <c r="E586" s="2"/>
      <c r="F586" s="2"/>
    </row>
    <row r="587" spans="5:6" ht="14.25" customHeight="1">
      <c r="E587" s="2"/>
      <c r="F587" s="2"/>
    </row>
    <row r="588" spans="5:6" ht="14.25" customHeight="1">
      <c r="E588" s="2"/>
      <c r="F588" s="2"/>
    </row>
    <row r="589" spans="5:6" ht="14.25" customHeight="1">
      <c r="E589" s="2"/>
      <c r="F589" s="2"/>
    </row>
    <row r="590" spans="5:6" ht="14.25" customHeight="1">
      <c r="E590" s="2"/>
      <c r="F590" s="2"/>
    </row>
    <row r="591" spans="5:6" ht="14.25" customHeight="1">
      <c r="E591" s="2"/>
      <c r="F591" s="2"/>
    </row>
    <row r="592" spans="5:6" ht="14.25" customHeight="1">
      <c r="E592" s="2"/>
      <c r="F592" s="2"/>
    </row>
    <row r="593" spans="5:6" ht="14.25" customHeight="1">
      <c r="E593" s="2"/>
      <c r="F593" s="2"/>
    </row>
    <row r="594" spans="5:6" ht="14.25" customHeight="1">
      <c r="E594" s="2"/>
      <c r="F594" s="2"/>
    </row>
    <row r="595" spans="5:6" ht="14.25" customHeight="1">
      <c r="E595" s="2"/>
      <c r="F595" s="2"/>
    </row>
    <row r="596" spans="5:6" ht="14.25" customHeight="1">
      <c r="E596" s="2"/>
      <c r="F596" s="2"/>
    </row>
    <row r="597" spans="5:6" ht="14.25" customHeight="1">
      <c r="E597" s="2"/>
      <c r="F597" s="2"/>
    </row>
    <row r="598" spans="5:6" ht="14.25" customHeight="1">
      <c r="E598" s="2"/>
      <c r="F598" s="2"/>
    </row>
    <row r="599" spans="5:6" ht="14.25" customHeight="1">
      <c r="E599" s="2"/>
      <c r="F599" s="2"/>
    </row>
    <row r="600" spans="5:6" ht="14.25" customHeight="1">
      <c r="E600" s="2"/>
      <c r="F600" s="2"/>
    </row>
    <row r="601" spans="5:6" ht="14.25" customHeight="1">
      <c r="E601" s="2"/>
      <c r="F601" s="2"/>
    </row>
    <row r="602" spans="5:6" ht="14.25" customHeight="1">
      <c r="E602" s="2"/>
      <c r="F602" s="2"/>
    </row>
    <row r="603" spans="5:6" ht="14.25" customHeight="1">
      <c r="E603" s="2"/>
      <c r="F603" s="2"/>
    </row>
    <row r="604" spans="5:6" ht="14.25" customHeight="1">
      <c r="E604" s="2"/>
      <c r="F604" s="2"/>
    </row>
    <row r="605" spans="5:6" ht="14.25" customHeight="1">
      <c r="E605" s="2"/>
      <c r="F605" s="2"/>
    </row>
    <row r="606" spans="5:6" ht="14.25" customHeight="1">
      <c r="E606" s="2"/>
      <c r="F606" s="2"/>
    </row>
    <row r="607" spans="5:6" ht="14.25" customHeight="1">
      <c r="E607" s="2"/>
      <c r="F607" s="2"/>
    </row>
    <row r="608" spans="5:6" ht="14.25" customHeight="1">
      <c r="E608" s="2"/>
      <c r="F608" s="2"/>
    </row>
    <row r="609" spans="5:6" ht="14.25" customHeight="1">
      <c r="E609" s="2"/>
      <c r="F609" s="2"/>
    </row>
    <row r="610" spans="5:6" ht="14.25" customHeight="1">
      <c r="E610" s="2"/>
      <c r="F610" s="2"/>
    </row>
    <row r="611" spans="5:6" ht="14.25" customHeight="1">
      <c r="E611" s="2"/>
      <c r="F611" s="2"/>
    </row>
    <row r="612" spans="5:6" ht="14.25" customHeight="1">
      <c r="E612" s="2"/>
      <c r="F612" s="2"/>
    </row>
    <row r="613" spans="5:6" ht="14.25" customHeight="1">
      <c r="E613" s="2"/>
      <c r="F613" s="2"/>
    </row>
    <row r="614" spans="5:6" ht="14.25" customHeight="1">
      <c r="E614" s="2"/>
      <c r="F614" s="2"/>
    </row>
    <row r="615" spans="5:6" ht="14.25" customHeight="1">
      <c r="E615" s="2"/>
      <c r="F615" s="2"/>
    </row>
    <row r="616" spans="5:6" ht="14.25" customHeight="1">
      <c r="E616" s="2"/>
      <c r="F616" s="2"/>
    </row>
    <row r="617" spans="5:6" ht="14.25" customHeight="1">
      <c r="E617" s="2"/>
      <c r="F617" s="2"/>
    </row>
    <row r="618" spans="5:6" ht="14.25" customHeight="1">
      <c r="E618" s="2"/>
      <c r="F618" s="2"/>
    </row>
    <row r="619" spans="5:6" ht="14.25" customHeight="1">
      <c r="E619" s="2"/>
      <c r="F619" s="2"/>
    </row>
    <row r="620" spans="5:6" ht="14.25" customHeight="1">
      <c r="E620" s="2"/>
      <c r="F620" s="2"/>
    </row>
    <row r="621" spans="5:6" ht="14.25" customHeight="1">
      <c r="E621" s="2"/>
      <c r="F621" s="2"/>
    </row>
    <row r="622" spans="5:6" ht="14.25" customHeight="1">
      <c r="E622" s="2"/>
      <c r="F622" s="2"/>
    </row>
    <row r="623" spans="5:6" ht="14.25" customHeight="1">
      <c r="E623" s="2"/>
      <c r="F623" s="2"/>
    </row>
    <row r="624" spans="5:6" ht="14.25" customHeight="1">
      <c r="E624" s="2"/>
      <c r="F624" s="2"/>
    </row>
    <row r="625" spans="5:6" ht="14.25" customHeight="1">
      <c r="E625" s="2"/>
      <c r="F625" s="2"/>
    </row>
    <row r="626" spans="5:6" ht="14.25" customHeight="1">
      <c r="E626" s="2"/>
      <c r="F626" s="2"/>
    </row>
    <row r="627" spans="5:6" ht="14.25" customHeight="1">
      <c r="E627" s="2"/>
      <c r="F627" s="2"/>
    </row>
    <row r="628" spans="5:6" ht="14.25" customHeight="1">
      <c r="E628" s="2"/>
      <c r="F628" s="2"/>
    </row>
    <row r="629" spans="5:6" ht="14.25" customHeight="1">
      <c r="E629" s="2"/>
      <c r="F629" s="2"/>
    </row>
    <row r="630" spans="5:6" ht="14.25" customHeight="1">
      <c r="E630" s="2"/>
      <c r="F630" s="2"/>
    </row>
    <row r="631" spans="5:6" ht="14.25" customHeight="1">
      <c r="E631" s="2"/>
      <c r="F631" s="2"/>
    </row>
    <row r="632" spans="5:6" ht="14.25" customHeight="1">
      <c r="E632" s="2"/>
      <c r="F632" s="2"/>
    </row>
    <row r="633" spans="5:6" ht="14.25" customHeight="1">
      <c r="E633" s="2"/>
      <c r="F633" s="2"/>
    </row>
    <row r="634" spans="5:6" ht="14.25" customHeight="1">
      <c r="E634" s="2"/>
      <c r="F634" s="2"/>
    </row>
    <row r="635" spans="5:6" ht="14.25" customHeight="1">
      <c r="E635" s="2"/>
      <c r="F635" s="2"/>
    </row>
    <row r="636" spans="5:6" ht="14.25" customHeight="1">
      <c r="E636" s="2"/>
      <c r="F636" s="2"/>
    </row>
    <row r="637" spans="5:6" ht="14.25" customHeight="1">
      <c r="E637" s="2"/>
      <c r="F637" s="2"/>
    </row>
    <row r="638" spans="5:6" ht="14.25" customHeight="1">
      <c r="E638" s="2"/>
      <c r="F638" s="2"/>
    </row>
    <row r="639" spans="5:6" ht="14.25" customHeight="1">
      <c r="E639" s="2"/>
      <c r="F639" s="2"/>
    </row>
    <row r="640" spans="5:6" ht="14.25" customHeight="1">
      <c r="E640" s="2"/>
      <c r="F640" s="2"/>
    </row>
    <row r="641" spans="5:6" ht="14.25" customHeight="1">
      <c r="E641" s="2"/>
      <c r="F641" s="2"/>
    </row>
    <row r="642" spans="5:6" ht="14.25" customHeight="1">
      <c r="E642" s="2"/>
      <c r="F642" s="2"/>
    </row>
    <row r="643" spans="5:6" ht="14.25" customHeight="1">
      <c r="E643" s="2"/>
      <c r="F643" s="2"/>
    </row>
    <row r="644" spans="5:6" ht="14.25" customHeight="1">
      <c r="E644" s="2"/>
      <c r="F644" s="2"/>
    </row>
    <row r="645" spans="5:6" ht="14.25" customHeight="1">
      <c r="E645" s="2"/>
      <c r="F645" s="2"/>
    </row>
    <row r="646" spans="5:6" ht="14.25" customHeight="1">
      <c r="E646" s="2"/>
      <c r="F646" s="2"/>
    </row>
    <row r="647" spans="5:6" ht="14.25" customHeight="1">
      <c r="E647" s="2"/>
      <c r="F647" s="2"/>
    </row>
    <row r="648" spans="5:6" ht="14.25" customHeight="1">
      <c r="E648" s="2"/>
      <c r="F648" s="2"/>
    </row>
    <row r="649" spans="5:6" ht="14.25" customHeight="1">
      <c r="E649" s="2"/>
      <c r="F649" s="2"/>
    </row>
    <row r="650" spans="5:6" ht="14.25" customHeight="1">
      <c r="E650" s="2"/>
      <c r="F650" s="2"/>
    </row>
    <row r="651" spans="5:6" ht="14.25" customHeight="1">
      <c r="E651" s="2"/>
      <c r="F651" s="2"/>
    </row>
    <row r="652" spans="5:6" ht="14.25" customHeight="1">
      <c r="E652" s="2"/>
      <c r="F652" s="2"/>
    </row>
    <row r="653" spans="5:6" ht="14.25" customHeight="1">
      <c r="E653" s="2"/>
      <c r="F653" s="2"/>
    </row>
    <row r="654" spans="5:6" ht="14.25" customHeight="1">
      <c r="E654" s="2"/>
      <c r="F654" s="2"/>
    </row>
    <row r="655" spans="5:6" ht="14.25" customHeight="1">
      <c r="E655" s="2"/>
      <c r="F655" s="2"/>
    </row>
    <row r="656" spans="5:6" ht="14.25" customHeight="1">
      <c r="E656" s="2"/>
      <c r="F656" s="2"/>
    </row>
    <row r="657" spans="5:6" ht="14.25" customHeight="1">
      <c r="E657" s="2"/>
      <c r="F657" s="2"/>
    </row>
    <row r="658" spans="5:6" ht="14.25" customHeight="1">
      <c r="E658" s="2"/>
      <c r="F658" s="2"/>
    </row>
    <row r="659" spans="5:6" ht="14.25" customHeight="1">
      <c r="E659" s="2"/>
      <c r="F659" s="2"/>
    </row>
    <row r="660" spans="5:6" ht="14.25" customHeight="1">
      <c r="E660" s="2"/>
      <c r="F660" s="2"/>
    </row>
    <row r="661" spans="5:6" ht="14.25" customHeight="1">
      <c r="E661" s="2"/>
      <c r="F661" s="2"/>
    </row>
    <row r="662" spans="5:6" ht="14.25" customHeight="1">
      <c r="E662" s="2"/>
      <c r="F662" s="2"/>
    </row>
    <row r="663" spans="5:6" ht="14.25" customHeight="1">
      <c r="E663" s="2"/>
      <c r="F663" s="2"/>
    </row>
    <row r="664" spans="5:6" ht="14.25" customHeight="1">
      <c r="E664" s="2"/>
      <c r="F664" s="2"/>
    </row>
    <row r="665" spans="5:6" ht="14.25" customHeight="1">
      <c r="E665" s="2"/>
      <c r="F665" s="2"/>
    </row>
    <row r="666" spans="5:6" ht="14.25" customHeight="1">
      <c r="E666" s="2"/>
      <c r="F666" s="2"/>
    </row>
    <row r="667" spans="5:6" ht="14.25" customHeight="1">
      <c r="E667" s="2"/>
      <c r="F667" s="2"/>
    </row>
    <row r="668" spans="5:6" ht="14.25" customHeight="1">
      <c r="E668" s="2"/>
      <c r="F668" s="2"/>
    </row>
    <row r="669" spans="5:6" ht="14.25" customHeight="1">
      <c r="E669" s="2"/>
      <c r="F669" s="2"/>
    </row>
    <row r="670" spans="5:6" ht="14.25" customHeight="1">
      <c r="E670" s="2"/>
      <c r="F670" s="2"/>
    </row>
    <row r="671" spans="5:6" ht="14.25" customHeight="1">
      <c r="E671" s="2"/>
      <c r="F671" s="2"/>
    </row>
    <row r="672" spans="5:6" ht="14.25" customHeight="1">
      <c r="E672" s="2"/>
      <c r="F672" s="2"/>
    </row>
    <row r="673" spans="5:6" ht="14.25" customHeight="1">
      <c r="E673" s="2"/>
      <c r="F673" s="2"/>
    </row>
    <row r="674" spans="5:6" ht="14.25" customHeight="1">
      <c r="E674" s="2"/>
      <c r="F674" s="2"/>
    </row>
    <row r="675" spans="5:6" ht="14.25" customHeight="1">
      <c r="E675" s="2"/>
      <c r="F675" s="2"/>
    </row>
    <row r="676" spans="5:6" ht="14.25" customHeight="1">
      <c r="E676" s="2"/>
      <c r="F676" s="2"/>
    </row>
    <row r="677" spans="5:6" ht="14.25" customHeight="1">
      <c r="E677" s="2"/>
      <c r="F677" s="2"/>
    </row>
    <row r="678" spans="5:6" ht="14.25" customHeight="1">
      <c r="E678" s="2"/>
      <c r="F678" s="2"/>
    </row>
    <row r="679" spans="5:6" ht="14.25" customHeight="1">
      <c r="E679" s="2"/>
      <c r="F679" s="2"/>
    </row>
    <row r="680" spans="5:6" ht="14.25" customHeight="1">
      <c r="E680" s="2"/>
      <c r="F680" s="2"/>
    </row>
    <row r="681" spans="5:6" ht="14.25" customHeight="1">
      <c r="E681" s="2"/>
      <c r="F681" s="2"/>
    </row>
    <row r="682" spans="5:6" ht="14.25" customHeight="1">
      <c r="E682" s="2"/>
      <c r="F682" s="2"/>
    </row>
    <row r="683" spans="5:6" ht="14.25" customHeight="1">
      <c r="E683" s="2"/>
      <c r="F683" s="2"/>
    </row>
    <row r="684" spans="5:6" ht="14.25" customHeight="1">
      <c r="E684" s="2"/>
      <c r="F684" s="2"/>
    </row>
    <row r="685" spans="5:6" ht="14.25" customHeight="1">
      <c r="E685" s="2"/>
      <c r="F685" s="2"/>
    </row>
    <row r="686" spans="5:6" ht="14.25" customHeight="1">
      <c r="E686" s="2"/>
      <c r="F686" s="2"/>
    </row>
    <row r="687" spans="5:6" ht="14.25" customHeight="1">
      <c r="E687" s="2"/>
      <c r="F687" s="2"/>
    </row>
    <row r="688" spans="5:6" ht="14.25" customHeight="1">
      <c r="E688" s="2"/>
      <c r="F688" s="2"/>
    </row>
    <row r="689" spans="5:6" ht="14.25" customHeight="1">
      <c r="E689" s="2"/>
      <c r="F689" s="2"/>
    </row>
    <row r="690" spans="5:6" ht="14.25" customHeight="1">
      <c r="E690" s="2"/>
      <c r="F690" s="2"/>
    </row>
    <row r="691" spans="5:6" ht="14.25" customHeight="1">
      <c r="E691" s="2"/>
      <c r="F691" s="2"/>
    </row>
    <row r="692" spans="5:6" ht="14.25" customHeight="1">
      <c r="E692" s="2"/>
      <c r="F692" s="2"/>
    </row>
    <row r="693" spans="5:6" ht="14.25" customHeight="1">
      <c r="E693" s="2"/>
      <c r="F693" s="2"/>
    </row>
    <row r="694" spans="5:6" ht="14.25" customHeight="1">
      <c r="E694" s="2"/>
      <c r="F694" s="2"/>
    </row>
    <row r="695" spans="5:6" ht="14.25" customHeight="1">
      <c r="E695" s="2"/>
      <c r="F695" s="2"/>
    </row>
    <row r="696" spans="5:6" ht="14.25" customHeight="1">
      <c r="E696" s="2"/>
      <c r="F696" s="2"/>
    </row>
    <row r="697" spans="5:6" ht="14.25" customHeight="1">
      <c r="E697" s="2"/>
      <c r="F697" s="2"/>
    </row>
    <row r="698" spans="5:6" ht="14.25" customHeight="1">
      <c r="E698" s="2"/>
      <c r="F698" s="2"/>
    </row>
    <row r="699" spans="5:6" ht="14.25" customHeight="1">
      <c r="E699" s="2"/>
      <c r="F699" s="2"/>
    </row>
    <row r="700" spans="5:6" ht="14.25" customHeight="1">
      <c r="E700" s="2"/>
      <c r="F700" s="2"/>
    </row>
    <row r="701" spans="5:6" ht="14.25" customHeight="1">
      <c r="E701" s="2"/>
      <c r="F701" s="2"/>
    </row>
    <row r="702" spans="5:6" ht="14.25" customHeight="1">
      <c r="E702" s="2"/>
      <c r="F702" s="2"/>
    </row>
    <row r="703" spans="5:6" ht="14.25" customHeight="1">
      <c r="E703" s="2"/>
      <c r="F703" s="2"/>
    </row>
    <row r="704" spans="5:6" ht="14.25" customHeight="1">
      <c r="E704" s="2"/>
      <c r="F704" s="2"/>
    </row>
    <row r="705" spans="5:6" ht="14.25" customHeight="1">
      <c r="E705" s="2"/>
      <c r="F705" s="2"/>
    </row>
    <row r="706" spans="5:6" ht="14.25" customHeight="1">
      <c r="E706" s="2"/>
      <c r="F706" s="2"/>
    </row>
    <row r="707" spans="5:6" ht="14.25" customHeight="1">
      <c r="E707" s="2"/>
      <c r="F707" s="2"/>
    </row>
    <row r="708" spans="5:6" ht="14.25" customHeight="1">
      <c r="E708" s="2"/>
      <c r="F708" s="2"/>
    </row>
    <row r="709" spans="5:6" ht="14.25" customHeight="1">
      <c r="E709" s="2"/>
      <c r="F709" s="2"/>
    </row>
    <row r="710" spans="5:6" ht="14.25" customHeight="1">
      <c r="E710" s="2"/>
      <c r="F710" s="2"/>
    </row>
    <row r="711" spans="5:6" ht="14.25" customHeight="1">
      <c r="E711" s="2"/>
      <c r="F711" s="2"/>
    </row>
    <row r="712" spans="5:6" ht="14.25" customHeight="1">
      <c r="E712" s="2"/>
      <c r="F712" s="2"/>
    </row>
    <row r="713" spans="5:6" ht="14.25" customHeight="1">
      <c r="E713" s="2"/>
      <c r="F713" s="2"/>
    </row>
    <row r="714" spans="5:6" ht="14.25" customHeight="1">
      <c r="E714" s="2"/>
      <c r="F714" s="2"/>
    </row>
    <row r="715" spans="5:6" ht="14.25" customHeight="1">
      <c r="E715" s="2"/>
      <c r="F715" s="2"/>
    </row>
    <row r="716" spans="5:6" ht="14.25" customHeight="1">
      <c r="E716" s="2"/>
      <c r="F716" s="2"/>
    </row>
    <row r="717" spans="5:6" ht="14.25" customHeight="1">
      <c r="E717" s="2"/>
      <c r="F717" s="2"/>
    </row>
    <row r="718" spans="5:6" ht="14.25" customHeight="1">
      <c r="E718" s="2"/>
      <c r="F718" s="2"/>
    </row>
    <row r="719" spans="5:6" ht="14.25" customHeight="1">
      <c r="E719" s="2"/>
      <c r="F719" s="2"/>
    </row>
    <row r="720" spans="5:6" ht="14.25" customHeight="1">
      <c r="E720" s="2"/>
      <c r="F720" s="2"/>
    </row>
    <row r="721" spans="5:6" ht="14.25" customHeight="1">
      <c r="E721" s="2"/>
      <c r="F721" s="2"/>
    </row>
    <row r="722" spans="5:6" ht="14.25" customHeight="1">
      <c r="E722" s="2"/>
      <c r="F722" s="2"/>
    </row>
    <row r="723" spans="5:6" ht="14.25" customHeight="1">
      <c r="E723" s="2"/>
      <c r="F723" s="2"/>
    </row>
    <row r="724" spans="5:6" ht="14.25" customHeight="1">
      <c r="E724" s="2"/>
      <c r="F724" s="2"/>
    </row>
    <row r="725" spans="5:6" ht="14.25" customHeight="1">
      <c r="E725" s="2"/>
      <c r="F725" s="2"/>
    </row>
    <row r="726" spans="5:6" ht="14.25" customHeight="1">
      <c r="E726" s="2"/>
      <c r="F726" s="2"/>
    </row>
    <row r="727" spans="5:6" ht="14.25" customHeight="1">
      <c r="E727" s="2"/>
      <c r="F727" s="2"/>
    </row>
    <row r="728" spans="5:6" ht="14.25" customHeight="1">
      <c r="E728" s="2"/>
      <c r="F728" s="2"/>
    </row>
    <row r="729" spans="5:6" ht="14.25" customHeight="1">
      <c r="E729" s="2"/>
      <c r="F729" s="2"/>
    </row>
    <row r="730" spans="5:6" ht="14.25" customHeight="1">
      <c r="E730" s="2"/>
      <c r="F730" s="2"/>
    </row>
    <row r="731" spans="5:6" ht="14.25" customHeight="1">
      <c r="E731" s="2"/>
      <c r="F731" s="2"/>
    </row>
    <row r="732" spans="5:6" ht="14.25" customHeight="1">
      <c r="E732" s="2"/>
      <c r="F732" s="2"/>
    </row>
    <row r="733" spans="5:6" ht="14.25" customHeight="1">
      <c r="E733" s="2"/>
      <c r="F733" s="2"/>
    </row>
    <row r="734" spans="5:6" ht="14.25" customHeight="1">
      <c r="E734" s="2"/>
      <c r="F734" s="2"/>
    </row>
    <row r="735" spans="5:6" ht="14.25" customHeight="1">
      <c r="E735" s="2"/>
      <c r="F735" s="2"/>
    </row>
    <row r="736" spans="5:6" ht="14.25" customHeight="1">
      <c r="E736" s="2"/>
      <c r="F736" s="2"/>
    </row>
    <row r="737" spans="5:6" ht="14.25" customHeight="1">
      <c r="E737" s="2"/>
      <c r="F737" s="2"/>
    </row>
    <row r="738" spans="5:6" ht="14.25" customHeight="1">
      <c r="E738" s="2"/>
      <c r="F738" s="2"/>
    </row>
    <row r="739" spans="5:6" ht="14.25" customHeight="1">
      <c r="E739" s="2"/>
      <c r="F739" s="2"/>
    </row>
    <row r="740" spans="5:6" ht="14.25" customHeight="1">
      <c r="E740" s="2"/>
      <c r="F740" s="2"/>
    </row>
    <row r="741" spans="5:6" ht="14.25" customHeight="1">
      <c r="E741" s="2"/>
      <c r="F741" s="2"/>
    </row>
    <row r="742" spans="5:6" ht="14.25" customHeight="1">
      <c r="E742" s="2"/>
      <c r="F742" s="2"/>
    </row>
    <row r="743" spans="5:6" ht="14.25" customHeight="1">
      <c r="E743" s="2"/>
      <c r="F743" s="2"/>
    </row>
    <row r="744" spans="5:6" ht="14.25" customHeight="1">
      <c r="E744" s="2"/>
      <c r="F744" s="2"/>
    </row>
    <row r="745" spans="5:6" ht="14.25" customHeight="1">
      <c r="E745" s="2"/>
      <c r="F745" s="2"/>
    </row>
    <row r="746" spans="5:6" ht="14.25" customHeight="1">
      <c r="E746" s="2"/>
      <c r="F746" s="2"/>
    </row>
    <row r="747" spans="5:6" ht="14.25" customHeight="1">
      <c r="E747" s="2"/>
      <c r="F747" s="2"/>
    </row>
    <row r="748" spans="5:6" ht="14.25" customHeight="1">
      <c r="E748" s="2"/>
      <c r="F748" s="2"/>
    </row>
    <row r="749" spans="5:6" ht="14.25" customHeight="1">
      <c r="E749" s="2"/>
      <c r="F749" s="2"/>
    </row>
    <row r="750" spans="5:6" ht="14.25" customHeight="1">
      <c r="E750" s="2"/>
      <c r="F750" s="2"/>
    </row>
    <row r="751" spans="5:6" ht="14.25" customHeight="1">
      <c r="E751" s="2"/>
      <c r="F751" s="2"/>
    </row>
    <row r="752" spans="5:6" ht="14.25" customHeight="1">
      <c r="E752" s="2"/>
      <c r="F752" s="2"/>
    </row>
    <row r="753" spans="5:6" ht="14.25" customHeight="1">
      <c r="E753" s="2"/>
      <c r="F753" s="2"/>
    </row>
    <row r="754" spans="5:6" ht="14.25" customHeight="1">
      <c r="E754" s="2"/>
      <c r="F754" s="2"/>
    </row>
    <row r="755" spans="5:6" ht="14.25" customHeight="1">
      <c r="E755" s="2"/>
      <c r="F755" s="2"/>
    </row>
    <row r="756" spans="5:6" ht="14.25" customHeight="1">
      <c r="E756" s="2"/>
      <c r="F756" s="2"/>
    </row>
    <row r="757" spans="5:6" ht="14.25" customHeight="1">
      <c r="E757" s="2"/>
      <c r="F757" s="2"/>
    </row>
    <row r="758" spans="5:6" ht="14.25" customHeight="1">
      <c r="E758" s="2"/>
      <c r="F758" s="2"/>
    </row>
    <row r="759" spans="5:6" ht="14.25" customHeight="1">
      <c r="E759" s="2"/>
      <c r="F759" s="2"/>
    </row>
    <row r="760" spans="5:6" ht="14.25" customHeight="1">
      <c r="E760" s="2"/>
      <c r="F760" s="2"/>
    </row>
    <row r="761" spans="5:6" ht="14.25" customHeight="1">
      <c r="E761" s="2"/>
      <c r="F761" s="2"/>
    </row>
    <row r="762" spans="5:6" ht="14.25" customHeight="1">
      <c r="E762" s="2"/>
      <c r="F762" s="2"/>
    </row>
    <row r="763" spans="5:6" ht="14.25" customHeight="1">
      <c r="E763" s="2"/>
      <c r="F763" s="2"/>
    </row>
    <row r="764" spans="5:6" ht="14.25" customHeight="1">
      <c r="E764" s="2"/>
      <c r="F764" s="2"/>
    </row>
    <row r="765" spans="5:6" ht="14.25" customHeight="1">
      <c r="E765" s="2"/>
      <c r="F765" s="2"/>
    </row>
    <row r="766" spans="5:6" ht="14.25" customHeight="1">
      <c r="E766" s="2"/>
      <c r="F766" s="2"/>
    </row>
    <row r="767" spans="5:6" ht="14.25" customHeight="1">
      <c r="E767" s="2"/>
      <c r="F767" s="2"/>
    </row>
    <row r="768" spans="5:6" ht="14.25" customHeight="1">
      <c r="E768" s="2"/>
      <c r="F768" s="2"/>
    </row>
    <row r="769" spans="5:6" ht="14.25" customHeight="1">
      <c r="E769" s="2"/>
      <c r="F769" s="2"/>
    </row>
    <row r="770" spans="5:6" ht="14.25" customHeight="1">
      <c r="E770" s="2"/>
      <c r="F770" s="2"/>
    </row>
    <row r="771" spans="5:6" ht="14.25" customHeight="1">
      <c r="E771" s="2"/>
      <c r="F771" s="2"/>
    </row>
    <row r="772" spans="5:6" ht="14.25" customHeight="1">
      <c r="E772" s="2"/>
      <c r="F772" s="2"/>
    </row>
    <row r="773" spans="5:6" ht="14.25" customHeight="1">
      <c r="E773" s="2"/>
      <c r="F773" s="2"/>
    </row>
    <row r="774" spans="5:6" ht="14.25" customHeight="1">
      <c r="E774" s="2"/>
      <c r="F774" s="2"/>
    </row>
    <row r="775" spans="5:6" ht="14.25" customHeight="1">
      <c r="E775" s="2"/>
      <c r="F775" s="2"/>
    </row>
    <row r="776" spans="5:6" ht="14.25" customHeight="1">
      <c r="E776" s="2"/>
      <c r="F776" s="2"/>
    </row>
    <row r="777" spans="5:6" ht="14.25" customHeight="1">
      <c r="E777" s="2"/>
      <c r="F777" s="2"/>
    </row>
    <row r="778" spans="5:6" ht="14.25" customHeight="1">
      <c r="E778" s="2"/>
      <c r="F778" s="2"/>
    </row>
    <row r="779" spans="5:6" ht="14.25" customHeight="1">
      <c r="E779" s="2"/>
      <c r="F779" s="2"/>
    </row>
    <row r="780" spans="5:6" ht="14.25" customHeight="1">
      <c r="E780" s="2"/>
      <c r="F780" s="2"/>
    </row>
    <row r="781" spans="5:6" ht="14.25" customHeight="1">
      <c r="E781" s="2"/>
      <c r="F781" s="2"/>
    </row>
    <row r="782" spans="5:6" ht="14.25" customHeight="1">
      <c r="E782" s="2"/>
      <c r="F782" s="2"/>
    </row>
    <row r="783" spans="5:6" ht="14.25" customHeight="1">
      <c r="E783" s="2"/>
      <c r="F783" s="2"/>
    </row>
    <row r="784" spans="5:6" ht="14.25" customHeight="1">
      <c r="E784" s="2"/>
      <c r="F784" s="2"/>
    </row>
    <row r="785" spans="5:6" ht="14.25" customHeight="1">
      <c r="E785" s="2"/>
      <c r="F785" s="2"/>
    </row>
    <row r="786" spans="5:6" ht="14.25" customHeight="1">
      <c r="E786" s="2"/>
      <c r="F786" s="2"/>
    </row>
    <row r="787" spans="5:6" ht="14.25" customHeight="1">
      <c r="E787" s="2"/>
      <c r="F787" s="2"/>
    </row>
    <row r="788" spans="5:6" ht="14.25" customHeight="1">
      <c r="E788" s="2"/>
      <c r="F788" s="2"/>
    </row>
    <row r="789" spans="5:6" ht="14.25" customHeight="1">
      <c r="E789" s="2"/>
      <c r="F789" s="2"/>
    </row>
    <row r="790" spans="5:6" ht="14.25" customHeight="1">
      <c r="E790" s="2"/>
      <c r="F790" s="2"/>
    </row>
    <row r="791" spans="5:6" ht="14.25" customHeight="1">
      <c r="E791" s="2"/>
      <c r="F791" s="2"/>
    </row>
    <row r="792" spans="5:6" ht="14.25" customHeight="1">
      <c r="E792" s="2"/>
      <c r="F792" s="2"/>
    </row>
    <row r="793" spans="5:6" ht="14.25" customHeight="1">
      <c r="E793" s="2"/>
      <c r="F793" s="2"/>
    </row>
    <row r="794" spans="5:6" ht="14.25" customHeight="1">
      <c r="E794" s="2"/>
      <c r="F794" s="2"/>
    </row>
    <row r="795" spans="5:6" ht="14.25" customHeight="1">
      <c r="E795" s="2"/>
      <c r="F795" s="2"/>
    </row>
    <row r="796" spans="5:6" ht="14.25" customHeight="1">
      <c r="E796" s="2"/>
      <c r="F796" s="2"/>
    </row>
    <row r="797" spans="5:6" ht="14.25" customHeight="1">
      <c r="E797" s="2"/>
      <c r="F797" s="2"/>
    </row>
    <row r="798" spans="5:6" ht="14.25" customHeight="1">
      <c r="E798" s="2"/>
      <c r="F798" s="2"/>
    </row>
    <row r="799" spans="5:6" ht="14.25" customHeight="1">
      <c r="E799" s="2"/>
      <c r="F799" s="2"/>
    </row>
    <row r="800" spans="5:6" ht="14.25" customHeight="1">
      <c r="E800" s="2"/>
      <c r="F800" s="2"/>
    </row>
    <row r="801" spans="5:6" ht="14.25" customHeight="1">
      <c r="E801" s="2"/>
      <c r="F801" s="2"/>
    </row>
    <row r="802" spans="5:6" ht="14.25" customHeight="1">
      <c r="E802" s="2"/>
      <c r="F802" s="2"/>
    </row>
    <row r="803" spans="5:6" ht="14.25" customHeight="1">
      <c r="E803" s="2"/>
      <c r="F803" s="2"/>
    </row>
    <row r="804" spans="5:6" ht="14.25" customHeight="1">
      <c r="E804" s="2"/>
      <c r="F804" s="2"/>
    </row>
    <row r="805" spans="5:6" ht="14.25" customHeight="1">
      <c r="E805" s="2"/>
      <c r="F805" s="2"/>
    </row>
    <row r="806" spans="5:6" ht="14.25" customHeight="1">
      <c r="E806" s="2"/>
      <c r="F806" s="2"/>
    </row>
    <row r="807" spans="5:6" ht="14.25" customHeight="1">
      <c r="E807" s="2"/>
      <c r="F807" s="2"/>
    </row>
    <row r="808" spans="5:6" ht="14.25" customHeight="1">
      <c r="E808" s="2"/>
      <c r="F808" s="2"/>
    </row>
    <row r="809" spans="5:6" ht="14.25" customHeight="1">
      <c r="E809" s="2"/>
      <c r="F809" s="2"/>
    </row>
    <row r="810" spans="5:6" ht="14.25" customHeight="1">
      <c r="E810" s="2"/>
      <c r="F810" s="2"/>
    </row>
    <row r="811" spans="5:6" ht="14.25" customHeight="1">
      <c r="E811" s="2"/>
      <c r="F811" s="2"/>
    </row>
    <row r="812" spans="5:6" ht="14.25" customHeight="1">
      <c r="E812" s="2"/>
      <c r="F812" s="2"/>
    </row>
    <row r="813" spans="5:6" ht="14.25" customHeight="1">
      <c r="E813" s="2"/>
      <c r="F813" s="2"/>
    </row>
    <row r="814" spans="5:6" ht="14.25" customHeight="1">
      <c r="E814" s="2"/>
      <c r="F814" s="2"/>
    </row>
    <row r="815" spans="5:6" ht="14.25" customHeight="1">
      <c r="E815" s="2"/>
      <c r="F815" s="2"/>
    </row>
    <row r="816" spans="5:6" ht="14.25" customHeight="1">
      <c r="E816" s="2"/>
      <c r="F816" s="2"/>
    </row>
    <row r="817" spans="5:6" ht="14.25" customHeight="1">
      <c r="E817" s="2"/>
      <c r="F817" s="2"/>
    </row>
    <row r="818" spans="5:6" ht="14.25" customHeight="1">
      <c r="E818" s="2"/>
      <c r="F818" s="2"/>
    </row>
    <row r="819" spans="5:6" ht="14.25" customHeight="1">
      <c r="E819" s="2"/>
      <c r="F819" s="2"/>
    </row>
    <row r="820" spans="5:6" ht="14.25" customHeight="1">
      <c r="E820" s="2"/>
      <c r="F820" s="2"/>
    </row>
    <row r="821" spans="5:6" ht="14.25" customHeight="1">
      <c r="E821" s="2"/>
      <c r="F821" s="2"/>
    </row>
    <row r="822" spans="5:6" ht="14.25" customHeight="1">
      <c r="E822" s="2"/>
      <c r="F822" s="2"/>
    </row>
    <row r="823" spans="5:6" ht="14.25" customHeight="1">
      <c r="E823" s="2"/>
      <c r="F823" s="2"/>
    </row>
    <row r="824" spans="5:6" ht="14.25" customHeight="1">
      <c r="E824" s="2"/>
      <c r="F824" s="2"/>
    </row>
    <row r="825" spans="5:6" ht="14.25" customHeight="1">
      <c r="E825" s="2"/>
      <c r="F825" s="2"/>
    </row>
    <row r="826" spans="5:6" ht="14.25" customHeight="1">
      <c r="E826" s="2"/>
      <c r="F826" s="2"/>
    </row>
    <row r="827" spans="5:6" ht="14.25" customHeight="1">
      <c r="E827" s="2"/>
      <c r="F827" s="2"/>
    </row>
    <row r="828" spans="5:6" ht="14.25" customHeight="1">
      <c r="E828" s="2"/>
      <c r="F828" s="2"/>
    </row>
    <row r="829" spans="5:6" ht="14.25" customHeight="1">
      <c r="E829" s="2"/>
      <c r="F829" s="2"/>
    </row>
    <row r="830" spans="5:6" ht="14.25" customHeight="1">
      <c r="E830" s="2"/>
      <c r="F830" s="2"/>
    </row>
    <row r="831" spans="5:6" ht="14.25" customHeight="1">
      <c r="E831" s="2"/>
      <c r="F831" s="2"/>
    </row>
    <row r="832" spans="5:6" ht="14.25" customHeight="1">
      <c r="E832" s="2"/>
      <c r="F832" s="2"/>
    </row>
    <row r="833" spans="5:6" ht="14.25" customHeight="1">
      <c r="E833" s="2"/>
      <c r="F833" s="2"/>
    </row>
    <row r="834" spans="5:6" ht="14.25" customHeight="1">
      <c r="E834" s="2"/>
      <c r="F834" s="2"/>
    </row>
    <row r="835" spans="5:6" ht="14.25" customHeight="1">
      <c r="E835" s="2"/>
      <c r="F835" s="2"/>
    </row>
    <row r="836" spans="5:6" ht="14.25" customHeight="1">
      <c r="E836" s="2"/>
      <c r="F836" s="2"/>
    </row>
    <row r="837" spans="5:6" ht="14.25" customHeight="1">
      <c r="E837" s="2"/>
      <c r="F837" s="2"/>
    </row>
    <row r="838" spans="5:6" ht="14.25" customHeight="1">
      <c r="E838" s="2"/>
      <c r="F838" s="2"/>
    </row>
    <row r="839" spans="5:6" ht="14.25" customHeight="1">
      <c r="E839" s="2"/>
      <c r="F839" s="2"/>
    </row>
    <row r="840" spans="5:6" ht="14.25" customHeight="1">
      <c r="E840" s="2"/>
      <c r="F840" s="2"/>
    </row>
    <row r="841" spans="5:6" ht="14.25" customHeight="1">
      <c r="E841" s="2"/>
      <c r="F841" s="2"/>
    </row>
    <row r="842" spans="5:6" ht="14.25" customHeight="1">
      <c r="E842" s="2"/>
      <c r="F842" s="2"/>
    </row>
    <row r="843" spans="5:6" ht="14.25" customHeight="1">
      <c r="E843" s="2"/>
      <c r="F843" s="2"/>
    </row>
    <row r="844" spans="5:6" ht="14.25" customHeight="1">
      <c r="E844" s="2"/>
      <c r="F844" s="2"/>
    </row>
    <row r="845" spans="5:6" ht="14.25" customHeight="1">
      <c r="E845" s="2"/>
      <c r="F845" s="2"/>
    </row>
    <row r="846" spans="5:6" ht="14.25" customHeight="1">
      <c r="E846" s="2"/>
      <c r="F846" s="2"/>
    </row>
    <row r="847" spans="5:6" ht="14.25" customHeight="1">
      <c r="E847" s="2"/>
      <c r="F847" s="2"/>
    </row>
    <row r="848" spans="5:6" ht="14.25" customHeight="1">
      <c r="E848" s="2"/>
      <c r="F848" s="2"/>
    </row>
    <row r="849" spans="5:6" ht="14.25" customHeight="1">
      <c r="E849" s="2"/>
      <c r="F849" s="2"/>
    </row>
    <row r="850" spans="5:6" ht="14.25" customHeight="1">
      <c r="E850" s="2"/>
      <c r="F850" s="2"/>
    </row>
    <row r="851" spans="5:6" ht="14.25" customHeight="1">
      <c r="E851" s="2"/>
      <c r="F851" s="2"/>
    </row>
    <row r="852" spans="5:6" ht="14.25" customHeight="1">
      <c r="E852" s="2"/>
      <c r="F852" s="2"/>
    </row>
    <row r="853" spans="5:6" ht="14.25" customHeight="1">
      <c r="E853" s="2"/>
      <c r="F853" s="2"/>
    </row>
    <row r="854" spans="5:6" ht="14.25" customHeight="1">
      <c r="E854" s="2"/>
      <c r="F854" s="2"/>
    </row>
    <row r="855" spans="5:6" ht="14.25" customHeight="1">
      <c r="E855" s="2"/>
      <c r="F855" s="2"/>
    </row>
    <row r="856" spans="5:6" ht="14.25" customHeight="1">
      <c r="E856" s="2"/>
      <c r="F856" s="2"/>
    </row>
    <row r="857" spans="5:6" ht="14.25" customHeight="1">
      <c r="E857" s="2"/>
      <c r="F857" s="2"/>
    </row>
    <row r="858" spans="5:6" ht="14.25" customHeight="1">
      <c r="E858" s="2"/>
      <c r="F858" s="2"/>
    </row>
    <row r="859" spans="5:6" ht="14.25" customHeight="1">
      <c r="E859" s="2"/>
      <c r="F859" s="2"/>
    </row>
    <row r="860" spans="5:6" ht="14.25" customHeight="1">
      <c r="E860" s="2"/>
      <c r="F860" s="2"/>
    </row>
    <row r="861" spans="5:6" ht="14.25" customHeight="1">
      <c r="E861" s="2"/>
      <c r="F861" s="2"/>
    </row>
    <row r="862" spans="5:6" ht="14.25" customHeight="1">
      <c r="E862" s="2"/>
      <c r="F862" s="2"/>
    </row>
    <row r="863" spans="5:6" ht="14.25" customHeight="1">
      <c r="E863" s="2"/>
      <c r="F863" s="2"/>
    </row>
    <row r="864" spans="5:6" ht="14.25" customHeight="1">
      <c r="E864" s="2"/>
      <c r="F864" s="2"/>
    </row>
    <row r="865" spans="5:6" ht="14.25" customHeight="1">
      <c r="E865" s="2"/>
      <c r="F865" s="2"/>
    </row>
    <row r="866" spans="5:6" ht="14.25" customHeight="1">
      <c r="E866" s="2"/>
      <c r="F866" s="2"/>
    </row>
    <row r="867" spans="5:6" ht="14.25" customHeight="1">
      <c r="E867" s="2"/>
      <c r="F867" s="2"/>
    </row>
    <row r="868" spans="5:6" ht="14.25" customHeight="1">
      <c r="E868" s="2"/>
      <c r="F868" s="2"/>
    </row>
    <row r="869" spans="5:6" ht="14.25" customHeight="1">
      <c r="E869" s="2"/>
      <c r="F869" s="2"/>
    </row>
    <row r="870" spans="5:6" ht="14.25" customHeight="1">
      <c r="E870" s="2"/>
      <c r="F870" s="2"/>
    </row>
    <row r="871" spans="5:6" ht="14.25" customHeight="1">
      <c r="E871" s="2"/>
      <c r="F871" s="2"/>
    </row>
    <row r="872" spans="5:6" ht="14.25" customHeight="1">
      <c r="E872" s="2"/>
      <c r="F872" s="2"/>
    </row>
    <row r="873" spans="5:6" ht="14.25" customHeight="1">
      <c r="E873" s="2"/>
      <c r="F873" s="2"/>
    </row>
    <row r="874" spans="5:6" ht="14.25" customHeight="1">
      <c r="E874" s="2"/>
      <c r="F874" s="2"/>
    </row>
    <row r="875" spans="5:6" ht="14.25" customHeight="1">
      <c r="E875" s="2"/>
      <c r="F875" s="2"/>
    </row>
    <row r="876" spans="5:6" ht="14.25" customHeight="1">
      <c r="E876" s="2"/>
      <c r="F876" s="2"/>
    </row>
    <row r="877" spans="5:6" ht="14.25" customHeight="1">
      <c r="E877" s="2"/>
      <c r="F877" s="2"/>
    </row>
    <row r="878" spans="5:6" ht="14.25" customHeight="1">
      <c r="E878" s="2"/>
      <c r="F878" s="2"/>
    </row>
    <row r="879" spans="5:6" ht="14.25" customHeight="1">
      <c r="E879" s="2"/>
      <c r="F879" s="2"/>
    </row>
    <row r="880" spans="5:6" ht="14.25" customHeight="1">
      <c r="E880" s="2"/>
      <c r="F880" s="2"/>
    </row>
    <row r="881" spans="5:6" ht="14.25" customHeight="1">
      <c r="E881" s="2"/>
      <c r="F881" s="2"/>
    </row>
    <row r="882" spans="5:6" ht="14.25" customHeight="1">
      <c r="E882" s="2"/>
      <c r="F882" s="2"/>
    </row>
    <row r="883" spans="5:6" ht="14.25" customHeight="1">
      <c r="E883" s="2"/>
      <c r="F883" s="2"/>
    </row>
    <row r="884" spans="5:6" ht="14.25" customHeight="1">
      <c r="E884" s="2"/>
      <c r="F884" s="2"/>
    </row>
    <row r="885" spans="5:6" ht="14.25" customHeight="1">
      <c r="E885" s="2"/>
      <c r="F885" s="2"/>
    </row>
    <row r="886" spans="5:6" ht="14.25" customHeight="1">
      <c r="E886" s="2"/>
      <c r="F886" s="2"/>
    </row>
    <row r="887" spans="5:6" ht="14.25" customHeight="1">
      <c r="E887" s="2"/>
      <c r="F887" s="2"/>
    </row>
    <row r="888" spans="5:6" ht="14.25" customHeight="1">
      <c r="E888" s="2"/>
      <c r="F888" s="2"/>
    </row>
    <row r="889" spans="5:6" ht="14.25" customHeight="1">
      <c r="E889" s="2"/>
      <c r="F889" s="2"/>
    </row>
    <row r="890" spans="5:6" ht="14.25" customHeight="1">
      <c r="E890" s="2"/>
      <c r="F890" s="2"/>
    </row>
    <row r="891" spans="5:6" ht="14.25" customHeight="1">
      <c r="E891" s="2"/>
      <c r="F891" s="2"/>
    </row>
    <row r="892" spans="5:6" ht="14.25" customHeight="1">
      <c r="E892" s="2"/>
      <c r="F892" s="2"/>
    </row>
    <row r="893" spans="5:6" ht="14.25" customHeight="1">
      <c r="E893" s="2"/>
      <c r="F893" s="2"/>
    </row>
    <row r="894" spans="5:6" ht="14.25" customHeight="1">
      <c r="E894" s="2"/>
      <c r="F894" s="2"/>
    </row>
    <row r="895" spans="5:6" ht="14.25" customHeight="1">
      <c r="E895" s="2"/>
      <c r="F895" s="2"/>
    </row>
    <row r="896" spans="5:6" ht="14.25" customHeight="1">
      <c r="E896" s="2"/>
      <c r="F896" s="2"/>
    </row>
    <row r="897" spans="5:6" ht="14.25" customHeight="1">
      <c r="E897" s="2"/>
      <c r="F897" s="2"/>
    </row>
    <row r="898" spans="5:6" ht="14.25" customHeight="1">
      <c r="E898" s="2"/>
      <c r="F898" s="2"/>
    </row>
    <row r="899" spans="5:6" ht="14.25" customHeight="1">
      <c r="E899" s="2"/>
      <c r="F899" s="2"/>
    </row>
    <row r="900" spans="5:6" ht="14.25" customHeight="1">
      <c r="E900" s="2"/>
      <c r="F900" s="2"/>
    </row>
    <row r="901" spans="5:6" ht="14.25" customHeight="1">
      <c r="E901" s="2"/>
      <c r="F901" s="2"/>
    </row>
    <row r="902" spans="5:6" ht="14.25" customHeight="1">
      <c r="E902" s="2"/>
      <c r="F902" s="2"/>
    </row>
    <row r="903" spans="5:6" ht="14.25" customHeight="1">
      <c r="E903" s="2"/>
      <c r="F903" s="2"/>
    </row>
    <row r="904" spans="5:6" ht="14.25" customHeight="1">
      <c r="E904" s="2"/>
      <c r="F904" s="2"/>
    </row>
    <row r="905" spans="5:6" ht="14.25" customHeight="1">
      <c r="E905" s="2"/>
      <c r="F905" s="2"/>
    </row>
    <row r="906" spans="5:6" ht="14.25" customHeight="1">
      <c r="E906" s="2"/>
      <c r="F906" s="2"/>
    </row>
    <row r="907" spans="5:6" ht="14.25" customHeight="1">
      <c r="E907" s="2"/>
      <c r="F907" s="2"/>
    </row>
    <row r="908" spans="5:6" ht="14.25" customHeight="1">
      <c r="E908" s="2"/>
      <c r="F908" s="2"/>
    </row>
    <row r="909" spans="5:6" ht="14.25" customHeight="1">
      <c r="E909" s="2"/>
      <c r="F909" s="2"/>
    </row>
    <row r="910" spans="5:6" ht="14.25" customHeight="1">
      <c r="E910" s="2"/>
      <c r="F910" s="2"/>
    </row>
    <row r="911" spans="5:6" ht="14.25" customHeight="1">
      <c r="E911" s="2"/>
      <c r="F911" s="2"/>
    </row>
    <row r="912" spans="5:6" ht="14.25" customHeight="1">
      <c r="E912" s="2"/>
      <c r="F912" s="2"/>
    </row>
    <row r="913" spans="5:6" ht="14.25" customHeight="1">
      <c r="E913" s="2"/>
      <c r="F913" s="2"/>
    </row>
    <row r="914" spans="5:6" ht="14.25" customHeight="1">
      <c r="E914" s="2"/>
      <c r="F914" s="2"/>
    </row>
    <row r="915" spans="5:6" ht="14.25" customHeight="1">
      <c r="E915" s="2"/>
      <c r="F915" s="2"/>
    </row>
    <row r="916" spans="5:6" ht="14.25" customHeight="1">
      <c r="E916" s="2"/>
      <c r="F916" s="2"/>
    </row>
    <row r="917" spans="5:6" ht="14.25" customHeight="1">
      <c r="E917" s="2"/>
      <c r="F917" s="2"/>
    </row>
    <row r="918" spans="5:6" ht="14.25" customHeight="1">
      <c r="E918" s="2"/>
      <c r="F918" s="2"/>
    </row>
    <row r="919" spans="5:6" ht="14.25" customHeight="1">
      <c r="E919" s="2"/>
      <c r="F919" s="2"/>
    </row>
    <row r="920" spans="5:6" ht="14.25" customHeight="1">
      <c r="E920" s="2"/>
      <c r="F920" s="2"/>
    </row>
    <row r="921" spans="5:6" ht="14.25" customHeight="1">
      <c r="E921" s="2"/>
      <c r="F921" s="2"/>
    </row>
    <row r="922" spans="5:6" ht="14.25" customHeight="1">
      <c r="E922" s="2"/>
      <c r="F922" s="2"/>
    </row>
    <row r="923" spans="5:6" ht="14.25" customHeight="1">
      <c r="E923" s="2"/>
      <c r="F923" s="2"/>
    </row>
    <row r="924" spans="5:6" ht="14.25" customHeight="1">
      <c r="E924" s="2"/>
      <c r="F924" s="2"/>
    </row>
    <row r="925" spans="5:6" ht="14.25" customHeight="1">
      <c r="E925" s="2"/>
      <c r="F925" s="2"/>
    </row>
    <row r="926" spans="5:6" ht="14.25" customHeight="1">
      <c r="E926" s="2"/>
      <c r="F926" s="2"/>
    </row>
    <row r="927" spans="5:6" ht="14.25" customHeight="1">
      <c r="E927" s="2"/>
      <c r="F927" s="2"/>
    </row>
    <row r="928" spans="5:6" ht="14.25" customHeight="1">
      <c r="E928" s="2"/>
      <c r="F928" s="2"/>
    </row>
    <row r="929" spans="5:6" ht="14.25" customHeight="1">
      <c r="E929" s="2"/>
      <c r="F929" s="2"/>
    </row>
    <row r="930" spans="5:6" ht="14.25" customHeight="1">
      <c r="E930" s="2"/>
      <c r="F930" s="2"/>
    </row>
    <row r="931" spans="5:6" ht="14.25" customHeight="1">
      <c r="E931" s="2"/>
      <c r="F931" s="2"/>
    </row>
    <row r="932" spans="5:6" ht="14.25" customHeight="1">
      <c r="E932" s="2"/>
      <c r="F932" s="2"/>
    </row>
    <row r="933" spans="5:6" ht="14.25" customHeight="1">
      <c r="E933" s="2"/>
      <c r="F933" s="2"/>
    </row>
    <row r="934" spans="5:6" ht="14.25" customHeight="1">
      <c r="E934" s="2"/>
      <c r="F934" s="2"/>
    </row>
    <row r="935" spans="5:6" ht="14.25" customHeight="1">
      <c r="E935" s="2"/>
      <c r="F935" s="2"/>
    </row>
    <row r="936" spans="5:6" ht="14.25" customHeight="1">
      <c r="E936" s="2"/>
      <c r="F936" s="2"/>
    </row>
    <row r="937" spans="5:6" ht="14.25" customHeight="1">
      <c r="E937" s="2"/>
      <c r="F937" s="2"/>
    </row>
    <row r="938" spans="5:6" ht="14.25" customHeight="1">
      <c r="E938" s="2"/>
      <c r="F938" s="2"/>
    </row>
    <row r="939" spans="5:6" ht="14.25" customHeight="1">
      <c r="E939" s="2"/>
      <c r="F939" s="2"/>
    </row>
    <row r="940" spans="5:6" ht="14.25" customHeight="1">
      <c r="E940" s="2"/>
      <c r="F940" s="2"/>
    </row>
    <row r="941" spans="5:6" ht="14.25" customHeight="1">
      <c r="E941" s="2"/>
      <c r="F941" s="2"/>
    </row>
    <row r="942" spans="5:6" ht="14.25" customHeight="1">
      <c r="E942" s="2"/>
      <c r="F942" s="2"/>
    </row>
    <row r="943" spans="5:6" ht="14.25" customHeight="1">
      <c r="E943" s="2"/>
      <c r="F943" s="2"/>
    </row>
    <row r="944" spans="5:6" ht="14.25" customHeight="1">
      <c r="E944" s="2"/>
      <c r="F944" s="2"/>
    </row>
    <row r="945" spans="5:6" ht="14.25" customHeight="1">
      <c r="E945" s="2"/>
      <c r="F945" s="2"/>
    </row>
    <row r="946" spans="5:6" ht="14.25" customHeight="1">
      <c r="E946" s="2"/>
      <c r="F946" s="2"/>
    </row>
    <row r="947" spans="5:6" ht="14.25" customHeight="1">
      <c r="E947" s="2"/>
      <c r="F947" s="2"/>
    </row>
    <row r="948" spans="5:6" ht="14.25" customHeight="1">
      <c r="E948" s="2"/>
      <c r="F948" s="2"/>
    </row>
    <row r="949" spans="5:6" ht="14.25" customHeight="1">
      <c r="E949" s="2"/>
      <c r="F949" s="2"/>
    </row>
    <row r="950" spans="5:6" ht="14.25" customHeight="1">
      <c r="E950" s="2"/>
      <c r="F950" s="2"/>
    </row>
    <row r="951" spans="5:6" ht="14.25" customHeight="1">
      <c r="E951" s="2"/>
      <c r="F951" s="2"/>
    </row>
    <row r="952" spans="5:6" ht="14.25" customHeight="1">
      <c r="E952" s="2"/>
      <c r="F952" s="2"/>
    </row>
    <row r="953" spans="5:6" ht="14.25" customHeight="1">
      <c r="E953" s="2"/>
      <c r="F953" s="2"/>
    </row>
    <row r="954" spans="5:6" ht="14.25" customHeight="1">
      <c r="E954" s="2"/>
      <c r="F954" s="2"/>
    </row>
    <row r="955" spans="5:6" ht="14.25" customHeight="1">
      <c r="E955" s="2"/>
      <c r="F955" s="2"/>
    </row>
    <row r="956" spans="5:6" ht="14.25" customHeight="1">
      <c r="E956" s="2"/>
      <c r="F956" s="2"/>
    </row>
    <row r="957" spans="5:6" ht="14.25" customHeight="1">
      <c r="E957" s="2"/>
      <c r="F957" s="2"/>
    </row>
    <row r="958" spans="5:6" ht="14.25" customHeight="1">
      <c r="E958" s="2"/>
      <c r="F958" s="2"/>
    </row>
    <row r="959" spans="5:6" ht="14.25" customHeight="1">
      <c r="E959" s="2"/>
      <c r="F959" s="2"/>
    </row>
    <row r="960" spans="5:6" ht="14.25" customHeight="1">
      <c r="E960" s="2"/>
      <c r="F960" s="2"/>
    </row>
    <row r="961" spans="5:6" ht="14.25" customHeight="1">
      <c r="E961" s="2"/>
      <c r="F961" s="2"/>
    </row>
    <row r="962" spans="5:6" ht="14.25" customHeight="1">
      <c r="E962" s="2"/>
      <c r="F962" s="2"/>
    </row>
    <row r="963" spans="5:6" ht="14.25" customHeight="1">
      <c r="E963" s="2"/>
      <c r="F963" s="2"/>
    </row>
    <row r="964" spans="5:6" ht="14.25" customHeight="1">
      <c r="E964" s="2"/>
      <c r="F964" s="2"/>
    </row>
    <row r="965" spans="5:6" ht="14.25" customHeight="1">
      <c r="E965" s="2"/>
      <c r="F965" s="2"/>
    </row>
    <row r="966" spans="5:6" ht="14.25" customHeight="1">
      <c r="E966" s="2"/>
      <c r="F966" s="2"/>
    </row>
    <row r="967" spans="5:6" ht="14.25" customHeight="1">
      <c r="E967" s="2"/>
      <c r="F967" s="2"/>
    </row>
    <row r="968" spans="5:6" ht="14.25" customHeight="1">
      <c r="E968" s="2"/>
      <c r="F968" s="2"/>
    </row>
    <row r="969" spans="5:6" ht="14.25" customHeight="1">
      <c r="E969" s="2"/>
      <c r="F969" s="2"/>
    </row>
    <row r="970" spans="5:6" ht="14.25" customHeight="1">
      <c r="E970" s="2"/>
      <c r="F970" s="2"/>
    </row>
    <row r="971" spans="5:6" ht="14.25" customHeight="1">
      <c r="E971" s="2"/>
      <c r="F971" s="2"/>
    </row>
    <row r="972" spans="5:6" ht="14.25" customHeight="1">
      <c r="E972" s="2"/>
      <c r="F972" s="2"/>
    </row>
    <row r="973" spans="5:6" ht="14.25" customHeight="1">
      <c r="E973" s="2"/>
      <c r="F973" s="2"/>
    </row>
    <row r="974" spans="5:6" ht="14.25" customHeight="1">
      <c r="E974" s="2"/>
      <c r="F974" s="2"/>
    </row>
    <row r="975" spans="5:6" ht="14.25" customHeight="1">
      <c r="E975" s="2"/>
      <c r="F975" s="2"/>
    </row>
    <row r="976" spans="5:6" ht="14.25" customHeight="1">
      <c r="E976" s="2"/>
      <c r="F976" s="2"/>
    </row>
    <row r="977" spans="5:6" ht="14.25" customHeight="1">
      <c r="E977" s="2"/>
      <c r="F977" s="2"/>
    </row>
    <row r="978" spans="5:6" ht="14.25" customHeight="1">
      <c r="E978" s="2"/>
      <c r="F978" s="2"/>
    </row>
    <row r="979" spans="5:6" ht="14.25" customHeight="1">
      <c r="E979" s="2"/>
      <c r="F979" s="2"/>
    </row>
    <row r="980" spans="5:6" ht="14.25" customHeight="1">
      <c r="E980" s="2"/>
      <c r="F980" s="2"/>
    </row>
    <row r="981" spans="5:6" ht="14.25" customHeight="1">
      <c r="E981" s="2"/>
      <c r="F981" s="2"/>
    </row>
    <row r="982" spans="5:6" ht="14.25" customHeight="1">
      <c r="E982" s="2"/>
      <c r="F982" s="2"/>
    </row>
    <row r="983" spans="5:6" ht="14.25" customHeight="1">
      <c r="E983" s="2"/>
      <c r="F983" s="2"/>
    </row>
    <row r="984" spans="5:6" ht="14.25" customHeight="1">
      <c r="E984" s="2"/>
      <c r="F984" s="2"/>
    </row>
    <row r="985" spans="5:6" ht="14.25" customHeight="1">
      <c r="E985" s="2"/>
      <c r="F985" s="2"/>
    </row>
    <row r="986" spans="5:6" ht="14.25" customHeight="1">
      <c r="E986" s="2"/>
      <c r="F986" s="2"/>
    </row>
    <row r="987" spans="5:6" ht="14.25" customHeight="1">
      <c r="E987" s="2"/>
      <c r="F987" s="2"/>
    </row>
    <row r="988" spans="5:6" ht="14.25" customHeight="1">
      <c r="E988" s="2"/>
      <c r="F988" s="2"/>
    </row>
    <row r="989" spans="5:6" ht="14.25" customHeight="1">
      <c r="E989" s="2"/>
      <c r="F989" s="2"/>
    </row>
    <row r="990" spans="5:6" ht="14.25" customHeight="1">
      <c r="E990" s="2"/>
      <c r="F990" s="2"/>
    </row>
    <row r="991" spans="5:6" ht="14.25" customHeight="1">
      <c r="E991" s="2"/>
      <c r="F991" s="2"/>
    </row>
    <row r="992" spans="5:6" ht="14.25" customHeight="1">
      <c r="E992" s="2"/>
      <c r="F992" s="2"/>
    </row>
    <row r="993" spans="5:6" ht="14.25" customHeight="1">
      <c r="E993" s="2"/>
      <c r="F993" s="2"/>
    </row>
    <row r="994" spans="5:6" ht="14.25" customHeight="1">
      <c r="E994" s="2"/>
      <c r="F994" s="2"/>
    </row>
    <row r="995" spans="5:6" ht="14.25" customHeight="1">
      <c r="E995" s="2"/>
      <c r="F995" s="2"/>
    </row>
    <row r="996" spans="5:6" ht="14.25" customHeight="1">
      <c r="E996" s="2"/>
      <c r="F996" s="2"/>
    </row>
    <row r="997" spans="5:6" ht="14.25" customHeight="1">
      <c r="E997" s="2"/>
      <c r="F997" s="2"/>
    </row>
    <row r="998" spans="5:6" ht="14.25" customHeight="1">
      <c r="E998" s="2"/>
      <c r="F998" s="2"/>
    </row>
    <row r="999" spans="5:6" ht="14.25" customHeight="1">
      <c r="E999" s="2"/>
      <c r="F999" s="2"/>
    </row>
    <row r="1000" spans="5:6" ht="14.25" customHeight="1">
      <c r="E1000" s="2"/>
      <c r="F1000" s="2"/>
    </row>
  </sheetData>
  <pageMargins left="0.7" right="0.7" top="0.75" bottom="0.75" header="0" footer="0"/>
  <pageSetup paperSize="9" orientation="portrai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C55A11"/>
  </sheetPr>
  <dimension ref="A1:N1003"/>
  <sheetViews>
    <sheetView showZeros="0" zoomScale="90" zoomScaleNormal="90" workbookViewId="0">
      <pane ySplit="2" topLeftCell="A83" activePane="bottomLeft" state="frozen"/>
      <selection activeCell="A115" sqref="A115"/>
      <selection pane="bottomLeft" activeCell="B89" sqref="B89"/>
    </sheetView>
  </sheetViews>
  <sheetFormatPr defaultColWidth="14.453125" defaultRowHeight="15" customHeight="1"/>
  <cols>
    <col min="1" max="1" width="17.36328125" customWidth="1"/>
    <col min="2" max="2" width="27.453125" customWidth="1"/>
    <col min="3" max="3" width="13.453125" customWidth="1"/>
    <col min="4" max="4" width="8.6328125" customWidth="1"/>
    <col min="5" max="6" width="13" customWidth="1"/>
    <col min="7" max="7" width="14.36328125" customWidth="1"/>
    <col min="8" max="12" width="13" customWidth="1"/>
    <col min="13" max="25" width="8.6328125" customWidth="1"/>
  </cols>
  <sheetData>
    <row r="1" spans="1:14" ht="14.25" customHeight="1">
      <c r="A1" s="72" t="s">
        <v>773</v>
      </c>
      <c r="C1" s="73"/>
      <c r="D1" s="4"/>
      <c r="E1" s="2">
        <v>1</v>
      </c>
      <c r="F1" s="2">
        <v>2</v>
      </c>
      <c r="G1" s="2">
        <v>3</v>
      </c>
      <c r="H1" s="2">
        <v>4</v>
      </c>
      <c r="I1" s="2">
        <v>5</v>
      </c>
      <c r="J1" s="2">
        <v>6</v>
      </c>
      <c r="K1" s="2">
        <v>7</v>
      </c>
      <c r="L1" s="2">
        <v>8</v>
      </c>
    </row>
    <row r="2" spans="1:14" ht="14.25" customHeight="1">
      <c r="A2" s="74" t="s">
        <v>159</v>
      </c>
      <c r="B2" s="74" t="s">
        <v>160</v>
      </c>
      <c r="C2" s="75" t="s">
        <v>161</v>
      </c>
      <c r="D2" s="2" t="s">
        <v>162</v>
      </c>
      <c r="E2" s="2" t="s">
        <v>163</v>
      </c>
      <c r="F2" s="2" t="s">
        <v>404</v>
      </c>
      <c r="G2" s="2" t="s">
        <v>406</v>
      </c>
      <c r="H2" s="2" t="s">
        <v>341</v>
      </c>
      <c r="I2" s="2" t="s">
        <v>167</v>
      </c>
      <c r="J2" s="2" t="s">
        <v>407</v>
      </c>
      <c r="K2" s="2" t="s">
        <v>343</v>
      </c>
      <c r="L2" s="2" t="s">
        <v>404</v>
      </c>
    </row>
    <row r="3" spans="1:14" ht="14.25" customHeight="1">
      <c r="A3" s="184" t="s">
        <v>1085</v>
      </c>
      <c r="B3" s="77" t="s">
        <v>620</v>
      </c>
      <c r="C3" s="12">
        <v>24</v>
      </c>
      <c r="D3" s="2">
        <v>6</v>
      </c>
      <c r="E3" s="6">
        <f t="shared" ref="E3:L5" si="0">IF($D3=E$1,+$C3,0)</f>
        <v>0</v>
      </c>
      <c r="F3" s="6">
        <f t="shared" si="0"/>
        <v>0</v>
      </c>
      <c r="G3" s="6">
        <f t="shared" si="0"/>
        <v>0</v>
      </c>
      <c r="H3" s="6">
        <f t="shared" si="0"/>
        <v>0</v>
      </c>
      <c r="I3" s="6">
        <f t="shared" si="0"/>
        <v>0</v>
      </c>
      <c r="J3" s="6">
        <f t="shared" si="0"/>
        <v>24</v>
      </c>
      <c r="K3" s="6">
        <f t="shared" si="0"/>
        <v>0</v>
      </c>
      <c r="L3" s="6">
        <f t="shared" si="0"/>
        <v>0</v>
      </c>
      <c r="N3" s="301">
        <f>+C3-SUM(E3:L3)</f>
        <v>0</v>
      </c>
    </row>
    <row r="4" spans="1:14" ht="14.25" customHeight="1">
      <c r="A4" s="184" t="s">
        <v>1085</v>
      </c>
      <c r="B4" s="304" t="s">
        <v>1107</v>
      </c>
      <c r="C4" s="12">
        <v>48</v>
      </c>
      <c r="D4" s="2">
        <v>6</v>
      </c>
      <c r="E4" s="6">
        <f t="shared" si="0"/>
        <v>0</v>
      </c>
      <c r="F4" s="6">
        <f t="shared" si="0"/>
        <v>0</v>
      </c>
      <c r="G4" s="6">
        <f t="shared" si="0"/>
        <v>0</v>
      </c>
      <c r="H4" s="6">
        <f t="shared" si="0"/>
        <v>0</v>
      </c>
      <c r="I4" s="6">
        <f t="shared" si="0"/>
        <v>0</v>
      </c>
      <c r="J4" s="6">
        <f t="shared" si="0"/>
        <v>48</v>
      </c>
      <c r="K4" s="6">
        <f t="shared" si="0"/>
        <v>0</v>
      </c>
      <c r="L4" s="6">
        <f t="shared" si="0"/>
        <v>0</v>
      </c>
      <c r="N4" s="301">
        <f t="shared" ref="N4:N67" si="1">+C4-SUM(E4:L4)</f>
        <v>0</v>
      </c>
    </row>
    <row r="5" spans="1:14" ht="14.25" customHeight="1">
      <c r="A5" s="184" t="s">
        <v>1085</v>
      </c>
      <c r="B5" s="304" t="s">
        <v>1108</v>
      </c>
      <c r="C5" s="12">
        <v>12</v>
      </c>
      <c r="D5" s="2">
        <v>6</v>
      </c>
      <c r="E5" s="6">
        <f t="shared" si="0"/>
        <v>0</v>
      </c>
      <c r="F5" s="6">
        <f t="shared" si="0"/>
        <v>0</v>
      </c>
      <c r="G5" s="6">
        <f t="shared" si="0"/>
        <v>0</v>
      </c>
      <c r="H5" s="6">
        <f t="shared" si="0"/>
        <v>0</v>
      </c>
      <c r="I5" s="6">
        <f t="shared" si="0"/>
        <v>0</v>
      </c>
      <c r="J5" s="6">
        <f t="shared" si="0"/>
        <v>12</v>
      </c>
      <c r="K5" s="6">
        <f t="shared" si="0"/>
        <v>0</v>
      </c>
      <c r="L5" s="6">
        <f t="shared" si="0"/>
        <v>0</v>
      </c>
      <c r="N5" s="301">
        <f t="shared" si="1"/>
        <v>0</v>
      </c>
    </row>
    <row r="6" spans="1:14" ht="14.25" customHeight="1">
      <c r="A6" s="184" t="s">
        <v>1086</v>
      </c>
      <c r="B6" s="76" t="s">
        <v>606</v>
      </c>
      <c r="C6" s="12">
        <v>96</v>
      </c>
      <c r="D6" s="2">
        <v>6</v>
      </c>
      <c r="E6" s="6">
        <f t="shared" ref="E6:L6" si="2">IF($D6=E$1,+$C6,0)</f>
        <v>0</v>
      </c>
      <c r="F6" s="6">
        <f t="shared" si="2"/>
        <v>0</v>
      </c>
      <c r="G6" s="6">
        <f t="shared" si="2"/>
        <v>0</v>
      </c>
      <c r="H6" s="6">
        <f t="shared" si="2"/>
        <v>0</v>
      </c>
      <c r="I6" s="6">
        <f t="shared" si="2"/>
        <v>0</v>
      </c>
      <c r="J6" s="6">
        <f t="shared" si="2"/>
        <v>96</v>
      </c>
      <c r="K6" s="6">
        <f t="shared" si="2"/>
        <v>0</v>
      </c>
      <c r="L6" s="6">
        <f t="shared" si="2"/>
        <v>0</v>
      </c>
      <c r="N6" s="301">
        <f t="shared" si="1"/>
        <v>0</v>
      </c>
    </row>
    <row r="7" spans="1:14" ht="14.25" customHeight="1">
      <c r="A7" s="184" t="s">
        <v>1087</v>
      </c>
      <c r="B7" s="76" t="s">
        <v>620</v>
      </c>
      <c r="C7" s="12">
        <v>36</v>
      </c>
      <c r="D7" s="2">
        <v>6</v>
      </c>
      <c r="E7" s="6">
        <f t="shared" ref="E7:L7" si="3">IF($D7=E$1,+$C7,0)</f>
        <v>0</v>
      </c>
      <c r="F7" s="6">
        <f t="shared" si="3"/>
        <v>0</v>
      </c>
      <c r="G7" s="6">
        <f t="shared" si="3"/>
        <v>0</v>
      </c>
      <c r="H7" s="6">
        <f t="shared" si="3"/>
        <v>0</v>
      </c>
      <c r="I7" s="6">
        <f t="shared" si="3"/>
        <v>0</v>
      </c>
      <c r="J7" s="6">
        <f t="shared" si="3"/>
        <v>36</v>
      </c>
      <c r="K7" s="6">
        <f t="shared" si="3"/>
        <v>0</v>
      </c>
      <c r="L7" s="6">
        <f t="shared" si="3"/>
        <v>0</v>
      </c>
      <c r="N7" s="301">
        <f t="shared" si="1"/>
        <v>0</v>
      </c>
    </row>
    <row r="8" spans="1:14" ht="14.25" customHeight="1">
      <c r="A8" s="79" t="s">
        <v>1089</v>
      </c>
      <c r="B8" s="76" t="s">
        <v>1088</v>
      </c>
      <c r="C8" s="12">
        <v>14974</v>
      </c>
      <c r="D8" s="2">
        <v>8</v>
      </c>
      <c r="E8" s="6">
        <f t="shared" ref="E8:L8" si="4">IF($D8=E$1,+$C8,0)</f>
        <v>0</v>
      </c>
      <c r="F8" s="6">
        <f t="shared" si="4"/>
        <v>0</v>
      </c>
      <c r="G8" s="6">
        <f t="shared" si="4"/>
        <v>0</v>
      </c>
      <c r="H8" s="6">
        <f t="shared" si="4"/>
        <v>0</v>
      </c>
      <c r="I8" s="6">
        <f t="shared" si="4"/>
        <v>0</v>
      </c>
      <c r="J8" s="6">
        <f t="shared" si="4"/>
        <v>0</v>
      </c>
      <c r="K8" s="6">
        <f t="shared" si="4"/>
        <v>0</v>
      </c>
      <c r="L8" s="6">
        <f t="shared" si="4"/>
        <v>14974</v>
      </c>
      <c r="N8" s="301">
        <f t="shared" si="1"/>
        <v>0</v>
      </c>
    </row>
    <row r="9" spans="1:14" ht="14.25" customHeight="1">
      <c r="A9" s="79" t="s">
        <v>1090</v>
      </c>
      <c r="B9" s="76" t="s">
        <v>603</v>
      </c>
      <c r="C9" s="12">
        <v>90</v>
      </c>
      <c r="D9" s="2">
        <v>6</v>
      </c>
      <c r="E9" s="6">
        <f t="shared" ref="E9:L9" si="5">IF($D9=E$1,+$C9,0)</f>
        <v>0</v>
      </c>
      <c r="F9" s="6">
        <f t="shared" si="5"/>
        <v>0</v>
      </c>
      <c r="G9" s="6">
        <f t="shared" si="5"/>
        <v>0</v>
      </c>
      <c r="H9" s="6">
        <f t="shared" si="5"/>
        <v>0</v>
      </c>
      <c r="I9" s="6">
        <f t="shared" si="5"/>
        <v>0</v>
      </c>
      <c r="J9" s="6">
        <f t="shared" si="5"/>
        <v>90</v>
      </c>
      <c r="K9" s="6">
        <f t="shared" si="5"/>
        <v>0</v>
      </c>
      <c r="L9" s="6">
        <f t="shared" si="5"/>
        <v>0</v>
      </c>
      <c r="N9" s="301">
        <f t="shared" si="1"/>
        <v>0</v>
      </c>
    </row>
    <row r="10" spans="1:14" ht="14.25" customHeight="1">
      <c r="A10" s="79" t="s">
        <v>1091</v>
      </c>
      <c r="B10" s="76" t="s">
        <v>620</v>
      </c>
      <c r="C10" s="12">
        <v>24</v>
      </c>
      <c r="D10" s="2">
        <v>6</v>
      </c>
      <c r="E10" s="6">
        <f t="shared" ref="E10:L10" si="6">IF($D10=E$1,+$C10,0)</f>
        <v>0</v>
      </c>
      <c r="F10" s="6">
        <f t="shared" si="6"/>
        <v>0</v>
      </c>
      <c r="G10" s="6">
        <f t="shared" si="6"/>
        <v>0</v>
      </c>
      <c r="H10" s="6">
        <f t="shared" si="6"/>
        <v>0</v>
      </c>
      <c r="I10" s="6">
        <f t="shared" si="6"/>
        <v>0</v>
      </c>
      <c r="J10" s="6">
        <f t="shared" si="6"/>
        <v>24</v>
      </c>
      <c r="K10" s="6">
        <f t="shared" si="6"/>
        <v>0</v>
      </c>
      <c r="L10" s="6">
        <f t="shared" si="6"/>
        <v>0</v>
      </c>
      <c r="N10" s="301">
        <f t="shared" si="1"/>
        <v>0</v>
      </c>
    </row>
    <row r="11" spans="1:14" ht="14.25" customHeight="1">
      <c r="A11" s="80" t="s">
        <v>1092</v>
      </c>
      <c r="B11" s="76" t="s">
        <v>615</v>
      </c>
      <c r="C11" s="12">
        <v>24</v>
      </c>
      <c r="D11" s="2">
        <v>6</v>
      </c>
      <c r="E11" s="6">
        <f t="shared" ref="E11:L11" si="7">IF($D11=E$1,+$C11,0)</f>
        <v>0</v>
      </c>
      <c r="F11" s="6">
        <f t="shared" si="7"/>
        <v>0</v>
      </c>
      <c r="G11" s="6">
        <f t="shared" si="7"/>
        <v>0</v>
      </c>
      <c r="H11" s="6">
        <f t="shared" si="7"/>
        <v>0</v>
      </c>
      <c r="I11" s="6">
        <f t="shared" si="7"/>
        <v>0</v>
      </c>
      <c r="J11" s="6">
        <f t="shared" si="7"/>
        <v>24</v>
      </c>
      <c r="K11" s="6">
        <f t="shared" si="7"/>
        <v>0</v>
      </c>
      <c r="L11" s="6">
        <f t="shared" si="7"/>
        <v>0</v>
      </c>
      <c r="N11" s="301">
        <f t="shared" si="1"/>
        <v>0</v>
      </c>
    </row>
    <row r="12" spans="1:14" ht="14.25" customHeight="1">
      <c r="A12" s="80" t="s">
        <v>1093</v>
      </c>
      <c r="B12" s="76" t="s">
        <v>620</v>
      </c>
      <c r="C12" s="12">
        <v>24</v>
      </c>
      <c r="D12" s="2">
        <v>6</v>
      </c>
      <c r="E12" s="6">
        <f t="shared" ref="E12:L12" si="8">IF($D12=E$1,+$C12,0)</f>
        <v>0</v>
      </c>
      <c r="F12" s="6">
        <f t="shared" si="8"/>
        <v>0</v>
      </c>
      <c r="G12" s="6">
        <f t="shared" si="8"/>
        <v>0</v>
      </c>
      <c r="H12" s="6">
        <f t="shared" si="8"/>
        <v>0</v>
      </c>
      <c r="I12" s="6">
        <f t="shared" si="8"/>
        <v>0</v>
      </c>
      <c r="J12" s="6">
        <f t="shared" si="8"/>
        <v>24</v>
      </c>
      <c r="K12" s="6">
        <f t="shared" si="8"/>
        <v>0</v>
      </c>
      <c r="L12" s="6">
        <f t="shared" si="8"/>
        <v>0</v>
      </c>
      <c r="N12" s="301">
        <f t="shared" si="1"/>
        <v>0</v>
      </c>
    </row>
    <row r="13" spans="1:14" ht="14.25" customHeight="1">
      <c r="A13" s="76" t="s">
        <v>1094</v>
      </c>
      <c r="B13" s="76" t="s">
        <v>1095</v>
      </c>
      <c r="C13" s="12">
        <v>24</v>
      </c>
      <c r="D13" s="2">
        <v>6</v>
      </c>
      <c r="E13" s="6">
        <f t="shared" ref="E13:L13" si="9">IF($D13=E$1,+$C13,0)</f>
        <v>0</v>
      </c>
      <c r="F13" s="6">
        <f t="shared" si="9"/>
        <v>0</v>
      </c>
      <c r="G13" s="6">
        <f t="shared" si="9"/>
        <v>0</v>
      </c>
      <c r="H13" s="6">
        <f t="shared" si="9"/>
        <v>0</v>
      </c>
      <c r="I13" s="6">
        <f t="shared" si="9"/>
        <v>0</v>
      </c>
      <c r="J13" s="6">
        <f t="shared" si="9"/>
        <v>24</v>
      </c>
      <c r="K13" s="6">
        <f t="shared" si="9"/>
        <v>0</v>
      </c>
      <c r="L13" s="6">
        <f t="shared" si="9"/>
        <v>0</v>
      </c>
      <c r="N13" s="301">
        <f t="shared" si="1"/>
        <v>0</v>
      </c>
    </row>
    <row r="14" spans="1:14" ht="14.25" customHeight="1">
      <c r="A14" s="76" t="s">
        <v>1096</v>
      </c>
      <c r="B14" s="76" t="s">
        <v>606</v>
      </c>
      <c r="C14" s="12">
        <v>120</v>
      </c>
      <c r="D14" s="2">
        <v>6</v>
      </c>
      <c r="E14" s="6">
        <f t="shared" ref="E14:L14" si="10">IF($D14=E$1,+$C14,0)</f>
        <v>0</v>
      </c>
      <c r="F14" s="6">
        <f t="shared" si="10"/>
        <v>0</v>
      </c>
      <c r="G14" s="6">
        <f t="shared" si="10"/>
        <v>0</v>
      </c>
      <c r="H14" s="6">
        <f t="shared" si="10"/>
        <v>0</v>
      </c>
      <c r="I14" s="6">
        <f t="shared" si="10"/>
        <v>0</v>
      </c>
      <c r="J14" s="6">
        <f t="shared" si="10"/>
        <v>120</v>
      </c>
      <c r="K14" s="6">
        <f t="shared" si="10"/>
        <v>0</v>
      </c>
      <c r="L14" s="6">
        <f t="shared" si="10"/>
        <v>0</v>
      </c>
      <c r="N14" s="301">
        <f t="shared" si="1"/>
        <v>0</v>
      </c>
    </row>
    <row r="15" spans="1:14" ht="14.25" customHeight="1">
      <c r="A15" s="76" t="s">
        <v>1096</v>
      </c>
      <c r="B15" s="76" t="s">
        <v>620</v>
      </c>
      <c r="C15" s="12">
        <v>24</v>
      </c>
      <c r="D15" s="2">
        <v>6</v>
      </c>
      <c r="E15" s="6">
        <f t="shared" ref="E15:L15" si="11">IF($D15=E$1,+$C15,0)</f>
        <v>0</v>
      </c>
      <c r="F15" s="6">
        <f t="shared" si="11"/>
        <v>0</v>
      </c>
      <c r="G15" s="6">
        <f t="shared" si="11"/>
        <v>0</v>
      </c>
      <c r="H15" s="6">
        <f t="shared" si="11"/>
        <v>0</v>
      </c>
      <c r="I15" s="6">
        <f t="shared" si="11"/>
        <v>0</v>
      </c>
      <c r="J15" s="6">
        <f t="shared" si="11"/>
        <v>24</v>
      </c>
      <c r="K15" s="6">
        <f t="shared" si="11"/>
        <v>0</v>
      </c>
      <c r="L15" s="6">
        <f t="shared" si="11"/>
        <v>0</v>
      </c>
      <c r="N15" s="301">
        <f t="shared" si="1"/>
        <v>0</v>
      </c>
    </row>
    <row r="16" spans="1:14" ht="14.25" customHeight="1">
      <c r="A16" s="76" t="s">
        <v>1097</v>
      </c>
      <c r="B16" s="76" t="s">
        <v>1098</v>
      </c>
      <c r="C16" s="12">
        <v>192</v>
      </c>
      <c r="D16" s="2">
        <v>6</v>
      </c>
      <c r="E16" s="6">
        <f t="shared" ref="E16:L16" si="12">IF($D16=E$1,+$C16,0)</f>
        <v>0</v>
      </c>
      <c r="F16" s="6">
        <f t="shared" si="12"/>
        <v>0</v>
      </c>
      <c r="G16" s="6">
        <f t="shared" si="12"/>
        <v>0</v>
      </c>
      <c r="H16" s="6">
        <f t="shared" si="12"/>
        <v>0</v>
      </c>
      <c r="I16" s="6">
        <f t="shared" si="12"/>
        <v>0</v>
      </c>
      <c r="J16" s="6">
        <f t="shared" si="12"/>
        <v>192</v>
      </c>
      <c r="K16" s="6">
        <f t="shared" si="12"/>
        <v>0</v>
      </c>
      <c r="L16" s="6">
        <f t="shared" si="12"/>
        <v>0</v>
      </c>
      <c r="N16" s="301">
        <f t="shared" si="1"/>
        <v>0</v>
      </c>
    </row>
    <row r="17" spans="1:14" ht="14.25" customHeight="1">
      <c r="A17" s="76" t="s">
        <v>1099</v>
      </c>
      <c r="B17" s="76" t="s">
        <v>620</v>
      </c>
      <c r="C17" s="12">
        <v>24</v>
      </c>
      <c r="D17" s="2">
        <v>6</v>
      </c>
      <c r="E17" s="6">
        <f t="shared" ref="E17:L17" si="13">IF($D17=E$1,+$C17,0)</f>
        <v>0</v>
      </c>
      <c r="F17" s="6">
        <f t="shared" si="13"/>
        <v>0</v>
      </c>
      <c r="G17" s="6">
        <f t="shared" si="13"/>
        <v>0</v>
      </c>
      <c r="H17" s="6">
        <f t="shared" si="13"/>
        <v>0</v>
      </c>
      <c r="I17" s="6">
        <f t="shared" si="13"/>
        <v>0</v>
      </c>
      <c r="J17" s="6">
        <f t="shared" si="13"/>
        <v>24</v>
      </c>
      <c r="K17" s="6">
        <f t="shared" si="13"/>
        <v>0</v>
      </c>
      <c r="L17" s="6">
        <f t="shared" si="13"/>
        <v>0</v>
      </c>
      <c r="N17" s="301">
        <f t="shared" si="1"/>
        <v>0</v>
      </c>
    </row>
    <row r="18" spans="1:14" ht="14.25" customHeight="1">
      <c r="A18" s="76" t="s">
        <v>1100</v>
      </c>
      <c r="B18" s="76" t="s">
        <v>620</v>
      </c>
      <c r="C18" s="12">
        <v>24</v>
      </c>
      <c r="D18" s="2">
        <v>6</v>
      </c>
      <c r="E18" s="6">
        <f t="shared" ref="E18:L18" si="14">IF($D18=E$1,+$C18,0)</f>
        <v>0</v>
      </c>
      <c r="F18" s="6">
        <f t="shared" si="14"/>
        <v>0</v>
      </c>
      <c r="G18" s="6">
        <f t="shared" si="14"/>
        <v>0</v>
      </c>
      <c r="H18" s="6">
        <f t="shared" si="14"/>
        <v>0</v>
      </c>
      <c r="I18" s="6">
        <f t="shared" si="14"/>
        <v>0</v>
      </c>
      <c r="J18" s="6">
        <f t="shared" si="14"/>
        <v>24</v>
      </c>
      <c r="K18" s="6">
        <f t="shared" si="14"/>
        <v>0</v>
      </c>
      <c r="L18" s="6">
        <f t="shared" si="14"/>
        <v>0</v>
      </c>
      <c r="N18" s="301">
        <f t="shared" si="1"/>
        <v>0</v>
      </c>
    </row>
    <row r="19" spans="1:14" ht="14.25" customHeight="1">
      <c r="A19" s="76" t="s">
        <v>1113</v>
      </c>
      <c r="B19" s="76" t="s">
        <v>620</v>
      </c>
      <c r="C19" s="12">
        <v>24</v>
      </c>
      <c r="D19" s="2">
        <v>6</v>
      </c>
      <c r="E19" s="6">
        <f t="shared" ref="E19:L19" si="15">IF($D19=E$1,+$C19,0)</f>
        <v>0</v>
      </c>
      <c r="F19" s="6">
        <f t="shared" si="15"/>
        <v>0</v>
      </c>
      <c r="G19" s="6">
        <f t="shared" si="15"/>
        <v>0</v>
      </c>
      <c r="H19" s="6">
        <f t="shared" si="15"/>
        <v>0</v>
      </c>
      <c r="I19" s="6">
        <f t="shared" si="15"/>
        <v>0</v>
      </c>
      <c r="J19" s="6">
        <f t="shared" si="15"/>
        <v>24</v>
      </c>
      <c r="K19" s="6">
        <f t="shared" si="15"/>
        <v>0</v>
      </c>
      <c r="L19" s="6">
        <f t="shared" si="15"/>
        <v>0</v>
      </c>
      <c r="N19" s="301">
        <f t="shared" si="1"/>
        <v>0</v>
      </c>
    </row>
    <row r="20" spans="1:14" ht="14.25" customHeight="1">
      <c r="A20" s="76" t="s">
        <v>1114</v>
      </c>
      <c r="B20" s="76" t="s">
        <v>1115</v>
      </c>
      <c r="C20" s="12">
        <v>48</v>
      </c>
      <c r="D20" s="2">
        <v>6</v>
      </c>
      <c r="E20" s="6">
        <f t="shared" ref="E20:L20" si="16">IF($D20=E$1,+$C20,0)</f>
        <v>0</v>
      </c>
      <c r="F20" s="6">
        <f t="shared" si="16"/>
        <v>0</v>
      </c>
      <c r="G20" s="6">
        <f t="shared" si="16"/>
        <v>0</v>
      </c>
      <c r="H20" s="6">
        <f t="shared" si="16"/>
        <v>0</v>
      </c>
      <c r="I20" s="6">
        <f t="shared" si="16"/>
        <v>0</v>
      </c>
      <c r="J20" s="6">
        <f t="shared" si="16"/>
        <v>48</v>
      </c>
      <c r="K20" s="6">
        <f t="shared" si="16"/>
        <v>0</v>
      </c>
      <c r="L20" s="6">
        <f t="shared" si="16"/>
        <v>0</v>
      </c>
      <c r="N20" s="301">
        <f t="shared" si="1"/>
        <v>0</v>
      </c>
    </row>
    <row r="21" spans="1:14" ht="14.25" customHeight="1">
      <c r="A21" s="76" t="s">
        <v>1116</v>
      </c>
      <c r="B21" s="76" t="s">
        <v>638</v>
      </c>
      <c r="C21" s="12">
        <v>33</v>
      </c>
      <c r="D21" s="2">
        <v>6</v>
      </c>
      <c r="E21" s="6">
        <f t="shared" ref="E21:L21" si="17">IF($D21=E$1,+$C21,0)</f>
        <v>0</v>
      </c>
      <c r="F21" s="6">
        <f t="shared" si="17"/>
        <v>0</v>
      </c>
      <c r="G21" s="6">
        <f t="shared" si="17"/>
        <v>0</v>
      </c>
      <c r="H21" s="6">
        <f t="shared" si="17"/>
        <v>0</v>
      </c>
      <c r="I21" s="6">
        <f t="shared" si="17"/>
        <v>0</v>
      </c>
      <c r="J21" s="6">
        <f t="shared" si="17"/>
        <v>33</v>
      </c>
      <c r="K21" s="6">
        <f t="shared" si="17"/>
        <v>0</v>
      </c>
      <c r="L21" s="6">
        <f t="shared" si="17"/>
        <v>0</v>
      </c>
      <c r="N21" s="301">
        <f t="shared" si="1"/>
        <v>0</v>
      </c>
    </row>
    <row r="22" spans="1:14" ht="14.25" customHeight="1">
      <c r="A22" s="76" t="s">
        <v>1116</v>
      </c>
      <c r="B22" s="76" t="s">
        <v>606</v>
      </c>
      <c r="C22" s="12">
        <v>96</v>
      </c>
      <c r="D22" s="2">
        <v>6</v>
      </c>
      <c r="E22" s="6">
        <f t="shared" ref="E22:L22" si="18">IF($D22=E$1,+$C22,0)</f>
        <v>0</v>
      </c>
      <c r="F22" s="6">
        <f t="shared" si="18"/>
        <v>0</v>
      </c>
      <c r="G22" s="6">
        <f t="shared" si="18"/>
        <v>0</v>
      </c>
      <c r="H22" s="6">
        <f t="shared" si="18"/>
        <v>0</v>
      </c>
      <c r="I22" s="6">
        <f t="shared" si="18"/>
        <v>0</v>
      </c>
      <c r="J22" s="6">
        <f t="shared" si="18"/>
        <v>96</v>
      </c>
      <c r="K22" s="6">
        <f t="shared" si="18"/>
        <v>0</v>
      </c>
      <c r="L22" s="6">
        <f t="shared" si="18"/>
        <v>0</v>
      </c>
      <c r="N22" s="301">
        <f t="shared" si="1"/>
        <v>0</v>
      </c>
    </row>
    <row r="23" spans="1:14" ht="14.25" customHeight="1">
      <c r="A23" s="76" t="s">
        <v>1116</v>
      </c>
      <c r="B23" s="76" t="s">
        <v>620</v>
      </c>
      <c r="C23" s="12">
        <v>24</v>
      </c>
      <c r="D23" s="2">
        <v>6</v>
      </c>
      <c r="E23" s="6">
        <f t="shared" ref="E23:L32" si="19">IF($D23=E$1,+$C23,0)</f>
        <v>0</v>
      </c>
      <c r="F23" s="6">
        <f t="shared" si="19"/>
        <v>0</v>
      </c>
      <c r="G23" s="6">
        <f t="shared" si="19"/>
        <v>0</v>
      </c>
      <c r="H23" s="6">
        <f t="shared" si="19"/>
        <v>0</v>
      </c>
      <c r="I23" s="6">
        <f t="shared" si="19"/>
        <v>0</v>
      </c>
      <c r="J23" s="6">
        <f t="shared" si="19"/>
        <v>24</v>
      </c>
      <c r="K23" s="6">
        <f t="shared" si="19"/>
        <v>0</v>
      </c>
      <c r="L23" s="6">
        <f t="shared" si="19"/>
        <v>0</v>
      </c>
      <c r="N23" s="301">
        <f t="shared" si="1"/>
        <v>0</v>
      </c>
    </row>
    <row r="24" spans="1:14" ht="14.25" customHeight="1">
      <c r="A24" s="76" t="s">
        <v>1117</v>
      </c>
      <c r="B24" s="76" t="s">
        <v>1118</v>
      </c>
      <c r="C24" s="12">
        <v>900</v>
      </c>
      <c r="D24" s="2">
        <v>2</v>
      </c>
      <c r="E24" s="348">
        <f t="shared" si="19"/>
        <v>0</v>
      </c>
      <c r="F24" s="348">
        <f t="shared" si="19"/>
        <v>900</v>
      </c>
      <c r="G24" s="348">
        <f t="shared" si="19"/>
        <v>0</v>
      </c>
      <c r="H24" s="348">
        <f t="shared" si="19"/>
        <v>0</v>
      </c>
      <c r="I24" s="348">
        <f t="shared" si="19"/>
        <v>0</v>
      </c>
      <c r="J24" s="348">
        <f t="shared" si="19"/>
        <v>0</v>
      </c>
      <c r="K24" s="348">
        <f t="shared" si="19"/>
        <v>0</v>
      </c>
      <c r="L24" s="348">
        <f t="shared" si="19"/>
        <v>0</v>
      </c>
      <c r="N24" s="301">
        <f t="shared" si="1"/>
        <v>0</v>
      </c>
    </row>
    <row r="25" spans="1:14" ht="14.25" customHeight="1">
      <c r="A25" s="76" t="s">
        <v>1119</v>
      </c>
      <c r="B25" s="76" t="s">
        <v>1120</v>
      </c>
      <c r="C25" s="12">
        <v>90</v>
      </c>
      <c r="D25" s="2">
        <v>6</v>
      </c>
      <c r="E25" s="348">
        <f t="shared" si="19"/>
        <v>0</v>
      </c>
      <c r="F25" s="348">
        <f t="shared" si="19"/>
        <v>0</v>
      </c>
      <c r="G25" s="348">
        <f t="shared" si="19"/>
        <v>0</v>
      </c>
      <c r="H25" s="348">
        <f t="shared" si="19"/>
        <v>0</v>
      </c>
      <c r="I25" s="348">
        <f t="shared" si="19"/>
        <v>0</v>
      </c>
      <c r="J25" s="348">
        <f t="shared" si="19"/>
        <v>90</v>
      </c>
      <c r="K25" s="348">
        <f t="shared" si="19"/>
        <v>0</v>
      </c>
      <c r="L25" s="348">
        <f t="shared" si="19"/>
        <v>0</v>
      </c>
      <c r="N25" s="301">
        <f t="shared" si="1"/>
        <v>0</v>
      </c>
    </row>
    <row r="26" spans="1:14" ht="14.25" customHeight="1">
      <c r="A26" s="76" t="s">
        <v>1121</v>
      </c>
      <c r="B26" s="76" t="s">
        <v>620</v>
      </c>
      <c r="C26" s="6">
        <v>24</v>
      </c>
      <c r="D26" s="2">
        <v>6</v>
      </c>
      <c r="E26" s="348">
        <f t="shared" si="19"/>
        <v>0</v>
      </c>
      <c r="F26" s="348">
        <f t="shared" si="19"/>
        <v>0</v>
      </c>
      <c r="G26" s="348">
        <f t="shared" si="19"/>
        <v>0</v>
      </c>
      <c r="H26" s="348">
        <f t="shared" si="19"/>
        <v>0</v>
      </c>
      <c r="I26" s="348">
        <f t="shared" si="19"/>
        <v>0</v>
      </c>
      <c r="J26" s="348">
        <f t="shared" si="19"/>
        <v>24</v>
      </c>
      <c r="K26" s="348">
        <f t="shared" si="19"/>
        <v>0</v>
      </c>
      <c r="L26" s="348">
        <f t="shared" si="19"/>
        <v>0</v>
      </c>
      <c r="N26" s="301">
        <f t="shared" si="1"/>
        <v>0</v>
      </c>
    </row>
    <row r="27" spans="1:14" ht="14.25" customHeight="1">
      <c r="A27" s="76" t="s">
        <v>1122</v>
      </c>
      <c r="B27" s="76" t="s">
        <v>1123</v>
      </c>
      <c r="C27" s="6">
        <v>39</v>
      </c>
      <c r="D27" s="2">
        <v>6</v>
      </c>
      <c r="E27" s="348">
        <f t="shared" si="19"/>
        <v>0</v>
      </c>
      <c r="F27" s="348">
        <f t="shared" si="19"/>
        <v>0</v>
      </c>
      <c r="G27" s="348">
        <f t="shared" si="19"/>
        <v>0</v>
      </c>
      <c r="H27" s="348">
        <f t="shared" si="19"/>
        <v>0</v>
      </c>
      <c r="I27" s="348">
        <f t="shared" si="19"/>
        <v>0</v>
      </c>
      <c r="J27" s="348">
        <f t="shared" si="19"/>
        <v>39</v>
      </c>
      <c r="K27" s="348">
        <f t="shared" si="19"/>
        <v>0</v>
      </c>
      <c r="L27" s="348">
        <f t="shared" si="19"/>
        <v>0</v>
      </c>
      <c r="N27" s="301">
        <f t="shared" si="1"/>
        <v>0</v>
      </c>
    </row>
    <row r="28" spans="1:14" ht="14.25" customHeight="1">
      <c r="A28" s="76" t="s">
        <v>1124</v>
      </c>
      <c r="B28" s="76" t="s">
        <v>620</v>
      </c>
      <c r="C28" s="6">
        <v>48</v>
      </c>
      <c r="D28" s="2">
        <v>6</v>
      </c>
      <c r="E28" s="348">
        <f t="shared" si="19"/>
        <v>0</v>
      </c>
      <c r="F28" s="348">
        <f t="shared" si="19"/>
        <v>0</v>
      </c>
      <c r="G28" s="348">
        <f t="shared" si="19"/>
        <v>0</v>
      </c>
      <c r="H28" s="348">
        <f t="shared" si="19"/>
        <v>0</v>
      </c>
      <c r="I28" s="348">
        <f t="shared" si="19"/>
        <v>0</v>
      </c>
      <c r="J28" s="348">
        <f t="shared" si="19"/>
        <v>48</v>
      </c>
      <c r="K28" s="348">
        <f t="shared" si="19"/>
        <v>0</v>
      </c>
      <c r="L28" s="348">
        <f t="shared" si="19"/>
        <v>0</v>
      </c>
      <c r="N28" s="301">
        <f t="shared" si="1"/>
        <v>0</v>
      </c>
    </row>
    <row r="29" spans="1:14" ht="14.25" customHeight="1">
      <c r="A29" s="76" t="s">
        <v>1131</v>
      </c>
      <c r="B29" s="76" t="s">
        <v>606</v>
      </c>
      <c r="C29" s="6">
        <v>120</v>
      </c>
      <c r="D29" s="2">
        <v>6</v>
      </c>
      <c r="E29" s="348">
        <f t="shared" si="19"/>
        <v>0</v>
      </c>
      <c r="F29" s="348">
        <f t="shared" si="19"/>
        <v>0</v>
      </c>
      <c r="G29" s="348">
        <f t="shared" si="19"/>
        <v>0</v>
      </c>
      <c r="H29" s="348">
        <f t="shared" si="19"/>
        <v>0</v>
      </c>
      <c r="I29" s="348">
        <f t="shared" si="19"/>
        <v>0</v>
      </c>
      <c r="J29" s="348">
        <f t="shared" si="19"/>
        <v>120</v>
      </c>
      <c r="K29" s="348">
        <f t="shared" si="19"/>
        <v>0</v>
      </c>
      <c r="L29" s="348">
        <f t="shared" si="19"/>
        <v>0</v>
      </c>
      <c r="N29" s="301">
        <f t="shared" si="1"/>
        <v>0</v>
      </c>
    </row>
    <row r="30" spans="1:14" ht="14.25" customHeight="1">
      <c r="A30" s="76" t="s">
        <v>1132</v>
      </c>
      <c r="B30" s="76" t="s">
        <v>1098</v>
      </c>
      <c r="C30" s="6">
        <v>250</v>
      </c>
      <c r="D30" s="2">
        <v>6</v>
      </c>
      <c r="E30" s="348">
        <f t="shared" si="19"/>
        <v>0</v>
      </c>
      <c r="F30" s="348">
        <f t="shared" si="19"/>
        <v>0</v>
      </c>
      <c r="G30" s="348">
        <f t="shared" si="19"/>
        <v>0</v>
      </c>
      <c r="H30" s="348">
        <f t="shared" si="19"/>
        <v>0</v>
      </c>
      <c r="I30" s="348">
        <f t="shared" si="19"/>
        <v>0</v>
      </c>
      <c r="J30" s="348">
        <f t="shared" si="19"/>
        <v>250</v>
      </c>
      <c r="K30" s="348">
        <f t="shared" si="19"/>
        <v>0</v>
      </c>
      <c r="L30" s="348">
        <f t="shared" si="19"/>
        <v>0</v>
      </c>
      <c r="N30" s="301">
        <f t="shared" si="1"/>
        <v>0</v>
      </c>
    </row>
    <row r="31" spans="1:14" ht="14.25" customHeight="1">
      <c r="A31" s="76" t="s">
        <v>1136</v>
      </c>
      <c r="B31" s="76" t="s">
        <v>1098</v>
      </c>
      <c r="C31" s="6">
        <v>58</v>
      </c>
      <c r="D31" s="2">
        <v>6</v>
      </c>
      <c r="E31" s="348">
        <f t="shared" si="19"/>
        <v>0</v>
      </c>
      <c r="F31" s="348">
        <f t="shared" si="19"/>
        <v>0</v>
      </c>
      <c r="G31" s="348">
        <f t="shared" si="19"/>
        <v>0</v>
      </c>
      <c r="H31" s="348">
        <f t="shared" si="19"/>
        <v>0</v>
      </c>
      <c r="I31" s="348">
        <f t="shared" si="19"/>
        <v>0</v>
      </c>
      <c r="J31" s="348">
        <f t="shared" si="19"/>
        <v>58</v>
      </c>
      <c r="K31" s="348">
        <f t="shared" si="19"/>
        <v>0</v>
      </c>
      <c r="L31" s="348">
        <f t="shared" si="19"/>
        <v>0</v>
      </c>
      <c r="N31" s="301">
        <f t="shared" si="1"/>
        <v>0</v>
      </c>
    </row>
    <row r="32" spans="1:14" ht="14.25" customHeight="1">
      <c r="A32" s="76" t="s">
        <v>1137</v>
      </c>
      <c r="B32" s="76" t="s">
        <v>606</v>
      </c>
      <c r="C32" s="6">
        <v>96</v>
      </c>
      <c r="D32" s="2">
        <v>6</v>
      </c>
      <c r="E32" s="348">
        <f t="shared" si="19"/>
        <v>0</v>
      </c>
      <c r="F32" s="348">
        <f t="shared" si="19"/>
        <v>0</v>
      </c>
      <c r="G32" s="348">
        <f t="shared" si="19"/>
        <v>0</v>
      </c>
      <c r="H32" s="348">
        <f t="shared" si="19"/>
        <v>0</v>
      </c>
      <c r="I32" s="348">
        <f t="shared" si="19"/>
        <v>0</v>
      </c>
      <c r="J32" s="348">
        <f t="shared" si="19"/>
        <v>96</v>
      </c>
      <c r="K32" s="348">
        <f t="shared" si="19"/>
        <v>0</v>
      </c>
      <c r="L32" s="348">
        <f t="shared" si="19"/>
        <v>0</v>
      </c>
      <c r="N32" s="301">
        <f t="shared" si="1"/>
        <v>0</v>
      </c>
    </row>
    <row r="33" spans="1:14" ht="14.25" customHeight="1">
      <c r="A33" s="76" t="s">
        <v>1138</v>
      </c>
      <c r="B33" s="76" t="s">
        <v>1120</v>
      </c>
      <c r="C33" s="87">
        <v>240</v>
      </c>
      <c r="D33" s="2">
        <v>6</v>
      </c>
      <c r="E33" s="6">
        <f t="shared" ref="E33:L33" si="20">IF($D33=E$1,+$C33,0)</f>
        <v>0</v>
      </c>
      <c r="F33" s="6">
        <f t="shared" si="20"/>
        <v>0</v>
      </c>
      <c r="G33" s="6">
        <f t="shared" si="20"/>
        <v>0</v>
      </c>
      <c r="H33" s="6">
        <f t="shared" si="20"/>
        <v>0</v>
      </c>
      <c r="I33" s="6">
        <f t="shared" si="20"/>
        <v>0</v>
      </c>
      <c r="J33" s="6">
        <f t="shared" si="20"/>
        <v>240</v>
      </c>
      <c r="K33" s="6">
        <f t="shared" si="20"/>
        <v>0</v>
      </c>
      <c r="L33" s="6">
        <f t="shared" si="20"/>
        <v>0</v>
      </c>
      <c r="N33" s="301">
        <f t="shared" si="1"/>
        <v>0</v>
      </c>
    </row>
    <row r="34" spans="1:14" ht="14.25" customHeight="1">
      <c r="A34" s="76" t="s">
        <v>1139</v>
      </c>
      <c r="B34" s="76" t="s">
        <v>1107</v>
      </c>
      <c r="C34" s="87">
        <v>48</v>
      </c>
      <c r="D34" s="2">
        <v>6</v>
      </c>
      <c r="E34" s="6">
        <f t="shared" ref="E34:L34" si="21">IF($D34=E$1,+$C34,0)</f>
        <v>0</v>
      </c>
      <c r="F34" s="6">
        <f t="shared" si="21"/>
        <v>0</v>
      </c>
      <c r="G34" s="6">
        <f t="shared" si="21"/>
        <v>0</v>
      </c>
      <c r="H34" s="6">
        <f t="shared" si="21"/>
        <v>0</v>
      </c>
      <c r="I34" s="6">
        <f t="shared" si="21"/>
        <v>0</v>
      </c>
      <c r="J34" s="6">
        <f t="shared" si="21"/>
        <v>48</v>
      </c>
      <c r="K34" s="6">
        <f t="shared" si="21"/>
        <v>0</v>
      </c>
      <c r="L34" s="6">
        <f t="shared" si="21"/>
        <v>0</v>
      </c>
      <c r="N34" s="301">
        <f t="shared" si="1"/>
        <v>0</v>
      </c>
    </row>
    <row r="35" spans="1:14" ht="14.25" customHeight="1">
      <c r="A35" s="76" t="s">
        <v>1139</v>
      </c>
      <c r="B35" s="76" t="s">
        <v>1140</v>
      </c>
      <c r="C35" s="87">
        <v>39</v>
      </c>
      <c r="D35" s="2">
        <v>6</v>
      </c>
      <c r="E35" s="6">
        <f t="shared" ref="E35:L35" si="22">IF($D35=E$1,+$C35,0)</f>
        <v>0</v>
      </c>
      <c r="F35" s="6">
        <f t="shared" si="22"/>
        <v>0</v>
      </c>
      <c r="G35" s="6">
        <f t="shared" si="22"/>
        <v>0</v>
      </c>
      <c r="H35" s="6">
        <f t="shared" si="22"/>
        <v>0</v>
      </c>
      <c r="I35" s="6">
        <f t="shared" si="22"/>
        <v>0</v>
      </c>
      <c r="J35" s="6">
        <f t="shared" si="22"/>
        <v>39</v>
      </c>
      <c r="K35" s="6">
        <f t="shared" si="22"/>
        <v>0</v>
      </c>
      <c r="L35" s="6">
        <f t="shared" si="22"/>
        <v>0</v>
      </c>
      <c r="N35" s="301">
        <f t="shared" si="1"/>
        <v>0</v>
      </c>
    </row>
    <row r="36" spans="1:14" ht="14.25" customHeight="1">
      <c r="A36" s="76" t="s">
        <v>1141</v>
      </c>
      <c r="B36" s="76" t="s">
        <v>606</v>
      </c>
      <c r="C36" s="87">
        <v>96</v>
      </c>
      <c r="D36" s="2">
        <v>6</v>
      </c>
      <c r="E36" s="6">
        <f t="shared" ref="E36:L36" si="23">IF($D36=E$1,+$C36,0)</f>
        <v>0</v>
      </c>
      <c r="F36" s="6">
        <f t="shared" si="23"/>
        <v>0</v>
      </c>
      <c r="G36" s="6">
        <f t="shared" si="23"/>
        <v>0</v>
      </c>
      <c r="H36" s="6">
        <f t="shared" si="23"/>
        <v>0</v>
      </c>
      <c r="I36" s="6">
        <f t="shared" si="23"/>
        <v>0</v>
      </c>
      <c r="J36" s="6">
        <f t="shared" si="23"/>
        <v>96</v>
      </c>
      <c r="K36" s="6">
        <f t="shared" si="23"/>
        <v>0</v>
      </c>
      <c r="L36" s="6">
        <f t="shared" si="23"/>
        <v>0</v>
      </c>
      <c r="N36" s="301">
        <f t="shared" si="1"/>
        <v>0</v>
      </c>
    </row>
    <row r="37" spans="1:14" ht="14.25" customHeight="1">
      <c r="A37" s="76" t="s">
        <v>1142</v>
      </c>
      <c r="B37" s="76" t="s">
        <v>1143</v>
      </c>
      <c r="C37" s="87">
        <v>24</v>
      </c>
      <c r="D37" s="2">
        <v>6</v>
      </c>
      <c r="E37" s="6">
        <f t="shared" ref="E37:L37" si="24">IF($D37=E$1,+$C37,0)</f>
        <v>0</v>
      </c>
      <c r="F37" s="6">
        <f t="shared" si="24"/>
        <v>0</v>
      </c>
      <c r="G37" s="6">
        <f t="shared" si="24"/>
        <v>0</v>
      </c>
      <c r="H37" s="6">
        <f t="shared" si="24"/>
        <v>0</v>
      </c>
      <c r="I37" s="6">
        <f t="shared" si="24"/>
        <v>0</v>
      </c>
      <c r="J37" s="6">
        <f t="shared" si="24"/>
        <v>24</v>
      </c>
      <c r="K37" s="6">
        <f t="shared" si="24"/>
        <v>0</v>
      </c>
      <c r="L37" s="6">
        <f t="shared" si="24"/>
        <v>0</v>
      </c>
      <c r="N37" s="301">
        <f t="shared" si="1"/>
        <v>0</v>
      </c>
    </row>
    <row r="38" spans="1:14" ht="14.25" customHeight="1">
      <c r="A38" s="76" t="s">
        <v>1144</v>
      </c>
      <c r="B38" s="76" t="s">
        <v>1145</v>
      </c>
      <c r="C38" s="87">
        <v>54</v>
      </c>
      <c r="D38" s="2">
        <v>6</v>
      </c>
      <c r="E38" s="6">
        <f t="shared" ref="E38:L38" si="25">IF($D38=E$1,+$C38,0)</f>
        <v>0</v>
      </c>
      <c r="F38" s="6">
        <f t="shared" si="25"/>
        <v>0</v>
      </c>
      <c r="G38" s="6">
        <f t="shared" si="25"/>
        <v>0</v>
      </c>
      <c r="H38" s="6">
        <f t="shared" si="25"/>
        <v>0</v>
      </c>
      <c r="I38" s="6">
        <f t="shared" si="25"/>
        <v>0</v>
      </c>
      <c r="J38" s="6">
        <f t="shared" si="25"/>
        <v>54</v>
      </c>
      <c r="K38" s="6">
        <f t="shared" si="25"/>
        <v>0</v>
      </c>
      <c r="L38" s="6">
        <f t="shared" si="25"/>
        <v>0</v>
      </c>
      <c r="N38" s="301">
        <f t="shared" si="1"/>
        <v>0</v>
      </c>
    </row>
    <row r="39" spans="1:14" ht="14.25" customHeight="1">
      <c r="A39" s="76" t="s">
        <v>1148</v>
      </c>
      <c r="B39" s="76" t="s">
        <v>1143</v>
      </c>
      <c r="C39" s="87">
        <v>24</v>
      </c>
      <c r="D39" s="2">
        <v>6</v>
      </c>
      <c r="E39" s="6">
        <f t="shared" ref="E39:L39" si="26">IF($D39=E$1,+$C39,0)</f>
        <v>0</v>
      </c>
      <c r="F39" s="6">
        <f t="shared" si="26"/>
        <v>0</v>
      </c>
      <c r="G39" s="6">
        <f t="shared" si="26"/>
        <v>0</v>
      </c>
      <c r="H39" s="6">
        <f t="shared" si="26"/>
        <v>0</v>
      </c>
      <c r="I39" s="6">
        <f t="shared" si="26"/>
        <v>0</v>
      </c>
      <c r="J39" s="6">
        <f t="shared" si="26"/>
        <v>24</v>
      </c>
      <c r="K39" s="6">
        <f t="shared" si="26"/>
        <v>0</v>
      </c>
      <c r="L39" s="6">
        <f t="shared" si="26"/>
        <v>0</v>
      </c>
      <c r="N39" s="301">
        <f t="shared" si="1"/>
        <v>0</v>
      </c>
    </row>
    <row r="40" spans="1:14" ht="14.25" customHeight="1">
      <c r="A40" s="76" t="s">
        <v>1153</v>
      </c>
      <c r="B40" s="76" t="s">
        <v>1143</v>
      </c>
      <c r="C40" s="87">
        <v>15.05</v>
      </c>
      <c r="D40" s="2">
        <v>6</v>
      </c>
      <c r="E40" s="6">
        <f t="shared" ref="E40:L40" si="27">IF($D40=E$1,+$C40,0)</f>
        <v>0</v>
      </c>
      <c r="F40" s="6">
        <f t="shared" si="27"/>
        <v>0</v>
      </c>
      <c r="G40" s="6">
        <f t="shared" si="27"/>
        <v>0</v>
      </c>
      <c r="H40" s="6">
        <f t="shared" si="27"/>
        <v>0</v>
      </c>
      <c r="I40" s="6">
        <f t="shared" si="27"/>
        <v>0</v>
      </c>
      <c r="J40" s="6">
        <f t="shared" si="27"/>
        <v>15.05</v>
      </c>
      <c r="K40" s="6">
        <f t="shared" si="27"/>
        <v>0</v>
      </c>
      <c r="L40" s="6">
        <f t="shared" si="27"/>
        <v>0</v>
      </c>
      <c r="N40" s="301">
        <f t="shared" si="1"/>
        <v>0</v>
      </c>
    </row>
    <row r="41" spans="1:14" ht="14.25" customHeight="1">
      <c r="A41" s="76" t="s">
        <v>1154</v>
      </c>
      <c r="B41" s="76" t="s">
        <v>1155</v>
      </c>
      <c r="C41" s="87">
        <v>60</v>
      </c>
      <c r="D41" s="2">
        <v>6</v>
      </c>
      <c r="E41" s="6">
        <f t="shared" ref="E41:L41" si="28">IF($D41=E$1,+$C41,0)</f>
        <v>0</v>
      </c>
      <c r="F41" s="6">
        <f t="shared" si="28"/>
        <v>0</v>
      </c>
      <c r="G41" s="6">
        <f t="shared" si="28"/>
        <v>0</v>
      </c>
      <c r="H41" s="6">
        <f t="shared" si="28"/>
        <v>0</v>
      </c>
      <c r="I41" s="6">
        <f t="shared" si="28"/>
        <v>0</v>
      </c>
      <c r="J41" s="6">
        <f t="shared" si="28"/>
        <v>60</v>
      </c>
      <c r="K41" s="6">
        <f t="shared" si="28"/>
        <v>0</v>
      </c>
      <c r="L41" s="6">
        <f t="shared" si="28"/>
        <v>0</v>
      </c>
      <c r="N41" s="301">
        <f t="shared" si="1"/>
        <v>0</v>
      </c>
    </row>
    <row r="42" spans="1:14" ht="14.25" customHeight="1">
      <c r="A42" s="76" t="s">
        <v>1156</v>
      </c>
      <c r="B42" s="76" t="s">
        <v>1143</v>
      </c>
      <c r="C42" s="87">
        <v>24</v>
      </c>
      <c r="D42" s="2">
        <v>6</v>
      </c>
      <c r="E42" s="6">
        <f t="shared" ref="E42:L42" si="29">IF($D42=E$1,+$C42,0)</f>
        <v>0</v>
      </c>
      <c r="F42" s="6">
        <f t="shared" si="29"/>
        <v>0</v>
      </c>
      <c r="G42" s="6">
        <f t="shared" si="29"/>
        <v>0</v>
      </c>
      <c r="H42" s="6">
        <f t="shared" si="29"/>
        <v>0</v>
      </c>
      <c r="I42" s="6">
        <f t="shared" si="29"/>
        <v>0</v>
      </c>
      <c r="J42" s="6">
        <f t="shared" si="29"/>
        <v>24</v>
      </c>
      <c r="K42" s="6">
        <f t="shared" si="29"/>
        <v>0</v>
      </c>
      <c r="L42" s="6">
        <f t="shared" si="29"/>
        <v>0</v>
      </c>
      <c r="N42" s="301">
        <f t="shared" si="1"/>
        <v>0</v>
      </c>
    </row>
    <row r="43" spans="1:14" ht="14.25" customHeight="1">
      <c r="A43" s="76" t="s">
        <v>1157</v>
      </c>
      <c r="B43" s="76" t="s">
        <v>606</v>
      </c>
      <c r="C43" s="87">
        <v>120</v>
      </c>
      <c r="D43" s="2">
        <v>6</v>
      </c>
      <c r="E43" s="6">
        <f t="shared" ref="E43:L43" si="30">IF($D43=E$1,+$C43,0)</f>
        <v>0</v>
      </c>
      <c r="F43" s="6">
        <f t="shared" si="30"/>
        <v>0</v>
      </c>
      <c r="G43" s="6">
        <f t="shared" si="30"/>
        <v>0</v>
      </c>
      <c r="H43" s="6">
        <f t="shared" si="30"/>
        <v>0</v>
      </c>
      <c r="I43" s="6">
        <f t="shared" si="30"/>
        <v>0</v>
      </c>
      <c r="J43" s="6">
        <f t="shared" si="30"/>
        <v>120</v>
      </c>
      <c r="K43" s="6">
        <f t="shared" si="30"/>
        <v>0</v>
      </c>
      <c r="L43" s="6">
        <f t="shared" si="30"/>
        <v>0</v>
      </c>
      <c r="N43" s="301">
        <f t="shared" si="1"/>
        <v>0</v>
      </c>
    </row>
    <row r="44" spans="1:14" ht="14.25" customHeight="1">
      <c r="A44" s="76" t="s">
        <v>1157</v>
      </c>
      <c r="B44" s="76" t="s">
        <v>682</v>
      </c>
      <c r="C44" s="6">
        <v>36</v>
      </c>
      <c r="D44" s="2">
        <v>6</v>
      </c>
      <c r="E44" s="6">
        <f t="shared" ref="E44:L44" si="31">IF($D44=E$1,+$C44,0)</f>
        <v>0</v>
      </c>
      <c r="F44" s="6">
        <f t="shared" si="31"/>
        <v>0</v>
      </c>
      <c r="G44" s="6">
        <f t="shared" si="31"/>
        <v>0</v>
      </c>
      <c r="H44" s="6">
        <f t="shared" si="31"/>
        <v>0</v>
      </c>
      <c r="I44" s="6">
        <f t="shared" si="31"/>
        <v>0</v>
      </c>
      <c r="J44" s="6">
        <f t="shared" si="31"/>
        <v>36</v>
      </c>
      <c r="K44" s="6">
        <f t="shared" si="31"/>
        <v>0</v>
      </c>
      <c r="L44" s="6">
        <f t="shared" si="31"/>
        <v>0</v>
      </c>
      <c r="N44" s="301">
        <f t="shared" si="1"/>
        <v>0</v>
      </c>
    </row>
    <row r="45" spans="1:14" ht="14.25" customHeight="1">
      <c r="A45" s="76" t="s">
        <v>1162</v>
      </c>
      <c r="B45" s="76" t="s">
        <v>1143</v>
      </c>
      <c r="C45" s="87">
        <v>24</v>
      </c>
      <c r="D45" s="2">
        <v>6</v>
      </c>
      <c r="E45" s="6">
        <f t="shared" ref="E45:L45" si="32">IF($D45=E$1,+$C45,0)</f>
        <v>0</v>
      </c>
      <c r="F45" s="6">
        <f t="shared" si="32"/>
        <v>0</v>
      </c>
      <c r="G45" s="6">
        <f t="shared" si="32"/>
        <v>0</v>
      </c>
      <c r="H45" s="6">
        <f t="shared" si="32"/>
        <v>0</v>
      </c>
      <c r="I45" s="6">
        <f t="shared" si="32"/>
        <v>0</v>
      </c>
      <c r="J45" s="6">
        <f t="shared" si="32"/>
        <v>24</v>
      </c>
      <c r="K45" s="6">
        <f t="shared" si="32"/>
        <v>0</v>
      </c>
      <c r="L45" s="6">
        <f t="shared" si="32"/>
        <v>0</v>
      </c>
      <c r="N45" s="301">
        <f t="shared" si="1"/>
        <v>0</v>
      </c>
    </row>
    <row r="46" spans="1:14" ht="14.25" customHeight="1">
      <c r="A46" s="76" t="s">
        <v>1163</v>
      </c>
      <c r="B46" s="76" t="s">
        <v>1143</v>
      </c>
      <c r="C46" s="87">
        <v>24</v>
      </c>
      <c r="D46" s="2">
        <v>6</v>
      </c>
      <c r="E46" s="6">
        <f t="shared" ref="E46:L46" si="33">IF($D46=E$1,+$C46,0)</f>
        <v>0</v>
      </c>
      <c r="F46" s="6">
        <f t="shared" si="33"/>
        <v>0</v>
      </c>
      <c r="G46" s="6">
        <f t="shared" si="33"/>
        <v>0</v>
      </c>
      <c r="H46" s="6">
        <f t="shared" si="33"/>
        <v>0</v>
      </c>
      <c r="I46" s="6">
        <f t="shared" si="33"/>
        <v>0</v>
      </c>
      <c r="J46" s="6">
        <f t="shared" si="33"/>
        <v>24</v>
      </c>
      <c r="K46" s="6">
        <f t="shared" si="33"/>
        <v>0</v>
      </c>
      <c r="L46" s="6">
        <f t="shared" si="33"/>
        <v>0</v>
      </c>
      <c r="N46" s="301">
        <f t="shared" si="1"/>
        <v>0</v>
      </c>
    </row>
    <row r="47" spans="1:14" ht="14.25" customHeight="1">
      <c r="A47" s="76" t="s">
        <v>1163</v>
      </c>
      <c r="B47" s="76" t="s">
        <v>1143</v>
      </c>
      <c r="C47" s="87">
        <v>24</v>
      </c>
      <c r="D47" s="2">
        <v>6</v>
      </c>
      <c r="E47" s="6">
        <f t="shared" ref="E47:L47" si="34">IF($D47=E$1,+$C47,0)</f>
        <v>0</v>
      </c>
      <c r="F47" s="6">
        <f t="shared" si="34"/>
        <v>0</v>
      </c>
      <c r="G47" s="6">
        <f t="shared" si="34"/>
        <v>0</v>
      </c>
      <c r="H47" s="6">
        <f t="shared" si="34"/>
        <v>0</v>
      </c>
      <c r="I47" s="6">
        <f t="shared" si="34"/>
        <v>0</v>
      </c>
      <c r="J47" s="6">
        <f t="shared" si="34"/>
        <v>24</v>
      </c>
      <c r="K47" s="6">
        <f t="shared" si="34"/>
        <v>0</v>
      </c>
      <c r="L47" s="6">
        <f t="shared" si="34"/>
        <v>0</v>
      </c>
      <c r="N47" s="301">
        <f t="shared" si="1"/>
        <v>0</v>
      </c>
    </row>
    <row r="48" spans="1:14" ht="14.25" customHeight="1">
      <c r="A48" s="76" t="s">
        <v>1163</v>
      </c>
      <c r="B48" s="76" t="s">
        <v>1164</v>
      </c>
      <c r="C48" s="87">
        <v>36</v>
      </c>
      <c r="D48" s="2">
        <v>6</v>
      </c>
      <c r="E48" s="6">
        <f t="shared" ref="E48:L48" si="35">IF($D48=E$1,+$C48,0)</f>
        <v>0</v>
      </c>
      <c r="F48" s="6">
        <f t="shared" si="35"/>
        <v>0</v>
      </c>
      <c r="G48" s="6">
        <f t="shared" si="35"/>
        <v>0</v>
      </c>
      <c r="H48" s="6">
        <f t="shared" si="35"/>
        <v>0</v>
      </c>
      <c r="I48" s="6">
        <f t="shared" si="35"/>
        <v>0</v>
      </c>
      <c r="J48" s="6">
        <f t="shared" si="35"/>
        <v>36</v>
      </c>
      <c r="K48" s="6">
        <f t="shared" si="35"/>
        <v>0</v>
      </c>
      <c r="L48" s="6">
        <f t="shared" si="35"/>
        <v>0</v>
      </c>
      <c r="N48" s="301">
        <f t="shared" si="1"/>
        <v>0</v>
      </c>
    </row>
    <row r="49" spans="1:14" ht="14.25" customHeight="1">
      <c r="A49" s="76" t="s">
        <v>1165</v>
      </c>
      <c r="B49" s="76" t="s">
        <v>1120</v>
      </c>
      <c r="C49" s="87">
        <v>60</v>
      </c>
      <c r="D49" s="2">
        <v>6</v>
      </c>
      <c r="E49" s="6">
        <f t="shared" ref="E49:L49" si="36">IF($D49=E$1,+$C49,0)</f>
        <v>0</v>
      </c>
      <c r="F49" s="6">
        <f t="shared" si="36"/>
        <v>0</v>
      </c>
      <c r="G49" s="6">
        <f t="shared" si="36"/>
        <v>0</v>
      </c>
      <c r="H49" s="6">
        <f t="shared" si="36"/>
        <v>0</v>
      </c>
      <c r="I49" s="6">
        <f t="shared" si="36"/>
        <v>0</v>
      </c>
      <c r="J49" s="6">
        <f t="shared" si="36"/>
        <v>60</v>
      </c>
      <c r="K49" s="6">
        <f t="shared" si="36"/>
        <v>0</v>
      </c>
      <c r="L49" s="6">
        <f t="shared" si="36"/>
        <v>0</v>
      </c>
      <c r="N49" s="301">
        <f t="shared" si="1"/>
        <v>0</v>
      </c>
    </row>
    <row r="50" spans="1:14" ht="14.25" customHeight="1">
      <c r="A50" s="76" t="s">
        <v>1166</v>
      </c>
      <c r="B50" s="76" t="s">
        <v>620</v>
      </c>
      <c r="C50" s="87">
        <v>120</v>
      </c>
      <c r="D50" s="2">
        <v>6</v>
      </c>
      <c r="E50" s="6">
        <f t="shared" ref="E50:L50" si="37">IF($D50=E$1,+$C50,0)</f>
        <v>0</v>
      </c>
      <c r="F50" s="6">
        <f t="shared" si="37"/>
        <v>0</v>
      </c>
      <c r="G50" s="6">
        <f t="shared" si="37"/>
        <v>0</v>
      </c>
      <c r="H50" s="6">
        <f t="shared" si="37"/>
        <v>0</v>
      </c>
      <c r="I50" s="6">
        <f t="shared" si="37"/>
        <v>0</v>
      </c>
      <c r="J50" s="6">
        <f t="shared" si="37"/>
        <v>120</v>
      </c>
      <c r="K50" s="6">
        <f t="shared" si="37"/>
        <v>0</v>
      </c>
      <c r="L50" s="6">
        <f t="shared" si="37"/>
        <v>0</v>
      </c>
      <c r="N50" s="301">
        <f t="shared" si="1"/>
        <v>0</v>
      </c>
    </row>
    <row r="51" spans="1:14" ht="14.25" customHeight="1">
      <c r="A51" s="76" t="s">
        <v>1167</v>
      </c>
      <c r="B51" s="76" t="s">
        <v>1168</v>
      </c>
      <c r="C51" s="87">
        <v>72</v>
      </c>
      <c r="D51" s="2">
        <v>6</v>
      </c>
      <c r="E51" s="6">
        <f t="shared" ref="E51:L51" si="38">IF($D51=E$1,+$C51,0)</f>
        <v>0</v>
      </c>
      <c r="F51" s="6">
        <f t="shared" si="38"/>
        <v>0</v>
      </c>
      <c r="G51" s="6">
        <f t="shared" si="38"/>
        <v>0</v>
      </c>
      <c r="H51" s="6">
        <f t="shared" si="38"/>
        <v>0</v>
      </c>
      <c r="I51" s="6">
        <f t="shared" si="38"/>
        <v>0</v>
      </c>
      <c r="J51" s="6">
        <f t="shared" si="38"/>
        <v>72</v>
      </c>
      <c r="K51" s="6">
        <f t="shared" si="38"/>
        <v>0</v>
      </c>
      <c r="L51" s="6">
        <f t="shared" si="38"/>
        <v>0</v>
      </c>
      <c r="N51" s="301">
        <f t="shared" si="1"/>
        <v>0</v>
      </c>
    </row>
    <row r="52" spans="1:14" ht="14.25" customHeight="1">
      <c r="A52" s="76" t="s">
        <v>1169</v>
      </c>
      <c r="B52" s="76" t="s">
        <v>1143</v>
      </c>
      <c r="C52" s="87">
        <v>24</v>
      </c>
      <c r="D52" s="2">
        <v>6</v>
      </c>
      <c r="E52" s="6">
        <f t="shared" ref="E52:L52" si="39">IF($D52=E$1,+$C52,0)</f>
        <v>0</v>
      </c>
      <c r="F52" s="6">
        <f t="shared" si="39"/>
        <v>0</v>
      </c>
      <c r="G52" s="6">
        <f t="shared" si="39"/>
        <v>0</v>
      </c>
      <c r="H52" s="6">
        <f t="shared" si="39"/>
        <v>0</v>
      </c>
      <c r="I52" s="6">
        <f t="shared" si="39"/>
        <v>0</v>
      </c>
      <c r="J52" s="6">
        <f t="shared" si="39"/>
        <v>24</v>
      </c>
      <c r="K52" s="6">
        <f t="shared" si="39"/>
        <v>0</v>
      </c>
      <c r="L52" s="6">
        <f t="shared" si="39"/>
        <v>0</v>
      </c>
      <c r="N52" s="301">
        <f t="shared" si="1"/>
        <v>0</v>
      </c>
    </row>
    <row r="53" spans="1:14" ht="14.25" customHeight="1">
      <c r="A53" s="76" t="s">
        <v>1171</v>
      </c>
      <c r="B53" s="76" t="s">
        <v>1143</v>
      </c>
      <c r="C53" s="87">
        <v>24</v>
      </c>
      <c r="D53" s="2">
        <v>6</v>
      </c>
      <c r="E53" s="6">
        <f t="shared" ref="E53:L53" si="40">IF($D53=E$1,+$C53,0)</f>
        <v>0</v>
      </c>
      <c r="F53" s="6">
        <f t="shared" si="40"/>
        <v>0</v>
      </c>
      <c r="G53" s="6">
        <f t="shared" si="40"/>
        <v>0</v>
      </c>
      <c r="H53" s="6">
        <f t="shared" si="40"/>
        <v>0</v>
      </c>
      <c r="I53" s="6">
        <f t="shared" si="40"/>
        <v>0</v>
      </c>
      <c r="J53" s="6">
        <f t="shared" si="40"/>
        <v>24</v>
      </c>
      <c r="K53" s="6">
        <f t="shared" si="40"/>
        <v>0</v>
      </c>
      <c r="L53" s="6">
        <f t="shared" si="40"/>
        <v>0</v>
      </c>
      <c r="N53" s="301">
        <f t="shared" si="1"/>
        <v>0</v>
      </c>
    </row>
    <row r="54" spans="1:14" ht="14.25" customHeight="1">
      <c r="A54" s="76" t="s">
        <v>1172</v>
      </c>
      <c r="B54" s="76" t="s">
        <v>1143</v>
      </c>
      <c r="C54" s="87">
        <v>24</v>
      </c>
      <c r="D54" s="2">
        <v>6</v>
      </c>
      <c r="E54" s="6">
        <f t="shared" ref="E54:L54" si="41">IF($D54=E$1,+$C54,0)</f>
        <v>0</v>
      </c>
      <c r="F54" s="6">
        <f t="shared" si="41"/>
        <v>0</v>
      </c>
      <c r="G54" s="6">
        <f t="shared" si="41"/>
        <v>0</v>
      </c>
      <c r="H54" s="6">
        <f t="shared" si="41"/>
        <v>0</v>
      </c>
      <c r="I54" s="6">
        <f t="shared" si="41"/>
        <v>0</v>
      </c>
      <c r="J54" s="6">
        <f t="shared" si="41"/>
        <v>24</v>
      </c>
      <c r="K54" s="6">
        <f t="shared" si="41"/>
        <v>0</v>
      </c>
      <c r="L54" s="6">
        <f t="shared" si="41"/>
        <v>0</v>
      </c>
      <c r="N54" s="301">
        <f t="shared" si="1"/>
        <v>0</v>
      </c>
    </row>
    <row r="55" spans="1:14" ht="14.25" customHeight="1">
      <c r="A55" s="76" t="s">
        <v>1173</v>
      </c>
      <c r="B55" s="76" t="s">
        <v>1174</v>
      </c>
      <c r="C55" s="87">
        <v>36</v>
      </c>
      <c r="D55" s="2">
        <v>6</v>
      </c>
      <c r="E55" s="6">
        <f t="shared" ref="E55:L55" si="42">IF($D55=E$1,+$C55,0)</f>
        <v>0</v>
      </c>
      <c r="F55" s="6">
        <f t="shared" si="42"/>
        <v>0</v>
      </c>
      <c r="G55" s="6">
        <f t="shared" si="42"/>
        <v>0</v>
      </c>
      <c r="H55" s="6">
        <f t="shared" si="42"/>
        <v>0</v>
      </c>
      <c r="I55" s="6">
        <f t="shared" si="42"/>
        <v>0</v>
      </c>
      <c r="J55" s="6">
        <f t="shared" si="42"/>
        <v>36</v>
      </c>
      <c r="K55" s="6">
        <f t="shared" si="42"/>
        <v>0</v>
      </c>
      <c r="L55" s="6">
        <f t="shared" si="42"/>
        <v>0</v>
      </c>
      <c r="N55" s="301">
        <f t="shared" si="1"/>
        <v>0</v>
      </c>
    </row>
    <row r="56" spans="1:14" ht="14.25" customHeight="1">
      <c r="A56" s="76" t="s">
        <v>1175</v>
      </c>
      <c r="B56" s="76" t="s">
        <v>620</v>
      </c>
      <c r="C56" s="87">
        <v>72</v>
      </c>
      <c r="D56" s="2">
        <v>6</v>
      </c>
      <c r="E56" s="6">
        <f t="shared" ref="E56:L56" si="43">IF($D56=E$1,+$C56,0)</f>
        <v>0</v>
      </c>
      <c r="F56" s="6">
        <f t="shared" si="43"/>
        <v>0</v>
      </c>
      <c r="G56" s="6">
        <f t="shared" si="43"/>
        <v>0</v>
      </c>
      <c r="H56" s="6">
        <f t="shared" si="43"/>
        <v>0</v>
      </c>
      <c r="I56" s="6">
        <f t="shared" si="43"/>
        <v>0</v>
      </c>
      <c r="J56" s="6">
        <f t="shared" si="43"/>
        <v>72</v>
      </c>
      <c r="K56" s="6">
        <f t="shared" si="43"/>
        <v>0</v>
      </c>
      <c r="L56" s="6">
        <f t="shared" si="43"/>
        <v>0</v>
      </c>
      <c r="N56" s="301">
        <f t="shared" si="1"/>
        <v>0</v>
      </c>
    </row>
    <row r="57" spans="1:14" ht="14.25" customHeight="1">
      <c r="A57" s="76" t="s">
        <v>1176</v>
      </c>
      <c r="B57" s="76" t="s">
        <v>1177</v>
      </c>
      <c r="C57" s="87">
        <v>36</v>
      </c>
      <c r="D57" s="2">
        <v>6</v>
      </c>
      <c r="E57" s="6">
        <f t="shared" ref="E57:L57" si="44">IF($D57=E$1,+$C57,0)</f>
        <v>0</v>
      </c>
      <c r="F57" s="6">
        <f t="shared" si="44"/>
        <v>0</v>
      </c>
      <c r="G57" s="6">
        <f t="shared" si="44"/>
        <v>0</v>
      </c>
      <c r="H57" s="6">
        <f t="shared" si="44"/>
        <v>0</v>
      </c>
      <c r="I57" s="6">
        <f t="shared" si="44"/>
        <v>0</v>
      </c>
      <c r="J57" s="6">
        <f t="shared" si="44"/>
        <v>36</v>
      </c>
      <c r="K57" s="6">
        <f t="shared" si="44"/>
        <v>0</v>
      </c>
      <c r="L57" s="6">
        <f t="shared" si="44"/>
        <v>0</v>
      </c>
      <c r="N57" s="301">
        <f t="shared" si="1"/>
        <v>0</v>
      </c>
    </row>
    <row r="58" spans="1:14" ht="14.25" customHeight="1">
      <c r="A58" s="76" t="s">
        <v>1178</v>
      </c>
      <c r="B58" s="76" t="s">
        <v>1143</v>
      </c>
      <c r="C58" s="87">
        <v>24</v>
      </c>
      <c r="D58" s="2">
        <v>6</v>
      </c>
      <c r="E58" s="6">
        <f t="shared" ref="E58:L58" si="45">IF($D58=E$1,+$C58,0)</f>
        <v>0</v>
      </c>
      <c r="F58" s="6">
        <f t="shared" si="45"/>
        <v>0</v>
      </c>
      <c r="G58" s="6">
        <f t="shared" si="45"/>
        <v>0</v>
      </c>
      <c r="H58" s="6">
        <f t="shared" si="45"/>
        <v>0</v>
      </c>
      <c r="I58" s="6">
        <f t="shared" si="45"/>
        <v>0</v>
      </c>
      <c r="J58" s="6">
        <f t="shared" si="45"/>
        <v>24</v>
      </c>
      <c r="K58" s="6">
        <f t="shared" si="45"/>
        <v>0</v>
      </c>
      <c r="L58" s="6">
        <f t="shared" si="45"/>
        <v>0</v>
      </c>
      <c r="N58" s="301">
        <f t="shared" si="1"/>
        <v>0</v>
      </c>
    </row>
    <row r="59" spans="1:14" ht="14.25" customHeight="1">
      <c r="A59" s="76" t="s">
        <v>1179</v>
      </c>
      <c r="B59" s="76" t="s">
        <v>1180</v>
      </c>
      <c r="C59" s="87">
        <v>48</v>
      </c>
      <c r="D59" s="2">
        <v>6</v>
      </c>
      <c r="E59" s="6">
        <f t="shared" ref="E59:L59" si="46">IF($D59=E$1,+$C59,0)</f>
        <v>0</v>
      </c>
      <c r="F59" s="6">
        <f t="shared" si="46"/>
        <v>0</v>
      </c>
      <c r="G59" s="6">
        <f t="shared" si="46"/>
        <v>0</v>
      </c>
      <c r="H59" s="6">
        <f t="shared" si="46"/>
        <v>0</v>
      </c>
      <c r="I59" s="6">
        <f t="shared" si="46"/>
        <v>0</v>
      </c>
      <c r="J59" s="6">
        <f t="shared" si="46"/>
        <v>48</v>
      </c>
      <c r="K59" s="6">
        <f t="shared" si="46"/>
        <v>0</v>
      </c>
      <c r="L59" s="6">
        <f t="shared" si="46"/>
        <v>0</v>
      </c>
      <c r="N59" s="301">
        <f t="shared" si="1"/>
        <v>0</v>
      </c>
    </row>
    <row r="60" spans="1:14" ht="14.25" customHeight="1">
      <c r="A60" s="76" t="s">
        <v>661</v>
      </c>
      <c r="B60" s="76" t="s">
        <v>1120</v>
      </c>
      <c r="C60" s="87">
        <v>132</v>
      </c>
      <c r="D60" s="2">
        <v>6</v>
      </c>
      <c r="E60" s="6">
        <f t="shared" ref="E60:L60" si="47">IF($D60=E$1,+$C60,0)</f>
        <v>0</v>
      </c>
      <c r="F60" s="6">
        <f t="shared" si="47"/>
        <v>0</v>
      </c>
      <c r="G60" s="6">
        <f t="shared" si="47"/>
        <v>0</v>
      </c>
      <c r="H60" s="6">
        <f t="shared" si="47"/>
        <v>0</v>
      </c>
      <c r="I60" s="6">
        <f t="shared" si="47"/>
        <v>0</v>
      </c>
      <c r="J60" s="6">
        <f t="shared" si="47"/>
        <v>132</v>
      </c>
      <c r="K60" s="6">
        <f t="shared" si="47"/>
        <v>0</v>
      </c>
      <c r="L60" s="6">
        <f t="shared" si="47"/>
        <v>0</v>
      </c>
      <c r="N60" s="301">
        <f t="shared" si="1"/>
        <v>0</v>
      </c>
    </row>
    <row r="61" spans="1:14" ht="14.25" customHeight="1">
      <c r="A61" s="76" t="s">
        <v>663</v>
      </c>
      <c r="B61" s="76" t="s">
        <v>1181</v>
      </c>
      <c r="C61" s="87">
        <v>12</v>
      </c>
      <c r="D61" s="2">
        <v>6</v>
      </c>
      <c r="E61" s="6">
        <f t="shared" ref="E61:L61" si="48">IF($D61=E$1,+$C61,0)</f>
        <v>0</v>
      </c>
      <c r="F61" s="6">
        <f t="shared" si="48"/>
        <v>0</v>
      </c>
      <c r="G61" s="6">
        <f t="shared" si="48"/>
        <v>0</v>
      </c>
      <c r="H61" s="6">
        <f t="shared" si="48"/>
        <v>0</v>
      </c>
      <c r="I61" s="6">
        <f t="shared" si="48"/>
        <v>0</v>
      </c>
      <c r="J61" s="6">
        <f t="shared" si="48"/>
        <v>12</v>
      </c>
      <c r="K61" s="6">
        <f t="shared" si="48"/>
        <v>0</v>
      </c>
      <c r="L61" s="6">
        <f t="shared" si="48"/>
        <v>0</v>
      </c>
      <c r="N61" s="301">
        <f t="shared" si="1"/>
        <v>0</v>
      </c>
    </row>
    <row r="62" spans="1:14" ht="14.25" customHeight="1">
      <c r="A62" s="76" t="s">
        <v>1182</v>
      </c>
      <c r="B62" s="76" t="s">
        <v>606</v>
      </c>
      <c r="C62" s="87">
        <v>72</v>
      </c>
      <c r="D62" s="2">
        <v>6</v>
      </c>
      <c r="E62" s="6">
        <f t="shared" ref="E62:L62" si="49">IF($D62=E$1,+$C62,0)</f>
        <v>0</v>
      </c>
      <c r="F62" s="6">
        <f t="shared" si="49"/>
        <v>0</v>
      </c>
      <c r="G62" s="6">
        <f t="shared" si="49"/>
        <v>0</v>
      </c>
      <c r="H62" s="6">
        <f t="shared" si="49"/>
        <v>0</v>
      </c>
      <c r="I62" s="6">
        <f t="shared" si="49"/>
        <v>0</v>
      </c>
      <c r="J62" s="6">
        <f t="shared" si="49"/>
        <v>72</v>
      </c>
      <c r="K62" s="6">
        <f t="shared" si="49"/>
        <v>0</v>
      </c>
      <c r="L62" s="6">
        <f t="shared" si="49"/>
        <v>0</v>
      </c>
      <c r="N62" s="301">
        <f t="shared" si="1"/>
        <v>0</v>
      </c>
    </row>
    <row r="63" spans="1:14" ht="14.25" customHeight="1">
      <c r="A63" s="76" t="s">
        <v>1182</v>
      </c>
      <c r="B63" s="76" t="s">
        <v>1143</v>
      </c>
      <c r="C63" s="87">
        <v>24</v>
      </c>
      <c r="D63" s="2">
        <v>6</v>
      </c>
      <c r="E63" s="6">
        <f t="shared" ref="E63:L63" si="50">IF($D63=E$1,+$C63,0)</f>
        <v>0</v>
      </c>
      <c r="F63" s="6">
        <f t="shared" si="50"/>
        <v>0</v>
      </c>
      <c r="G63" s="6">
        <f t="shared" si="50"/>
        <v>0</v>
      </c>
      <c r="H63" s="6">
        <f t="shared" si="50"/>
        <v>0</v>
      </c>
      <c r="I63" s="6">
        <f t="shared" si="50"/>
        <v>0</v>
      </c>
      <c r="J63" s="6">
        <f t="shared" si="50"/>
        <v>24</v>
      </c>
      <c r="K63" s="6">
        <f t="shared" si="50"/>
        <v>0</v>
      </c>
      <c r="L63" s="6">
        <f t="shared" si="50"/>
        <v>0</v>
      </c>
      <c r="N63" s="301">
        <f t="shared" si="1"/>
        <v>0</v>
      </c>
    </row>
    <row r="64" spans="1:14" ht="14.25" customHeight="1">
      <c r="A64" s="76" t="s">
        <v>1183</v>
      </c>
      <c r="B64" s="76" t="s">
        <v>1184</v>
      </c>
      <c r="C64" s="87">
        <v>60</v>
      </c>
      <c r="D64" s="2">
        <v>6</v>
      </c>
      <c r="E64" s="6">
        <f t="shared" ref="E64:L64" si="51">IF($D64=E$1,+$C64,0)</f>
        <v>0</v>
      </c>
      <c r="F64" s="6">
        <f t="shared" si="51"/>
        <v>0</v>
      </c>
      <c r="G64" s="6">
        <f t="shared" si="51"/>
        <v>0</v>
      </c>
      <c r="H64" s="6">
        <f t="shared" si="51"/>
        <v>0</v>
      </c>
      <c r="I64" s="6">
        <f t="shared" si="51"/>
        <v>0</v>
      </c>
      <c r="J64" s="6">
        <f t="shared" si="51"/>
        <v>60</v>
      </c>
      <c r="K64" s="6">
        <f t="shared" si="51"/>
        <v>0</v>
      </c>
      <c r="L64" s="6">
        <f t="shared" si="51"/>
        <v>0</v>
      </c>
      <c r="N64" s="301">
        <f t="shared" si="1"/>
        <v>0</v>
      </c>
    </row>
    <row r="65" spans="1:14" ht="14.25" customHeight="1">
      <c r="A65" s="76" t="s">
        <v>1190</v>
      </c>
      <c r="B65" s="76" t="s">
        <v>1143</v>
      </c>
      <c r="C65" s="87">
        <v>24</v>
      </c>
      <c r="D65" s="2">
        <v>6</v>
      </c>
      <c r="E65" s="6">
        <f t="shared" ref="E65:L65" si="52">IF($D65=E$1,+$C65,0)</f>
        <v>0</v>
      </c>
      <c r="F65" s="6">
        <f t="shared" si="52"/>
        <v>0</v>
      </c>
      <c r="G65" s="6">
        <f t="shared" si="52"/>
        <v>0</v>
      </c>
      <c r="H65" s="6">
        <f t="shared" si="52"/>
        <v>0</v>
      </c>
      <c r="I65" s="6">
        <f t="shared" si="52"/>
        <v>0</v>
      </c>
      <c r="J65" s="6">
        <f t="shared" si="52"/>
        <v>24</v>
      </c>
      <c r="K65" s="6">
        <f t="shared" si="52"/>
        <v>0</v>
      </c>
      <c r="L65" s="6">
        <f t="shared" si="52"/>
        <v>0</v>
      </c>
      <c r="N65" s="301">
        <f t="shared" si="1"/>
        <v>0</v>
      </c>
    </row>
    <row r="66" spans="1:14" ht="14.25" customHeight="1">
      <c r="A66" s="76" t="s">
        <v>1191</v>
      </c>
      <c r="B66" s="76" t="s">
        <v>1143</v>
      </c>
      <c r="C66" s="87">
        <v>24</v>
      </c>
      <c r="D66" s="2">
        <v>6</v>
      </c>
      <c r="E66" s="6">
        <f t="shared" ref="E66:L66" si="53">IF($D66=E$1,+$C66,0)</f>
        <v>0</v>
      </c>
      <c r="F66" s="6">
        <f t="shared" si="53"/>
        <v>0</v>
      </c>
      <c r="G66" s="6">
        <f t="shared" si="53"/>
        <v>0</v>
      </c>
      <c r="H66" s="6">
        <f t="shared" si="53"/>
        <v>0</v>
      </c>
      <c r="I66" s="6">
        <f t="shared" si="53"/>
        <v>0</v>
      </c>
      <c r="J66" s="6">
        <f t="shared" si="53"/>
        <v>24</v>
      </c>
      <c r="K66" s="6">
        <f t="shared" si="53"/>
        <v>0</v>
      </c>
      <c r="L66" s="6">
        <f t="shared" si="53"/>
        <v>0</v>
      </c>
      <c r="N66" s="301">
        <f t="shared" si="1"/>
        <v>0</v>
      </c>
    </row>
    <row r="67" spans="1:14" ht="14.25" customHeight="1">
      <c r="A67" s="76" t="s">
        <v>1192</v>
      </c>
      <c r="B67" s="76" t="s">
        <v>620</v>
      </c>
      <c r="C67" s="87">
        <v>96</v>
      </c>
      <c r="D67" s="2">
        <v>6</v>
      </c>
      <c r="E67" s="6">
        <f t="shared" ref="E67:L68" si="54">IF($D67=E$1,+$C67,0)</f>
        <v>0</v>
      </c>
      <c r="F67" s="6">
        <f t="shared" si="54"/>
        <v>0</v>
      </c>
      <c r="G67" s="6">
        <f t="shared" si="54"/>
        <v>0</v>
      </c>
      <c r="H67" s="6">
        <f t="shared" si="54"/>
        <v>0</v>
      </c>
      <c r="I67" s="6">
        <f t="shared" si="54"/>
        <v>0</v>
      </c>
      <c r="J67" s="6">
        <f t="shared" si="54"/>
        <v>96</v>
      </c>
      <c r="K67" s="6">
        <f t="shared" si="54"/>
        <v>0</v>
      </c>
      <c r="L67" s="6">
        <f t="shared" si="54"/>
        <v>0</v>
      </c>
      <c r="N67" s="301">
        <f t="shared" si="1"/>
        <v>0</v>
      </c>
    </row>
    <row r="68" spans="1:14" ht="14.25" customHeight="1">
      <c r="A68" s="76" t="s">
        <v>1207</v>
      </c>
      <c r="B68" s="76" t="s">
        <v>1168</v>
      </c>
      <c r="C68" s="87">
        <v>96</v>
      </c>
      <c r="D68" s="2">
        <v>6</v>
      </c>
      <c r="E68" s="6">
        <f t="shared" si="54"/>
        <v>0</v>
      </c>
      <c r="F68" s="6">
        <f t="shared" si="54"/>
        <v>0</v>
      </c>
      <c r="G68" s="6">
        <f t="shared" si="54"/>
        <v>0</v>
      </c>
      <c r="H68" s="6">
        <f t="shared" si="54"/>
        <v>0</v>
      </c>
      <c r="I68" s="6">
        <f t="shared" si="54"/>
        <v>0</v>
      </c>
      <c r="J68" s="6">
        <f t="shared" si="54"/>
        <v>96</v>
      </c>
      <c r="K68" s="6">
        <f t="shared" si="54"/>
        <v>0</v>
      </c>
      <c r="L68" s="6">
        <f t="shared" si="54"/>
        <v>0</v>
      </c>
      <c r="N68" s="301">
        <f t="shared" ref="N68:N97" si="55">+C68-SUM(E68:L68)</f>
        <v>0</v>
      </c>
    </row>
    <row r="69" spans="1:14" ht="14.25" customHeight="1">
      <c r="A69" s="76" t="s">
        <v>1193</v>
      </c>
      <c r="B69" s="76" t="s">
        <v>1143</v>
      </c>
      <c r="C69" s="87">
        <v>24</v>
      </c>
      <c r="D69" s="2">
        <v>6</v>
      </c>
      <c r="E69" s="6">
        <f t="shared" ref="E69:L69" si="56">IF($D69=E$1,+$C69,0)</f>
        <v>0</v>
      </c>
      <c r="F69" s="6">
        <f t="shared" si="56"/>
        <v>0</v>
      </c>
      <c r="G69" s="6">
        <f t="shared" si="56"/>
        <v>0</v>
      </c>
      <c r="H69" s="6">
        <f t="shared" si="56"/>
        <v>0</v>
      </c>
      <c r="I69" s="6">
        <f t="shared" si="56"/>
        <v>0</v>
      </c>
      <c r="J69" s="6">
        <f t="shared" si="56"/>
        <v>24</v>
      </c>
      <c r="K69" s="6">
        <f t="shared" si="56"/>
        <v>0</v>
      </c>
      <c r="L69" s="6">
        <f t="shared" si="56"/>
        <v>0</v>
      </c>
      <c r="N69" s="301">
        <f t="shared" si="55"/>
        <v>0</v>
      </c>
    </row>
    <row r="70" spans="1:14" ht="14.25" customHeight="1">
      <c r="A70" s="76" t="s">
        <v>1194</v>
      </c>
      <c r="B70" s="76" t="s">
        <v>1143</v>
      </c>
      <c r="C70" s="87">
        <v>24</v>
      </c>
      <c r="D70" s="2">
        <v>6</v>
      </c>
      <c r="E70" s="6">
        <f t="shared" ref="E70:L70" si="57">IF($D70=E$1,+$C70,0)</f>
        <v>0</v>
      </c>
      <c r="F70" s="6">
        <f t="shared" si="57"/>
        <v>0</v>
      </c>
      <c r="G70" s="6">
        <f t="shared" si="57"/>
        <v>0</v>
      </c>
      <c r="H70" s="6">
        <f t="shared" si="57"/>
        <v>0</v>
      </c>
      <c r="I70" s="6">
        <f t="shared" si="57"/>
        <v>0</v>
      </c>
      <c r="J70" s="6">
        <f t="shared" si="57"/>
        <v>24</v>
      </c>
      <c r="K70" s="6">
        <f t="shared" si="57"/>
        <v>0</v>
      </c>
      <c r="L70" s="6">
        <f t="shared" si="57"/>
        <v>0</v>
      </c>
      <c r="N70" s="301">
        <f t="shared" si="55"/>
        <v>0</v>
      </c>
    </row>
    <row r="71" spans="1:14" ht="14.25" customHeight="1">
      <c r="A71" s="76" t="s">
        <v>1195</v>
      </c>
      <c r="B71" s="76" t="s">
        <v>1120</v>
      </c>
      <c r="C71" s="87">
        <v>384</v>
      </c>
      <c r="D71" s="2">
        <v>6</v>
      </c>
      <c r="E71" s="6">
        <f t="shared" ref="E71:L71" si="58">IF($D71=E$1,+$C71,0)</f>
        <v>0</v>
      </c>
      <c r="F71" s="6">
        <f t="shared" si="58"/>
        <v>0</v>
      </c>
      <c r="G71" s="6">
        <f t="shared" si="58"/>
        <v>0</v>
      </c>
      <c r="H71" s="6">
        <f t="shared" si="58"/>
        <v>0</v>
      </c>
      <c r="I71" s="6">
        <f t="shared" si="58"/>
        <v>0</v>
      </c>
      <c r="J71" s="6">
        <f t="shared" si="58"/>
        <v>384</v>
      </c>
      <c r="K71" s="6">
        <f t="shared" si="58"/>
        <v>0</v>
      </c>
      <c r="L71" s="6">
        <f t="shared" si="58"/>
        <v>0</v>
      </c>
      <c r="N71" s="301">
        <f t="shared" si="55"/>
        <v>0</v>
      </c>
    </row>
    <row r="72" spans="1:14" ht="14.25" customHeight="1">
      <c r="A72" s="76" t="s">
        <v>1198</v>
      </c>
      <c r="B72" s="76" t="s">
        <v>1143</v>
      </c>
      <c r="C72" s="87">
        <v>24</v>
      </c>
      <c r="D72" s="2">
        <v>6</v>
      </c>
      <c r="E72" s="6">
        <f t="shared" ref="E72:L72" si="59">IF($D72=E$1,+$C72,0)</f>
        <v>0</v>
      </c>
      <c r="F72" s="6">
        <f t="shared" si="59"/>
        <v>0</v>
      </c>
      <c r="G72" s="6">
        <f t="shared" si="59"/>
        <v>0</v>
      </c>
      <c r="H72" s="6">
        <f t="shared" si="59"/>
        <v>0</v>
      </c>
      <c r="I72" s="6">
        <f t="shared" si="59"/>
        <v>0</v>
      </c>
      <c r="J72" s="6">
        <f t="shared" si="59"/>
        <v>24</v>
      </c>
      <c r="K72" s="6">
        <f t="shared" si="59"/>
        <v>0</v>
      </c>
      <c r="L72" s="6">
        <f t="shared" si="59"/>
        <v>0</v>
      </c>
      <c r="N72" s="301">
        <f t="shared" si="55"/>
        <v>0</v>
      </c>
    </row>
    <row r="73" spans="1:14" ht="14.25" customHeight="1">
      <c r="A73" s="76" t="s">
        <v>1199</v>
      </c>
      <c r="B73" s="76" t="s">
        <v>1120</v>
      </c>
      <c r="C73" s="87">
        <v>664</v>
      </c>
      <c r="D73" s="2">
        <v>6</v>
      </c>
      <c r="E73" s="6">
        <f t="shared" ref="E73:L73" si="60">IF($D73=E$1,+$C73,0)</f>
        <v>0</v>
      </c>
      <c r="F73" s="6">
        <f t="shared" si="60"/>
        <v>0</v>
      </c>
      <c r="G73" s="6">
        <f t="shared" si="60"/>
        <v>0</v>
      </c>
      <c r="H73" s="6">
        <f t="shared" si="60"/>
        <v>0</v>
      </c>
      <c r="I73" s="6">
        <f t="shared" si="60"/>
        <v>0</v>
      </c>
      <c r="J73" s="6">
        <f t="shared" si="60"/>
        <v>664</v>
      </c>
      <c r="K73" s="6">
        <f t="shared" si="60"/>
        <v>0</v>
      </c>
      <c r="L73" s="6">
        <f t="shared" si="60"/>
        <v>0</v>
      </c>
      <c r="N73" s="301">
        <f t="shared" si="55"/>
        <v>0</v>
      </c>
    </row>
    <row r="74" spans="1:14" ht="14.25" customHeight="1">
      <c r="A74" s="76" t="s">
        <v>1200</v>
      </c>
      <c r="B74" s="76" t="s">
        <v>1201</v>
      </c>
      <c r="C74" s="87">
        <v>54</v>
      </c>
      <c r="D74" s="2">
        <v>6</v>
      </c>
      <c r="E74" s="6">
        <f t="shared" ref="E74:L74" si="61">IF($D74=E$1,+$C74,0)</f>
        <v>0</v>
      </c>
      <c r="F74" s="6">
        <f t="shared" si="61"/>
        <v>0</v>
      </c>
      <c r="G74" s="6">
        <f t="shared" si="61"/>
        <v>0</v>
      </c>
      <c r="H74" s="6">
        <f t="shared" si="61"/>
        <v>0</v>
      </c>
      <c r="I74" s="6">
        <f t="shared" si="61"/>
        <v>0</v>
      </c>
      <c r="J74" s="6">
        <f t="shared" si="61"/>
        <v>54</v>
      </c>
      <c r="K74" s="6">
        <f t="shared" si="61"/>
        <v>0</v>
      </c>
      <c r="L74" s="6">
        <f t="shared" si="61"/>
        <v>0</v>
      </c>
      <c r="N74" s="301">
        <f t="shared" si="55"/>
        <v>0</v>
      </c>
    </row>
    <row r="75" spans="1:14" ht="14.25" customHeight="1">
      <c r="A75" s="76" t="s">
        <v>1202</v>
      </c>
      <c r="B75" s="76" t="s">
        <v>1107</v>
      </c>
      <c r="C75" s="87">
        <v>48</v>
      </c>
      <c r="D75" s="2">
        <v>6</v>
      </c>
      <c r="E75" s="6">
        <f t="shared" ref="E75:L75" si="62">IF($D75=E$1,+$C75,0)</f>
        <v>0</v>
      </c>
      <c r="F75" s="6">
        <f t="shared" si="62"/>
        <v>0</v>
      </c>
      <c r="G75" s="6">
        <f t="shared" si="62"/>
        <v>0</v>
      </c>
      <c r="H75" s="6">
        <f t="shared" si="62"/>
        <v>0</v>
      </c>
      <c r="I75" s="6">
        <f t="shared" si="62"/>
        <v>0</v>
      </c>
      <c r="J75" s="6">
        <f t="shared" si="62"/>
        <v>48</v>
      </c>
      <c r="K75" s="6">
        <f t="shared" si="62"/>
        <v>0</v>
      </c>
      <c r="L75" s="6">
        <f t="shared" si="62"/>
        <v>0</v>
      </c>
      <c r="N75" s="301">
        <f t="shared" si="55"/>
        <v>0</v>
      </c>
    </row>
    <row r="76" spans="1:14" ht="14.25" customHeight="1">
      <c r="A76" s="76" t="s">
        <v>1203</v>
      </c>
      <c r="B76" s="76" t="s">
        <v>1204</v>
      </c>
      <c r="C76" s="87">
        <v>36</v>
      </c>
      <c r="D76" s="2">
        <v>6</v>
      </c>
      <c r="E76" s="6">
        <f t="shared" ref="E76:L76" si="63">IF($D76=E$1,+$C76,0)</f>
        <v>0</v>
      </c>
      <c r="F76" s="6">
        <f t="shared" si="63"/>
        <v>0</v>
      </c>
      <c r="G76" s="6">
        <f t="shared" si="63"/>
        <v>0</v>
      </c>
      <c r="H76" s="6">
        <f t="shared" si="63"/>
        <v>0</v>
      </c>
      <c r="I76" s="6">
        <f t="shared" si="63"/>
        <v>0</v>
      </c>
      <c r="J76" s="6">
        <f t="shared" si="63"/>
        <v>36</v>
      </c>
      <c r="K76" s="6">
        <f t="shared" si="63"/>
        <v>0</v>
      </c>
      <c r="L76" s="6">
        <f t="shared" si="63"/>
        <v>0</v>
      </c>
      <c r="N76" s="301">
        <f t="shared" si="55"/>
        <v>0</v>
      </c>
    </row>
    <row r="77" spans="1:14" ht="14.25" customHeight="1">
      <c r="A77" s="76" t="s">
        <v>1203</v>
      </c>
      <c r="B77" s="76" t="s">
        <v>1143</v>
      </c>
      <c r="C77" s="87">
        <v>24</v>
      </c>
      <c r="D77" s="2">
        <v>6</v>
      </c>
      <c r="E77" s="6">
        <f t="shared" ref="E77:L77" si="64">IF($D77=E$1,+$C77,0)</f>
        <v>0</v>
      </c>
      <c r="F77" s="6">
        <f t="shared" si="64"/>
        <v>0</v>
      </c>
      <c r="G77" s="6">
        <f t="shared" si="64"/>
        <v>0</v>
      </c>
      <c r="H77" s="6">
        <f t="shared" si="64"/>
        <v>0</v>
      </c>
      <c r="I77" s="6">
        <f t="shared" si="64"/>
        <v>0</v>
      </c>
      <c r="J77" s="6">
        <f t="shared" si="64"/>
        <v>24</v>
      </c>
      <c r="K77" s="6">
        <f t="shared" si="64"/>
        <v>0</v>
      </c>
      <c r="L77" s="6">
        <f t="shared" si="64"/>
        <v>0</v>
      </c>
      <c r="N77" s="301">
        <f t="shared" si="55"/>
        <v>0</v>
      </c>
    </row>
    <row r="78" spans="1:14" ht="14.25" customHeight="1">
      <c r="A78" s="76" t="s">
        <v>1203</v>
      </c>
      <c r="B78" s="76" t="s">
        <v>1143</v>
      </c>
      <c r="C78" s="87">
        <v>24</v>
      </c>
      <c r="D78" s="2">
        <v>6</v>
      </c>
      <c r="E78" s="6">
        <f t="shared" ref="E78:L78" si="65">IF($D78=E$1,+$C78,0)</f>
        <v>0</v>
      </c>
      <c r="F78" s="6">
        <f t="shared" si="65"/>
        <v>0</v>
      </c>
      <c r="G78" s="6">
        <f t="shared" si="65"/>
        <v>0</v>
      </c>
      <c r="H78" s="6">
        <f t="shared" si="65"/>
        <v>0</v>
      </c>
      <c r="I78" s="6">
        <f t="shared" si="65"/>
        <v>0</v>
      </c>
      <c r="J78" s="6">
        <f t="shared" si="65"/>
        <v>24</v>
      </c>
      <c r="K78" s="6">
        <f t="shared" si="65"/>
        <v>0</v>
      </c>
      <c r="L78" s="6">
        <f t="shared" si="65"/>
        <v>0</v>
      </c>
      <c r="N78" s="301">
        <f t="shared" si="55"/>
        <v>0</v>
      </c>
    </row>
    <row r="79" spans="1:14" ht="14.25" customHeight="1">
      <c r="A79" s="76" t="s">
        <v>1203</v>
      </c>
      <c r="B79" s="76" t="s">
        <v>1143</v>
      </c>
      <c r="C79" s="87">
        <v>24</v>
      </c>
      <c r="D79" s="2">
        <v>6</v>
      </c>
      <c r="E79" s="6">
        <f t="shared" ref="E79:L79" si="66">IF($D79=E$1,+$C79,0)</f>
        <v>0</v>
      </c>
      <c r="F79" s="6">
        <f t="shared" si="66"/>
        <v>0</v>
      </c>
      <c r="G79" s="6">
        <f t="shared" si="66"/>
        <v>0</v>
      </c>
      <c r="H79" s="6">
        <f t="shared" si="66"/>
        <v>0</v>
      </c>
      <c r="I79" s="6">
        <f t="shared" si="66"/>
        <v>0</v>
      </c>
      <c r="J79" s="6">
        <f t="shared" si="66"/>
        <v>24</v>
      </c>
      <c r="K79" s="6">
        <f t="shared" si="66"/>
        <v>0</v>
      </c>
      <c r="L79" s="6">
        <f t="shared" si="66"/>
        <v>0</v>
      </c>
      <c r="N79" s="301">
        <f t="shared" si="55"/>
        <v>0</v>
      </c>
    </row>
    <row r="80" spans="1:14" ht="15.75" customHeight="1">
      <c r="A80" s="76" t="s">
        <v>1205</v>
      </c>
      <c r="B80" s="76" t="s">
        <v>620</v>
      </c>
      <c r="C80" s="87">
        <v>96</v>
      </c>
      <c r="D80" s="2">
        <v>6</v>
      </c>
      <c r="E80" s="6">
        <f t="shared" ref="E80:L80" si="67">IF($D80=E$1,+$C80,0)</f>
        <v>0</v>
      </c>
      <c r="F80" s="6">
        <f t="shared" si="67"/>
        <v>0</v>
      </c>
      <c r="G80" s="6">
        <f t="shared" si="67"/>
        <v>0</v>
      </c>
      <c r="H80" s="6">
        <f t="shared" si="67"/>
        <v>0</v>
      </c>
      <c r="I80" s="6">
        <f t="shared" si="67"/>
        <v>0</v>
      </c>
      <c r="J80" s="6">
        <f t="shared" si="67"/>
        <v>96</v>
      </c>
      <c r="K80" s="6">
        <f t="shared" si="67"/>
        <v>0</v>
      </c>
      <c r="L80" s="6">
        <f t="shared" si="67"/>
        <v>0</v>
      </c>
      <c r="N80" s="301">
        <f t="shared" si="55"/>
        <v>0</v>
      </c>
    </row>
    <row r="81" spans="1:14" ht="14.25" customHeight="1">
      <c r="A81" s="76" t="s">
        <v>1213</v>
      </c>
      <c r="B81" s="76" t="s">
        <v>1168</v>
      </c>
      <c r="C81" s="87">
        <v>24</v>
      </c>
      <c r="D81" s="2">
        <v>6</v>
      </c>
      <c r="E81" s="6">
        <f t="shared" ref="E81:L81" si="68">IF($D81=E$1,+$C81,0)</f>
        <v>0</v>
      </c>
      <c r="F81" s="6">
        <f t="shared" si="68"/>
        <v>0</v>
      </c>
      <c r="G81" s="6">
        <f t="shared" si="68"/>
        <v>0</v>
      </c>
      <c r="H81" s="6">
        <f t="shared" si="68"/>
        <v>0</v>
      </c>
      <c r="I81" s="6">
        <f t="shared" si="68"/>
        <v>0</v>
      </c>
      <c r="J81" s="6">
        <f t="shared" si="68"/>
        <v>24</v>
      </c>
      <c r="K81" s="6">
        <f t="shared" si="68"/>
        <v>0</v>
      </c>
      <c r="L81" s="6">
        <f t="shared" si="68"/>
        <v>0</v>
      </c>
      <c r="N81" s="301">
        <f t="shared" si="55"/>
        <v>0</v>
      </c>
    </row>
    <row r="82" spans="1:14" ht="14.25" customHeight="1">
      <c r="A82" s="76" t="s">
        <v>1214</v>
      </c>
      <c r="B82" s="76" t="s">
        <v>1120</v>
      </c>
      <c r="C82" s="87">
        <v>60</v>
      </c>
      <c r="D82" s="2">
        <v>6</v>
      </c>
      <c r="E82" s="6">
        <f t="shared" ref="E82:L82" si="69">IF($D82=E$1,+$C82,0)</f>
        <v>0</v>
      </c>
      <c r="F82" s="6">
        <f t="shared" si="69"/>
        <v>0</v>
      </c>
      <c r="G82" s="6">
        <f t="shared" si="69"/>
        <v>0</v>
      </c>
      <c r="H82" s="6">
        <f t="shared" si="69"/>
        <v>0</v>
      </c>
      <c r="I82" s="6">
        <f t="shared" si="69"/>
        <v>0</v>
      </c>
      <c r="J82" s="6">
        <f t="shared" si="69"/>
        <v>60</v>
      </c>
      <c r="K82" s="6">
        <f t="shared" si="69"/>
        <v>0</v>
      </c>
      <c r="L82" s="6">
        <f t="shared" si="69"/>
        <v>0</v>
      </c>
      <c r="N82" s="301">
        <f t="shared" si="55"/>
        <v>0</v>
      </c>
    </row>
    <row r="83" spans="1:14" ht="14.25" customHeight="1">
      <c r="A83" s="76" t="s">
        <v>1215</v>
      </c>
      <c r="B83" s="76" t="s">
        <v>1168</v>
      </c>
      <c r="C83" s="87">
        <v>72</v>
      </c>
      <c r="D83" s="2">
        <v>6</v>
      </c>
      <c r="E83" s="6">
        <f t="shared" ref="E83:L83" si="70">IF($D83=E$1,+$C83,0)</f>
        <v>0</v>
      </c>
      <c r="F83" s="6">
        <f t="shared" si="70"/>
        <v>0</v>
      </c>
      <c r="G83" s="6">
        <f t="shared" si="70"/>
        <v>0</v>
      </c>
      <c r="H83" s="6">
        <f t="shared" si="70"/>
        <v>0</v>
      </c>
      <c r="I83" s="6">
        <f t="shared" si="70"/>
        <v>0</v>
      </c>
      <c r="J83" s="6">
        <f t="shared" si="70"/>
        <v>72</v>
      </c>
      <c r="K83" s="6">
        <f t="shared" si="70"/>
        <v>0</v>
      </c>
      <c r="L83" s="6">
        <f t="shared" si="70"/>
        <v>0</v>
      </c>
      <c r="N83" s="301">
        <f t="shared" si="55"/>
        <v>0</v>
      </c>
    </row>
    <row r="84" spans="1:14" ht="14.25" customHeight="1">
      <c r="A84" s="76" t="s">
        <v>1216</v>
      </c>
      <c r="B84" s="76" t="s">
        <v>1164</v>
      </c>
      <c r="C84" s="87">
        <v>36</v>
      </c>
      <c r="D84" s="2">
        <v>6</v>
      </c>
      <c r="E84" s="6">
        <f t="shared" ref="E84:L84" si="71">IF($D84=E$1,+$C84,0)</f>
        <v>0</v>
      </c>
      <c r="F84" s="6">
        <f t="shared" si="71"/>
        <v>0</v>
      </c>
      <c r="G84" s="6">
        <f t="shared" si="71"/>
        <v>0</v>
      </c>
      <c r="H84" s="6">
        <f t="shared" si="71"/>
        <v>0</v>
      </c>
      <c r="I84" s="6">
        <f t="shared" si="71"/>
        <v>0</v>
      </c>
      <c r="J84" s="6">
        <f t="shared" si="71"/>
        <v>36</v>
      </c>
      <c r="K84" s="6">
        <f t="shared" si="71"/>
        <v>0</v>
      </c>
      <c r="L84" s="6">
        <f t="shared" si="71"/>
        <v>0</v>
      </c>
      <c r="N84" s="301">
        <f t="shared" si="55"/>
        <v>0</v>
      </c>
    </row>
    <row r="85" spans="1:14" ht="14.25" customHeight="1">
      <c r="A85" s="76" t="s">
        <v>1217</v>
      </c>
      <c r="B85" s="76" t="s">
        <v>1180</v>
      </c>
      <c r="C85" s="87">
        <v>24</v>
      </c>
      <c r="D85" s="2">
        <v>6</v>
      </c>
      <c r="E85" s="6">
        <f t="shared" ref="E85:L85" si="72">IF($D85=E$1,+$C85,0)</f>
        <v>0</v>
      </c>
      <c r="F85" s="6">
        <f t="shared" si="72"/>
        <v>0</v>
      </c>
      <c r="G85" s="6">
        <f t="shared" si="72"/>
        <v>0</v>
      </c>
      <c r="H85" s="6">
        <f t="shared" si="72"/>
        <v>0</v>
      </c>
      <c r="I85" s="6">
        <f t="shared" si="72"/>
        <v>0</v>
      </c>
      <c r="J85" s="6">
        <f t="shared" si="72"/>
        <v>24</v>
      </c>
      <c r="K85" s="6">
        <f t="shared" si="72"/>
        <v>0</v>
      </c>
      <c r="L85" s="6">
        <f t="shared" si="72"/>
        <v>0</v>
      </c>
      <c r="N85" s="301">
        <f t="shared" si="55"/>
        <v>0</v>
      </c>
    </row>
    <row r="86" spans="1:14" ht="14.25" customHeight="1">
      <c r="A86" s="76" t="s">
        <v>1222</v>
      </c>
      <c r="B86" s="76" t="s">
        <v>1168</v>
      </c>
      <c r="C86" s="87">
        <v>96</v>
      </c>
      <c r="D86" s="2">
        <v>6</v>
      </c>
      <c r="E86" s="6">
        <f t="shared" ref="E86:L86" si="73">IF($D86=E$1,+$C86,0)</f>
        <v>0</v>
      </c>
      <c r="F86" s="6">
        <f t="shared" si="73"/>
        <v>0</v>
      </c>
      <c r="G86" s="6">
        <f t="shared" si="73"/>
        <v>0</v>
      </c>
      <c r="H86" s="6">
        <f t="shared" si="73"/>
        <v>0</v>
      </c>
      <c r="I86" s="6">
        <f t="shared" si="73"/>
        <v>0</v>
      </c>
      <c r="J86" s="6">
        <f t="shared" si="73"/>
        <v>96</v>
      </c>
      <c r="K86" s="6">
        <f t="shared" si="73"/>
        <v>0</v>
      </c>
      <c r="L86" s="6">
        <f t="shared" si="73"/>
        <v>0</v>
      </c>
      <c r="N86" s="301">
        <f t="shared" si="55"/>
        <v>0</v>
      </c>
    </row>
    <row r="87" spans="1:14" ht="14.25" customHeight="1">
      <c r="A87" s="76" t="s">
        <v>1222</v>
      </c>
      <c r="B87" s="76" t="s">
        <v>620</v>
      </c>
      <c r="C87" s="87">
        <v>96</v>
      </c>
      <c r="D87" s="2">
        <v>6</v>
      </c>
      <c r="E87" s="6">
        <f t="shared" ref="E87:L87" si="74">IF($D87=E$1,+$C87,0)</f>
        <v>0</v>
      </c>
      <c r="F87" s="6">
        <f t="shared" si="74"/>
        <v>0</v>
      </c>
      <c r="G87" s="6">
        <f t="shared" si="74"/>
        <v>0</v>
      </c>
      <c r="H87" s="6">
        <f t="shared" si="74"/>
        <v>0</v>
      </c>
      <c r="I87" s="6">
        <f t="shared" si="74"/>
        <v>0</v>
      </c>
      <c r="J87" s="6">
        <f t="shared" si="74"/>
        <v>96</v>
      </c>
      <c r="K87" s="6">
        <f t="shared" si="74"/>
        <v>0</v>
      </c>
      <c r="L87" s="6">
        <f t="shared" si="74"/>
        <v>0</v>
      </c>
      <c r="N87" s="301">
        <f t="shared" si="55"/>
        <v>0</v>
      </c>
    </row>
    <row r="88" spans="1:14" ht="14.25" customHeight="1">
      <c r="A88" s="76" t="s">
        <v>1222</v>
      </c>
      <c r="B88" s="76" t="s">
        <v>1180</v>
      </c>
      <c r="C88" s="87">
        <v>96</v>
      </c>
      <c r="D88" s="2">
        <v>6</v>
      </c>
      <c r="E88" s="6">
        <f t="shared" ref="E88:L88" si="75">IF($D88=E$1,+$C88,0)</f>
        <v>0</v>
      </c>
      <c r="F88" s="6">
        <f t="shared" si="75"/>
        <v>0</v>
      </c>
      <c r="G88" s="6">
        <f t="shared" si="75"/>
        <v>0</v>
      </c>
      <c r="H88" s="6">
        <f t="shared" si="75"/>
        <v>0</v>
      </c>
      <c r="I88" s="6">
        <f t="shared" si="75"/>
        <v>0</v>
      </c>
      <c r="J88" s="6">
        <f t="shared" si="75"/>
        <v>96</v>
      </c>
      <c r="K88" s="6">
        <f t="shared" si="75"/>
        <v>0</v>
      </c>
      <c r="L88" s="6">
        <f t="shared" si="75"/>
        <v>0</v>
      </c>
      <c r="N88" s="301">
        <f t="shared" si="55"/>
        <v>0</v>
      </c>
    </row>
    <row r="89" spans="1:14" ht="14.25" customHeight="1">
      <c r="A89" s="76" t="s">
        <v>1223</v>
      </c>
      <c r="B89" s="76" t="s">
        <v>1224</v>
      </c>
      <c r="C89" s="87">
        <v>48</v>
      </c>
      <c r="D89" s="2">
        <v>6</v>
      </c>
      <c r="E89" s="6">
        <f t="shared" ref="E89:L89" si="76">IF($D89=E$1,+$C89,0)</f>
        <v>0</v>
      </c>
      <c r="F89" s="6">
        <f t="shared" si="76"/>
        <v>0</v>
      </c>
      <c r="G89" s="6">
        <f t="shared" si="76"/>
        <v>0</v>
      </c>
      <c r="H89" s="6">
        <f t="shared" si="76"/>
        <v>0</v>
      </c>
      <c r="I89" s="6">
        <f t="shared" si="76"/>
        <v>0</v>
      </c>
      <c r="J89" s="6">
        <f t="shared" si="76"/>
        <v>48</v>
      </c>
      <c r="K89" s="6">
        <f t="shared" si="76"/>
        <v>0</v>
      </c>
      <c r="L89" s="6">
        <f t="shared" si="76"/>
        <v>0</v>
      </c>
      <c r="N89" s="301">
        <f t="shared" si="55"/>
        <v>0</v>
      </c>
    </row>
    <row r="90" spans="1:14" ht="14.25" customHeight="1">
      <c r="A90" s="76" t="s">
        <v>1225</v>
      </c>
      <c r="B90" s="76" t="s">
        <v>1140</v>
      </c>
      <c r="C90" s="87">
        <v>39</v>
      </c>
      <c r="D90" s="2">
        <v>6</v>
      </c>
      <c r="E90" s="6">
        <f t="shared" ref="E90:L90" si="77">IF($D90=E$1,+$C90,0)</f>
        <v>0</v>
      </c>
      <c r="F90" s="6">
        <f t="shared" si="77"/>
        <v>0</v>
      </c>
      <c r="G90" s="6">
        <f t="shared" si="77"/>
        <v>0</v>
      </c>
      <c r="H90" s="6">
        <f t="shared" si="77"/>
        <v>0</v>
      </c>
      <c r="I90" s="6">
        <f t="shared" si="77"/>
        <v>0</v>
      </c>
      <c r="J90" s="6">
        <f t="shared" si="77"/>
        <v>39</v>
      </c>
      <c r="K90" s="6">
        <f t="shared" si="77"/>
        <v>0</v>
      </c>
      <c r="L90" s="6">
        <f t="shared" si="77"/>
        <v>0</v>
      </c>
      <c r="N90" s="301">
        <f t="shared" si="55"/>
        <v>0</v>
      </c>
    </row>
    <row r="91" spans="1:14" ht="14.25" customHeight="1">
      <c r="A91" s="76" t="s">
        <v>1226</v>
      </c>
      <c r="B91" s="76" t="s">
        <v>1120</v>
      </c>
      <c r="C91" s="87">
        <v>108</v>
      </c>
      <c r="D91" s="2">
        <v>6</v>
      </c>
      <c r="E91" s="6">
        <f t="shared" ref="E91:L91" si="78">IF($D91=E$1,+$C91,0)</f>
        <v>0</v>
      </c>
      <c r="F91" s="6">
        <f t="shared" si="78"/>
        <v>0</v>
      </c>
      <c r="G91" s="6">
        <f t="shared" si="78"/>
        <v>0</v>
      </c>
      <c r="H91" s="6">
        <f t="shared" si="78"/>
        <v>0</v>
      </c>
      <c r="I91" s="6">
        <f t="shared" si="78"/>
        <v>0</v>
      </c>
      <c r="J91" s="6">
        <f t="shared" si="78"/>
        <v>108</v>
      </c>
      <c r="K91" s="6">
        <f t="shared" si="78"/>
        <v>0</v>
      </c>
      <c r="L91" s="6">
        <f t="shared" si="78"/>
        <v>0</v>
      </c>
      <c r="N91" s="301">
        <f t="shared" si="55"/>
        <v>0</v>
      </c>
    </row>
    <row r="92" spans="1:14" ht="14.25" customHeight="1">
      <c r="A92" s="76" t="s">
        <v>1227</v>
      </c>
      <c r="B92" s="76" t="s">
        <v>1120</v>
      </c>
      <c r="C92" s="87">
        <v>180</v>
      </c>
      <c r="D92" s="2">
        <v>6</v>
      </c>
      <c r="E92" s="6">
        <f t="shared" ref="E92:L92" si="79">IF($D92=E$1,+$C92,0)</f>
        <v>0</v>
      </c>
      <c r="F92" s="6">
        <f t="shared" si="79"/>
        <v>0</v>
      </c>
      <c r="G92" s="6">
        <f t="shared" si="79"/>
        <v>0</v>
      </c>
      <c r="H92" s="6">
        <f t="shared" si="79"/>
        <v>0</v>
      </c>
      <c r="I92" s="6">
        <f t="shared" si="79"/>
        <v>0</v>
      </c>
      <c r="J92" s="6">
        <f t="shared" si="79"/>
        <v>180</v>
      </c>
      <c r="K92" s="6">
        <f t="shared" si="79"/>
        <v>0</v>
      </c>
      <c r="L92" s="6">
        <f t="shared" si="79"/>
        <v>0</v>
      </c>
      <c r="N92" s="301">
        <f t="shared" si="55"/>
        <v>0</v>
      </c>
    </row>
    <row r="93" spans="1:14" ht="14.25" customHeight="1">
      <c r="A93" s="76" t="s">
        <v>1228</v>
      </c>
      <c r="B93" s="76" t="s">
        <v>1164</v>
      </c>
      <c r="C93" s="87">
        <v>36</v>
      </c>
      <c r="D93" s="2">
        <v>6</v>
      </c>
      <c r="E93" s="6">
        <f t="shared" ref="E93:L93" si="80">IF($D93=E$1,+$C93,0)</f>
        <v>0</v>
      </c>
      <c r="F93" s="6">
        <f t="shared" si="80"/>
        <v>0</v>
      </c>
      <c r="G93" s="6">
        <f t="shared" si="80"/>
        <v>0</v>
      </c>
      <c r="H93" s="6">
        <f t="shared" si="80"/>
        <v>0</v>
      </c>
      <c r="I93" s="6">
        <f t="shared" si="80"/>
        <v>0</v>
      </c>
      <c r="J93" s="6">
        <f t="shared" si="80"/>
        <v>36</v>
      </c>
      <c r="K93" s="6">
        <f t="shared" si="80"/>
        <v>0</v>
      </c>
      <c r="L93" s="6">
        <f t="shared" si="80"/>
        <v>0</v>
      </c>
      <c r="N93" s="301">
        <f t="shared" si="55"/>
        <v>0</v>
      </c>
    </row>
    <row r="94" spans="1:14" ht="14.25" customHeight="1">
      <c r="A94" s="76" t="s">
        <v>1228</v>
      </c>
      <c r="B94" s="76" t="s">
        <v>1224</v>
      </c>
      <c r="C94" s="87">
        <v>12</v>
      </c>
      <c r="D94" s="2">
        <v>6</v>
      </c>
      <c r="E94" s="6">
        <f t="shared" ref="E94:L94" si="81">IF($D94=E$1,+$C94,0)</f>
        <v>0</v>
      </c>
      <c r="F94" s="6">
        <f t="shared" si="81"/>
        <v>0</v>
      </c>
      <c r="G94" s="6">
        <f t="shared" si="81"/>
        <v>0</v>
      </c>
      <c r="H94" s="6">
        <f t="shared" si="81"/>
        <v>0</v>
      </c>
      <c r="I94" s="6">
        <f t="shared" si="81"/>
        <v>0</v>
      </c>
      <c r="J94" s="6">
        <f t="shared" si="81"/>
        <v>12</v>
      </c>
      <c r="K94" s="6">
        <f t="shared" si="81"/>
        <v>0</v>
      </c>
      <c r="L94" s="6">
        <f t="shared" si="81"/>
        <v>0</v>
      </c>
      <c r="N94" s="301">
        <f t="shared" si="55"/>
        <v>0</v>
      </c>
    </row>
    <row r="95" spans="1:14" ht="14.25" customHeight="1">
      <c r="A95" s="76" t="s">
        <v>1229</v>
      </c>
      <c r="B95" s="76" t="s">
        <v>1180</v>
      </c>
      <c r="C95" s="87">
        <v>72</v>
      </c>
      <c r="D95" s="2">
        <v>6</v>
      </c>
      <c r="E95" s="6">
        <f t="shared" ref="E95:L95" si="82">IF($D95=E$1,+$C95,0)</f>
        <v>0</v>
      </c>
      <c r="F95" s="6">
        <f t="shared" si="82"/>
        <v>0</v>
      </c>
      <c r="G95" s="6">
        <f t="shared" si="82"/>
        <v>0</v>
      </c>
      <c r="H95" s="6">
        <f t="shared" si="82"/>
        <v>0</v>
      </c>
      <c r="I95" s="6">
        <f t="shared" si="82"/>
        <v>0</v>
      </c>
      <c r="J95" s="6">
        <f t="shared" si="82"/>
        <v>72</v>
      </c>
      <c r="K95" s="6">
        <f t="shared" si="82"/>
        <v>0</v>
      </c>
      <c r="L95" s="6">
        <f t="shared" si="82"/>
        <v>0</v>
      </c>
      <c r="N95" s="301">
        <f t="shared" si="55"/>
        <v>0</v>
      </c>
    </row>
    <row r="96" spans="1:14" ht="14.25" customHeight="1">
      <c r="A96" s="76" t="s">
        <v>1230</v>
      </c>
      <c r="B96" s="76" t="s">
        <v>1164</v>
      </c>
      <c r="C96" s="87">
        <v>36</v>
      </c>
      <c r="D96" s="2">
        <v>6</v>
      </c>
      <c r="E96" s="6">
        <f t="shared" ref="E96:L96" si="83">IF($D96=E$1,+$C96,0)</f>
        <v>0</v>
      </c>
      <c r="F96" s="6">
        <f t="shared" si="83"/>
        <v>0</v>
      </c>
      <c r="G96" s="6">
        <f t="shared" si="83"/>
        <v>0</v>
      </c>
      <c r="H96" s="6">
        <f t="shared" si="83"/>
        <v>0</v>
      </c>
      <c r="I96" s="6">
        <f t="shared" si="83"/>
        <v>0</v>
      </c>
      <c r="J96" s="6">
        <f t="shared" si="83"/>
        <v>36</v>
      </c>
      <c r="K96" s="6">
        <f t="shared" si="83"/>
        <v>0</v>
      </c>
      <c r="L96" s="6">
        <f t="shared" si="83"/>
        <v>0</v>
      </c>
      <c r="N96" s="301">
        <f t="shared" si="55"/>
        <v>0</v>
      </c>
    </row>
    <row r="97" spans="1:14" ht="14.25" customHeight="1">
      <c r="A97" s="76" t="s">
        <v>1231</v>
      </c>
      <c r="B97" s="76" t="s">
        <v>1168</v>
      </c>
      <c r="C97" s="87">
        <v>120</v>
      </c>
      <c r="D97" s="2">
        <v>6</v>
      </c>
      <c r="E97" s="6">
        <f t="shared" ref="E97:L97" si="84">IF($D97=E$1,+$C97,0)</f>
        <v>0</v>
      </c>
      <c r="F97" s="6">
        <f t="shared" si="84"/>
        <v>0</v>
      </c>
      <c r="G97" s="6">
        <f t="shared" si="84"/>
        <v>0</v>
      </c>
      <c r="H97" s="6">
        <f t="shared" si="84"/>
        <v>0</v>
      </c>
      <c r="I97" s="6">
        <f t="shared" si="84"/>
        <v>0</v>
      </c>
      <c r="J97" s="6">
        <f t="shared" si="84"/>
        <v>120</v>
      </c>
      <c r="K97" s="6">
        <f t="shared" si="84"/>
        <v>0</v>
      </c>
      <c r="L97" s="6">
        <f t="shared" si="84"/>
        <v>0</v>
      </c>
      <c r="N97" s="301">
        <f t="shared" si="55"/>
        <v>0</v>
      </c>
    </row>
    <row r="98" spans="1:14" ht="14.25" customHeight="1">
      <c r="A98" s="76"/>
      <c r="B98" s="76"/>
      <c r="C98" s="87"/>
      <c r="D98" s="2"/>
      <c r="E98" s="6">
        <f t="shared" ref="E98:L98" si="85">IF($D98=E$1,+$C98,0)</f>
        <v>0</v>
      </c>
      <c r="F98" s="6">
        <f t="shared" si="85"/>
        <v>0</v>
      </c>
      <c r="G98" s="6">
        <f t="shared" si="85"/>
        <v>0</v>
      </c>
      <c r="H98" s="6">
        <f t="shared" si="85"/>
        <v>0</v>
      </c>
      <c r="I98" s="6">
        <f t="shared" si="85"/>
        <v>0</v>
      </c>
      <c r="J98" s="6">
        <f t="shared" si="85"/>
        <v>0</v>
      </c>
      <c r="K98" s="6">
        <f t="shared" si="85"/>
        <v>0</v>
      </c>
      <c r="L98" s="6">
        <f t="shared" si="85"/>
        <v>0</v>
      </c>
    </row>
    <row r="99" spans="1:14" ht="14.25" customHeight="1">
      <c r="A99" s="76"/>
      <c r="B99" s="76"/>
      <c r="C99" s="87"/>
      <c r="D99" s="2"/>
      <c r="E99" s="6">
        <f t="shared" ref="E99:L99" si="86">IF($D99=E$1,+$C99,0)</f>
        <v>0</v>
      </c>
      <c r="F99" s="6">
        <f t="shared" si="86"/>
        <v>0</v>
      </c>
      <c r="G99" s="6">
        <f t="shared" si="86"/>
        <v>0</v>
      </c>
      <c r="H99" s="6">
        <f t="shared" si="86"/>
        <v>0</v>
      </c>
      <c r="I99" s="6">
        <f t="shared" si="86"/>
        <v>0</v>
      </c>
      <c r="J99" s="6">
        <f t="shared" si="86"/>
        <v>0</v>
      </c>
      <c r="K99" s="6">
        <f t="shared" si="86"/>
        <v>0</v>
      </c>
      <c r="L99" s="6">
        <f t="shared" si="86"/>
        <v>0</v>
      </c>
    </row>
    <row r="100" spans="1:14" ht="14.25" customHeight="1">
      <c r="A100" s="76"/>
      <c r="B100" s="76"/>
      <c r="C100" s="343">
        <f>SUM(C3:C99)</f>
        <v>22159.05</v>
      </c>
      <c r="D100" s="2"/>
      <c r="E100" s="6">
        <f t="shared" ref="E100:K100" si="87">IF($D100=E$1,+$C100,0)</f>
        <v>0</v>
      </c>
      <c r="F100" s="343">
        <f>SUM(F3:F99)</f>
        <v>900</v>
      </c>
      <c r="G100" s="6">
        <f t="shared" si="87"/>
        <v>0</v>
      </c>
      <c r="H100" s="6">
        <f t="shared" si="87"/>
        <v>0</v>
      </c>
      <c r="I100" s="6">
        <f t="shared" si="87"/>
        <v>0</v>
      </c>
      <c r="J100" s="343">
        <f>SUM(J3:J99)</f>
        <v>6285.05</v>
      </c>
      <c r="K100" s="6">
        <f t="shared" si="87"/>
        <v>0</v>
      </c>
      <c r="L100" s="343">
        <f>SUM(L3:L99)</f>
        <v>14974</v>
      </c>
      <c r="N100" s="343">
        <f>SUM(N3:N99)</f>
        <v>0</v>
      </c>
    </row>
    <row r="101" spans="1:14" ht="14.25" customHeight="1">
      <c r="A101" s="76"/>
      <c r="B101" s="76"/>
      <c r="C101" s="87"/>
      <c r="D101" s="2"/>
      <c r="E101" s="6">
        <f t="shared" ref="E101:L101" si="88">IF($D101=E$1,+$C101,0)</f>
        <v>0</v>
      </c>
      <c r="F101" s="6">
        <f t="shared" si="88"/>
        <v>0</v>
      </c>
      <c r="G101" s="6">
        <f t="shared" si="88"/>
        <v>0</v>
      </c>
      <c r="H101" s="6">
        <f t="shared" si="88"/>
        <v>0</v>
      </c>
      <c r="I101" s="6">
        <f t="shared" si="88"/>
        <v>0</v>
      </c>
      <c r="J101" s="6">
        <f t="shared" si="88"/>
        <v>0</v>
      </c>
      <c r="K101" s="6">
        <f t="shared" si="88"/>
        <v>0</v>
      </c>
      <c r="L101" s="6">
        <f t="shared" si="88"/>
        <v>0</v>
      </c>
    </row>
    <row r="102" spans="1:14" ht="14.25" customHeight="1">
      <c r="A102" s="76"/>
      <c r="B102" s="76"/>
      <c r="C102" s="87"/>
      <c r="D102" s="2"/>
      <c r="E102" s="6">
        <f t="shared" ref="E102:L102" si="89">IF($D102=E$1,+$C102,0)</f>
        <v>0</v>
      </c>
      <c r="F102" s="6">
        <f t="shared" si="89"/>
        <v>0</v>
      </c>
      <c r="G102" s="6">
        <f t="shared" si="89"/>
        <v>0</v>
      </c>
      <c r="H102" s="6">
        <f t="shared" si="89"/>
        <v>0</v>
      </c>
      <c r="I102" s="6">
        <f t="shared" si="89"/>
        <v>0</v>
      </c>
      <c r="J102" s="6">
        <f t="shared" si="89"/>
        <v>0</v>
      </c>
      <c r="K102" s="6">
        <f t="shared" si="89"/>
        <v>0</v>
      </c>
      <c r="L102" s="6">
        <f t="shared" si="89"/>
        <v>0</v>
      </c>
    </row>
    <row r="103" spans="1:14" ht="14.25" customHeight="1">
      <c r="A103" s="76"/>
      <c r="B103" s="76"/>
      <c r="C103" s="87"/>
      <c r="D103" s="2"/>
      <c r="E103" s="6">
        <f t="shared" ref="E103:L103" si="90">IF($D103=E$1,+$C103,0)</f>
        <v>0</v>
      </c>
      <c r="F103" s="6">
        <f t="shared" si="90"/>
        <v>0</v>
      </c>
      <c r="G103" s="6">
        <f t="shared" si="90"/>
        <v>0</v>
      </c>
      <c r="H103" s="6">
        <f t="shared" si="90"/>
        <v>0</v>
      </c>
      <c r="I103" s="6">
        <f t="shared" si="90"/>
        <v>0</v>
      </c>
      <c r="J103" s="6">
        <f t="shared" si="90"/>
        <v>0</v>
      </c>
      <c r="K103" s="6">
        <f t="shared" si="90"/>
        <v>0</v>
      </c>
      <c r="L103" s="6">
        <f t="shared" si="90"/>
        <v>0</v>
      </c>
    </row>
    <row r="104" spans="1:14" ht="14.25" customHeight="1">
      <c r="A104" s="76"/>
      <c r="B104" s="76"/>
      <c r="C104" s="87"/>
      <c r="D104" s="2"/>
      <c r="E104" s="6">
        <f t="shared" ref="E104:L104" si="91">IF($D104=E$1,+$C104,0)</f>
        <v>0</v>
      </c>
      <c r="F104" s="6">
        <f t="shared" si="91"/>
        <v>0</v>
      </c>
      <c r="G104" s="6">
        <f t="shared" si="91"/>
        <v>0</v>
      </c>
      <c r="H104" s="6">
        <f t="shared" si="91"/>
        <v>0</v>
      </c>
      <c r="I104" s="6">
        <f t="shared" si="91"/>
        <v>0</v>
      </c>
      <c r="J104" s="6">
        <f t="shared" si="91"/>
        <v>0</v>
      </c>
      <c r="K104" s="6">
        <f t="shared" si="91"/>
        <v>0</v>
      </c>
      <c r="L104" s="6">
        <f t="shared" si="91"/>
        <v>0</v>
      </c>
    </row>
    <row r="105" spans="1:14" ht="14.25" customHeight="1">
      <c r="A105" s="76"/>
      <c r="B105" s="76"/>
      <c r="C105" s="87"/>
      <c r="D105" s="2"/>
      <c r="E105" s="6">
        <f t="shared" ref="E105:L105" si="92">IF($D105=E$1,+$C105,0)</f>
        <v>0</v>
      </c>
      <c r="F105" s="6">
        <f t="shared" si="92"/>
        <v>0</v>
      </c>
      <c r="G105" s="6">
        <f t="shared" si="92"/>
        <v>0</v>
      </c>
      <c r="H105" s="6">
        <f t="shared" si="92"/>
        <v>0</v>
      </c>
      <c r="I105" s="6">
        <f t="shared" si="92"/>
        <v>0</v>
      </c>
      <c r="J105" s="6">
        <f t="shared" si="92"/>
        <v>0</v>
      </c>
      <c r="K105" s="6">
        <f t="shared" si="92"/>
        <v>0</v>
      </c>
      <c r="L105" s="6">
        <f t="shared" si="92"/>
        <v>0</v>
      </c>
    </row>
    <row r="106" spans="1:14" ht="14.25" customHeight="1">
      <c r="A106" s="76"/>
      <c r="B106" s="76"/>
      <c r="C106" s="87"/>
      <c r="D106" s="2"/>
      <c r="E106" s="6">
        <f t="shared" ref="E106:L106" si="93">IF($D106=E$1,+$C106,0)</f>
        <v>0</v>
      </c>
      <c r="F106" s="6">
        <f t="shared" si="93"/>
        <v>0</v>
      </c>
      <c r="G106" s="6">
        <f t="shared" si="93"/>
        <v>0</v>
      </c>
      <c r="H106" s="6">
        <f t="shared" si="93"/>
        <v>0</v>
      </c>
      <c r="I106" s="6">
        <f t="shared" si="93"/>
        <v>0</v>
      </c>
      <c r="J106" s="6">
        <f t="shared" si="93"/>
        <v>0</v>
      </c>
      <c r="K106" s="6">
        <f t="shared" si="93"/>
        <v>0</v>
      </c>
      <c r="L106" s="6">
        <f t="shared" si="93"/>
        <v>0</v>
      </c>
    </row>
    <row r="107" spans="1:14" ht="14.25" customHeight="1">
      <c r="A107" s="76"/>
      <c r="B107" s="76"/>
      <c r="C107" s="87"/>
      <c r="D107" s="2"/>
      <c r="E107" s="6">
        <f t="shared" ref="E107:L107" si="94">IF($D107=E$1,+$C107,0)</f>
        <v>0</v>
      </c>
      <c r="F107" s="6">
        <f t="shared" si="94"/>
        <v>0</v>
      </c>
      <c r="G107" s="6">
        <f t="shared" si="94"/>
        <v>0</v>
      </c>
      <c r="H107" s="6">
        <f t="shared" si="94"/>
        <v>0</v>
      </c>
      <c r="I107" s="6">
        <f t="shared" si="94"/>
        <v>0</v>
      </c>
      <c r="J107" s="6">
        <f t="shared" si="94"/>
        <v>0</v>
      </c>
      <c r="K107" s="6">
        <f t="shared" si="94"/>
        <v>0</v>
      </c>
      <c r="L107" s="6">
        <f t="shared" si="94"/>
        <v>0</v>
      </c>
    </row>
    <row r="108" spans="1:14" ht="14.25" customHeight="1">
      <c r="A108" s="76"/>
      <c r="B108" s="76"/>
      <c r="C108" s="87"/>
      <c r="D108" s="2"/>
      <c r="E108" s="6">
        <f t="shared" ref="E108:L108" si="95">IF($D108=E$1,+$C108,0)</f>
        <v>0</v>
      </c>
      <c r="F108" s="6">
        <f t="shared" si="95"/>
        <v>0</v>
      </c>
      <c r="G108" s="6">
        <f t="shared" si="95"/>
        <v>0</v>
      </c>
      <c r="H108" s="6">
        <f t="shared" si="95"/>
        <v>0</v>
      </c>
      <c r="I108" s="6">
        <f t="shared" si="95"/>
        <v>0</v>
      </c>
      <c r="J108" s="6">
        <f t="shared" si="95"/>
        <v>0</v>
      </c>
      <c r="K108" s="6">
        <f t="shared" si="95"/>
        <v>0</v>
      </c>
      <c r="L108" s="6">
        <f t="shared" si="95"/>
        <v>0</v>
      </c>
    </row>
    <row r="109" spans="1:14" ht="14.25" customHeight="1">
      <c r="A109" s="76"/>
      <c r="B109" s="76"/>
      <c r="C109" s="87"/>
      <c r="D109" s="2"/>
      <c r="E109" s="6">
        <f t="shared" ref="E109:L109" si="96">IF($D109=E$1,+$C109,0)</f>
        <v>0</v>
      </c>
      <c r="F109" s="6">
        <f t="shared" si="96"/>
        <v>0</v>
      </c>
      <c r="G109" s="6">
        <f t="shared" si="96"/>
        <v>0</v>
      </c>
      <c r="H109" s="6">
        <f t="shared" si="96"/>
        <v>0</v>
      </c>
      <c r="I109" s="6">
        <f t="shared" si="96"/>
        <v>0</v>
      </c>
      <c r="J109" s="6">
        <f t="shared" si="96"/>
        <v>0</v>
      </c>
      <c r="K109" s="6">
        <f t="shared" si="96"/>
        <v>0</v>
      </c>
      <c r="L109" s="6">
        <f t="shared" si="96"/>
        <v>0</v>
      </c>
    </row>
    <row r="110" spans="1:14" ht="14.25" customHeight="1">
      <c r="A110" s="76"/>
      <c r="B110" s="76"/>
      <c r="C110" s="87"/>
      <c r="D110" s="2"/>
      <c r="E110" s="6">
        <f t="shared" ref="E110:L110" si="97">IF($D110=E$1,+$C110,0)</f>
        <v>0</v>
      </c>
      <c r="F110" s="6">
        <f t="shared" si="97"/>
        <v>0</v>
      </c>
      <c r="G110" s="6">
        <f t="shared" si="97"/>
        <v>0</v>
      </c>
      <c r="H110" s="6">
        <f t="shared" si="97"/>
        <v>0</v>
      </c>
      <c r="I110" s="6">
        <f t="shared" si="97"/>
        <v>0</v>
      </c>
      <c r="J110" s="6">
        <f t="shared" si="97"/>
        <v>0</v>
      </c>
      <c r="K110" s="6">
        <f t="shared" si="97"/>
        <v>0</v>
      </c>
      <c r="L110" s="6">
        <f t="shared" si="97"/>
        <v>0</v>
      </c>
    </row>
    <row r="111" spans="1:14" ht="14.25" customHeight="1">
      <c r="A111" s="76"/>
      <c r="B111" s="76"/>
      <c r="C111" s="87"/>
      <c r="D111" s="2"/>
      <c r="E111" s="6">
        <f t="shared" ref="E111:L111" si="98">IF($D111=E$1,+$C111,0)</f>
        <v>0</v>
      </c>
      <c r="F111" s="6">
        <f t="shared" si="98"/>
        <v>0</v>
      </c>
      <c r="G111" s="6">
        <f t="shared" si="98"/>
        <v>0</v>
      </c>
      <c r="H111" s="6">
        <f t="shared" si="98"/>
        <v>0</v>
      </c>
      <c r="I111" s="6">
        <f t="shared" si="98"/>
        <v>0</v>
      </c>
      <c r="J111" s="6">
        <f t="shared" si="98"/>
        <v>0</v>
      </c>
      <c r="K111" s="6">
        <f t="shared" si="98"/>
        <v>0</v>
      </c>
      <c r="L111" s="6">
        <f t="shared" si="98"/>
        <v>0</v>
      </c>
    </row>
    <row r="112" spans="1:14" ht="14.25" customHeight="1">
      <c r="C112" s="125">
        <f>SUM(C3:C111)</f>
        <v>44318.1</v>
      </c>
      <c r="D112" s="2"/>
      <c r="E112" s="125">
        <f t="shared" ref="E112:L112" si="99">SUM(E3:E111)</f>
        <v>0</v>
      </c>
      <c r="F112" s="125">
        <f t="shared" si="99"/>
        <v>1800</v>
      </c>
      <c r="G112" s="125">
        <f t="shared" si="99"/>
        <v>0</v>
      </c>
      <c r="H112" s="125">
        <f t="shared" si="99"/>
        <v>0</v>
      </c>
      <c r="I112" s="125">
        <f t="shared" si="99"/>
        <v>0</v>
      </c>
      <c r="J112" s="125">
        <f t="shared" si="99"/>
        <v>12570.1</v>
      </c>
      <c r="K112" s="125">
        <f t="shared" si="99"/>
        <v>0</v>
      </c>
      <c r="L112" s="125">
        <f t="shared" si="99"/>
        <v>29948</v>
      </c>
    </row>
    <row r="113" spans="1:4" ht="14.25" customHeight="1">
      <c r="D113" s="4"/>
    </row>
    <row r="114" spans="1:4" ht="14.25" customHeight="1">
      <c r="D114" s="4"/>
    </row>
    <row r="115" spans="1:4" ht="14.25" customHeight="1">
      <c r="A115" s="202" t="s">
        <v>433</v>
      </c>
      <c r="D115" s="4"/>
    </row>
    <row r="116" spans="1:4" ht="14.25" customHeight="1">
      <c r="A116" s="202" t="s">
        <v>434</v>
      </c>
      <c r="D116" s="4"/>
    </row>
    <row r="117" spans="1:4" ht="14.25" customHeight="1">
      <c r="A117" s="202" t="s">
        <v>435</v>
      </c>
      <c r="D117" s="4"/>
    </row>
    <row r="118" spans="1:4" ht="14.25" customHeight="1">
      <c r="A118" s="202" t="s">
        <v>436</v>
      </c>
      <c r="D118" s="4"/>
    </row>
    <row r="119" spans="1:4" ht="14.25" customHeight="1">
      <c r="A119" s="202" t="s">
        <v>437</v>
      </c>
      <c r="D119" s="4"/>
    </row>
    <row r="120" spans="1:4" ht="14.25" customHeight="1">
      <c r="A120" s="202" t="s">
        <v>438</v>
      </c>
      <c r="D120" s="4"/>
    </row>
    <row r="121" spans="1:4" ht="14.25" customHeight="1">
      <c r="A121" s="202" t="s">
        <v>439</v>
      </c>
      <c r="D121" s="4"/>
    </row>
    <row r="122" spans="1:4" ht="14.25" customHeight="1">
      <c r="A122" s="202" t="s">
        <v>440</v>
      </c>
      <c r="D122" s="4"/>
    </row>
    <row r="123" spans="1:4" ht="14.25" customHeight="1">
      <c r="A123" s="202" t="s">
        <v>441</v>
      </c>
      <c r="D123" s="4"/>
    </row>
    <row r="124" spans="1:4" ht="14.25" customHeight="1">
      <c r="A124" s="202" t="s">
        <v>442</v>
      </c>
      <c r="D124" s="4"/>
    </row>
    <row r="125" spans="1:4" ht="14.25" customHeight="1">
      <c r="A125" s="202" t="s">
        <v>443</v>
      </c>
      <c r="D125" s="4"/>
    </row>
    <row r="126" spans="1:4" ht="14.25" customHeight="1">
      <c r="A126" s="202" t="s">
        <v>444</v>
      </c>
      <c r="D126" s="4"/>
    </row>
    <row r="127" spans="1:4" ht="14.25" customHeight="1">
      <c r="A127" s="202" t="s">
        <v>445</v>
      </c>
      <c r="D127" s="4"/>
    </row>
    <row r="128" spans="1:4" ht="14.25" customHeight="1">
      <c r="A128" s="202" t="s">
        <v>446</v>
      </c>
      <c r="D128" s="4"/>
    </row>
    <row r="129" spans="1:4" ht="14.25" customHeight="1">
      <c r="A129" s="202" t="s">
        <v>447</v>
      </c>
      <c r="D129" s="4"/>
    </row>
    <row r="130" spans="1:4" ht="14.25" customHeight="1">
      <c r="A130" s="202" t="s">
        <v>448</v>
      </c>
      <c r="D130" s="4"/>
    </row>
    <row r="131" spans="1:4" ht="14.25" customHeight="1">
      <c r="A131" s="202" t="s">
        <v>449</v>
      </c>
      <c r="D131" s="4"/>
    </row>
    <row r="132" spans="1:4" ht="14.25" customHeight="1">
      <c r="D132" s="4"/>
    </row>
    <row r="133" spans="1:4" ht="14.25" customHeight="1">
      <c r="D133" s="4"/>
    </row>
    <row r="134" spans="1:4" ht="14.25" customHeight="1">
      <c r="D134" s="4"/>
    </row>
    <row r="135" spans="1:4" ht="14.25" customHeight="1">
      <c r="D135" s="4"/>
    </row>
    <row r="136" spans="1:4" ht="14.25" customHeight="1">
      <c r="D136" s="4"/>
    </row>
    <row r="137" spans="1:4" ht="14.25" customHeight="1">
      <c r="D137" s="4"/>
    </row>
    <row r="138" spans="1:4" ht="14.25" customHeight="1">
      <c r="D138" s="4"/>
    </row>
    <row r="139" spans="1:4" ht="14.25" customHeight="1">
      <c r="D139" s="4"/>
    </row>
    <row r="140" spans="1:4" ht="14.25" customHeight="1">
      <c r="D140" s="4"/>
    </row>
    <row r="141" spans="1:4" ht="14.25" customHeight="1">
      <c r="D141" s="4"/>
    </row>
    <row r="142" spans="1:4" ht="14.25" customHeight="1">
      <c r="D142" s="4"/>
    </row>
    <row r="143" spans="1:4" ht="14.25" customHeight="1">
      <c r="D143" s="4"/>
    </row>
    <row r="144" spans="1:4" ht="14.25" customHeight="1">
      <c r="D144" s="4"/>
    </row>
    <row r="145" spans="4:4" ht="14.25" customHeight="1">
      <c r="D145" s="4"/>
    </row>
    <row r="146" spans="4:4" ht="14.25" customHeight="1">
      <c r="D146" s="4"/>
    </row>
    <row r="147" spans="4:4" ht="14.25" customHeight="1">
      <c r="D147" s="4"/>
    </row>
    <row r="148" spans="4:4" ht="14.25" customHeight="1">
      <c r="D148" s="4"/>
    </row>
    <row r="149" spans="4:4" ht="14.25" customHeight="1">
      <c r="D149" s="4"/>
    </row>
    <row r="150" spans="4:4" ht="14.25" customHeight="1">
      <c r="D150" s="4"/>
    </row>
    <row r="151" spans="4:4" ht="14.25" customHeight="1">
      <c r="D151" s="4"/>
    </row>
    <row r="152" spans="4:4" ht="14.25" customHeight="1">
      <c r="D152" s="4"/>
    </row>
    <row r="153" spans="4:4" ht="14.25" customHeight="1">
      <c r="D153" s="4"/>
    </row>
    <row r="154" spans="4:4" ht="14.25" customHeight="1">
      <c r="D154" s="4"/>
    </row>
    <row r="155" spans="4:4" ht="14.25" customHeight="1">
      <c r="D155" s="4"/>
    </row>
    <row r="156" spans="4:4" ht="14.25" customHeight="1">
      <c r="D156" s="4"/>
    </row>
    <row r="157" spans="4:4" ht="14.25" customHeight="1">
      <c r="D157" s="4"/>
    </row>
    <row r="158" spans="4:4" ht="14.25" customHeight="1">
      <c r="D158" s="4"/>
    </row>
    <row r="159" spans="4:4" ht="14.25" customHeight="1">
      <c r="D159" s="4"/>
    </row>
    <row r="160" spans="4:4" ht="14.25" customHeight="1">
      <c r="D160" s="4"/>
    </row>
    <row r="161" spans="4:4" ht="14.25" customHeight="1">
      <c r="D161" s="4"/>
    </row>
    <row r="162" spans="4:4" ht="14.25" customHeight="1">
      <c r="D162" s="4"/>
    </row>
    <row r="163" spans="4:4" ht="14.25" customHeight="1">
      <c r="D163" s="4"/>
    </row>
    <row r="164" spans="4:4" ht="14.25" customHeight="1">
      <c r="D164" s="4"/>
    </row>
    <row r="165" spans="4:4" ht="14.25" customHeight="1">
      <c r="D165" s="4"/>
    </row>
    <row r="166" spans="4:4" ht="14.25" customHeight="1">
      <c r="D166" s="4"/>
    </row>
    <row r="167" spans="4:4" ht="14.25" customHeight="1">
      <c r="D167" s="4"/>
    </row>
    <row r="168" spans="4:4" ht="14.25" customHeight="1">
      <c r="D168" s="4"/>
    </row>
    <row r="169" spans="4:4" ht="14.25" customHeight="1">
      <c r="D169" s="4"/>
    </row>
    <row r="170" spans="4:4" ht="14.25" customHeight="1">
      <c r="D170" s="4"/>
    </row>
    <row r="171" spans="4:4" ht="14.25" customHeight="1">
      <c r="D171" s="4"/>
    </row>
    <row r="172" spans="4:4" ht="14.25" customHeight="1">
      <c r="D172" s="4"/>
    </row>
    <row r="173" spans="4:4" ht="14.25" customHeight="1">
      <c r="D173" s="4"/>
    </row>
    <row r="174" spans="4:4" ht="14.25" customHeight="1">
      <c r="D174" s="4"/>
    </row>
    <row r="175" spans="4:4" ht="14.25" customHeight="1">
      <c r="D175" s="4"/>
    </row>
    <row r="176" spans="4:4" ht="14.25" customHeight="1">
      <c r="D176" s="4"/>
    </row>
    <row r="177" spans="4:4" ht="14.25" customHeight="1">
      <c r="D177" s="4"/>
    </row>
    <row r="178" spans="4:4" ht="14.25" customHeight="1">
      <c r="D178" s="4"/>
    </row>
    <row r="179" spans="4:4" ht="14.25" customHeight="1">
      <c r="D179" s="4"/>
    </row>
    <row r="180" spans="4:4" ht="14.25" customHeight="1">
      <c r="D180" s="4"/>
    </row>
    <row r="181" spans="4:4" ht="14.25" customHeight="1">
      <c r="D181" s="4"/>
    </row>
    <row r="182" spans="4:4" ht="14.25" customHeight="1">
      <c r="D182" s="4"/>
    </row>
    <row r="183" spans="4:4" ht="14.25" customHeight="1">
      <c r="D183" s="4"/>
    </row>
    <row r="184" spans="4:4" ht="14.25" customHeight="1">
      <c r="D184" s="4"/>
    </row>
    <row r="185" spans="4:4" ht="14.25" customHeight="1">
      <c r="D185" s="4"/>
    </row>
    <row r="186" spans="4:4" ht="14.25" customHeight="1">
      <c r="D186" s="4"/>
    </row>
    <row r="187" spans="4:4" ht="14.25" customHeight="1">
      <c r="D187" s="4"/>
    </row>
    <row r="188" spans="4:4" ht="14.25" customHeight="1">
      <c r="D188" s="4"/>
    </row>
    <row r="189" spans="4:4" ht="14.25" customHeight="1">
      <c r="D189" s="4"/>
    </row>
    <row r="190" spans="4:4" ht="14.25" customHeight="1">
      <c r="D190" s="4"/>
    </row>
    <row r="191" spans="4:4" ht="14.25" customHeight="1">
      <c r="D191" s="4"/>
    </row>
    <row r="192" spans="4:4" ht="14.25" customHeight="1">
      <c r="D192" s="4"/>
    </row>
    <row r="193" spans="4:4" ht="14.25" customHeight="1">
      <c r="D193" s="4"/>
    </row>
    <row r="194" spans="4:4" ht="14.25" customHeight="1">
      <c r="D194" s="4"/>
    </row>
    <row r="195" spans="4:4" ht="14.25" customHeight="1">
      <c r="D195" s="4"/>
    </row>
    <row r="196" spans="4:4" ht="14.25" customHeight="1">
      <c r="D196" s="4"/>
    </row>
    <row r="197" spans="4:4" ht="14.25" customHeight="1">
      <c r="D197" s="4"/>
    </row>
    <row r="198" spans="4:4" ht="14.25" customHeight="1">
      <c r="D198" s="4"/>
    </row>
    <row r="199" spans="4:4" ht="14.25" customHeight="1">
      <c r="D199" s="4"/>
    </row>
    <row r="200" spans="4:4" ht="14.25" customHeight="1">
      <c r="D200" s="4"/>
    </row>
    <row r="201" spans="4:4" ht="14.25" customHeight="1">
      <c r="D201" s="4"/>
    </row>
    <row r="202" spans="4:4" ht="14.25" customHeight="1">
      <c r="D202" s="4"/>
    </row>
    <row r="203" spans="4:4" ht="14.25" customHeight="1">
      <c r="D203" s="4"/>
    </row>
    <row r="204" spans="4:4" ht="14.25" customHeight="1">
      <c r="D204" s="4"/>
    </row>
    <row r="205" spans="4:4" ht="14.25" customHeight="1">
      <c r="D205" s="4"/>
    </row>
    <row r="206" spans="4:4" ht="14.25" customHeight="1">
      <c r="D206" s="4"/>
    </row>
    <row r="207" spans="4:4" ht="14.25" customHeight="1">
      <c r="D207" s="4"/>
    </row>
    <row r="208" spans="4:4" ht="14.25" customHeight="1">
      <c r="D208" s="4"/>
    </row>
    <row r="209" spans="4:4" ht="14.25" customHeight="1">
      <c r="D209" s="4"/>
    </row>
    <row r="210" spans="4:4" ht="14.25" customHeight="1">
      <c r="D210" s="4"/>
    </row>
    <row r="211" spans="4:4" ht="14.25" customHeight="1">
      <c r="D211" s="4"/>
    </row>
    <row r="212" spans="4:4" ht="14.25" customHeight="1">
      <c r="D212" s="4"/>
    </row>
    <row r="213" spans="4:4" ht="14.25" customHeight="1">
      <c r="D213" s="4"/>
    </row>
    <row r="214" spans="4:4" ht="14.25" customHeight="1">
      <c r="D214" s="4"/>
    </row>
    <row r="215" spans="4:4" ht="14.25" customHeight="1">
      <c r="D215" s="4"/>
    </row>
    <row r="216" spans="4:4" ht="14.25" customHeight="1">
      <c r="D216" s="4"/>
    </row>
    <row r="217" spans="4:4" ht="14.25" customHeight="1">
      <c r="D217" s="4"/>
    </row>
    <row r="218" spans="4:4" ht="14.25" customHeight="1">
      <c r="D218" s="4"/>
    </row>
    <row r="219" spans="4:4" ht="14.25" customHeight="1">
      <c r="D219" s="4"/>
    </row>
    <row r="220" spans="4:4" ht="14.25" customHeight="1">
      <c r="D220" s="4"/>
    </row>
    <row r="221" spans="4:4" ht="14.25" customHeight="1">
      <c r="D221" s="4"/>
    </row>
    <row r="222" spans="4:4" ht="14.25" customHeight="1">
      <c r="D222" s="4"/>
    </row>
    <row r="223" spans="4:4" ht="14.25" customHeight="1">
      <c r="D223" s="4"/>
    </row>
    <row r="224" spans="4:4" ht="14.25" customHeight="1">
      <c r="D224" s="4"/>
    </row>
    <row r="225" spans="4:4" ht="14.25" customHeight="1">
      <c r="D225" s="4"/>
    </row>
    <row r="226" spans="4:4" ht="14.25" customHeight="1">
      <c r="D226" s="4"/>
    </row>
    <row r="227" spans="4:4" ht="14.25" customHeight="1">
      <c r="D227" s="4"/>
    </row>
    <row r="228" spans="4:4" ht="14.25" customHeight="1">
      <c r="D228" s="4"/>
    </row>
    <row r="229" spans="4:4" ht="14.25" customHeight="1">
      <c r="D229" s="4"/>
    </row>
    <row r="230" spans="4:4" ht="14.25" customHeight="1">
      <c r="D230" s="4"/>
    </row>
    <row r="231" spans="4:4" ht="14.25" customHeight="1">
      <c r="D231" s="4"/>
    </row>
    <row r="232" spans="4:4" ht="14.25" customHeight="1">
      <c r="D232" s="4"/>
    </row>
    <row r="233" spans="4:4" ht="14.25" customHeight="1">
      <c r="D233" s="4"/>
    </row>
    <row r="234" spans="4:4" ht="14.25" customHeight="1">
      <c r="D234" s="4"/>
    </row>
    <row r="235" spans="4:4" ht="14.25" customHeight="1">
      <c r="D235" s="4"/>
    </row>
    <row r="236" spans="4:4" ht="14.25" customHeight="1">
      <c r="D236" s="4"/>
    </row>
    <row r="237" spans="4:4" ht="14.25" customHeight="1">
      <c r="D237" s="4"/>
    </row>
    <row r="238" spans="4:4" ht="14.25" customHeight="1">
      <c r="D238" s="4"/>
    </row>
    <row r="239" spans="4:4" ht="14.25" customHeight="1">
      <c r="D239" s="4"/>
    </row>
    <row r="240" spans="4:4" ht="14.25" customHeight="1">
      <c r="D240" s="4"/>
    </row>
    <row r="241" spans="4:4" ht="14.25" customHeight="1">
      <c r="D241" s="4"/>
    </row>
    <row r="242" spans="4:4" ht="14.25" customHeight="1">
      <c r="D242" s="4"/>
    </row>
    <row r="243" spans="4:4" ht="14.25" customHeight="1">
      <c r="D243" s="4"/>
    </row>
    <row r="244" spans="4:4" ht="14.25" customHeight="1">
      <c r="D244" s="4"/>
    </row>
    <row r="245" spans="4:4" ht="14.25" customHeight="1">
      <c r="D245" s="4"/>
    </row>
    <row r="246" spans="4:4" ht="14.25" customHeight="1">
      <c r="D246" s="4"/>
    </row>
    <row r="247" spans="4:4" ht="14.25" customHeight="1">
      <c r="D247" s="4"/>
    </row>
    <row r="248" spans="4:4" ht="14.25" customHeight="1">
      <c r="D248" s="4"/>
    </row>
    <row r="249" spans="4:4" ht="14.25" customHeight="1">
      <c r="D249" s="4"/>
    </row>
    <row r="250" spans="4:4" ht="14.25" customHeight="1">
      <c r="D250" s="4"/>
    </row>
    <row r="251" spans="4:4" ht="14.25" customHeight="1">
      <c r="D251" s="4"/>
    </row>
    <row r="252" spans="4:4" ht="14.25" customHeight="1">
      <c r="D252" s="4"/>
    </row>
    <row r="253" spans="4:4" ht="14.25" customHeight="1">
      <c r="D253" s="4"/>
    </row>
    <row r="254" spans="4:4" ht="14.25" customHeight="1">
      <c r="D254" s="4"/>
    </row>
    <row r="255" spans="4:4" ht="14.25" customHeight="1">
      <c r="D255" s="4"/>
    </row>
    <row r="256" spans="4:4" ht="14.25" customHeight="1">
      <c r="D256" s="4"/>
    </row>
    <row r="257" spans="4:4" ht="14.25" customHeight="1">
      <c r="D257" s="4"/>
    </row>
    <row r="258" spans="4:4" ht="14.25" customHeight="1">
      <c r="D258" s="4"/>
    </row>
    <row r="259" spans="4:4" ht="14.25" customHeight="1">
      <c r="D259" s="4"/>
    </row>
    <row r="260" spans="4:4" ht="14.25" customHeight="1">
      <c r="D260" s="4"/>
    </row>
    <row r="261" spans="4:4" ht="14.25" customHeight="1">
      <c r="D261" s="4"/>
    </row>
    <row r="262" spans="4:4" ht="14.25" customHeight="1">
      <c r="D262" s="4"/>
    </row>
    <row r="263" spans="4:4" ht="14.25" customHeight="1">
      <c r="D263" s="4"/>
    </row>
    <row r="264" spans="4:4" ht="14.25" customHeight="1">
      <c r="D264" s="4"/>
    </row>
    <row r="265" spans="4:4" ht="14.25" customHeight="1">
      <c r="D265" s="4"/>
    </row>
    <row r="266" spans="4:4" ht="14.25" customHeight="1">
      <c r="D266" s="4"/>
    </row>
    <row r="267" spans="4:4" ht="14.25" customHeight="1">
      <c r="D267" s="4"/>
    </row>
    <row r="268" spans="4:4" ht="14.25" customHeight="1">
      <c r="D268" s="4"/>
    </row>
    <row r="269" spans="4:4" ht="14.25" customHeight="1">
      <c r="D269" s="4"/>
    </row>
    <row r="270" spans="4:4" ht="14.25" customHeight="1">
      <c r="D270" s="4"/>
    </row>
    <row r="271" spans="4:4" ht="14.25" customHeight="1">
      <c r="D271" s="4"/>
    </row>
    <row r="272" spans="4:4" ht="14.25" customHeight="1">
      <c r="D272" s="4"/>
    </row>
    <row r="273" spans="4:4" ht="14.25" customHeight="1">
      <c r="D273" s="4"/>
    </row>
    <row r="274" spans="4:4" ht="14.25" customHeight="1">
      <c r="D274" s="4"/>
    </row>
    <row r="275" spans="4:4" ht="14.25" customHeight="1">
      <c r="D275" s="4"/>
    </row>
    <row r="276" spans="4:4" ht="14.25" customHeight="1">
      <c r="D276" s="4"/>
    </row>
    <row r="277" spans="4:4" ht="14.25" customHeight="1">
      <c r="D277" s="4"/>
    </row>
    <row r="278" spans="4:4" ht="14.25" customHeight="1">
      <c r="D278" s="4"/>
    </row>
    <row r="279" spans="4:4" ht="14.25" customHeight="1">
      <c r="D279" s="4"/>
    </row>
    <row r="280" spans="4:4" ht="14.25" customHeight="1">
      <c r="D280" s="4"/>
    </row>
    <row r="281" spans="4:4" ht="14.25" customHeight="1">
      <c r="D281" s="4"/>
    </row>
    <row r="282" spans="4:4" ht="14.25" customHeight="1">
      <c r="D282" s="4"/>
    </row>
    <row r="283" spans="4:4" ht="14.25" customHeight="1">
      <c r="D283" s="4"/>
    </row>
    <row r="284" spans="4:4" ht="14.25" customHeight="1">
      <c r="D284" s="4"/>
    </row>
    <row r="285" spans="4:4" ht="14.25" customHeight="1">
      <c r="D285" s="4"/>
    </row>
    <row r="286" spans="4:4" ht="14.25" customHeight="1">
      <c r="D286" s="4"/>
    </row>
    <row r="287" spans="4:4" ht="14.25" customHeight="1">
      <c r="D287" s="4"/>
    </row>
    <row r="288" spans="4:4" ht="14.25" customHeight="1">
      <c r="D288" s="4"/>
    </row>
    <row r="289" spans="4:4" ht="14.25" customHeight="1">
      <c r="D289" s="4"/>
    </row>
    <row r="290" spans="4:4" ht="14.25" customHeight="1">
      <c r="D290" s="4"/>
    </row>
    <row r="291" spans="4:4" ht="14.25" customHeight="1">
      <c r="D291" s="4"/>
    </row>
    <row r="292" spans="4:4" ht="14.25" customHeight="1">
      <c r="D292" s="4"/>
    </row>
    <row r="293" spans="4:4" ht="14.25" customHeight="1">
      <c r="D293" s="4"/>
    </row>
    <row r="294" spans="4:4" ht="14.25" customHeight="1">
      <c r="D294" s="4"/>
    </row>
    <row r="295" spans="4:4" ht="14.25" customHeight="1">
      <c r="D295" s="4"/>
    </row>
    <row r="296" spans="4:4" ht="14.25" customHeight="1">
      <c r="D296" s="4"/>
    </row>
    <row r="297" spans="4:4" ht="14.25" customHeight="1">
      <c r="D297" s="4"/>
    </row>
    <row r="298" spans="4:4" ht="14.25" customHeight="1">
      <c r="D298" s="4"/>
    </row>
    <row r="299" spans="4:4" ht="14.25" customHeight="1">
      <c r="D299" s="4"/>
    </row>
    <row r="300" spans="4:4" ht="14.25" customHeight="1">
      <c r="D300" s="4"/>
    </row>
    <row r="301" spans="4:4" ht="14.25" customHeight="1">
      <c r="D301" s="4"/>
    </row>
    <row r="302" spans="4:4" ht="14.25" customHeight="1">
      <c r="D302" s="4"/>
    </row>
    <row r="303" spans="4:4" ht="14.25" customHeight="1">
      <c r="D303" s="4"/>
    </row>
    <row r="304" spans="4:4" ht="14.25" customHeight="1">
      <c r="D304" s="4"/>
    </row>
    <row r="305" spans="4:4" ht="14.25" customHeight="1">
      <c r="D305" s="4"/>
    </row>
    <row r="306" spans="4:4" ht="14.25" customHeight="1">
      <c r="D306" s="4"/>
    </row>
    <row r="307" spans="4:4" ht="14.25" customHeight="1">
      <c r="D307" s="4"/>
    </row>
    <row r="308" spans="4:4" ht="14.25" customHeight="1">
      <c r="D308" s="4"/>
    </row>
    <row r="309" spans="4:4" ht="14.25" customHeight="1">
      <c r="D309" s="4"/>
    </row>
    <row r="310" spans="4:4" ht="14.25" customHeight="1">
      <c r="D310" s="4"/>
    </row>
    <row r="311" spans="4:4" ht="14.25" customHeight="1">
      <c r="D311" s="4"/>
    </row>
    <row r="312" spans="4:4" ht="14.25" customHeight="1">
      <c r="D312" s="4"/>
    </row>
    <row r="313" spans="4:4" ht="14.25" customHeight="1">
      <c r="D313" s="4"/>
    </row>
    <row r="314" spans="4:4" ht="14.25" customHeight="1">
      <c r="D314" s="4"/>
    </row>
    <row r="315" spans="4:4" ht="14.25" customHeight="1">
      <c r="D315" s="4"/>
    </row>
    <row r="316" spans="4:4" ht="14.25" customHeight="1">
      <c r="D316" s="4"/>
    </row>
    <row r="317" spans="4:4" ht="14.25" customHeight="1">
      <c r="D317" s="4"/>
    </row>
    <row r="318" spans="4:4" ht="14.25" customHeight="1">
      <c r="D318" s="4"/>
    </row>
    <row r="319" spans="4:4" ht="14.25" customHeight="1">
      <c r="D319" s="4"/>
    </row>
    <row r="320" spans="4:4" ht="14.25" customHeight="1">
      <c r="D320" s="4"/>
    </row>
    <row r="321" spans="4:4" ht="14.25" customHeight="1">
      <c r="D321" s="4"/>
    </row>
    <row r="322" spans="4:4" ht="14.25" customHeight="1">
      <c r="D322" s="4"/>
    </row>
    <row r="323" spans="4:4" ht="14.25" customHeight="1">
      <c r="D323" s="4"/>
    </row>
    <row r="324" spans="4:4" ht="14.25" customHeight="1">
      <c r="D324" s="4"/>
    </row>
    <row r="325" spans="4:4" ht="14.25" customHeight="1">
      <c r="D325" s="4"/>
    </row>
    <row r="326" spans="4:4" ht="14.25" customHeight="1">
      <c r="D326" s="4"/>
    </row>
    <row r="327" spans="4:4" ht="14.25" customHeight="1">
      <c r="D327" s="4"/>
    </row>
    <row r="328" spans="4:4" ht="14.25" customHeight="1">
      <c r="D328" s="4"/>
    </row>
    <row r="329" spans="4:4" ht="14.25" customHeight="1">
      <c r="D329" s="4"/>
    </row>
    <row r="330" spans="4:4" ht="14.25" customHeight="1">
      <c r="D330" s="4"/>
    </row>
    <row r="331" spans="4:4" ht="14.25" customHeight="1">
      <c r="D331" s="4"/>
    </row>
    <row r="332" spans="4:4" ht="14.25" customHeight="1">
      <c r="D332" s="4"/>
    </row>
    <row r="333" spans="4:4" ht="14.25" customHeight="1">
      <c r="D333" s="4"/>
    </row>
    <row r="334" spans="4:4" ht="14.25" customHeight="1">
      <c r="D334" s="4"/>
    </row>
    <row r="335" spans="4:4" ht="14.25" customHeight="1">
      <c r="D335" s="4"/>
    </row>
    <row r="336" spans="4:4" ht="14.25" customHeight="1">
      <c r="D336" s="4"/>
    </row>
    <row r="337" spans="4:4" ht="14.25" customHeight="1">
      <c r="D337" s="4"/>
    </row>
    <row r="338" spans="4:4" ht="14.25" customHeight="1">
      <c r="D338" s="4"/>
    </row>
    <row r="339" spans="4:4" ht="14.25" customHeight="1">
      <c r="D339" s="4"/>
    </row>
    <row r="340" spans="4:4" ht="14.25" customHeight="1">
      <c r="D340" s="4"/>
    </row>
    <row r="341" spans="4:4" ht="14.25" customHeight="1">
      <c r="D341" s="4"/>
    </row>
    <row r="342" spans="4:4" ht="14.25" customHeight="1">
      <c r="D342" s="4"/>
    </row>
    <row r="343" spans="4:4" ht="14.25" customHeight="1">
      <c r="D343" s="4"/>
    </row>
    <row r="344" spans="4:4" ht="14.25" customHeight="1">
      <c r="D344" s="4"/>
    </row>
    <row r="345" spans="4:4" ht="14.25" customHeight="1">
      <c r="D345" s="4"/>
    </row>
    <row r="346" spans="4:4" ht="14.25" customHeight="1">
      <c r="D346" s="4"/>
    </row>
    <row r="347" spans="4:4" ht="14.25" customHeight="1">
      <c r="D347" s="4"/>
    </row>
    <row r="348" spans="4:4" ht="14.25" customHeight="1">
      <c r="D348" s="4"/>
    </row>
    <row r="349" spans="4:4" ht="14.25" customHeight="1">
      <c r="D349" s="4"/>
    </row>
    <row r="350" spans="4:4" ht="14.25" customHeight="1">
      <c r="D350" s="4"/>
    </row>
    <row r="351" spans="4:4" ht="14.25" customHeight="1">
      <c r="D351" s="4"/>
    </row>
    <row r="352" spans="4:4" ht="14.25" customHeight="1">
      <c r="D352" s="4"/>
    </row>
    <row r="353" spans="4:4" ht="14.25" customHeight="1">
      <c r="D353" s="4"/>
    </row>
    <row r="354" spans="4:4" ht="14.25" customHeight="1">
      <c r="D354" s="4"/>
    </row>
    <row r="355" spans="4:4" ht="14.25" customHeight="1">
      <c r="D355" s="4"/>
    </row>
    <row r="356" spans="4:4" ht="14.25" customHeight="1">
      <c r="D356" s="4"/>
    </row>
    <row r="357" spans="4:4" ht="14.25" customHeight="1">
      <c r="D357" s="4"/>
    </row>
    <row r="358" spans="4:4" ht="14.25" customHeight="1">
      <c r="D358" s="4"/>
    </row>
    <row r="359" spans="4:4" ht="14.25" customHeight="1">
      <c r="D359" s="4"/>
    </row>
    <row r="360" spans="4:4" ht="14.25" customHeight="1">
      <c r="D360" s="4"/>
    </row>
    <row r="361" spans="4:4" ht="14.25" customHeight="1">
      <c r="D361" s="4"/>
    </row>
    <row r="362" spans="4:4" ht="14.25" customHeight="1">
      <c r="D362" s="4"/>
    </row>
    <row r="363" spans="4:4" ht="14.25" customHeight="1">
      <c r="D363" s="4"/>
    </row>
    <row r="364" spans="4:4" ht="14.25" customHeight="1">
      <c r="D364" s="4"/>
    </row>
    <row r="365" spans="4:4" ht="14.25" customHeight="1">
      <c r="D365" s="4"/>
    </row>
    <row r="366" spans="4:4" ht="14.25" customHeight="1">
      <c r="D366" s="4"/>
    </row>
    <row r="367" spans="4:4" ht="14.25" customHeight="1">
      <c r="D367" s="4"/>
    </row>
    <row r="368" spans="4:4" ht="14.25" customHeight="1">
      <c r="D368" s="4"/>
    </row>
    <row r="369" spans="4:4" ht="14.25" customHeight="1">
      <c r="D369" s="4"/>
    </row>
    <row r="370" spans="4:4" ht="14.25" customHeight="1">
      <c r="D370" s="4"/>
    </row>
    <row r="371" spans="4:4" ht="14.25" customHeight="1">
      <c r="D371" s="4"/>
    </row>
    <row r="372" spans="4:4" ht="14.25" customHeight="1">
      <c r="D372" s="4"/>
    </row>
    <row r="373" spans="4:4" ht="14.25" customHeight="1">
      <c r="D373" s="4"/>
    </row>
    <row r="374" spans="4:4" ht="14.25" customHeight="1">
      <c r="D374" s="4"/>
    </row>
    <row r="375" spans="4:4" ht="14.25" customHeight="1">
      <c r="D375" s="4"/>
    </row>
    <row r="376" spans="4:4" ht="14.25" customHeight="1">
      <c r="D376" s="4"/>
    </row>
    <row r="377" spans="4:4" ht="14.25" customHeight="1">
      <c r="D377" s="4"/>
    </row>
    <row r="378" spans="4:4" ht="14.25" customHeight="1">
      <c r="D378" s="4"/>
    </row>
    <row r="379" spans="4:4" ht="14.25" customHeight="1">
      <c r="D379" s="4"/>
    </row>
    <row r="380" spans="4:4" ht="14.25" customHeight="1">
      <c r="D380" s="4"/>
    </row>
    <row r="381" spans="4:4" ht="14.25" customHeight="1">
      <c r="D381" s="4"/>
    </row>
    <row r="382" spans="4:4" ht="14.25" customHeight="1">
      <c r="D382" s="4"/>
    </row>
    <row r="383" spans="4:4" ht="14.25" customHeight="1">
      <c r="D383" s="4"/>
    </row>
    <row r="384" spans="4:4" ht="14.25" customHeight="1">
      <c r="D384" s="4"/>
    </row>
    <row r="385" spans="4:4" ht="14.25" customHeight="1">
      <c r="D385" s="4"/>
    </row>
    <row r="386" spans="4:4" ht="14.25" customHeight="1">
      <c r="D386" s="4"/>
    </row>
    <row r="387" spans="4:4" ht="14.25" customHeight="1">
      <c r="D387" s="4"/>
    </row>
    <row r="388" spans="4:4" ht="14.25" customHeight="1">
      <c r="D388" s="4"/>
    </row>
    <row r="389" spans="4:4" ht="14.25" customHeight="1">
      <c r="D389" s="4"/>
    </row>
    <row r="390" spans="4:4" ht="14.25" customHeight="1">
      <c r="D390" s="4"/>
    </row>
    <row r="391" spans="4:4" ht="14.25" customHeight="1">
      <c r="D391" s="4"/>
    </row>
    <row r="392" spans="4:4" ht="14.25" customHeight="1">
      <c r="D392" s="4"/>
    </row>
    <row r="393" spans="4:4" ht="14.25" customHeight="1">
      <c r="D393" s="4"/>
    </row>
    <row r="394" spans="4:4" ht="14.25" customHeight="1">
      <c r="D394" s="4"/>
    </row>
    <row r="395" spans="4:4" ht="14.25" customHeight="1">
      <c r="D395" s="4"/>
    </row>
    <row r="396" spans="4:4" ht="14.25" customHeight="1">
      <c r="D396" s="4"/>
    </row>
    <row r="397" spans="4:4" ht="14.25" customHeight="1">
      <c r="D397" s="4"/>
    </row>
    <row r="398" spans="4:4" ht="14.25" customHeight="1">
      <c r="D398" s="4"/>
    </row>
    <row r="399" spans="4:4" ht="14.25" customHeight="1">
      <c r="D399" s="4"/>
    </row>
    <row r="400" spans="4:4" ht="14.25" customHeight="1">
      <c r="D400" s="4"/>
    </row>
    <row r="401" spans="4:4" ht="14.25" customHeight="1">
      <c r="D401" s="4"/>
    </row>
    <row r="402" spans="4:4" ht="14.25" customHeight="1">
      <c r="D402" s="4"/>
    </row>
    <row r="403" spans="4:4" ht="14.25" customHeight="1">
      <c r="D403" s="4"/>
    </row>
    <row r="404" spans="4:4" ht="14.25" customHeight="1">
      <c r="D404" s="4"/>
    </row>
    <row r="405" spans="4:4" ht="14.25" customHeight="1">
      <c r="D405" s="4"/>
    </row>
    <row r="406" spans="4:4" ht="14.25" customHeight="1">
      <c r="D406" s="4"/>
    </row>
    <row r="407" spans="4:4" ht="14.25" customHeight="1">
      <c r="D407" s="4"/>
    </row>
    <row r="408" spans="4:4" ht="14.25" customHeight="1">
      <c r="D408" s="4"/>
    </row>
    <row r="409" spans="4:4" ht="14.25" customHeight="1">
      <c r="D409" s="4"/>
    </row>
    <row r="410" spans="4:4" ht="14.25" customHeight="1">
      <c r="D410" s="4"/>
    </row>
    <row r="411" spans="4:4" ht="14.25" customHeight="1">
      <c r="D411" s="4"/>
    </row>
    <row r="412" spans="4:4" ht="14.25" customHeight="1">
      <c r="D412" s="4"/>
    </row>
    <row r="413" spans="4:4" ht="14.25" customHeight="1">
      <c r="D413" s="4"/>
    </row>
    <row r="414" spans="4:4" ht="14.25" customHeight="1">
      <c r="D414" s="4"/>
    </row>
    <row r="415" spans="4:4" ht="14.25" customHeight="1">
      <c r="D415" s="4"/>
    </row>
    <row r="416" spans="4:4" ht="14.25" customHeight="1">
      <c r="D416" s="4"/>
    </row>
    <row r="417" spans="4:4" ht="14.25" customHeight="1">
      <c r="D417" s="4"/>
    </row>
    <row r="418" spans="4:4" ht="14.25" customHeight="1">
      <c r="D418" s="4"/>
    </row>
    <row r="419" spans="4:4" ht="14.25" customHeight="1">
      <c r="D419" s="4"/>
    </row>
    <row r="420" spans="4:4" ht="14.25" customHeight="1">
      <c r="D420" s="4"/>
    </row>
    <row r="421" spans="4:4" ht="14.25" customHeight="1">
      <c r="D421" s="4"/>
    </row>
    <row r="422" spans="4:4" ht="14.25" customHeight="1">
      <c r="D422" s="4"/>
    </row>
    <row r="423" spans="4:4" ht="14.25" customHeight="1">
      <c r="D423" s="4"/>
    </row>
    <row r="424" spans="4:4" ht="14.25" customHeight="1">
      <c r="D424" s="4"/>
    </row>
    <row r="425" spans="4:4" ht="14.25" customHeight="1">
      <c r="D425" s="4"/>
    </row>
    <row r="426" spans="4:4" ht="14.25" customHeight="1">
      <c r="D426" s="4"/>
    </row>
    <row r="427" spans="4:4" ht="14.25" customHeight="1">
      <c r="D427" s="4"/>
    </row>
    <row r="428" spans="4:4" ht="14.25" customHeight="1">
      <c r="D428" s="4"/>
    </row>
    <row r="429" spans="4:4" ht="14.25" customHeight="1">
      <c r="D429" s="4"/>
    </row>
    <row r="430" spans="4:4" ht="14.25" customHeight="1">
      <c r="D430" s="4"/>
    </row>
    <row r="431" spans="4:4" ht="14.25" customHeight="1">
      <c r="D431" s="4"/>
    </row>
    <row r="432" spans="4:4" ht="14.25" customHeight="1">
      <c r="D432" s="4"/>
    </row>
    <row r="433" spans="4:4" ht="14.25" customHeight="1">
      <c r="D433" s="4"/>
    </row>
    <row r="434" spans="4:4" ht="14.25" customHeight="1">
      <c r="D434" s="4"/>
    </row>
    <row r="435" spans="4:4" ht="14.25" customHeight="1">
      <c r="D435" s="4"/>
    </row>
    <row r="436" spans="4:4" ht="14.25" customHeight="1">
      <c r="D436" s="4"/>
    </row>
    <row r="437" spans="4:4" ht="14.25" customHeight="1">
      <c r="D437" s="4"/>
    </row>
    <row r="438" spans="4:4" ht="14.25" customHeight="1">
      <c r="D438" s="4"/>
    </row>
    <row r="439" spans="4:4" ht="14.25" customHeight="1">
      <c r="D439" s="4"/>
    </row>
    <row r="440" spans="4:4" ht="14.25" customHeight="1">
      <c r="D440" s="4"/>
    </row>
    <row r="441" spans="4:4" ht="14.25" customHeight="1">
      <c r="D441" s="4"/>
    </row>
    <row r="442" spans="4:4" ht="14.25" customHeight="1">
      <c r="D442" s="4"/>
    </row>
    <row r="443" spans="4:4" ht="14.25" customHeight="1">
      <c r="D443" s="4"/>
    </row>
    <row r="444" spans="4:4" ht="14.25" customHeight="1">
      <c r="D444" s="4"/>
    </row>
    <row r="445" spans="4:4" ht="14.25" customHeight="1">
      <c r="D445" s="4"/>
    </row>
    <row r="446" spans="4:4" ht="14.25" customHeight="1">
      <c r="D446" s="4"/>
    </row>
    <row r="447" spans="4:4" ht="14.25" customHeight="1">
      <c r="D447" s="4"/>
    </row>
    <row r="448" spans="4:4" ht="14.25" customHeight="1">
      <c r="D448" s="4"/>
    </row>
    <row r="449" spans="4:4" ht="14.25" customHeight="1">
      <c r="D449" s="4"/>
    </row>
    <row r="450" spans="4:4" ht="14.25" customHeight="1">
      <c r="D450" s="4"/>
    </row>
    <row r="451" spans="4:4" ht="14.25" customHeight="1">
      <c r="D451" s="4"/>
    </row>
    <row r="452" spans="4:4" ht="14.25" customHeight="1">
      <c r="D452" s="4"/>
    </row>
    <row r="453" spans="4:4" ht="14.25" customHeight="1">
      <c r="D453" s="4"/>
    </row>
    <row r="454" spans="4:4" ht="14.25" customHeight="1">
      <c r="D454" s="4"/>
    </row>
    <row r="455" spans="4:4" ht="14.25" customHeight="1">
      <c r="D455" s="4"/>
    </row>
    <row r="456" spans="4:4" ht="14.25" customHeight="1">
      <c r="D456" s="4"/>
    </row>
    <row r="457" spans="4:4" ht="14.25" customHeight="1">
      <c r="D457" s="4"/>
    </row>
    <row r="458" spans="4:4" ht="14.25" customHeight="1">
      <c r="D458" s="4"/>
    </row>
    <row r="459" spans="4:4" ht="14.25" customHeight="1">
      <c r="D459" s="4"/>
    </row>
    <row r="460" spans="4:4" ht="14.25" customHeight="1">
      <c r="D460" s="4"/>
    </row>
    <row r="461" spans="4:4" ht="14.25" customHeight="1">
      <c r="D461" s="4"/>
    </row>
    <row r="462" spans="4:4" ht="14.25" customHeight="1">
      <c r="D462" s="4"/>
    </row>
    <row r="463" spans="4:4" ht="14.25" customHeight="1">
      <c r="D463" s="4"/>
    </row>
    <row r="464" spans="4:4" ht="14.25" customHeight="1">
      <c r="D464" s="4"/>
    </row>
    <row r="465" spans="4:4" ht="14.25" customHeight="1">
      <c r="D465" s="4"/>
    </row>
    <row r="466" spans="4:4" ht="14.25" customHeight="1">
      <c r="D466" s="4"/>
    </row>
    <row r="467" spans="4:4" ht="14.25" customHeight="1">
      <c r="D467" s="4"/>
    </row>
    <row r="468" spans="4:4" ht="14.25" customHeight="1">
      <c r="D468" s="4"/>
    </row>
    <row r="469" spans="4:4" ht="14.25" customHeight="1">
      <c r="D469" s="4"/>
    </row>
    <row r="470" spans="4:4" ht="14.25" customHeight="1">
      <c r="D470" s="4"/>
    </row>
    <row r="471" spans="4:4" ht="14.25" customHeight="1">
      <c r="D471" s="4"/>
    </row>
    <row r="472" spans="4:4" ht="14.25" customHeight="1">
      <c r="D472" s="4"/>
    </row>
    <row r="473" spans="4:4" ht="14.25" customHeight="1">
      <c r="D473" s="4"/>
    </row>
    <row r="474" spans="4:4" ht="14.25" customHeight="1">
      <c r="D474" s="4"/>
    </row>
    <row r="475" spans="4:4" ht="14.25" customHeight="1">
      <c r="D475" s="4"/>
    </row>
    <row r="476" spans="4:4" ht="14.25" customHeight="1">
      <c r="D476" s="4"/>
    </row>
    <row r="477" spans="4:4" ht="14.25" customHeight="1">
      <c r="D477" s="4"/>
    </row>
    <row r="478" spans="4:4" ht="14.25" customHeight="1">
      <c r="D478" s="4"/>
    </row>
    <row r="479" spans="4:4" ht="14.25" customHeight="1">
      <c r="D479" s="4"/>
    </row>
    <row r="480" spans="4:4" ht="14.25" customHeight="1">
      <c r="D480" s="4"/>
    </row>
    <row r="481" spans="4:4" ht="14.25" customHeight="1">
      <c r="D481" s="4"/>
    </row>
    <row r="482" spans="4:4" ht="14.25" customHeight="1">
      <c r="D482" s="4"/>
    </row>
    <row r="483" spans="4:4" ht="14.25" customHeight="1">
      <c r="D483" s="4"/>
    </row>
    <row r="484" spans="4:4" ht="14.25" customHeight="1">
      <c r="D484" s="4"/>
    </row>
    <row r="485" spans="4:4" ht="14.25" customHeight="1">
      <c r="D485" s="4"/>
    </row>
    <row r="486" spans="4:4" ht="14.25" customHeight="1">
      <c r="D486" s="4"/>
    </row>
    <row r="487" spans="4:4" ht="14.25" customHeight="1">
      <c r="D487" s="4"/>
    </row>
    <row r="488" spans="4:4" ht="14.25" customHeight="1">
      <c r="D488" s="4"/>
    </row>
    <row r="489" spans="4:4" ht="14.25" customHeight="1">
      <c r="D489" s="4"/>
    </row>
    <row r="490" spans="4:4" ht="14.25" customHeight="1">
      <c r="D490" s="4"/>
    </row>
    <row r="491" spans="4:4" ht="14.25" customHeight="1">
      <c r="D491" s="4"/>
    </row>
    <row r="492" spans="4:4" ht="14.25" customHeight="1">
      <c r="D492" s="4"/>
    </row>
    <row r="493" spans="4:4" ht="14.25" customHeight="1">
      <c r="D493" s="4"/>
    </row>
    <row r="494" spans="4:4" ht="14.25" customHeight="1">
      <c r="D494" s="4"/>
    </row>
    <row r="495" spans="4:4" ht="14.25" customHeight="1">
      <c r="D495" s="4"/>
    </row>
    <row r="496" spans="4:4" ht="14.25" customHeight="1">
      <c r="D496" s="4"/>
    </row>
    <row r="497" spans="4:4" ht="14.25" customHeight="1">
      <c r="D497" s="4"/>
    </row>
    <row r="498" spans="4:4" ht="14.25" customHeight="1">
      <c r="D498" s="4"/>
    </row>
    <row r="499" spans="4:4" ht="14.25" customHeight="1">
      <c r="D499" s="4"/>
    </row>
    <row r="500" spans="4:4" ht="14.25" customHeight="1">
      <c r="D500" s="4"/>
    </row>
    <row r="501" spans="4:4" ht="14.25" customHeight="1">
      <c r="D501" s="4"/>
    </row>
    <row r="502" spans="4:4" ht="14.25" customHeight="1">
      <c r="D502" s="4"/>
    </row>
    <row r="503" spans="4:4" ht="14.25" customHeight="1">
      <c r="D503" s="4"/>
    </row>
    <row r="504" spans="4:4" ht="14.25" customHeight="1">
      <c r="D504" s="4"/>
    </row>
    <row r="505" spans="4:4" ht="14.25" customHeight="1">
      <c r="D505" s="4"/>
    </row>
    <row r="506" spans="4:4" ht="14.25" customHeight="1">
      <c r="D506" s="4"/>
    </row>
    <row r="507" spans="4:4" ht="14.25" customHeight="1">
      <c r="D507" s="4"/>
    </row>
    <row r="508" spans="4:4" ht="14.25" customHeight="1">
      <c r="D508" s="4"/>
    </row>
    <row r="509" spans="4:4" ht="14.25" customHeight="1">
      <c r="D509" s="4"/>
    </row>
    <row r="510" spans="4:4" ht="14.25" customHeight="1">
      <c r="D510" s="4"/>
    </row>
    <row r="511" spans="4:4" ht="14.25" customHeight="1">
      <c r="D511" s="4"/>
    </row>
    <row r="512" spans="4:4" ht="14.25" customHeight="1">
      <c r="D512" s="4"/>
    </row>
    <row r="513" spans="4:4" ht="14.25" customHeight="1">
      <c r="D513" s="4"/>
    </row>
    <row r="514" spans="4:4" ht="14.25" customHeight="1">
      <c r="D514" s="4"/>
    </row>
    <row r="515" spans="4:4" ht="14.25" customHeight="1">
      <c r="D515" s="4"/>
    </row>
    <row r="516" spans="4:4" ht="14.25" customHeight="1">
      <c r="D516" s="4"/>
    </row>
    <row r="517" spans="4:4" ht="14.25" customHeight="1">
      <c r="D517" s="4"/>
    </row>
    <row r="518" spans="4:4" ht="14.25" customHeight="1">
      <c r="D518" s="4"/>
    </row>
    <row r="519" spans="4:4" ht="14.25" customHeight="1">
      <c r="D519" s="4"/>
    </row>
    <row r="520" spans="4:4" ht="14.25" customHeight="1">
      <c r="D520" s="4"/>
    </row>
    <row r="521" spans="4:4" ht="14.25" customHeight="1">
      <c r="D521" s="4"/>
    </row>
    <row r="522" spans="4:4" ht="14.25" customHeight="1">
      <c r="D522" s="4"/>
    </row>
    <row r="523" spans="4:4" ht="14.25" customHeight="1">
      <c r="D523" s="4"/>
    </row>
    <row r="524" spans="4:4" ht="14.25" customHeight="1">
      <c r="D524" s="4"/>
    </row>
    <row r="525" spans="4:4" ht="14.25" customHeight="1">
      <c r="D525" s="4"/>
    </row>
    <row r="526" spans="4:4" ht="14.25" customHeight="1">
      <c r="D526" s="4"/>
    </row>
    <row r="527" spans="4:4" ht="14.25" customHeight="1">
      <c r="D527" s="4"/>
    </row>
    <row r="528" spans="4:4" ht="14.25" customHeight="1">
      <c r="D528" s="4"/>
    </row>
    <row r="529" spans="4:4" ht="14.25" customHeight="1">
      <c r="D529" s="4"/>
    </row>
    <row r="530" spans="4:4" ht="14.25" customHeight="1">
      <c r="D530" s="4"/>
    </row>
    <row r="531" spans="4:4" ht="14.25" customHeight="1">
      <c r="D531" s="4"/>
    </row>
    <row r="532" spans="4:4" ht="14.25" customHeight="1">
      <c r="D532" s="4"/>
    </row>
    <row r="533" spans="4:4" ht="14.25" customHeight="1">
      <c r="D533" s="4"/>
    </row>
    <row r="534" spans="4:4" ht="14.25" customHeight="1">
      <c r="D534" s="4"/>
    </row>
    <row r="535" spans="4:4" ht="14.25" customHeight="1">
      <c r="D535" s="4"/>
    </row>
    <row r="536" spans="4:4" ht="14.25" customHeight="1">
      <c r="D536" s="4"/>
    </row>
    <row r="537" spans="4:4" ht="14.25" customHeight="1">
      <c r="D537" s="4"/>
    </row>
    <row r="538" spans="4:4" ht="14.25" customHeight="1">
      <c r="D538" s="4"/>
    </row>
    <row r="539" spans="4:4" ht="14.25" customHeight="1">
      <c r="D539" s="4"/>
    </row>
    <row r="540" spans="4:4" ht="14.25" customHeight="1">
      <c r="D540" s="4"/>
    </row>
    <row r="541" spans="4:4" ht="14.25" customHeight="1">
      <c r="D541" s="4"/>
    </row>
    <row r="542" spans="4:4" ht="14.25" customHeight="1">
      <c r="D542" s="4"/>
    </row>
    <row r="543" spans="4:4" ht="14.25" customHeight="1">
      <c r="D543" s="4"/>
    </row>
    <row r="544" spans="4:4" ht="14.25" customHeight="1">
      <c r="D544" s="4"/>
    </row>
    <row r="545" spans="4:4" ht="14.25" customHeight="1">
      <c r="D545" s="4"/>
    </row>
    <row r="546" spans="4:4" ht="14.25" customHeight="1">
      <c r="D546" s="4"/>
    </row>
    <row r="547" spans="4:4" ht="14.25" customHeight="1">
      <c r="D547" s="4"/>
    </row>
    <row r="548" spans="4:4" ht="14.25" customHeight="1">
      <c r="D548" s="4"/>
    </row>
    <row r="549" spans="4:4" ht="14.25" customHeight="1">
      <c r="D549" s="4"/>
    </row>
    <row r="550" spans="4:4" ht="14.25" customHeight="1">
      <c r="D550" s="4"/>
    </row>
    <row r="551" spans="4:4" ht="14.25" customHeight="1">
      <c r="D551" s="4"/>
    </row>
    <row r="552" spans="4:4" ht="14.25" customHeight="1">
      <c r="D552" s="4"/>
    </row>
    <row r="553" spans="4:4" ht="14.25" customHeight="1">
      <c r="D553" s="4"/>
    </row>
    <row r="554" spans="4:4" ht="14.25" customHeight="1">
      <c r="D554" s="4"/>
    </row>
    <row r="555" spans="4:4" ht="14.25" customHeight="1">
      <c r="D555" s="4"/>
    </row>
    <row r="556" spans="4:4" ht="14.25" customHeight="1">
      <c r="D556" s="4"/>
    </row>
    <row r="557" spans="4:4" ht="14.25" customHeight="1">
      <c r="D557" s="4"/>
    </row>
    <row r="558" spans="4:4" ht="14.25" customHeight="1">
      <c r="D558" s="4"/>
    </row>
    <row r="559" spans="4:4" ht="14.25" customHeight="1">
      <c r="D559" s="4"/>
    </row>
    <row r="560" spans="4:4" ht="14.25" customHeight="1">
      <c r="D560" s="4"/>
    </row>
    <row r="561" spans="4:4" ht="14.25" customHeight="1">
      <c r="D561" s="4"/>
    </row>
    <row r="562" spans="4:4" ht="14.25" customHeight="1">
      <c r="D562" s="4"/>
    </row>
    <row r="563" spans="4:4" ht="14.25" customHeight="1">
      <c r="D563" s="4"/>
    </row>
    <row r="564" spans="4:4" ht="14.25" customHeight="1">
      <c r="D564" s="4"/>
    </row>
    <row r="565" spans="4:4" ht="14.25" customHeight="1">
      <c r="D565" s="4"/>
    </row>
    <row r="566" spans="4:4" ht="14.25" customHeight="1">
      <c r="D566" s="4"/>
    </row>
    <row r="567" spans="4:4" ht="14.25" customHeight="1">
      <c r="D567" s="4"/>
    </row>
    <row r="568" spans="4:4" ht="14.25" customHeight="1">
      <c r="D568" s="4"/>
    </row>
    <row r="569" spans="4:4" ht="14.25" customHeight="1">
      <c r="D569" s="4"/>
    </row>
    <row r="570" spans="4:4" ht="14.25" customHeight="1">
      <c r="D570" s="4"/>
    </row>
    <row r="571" spans="4:4" ht="14.25" customHeight="1">
      <c r="D571" s="4"/>
    </row>
    <row r="572" spans="4:4" ht="14.25" customHeight="1">
      <c r="D572" s="4"/>
    </row>
    <row r="573" spans="4:4" ht="14.25" customHeight="1">
      <c r="D573" s="4"/>
    </row>
    <row r="574" spans="4:4" ht="14.25" customHeight="1">
      <c r="D574" s="4"/>
    </row>
    <row r="575" spans="4:4" ht="14.25" customHeight="1">
      <c r="D575" s="4"/>
    </row>
    <row r="576" spans="4:4" ht="14.25" customHeight="1">
      <c r="D576" s="4"/>
    </row>
    <row r="577" spans="4:4" ht="14.25" customHeight="1">
      <c r="D577" s="4"/>
    </row>
    <row r="578" spans="4:4" ht="14.25" customHeight="1">
      <c r="D578" s="4"/>
    </row>
    <row r="579" spans="4:4" ht="14.25" customHeight="1">
      <c r="D579" s="4"/>
    </row>
    <row r="580" spans="4:4" ht="14.25" customHeight="1">
      <c r="D580" s="4"/>
    </row>
    <row r="581" spans="4:4" ht="14.25" customHeight="1">
      <c r="D581" s="4"/>
    </row>
    <row r="582" spans="4:4" ht="14.25" customHeight="1">
      <c r="D582" s="4"/>
    </row>
    <row r="583" spans="4:4" ht="14.25" customHeight="1">
      <c r="D583" s="4"/>
    </row>
    <row r="584" spans="4:4" ht="14.25" customHeight="1">
      <c r="D584" s="4"/>
    </row>
    <row r="585" spans="4:4" ht="14.25" customHeight="1">
      <c r="D585" s="4"/>
    </row>
    <row r="586" spans="4:4" ht="14.25" customHeight="1">
      <c r="D586" s="4"/>
    </row>
    <row r="587" spans="4:4" ht="14.25" customHeight="1">
      <c r="D587" s="4"/>
    </row>
    <row r="588" spans="4:4" ht="14.25" customHeight="1">
      <c r="D588" s="4"/>
    </row>
    <row r="589" spans="4:4" ht="14.25" customHeight="1">
      <c r="D589" s="4"/>
    </row>
    <row r="590" spans="4:4" ht="14.25" customHeight="1">
      <c r="D590" s="4"/>
    </row>
    <row r="591" spans="4:4" ht="14.25" customHeight="1">
      <c r="D591" s="4"/>
    </row>
    <row r="592" spans="4:4" ht="14.25" customHeight="1">
      <c r="D592" s="4"/>
    </row>
    <row r="593" spans="4:4" ht="14.25" customHeight="1">
      <c r="D593" s="4"/>
    </row>
    <row r="594" spans="4:4" ht="14.25" customHeight="1">
      <c r="D594" s="4"/>
    </row>
    <row r="595" spans="4:4" ht="14.25" customHeight="1">
      <c r="D595" s="4"/>
    </row>
    <row r="596" spans="4:4" ht="14.25" customHeight="1">
      <c r="D596" s="4"/>
    </row>
    <row r="597" spans="4:4" ht="14.25" customHeight="1">
      <c r="D597" s="4"/>
    </row>
    <row r="598" spans="4:4" ht="14.25" customHeight="1">
      <c r="D598" s="4"/>
    </row>
    <row r="599" spans="4:4" ht="14.25" customHeight="1">
      <c r="D599" s="4"/>
    </row>
    <row r="600" spans="4:4" ht="14.25" customHeight="1">
      <c r="D600" s="4"/>
    </row>
    <row r="601" spans="4:4" ht="14.25" customHeight="1">
      <c r="D601" s="4"/>
    </row>
    <row r="602" spans="4:4" ht="14.25" customHeight="1">
      <c r="D602" s="4"/>
    </row>
    <row r="603" spans="4:4" ht="14.25" customHeight="1">
      <c r="D603" s="4"/>
    </row>
    <row r="604" spans="4:4" ht="14.25" customHeight="1">
      <c r="D604" s="4"/>
    </row>
    <row r="605" spans="4:4" ht="14.25" customHeight="1">
      <c r="D605" s="4"/>
    </row>
    <row r="606" spans="4:4" ht="14.25" customHeight="1">
      <c r="D606" s="4"/>
    </row>
    <row r="607" spans="4:4" ht="14.25" customHeight="1">
      <c r="D607" s="4"/>
    </row>
    <row r="608" spans="4:4" ht="14.25" customHeight="1">
      <c r="D608" s="4"/>
    </row>
    <row r="609" spans="4:4" ht="14.25" customHeight="1">
      <c r="D609" s="4"/>
    </row>
    <row r="610" spans="4:4" ht="14.25" customHeight="1">
      <c r="D610" s="4"/>
    </row>
    <row r="611" spans="4:4" ht="14.25" customHeight="1">
      <c r="D611" s="4"/>
    </row>
    <row r="612" spans="4:4" ht="14.25" customHeight="1">
      <c r="D612" s="4"/>
    </row>
    <row r="613" spans="4:4" ht="14.25" customHeight="1">
      <c r="D613" s="4"/>
    </row>
    <row r="614" spans="4:4" ht="14.25" customHeight="1">
      <c r="D614" s="4"/>
    </row>
    <row r="615" spans="4:4" ht="14.25" customHeight="1">
      <c r="D615" s="4"/>
    </row>
    <row r="616" spans="4:4" ht="14.25" customHeight="1">
      <c r="D616" s="4"/>
    </row>
    <row r="617" spans="4:4" ht="14.25" customHeight="1">
      <c r="D617" s="4"/>
    </row>
    <row r="618" spans="4:4" ht="14.25" customHeight="1">
      <c r="D618" s="4"/>
    </row>
    <row r="619" spans="4:4" ht="14.25" customHeight="1">
      <c r="D619" s="4"/>
    </row>
    <row r="620" spans="4:4" ht="14.25" customHeight="1">
      <c r="D620" s="4"/>
    </row>
    <row r="621" spans="4:4" ht="14.25" customHeight="1">
      <c r="D621" s="4"/>
    </row>
    <row r="622" spans="4:4" ht="14.25" customHeight="1">
      <c r="D622" s="4"/>
    </row>
    <row r="623" spans="4:4" ht="14.25" customHeight="1">
      <c r="D623" s="4"/>
    </row>
    <row r="624" spans="4:4" ht="14.25" customHeight="1">
      <c r="D624" s="4"/>
    </row>
    <row r="625" spans="4:4" ht="14.25" customHeight="1">
      <c r="D625" s="4"/>
    </row>
    <row r="626" spans="4:4" ht="14.25" customHeight="1">
      <c r="D626" s="4"/>
    </row>
    <row r="627" spans="4:4" ht="14.25" customHeight="1">
      <c r="D627" s="4"/>
    </row>
    <row r="628" spans="4:4" ht="14.25" customHeight="1">
      <c r="D628" s="4"/>
    </row>
    <row r="629" spans="4:4" ht="14.25" customHeight="1">
      <c r="D629" s="4"/>
    </row>
    <row r="630" spans="4:4" ht="14.25" customHeight="1">
      <c r="D630" s="4"/>
    </row>
    <row r="631" spans="4:4" ht="14.25" customHeight="1">
      <c r="D631" s="4"/>
    </row>
    <row r="632" spans="4:4" ht="14.25" customHeight="1">
      <c r="D632" s="4"/>
    </row>
    <row r="633" spans="4:4" ht="14.25" customHeight="1">
      <c r="D633" s="4"/>
    </row>
    <row r="634" spans="4:4" ht="14.25" customHeight="1">
      <c r="D634" s="4"/>
    </row>
    <row r="635" spans="4:4" ht="14.25" customHeight="1">
      <c r="D635" s="4"/>
    </row>
    <row r="636" spans="4:4" ht="14.25" customHeight="1">
      <c r="D636" s="4"/>
    </row>
    <row r="637" spans="4:4" ht="14.25" customHeight="1">
      <c r="D637" s="4"/>
    </row>
    <row r="638" spans="4:4" ht="14.25" customHeight="1">
      <c r="D638" s="4"/>
    </row>
    <row r="639" spans="4:4" ht="14.25" customHeight="1">
      <c r="D639" s="4"/>
    </row>
    <row r="640" spans="4:4" ht="14.25" customHeight="1">
      <c r="D640" s="4"/>
    </row>
    <row r="641" spans="4:4" ht="14.25" customHeight="1">
      <c r="D641" s="4"/>
    </row>
    <row r="642" spans="4:4" ht="14.25" customHeight="1">
      <c r="D642" s="4"/>
    </row>
    <row r="643" spans="4:4" ht="14.25" customHeight="1">
      <c r="D643" s="4"/>
    </row>
    <row r="644" spans="4:4" ht="14.25" customHeight="1">
      <c r="D644" s="4"/>
    </row>
    <row r="645" spans="4:4" ht="14.25" customHeight="1">
      <c r="D645" s="4"/>
    </row>
    <row r="646" spans="4:4" ht="14.25" customHeight="1">
      <c r="D646" s="4"/>
    </row>
    <row r="647" spans="4:4" ht="14.25" customHeight="1">
      <c r="D647" s="4"/>
    </row>
    <row r="648" spans="4:4" ht="14.25" customHeight="1">
      <c r="D648" s="4"/>
    </row>
    <row r="649" spans="4:4" ht="14.25" customHeight="1">
      <c r="D649" s="4"/>
    </row>
    <row r="650" spans="4:4" ht="14.25" customHeight="1">
      <c r="D650" s="4"/>
    </row>
    <row r="651" spans="4:4" ht="14.25" customHeight="1">
      <c r="D651" s="4"/>
    </row>
    <row r="652" spans="4:4" ht="14.25" customHeight="1">
      <c r="D652" s="4"/>
    </row>
    <row r="653" spans="4:4" ht="14.25" customHeight="1">
      <c r="D653" s="4"/>
    </row>
    <row r="654" spans="4:4" ht="14.25" customHeight="1">
      <c r="D654" s="4"/>
    </row>
    <row r="655" spans="4:4" ht="14.25" customHeight="1">
      <c r="D655" s="4"/>
    </row>
    <row r="656" spans="4:4" ht="14.25" customHeight="1">
      <c r="D656" s="4"/>
    </row>
    <row r="657" spans="4:4" ht="14.25" customHeight="1">
      <c r="D657" s="4"/>
    </row>
    <row r="658" spans="4:4" ht="14.25" customHeight="1">
      <c r="D658" s="4"/>
    </row>
    <row r="659" spans="4:4" ht="14.25" customHeight="1">
      <c r="D659" s="4"/>
    </row>
    <row r="660" spans="4:4" ht="14.25" customHeight="1">
      <c r="D660" s="4"/>
    </row>
    <row r="661" spans="4:4" ht="14.25" customHeight="1">
      <c r="D661" s="4"/>
    </row>
    <row r="662" spans="4:4" ht="14.25" customHeight="1">
      <c r="D662" s="4"/>
    </row>
    <row r="663" spans="4:4" ht="14.25" customHeight="1">
      <c r="D663" s="4"/>
    </row>
    <row r="664" spans="4:4" ht="14.25" customHeight="1">
      <c r="D664" s="4"/>
    </row>
    <row r="665" spans="4:4" ht="14.25" customHeight="1">
      <c r="D665" s="4"/>
    </row>
    <row r="666" spans="4:4" ht="14.25" customHeight="1">
      <c r="D666" s="4"/>
    </row>
    <row r="667" spans="4:4" ht="14.25" customHeight="1">
      <c r="D667" s="4"/>
    </row>
    <row r="668" spans="4:4" ht="14.25" customHeight="1">
      <c r="D668" s="4"/>
    </row>
    <row r="669" spans="4:4" ht="14.25" customHeight="1">
      <c r="D669" s="4"/>
    </row>
    <row r="670" spans="4:4" ht="14.25" customHeight="1">
      <c r="D670" s="4"/>
    </row>
    <row r="671" spans="4:4" ht="14.25" customHeight="1">
      <c r="D671" s="4"/>
    </row>
    <row r="672" spans="4:4" ht="14.25" customHeight="1">
      <c r="D672" s="4"/>
    </row>
    <row r="673" spans="4:4" ht="14.25" customHeight="1">
      <c r="D673" s="4"/>
    </row>
    <row r="674" spans="4:4" ht="14.25" customHeight="1">
      <c r="D674" s="4"/>
    </row>
    <row r="675" spans="4:4" ht="14.25" customHeight="1">
      <c r="D675" s="4"/>
    </row>
    <row r="676" spans="4:4" ht="14.25" customHeight="1">
      <c r="D676" s="4"/>
    </row>
    <row r="677" spans="4:4" ht="14.25" customHeight="1">
      <c r="D677" s="4"/>
    </row>
    <row r="678" spans="4:4" ht="14.25" customHeight="1">
      <c r="D678" s="4"/>
    </row>
    <row r="679" spans="4:4" ht="14.25" customHeight="1">
      <c r="D679" s="4"/>
    </row>
    <row r="680" spans="4:4" ht="14.25" customHeight="1">
      <c r="D680" s="4"/>
    </row>
    <row r="681" spans="4:4" ht="14.25" customHeight="1">
      <c r="D681" s="4"/>
    </row>
    <row r="682" spans="4:4" ht="14.25" customHeight="1">
      <c r="D682" s="4"/>
    </row>
    <row r="683" spans="4:4" ht="14.25" customHeight="1">
      <c r="D683" s="4"/>
    </row>
    <row r="684" spans="4:4" ht="14.25" customHeight="1">
      <c r="D684" s="4"/>
    </row>
    <row r="685" spans="4:4" ht="14.25" customHeight="1">
      <c r="D685" s="4"/>
    </row>
    <row r="686" spans="4:4" ht="14.25" customHeight="1">
      <c r="D686" s="4"/>
    </row>
    <row r="687" spans="4:4" ht="14.25" customHeight="1">
      <c r="D687" s="4"/>
    </row>
    <row r="688" spans="4:4" ht="14.25" customHeight="1">
      <c r="D688" s="4"/>
    </row>
    <row r="689" spans="4:4" ht="14.25" customHeight="1">
      <c r="D689" s="4"/>
    </row>
    <row r="690" spans="4:4" ht="14.25" customHeight="1">
      <c r="D690" s="4"/>
    </row>
    <row r="691" spans="4:4" ht="14.25" customHeight="1">
      <c r="D691" s="4"/>
    </row>
    <row r="692" spans="4:4" ht="14.25" customHeight="1">
      <c r="D692" s="4"/>
    </row>
    <row r="693" spans="4:4" ht="14.25" customHeight="1">
      <c r="D693" s="4"/>
    </row>
    <row r="694" spans="4:4" ht="14.25" customHeight="1">
      <c r="D694" s="4"/>
    </row>
    <row r="695" spans="4:4" ht="14.25" customHeight="1">
      <c r="D695" s="4"/>
    </row>
    <row r="696" spans="4:4" ht="14.25" customHeight="1">
      <c r="D696" s="4"/>
    </row>
    <row r="697" spans="4:4" ht="14.25" customHeight="1">
      <c r="D697" s="4"/>
    </row>
    <row r="698" spans="4:4" ht="14.25" customHeight="1">
      <c r="D698" s="4"/>
    </row>
    <row r="699" spans="4:4" ht="14.25" customHeight="1">
      <c r="D699" s="4"/>
    </row>
    <row r="700" spans="4:4" ht="14.25" customHeight="1">
      <c r="D700" s="4"/>
    </row>
    <row r="701" spans="4:4" ht="14.25" customHeight="1">
      <c r="D701" s="4"/>
    </row>
    <row r="702" spans="4:4" ht="14.25" customHeight="1">
      <c r="D702" s="4"/>
    </row>
    <row r="703" spans="4:4" ht="14.25" customHeight="1">
      <c r="D703" s="4"/>
    </row>
    <row r="704" spans="4:4" ht="14.25" customHeight="1">
      <c r="D704" s="4"/>
    </row>
    <row r="705" spans="4:4" ht="14.25" customHeight="1">
      <c r="D705" s="4"/>
    </row>
    <row r="706" spans="4:4" ht="14.25" customHeight="1">
      <c r="D706" s="4"/>
    </row>
    <row r="707" spans="4:4" ht="14.25" customHeight="1">
      <c r="D707" s="4"/>
    </row>
    <row r="708" spans="4:4" ht="14.25" customHeight="1">
      <c r="D708" s="4"/>
    </row>
    <row r="709" spans="4:4" ht="14.25" customHeight="1">
      <c r="D709" s="4"/>
    </row>
    <row r="710" spans="4:4" ht="14.25" customHeight="1">
      <c r="D710" s="4"/>
    </row>
    <row r="711" spans="4:4" ht="14.25" customHeight="1">
      <c r="D711" s="4"/>
    </row>
    <row r="712" spans="4:4" ht="14.25" customHeight="1">
      <c r="D712" s="4"/>
    </row>
    <row r="713" spans="4:4" ht="14.25" customHeight="1">
      <c r="D713" s="4"/>
    </row>
    <row r="714" spans="4:4" ht="14.25" customHeight="1">
      <c r="D714" s="4"/>
    </row>
    <row r="715" spans="4:4" ht="14.25" customHeight="1">
      <c r="D715" s="4"/>
    </row>
    <row r="716" spans="4:4" ht="14.25" customHeight="1">
      <c r="D716" s="4"/>
    </row>
    <row r="717" spans="4:4" ht="14.25" customHeight="1">
      <c r="D717" s="4"/>
    </row>
    <row r="718" spans="4:4" ht="14.25" customHeight="1">
      <c r="D718" s="4"/>
    </row>
    <row r="719" spans="4:4" ht="14.25" customHeight="1">
      <c r="D719" s="4"/>
    </row>
    <row r="720" spans="4:4" ht="14.25" customHeight="1">
      <c r="D720" s="4"/>
    </row>
    <row r="721" spans="4:4" ht="14.25" customHeight="1">
      <c r="D721" s="4"/>
    </row>
    <row r="722" spans="4:4" ht="14.25" customHeight="1">
      <c r="D722" s="4"/>
    </row>
    <row r="723" spans="4:4" ht="14.25" customHeight="1">
      <c r="D723" s="4"/>
    </row>
    <row r="724" spans="4:4" ht="14.25" customHeight="1">
      <c r="D724" s="4"/>
    </row>
    <row r="725" spans="4:4" ht="14.25" customHeight="1">
      <c r="D725" s="4"/>
    </row>
    <row r="726" spans="4:4" ht="14.25" customHeight="1">
      <c r="D726" s="4"/>
    </row>
    <row r="727" spans="4:4" ht="14.25" customHeight="1">
      <c r="D727" s="4"/>
    </row>
    <row r="728" spans="4:4" ht="14.25" customHeight="1">
      <c r="D728" s="4"/>
    </row>
    <row r="729" spans="4:4" ht="14.25" customHeight="1">
      <c r="D729" s="4"/>
    </row>
    <row r="730" spans="4:4" ht="14.25" customHeight="1">
      <c r="D730" s="4"/>
    </row>
    <row r="731" spans="4:4" ht="14.25" customHeight="1">
      <c r="D731" s="4"/>
    </row>
    <row r="732" spans="4:4" ht="14.25" customHeight="1">
      <c r="D732" s="4"/>
    </row>
    <row r="733" spans="4:4" ht="14.25" customHeight="1">
      <c r="D733" s="4"/>
    </row>
    <row r="734" spans="4:4" ht="14.25" customHeight="1">
      <c r="D734" s="4"/>
    </row>
    <row r="735" spans="4:4" ht="14.25" customHeight="1">
      <c r="D735" s="4"/>
    </row>
    <row r="736" spans="4:4" ht="14.25" customHeight="1">
      <c r="D736" s="4"/>
    </row>
    <row r="737" spans="4:4" ht="14.25" customHeight="1">
      <c r="D737" s="4"/>
    </row>
    <row r="738" spans="4:4" ht="14.25" customHeight="1">
      <c r="D738" s="4"/>
    </row>
    <row r="739" spans="4:4" ht="14.25" customHeight="1">
      <c r="D739" s="4"/>
    </row>
    <row r="740" spans="4:4" ht="14.25" customHeight="1">
      <c r="D740" s="4"/>
    </row>
    <row r="741" spans="4:4" ht="14.25" customHeight="1">
      <c r="D741" s="4"/>
    </row>
    <row r="742" spans="4:4" ht="14.25" customHeight="1">
      <c r="D742" s="4"/>
    </row>
    <row r="743" spans="4:4" ht="14.25" customHeight="1">
      <c r="D743" s="4"/>
    </row>
    <row r="744" spans="4:4" ht="14.25" customHeight="1">
      <c r="D744" s="4"/>
    </row>
    <row r="745" spans="4:4" ht="14.25" customHeight="1">
      <c r="D745" s="4"/>
    </row>
    <row r="746" spans="4:4" ht="14.25" customHeight="1">
      <c r="D746" s="4"/>
    </row>
    <row r="747" spans="4:4" ht="14.25" customHeight="1">
      <c r="D747" s="4"/>
    </row>
    <row r="748" spans="4:4" ht="14.25" customHeight="1">
      <c r="D748" s="4"/>
    </row>
    <row r="749" spans="4:4" ht="14.25" customHeight="1">
      <c r="D749" s="4"/>
    </row>
    <row r="750" spans="4:4" ht="14.25" customHeight="1">
      <c r="D750" s="4"/>
    </row>
    <row r="751" spans="4:4" ht="14.25" customHeight="1">
      <c r="D751" s="4"/>
    </row>
    <row r="752" spans="4:4" ht="14.25" customHeight="1">
      <c r="D752" s="4"/>
    </row>
    <row r="753" spans="4:4" ht="14.25" customHeight="1">
      <c r="D753" s="4"/>
    </row>
    <row r="754" spans="4:4" ht="14.25" customHeight="1">
      <c r="D754" s="4"/>
    </row>
    <row r="755" spans="4:4" ht="14.25" customHeight="1">
      <c r="D755" s="4"/>
    </row>
    <row r="756" spans="4:4" ht="14.25" customHeight="1">
      <c r="D756" s="4"/>
    </row>
    <row r="757" spans="4:4" ht="14.25" customHeight="1">
      <c r="D757" s="4"/>
    </row>
    <row r="758" spans="4:4" ht="14.25" customHeight="1">
      <c r="D758" s="4"/>
    </row>
    <row r="759" spans="4:4" ht="14.25" customHeight="1">
      <c r="D759" s="4"/>
    </row>
    <row r="760" spans="4:4" ht="14.25" customHeight="1">
      <c r="D760" s="4"/>
    </row>
    <row r="761" spans="4:4" ht="14.25" customHeight="1">
      <c r="D761" s="4"/>
    </row>
    <row r="762" spans="4:4" ht="14.25" customHeight="1">
      <c r="D762" s="4"/>
    </row>
    <row r="763" spans="4:4" ht="14.25" customHeight="1">
      <c r="D763" s="4"/>
    </row>
    <row r="764" spans="4:4" ht="14.25" customHeight="1">
      <c r="D764" s="4"/>
    </row>
    <row r="765" spans="4:4" ht="14.25" customHeight="1">
      <c r="D765" s="4"/>
    </row>
    <row r="766" spans="4:4" ht="14.25" customHeight="1">
      <c r="D766" s="4"/>
    </row>
    <row r="767" spans="4:4" ht="14.25" customHeight="1">
      <c r="D767" s="4"/>
    </row>
    <row r="768" spans="4:4" ht="14.25" customHeight="1">
      <c r="D768" s="4"/>
    </row>
    <row r="769" spans="4:4" ht="14.25" customHeight="1">
      <c r="D769" s="4"/>
    </row>
    <row r="770" spans="4:4" ht="14.25" customHeight="1">
      <c r="D770" s="4"/>
    </row>
    <row r="771" spans="4:4" ht="14.25" customHeight="1">
      <c r="D771" s="4"/>
    </row>
    <row r="772" spans="4:4" ht="14.25" customHeight="1">
      <c r="D772" s="4"/>
    </row>
    <row r="773" spans="4:4" ht="14.25" customHeight="1">
      <c r="D773" s="4"/>
    </row>
    <row r="774" spans="4:4" ht="14.25" customHeight="1">
      <c r="D774" s="4"/>
    </row>
    <row r="775" spans="4:4" ht="14.25" customHeight="1">
      <c r="D775" s="4"/>
    </row>
    <row r="776" spans="4:4" ht="14.25" customHeight="1">
      <c r="D776" s="4"/>
    </row>
    <row r="777" spans="4:4" ht="14.25" customHeight="1">
      <c r="D777" s="4"/>
    </row>
    <row r="778" spans="4:4" ht="14.25" customHeight="1">
      <c r="D778" s="4"/>
    </row>
    <row r="779" spans="4:4" ht="14.25" customHeight="1">
      <c r="D779" s="4"/>
    </row>
    <row r="780" spans="4:4" ht="14.25" customHeight="1">
      <c r="D780" s="4"/>
    </row>
    <row r="781" spans="4:4" ht="14.25" customHeight="1">
      <c r="D781" s="4"/>
    </row>
    <row r="782" spans="4:4" ht="14.25" customHeight="1">
      <c r="D782" s="4"/>
    </row>
    <row r="783" spans="4:4" ht="14.25" customHeight="1">
      <c r="D783" s="4"/>
    </row>
    <row r="784" spans="4:4" ht="14.25" customHeight="1">
      <c r="D784" s="4"/>
    </row>
    <row r="785" spans="4:4" ht="14.25" customHeight="1">
      <c r="D785" s="4"/>
    </row>
    <row r="786" spans="4:4" ht="14.25" customHeight="1">
      <c r="D786" s="4"/>
    </row>
    <row r="787" spans="4:4" ht="14.25" customHeight="1">
      <c r="D787" s="4"/>
    </row>
    <row r="788" spans="4:4" ht="14.25" customHeight="1">
      <c r="D788" s="4"/>
    </row>
    <row r="789" spans="4:4" ht="14.25" customHeight="1">
      <c r="D789" s="4"/>
    </row>
    <row r="790" spans="4:4" ht="14.25" customHeight="1">
      <c r="D790" s="4"/>
    </row>
    <row r="791" spans="4:4" ht="14.25" customHeight="1">
      <c r="D791" s="4"/>
    </row>
    <row r="792" spans="4:4" ht="14.25" customHeight="1">
      <c r="D792" s="4"/>
    </row>
    <row r="793" spans="4:4" ht="14.25" customHeight="1">
      <c r="D793" s="4"/>
    </row>
    <row r="794" spans="4:4" ht="14.25" customHeight="1">
      <c r="D794" s="4"/>
    </row>
    <row r="795" spans="4:4" ht="14.25" customHeight="1">
      <c r="D795" s="4"/>
    </row>
    <row r="796" spans="4:4" ht="14.25" customHeight="1">
      <c r="D796" s="4"/>
    </row>
    <row r="797" spans="4:4" ht="14.25" customHeight="1">
      <c r="D797" s="4"/>
    </row>
    <row r="798" spans="4:4" ht="14.25" customHeight="1">
      <c r="D798" s="4"/>
    </row>
    <row r="799" spans="4:4" ht="14.25" customHeight="1">
      <c r="D799" s="4"/>
    </row>
    <row r="800" spans="4:4" ht="14.25" customHeight="1">
      <c r="D800" s="4"/>
    </row>
    <row r="801" spans="4:4" ht="14.25" customHeight="1">
      <c r="D801" s="4"/>
    </row>
    <row r="802" spans="4:4" ht="14.25" customHeight="1">
      <c r="D802" s="4"/>
    </row>
    <row r="803" spans="4:4" ht="14.25" customHeight="1">
      <c r="D803" s="4"/>
    </row>
    <row r="804" spans="4:4" ht="14.25" customHeight="1">
      <c r="D804" s="4"/>
    </row>
    <row r="805" spans="4:4" ht="14.25" customHeight="1">
      <c r="D805" s="4"/>
    </row>
    <row r="806" spans="4:4" ht="14.25" customHeight="1">
      <c r="D806" s="4"/>
    </row>
    <row r="807" spans="4:4" ht="14.25" customHeight="1">
      <c r="D807" s="4"/>
    </row>
    <row r="808" spans="4:4" ht="14.25" customHeight="1">
      <c r="D808" s="4"/>
    </row>
    <row r="809" spans="4:4" ht="14.25" customHeight="1">
      <c r="D809" s="4"/>
    </row>
    <row r="810" spans="4:4" ht="14.25" customHeight="1">
      <c r="D810" s="4"/>
    </row>
    <row r="811" spans="4:4" ht="14.25" customHeight="1">
      <c r="D811" s="4"/>
    </row>
    <row r="812" spans="4:4" ht="14.25" customHeight="1">
      <c r="D812" s="4"/>
    </row>
    <row r="813" spans="4:4" ht="14.25" customHeight="1">
      <c r="D813" s="4"/>
    </row>
    <row r="814" spans="4:4" ht="14.25" customHeight="1">
      <c r="D814" s="4"/>
    </row>
    <row r="815" spans="4:4" ht="14.25" customHeight="1">
      <c r="D815" s="4"/>
    </row>
    <row r="816" spans="4:4" ht="14.25" customHeight="1">
      <c r="D816" s="4"/>
    </row>
    <row r="817" spans="4:4" ht="14.25" customHeight="1">
      <c r="D817" s="4"/>
    </row>
    <row r="818" spans="4:4" ht="14.25" customHeight="1">
      <c r="D818" s="4"/>
    </row>
    <row r="819" spans="4:4" ht="14.25" customHeight="1">
      <c r="D819" s="4"/>
    </row>
    <row r="820" spans="4:4" ht="14.25" customHeight="1">
      <c r="D820" s="4"/>
    </row>
    <row r="821" spans="4:4" ht="14.25" customHeight="1">
      <c r="D821" s="4"/>
    </row>
    <row r="822" spans="4:4" ht="14.25" customHeight="1">
      <c r="D822" s="4"/>
    </row>
    <row r="823" spans="4:4" ht="14.25" customHeight="1">
      <c r="D823" s="4"/>
    </row>
    <row r="824" spans="4:4" ht="14.25" customHeight="1">
      <c r="D824" s="4"/>
    </row>
    <row r="825" spans="4:4" ht="14.25" customHeight="1">
      <c r="D825" s="4"/>
    </row>
    <row r="826" spans="4:4" ht="14.25" customHeight="1">
      <c r="D826" s="4"/>
    </row>
    <row r="827" spans="4:4" ht="14.25" customHeight="1">
      <c r="D827" s="4"/>
    </row>
    <row r="828" spans="4:4" ht="14.25" customHeight="1">
      <c r="D828" s="4"/>
    </row>
    <row r="829" spans="4:4" ht="14.25" customHeight="1">
      <c r="D829" s="4"/>
    </row>
    <row r="830" spans="4:4" ht="14.25" customHeight="1">
      <c r="D830" s="4"/>
    </row>
    <row r="831" spans="4:4" ht="14.25" customHeight="1">
      <c r="D831" s="4"/>
    </row>
    <row r="832" spans="4:4" ht="14.25" customHeight="1">
      <c r="D832" s="4"/>
    </row>
    <row r="833" spans="4:4" ht="14.25" customHeight="1">
      <c r="D833" s="4"/>
    </row>
    <row r="834" spans="4:4" ht="14.25" customHeight="1">
      <c r="D834" s="4"/>
    </row>
    <row r="835" spans="4:4" ht="14.25" customHeight="1">
      <c r="D835" s="4"/>
    </row>
    <row r="836" spans="4:4" ht="14.25" customHeight="1">
      <c r="D836" s="4"/>
    </row>
    <row r="837" spans="4:4" ht="14.25" customHeight="1">
      <c r="D837" s="4"/>
    </row>
    <row r="838" spans="4:4" ht="14.25" customHeight="1">
      <c r="D838" s="4"/>
    </row>
    <row r="839" spans="4:4" ht="14.25" customHeight="1">
      <c r="D839" s="4"/>
    </row>
    <row r="840" spans="4:4" ht="14.25" customHeight="1">
      <c r="D840" s="4"/>
    </row>
    <row r="841" spans="4:4" ht="14.25" customHeight="1">
      <c r="D841" s="4"/>
    </row>
    <row r="842" spans="4:4" ht="14.25" customHeight="1">
      <c r="D842" s="4"/>
    </row>
    <row r="843" spans="4:4" ht="14.25" customHeight="1">
      <c r="D843" s="4"/>
    </row>
    <row r="844" spans="4:4" ht="14.25" customHeight="1">
      <c r="D844" s="4"/>
    </row>
    <row r="845" spans="4:4" ht="14.25" customHeight="1">
      <c r="D845" s="4"/>
    </row>
    <row r="846" spans="4:4" ht="14.25" customHeight="1">
      <c r="D846" s="4"/>
    </row>
    <row r="847" spans="4:4" ht="14.25" customHeight="1">
      <c r="D847" s="4"/>
    </row>
    <row r="848" spans="4:4" ht="14.25" customHeight="1">
      <c r="D848" s="4"/>
    </row>
    <row r="849" spans="4:4" ht="14.25" customHeight="1">
      <c r="D849" s="4"/>
    </row>
    <row r="850" spans="4:4" ht="14.25" customHeight="1">
      <c r="D850" s="4"/>
    </row>
    <row r="851" spans="4:4" ht="14.25" customHeight="1">
      <c r="D851" s="4"/>
    </row>
    <row r="852" spans="4:4" ht="14.25" customHeight="1">
      <c r="D852" s="4"/>
    </row>
    <row r="853" spans="4:4" ht="14.25" customHeight="1">
      <c r="D853" s="4"/>
    </row>
    <row r="854" spans="4:4" ht="14.25" customHeight="1">
      <c r="D854" s="4"/>
    </row>
    <row r="855" spans="4:4" ht="14.25" customHeight="1">
      <c r="D855" s="4"/>
    </row>
    <row r="856" spans="4:4" ht="14.25" customHeight="1">
      <c r="D856" s="4"/>
    </row>
    <row r="857" spans="4:4" ht="14.25" customHeight="1">
      <c r="D857" s="4"/>
    </row>
    <row r="858" spans="4:4" ht="14.25" customHeight="1">
      <c r="D858" s="4"/>
    </row>
    <row r="859" spans="4:4" ht="14.25" customHeight="1">
      <c r="D859" s="4"/>
    </row>
    <row r="860" spans="4:4" ht="14.25" customHeight="1">
      <c r="D860" s="4"/>
    </row>
    <row r="861" spans="4:4" ht="14.25" customHeight="1">
      <c r="D861" s="4"/>
    </row>
    <row r="862" spans="4:4" ht="14.25" customHeight="1">
      <c r="D862" s="4"/>
    </row>
    <row r="863" spans="4:4" ht="14.25" customHeight="1">
      <c r="D863" s="4"/>
    </row>
    <row r="864" spans="4:4" ht="14.25" customHeight="1">
      <c r="D864" s="4"/>
    </row>
    <row r="865" spans="4:4" ht="14.25" customHeight="1">
      <c r="D865" s="4"/>
    </row>
    <row r="866" spans="4:4" ht="14.25" customHeight="1">
      <c r="D866" s="4"/>
    </row>
    <row r="867" spans="4:4" ht="14.25" customHeight="1">
      <c r="D867" s="4"/>
    </row>
    <row r="868" spans="4:4" ht="14.25" customHeight="1">
      <c r="D868" s="4"/>
    </row>
    <row r="869" spans="4:4" ht="14.25" customHeight="1">
      <c r="D869" s="4"/>
    </row>
    <row r="870" spans="4:4" ht="14.25" customHeight="1">
      <c r="D870" s="4"/>
    </row>
    <row r="871" spans="4:4" ht="14.25" customHeight="1">
      <c r="D871" s="4"/>
    </row>
    <row r="872" spans="4:4" ht="14.25" customHeight="1">
      <c r="D872" s="4"/>
    </row>
    <row r="873" spans="4:4" ht="14.25" customHeight="1">
      <c r="D873" s="4"/>
    </row>
    <row r="874" spans="4:4" ht="14.25" customHeight="1">
      <c r="D874" s="4"/>
    </row>
    <row r="875" spans="4:4" ht="14.25" customHeight="1">
      <c r="D875" s="4"/>
    </row>
    <row r="876" spans="4:4" ht="14.25" customHeight="1">
      <c r="D876" s="4"/>
    </row>
    <row r="877" spans="4:4" ht="14.25" customHeight="1">
      <c r="D877" s="4"/>
    </row>
    <row r="878" spans="4:4" ht="14.25" customHeight="1">
      <c r="D878" s="4"/>
    </row>
    <row r="879" spans="4:4" ht="14.25" customHeight="1">
      <c r="D879" s="4"/>
    </row>
    <row r="880" spans="4:4" ht="14.25" customHeight="1">
      <c r="D880" s="4"/>
    </row>
    <row r="881" spans="4:4" ht="14.25" customHeight="1">
      <c r="D881" s="4"/>
    </row>
    <row r="882" spans="4:4" ht="14.25" customHeight="1">
      <c r="D882" s="4"/>
    </row>
    <row r="883" spans="4:4" ht="14.25" customHeight="1">
      <c r="D883" s="4"/>
    </row>
    <row r="884" spans="4:4" ht="14.25" customHeight="1">
      <c r="D884" s="4"/>
    </row>
    <row r="885" spans="4:4" ht="14.25" customHeight="1">
      <c r="D885" s="4"/>
    </row>
    <row r="886" spans="4:4" ht="14.25" customHeight="1">
      <c r="D886" s="4"/>
    </row>
    <row r="887" spans="4:4" ht="14.25" customHeight="1">
      <c r="D887" s="4"/>
    </row>
    <row r="888" spans="4:4" ht="14.25" customHeight="1">
      <c r="D888" s="4"/>
    </row>
    <row r="889" spans="4:4" ht="14.25" customHeight="1">
      <c r="D889" s="4"/>
    </row>
    <row r="890" spans="4:4" ht="14.25" customHeight="1">
      <c r="D890" s="4"/>
    </row>
    <row r="891" spans="4:4" ht="14.25" customHeight="1">
      <c r="D891" s="4"/>
    </row>
    <row r="892" spans="4:4" ht="14.25" customHeight="1">
      <c r="D892" s="4"/>
    </row>
    <row r="893" spans="4:4" ht="14.25" customHeight="1">
      <c r="D893" s="4"/>
    </row>
    <row r="894" spans="4:4" ht="14.25" customHeight="1">
      <c r="D894" s="4"/>
    </row>
    <row r="895" spans="4:4" ht="14.25" customHeight="1">
      <c r="D895" s="4"/>
    </row>
    <row r="896" spans="4:4" ht="14.25" customHeight="1">
      <c r="D896" s="4"/>
    </row>
    <row r="897" spans="4:4" ht="14.25" customHeight="1">
      <c r="D897" s="4"/>
    </row>
    <row r="898" spans="4:4" ht="14.25" customHeight="1">
      <c r="D898" s="4"/>
    </row>
    <row r="899" spans="4:4" ht="14.25" customHeight="1">
      <c r="D899" s="4"/>
    </row>
    <row r="900" spans="4:4" ht="14.25" customHeight="1">
      <c r="D900" s="4"/>
    </row>
    <row r="901" spans="4:4" ht="14.25" customHeight="1">
      <c r="D901" s="4"/>
    </row>
    <row r="902" spans="4:4" ht="14.25" customHeight="1">
      <c r="D902" s="4"/>
    </row>
    <row r="903" spans="4:4" ht="14.25" customHeight="1">
      <c r="D903" s="4"/>
    </row>
    <row r="904" spans="4:4" ht="14.25" customHeight="1">
      <c r="D904" s="4"/>
    </row>
    <row r="905" spans="4:4" ht="14.25" customHeight="1">
      <c r="D905" s="4"/>
    </row>
    <row r="906" spans="4:4" ht="14.25" customHeight="1">
      <c r="D906" s="4"/>
    </row>
    <row r="907" spans="4:4" ht="14.25" customHeight="1">
      <c r="D907" s="4"/>
    </row>
    <row r="908" spans="4:4" ht="14.25" customHeight="1">
      <c r="D908" s="4"/>
    </row>
    <row r="909" spans="4:4" ht="14.25" customHeight="1">
      <c r="D909" s="4"/>
    </row>
    <row r="910" spans="4:4" ht="14.25" customHeight="1">
      <c r="D910" s="4"/>
    </row>
    <row r="911" spans="4:4" ht="14.25" customHeight="1">
      <c r="D911" s="4"/>
    </row>
    <row r="912" spans="4:4" ht="14.25" customHeight="1">
      <c r="D912" s="4"/>
    </row>
    <row r="913" spans="4:4" ht="14.25" customHeight="1">
      <c r="D913" s="4"/>
    </row>
    <row r="914" spans="4:4" ht="14.25" customHeight="1">
      <c r="D914" s="4"/>
    </row>
    <row r="915" spans="4:4" ht="14.25" customHeight="1">
      <c r="D915" s="4"/>
    </row>
    <row r="916" spans="4:4" ht="14.25" customHeight="1">
      <c r="D916" s="4"/>
    </row>
    <row r="917" spans="4:4" ht="14.25" customHeight="1">
      <c r="D917" s="4"/>
    </row>
    <row r="918" spans="4:4" ht="14.25" customHeight="1">
      <c r="D918" s="4"/>
    </row>
    <row r="919" spans="4:4" ht="14.25" customHeight="1">
      <c r="D919" s="4"/>
    </row>
    <row r="920" spans="4:4" ht="14.25" customHeight="1">
      <c r="D920" s="4"/>
    </row>
    <row r="921" spans="4:4" ht="14.25" customHeight="1">
      <c r="D921" s="4"/>
    </row>
    <row r="922" spans="4:4" ht="14.25" customHeight="1">
      <c r="D922" s="4"/>
    </row>
    <row r="923" spans="4:4" ht="14.25" customHeight="1">
      <c r="D923" s="4"/>
    </row>
    <row r="924" spans="4:4" ht="14.25" customHeight="1">
      <c r="D924" s="4"/>
    </row>
    <row r="925" spans="4:4" ht="14.25" customHeight="1">
      <c r="D925" s="4"/>
    </row>
    <row r="926" spans="4:4" ht="14.25" customHeight="1">
      <c r="D926" s="4"/>
    </row>
    <row r="927" spans="4:4" ht="14.25" customHeight="1">
      <c r="D927" s="4"/>
    </row>
    <row r="928" spans="4:4" ht="14.25" customHeight="1">
      <c r="D928" s="4"/>
    </row>
    <row r="929" spans="4:4" ht="14.25" customHeight="1">
      <c r="D929" s="4"/>
    </row>
    <row r="930" spans="4:4" ht="14.25" customHeight="1">
      <c r="D930" s="4"/>
    </row>
    <row r="931" spans="4:4" ht="14.25" customHeight="1">
      <c r="D931" s="4"/>
    </row>
    <row r="932" spans="4:4" ht="14.25" customHeight="1">
      <c r="D932" s="4"/>
    </row>
    <row r="933" spans="4:4" ht="14.25" customHeight="1">
      <c r="D933" s="4"/>
    </row>
    <row r="934" spans="4:4" ht="14.25" customHeight="1">
      <c r="D934" s="4"/>
    </row>
    <row r="935" spans="4:4" ht="14.25" customHeight="1">
      <c r="D935" s="4"/>
    </row>
    <row r="936" spans="4:4" ht="14.25" customHeight="1">
      <c r="D936" s="4"/>
    </row>
    <row r="937" spans="4:4" ht="14.25" customHeight="1">
      <c r="D937" s="4"/>
    </row>
    <row r="938" spans="4:4" ht="14.25" customHeight="1">
      <c r="D938" s="4"/>
    </row>
    <row r="939" spans="4:4" ht="14.25" customHeight="1">
      <c r="D939" s="4"/>
    </row>
    <row r="940" spans="4:4" ht="14.25" customHeight="1">
      <c r="D940" s="4"/>
    </row>
    <row r="941" spans="4:4" ht="14.25" customHeight="1">
      <c r="D941" s="4"/>
    </row>
    <row r="942" spans="4:4" ht="14.25" customHeight="1">
      <c r="D942" s="4"/>
    </row>
    <row r="943" spans="4:4" ht="14.25" customHeight="1">
      <c r="D943" s="4"/>
    </row>
    <row r="944" spans="4:4" ht="14.25" customHeight="1">
      <c r="D944" s="4"/>
    </row>
    <row r="945" spans="4:4" ht="14.25" customHeight="1">
      <c r="D945" s="4"/>
    </row>
    <row r="946" spans="4:4" ht="14.25" customHeight="1">
      <c r="D946" s="4"/>
    </row>
    <row r="947" spans="4:4" ht="14.25" customHeight="1">
      <c r="D947" s="4"/>
    </row>
    <row r="948" spans="4:4" ht="14.25" customHeight="1">
      <c r="D948" s="4"/>
    </row>
    <row r="949" spans="4:4" ht="14.25" customHeight="1">
      <c r="D949" s="4"/>
    </row>
    <row r="950" spans="4:4" ht="14.25" customHeight="1">
      <c r="D950" s="4"/>
    </row>
    <row r="951" spans="4:4" ht="14.25" customHeight="1">
      <c r="D951" s="4"/>
    </row>
    <row r="952" spans="4:4" ht="14.25" customHeight="1">
      <c r="D952" s="4"/>
    </row>
    <row r="953" spans="4:4" ht="14.25" customHeight="1">
      <c r="D953" s="4"/>
    </row>
    <row r="954" spans="4:4" ht="14.25" customHeight="1">
      <c r="D954" s="4"/>
    </row>
    <row r="955" spans="4:4" ht="14.25" customHeight="1">
      <c r="D955" s="4"/>
    </row>
    <row r="956" spans="4:4" ht="14.25" customHeight="1">
      <c r="D956" s="4"/>
    </row>
    <row r="957" spans="4:4" ht="14.25" customHeight="1">
      <c r="D957" s="4"/>
    </row>
    <row r="958" spans="4:4" ht="14.25" customHeight="1">
      <c r="D958" s="4"/>
    </row>
    <row r="959" spans="4:4" ht="14.25" customHeight="1">
      <c r="D959" s="4"/>
    </row>
    <row r="960" spans="4:4" ht="14.25" customHeight="1">
      <c r="D960" s="4"/>
    </row>
    <row r="961" spans="4:4" ht="14.25" customHeight="1">
      <c r="D961" s="4"/>
    </row>
    <row r="962" spans="4:4" ht="14.25" customHeight="1">
      <c r="D962" s="4"/>
    </row>
    <row r="963" spans="4:4" ht="14.25" customHeight="1">
      <c r="D963" s="4"/>
    </row>
    <row r="964" spans="4:4" ht="14.25" customHeight="1">
      <c r="D964" s="4"/>
    </row>
    <row r="965" spans="4:4" ht="14.25" customHeight="1">
      <c r="D965" s="4"/>
    </row>
    <row r="966" spans="4:4" ht="14.25" customHeight="1">
      <c r="D966" s="4"/>
    </row>
    <row r="967" spans="4:4" ht="14.25" customHeight="1">
      <c r="D967" s="4"/>
    </row>
    <row r="968" spans="4:4" ht="14.25" customHeight="1">
      <c r="D968" s="4"/>
    </row>
    <row r="969" spans="4:4" ht="14.25" customHeight="1">
      <c r="D969" s="4"/>
    </row>
    <row r="970" spans="4:4" ht="14.25" customHeight="1">
      <c r="D970" s="4"/>
    </row>
    <row r="971" spans="4:4" ht="14.25" customHeight="1">
      <c r="D971" s="4"/>
    </row>
    <row r="972" spans="4:4" ht="14.25" customHeight="1">
      <c r="D972" s="4"/>
    </row>
    <row r="973" spans="4:4" ht="14.25" customHeight="1">
      <c r="D973" s="4"/>
    </row>
    <row r="974" spans="4:4" ht="14.25" customHeight="1">
      <c r="D974" s="4"/>
    </row>
    <row r="975" spans="4:4" ht="14.25" customHeight="1">
      <c r="D975" s="4"/>
    </row>
    <row r="976" spans="4:4" ht="14.25" customHeight="1">
      <c r="D976" s="4"/>
    </row>
    <row r="977" spans="4:4" ht="14.25" customHeight="1">
      <c r="D977" s="4"/>
    </row>
    <row r="978" spans="4:4" ht="14.25" customHeight="1">
      <c r="D978" s="4"/>
    </row>
    <row r="979" spans="4:4" ht="14.25" customHeight="1">
      <c r="D979" s="4"/>
    </row>
    <row r="980" spans="4:4" ht="14.25" customHeight="1">
      <c r="D980" s="4"/>
    </row>
    <row r="981" spans="4:4" ht="14.25" customHeight="1">
      <c r="D981" s="4"/>
    </row>
    <row r="982" spans="4:4" ht="14.25" customHeight="1">
      <c r="D982" s="4"/>
    </row>
    <row r="983" spans="4:4" ht="14.25" customHeight="1">
      <c r="D983" s="4"/>
    </row>
    <row r="984" spans="4:4" ht="14.25" customHeight="1">
      <c r="D984" s="4"/>
    </row>
    <row r="985" spans="4:4" ht="14.25" customHeight="1">
      <c r="D985" s="4"/>
    </row>
    <row r="986" spans="4:4" ht="14.25" customHeight="1">
      <c r="D986" s="4"/>
    </row>
    <row r="987" spans="4:4" ht="14.25" customHeight="1">
      <c r="D987" s="4"/>
    </row>
    <row r="988" spans="4:4" ht="14.25" customHeight="1">
      <c r="D988" s="4"/>
    </row>
    <row r="989" spans="4:4" ht="14.25" customHeight="1">
      <c r="D989" s="4"/>
    </row>
    <row r="990" spans="4:4" ht="14.25" customHeight="1">
      <c r="D990" s="4"/>
    </row>
    <row r="991" spans="4:4" ht="14.25" customHeight="1">
      <c r="D991" s="4"/>
    </row>
    <row r="992" spans="4:4" ht="14.25" customHeight="1">
      <c r="D992" s="4"/>
    </row>
    <row r="993" spans="4:4" ht="14.25" customHeight="1">
      <c r="D993" s="4"/>
    </row>
    <row r="994" spans="4:4" ht="14.25" customHeight="1">
      <c r="D994" s="4"/>
    </row>
    <row r="995" spans="4:4" ht="14.25" customHeight="1">
      <c r="D995" s="4"/>
    </row>
    <row r="996" spans="4:4" ht="14.25" customHeight="1">
      <c r="D996" s="4"/>
    </row>
    <row r="997" spans="4:4" ht="14.25" customHeight="1">
      <c r="D997" s="4"/>
    </row>
    <row r="998" spans="4:4" ht="14.25" customHeight="1">
      <c r="D998" s="4"/>
    </row>
    <row r="999" spans="4:4" ht="14.25" customHeight="1">
      <c r="D999" s="4"/>
    </row>
    <row r="1000" spans="4:4" ht="14.25" customHeight="1">
      <c r="D1000" s="4"/>
    </row>
    <row r="1001" spans="4:4" ht="14.25" customHeight="1">
      <c r="D1001" s="4"/>
    </row>
    <row r="1002" spans="4:4" ht="14.25" customHeight="1">
      <c r="D1002" s="4"/>
    </row>
    <row r="1003" spans="4:4" ht="14.25" customHeight="1">
      <c r="D1003" s="4"/>
    </row>
  </sheetData>
  <pageMargins left="0.7" right="0.7" top="0.75" bottom="0.75" header="0" footer="0"/>
  <pageSetup orientation="landscape"/>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C55A11"/>
  </sheetPr>
  <dimension ref="A1:AH969"/>
  <sheetViews>
    <sheetView showZeros="0" workbookViewId="0">
      <pane ySplit="3" topLeftCell="A98" activePane="bottomLeft" state="frozen"/>
      <selection activeCell="A115" sqref="A115"/>
      <selection pane="bottomLeft" activeCell="C7" sqref="C7"/>
    </sheetView>
  </sheetViews>
  <sheetFormatPr defaultColWidth="14.453125" defaultRowHeight="15" customHeight="1"/>
  <cols>
    <col min="1" max="1" width="39.453125" customWidth="1"/>
    <col min="2" max="2" width="13.08984375" customWidth="1"/>
    <col min="3" max="3" width="12.54296875" customWidth="1"/>
    <col min="4" max="4" width="12.6328125" customWidth="1"/>
    <col min="5" max="5" width="16.54296875" customWidth="1"/>
    <col min="6" max="6" width="10.453125" customWidth="1"/>
    <col min="7" max="7" width="9.90625" customWidth="1"/>
    <col min="8" max="8" width="10.6328125" customWidth="1"/>
    <col min="9" max="9" width="10.54296875" customWidth="1"/>
    <col min="10" max="10" width="12" customWidth="1"/>
    <col min="11" max="11" width="11.54296875" customWidth="1"/>
    <col min="12" max="12" width="12.54296875" customWidth="1"/>
    <col min="13" max="13" width="14.36328125" customWidth="1"/>
    <col min="14" max="14" width="10.453125" customWidth="1"/>
    <col min="15" max="15" width="9.54296875" customWidth="1"/>
    <col min="16" max="16" width="8.6328125" customWidth="1"/>
    <col min="17" max="18" width="10.54296875" customWidth="1"/>
    <col min="19" max="19" width="8.6328125" customWidth="1"/>
    <col min="20" max="20" width="12.90625" customWidth="1"/>
    <col min="21" max="22" width="8.6328125" customWidth="1"/>
    <col min="23" max="23" width="34.453125" customWidth="1"/>
    <col min="24" max="24" width="19.54296875" customWidth="1"/>
    <col min="25" max="34" width="8.6328125" customWidth="1"/>
  </cols>
  <sheetData>
    <row r="1" spans="1:34" ht="14.25" customHeight="1">
      <c r="A1" s="88" t="s">
        <v>774</v>
      </c>
      <c r="E1" s="2"/>
      <c r="F1" s="2"/>
      <c r="G1" s="2">
        <v>1</v>
      </c>
      <c r="H1" s="2">
        <v>2</v>
      </c>
      <c r="I1" s="2">
        <v>3</v>
      </c>
      <c r="J1" s="2">
        <v>4</v>
      </c>
      <c r="K1" s="2">
        <v>5</v>
      </c>
      <c r="L1" s="2">
        <v>6</v>
      </c>
      <c r="M1" s="2">
        <v>7</v>
      </c>
      <c r="N1" s="2">
        <v>8</v>
      </c>
      <c r="O1" s="2">
        <v>9</v>
      </c>
      <c r="P1" s="2">
        <v>10</v>
      </c>
    </row>
    <row r="2" spans="1:34" ht="14.25" customHeight="1">
      <c r="A2" s="2"/>
      <c r="B2" s="2" t="s">
        <v>194</v>
      </c>
      <c r="C2" s="2" t="s">
        <v>167</v>
      </c>
      <c r="D2" s="2" t="s">
        <v>195</v>
      </c>
      <c r="E2" s="2" t="s">
        <v>196</v>
      </c>
      <c r="F2" s="2" t="s">
        <v>162</v>
      </c>
      <c r="G2" s="2" t="s">
        <v>103</v>
      </c>
      <c r="H2" s="2" t="s">
        <v>279</v>
      </c>
      <c r="I2" s="2" t="s">
        <v>706</v>
      </c>
      <c r="J2" s="2" t="s">
        <v>707</v>
      </c>
      <c r="K2" s="2" t="s">
        <v>708</v>
      </c>
      <c r="L2" s="2" t="s">
        <v>709</v>
      </c>
      <c r="M2" s="2" t="s">
        <v>710</v>
      </c>
      <c r="N2" s="89"/>
      <c r="O2" s="89"/>
      <c r="P2" s="89"/>
      <c r="Q2" s="2" t="s">
        <v>92</v>
      </c>
      <c r="R2" s="2"/>
      <c r="S2" s="2"/>
      <c r="T2" s="2"/>
      <c r="U2" s="2"/>
      <c r="V2" s="2"/>
      <c r="W2" s="2"/>
      <c r="X2" s="2"/>
      <c r="Y2" s="2"/>
      <c r="Z2" s="2"/>
      <c r="AA2" s="2"/>
      <c r="AB2" s="2"/>
      <c r="AC2" s="2"/>
      <c r="AD2" s="2"/>
      <c r="AE2" s="2"/>
      <c r="AF2" s="2"/>
      <c r="AG2" s="2"/>
      <c r="AH2" s="2"/>
    </row>
    <row r="3" spans="1:34" ht="14.25" customHeight="1">
      <c r="A3" s="76"/>
      <c r="B3" s="90"/>
      <c r="C3" s="90"/>
      <c r="D3" s="90">
        <f t="shared" ref="D3:D10" si="0">SUM(B3:C3)</f>
        <v>0</v>
      </c>
      <c r="E3" s="91"/>
      <c r="F3" s="92"/>
      <c r="G3" s="2" t="s">
        <v>283</v>
      </c>
      <c r="I3" s="2"/>
      <c r="J3" s="2"/>
      <c r="K3" s="2"/>
      <c r="M3" s="2"/>
      <c r="N3" s="87"/>
      <c r="O3" s="87"/>
      <c r="P3" s="87"/>
      <c r="Q3" s="87"/>
      <c r="S3" s="199">
        <f t="shared" ref="S3:S30" si="1">+B3+C3-D3</f>
        <v>0</v>
      </c>
      <c r="T3" s="93"/>
      <c r="U3" s="94"/>
      <c r="V3" s="94"/>
      <c r="W3" s="76"/>
      <c r="X3" s="76"/>
      <c r="Y3" s="95"/>
      <c r="Z3" s="96"/>
      <c r="AA3" s="95"/>
      <c r="AB3" s="95"/>
      <c r="AC3" s="95"/>
      <c r="AD3" s="95"/>
      <c r="AE3" s="95"/>
      <c r="AF3" s="95"/>
      <c r="AG3" s="97"/>
      <c r="AH3" s="95"/>
    </row>
    <row r="4" spans="1:34" ht="14.25" customHeight="1">
      <c r="A4" s="305" t="s">
        <v>711</v>
      </c>
      <c r="B4" s="306">
        <v>220</v>
      </c>
      <c r="C4" s="319"/>
      <c r="D4" s="306">
        <f t="shared" si="0"/>
        <v>220</v>
      </c>
      <c r="E4" s="307">
        <v>422246</v>
      </c>
      <c r="F4" s="307">
        <v>1</v>
      </c>
      <c r="G4" s="87">
        <f t="shared" ref="G4:P4" si="2">IF($F4=G$1,+$B4,0)</f>
        <v>220</v>
      </c>
      <c r="H4" s="87">
        <f t="shared" si="2"/>
        <v>0</v>
      </c>
      <c r="I4" s="87">
        <f t="shared" si="2"/>
        <v>0</v>
      </c>
      <c r="J4" s="87">
        <f t="shared" si="2"/>
        <v>0</v>
      </c>
      <c r="K4" s="87">
        <f t="shared" si="2"/>
        <v>0</v>
      </c>
      <c r="L4" s="87">
        <f t="shared" si="2"/>
        <v>0</v>
      </c>
      <c r="M4" s="87">
        <f t="shared" si="2"/>
        <v>0</v>
      </c>
      <c r="N4" s="87">
        <f t="shared" si="2"/>
        <v>0</v>
      </c>
      <c r="O4" s="87">
        <f t="shared" si="2"/>
        <v>0</v>
      </c>
      <c r="P4" s="87">
        <f t="shared" si="2"/>
        <v>0</v>
      </c>
      <c r="Q4" s="87">
        <f t="shared" ref="Q4:Q10" si="3">SUM(G4:O4)</f>
        <v>220</v>
      </c>
      <c r="S4" s="199">
        <f t="shared" si="1"/>
        <v>0</v>
      </c>
      <c r="T4" s="93"/>
      <c r="U4" s="94"/>
      <c r="V4" s="99"/>
      <c r="W4" s="77"/>
      <c r="X4" s="76"/>
      <c r="Y4" s="95"/>
      <c r="Z4" s="96"/>
      <c r="AA4" s="95"/>
      <c r="AB4" s="95"/>
      <c r="AC4" s="95"/>
      <c r="AD4" s="95"/>
      <c r="AE4" s="95"/>
      <c r="AF4" s="95"/>
      <c r="AG4" s="97"/>
      <c r="AH4" s="95"/>
    </row>
    <row r="5" spans="1:34" ht="14.25" customHeight="1">
      <c r="A5" s="321" t="s">
        <v>533</v>
      </c>
      <c r="B5" s="306"/>
      <c r="C5" s="309"/>
      <c r="D5" s="306">
        <f t="shared" si="0"/>
        <v>0</v>
      </c>
      <c r="E5" s="307" t="s">
        <v>211</v>
      </c>
      <c r="F5" s="307">
        <v>6</v>
      </c>
      <c r="G5" s="87">
        <f t="shared" ref="G5:P5" si="4">IF($F5=G$1,+$B5,0)</f>
        <v>0</v>
      </c>
      <c r="H5" s="87">
        <f t="shared" si="4"/>
        <v>0</v>
      </c>
      <c r="I5" s="87">
        <f t="shared" si="4"/>
        <v>0</v>
      </c>
      <c r="J5" s="87">
        <f t="shared" si="4"/>
        <v>0</v>
      </c>
      <c r="K5" s="87">
        <f t="shared" si="4"/>
        <v>0</v>
      </c>
      <c r="L5" s="87">
        <f t="shared" si="4"/>
        <v>0</v>
      </c>
      <c r="M5" s="87">
        <f t="shared" si="4"/>
        <v>0</v>
      </c>
      <c r="N5" s="87">
        <f t="shared" si="4"/>
        <v>0</v>
      </c>
      <c r="O5" s="87">
        <f t="shared" si="4"/>
        <v>0</v>
      </c>
      <c r="P5" s="87">
        <f t="shared" si="4"/>
        <v>0</v>
      </c>
      <c r="Q5" s="87">
        <f t="shared" si="3"/>
        <v>0</v>
      </c>
      <c r="S5" s="199">
        <f t="shared" si="1"/>
        <v>0</v>
      </c>
      <c r="T5" s="93"/>
      <c r="U5" s="94"/>
      <c r="V5" s="94"/>
      <c r="W5" s="76"/>
      <c r="X5" s="76"/>
      <c r="Y5" s="95"/>
      <c r="Z5" s="96"/>
      <c r="AA5" s="95"/>
      <c r="AB5" s="95"/>
      <c r="AC5" s="95"/>
      <c r="AD5" s="95"/>
      <c r="AE5" s="95"/>
      <c r="AF5" s="95"/>
      <c r="AG5" s="97"/>
      <c r="AH5" s="95"/>
    </row>
    <row r="6" spans="1:34" ht="14.25" customHeight="1">
      <c r="A6" s="321" t="s">
        <v>297</v>
      </c>
      <c r="B6" s="306">
        <v>86</v>
      </c>
      <c r="C6" s="306"/>
      <c r="D6" s="306">
        <f t="shared" si="0"/>
        <v>86</v>
      </c>
      <c r="E6" s="307" t="s">
        <v>211</v>
      </c>
      <c r="F6" s="307">
        <v>5</v>
      </c>
      <c r="G6" s="87">
        <f t="shared" ref="G6:P6" si="5">IF($F6=G$1,+$B6,0)</f>
        <v>0</v>
      </c>
      <c r="H6" s="87">
        <f t="shared" si="5"/>
        <v>0</v>
      </c>
      <c r="I6" s="87">
        <f t="shared" si="5"/>
        <v>0</v>
      </c>
      <c r="J6" s="87">
        <f t="shared" si="5"/>
        <v>0</v>
      </c>
      <c r="K6" s="87">
        <f t="shared" si="5"/>
        <v>86</v>
      </c>
      <c r="L6" s="87">
        <f t="shared" si="5"/>
        <v>0</v>
      </c>
      <c r="M6" s="87">
        <f t="shared" si="5"/>
        <v>0</v>
      </c>
      <c r="N6" s="87">
        <f t="shared" si="5"/>
        <v>0</v>
      </c>
      <c r="O6" s="87">
        <f t="shared" si="5"/>
        <v>0</v>
      </c>
      <c r="P6" s="87">
        <f t="shared" si="5"/>
        <v>0</v>
      </c>
      <c r="Q6" s="87">
        <f t="shared" si="3"/>
        <v>86</v>
      </c>
      <c r="S6" s="199">
        <f t="shared" si="1"/>
        <v>0</v>
      </c>
      <c r="T6" s="93"/>
      <c r="U6" s="94"/>
      <c r="V6" s="94"/>
      <c r="W6" s="76"/>
      <c r="X6" s="76"/>
      <c r="Y6" s="95"/>
      <c r="Z6" s="96"/>
      <c r="AA6" s="95"/>
      <c r="AB6" s="95"/>
      <c r="AC6" s="95"/>
      <c r="AD6" s="95"/>
      <c r="AE6" s="95"/>
      <c r="AF6" s="95"/>
      <c r="AG6" s="97"/>
      <c r="AH6" s="95"/>
    </row>
    <row r="7" spans="1:34" ht="14.25" customHeight="1">
      <c r="A7" s="310" t="s">
        <v>463</v>
      </c>
      <c r="B7" s="309">
        <v>68.23</v>
      </c>
      <c r="C7" s="309"/>
      <c r="D7" s="306">
        <f t="shared" si="0"/>
        <v>68.23</v>
      </c>
      <c r="E7" s="307" t="s">
        <v>211</v>
      </c>
      <c r="F7" s="307">
        <v>7</v>
      </c>
      <c r="G7" s="87">
        <f t="shared" ref="G7:P7" si="6">IF($F7=G$1,+$B7,0)</f>
        <v>0</v>
      </c>
      <c r="H7" s="87">
        <f t="shared" si="6"/>
        <v>0</v>
      </c>
      <c r="I7" s="87">
        <f t="shared" si="6"/>
        <v>0</v>
      </c>
      <c r="J7" s="87">
        <f t="shared" si="6"/>
        <v>0</v>
      </c>
      <c r="K7" s="87">
        <f t="shared" si="6"/>
        <v>0</v>
      </c>
      <c r="L7" s="87">
        <f t="shared" si="6"/>
        <v>0</v>
      </c>
      <c r="M7" s="87">
        <f t="shared" si="6"/>
        <v>68.23</v>
      </c>
      <c r="N7" s="87">
        <f t="shared" si="6"/>
        <v>0</v>
      </c>
      <c r="O7" s="87">
        <f t="shared" si="6"/>
        <v>0</v>
      </c>
      <c r="P7" s="87">
        <f t="shared" si="6"/>
        <v>0</v>
      </c>
      <c r="Q7" s="87">
        <f t="shared" si="3"/>
        <v>68.23</v>
      </c>
      <c r="S7" s="199">
        <f t="shared" si="1"/>
        <v>0</v>
      </c>
      <c r="T7" s="93"/>
      <c r="U7" s="94"/>
      <c r="V7" s="94"/>
      <c r="W7" s="77"/>
      <c r="X7" s="76"/>
      <c r="Y7" s="95"/>
      <c r="Z7" s="96"/>
      <c r="AA7" s="95"/>
      <c r="AB7" s="95"/>
      <c r="AC7" s="95"/>
      <c r="AD7" s="95"/>
      <c r="AE7" s="95"/>
      <c r="AF7" s="95"/>
      <c r="AG7" s="97"/>
      <c r="AH7" s="95"/>
    </row>
    <row r="8" spans="1:34" ht="14.25" customHeight="1">
      <c r="A8" s="310" t="s">
        <v>1101</v>
      </c>
      <c r="B8" s="309">
        <v>36.74</v>
      </c>
      <c r="C8" s="309"/>
      <c r="D8" s="306">
        <f t="shared" si="0"/>
        <v>36.74</v>
      </c>
      <c r="E8" s="307" t="s">
        <v>211</v>
      </c>
      <c r="F8" s="307">
        <v>2</v>
      </c>
      <c r="G8" s="87">
        <f t="shared" ref="G8:P8" si="7">IF($F8=G$1,+$B8,0)</f>
        <v>0</v>
      </c>
      <c r="H8" s="87">
        <f t="shared" si="7"/>
        <v>36.74</v>
      </c>
      <c r="I8" s="87">
        <f t="shared" si="7"/>
        <v>0</v>
      </c>
      <c r="J8" s="87">
        <f t="shared" si="7"/>
        <v>0</v>
      </c>
      <c r="K8" s="87">
        <f t="shared" si="7"/>
        <v>0</v>
      </c>
      <c r="L8" s="87">
        <f t="shared" si="7"/>
        <v>0</v>
      </c>
      <c r="M8" s="87">
        <f t="shared" si="7"/>
        <v>0</v>
      </c>
      <c r="N8" s="87">
        <f t="shared" si="7"/>
        <v>0</v>
      </c>
      <c r="O8" s="87">
        <f t="shared" si="7"/>
        <v>0</v>
      </c>
      <c r="P8" s="87">
        <f t="shared" si="7"/>
        <v>0</v>
      </c>
      <c r="Q8" s="87">
        <f t="shared" si="3"/>
        <v>36.74</v>
      </c>
      <c r="S8" s="199">
        <f t="shared" si="1"/>
        <v>0</v>
      </c>
      <c r="T8" s="93"/>
      <c r="U8" s="94"/>
      <c r="V8" s="94"/>
      <c r="W8" s="77"/>
      <c r="X8" s="77"/>
      <c r="Y8" s="95"/>
      <c r="Z8" s="96"/>
      <c r="AA8" s="95"/>
      <c r="AB8" s="95"/>
      <c r="AC8" s="95"/>
      <c r="AD8" s="95"/>
      <c r="AE8" s="95"/>
      <c r="AF8" s="95"/>
      <c r="AG8" s="97"/>
      <c r="AH8" s="95"/>
    </row>
    <row r="9" spans="1:34" ht="14.25" customHeight="1">
      <c r="A9" s="319" t="s">
        <v>1106</v>
      </c>
      <c r="B9" s="309">
        <v>-220</v>
      </c>
      <c r="C9" s="309"/>
      <c r="D9" s="306">
        <f t="shared" si="0"/>
        <v>-220</v>
      </c>
      <c r="E9" s="307"/>
      <c r="F9" s="307">
        <v>1</v>
      </c>
      <c r="G9" s="87">
        <f t="shared" ref="G9:P9" si="8">IF($F9=G$1,+$B9,0)</f>
        <v>-220</v>
      </c>
      <c r="H9" s="87">
        <f t="shared" si="8"/>
        <v>0</v>
      </c>
      <c r="I9" s="87">
        <f t="shared" si="8"/>
        <v>0</v>
      </c>
      <c r="J9" s="87">
        <f t="shared" si="8"/>
        <v>0</v>
      </c>
      <c r="K9" s="87">
        <f t="shared" si="8"/>
        <v>0</v>
      </c>
      <c r="L9" s="87">
        <f t="shared" si="8"/>
        <v>0</v>
      </c>
      <c r="M9" s="87">
        <f t="shared" si="8"/>
        <v>0</v>
      </c>
      <c r="N9" s="87">
        <f t="shared" si="8"/>
        <v>0</v>
      </c>
      <c r="O9" s="87">
        <f t="shared" si="8"/>
        <v>0</v>
      </c>
      <c r="P9" s="87">
        <f t="shared" si="8"/>
        <v>0</v>
      </c>
      <c r="Q9" s="87">
        <f t="shared" si="3"/>
        <v>-220</v>
      </c>
      <c r="S9" s="199">
        <f t="shared" si="1"/>
        <v>0</v>
      </c>
      <c r="T9" s="93"/>
      <c r="U9" s="94"/>
      <c r="V9" s="94"/>
      <c r="W9" s="77"/>
      <c r="X9" s="77"/>
      <c r="Y9" s="95"/>
      <c r="Z9" s="96"/>
      <c r="AA9" s="95"/>
      <c r="AB9" s="95"/>
      <c r="AC9" s="95"/>
      <c r="AD9" s="95"/>
      <c r="AE9" s="95"/>
      <c r="AF9" s="95"/>
      <c r="AG9" s="97"/>
      <c r="AH9" s="95"/>
    </row>
    <row r="10" spans="1:34" ht="14.25" customHeight="1">
      <c r="A10" s="310"/>
      <c r="B10" s="309"/>
      <c r="C10" s="306"/>
      <c r="D10" s="306">
        <f t="shared" si="0"/>
        <v>0</v>
      </c>
      <c r="E10" s="307"/>
      <c r="F10" s="307"/>
      <c r="G10" s="87">
        <f t="shared" ref="G10:P10" si="9">IF($F10=G$1,+$B10,0)</f>
        <v>0</v>
      </c>
      <c r="H10" s="87">
        <f t="shared" si="9"/>
        <v>0</v>
      </c>
      <c r="I10" s="87">
        <f t="shared" si="9"/>
        <v>0</v>
      </c>
      <c r="J10" s="87">
        <f t="shared" si="9"/>
        <v>0</v>
      </c>
      <c r="K10" s="87">
        <f t="shared" si="9"/>
        <v>0</v>
      </c>
      <c r="L10" s="87">
        <f t="shared" si="9"/>
        <v>0</v>
      </c>
      <c r="M10" s="87">
        <f t="shared" si="9"/>
        <v>0</v>
      </c>
      <c r="N10" s="87">
        <f t="shared" si="9"/>
        <v>0</v>
      </c>
      <c r="O10" s="87">
        <f t="shared" si="9"/>
        <v>0</v>
      </c>
      <c r="P10" s="87">
        <f t="shared" si="9"/>
        <v>0</v>
      </c>
      <c r="Q10" s="87">
        <f t="shared" si="3"/>
        <v>0</v>
      </c>
      <c r="S10" s="199">
        <f t="shared" si="1"/>
        <v>0</v>
      </c>
      <c r="T10" s="93"/>
      <c r="U10" s="94"/>
      <c r="V10" s="94"/>
      <c r="W10" s="76"/>
      <c r="X10" s="76"/>
      <c r="Y10" s="95"/>
      <c r="Z10" s="96"/>
      <c r="AA10" s="95"/>
      <c r="AB10" s="95"/>
      <c r="AC10" s="95"/>
      <c r="AD10" s="95"/>
      <c r="AE10" s="95"/>
      <c r="AF10" s="95"/>
      <c r="AG10" s="97"/>
      <c r="AH10" s="95"/>
    </row>
    <row r="11" spans="1:34" ht="14.25" customHeight="1">
      <c r="A11" s="312" t="s">
        <v>217</v>
      </c>
      <c r="B11" s="313">
        <f>SUM(B3:B10)</f>
        <v>190.97000000000003</v>
      </c>
      <c r="C11" s="313">
        <f>SUM(C3:C10)</f>
        <v>0</v>
      </c>
      <c r="D11" s="313">
        <f>SUM(D3:D10)</f>
        <v>190.97000000000003</v>
      </c>
      <c r="E11" s="307"/>
      <c r="F11" s="332"/>
      <c r="G11" s="105">
        <f t="shared" ref="G11:Q11" si="10">SUM(G3:G10)</f>
        <v>0</v>
      </c>
      <c r="H11" s="105">
        <f t="shared" si="10"/>
        <v>36.74</v>
      </c>
      <c r="I11" s="105">
        <f t="shared" si="10"/>
        <v>0</v>
      </c>
      <c r="J11" s="105">
        <f t="shared" si="10"/>
        <v>0</v>
      </c>
      <c r="K11" s="105">
        <f t="shared" si="10"/>
        <v>86</v>
      </c>
      <c r="L11" s="105">
        <f t="shared" si="10"/>
        <v>0</v>
      </c>
      <c r="M11" s="105">
        <f t="shared" si="10"/>
        <v>68.23</v>
      </c>
      <c r="N11" s="105">
        <f t="shared" si="10"/>
        <v>0</v>
      </c>
      <c r="O11" s="105">
        <f t="shared" si="10"/>
        <v>0</v>
      </c>
      <c r="P11" s="105">
        <f t="shared" si="10"/>
        <v>0</v>
      </c>
      <c r="Q11" s="105">
        <f t="shared" si="10"/>
        <v>190.97000000000003</v>
      </c>
      <c r="S11" s="199">
        <f t="shared" si="1"/>
        <v>0</v>
      </c>
      <c r="T11" s="93"/>
      <c r="U11" s="94"/>
      <c r="V11" s="94"/>
      <c r="W11" s="76"/>
      <c r="X11" s="76"/>
      <c r="Y11" s="95"/>
      <c r="Z11" s="96"/>
      <c r="AA11" s="95"/>
      <c r="AB11" s="95"/>
      <c r="AC11" s="95"/>
      <c r="AD11" s="95"/>
      <c r="AE11" s="95"/>
      <c r="AF11" s="95"/>
      <c r="AG11" s="97"/>
      <c r="AH11" s="95"/>
    </row>
    <row r="12" spans="1:34" ht="14.25" customHeight="1">
      <c r="A12" s="305" t="s">
        <v>711</v>
      </c>
      <c r="B12" s="319">
        <v>228.8</v>
      </c>
      <c r="C12" s="319"/>
      <c r="D12" s="306">
        <f t="shared" ref="D12:D19" si="11">SUM(B12:C12)</f>
        <v>228.8</v>
      </c>
      <c r="E12" s="307">
        <v>422247</v>
      </c>
      <c r="F12" s="307">
        <v>1</v>
      </c>
      <c r="G12" s="87">
        <f t="shared" ref="G12:P12" si="12">IF($F12=G$1,+$B12,0)</f>
        <v>228.8</v>
      </c>
      <c r="H12" s="87">
        <f t="shared" si="12"/>
        <v>0</v>
      </c>
      <c r="I12" s="87">
        <f t="shared" si="12"/>
        <v>0</v>
      </c>
      <c r="J12" s="87">
        <f t="shared" si="12"/>
        <v>0</v>
      </c>
      <c r="K12" s="87">
        <f t="shared" si="12"/>
        <v>0</v>
      </c>
      <c r="L12" s="87">
        <f t="shared" si="12"/>
        <v>0</v>
      </c>
      <c r="M12" s="87">
        <f t="shared" si="12"/>
        <v>0</v>
      </c>
      <c r="N12" s="87">
        <f t="shared" si="12"/>
        <v>0</v>
      </c>
      <c r="O12" s="87">
        <f t="shared" si="12"/>
        <v>0</v>
      </c>
      <c r="P12" s="87">
        <f t="shared" si="12"/>
        <v>0</v>
      </c>
      <c r="Q12" s="87">
        <f t="shared" ref="Q12:Q19" si="13">SUM(G12:O12)</f>
        <v>228.8</v>
      </c>
      <c r="S12" s="199">
        <f t="shared" si="1"/>
        <v>0</v>
      </c>
      <c r="T12" s="93"/>
      <c r="U12" s="94"/>
      <c r="V12" s="99"/>
      <c r="W12" s="77"/>
      <c r="X12" s="76"/>
      <c r="Y12" s="95"/>
      <c r="Z12" s="96"/>
      <c r="AA12" s="95"/>
      <c r="AB12" s="95"/>
      <c r="AC12" s="95"/>
      <c r="AD12" s="95"/>
      <c r="AE12" s="95"/>
      <c r="AF12" s="95"/>
      <c r="AG12" s="97"/>
      <c r="AH12" s="95"/>
    </row>
    <row r="13" spans="1:34" ht="14.25" customHeight="1">
      <c r="A13" s="336" t="s">
        <v>1109</v>
      </c>
      <c r="B13" s="306">
        <v>45</v>
      </c>
      <c r="C13" s="306"/>
      <c r="D13" s="306">
        <f t="shared" si="11"/>
        <v>45</v>
      </c>
      <c r="E13" s="307">
        <v>422248</v>
      </c>
      <c r="F13" s="307">
        <v>2</v>
      </c>
      <c r="G13" s="87">
        <f t="shared" ref="G13:P13" si="14">IF($F13=G$1,+$B13,0)</f>
        <v>0</v>
      </c>
      <c r="H13" s="87">
        <f t="shared" si="14"/>
        <v>45</v>
      </c>
      <c r="I13" s="87">
        <f t="shared" si="14"/>
        <v>0</v>
      </c>
      <c r="J13" s="87">
        <f t="shared" si="14"/>
        <v>0</v>
      </c>
      <c r="K13" s="87">
        <f t="shared" si="14"/>
        <v>0</v>
      </c>
      <c r="L13" s="87">
        <f t="shared" si="14"/>
        <v>0</v>
      </c>
      <c r="M13" s="87">
        <f t="shared" si="14"/>
        <v>0</v>
      </c>
      <c r="N13" s="87">
        <f t="shared" si="14"/>
        <v>0</v>
      </c>
      <c r="O13" s="87">
        <f t="shared" si="14"/>
        <v>0</v>
      </c>
      <c r="P13" s="87">
        <f t="shared" si="14"/>
        <v>0</v>
      </c>
      <c r="Q13" s="87">
        <f t="shared" si="13"/>
        <v>45</v>
      </c>
      <c r="S13" s="199">
        <f t="shared" si="1"/>
        <v>0</v>
      </c>
      <c r="T13" s="93"/>
      <c r="U13" s="94"/>
      <c r="V13" s="94"/>
      <c r="W13" s="77"/>
      <c r="X13" s="77"/>
      <c r="Y13" s="95"/>
      <c r="Z13" s="96"/>
      <c r="AA13" s="95"/>
      <c r="AB13" s="95"/>
      <c r="AC13" s="95"/>
      <c r="AD13" s="95"/>
      <c r="AE13" s="95"/>
      <c r="AF13" s="95"/>
      <c r="AG13" s="97"/>
      <c r="AH13" s="95"/>
    </row>
    <row r="14" spans="1:34" ht="14.25" customHeight="1">
      <c r="A14" s="321" t="s">
        <v>533</v>
      </c>
      <c r="B14" s="309">
        <v>34.020000000000003</v>
      </c>
      <c r="C14" s="309">
        <v>6.8</v>
      </c>
      <c r="D14" s="306">
        <f t="shared" si="11"/>
        <v>40.82</v>
      </c>
      <c r="E14" s="307" t="s">
        <v>211</v>
      </c>
      <c r="F14" s="307">
        <v>6</v>
      </c>
      <c r="G14" s="87">
        <f t="shared" ref="G14:P14" si="15">IF($F14=G$1,+$B14,0)</f>
        <v>0</v>
      </c>
      <c r="H14" s="87">
        <f t="shared" si="15"/>
        <v>0</v>
      </c>
      <c r="I14" s="87">
        <f t="shared" si="15"/>
        <v>0</v>
      </c>
      <c r="J14" s="87">
        <f t="shared" si="15"/>
        <v>0</v>
      </c>
      <c r="K14" s="87">
        <f t="shared" si="15"/>
        <v>0</v>
      </c>
      <c r="L14" s="87">
        <f t="shared" si="15"/>
        <v>34.020000000000003</v>
      </c>
      <c r="M14" s="87">
        <f t="shared" si="15"/>
        <v>0</v>
      </c>
      <c r="N14" s="87">
        <f t="shared" si="15"/>
        <v>0</v>
      </c>
      <c r="O14" s="87">
        <f t="shared" si="15"/>
        <v>0</v>
      </c>
      <c r="P14" s="87">
        <f t="shared" si="15"/>
        <v>0</v>
      </c>
      <c r="Q14" s="87">
        <f t="shared" si="13"/>
        <v>34.020000000000003</v>
      </c>
      <c r="S14" s="199">
        <f t="shared" si="1"/>
        <v>0</v>
      </c>
      <c r="T14" s="93"/>
      <c r="U14" s="94"/>
      <c r="V14" s="99"/>
      <c r="W14" s="77"/>
      <c r="X14" s="76"/>
      <c r="Y14" s="95"/>
      <c r="Z14" s="96"/>
      <c r="AA14" s="95"/>
      <c r="AB14" s="95"/>
      <c r="AC14" s="95"/>
      <c r="AD14" s="95"/>
      <c r="AE14" s="95"/>
      <c r="AF14" s="95"/>
      <c r="AG14" s="97"/>
      <c r="AH14" s="95"/>
    </row>
    <row r="15" spans="1:34" ht="14.25" customHeight="1">
      <c r="A15" s="321" t="s">
        <v>297</v>
      </c>
      <c r="B15" s="309">
        <v>86</v>
      </c>
      <c r="C15" s="309"/>
      <c r="D15" s="306">
        <f t="shared" si="11"/>
        <v>86</v>
      </c>
      <c r="E15" s="307" t="s">
        <v>211</v>
      </c>
      <c r="F15" s="307">
        <v>5</v>
      </c>
      <c r="G15" s="87">
        <f t="shared" ref="G15:P15" si="16">IF($F15=G$1,+$B15,0)</f>
        <v>0</v>
      </c>
      <c r="H15" s="87">
        <f t="shared" si="16"/>
        <v>0</v>
      </c>
      <c r="I15" s="87">
        <f t="shared" si="16"/>
        <v>0</v>
      </c>
      <c r="J15" s="87">
        <f t="shared" si="16"/>
        <v>0</v>
      </c>
      <c r="K15" s="87">
        <f t="shared" si="16"/>
        <v>86</v>
      </c>
      <c r="L15" s="87">
        <f t="shared" si="16"/>
        <v>0</v>
      </c>
      <c r="M15" s="87">
        <f t="shared" si="16"/>
        <v>0</v>
      </c>
      <c r="N15" s="87">
        <f t="shared" si="16"/>
        <v>0</v>
      </c>
      <c r="O15" s="87">
        <f t="shared" si="16"/>
        <v>0</v>
      </c>
      <c r="P15" s="87">
        <f t="shared" si="16"/>
        <v>0</v>
      </c>
      <c r="Q15" s="87">
        <f t="shared" si="13"/>
        <v>86</v>
      </c>
      <c r="S15" s="199">
        <f t="shared" si="1"/>
        <v>0</v>
      </c>
      <c r="T15" s="93"/>
      <c r="U15" s="94"/>
      <c r="V15" s="94"/>
      <c r="W15" s="77"/>
      <c r="X15" s="77"/>
      <c r="Y15" s="95"/>
      <c r="Z15" s="96"/>
      <c r="AA15" s="95"/>
      <c r="AB15" s="95"/>
      <c r="AC15" s="95"/>
      <c r="AD15" s="95"/>
      <c r="AE15" s="95"/>
      <c r="AF15" s="95"/>
      <c r="AG15" s="97"/>
      <c r="AH15" s="95"/>
    </row>
    <row r="16" spans="1:34" ht="14.25" customHeight="1">
      <c r="A16" s="321" t="s">
        <v>147</v>
      </c>
      <c r="B16" s="309">
        <v>9.81</v>
      </c>
      <c r="C16" s="309">
        <v>0.49</v>
      </c>
      <c r="D16" s="306">
        <f t="shared" si="11"/>
        <v>10.3</v>
      </c>
      <c r="E16" s="212" t="s">
        <v>211</v>
      </c>
      <c r="F16" s="307">
        <v>4</v>
      </c>
      <c r="G16" s="87">
        <f t="shared" ref="G16:P16" si="17">IF($F16=G$1,+$B16,0)</f>
        <v>0</v>
      </c>
      <c r="H16" s="87">
        <f t="shared" si="17"/>
        <v>0</v>
      </c>
      <c r="I16" s="87">
        <f t="shared" si="17"/>
        <v>0</v>
      </c>
      <c r="J16" s="87">
        <f t="shared" si="17"/>
        <v>9.81</v>
      </c>
      <c r="K16" s="87">
        <f t="shared" si="17"/>
        <v>0</v>
      </c>
      <c r="L16" s="87">
        <f t="shared" si="17"/>
        <v>0</v>
      </c>
      <c r="M16" s="87">
        <f t="shared" si="17"/>
        <v>0</v>
      </c>
      <c r="N16" s="87">
        <f t="shared" si="17"/>
        <v>0</v>
      </c>
      <c r="O16" s="87">
        <f t="shared" si="17"/>
        <v>0</v>
      </c>
      <c r="P16" s="87">
        <f t="shared" si="17"/>
        <v>0</v>
      </c>
      <c r="Q16" s="87">
        <f t="shared" si="13"/>
        <v>9.81</v>
      </c>
      <c r="S16" s="199">
        <f t="shared" si="1"/>
        <v>0</v>
      </c>
      <c r="T16" s="93"/>
      <c r="U16" s="94"/>
      <c r="V16" s="94"/>
      <c r="W16" s="76"/>
      <c r="X16" s="76"/>
      <c r="Y16" s="95"/>
      <c r="Z16" s="96"/>
      <c r="AA16" s="95"/>
      <c r="AB16" s="95"/>
      <c r="AC16" s="95"/>
      <c r="AD16" s="95"/>
      <c r="AE16" s="95"/>
      <c r="AF16" s="95"/>
      <c r="AG16" s="97"/>
      <c r="AH16" s="95"/>
    </row>
    <row r="17" spans="1:34" ht="14.25" customHeight="1">
      <c r="A17" s="319" t="s">
        <v>727</v>
      </c>
      <c r="B17" s="309">
        <v>33.83</v>
      </c>
      <c r="C17" s="309"/>
      <c r="D17" s="306">
        <f t="shared" si="11"/>
        <v>33.83</v>
      </c>
      <c r="E17" s="307">
        <v>422249</v>
      </c>
      <c r="F17" s="307">
        <v>2</v>
      </c>
      <c r="G17" s="87">
        <f t="shared" ref="G17:P17" si="18">IF($F17=G$1,+$B17,0)</f>
        <v>0</v>
      </c>
      <c r="H17" s="87">
        <f t="shared" si="18"/>
        <v>33.83</v>
      </c>
      <c r="I17" s="87">
        <f t="shared" si="18"/>
        <v>0</v>
      </c>
      <c r="J17" s="87">
        <f t="shared" si="18"/>
        <v>0</v>
      </c>
      <c r="K17" s="87">
        <f t="shared" si="18"/>
        <v>0</v>
      </c>
      <c r="L17" s="87">
        <f t="shared" si="18"/>
        <v>0</v>
      </c>
      <c r="M17" s="87">
        <f t="shared" si="18"/>
        <v>0</v>
      </c>
      <c r="N17" s="87">
        <f t="shared" si="18"/>
        <v>0</v>
      </c>
      <c r="O17" s="87">
        <f t="shared" si="18"/>
        <v>0</v>
      </c>
      <c r="P17" s="87">
        <f t="shared" si="18"/>
        <v>0</v>
      </c>
      <c r="Q17" s="87">
        <f t="shared" si="13"/>
        <v>33.83</v>
      </c>
      <c r="S17" s="199">
        <f t="shared" si="1"/>
        <v>0</v>
      </c>
      <c r="T17" s="93"/>
      <c r="U17" s="94"/>
      <c r="V17" s="94"/>
      <c r="W17" s="76"/>
      <c r="X17" s="76"/>
      <c r="Y17" s="95"/>
      <c r="Z17" s="96"/>
      <c r="AA17" s="95"/>
      <c r="AB17" s="95"/>
      <c r="AC17" s="95"/>
      <c r="AD17" s="95"/>
      <c r="AE17" s="95"/>
      <c r="AF17" s="95"/>
      <c r="AG17" s="97"/>
      <c r="AH17" s="95"/>
    </row>
    <row r="18" spans="1:34" ht="14.25" customHeight="1">
      <c r="A18" s="310" t="s">
        <v>1101</v>
      </c>
      <c r="B18" s="309">
        <v>36.74</v>
      </c>
      <c r="C18" s="306"/>
      <c r="D18" s="306">
        <f t="shared" si="11"/>
        <v>36.74</v>
      </c>
      <c r="E18" s="212" t="s">
        <v>211</v>
      </c>
      <c r="F18" s="307">
        <v>2</v>
      </c>
      <c r="G18" s="87">
        <f t="shared" ref="G18:P18" si="19">IF($F18=G$1,+$B18,0)</f>
        <v>0</v>
      </c>
      <c r="H18" s="87">
        <f t="shared" si="19"/>
        <v>36.74</v>
      </c>
      <c r="I18" s="87">
        <f t="shared" si="19"/>
        <v>0</v>
      </c>
      <c r="J18" s="87">
        <f t="shared" si="19"/>
        <v>0</v>
      </c>
      <c r="K18" s="87">
        <f t="shared" si="19"/>
        <v>0</v>
      </c>
      <c r="L18" s="87">
        <f t="shared" si="19"/>
        <v>0</v>
      </c>
      <c r="M18" s="87">
        <f t="shared" si="19"/>
        <v>0</v>
      </c>
      <c r="N18" s="87">
        <f t="shared" si="19"/>
        <v>0</v>
      </c>
      <c r="O18" s="87">
        <f t="shared" si="19"/>
        <v>0</v>
      </c>
      <c r="P18" s="87">
        <f t="shared" si="19"/>
        <v>0</v>
      </c>
      <c r="Q18" s="87">
        <f t="shared" si="13"/>
        <v>36.74</v>
      </c>
      <c r="S18" s="199">
        <f t="shared" si="1"/>
        <v>0</v>
      </c>
      <c r="T18" s="93"/>
      <c r="U18" s="94"/>
      <c r="V18" s="94"/>
      <c r="W18" s="77"/>
      <c r="X18" s="76"/>
      <c r="Y18" s="95"/>
      <c r="Z18" s="96"/>
      <c r="AA18" s="95"/>
      <c r="AB18" s="95"/>
      <c r="AC18" s="95"/>
      <c r="AD18" s="95"/>
      <c r="AE18" s="95"/>
      <c r="AF18" s="95"/>
      <c r="AG18" s="97"/>
      <c r="AH18" s="95"/>
    </row>
    <row r="19" spans="1:34" ht="14.25" customHeight="1">
      <c r="A19" s="310"/>
      <c r="B19" s="309"/>
      <c r="C19" s="306"/>
      <c r="D19" s="306">
        <f t="shared" si="11"/>
        <v>0</v>
      </c>
      <c r="E19" s="307"/>
      <c r="F19" s="315"/>
      <c r="G19" s="87">
        <f t="shared" ref="G19:P19" si="20">IF($F19=G$1,+$B19,0)</f>
        <v>0</v>
      </c>
      <c r="H19" s="87">
        <f t="shared" si="20"/>
        <v>0</v>
      </c>
      <c r="I19" s="87">
        <f t="shared" si="20"/>
        <v>0</v>
      </c>
      <c r="J19" s="87">
        <f t="shared" si="20"/>
        <v>0</v>
      </c>
      <c r="K19" s="87">
        <f t="shared" si="20"/>
        <v>0</v>
      </c>
      <c r="L19" s="87">
        <f t="shared" si="20"/>
        <v>0</v>
      </c>
      <c r="M19" s="87">
        <f t="shared" si="20"/>
        <v>0</v>
      </c>
      <c r="N19" s="87">
        <f t="shared" si="20"/>
        <v>0</v>
      </c>
      <c r="O19" s="87">
        <f t="shared" si="20"/>
        <v>0</v>
      </c>
      <c r="P19" s="87">
        <f t="shared" si="20"/>
        <v>0</v>
      </c>
      <c r="Q19" s="87">
        <f t="shared" si="13"/>
        <v>0</v>
      </c>
      <c r="S19" s="199">
        <f t="shared" si="1"/>
        <v>0</v>
      </c>
      <c r="T19" s="93"/>
      <c r="U19" s="94"/>
      <c r="V19" s="94"/>
      <c r="W19" s="77"/>
      <c r="X19" s="77"/>
      <c r="Y19" s="95"/>
      <c r="Z19" s="96"/>
      <c r="AA19" s="95"/>
      <c r="AB19" s="95"/>
      <c r="AC19" s="95"/>
      <c r="AD19" s="95"/>
      <c r="AE19" s="95"/>
      <c r="AF19" s="95"/>
      <c r="AG19" s="97"/>
      <c r="AH19" s="95"/>
    </row>
    <row r="20" spans="1:34" ht="14.25" customHeight="1">
      <c r="A20" s="312" t="s">
        <v>222</v>
      </c>
      <c r="B20" s="316">
        <f t="shared" ref="B20:D20" si="21">SUM(B12:B19)</f>
        <v>474.2</v>
      </c>
      <c r="C20" s="316">
        <f t="shared" si="21"/>
        <v>7.29</v>
      </c>
      <c r="D20" s="316">
        <f t="shared" si="21"/>
        <v>481.49</v>
      </c>
      <c r="E20" s="317"/>
      <c r="F20" s="318"/>
      <c r="G20" s="110">
        <f t="shared" ref="G20:Q20" si="22">SUM(G12:G19)</f>
        <v>228.8</v>
      </c>
      <c r="H20" s="110">
        <f t="shared" si="22"/>
        <v>115.57</v>
      </c>
      <c r="I20" s="110">
        <f t="shared" si="22"/>
        <v>0</v>
      </c>
      <c r="J20" s="110">
        <f t="shared" si="22"/>
        <v>9.81</v>
      </c>
      <c r="K20" s="110">
        <f t="shared" si="22"/>
        <v>86</v>
      </c>
      <c r="L20" s="110">
        <f t="shared" si="22"/>
        <v>34.020000000000003</v>
      </c>
      <c r="M20" s="110">
        <f t="shared" si="22"/>
        <v>0</v>
      </c>
      <c r="N20" s="110">
        <f t="shared" si="22"/>
        <v>0</v>
      </c>
      <c r="O20" s="110">
        <f t="shared" si="22"/>
        <v>0</v>
      </c>
      <c r="P20" s="110">
        <f t="shared" si="22"/>
        <v>0</v>
      </c>
      <c r="Q20" s="110">
        <f t="shared" si="22"/>
        <v>474.2</v>
      </c>
      <c r="S20" s="129">
        <f t="shared" si="1"/>
        <v>0</v>
      </c>
      <c r="T20" s="93"/>
      <c r="U20" s="94"/>
      <c r="V20" s="94"/>
      <c r="W20" s="77"/>
      <c r="X20" s="77"/>
      <c r="Y20" s="95"/>
      <c r="Z20" s="96"/>
      <c r="AA20" s="95"/>
      <c r="AB20" s="95"/>
      <c r="AC20" s="95"/>
      <c r="AD20" s="95"/>
      <c r="AE20" s="95"/>
      <c r="AF20" s="95"/>
      <c r="AG20" s="97"/>
      <c r="AH20" s="95"/>
    </row>
    <row r="21" spans="1:34" ht="14.25" customHeight="1">
      <c r="A21" s="305" t="s">
        <v>1125</v>
      </c>
      <c r="B21" s="309">
        <v>228.8</v>
      </c>
      <c r="C21" s="319"/>
      <c r="D21" s="306">
        <f t="shared" ref="D21:D29" si="23">SUM(B21:C21)</f>
        <v>228.8</v>
      </c>
      <c r="E21" s="307">
        <v>422152</v>
      </c>
      <c r="F21" s="307">
        <v>1</v>
      </c>
      <c r="G21" s="87">
        <f t="shared" ref="G21:P21" si="24">IF($F21=G$1,+$B21,0)</f>
        <v>228.8</v>
      </c>
      <c r="H21" s="87">
        <f t="shared" si="24"/>
        <v>0</v>
      </c>
      <c r="I21" s="87">
        <f t="shared" si="24"/>
        <v>0</v>
      </c>
      <c r="J21" s="87">
        <f t="shared" si="24"/>
        <v>0</v>
      </c>
      <c r="K21" s="87">
        <f t="shared" si="24"/>
        <v>0</v>
      </c>
      <c r="L21" s="87">
        <f t="shared" si="24"/>
        <v>0</v>
      </c>
      <c r="M21" s="87">
        <f t="shared" si="24"/>
        <v>0</v>
      </c>
      <c r="N21" s="87">
        <f t="shared" si="24"/>
        <v>0</v>
      </c>
      <c r="O21" s="87">
        <f t="shared" si="24"/>
        <v>0</v>
      </c>
      <c r="P21" s="87">
        <f t="shared" si="24"/>
        <v>0</v>
      </c>
      <c r="Q21" s="87">
        <f t="shared" ref="Q21:Q29" si="25">SUM(G21:O21)</f>
        <v>228.8</v>
      </c>
      <c r="S21" s="199">
        <f t="shared" si="1"/>
        <v>0</v>
      </c>
      <c r="T21" s="93"/>
      <c r="U21" s="94"/>
      <c r="V21" s="99"/>
      <c r="W21" s="77"/>
      <c r="X21" s="76"/>
      <c r="Y21" s="95"/>
      <c r="Z21" s="96"/>
      <c r="AA21" s="95"/>
      <c r="AB21" s="95"/>
      <c r="AC21" s="95"/>
      <c r="AD21" s="95"/>
      <c r="AE21" s="95"/>
      <c r="AF21" s="95"/>
      <c r="AG21" s="97"/>
      <c r="AH21" s="95"/>
    </row>
    <row r="22" spans="1:34" ht="14.25" customHeight="1">
      <c r="A22" s="305" t="s">
        <v>723</v>
      </c>
      <c r="B22" s="309">
        <v>3880</v>
      </c>
      <c r="C22" s="309">
        <v>776</v>
      </c>
      <c r="D22" s="306">
        <f t="shared" si="23"/>
        <v>4656</v>
      </c>
      <c r="E22" s="307">
        <v>422150</v>
      </c>
      <c r="F22" s="307">
        <v>2</v>
      </c>
      <c r="G22" s="87">
        <f t="shared" ref="G22:P22" si="26">IF($F22=G$1,+$B22,0)</f>
        <v>0</v>
      </c>
      <c r="H22" s="87">
        <f t="shared" si="26"/>
        <v>3880</v>
      </c>
      <c r="I22" s="87">
        <f t="shared" si="26"/>
        <v>0</v>
      </c>
      <c r="J22" s="87">
        <f t="shared" si="26"/>
        <v>0</v>
      </c>
      <c r="K22" s="87">
        <f t="shared" si="26"/>
        <v>0</v>
      </c>
      <c r="L22" s="87">
        <f t="shared" si="26"/>
        <v>0</v>
      </c>
      <c r="M22" s="87">
        <f t="shared" si="26"/>
        <v>0</v>
      </c>
      <c r="N22" s="87">
        <f t="shared" si="26"/>
        <v>0</v>
      </c>
      <c r="O22" s="87">
        <f t="shared" si="26"/>
        <v>0</v>
      </c>
      <c r="P22" s="87">
        <f t="shared" si="26"/>
        <v>0</v>
      </c>
      <c r="Q22" s="100">
        <f t="shared" si="25"/>
        <v>3880</v>
      </c>
      <c r="S22" s="199">
        <f t="shared" si="1"/>
        <v>0</v>
      </c>
      <c r="T22" s="93"/>
      <c r="U22" s="94"/>
      <c r="V22" s="94"/>
      <c r="W22" s="77"/>
      <c r="X22" s="77"/>
      <c r="Y22" s="95"/>
      <c r="Z22" s="96"/>
      <c r="AA22" s="95"/>
      <c r="AB22" s="95"/>
      <c r="AC22" s="95"/>
      <c r="AD22" s="95"/>
      <c r="AE22" s="95"/>
      <c r="AF22" s="95"/>
      <c r="AG22" s="97"/>
      <c r="AH22" s="95"/>
    </row>
    <row r="23" spans="1:34" ht="14.25" customHeight="1">
      <c r="A23" s="321" t="s">
        <v>1126</v>
      </c>
      <c r="B23" s="306">
        <v>1155</v>
      </c>
      <c r="C23" s="306"/>
      <c r="D23" s="306">
        <f t="shared" si="23"/>
        <v>1155</v>
      </c>
      <c r="E23" s="307">
        <v>422151</v>
      </c>
      <c r="F23" s="307">
        <v>2</v>
      </c>
      <c r="G23" s="87">
        <f t="shared" ref="G23:P23" si="27">IF($F23=G$1,+$B23,0)</f>
        <v>0</v>
      </c>
      <c r="H23" s="87">
        <f t="shared" si="27"/>
        <v>1155</v>
      </c>
      <c r="I23" s="87">
        <f t="shared" si="27"/>
        <v>0</v>
      </c>
      <c r="J23" s="87">
        <f t="shared" si="27"/>
        <v>0</v>
      </c>
      <c r="K23" s="87">
        <f t="shared" si="27"/>
        <v>0</v>
      </c>
      <c r="L23" s="87">
        <f t="shared" si="27"/>
        <v>0</v>
      </c>
      <c r="M23" s="87">
        <f t="shared" si="27"/>
        <v>0</v>
      </c>
      <c r="N23" s="87">
        <f t="shared" si="27"/>
        <v>0</v>
      </c>
      <c r="O23" s="87">
        <f t="shared" si="27"/>
        <v>0</v>
      </c>
      <c r="P23" s="87">
        <f t="shared" si="27"/>
        <v>0</v>
      </c>
      <c r="Q23" s="100">
        <f t="shared" si="25"/>
        <v>1155</v>
      </c>
      <c r="S23" s="199">
        <f t="shared" si="1"/>
        <v>0</v>
      </c>
      <c r="T23" s="93"/>
      <c r="U23" s="94"/>
      <c r="V23" s="94"/>
      <c r="W23" s="77"/>
      <c r="X23" s="77"/>
      <c r="Y23" s="95"/>
      <c r="Z23" s="96"/>
      <c r="AA23" s="95"/>
      <c r="AB23" s="95"/>
      <c r="AC23" s="95"/>
      <c r="AD23" s="95"/>
      <c r="AE23" s="95"/>
      <c r="AF23" s="95"/>
      <c r="AG23" s="97"/>
      <c r="AH23" s="95"/>
    </row>
    <row r="24" spans="1:34" ht="14.25" customHeight="1">
      <c r="A24" s="321" t="s">
        <v>1127</v>
      </c>
      <c r="B24" s="306">
        <v>930</v>
      </c>
      <c r="C24" s="306"/>
      <c r="D24" s="306">
        <f t="shared" si="23"/>
        <v>930</v>
      </c>
      <c r="E24" s="307">
        <v>422153</v>
      </c>
      <c r="F24" s="307">
        <v>2</v>
      </c>
      <c r="G24" s="87">
        <f t="shared" ref="G24:P25" si="28">IF($F24=G$1,+$B24,0)</f>
        <v>0</v>
      </c>
      <c r="H24" s="87">
        <f t="shared" si="28"/>
        <v>930</v>
      </c>
      <c r="I24" s="87">
        <f t="shared" si="28"/>
        <v>0</v>
      </c>
      <c r="J24" s="87">
        <f t="shared" si="28"/>
        <v>0</v>
      </c>
      <c r="K24" s="87">
        <f t="shared" si="28"/>
        <v>0</v>
      </c>
      <c r="L24" s="87">
        <f t="shared" si="28"/>
        <v>0</v>
      </c>
      <c r="M24" s="87">
        <f t="shared" si="28"/>
        <v>0</v>
      </c>
      <c r="N24" s="87">
        <f t="shared" si="28"/>
        <v>0</v>
      </c>
      <c r="O24" s="87">
        <f t="shared" si="28"/>
        <v>0</v>
      </c>
      <c r="P24" s="87">
        <f t="shared" si="28"/>
        <v>0</v>
      </c>
      <c r="Q24" s="100">
        <f t="shared" si="25"/>
        <v>930</v>
      </c>
      <c r="S24" s="199">
        <f t="shared" si="1"/>
        <v>0</v>
      </c>
      <c r="T24" s="93"/>
      <c r="U24" s="94"/>
      <c r="V24" s="94"/>
      <c r="W24" s="76"/>
      <c r="X24" s="76"/>
      <c r="Y24" s="95"/>
      <c r="Z24" s="96"/>
      <c r="AA24" s="95"/>
      <c r="AB24" s="95"/>
      <c r="AC24" s="95"/>
      <c r="AD24" s="95"/>
      <c r="AE24" s="95"/>
      <c r="AF24" s="95"/>
      <c r="AG24" s="97"/>
      <c r="AH24" s="95"/>
    </row>
    <row r="25" spans="1:34" ht="14.25" customHeight="1">
      <c r="A25" s="321" t="s">
        <v>1130</v>
      </c>
      <c r="B25" s="306">
        <v>10460</v>
      </c>
      <c r="C25" s="306">
        <v>2092</v>
      </c>
      <c r="D25" s="306">
        <f t="shared" si="23"/>
        <v>12552</v>
      </c>
      <c r="E25" s="307">
        <v>422154</v>
      </c>
      <c r="F25" s="307">
        <v>2</v>
      </c>
      <c r="G25" s="87">
        <f t="shared" si="28"/>
        <v>0</v>
      </c>
      <c r="H25" s="87">
        <f t="shared" si="28"/>
        <v>10460</v>
      </c>
      <c r="I25" s="87">
        <f t="shared" si="28"/>
        <v>0</v>
      </c>
      <c r="J25" s="87">
        <f t="shared" si="28"/>
        <v>0</v>
      </c>
      <c r="K25" s="87">
        <f t="shared" si="28"/>
        <v>0</v>
      </c>
      <c r="L25" s="87">
        <f t="shared" si="28"/>
        <v>0</v>
      </c>
      <c r="M25" s="87">
        <f t="shared" si="28"/>
        <v>0</v>
      </c>
      <c r="N25" s="87">
        <f t="shared" si="28"/>
        <v>0</v>
      </c>
      <c r="O25" s="87">
        <f t="shared" si="28"/>
        <v>0</v>
      </c>
      <c r="P25" s="87">
        <f t="shared" si="28"/>
        <v>0</v>
      </c>
      <c r="Q25" s="100">
        <f t="shared" si="25"/>
        <v>10460</v>
      </c>
      <c r="S25" s="199"/>
      <c r="T25" s="93"/>
      <c r="U25" s="94"/>
      <c r="V25" s="94"/>
      <c r="W25" s="76"/>
      <c r="X25" s="76"/>
      <c r="Y25" s="95"/>
      <c r="Z25" s="96"/>
      <c r="AA25" s="95"/>
      <c r="AB25" s="95"/>
      <c r="AC25" s="95"/>
      <c r="AD25" s="95"/>
      <c r="AE25" s="95"/>
      <c r="AF25" s="95"/>
      <c r="AG25" s="97"/>
      <c r="AH25" s="95"/>
    </row>
    <row r="26" spans="1:34" ht="14.25" customHeight="1">
      <c r="A26" s="310" t="s">
        <v>1128</v>
      </c>
      <c r="B26" s="306">
        <v>8.34</v>
      </c>
      <c r="C26" s="306"/>
      <c r="D26" s="306">
        <f t="shared" si="23"/>
        <v>8.34</v>
      </c>
      <c r="E26" s="212" t="s">
        <v>211</v>
      </c>
      <c r="F26" s="307">
        <v>6</v>
      </c>
      <c r="G26" s="87">
        <f t="shared" ref="G26:P26" si="29">IF($F26=G$1,+$B26,0)</f>
        <v>0</v>
      </c>
      <c r="H26" s="87">
        <f t="shared" si="29"/>
        <v>0</v>
      </c>
      <c r="I26" s="87">
        <f t="shared" si="29"/>
        <v>0</v>
      </c>
      <c r="J26" s="87">
        <f t="shared" si="29"/>
        <v>0</v>
      </c>
      <c r="K26" s="87">
        <f t="shared" si="29"/>
        <v>0</v>
      </c>
      <c r="L26" s="87">
        <f t="shared" si="29"/>
        <v>8.34</v>
      </c>
      <c r="M26" s="87">
        <f t="shared" si="29"/>
        <v>0</v>
      </c>
      <c r="N26" s="87">
        <f t="shared" si="29"/>
        <v>0</v>
      </c>
      <c r="O26" s="87">
        <f t="shared" si="29"/>
        <v>0</v>
      </c>
      <c r="P26" s="87">
        <f t="shared" si="29"/>
        <v>0</v>
      </c>
      <c r="Q26" s="100">
        <f t="shared" si="25"/>
        <v>8.34</v>
      </c>
      <c r="S26" s="199">
        <f t="shared" si="1"/>
        <v>0</v>
      </c>
      <c r="T26" s="93"/>
      <c r="U26" s="94"/>
      <c r="V26" s="94"/>
      <c r="W26" s="76"/>
      <c r="X26" s="76"/>
      <c r="Y26" s="95"/>
      <c r="Z26" s="96"/>
      <c r="AA26" s="95"/>
      <c r="AB26" s="95"/>
      <c r="AC26" s="95"/>
      <c r="AD26" s="95"/>
      <c r="AE26" s="95"/>
      <c r="AF26" s="95"/>
      <c r="AG26" s="97"/>
      <c r="AH26" s="95"/>
    </row>
    <row r="27" spans="1:34" ht="14.25" customHeight="1">
      <c r="A27" s="310" t="s">
        <v>297</v>
      </c>
      <c r="B27" s="306">
        <v>86</v>
      </c>
      <c r="C27" s="306"/>
      <c r="D27" s="306">
        <f t="shared" si="23"/>
        <v>86</v>
      </c>
      <c r="E27" s="212" t="s">
        <v>211</v>
      </c>
      <c r="F27" s="307">
        <v>5</v>
      </c>
      <c r="G27" s="87">
        <f t="shared" ref="G27:P27" si="30">IF($F27=G$1,+$B27,0)</f>
        <v>0</v>
      </c>
      <c r="H27" s="87">
        <f t="shared" si="30"/>
        <v>0</v>
      </c>
      <c r="I27" s="87">
        <f t="shared" si="30"/>
        <v>0</v>
      </c>
      <c r="J27" s="87">
        <f t="shared" si="30"/>
        <v>0</v>
      </c>
      <c r="K27" s="87">
        <f t="shared" si="30"/>
        <v>86</v>
      </c>
      <c r="L27" s="87">
        <f t="shared" si="30"/>
        <v>0</v>
      </c>
      <c r="M27" s="87">
        <f t="shared" si="30"/>
        <v>0</v>
      </c>
      <c r="N27" s="87">
        <f t="shared" si="30"/>
        <v>0</v>
      </c>
      <c r="O27" s="87">
        <f t="shared" si="30"/>
        <v>0</v>
      </c>
      <c r="P27" s="87">
        <f t="shared" si="30"/>
        <v>0</v>
      </c>
      <c r="Q27" s="100">
        <f t="shared" si="25"/>
        <v>86</v>
      </c>
      <c r="S27" s="199">
        <f t="shared" si="1"/>
        <v>0</v>
      </c>
      <c r="T27" s="93"/>
      <c r="U27" s="94"/>
      <c r="V27" s="94"/>
      <c r="W27" s="76"/>
      <c r="X27" s="76"/>
      <c r="Y27" s="95"/>
      <c r="Z27" s="96"/>
      <c r="AA27" s="95"/>
      <c r="AB27" s="95"/>
      <c r="AC27" s="95"/>
      <c r="AD27" s="95"/>
      <c r="AE27" s="95"/>
      <c r="AF27" s="95"/>
      <c r="AG27" s="97"/>
      <c r="AH27" s="95"/>
    </row>
    <row r="28" spans="1:34" ht="14.25" customHeight="1">
      <c r="A28" s="305" t="s">
        <v>533</v>
      </c>
      <c r="B28" s="306">
        <v>40.64</v>
      </c>
      <c r="C28" s="306">
        <v>8.1300000000000008</v>
      </c>
      <c r="D28" s="306">
        <f t="shared" si="23"/>
        <v>48.77</v>
      </c>
      <c r="E28" s="212" t="s">
        <v>211</v>
      </c>
      <c r="F28" s="307">
        <v>6</v>
      </c>
      <c r="G28" s="87">
        <f t="shared" ref="G28:P28" si="31">IF($F28=G$1,+$B28,0)</f>
        <v>0</v>
      </c>
      <c r="H28" s="87">
        <f t="shared" si="31"/>
        <v>0</v>
      </c>
      <c r="I28" s="87">
        <f t="shared" si="31"/>
        <v>0</v>
      </c>
      <c r="J28" s="87">
        <f t="shared" si="31"/>
        <v>0</v>
      </c>
      <c r="K28" s="87">
        <f t="shared" si="31"/>
        <v>0</v>
      </c>
      <c r="L28" s="87">
        <f t="shared" si="31"/>
        <v>40.64</v>
      </c>
      <c r="M28" s="87">
        <f t="shared" si="31"/>
        <v>0</v>
      </c>
      <c r="N28" s="87">
        <f t="shared" si="31"/>
        <v>0</v>
      </c>
      <c r="O28" s="87">
        <f t="shared" si="31"/>
        <v>0</v>
      </c>
      <c r="P28" s="87">
        <f t="shared" si="31"/>
        <v>0</v>
      </c>
      <c r="Q28" s="100">
        <f t="shared" si="25"/>
        <v>40.64</v>
      </c>
      <c r="S28" s="199">
        <f t="shared" si="1"/>
        <v>0</v>
      </c>
      <c r="T28" s="93"/>
      <c r="U28" s="94"/>
      <c r="V28" s="99"/>
      <c r="W28" s="77"/>
      <c r="X28" s="76"/>
      <c r="Y28" s="96"/>
      <c r="Z28" s="95"/>
      <c r="AA28" s="95"/>
      <c r="AB28" s="95"/>
      <c r="AC28" s="95"/>
      <c r="AD28" s="95"/>
      <c r="AE28" s="95"/>
      <c r="AF28" s="95"/>
      <c r="AG28" s="97"/>
      <c r="AH28" s="95"/>
    </row>
    <row r="29" spans="1:34" ht="14.25" customHeight="1">
      <c r="A29" s="310" t="s">
        <v>1101</v>
      </c>
      <c r="B29" s="309">
        <v>36.74</v>
      </c>
      <c r="C29" s="306"/>
      <c r="D29" s="306">
        <f t="shared" si="23"/>
        <v>36.74</v>
      </c>
      <c r="E29" s="338" t="s">
        <v>211</v>
      </c>
      <c r="F29" s="317">
        <v>2</v>
      </c>
      <c r="G29" s="87">
        <f t="shared" ref="G29:P29" si="32">IF($F29=G$1,+$B29,0)</f>
        <v>0</v>
      </c>
      <c r="H29" s="87">
        <f t="shared" si="32"/>
        <v>36.74</v>
      </c>
      <c r="I29" s="87">
        <f t="shared" si="32"/>
        <v>0</v>
      </c>
      <c r="J29" s="87">
        <f t="shared" si="32"/>
        <v>0</v>
      </c>
      <c r="K29" s="87">
        <f t="shared" si="32"/>
        <v>0</v>
      </c>
      <c r="L29" s="87">
        <f t="shared" si="32"/>
        <v>0</v>
      </c>
      <c r="M29" s="87">
        <f t="shared" si="32"/>
        <v>0</v>
      </c>
      <c r="N29" s="87">
        <f t="shared" si="32"/>
        <v>0</v>
      </c>
      <c r="O29" s="87">
        <f t="shared" si="32"/>
        <v>0</v>
      </c>
      <c r="P29" s="87">
        <f t="shared" si="32"/>
        <v>0</v>
      </c>
      <c r="Q29" s="100">
        <f t="shared" si="25"/>
        <v>36.74</v>
      </c>
      <c r="S29" s="199">
        <f t="shared" si="1"/>
        <v>0</v>
      </c>
    </row>
    <row r="30" spans="1:34" ht="14.25" customHeight="1">
      <c r="A30" s="312" t="s">
        <v>226</v>
      </c>
      <c r="B30" s="316">
        <f t="shared" ref="B30:D30" si="33">SUM(B21:B29)</f>
        <v>16825.52</v>
      </c>
      <c r="C30" s="316">
        <f t="shared" si="33"/>
        <v>2876.13</v>
      </c>
      <c r="D30" s="316">
        <f t="shared" si="33"/>
        <v>19701.650000000001</v>
      </c>
      <c r="E30" s="318"/>
      <c r="F30" s="317"/>
      <c r="G30" s="110">
        <f t="shared" ref="G30:Q30" si="34">SUM(G21:G29)</f>
        <v>228.8</v>
      </c>
      <c r="H30" s="110">
        <f t="shared" si="34"/>
        <v>16461.740000000002</v>
      </c>
      <c r="I30" s="110">
        <f t="shared" si="34"/>
        <v>0</v>
      </c>
      <c r="J30" s="110">
        <f t="shared" si="34"/>
        <v>0</v>
      </c>
      <c r="K30" s="110">
        <f t="shared" si="34"/>
        <v>86</v>
      </c>
      <c r="L30" s="110">
        <f t="shared" si="34"/>
        <v>48.980000000000004</v>
      </c>
      <c r="M30" s="110">
        <f t="shared" si="34"/>
        <v>0</v>
      </c>
      <c r="N30" s="110">
        <f t="shared" si="34"/>
        <v>0</v>
      </c>
      <c r="O30" s="110">
        <f t="shared" si="34"/>
        <v>0</v>
      </c>
      <c r="P30" s="110">
        <f t="shared" si="34"/>
        <v>0</v>
      </c>
      <c r="Q30" s="110">
        <f t="shared" si="34"/>
        <v>16825.52</v>
      </c>
      <c r="S30" s="129">
        <f t="shared" si="1"/>
        <v>0</v>
      </c>
    </row>
    <row r="31" spans="1:34" ht="14.25" customHeight="1">
      <c r="A31" s="305" t="s">
        <v>711</v>
      </c>
      <c r="B31" s="309">
        <v>244.17</v>
      </c>
      <c r="C31" s="319"/>
      <c r="D31" s="306">
        <f t="shared" ref="D31:D37" si="35">SUM(B31:C31)</f>
        <v>244.17</v>
      </c>
      <c r="E31" s="307">
        <v>422155</v>
      </c>
      <c r="F31" s="307">
        <v>1</v>
      </c>
      <c r="G31" s="87">
        <f t="shared" ref="G31:P31" si="36">IF($F31=G$1,+$B31,0)</f>
        <v>244.17</v>
      </c>
      <c r="H31" s="87">
        <f t="shared" si="36"/>
        <v>0</v>
      </c>
      <c r="I31" s="87">
        <f t="shared" si="36"/>
        <v>0</v>
      </c>
      <c r="J31" s="87">
        <f t="shared" si="36"/>
        <v>0</v>
      </c>
      <c r="K31" s="87">
        <f t="shared" si="36"/>
        <v>0</v>
      </c>
      <c r="L31" s="87">
        <f t="shared" si="36"/>
        <v>0</v>
      </c>
      <c r="M31" s="87">
        <f t="shared" si="36"/>
        <v>0</v>
      </c>
      <c r="N31" s="87">
        <f t="shared" si="36"/>
        <v>0</v>
      </c>
      <c r="O31" s="87">
        <f t="shared" si="36"/>
        <v>0</v>
      </c>
      <c r="P31" s="87">
        <f t="shared" si="36"/>
        <v>0</v>
      </c>
      <c r="Q31" s="100">
        <f t="shared" ref="Q31:Q37" si="37">SUM(G31:O31)</f>
        <v>244.17</v>
      </c>
      <c r="S31" s="199">
        <f t="shared" ref="S31:S35" si="38">+B32+C32-D32</f>
        <v>0</v>
      </c>
    </row>
    <row r="32" spans="1:34" ht="14.25" customHeight="1">
      <c r="A32" s="336" t="s">
        <v>1127</v>
      </c>
      <c r="B32" s="309">
        <v>70</v>
      </c>
      <c r="C32" s="309"/>
      <c r="D32" s="306">
        <f t="shared" si="35"/>
        <v>70</v>
      </c>
      <c r="E32" s="307">
        <v>422156</v>
      </c>
      <c r="F32" s="307">
        <v>2</v>
      </c>
      <c r="G32" s="87">
        <f t="shared" ref="G32:P32" si="39">IF($F32=G$1,+$B32,0)</f>
        <v>0</v>
      </c>
      <c r="H32" s="87">
        <f t="shared" si="39"/>
        <v>70</v>
      </c>
      <c r="I32" s="87">
        <f t="shared" si="39"/>
        <v>0</v>
      </c>
      <c r="J32" s="87">
        <f t="shared" si="39"/>
        <v>0</v>
      </c>
      <c r="K32" s="87">
        <f t="shared" si="39"/>
        <v>0</v>
      </c>
      <c r="L32" s="87">
        <f t="shared" si="39"/>
        <v>0</v>
      </c>
      <c r="M32" s="87">
        <f t="shared" si="39"/>
        <v>0</v>
      </c>
      <c r="N32" s="87">
        <f t="shared" si="39"/>
        <v>0</v>
      </c>
      <c r="O32" s="87">
        <f t="shared" si="39"/>
        <v>0</v>
      </c>
      <c r="P32" s="87">
        <f t="shared" si="39"/>
        <v>0</v>
      </c>
      <c r="Q32" s="100">
        <f t="shared" si="37"/>
        <v>70</v>
      </c>
      <c r="S32" s="199">
        <f t="shared" si="38"/>
        <v>0</v>
      </c>
    </row>
    <row r="33" spans="1:19" ht="14.25" customHeight="1">
      <c r="A33" s="321" t="s">
        <v>1128</v>
      </c>
      <c r="B33" s="306">
        <v>47.92</v>
      </c>
      <c r="C33" s="306"/>
      <c r="D33" s="306">
        <f t="shared" si="35"/>
        <v>47.92</v>
      </c>
      <c r="E33" s="307" t="s">
        <v>211</v>
      </c>
      <c r="F33" s="307">
        <v>6</v>
      </c>
      <c r="G33" s="87">
        <f t="shared" ref="G33:P33" si="40">IF($F33=G$1,+$B33,0)</f>
        <v>0</v>
      </c>
      <c r="H33" s="87">
        <f t="shared" si="40"/>
        <v>0</v>
      </c>
      <c r="I33" s="87">
        <f t="shared" si="40"/>
        <v>0</v>
      </c>
      <c r="J33" s="87">
        <f t="shared" si="40"/>
        <v>0</v>
      </c>
      <c r="K33" s="87">
        <f t="shared" si="40"/>
        <v>0</v>
      </c>
      <c r="L33" s="87">
        <f t="shared" si="40"/>
        <v>47.92</v>
      </c>
      <c r="M33" s="87">
        <f t="shared" si="40"/>
        <v>0</v>
      </c>
      <c r="N33" s="87">
        <f t="shared" si="40"/>
        <v>0</v>
      </c>
      <c r="O33" s="87">
        <f t="shared" si="40"/>
        <v>0</v>
      </c>
      <c r="P33" s="87">
        <f t="shared" si="40"/>
        <v>0</v>
      </c>
      <c r="Q33" s="100">
        <f t="shared" si="37"/>
        <v>47.92</v>
      </c>
      <c r="S33" s="199">
        <f t="shared" si="38"/>
        <v>0</v>
      </c>
    </row>
    <row r="34" spans="1:19" ht="14.25" customHeight="1">
      <c r="A34" s="321" t="s">
        <v>297</v>
      </c>
      <c r="B34" s="306">
        <v>86</v>
      </c>
      <c r="C34" s="306"/>
      <c r="D34" s="306">
        <f t="shared" si="35"/>
        <v>86</v>
      </c>
      <c r="E34" s="307" t="s">
        <v>211</v>
      </c>
      <c r="F34" s="307">
        <v>5</v>
      </c>
      <c r="G34" s="87">
        <f t="shared" ref="G34:P34" si="41">IF($F34=G$1,+$B34,0)</f>
        <v>0</v>
      </c>
      <c r="H34" s="87">
        <f t="shared" si="41"/>
        <v>0</v>
      </c>
      <c r="I34" s="87">
        <f t="shared" si="41"/>
        <v>0</v>
      </c>
      <c r="J34" s="87">
        <f t="shared" si="41"/>
        <v>0</v>
      </c>
      <c r="K34" s="87">
        <f t="shared" si="41"/>
        <v>86</v>
      </c>
      <c r="L34" s="87">
        <f t="shared" si="41"/>
        <v>0</v>
      </c>
      <c r="M34" s="87">
        <f t="shared" si="41"/>
        <v>0</v>
      </c>
      <c r="N34" s="87">
        <f t="shared" si="41"/>
        <v>0</v>
      </c>
      <c r="O34" s="87">
        <f t="shared" si="41"/>
        <v>0</v>
      </c>
      <c r="P34" s="87">
        <f t="shared" si="41"/>
        <v>0</v>
      </c>
      <c r="Q34" s="100">
        <f t="shared" si="37"/>
        <v>86</v>
      </c>
      <c r="S34" s="199">
        <f t="shared" si="38"/>
        <v>0</v>
      </c>
    </row>
    <row r="35" spans="1:19" ht="14.25" customHeight="1">
      <c r="A35" s="319"/>
      <c r="B35" s="319"/>
      <c r="C35" s="322"/>
      <c r="D35" s="306">
        <f t="shared" si="35"/>
        <v>0</v>
      </c>
      <c r="E35" s="307"/>
      <c r="F35" s="307"/>
      <c r="G35" s="87">
        <f t="shared" ref="G35:P35" si="42">IF($F35=G$1,+$B35,0)</f>
        <v>0</v>
      </c>
      <c r="H35" s="87">
        <f t="shared" si="42"/>
        <v>0</v>
      </c>
      <c r="I35" s="87">
        <f t="shared" si="42"/>
        <v>0</v>
      </c>
      <c r="J35" s="87">
        <f t="shared" si="42"/>
        <v>0</v>
      </c>
      <c r="K35" s="87">
        <f t="shared" si="42"/>
        <v>0</v>
      </c>
      <c r="L35" s="87">
        <f t="shared" si="42"/>
        <v>0</v>
      </c>
      <c r="M35" s="87">
        <f t="shared" si="42"/>
        <v>0</v>
      </c>
      <c r="N35" s="87">
        <f t="shared" si="42"/>
        <v>0</v>
      </c>
      <c r="O35" s="87">
        <f t="shared" si="42"/>
        <v>0</v>
      </c>
      <c r="P35" s="87">
        <f t="shared" si="42"/>
        <v>0</v>
      </c>
      <c r="Q35" s="100">
        <f t="shared" si="37"/>
        <v>0</v>
      </c>
      <c r="S35" s="199">
        <f t="shared" si="38"/>
        <v>0</v>
      </c>
    </row>
    <row r="36" spans="1:19" ht="14.25" customHeight="1">
      <c r="A36" s="321"/>
      <c r="B36" s="319"/>
      <c r="C36" s="306"/>
      <c r="D36" s="306">
        <f t="shared" si="35"/>
        <v>0</v>
      </c>
      <c r="E36" s="307"/>
      <c r="F36" s="307"/>
      <c r="G36" s="87">
        <f t="shared" ref="G36:P36" si="43">IF($F36=G$1,+$B36,0)</f>
        <v>0</v>
      </c>
      <c r="H36" s="87">
        <f t="shared" si="43"/>
        <v>0</v>
      </c>
      <c r="I36" s="87">
        <f t="shared" si="43"/>
        <v>0</v>
      </c>
      <c r="J36" s="87">
        <f t="shared" si="43"/>
        <v>0</v>
      </c>
      <c r="K36" s="87">
        <f t="shared" si="43"/>
        <v>0</v>
      </c>
      <c r="L36" s="87">
        <f t="shared" si="43"/>
        <v>0</v>
      </c>
      <c r="M36" s="87">
        <f t="shared" si="43"/>
        <v>0</v>
      </c>
      <c r="N36" s="87">
        <f t="shared" si="43"/>
        <v>0</v>
      </c>
      <c r="O36" s="87">
        <f t="shared" si="43"/>
        <v>0</v>
      </c>
      <c r="P36" s="87">
        <f t="shared" si="43"/>
        <v>0</v>
      </c>
      <c r="Q36" s="100">
        <f t="shared" si="37"/>
        <v>0</v>
      </c>
      <c r="S36" s="199">
        <f t="shared" ref="S36:S44" si="44">+B36+C36-D36</f>
        <v>0</v>
      </c>
    </row>
    <row r="37" spans="1:19" ht="14.25" customHeight="1">
      <c r="A37" s="321"/>
      <c r="B37" s="319"/>
      <c r="C37" s="322"/>
      <c r="D37" s="306">
        <f t="shared" si="35"/>
        <v>0</v>
      </c>
      <c r="E37" s="307"/>
      <c r="F37" s="307"/>
      <c r="G37" s="87">
        <f t="shared" ref="G37:P37" si="45">IF($F37=G$1,+$B37,0)</f>
        <v>0</v>
      </c>
      <c r="H37" s="87">
        <f t="shared" si="45"/>
        <v>0</v>
      </c>
      <c r="I37" s="87">
        <f t="shared" si="45"/>
        <v>0</v>
      </c>
      <c r="J37" s="87">
        <f t="shared" si="45"/>
        <v>0</v>
      </c>
      <c r="K37" s="87">
        <f t="shared" si="45"/>
        <v>0</v>
      </c>
      <c r="L37" s="87">
        <f t="shared" si="45"/>
        <v>0</v>
      </c>
      <c r="M37" s="87">
        <f t="shared" si="45"/>
        <v>0</v>
      </c>
      <c r="N37" s="87">
        <f t="shared" si="45"/>
        <v>0</v>
      </c>
      <c r="O37" s="87">
        <f t="shared" si="45"/>
        <v>0</v>
      </c>
      <c r="P37" s="87">
        <f t="shared" si="45"/>
        <v>0</v>
      </c>
      <c r="Q37" s="100">
        <f t="shared" si="37"/>
        <v>0</v>
      </c>
      <c r="S37" s="199">
        <f t="shared" si="44"/>
        <v>0</v>
      </c>
    </row>
    <row r="38" spans="1:19" ht="14.25" customHeight="1">
      <c r="A38" s="323" t="s">
        <v>234</v>
      </c>
      <c r="B38" s="324">
        <f t="shared" ref="B38:D38" si="46">SUM(B31:B37)</f>
        <v>448.09</v>
      </c>
      <c r="C38" s="324">
        <f t="shared" si="46"/>
        <v>0</v>
      </c>
      <c r="D38" s="324">
        <f t="shared" si="46"/>
        <v>448.09</v>
      </c>
      <c r="E38" s="317"/>
      <c r="F38" s="307"/>
      <c r="G38" s="105">
        <f t="shared" ref="G38:Q38" si="47">SUM(G31:G37)</f>
        <v>244.17</v>
      </c>
      <c r="H38" s="105">
        <f t="shared" si="47"/>
        <v>70</v>
      </c>
      <c r="I38" s="105">
        <f t="shared" si="47"/>
        <v>0</v>
      </c>
      <c r="J38" s="105">
        <f t="shared" si="47"/>
        <v>0</v>
      </c>
      <c r="K38" s="105">
        <f t="shared" si="47"/>
        <v>86</v>
      </c>
      <c r="L38" s="105">
        <f t="shared" si="47"/>
        <v>47.92</v>
      </c>
      <c r="M38" s="105">
        <f t="shared" si="47"/>
        <v>0</v>
      </c>
      <c r="N38" s="105">
        <f t="shared" si="47"/>
        <v>0</v>
      </c>
      <c r="O38" s="105">
        <f t="shared" si="47"/>
        <v>0</v>
      </c>
      <c r="P38" s="105">
        <f t="shared" si="47"/>
        <v>0</v>
      </c>
      <c r="Q38" s="105">
        <f t="shared" si="47"/>
        <v>448.09</v>
      </c>
      <c r="S38" s="129">
        <f t="shared" si="44"/>
        <v>0</v>
      </c>
    </row>
    <row r="39" spans="1:19" ht="14.25" customHeight="1">
      <c r="A39" s="310" t="s">
        <v>711</v>
      </c>
      <c r="B39" s="306">
        <v>228.8</v>
      </c>
      <c r="C39" s="325"/>
      <c r="D39" s="306">
        <f t="shared" ref="D39:D49" si="48">SUM(B39:C39)</f>
        <v>228.8</v>
      </c>
      <c r="E39" s="307">
        <v>422157</v>
      </c>
      <c r="F39" s="307">
        <v>1</v>
      </c>
      <c r="G39" s="87">
        <f t="shared" ref="G39:P39" si="49">IF($F39=G$1,+$B39,0)</f>
        <v>228.8</v>
      </c>
      <c r="H39" s="87">
        <f t="shared" si="49"/>
        <v>0</v>
      </c>
      <c r="I39" s="87">
        <f t="shared" si="49"/>
        <v>0</v>
      </c>
      <c r="J39" s="87">
        <f t="shared" si="49"/>
        <v>0</v>
      </c>
      <c r="K39" s="87">
        <f t="shared" si="49"/>
        <v>0</v>
      </c>
      <c r="L39" s="87">
        <f t="shared" si="49"/>
        <v>0</v>
      </c>
      <c r="M39" s="87">
        <f t="shared" si="49"/>
        <v>0</v>
      </c>
      <c r="N39" s="87">
        <f t="shared" si="49"/>
        <v>0</v>
      </c>
      <c r="O39" s="87">
        <f t="shared" si="49"/>
        <v>0</v>
      </c>
      <c r="P39" s="87">
        <f t="shared" si="49"/>
        <v>0</v>
      </c>
      <c r="Q39" s="100">
        <f t="shared" ref="Q39:Q49" si="50">SUM(G39:O39)</f>
        <v>228.8</v>
      </c>
      <c r="S39" s="199">
        <f t="shared" si="44"/>
        <v>0</v>
      </c>
    </row>
    <row r="40" spans="1:19" ht="14.25" customHeight="1">
      <c r="A40" s="337" t="s">
        <v>1146</v>
      </c>
      <c r="B40" s="306">
        <v>171.6</v>
      </c>
      <c r="C40" s="306"/>
      <c r="D40" s="306">
        <f t="shared" si="48"/>
        <v>171.6</v>
      </c>
      <c r="E40" s="307">
        <v>422158</v>
      </c>
      <c r="F40" s="307">
        <v>1</v>
      </c>
      <c r="G40" s="87">
        <f t="shared" ref="G40:P40" si="51">IF($F40=G$1,+$B40,0)</f>
        <v>171.6</v>
      </c>
      <c r="H40" s="87">
        <f t="shared" si="51"/>
        <v>0</v>
      </c>
      <c r="I40" s="87">
        <f t="shared" si="51"/>
        <v>0</v>
      </c>
      <c r="J40" s="87">
        <f t="shared" si="51"/>
        <v>0</v>
      </c>
      <c r="K40" s="87">
        <f t="shared" si="51"/>
        <v>0</v>
      </c>
      <c r="L40" s="87">
        <f t="shared" si="51"/>
        <v>0</v>
      </c>
      <c r="M40" s="87">
        <f t="shared" si="51"/>
        <v>0</v>
      </c>
      <c r="N40" s="87">
        <f t="shared" si="51"/>
        <v>0</v>
      </c>
      <c r="O40" s="87">
        <f t="shared" si="51"/>
        <v>0</v>
      </c>
      <c r="P40" s="87">
        <f t="shared" si="51"/>
        <v>0</v>
      </c>
      <c r="Q40" s="100">
        <f t="shared" si="50"/>
        <v>171.6</v>
      </c>
      <c r="S40" s="199">
        <f t="shared" si="44"/>
        <v>0</v>
      </c>
    </row>
    <row r="41" spans="1:19" ht="14.25" customHeight="1">
      <c r="A41" s="336" t="s">
        <v>1147</v>
      </c>
      <c r="B41" s="306">
        <v>65</v>
      </c>
      <c r="C41" s="306">
        <v>13</v>
      </c>
      <c r="D41" s="306">
        <f t="shared" si="48"/>
        <v>78</v>
      </c>
      <c r="E41" s="307">
        <v>422159</v>
      </c>
      <c r="F41" s="307">
        <v>2</v>
      </c>
      <c r="G41" s="87">
        <f t="shared" ref="G41:P41" si="52">IF($F41=G$1,+$B41,0)</f>
        <v>0</v>
      </c>
      <c r="H41" s="87">
        <f t="shared" si="52"/>
        <v>65</v>
      </c>
      <c r="I41" s="87">
        <f t="shared" si="52"/>
        <v>0</v>
      </c>
      <c r="J41" s="87">
        <f t="shared" si="52"/>
        <v>0</v>
      </c>
      <c r="K41" s="87">
        <f t="shared" si="52"/>
        <v>0</v>
      </c>
      <c r="L41" s="87">
        <f t="shared" si="52"/>
        <v>0</v>
      </c>
      <c r="M41" s="87">
        <f t="shared" si="52"/>
        <v>0</v>
      </c>
      <c r="N41" s="87">
        <f t="shared" si="52"/>
        <v>0</v>
      </c>
      <c r="O41" s="87">
        <f t="shared" si="52"/>
        <v>0</v>
      </c>
      <c r="P41" s="87">
        <f t="shared" si="52"/>
        <v>0</v>
      </c>
      <c r="Q41" s="100">
        <f t="shared" si="50"/>
        <v>65</v>
      </c>
      <c r="S41" s="199">
        <f t="shared" si="44"/>
        <v>0</v>
      </c>
    </row>
    <row r="42" spans="1:19" ht="14.25" customHeight="1">
      <c r="A42" s="336" t="s">
        <v>1128</v>
      </c>
      <c r="B42" s="306">
        <v>35.94</v>
      </c>
      <c r="C42" s="306"/>
      <c r="D42" s="306">
        <f t="shared" si="48"/>
        <v>35.94</v>
      </c>
      <c r="E42" s="307" t="s">
        <v>211</v>
      </c>
      <c r="F42" s="307">
        <v>6</v>
      </c>
      <c r="G42" s="87">
        <f t="shared" ref="G42:P42" si="53">IF($F42=G$1,+$B42,0)</f>
        <v>0</v>
      </c>
      <c r="H42" s="87">
        <f t="shared" si="53"/>
        <v>0</v>
      </c>
      <c r="I42" s="87">
        <f t="shared" si="53"/>
        <v>0</v>
      </c>
      <c r="J42" s="87">
        <f t="shared" si="53"/>
        <v>0</v>
      </c>
      <c r="K42" s="87">
        <f t="shared" si="53"/>
        <v>0</v>
      </c>
      <c r="L42" s="87">
        <f t="shared" si="53"/>
        <v>35.94</v>
      </c>
      <c r="M42" s="87">
        <f t="shared" si="53"/>
        <v>0</v>
      </c>
      <c r="N42" s="87">
        <f t="shared" si="53"/>
        <v>0</v>
      </c>
      <c r="O42" s="87">
        <f t="shared" si="53"/>
        <v>0</v>
      </c>
      <c r="P42" s="87">
        <f t="shared" si="53"/>
        <v>0</v>
      </c>
      <c r="Q42" s="100">
        <f t="shared" si="50"/>
        <v>35.94</v>
      </c>
      <c r="S42" s="199">
        <f t="shared" si="44"/>
        <v>0</v>
      </c>
    </row>
    <row r="43" spans="1:19" ht="14.25" customHeight="1">
      <c r="A43" s="305" t="s">
        <v>297</v>
      </c>
      <c r="B43" s="306">
        <v>86</v>
      </c>
      <c r="C43" s="306"/>
      <c r="D43" s="306">
        <f t="shared" si="48"/>
        <v>86</v>
      </c>
      <c r="E43" s="307" t="s">
        <v>211</v>
      </c>
      <c r="F43" s="307">
        <v>5</v>
      </c>
      <c r="G43" s="87">
        <f t="shared" ref="G43:P43" si="54">IF($F43=G$1,+$B43,0)</f>
        <v>0</v>
      </c>
      <c r="H43" s="87">
        <f t="shared" si="54"/>
        <v>0</v>
      </c>
      <c r="I43" s="87">
        <f t="shared" si="54"/>
        <v>0</v>
      </c>
      <c r="J43" s="87">
        <f t="shared" si="54"/>
        <v>0</v>
      </c>
      <c r="K43" s="87">
        <f t="shared" si="54"/>
        <v>86</v>
      </c>
      <c r="L43" s="87">
        <f t="shared" si="54"/>
        <v>0</v>
      </c>
      <c r="M43" s="87">
        <f t="shared" si="54"/>
        <v>0</v>
      </c>
      <c r="N43" s="87">
        <f t="shared" si="54"/>
        <v>0</v>
      </c>
      <c r="O43" s="87">
        <f t="shared" si="54"/>
        <v>0</v>
      </c>
      <c r="P43" s="87">
        <f t="shared" si="54"/>
        <v>0</v>
      </c>
      <c r="Q43" s="100">
        <f t="shared" si="50"/>
        <v>86</v>
      </c>
      <c r="S43" s="199">
        <f t="shared" si="44"/>
        <v>0</v>
      </c>
    </row>
    <row r="44" spans="1:19" ht="14.25" customHeight="1">
      <c r="A44" s="336" t="s">
        <v>533</v>
      </c>
      <c r="B44" s="306">
        <v>106</v>
      </c>
      <c r="C44" s="306">
        <v>21.2</v>
      </c>
      <c r="D44" s="306">
        <f t="shared" si="48"/>
        <v>127.2</v>
      </c>
      <c r="E44" s="212" t="s">
        <v>211</v>
      </c>
      <c r="F44" s="307">
        <v>6</v>
      </c>
      <c r="G44" s="87">
        <f t="shared" ref="G44:P44" si="55">IF($F44=G$1,+$B44,0)</f>
        <v>0</v>
      </c>
      <c r="H44" s="87">
        <f t="shared" si="55"/>
        <v>0</v>
      </c>
      <c r="I44" s="87">
        <f t="shared" si="55"/>
        <v>0</v>
      </c>
      <c r="J44" s="87">
        <f t="shared" si="55"/>
        <v>0</v>
      </c>
      <c r="K44" s="87">
        <f t="shared" si="55"/>
        <v>0</v>
      </c>
      <c r="L44" s="87">
        <f t="shared" si="55"/>
        <v>106</v>
      </c>
      <c r="M44" s="87">
        <f t="shared" si="55"/>
        <v>0</v>
      </c>
      <c r="N44" s="87">
        <f t="shared" si="55"/>
        <v>0</v>
      </c>
      <c r="O44" s="87">
        <f t="shared" si="55"/>
        <v>0</v>
      </c>
      <c r="P44" s="87">
        <f t="shared" si="55"/>
        <v>0</v>
      </c>
      <c r="Q44" s="100">
        <f t="shared" si="50"/>
        <v>106</v>
      </c>
      <c r="S44" s="199">
        <f t="shared" si="44"/>
        <v>0</v>
      </c>
    </row>
    <row r="45" spans="1:19" ht="14.25" customHeight="1">
      <c r="A45" s="304"/>
      <c r="B45" s="306"/>
      <c r="C45" s="306"/>
      <c r="D45" s="306">
        <f t="shared" si="48"/>
        <v>0</v>
      </c>
      <c r="E45" s="307"/>
      <c r="F45" s="307"/>
      <c r="G45" s="87">
        <f t="shared" ref="G45:P45" si="56">IF($F45=G$1,+$B45,0)</f>
        <v>0</v>
      </c>
      <c r="H45" s="87">
        <f t="shared" si="56"/>
        <v>0</v>
      </c>
      <c r="I45" s="87">
        <f t="shared" si="56"/>
        <v>0</v>
      </c>
      <c r="J45" s="87">
        <f t="shared" si="56"/>
        <v>0</v>
      </c>
      <c r="K45" s="87">
        <f t="shared" si="56"/>
        <v>0</v>
      </c>
      <c r="L45" s="87">
        <f t="shared" si="56"/>
        <v>0</v>
      </c>
      <c r="M45" s="87">
        <f t="shared" si="56"/>
        <v>0</v>
      </c>
      <c r="N45" s="87">
        <f t="shared" si="56"/>
        <v>0</v>
      </c>
      <c r="O45" s="87">
        <f t="shared" si="56"/>
        <v>0</v>
      </c>
      <c r="P45" s="87">
        <f t="shared" si="56"/>
        <v>0</v>
      </c>
      <c r="Q45" s="100">
        <f t="shared" si="50"/>
        <v>0</v>
      </c>
      <c r="S45" s="199">
        <f t="shared" ref="S45:S63" si="57">+B45+C45-D45</f>
        <v>0</v>
      </c>
    </row>
    <row r="46" spans="1:19" ht="14.25" customHeight="1">
      <c r="A46" s="305"/>
      <c r="B46" s="306"/>
      <c r="C46" s="306"/>
      <c r="D46" s="306">
        <f t="shared" si="48"/>
        <v>0</v>
      </c>
      <c r="E46" s="307"/>
      <c r="F46" s="307"/>
      <c r="G46" s="87">
        <f t="shared" ref="G46:P46" si="58">IF($F46=G$1,+$B46,0)</f>
        <v>0</v>
      </c>
      <c r="H46" s="87">
        <f t="shared" si="58"/>
        <v>0</v>
      </c>
      <c r="I46" s="87">
        <f t="shared" si="58"/>
        <v>0</v>
      </c>
      <c r="J46" s="87">
        <f t="shared" si="58"/>
        <v>0</v>
      </c>
      <c r="K46" s="87">
        <f t="shared" si="58"/>
        <v>0</v>
      </c>
      <c r="L46" s="87">
        <f t="shared" si="58"/>
        <v>0</v>
      </c>
      <c r="M46" s="87">
        <f t="shared" si="58"/>
        <v>0</v>
      </c>
      <c r="N46" s="87">
        <f t="shared" si="58"/>
        <v>0</v>
      </c>
      <c r="O46" s="87">
        <f t="shared" si="58"/>
        <v>0</v>
      </c>
      <c r="P46" s="87">
        <f t="shared" si="58"/>
        <v>0</v>
      </c>
      <c r="Q46" s="100">
        <f t="shared" si="50"/>
        <v>0</v>
      </c>
      <c r="S46" s="199">
        <f t="shared" si="57"/>
        <v>0</v>
      </c>
    </row>
    <row r="47" spans="1:19" ht="14.25" customHeight="1">
      <c r="A47" s="321"/>
      <c r="B47" s="306"/>
      <c r="C47" s="306"/>
      <c r="D47" s="306">
        <f t="shared" si="48"/>
        <v>0</v>
      </c>
      <c r="E47" s="307"/>
      <c r="F47" s="307"/>
      <c r="G47" s="87">
        <f t="shared" ref="G47:P47" si="59">IF($F47=G$1,+$B47,0)</f>
        <v>0</v>
      </c>
      <c r="H47" s="87">
        <f t="shared" si="59"/>
        <v>0</v>
      </c>
      <c r="I47" s="87">
        <f t="shared" si="59"/>
        <v>0</v>
      </c>
      <c r="J47" s="87">
        <f t="shared" si="59"/>
        <v>0</v>
      </c>
      <c r="K47" s="87">
        <f t="shared" si="59"/>
        <v>0</v>
      </c>
      <c r="L47" s="87">
        <f t="shared" si="59"/>
        <v>0</v>
      </c>
      <c r="M47" s="87">
        <f t="shared" si="59"/>
        <v>0</v>
      </c>
      <c r="N47" s="87">
        <f t="shared" si="59"/>
        <v>0</v>
      </c>
      <c r="O47" s="87">
        <f t="shared" si="59"/>
        <v>0</v>
      </c>
      <c r="P47" s="87">
        <f t="shared" si="59"/>
        <v>0</v>
      </c>
      <c r="Q47" s="100">
        <f t="shared" si="50"/>
        <v>0</v>
      </c>
      <c r="S47" s="199">
        <f t="shared" si="57"/>
        <v>0</v>
      </c>
    </row>
    <row r="48" spans="1:19" ht="14.25" customHeight="1">
      <c r="A48" s="321"/>
      <c r="B48" s="306"/>
      <c r="C48" s="306"/>
      <c r="D48" s="306">
        <f t="shared" si="48"/>
        <v>0</v>
      </c>
      <c r="E48" s="307"/>
      <c r="F48" s="307"/>
      <c r="G48" s="87">
        <f t="shared" ref="G48:P48" si="60">IF($F48=G$1,+$B48,0)</f>
        <v>0</v>
      </c>
      <c r="H48" s="87">
        <f t="shared" si="60"/>
        <v>0</v>
      </c>
      <c r="I48" s="87">
        <f t="shared" si="60"/>
        <v>0</v>
      </c>
      <c r="J48" s="87">
        <f t="shared" si="60"/>
        <v>0</v>
      </c>
      <c r="K48" s="87">
        <f t="shared" si="60"/>
        <v>0</v>
      </c>
      <c r="L48" s="87">
        <f t="shared" si="60"/>
        <v>0</v>
      </c>
      <c r="M48" s="87">
        <f t="shared" si="60"/>
        <v>0</v>
      </c>
      <c r="N48" s="87">
        <f t="shared" si="60"/>
        <v>0</v>
      </c>
      <c r="O48" s="87">
        <f t="shared" si="60"/>
        <v>0</v>
      </c>
      <c r="P48" s="87">
        <f t="shared" si="60"/>
        <v>0</v>
      </c>
      <c r="Q48" s="100">
        <f t="shared" si="50"/>
        <v>0</v>
      </c>
      <c r="S48" s="199">
        <f t="shared" si="57"/>
        <v>0</v>
      </c>
    </row>
    <row r="49" spans="1:19" ht="14.25" customHeight="1">
      <c r="A49" s="321"/>
      <c r="B49" s="309"/>
      <c r="C49" s="306"/>
      <c r="D49" s="306">
        <f t="shared" si="48"/>
        <v>0</v>
      </c>
      <c r="E49" s="307"/>
      <c r="F49" s="307"/>
      <c r="G49" s="87">
        <f t="shared" ref="G49:P49" si="61">IF($F49=G$1,+$B49,0)</f>
        <v>0</v>
      </c>
      <c r="H49" s="87">
        <f t="shared" si="61"/>
        <v>0</v>
      </c>
      <c r="I49" s="87">
        <f t="shared" si="61"/>
        <v>0</v>
      </c>
      <c r="J49" s="87">
        <f t="shared" si="61"/>
        <v>0</v>
      </c>
      <c r="K49" s="87">
        <f t="shared" si="61"/>
        <v>0</v>
      </c>
      <c r="L49" s="87">
        <f t="shared" si="61"/>
        <v>0</v>
      </c>
      <c r="M49" s="87">
        <f t="shared" si="61"/>
        <v>0</v>
      </c>
      <c r="N49" s="87">
        <f t="shared" si="61"/>
        <v>0</v>
      </c>
      <c r="O49" s="87">
        <f t="shared" si="61"/>
        <v>0</v>
      </c>
      <c r="P49" s="87">
        <f t="shared" si="61"/>
        <v>0</v>
      </c>
      <c r="Q49" s="100">
        <f t="shared" si="50"/>
        <v>0</v>
      </c>
      <c r="S49" s="199">
        <f t="shared" si="57"/>
        <v>0</v>
      </c>
    </row>
    <row r="50" spans="1:19" ht="16.5" customHeight="1">
      <c r="A50" s="323" t="s">
        <v>238</v>
      </c>
      <c r="B50" s="313">
        <f t="shared" ref="B50:D50" si="62">SUM(B39:B49)</f>
        <v>693.33999999999992</v>
      </c>
      <c r="C50" s="313">
        <f t="shared" si="62"/>
        <v>34.200000000000003</v>
      </c>
      <c r="D50" s="313">
        <f t="shared" si="62"/>
        <v>727.54</v>
      </c>
      <c r="E50" s="317"/>
      <c r="F50" s="317"/>
      <c r="G50" s="119">
        <f t="shared" ref="G50:Q50" si="63">SUM(G39:G49)</f>
        <v>400.4</v>
      </c>
      <c r="H50" s="119">
        <f t="shared" si="63"/>
        <v>65</v>
      </c>
      <c r="I50" s="119">
        <f t="shared" si="63"/>
        <v>0</v>
      </c>
      <c r="J50" s="119">
        <f t="shared" si="63"/>
        <v>0</v>
      </c>
      <c r="K50" s="119">
        <f t="shared" si="63"/>
        <v>86</v>
      </c>
      <c r="L50" s="119">
        <f t="shared" si="63"/>
        <v>141.94</v>
      </c>
      <c r="M50" s="119">
        <f t="shared" si="63"/>
        <v>0</v>
      </c>
      <c r="N50" s="119">
        <f t="shared" si="63"/>
        <v>0</v>
      </c>
      <c r="O50" s="119">
        <f t="shared" si="63"/>
        <v>0</v>
      </c>
      <c r="P50" s="119">
        <f t="shared" si="63"/>
        <v>0</v>
      </c>
      <c r="Q50" s="119">
        <f t="shared" si="63"/>
        <v>693.33999999999992</v>
      </c>
      <c r="S50" s="199">
        <f t="shared" si="57"/>
        <v>0</v>
      </c>
    </row>
    <row r="51" spans="1:19" ht="14.25" customHeight="1">
      <c r="A51" s="305" t="s">
        <v>718</v>
      </c>
      <c r="B51" s="309">
        <v>228.8</v>
      </c>
      <c r="C51" s="306"/>
      <c r="D51" s="306">
        <f t="shared" ref="D51:D59" si="64">SUM(B51:C51)</f>
        <v>228.8</v>
      </c>
      <c r="E51" s="317">
        <v>422160</v>
      </c>
      <c r="F51" s="317">
        <v>1</v>
      </c>
      <c r="G51" s="87">
        <f t="shared" ref="G51:P51" si="65">IF($F51=G$1,+$B51,0)</f>
        <v>228.8</v>
      </c>
      <c r="H51" s="87">
        <f t="shared" si="65"/>
        <v>0</v>
      </c>
      <c r="I51" s="87">
        <f t="shared" si="65"/>
        <v>0</v>
      </c>
      <c r="J51" s="87">
        <f t="shared" si="65"/>
        <v>0</v>
      </c>
      <c r="K51" s="87">
        <f t="shared" si="65"/>
        <v>0</v>
      </c>
      <c r="L51" s="87">
        <f t="shared" si="65"/>
        <v>0</v>
      </c>
      <c r="M51" s="87">
        <f t="shared" si="65"/>
        <v>0</v>
      </c>
      <c r="N51" s="87">
        <f t="shared" si="65"/>
        <v>0</v>
      </c>
      <c r="O51" s="87">
        <f t="shared" si="65"/>
        <v>0</v>
      </c>
      <c r="P51" s="87">
        <f t="shared" si="65"/>
        <v>0</v>
      </c>
      <c r="Q51" s="100">
        <f t="shared" ref="Q51:Q59" si="66">SUM(G51:O51)</f>
        <v>228.8</v>
      </c>
      <c r="S51" s="199">
        <f t="shared" si="57"/>
        <v>0</v>
      </c>
    </row>
    <row r="52" spans="1:19" ht="14.25" customHeight="1">
      <c r="A52" s="305" t="s">
        <v>1159</v>
      </c>
      <c r="B52" s="306">
        <v>54</v>
      </c>
      <c r="C52" s="306"/>
      <c r="D52" s="306">
        <f t="shared" si="64"/>
        <v>54</v>
      </c>
      <c r="E52" s="307">
        <v>422161</v>
      </c>
      <c r="F52" s="307">
        <v>2</v>
      </c>
      <c r="G52" s="87">
        <f t="shared" ref="G52:P52" si="67">IF($F52=G$1,+$B52,0)</f>
        <v>0</v>
      </c>
      <c r="H52" s="87">
        <f t="shared" si="67"/>
        <v>54</v>
      </c>
      <c r="I52" s="87">
        <f t="shared" si="67"/>
        <v>0</v>
      </c>
      <c r="J52" s="87">
        <f t="shared" si="67"/>
        <v>0</v>
      </c>
      <c r="K52" s="87">
        <f t="shared" si="67"/>
        <v>0</v>
      </c>
      <c r="L52" s="87">
        <f t="shared" si="67"/>
        <v>0</v>
      </c>
      <c r="M52" s="87">
        <f t="shared" si="67"/>
        <v>0</v>
      </c>
      <c r="N52" s="87">
        <f t="shared" si="67"/>
        <v>0</v>
      </c>
      <c r="O52" s="87">
        <f t="shared" si="67"/>
        <v>0</v>
      </c>
      <c r="P52" s="87">
        <f t="shared" si="67"/>
        <v>0</v>
      </c>
      <c r="Q52" s="100">
        <f t="shared" si="66"/>
        <v>54</v>
      </c>
      <c r="S52" s="199">
        <f t="shared" si="57"/>
        <v>0</v>
      </c>
    </row>
    <row r="53" spans="1:19" ht="14.25" customHeight="1">
      <c r="A53" s="305" t="s">
        <v>1158</v>
      </c>
      <c r="B53" s="306">
        <v>35.94</v>
      </c>
      <c r="C53" s="306"/>
      <c r="D53" s="306">
        <f t="shared" si="64"/>
        <v>35.94</v>
      </c>
      <c r="E53" s="307" t="s">
        <v>211</v>
      </c>
      <c r="F53" s="307">
        <v>6</v>
      </c>
      <c r="G53" s="87">
        <f t="shared" ref="G53:P53" si="68">IF($F53=G$1,+$B53,0)</f>
        <v>0</v>
      </c>
      <c r="H53" s="87">
        <f t="shared" si="68"/>
        <v>0</v>
      </c>
      <c r="I53" s="87">
        <f t="shared" si="68"/>
        <v>0</v>
      </c>
      <c r="J53" s="87">
        <f t="shared" si="68"/>
        <v>0</v>
      </c>
      <c r="K53" s="87">
        <f t="shared" si="68"/>
        <v>0</v>
      </c>
      <c r="L53" s="87">
        <f t="shared" si="68"/>
        <v>35.94</v>
      </c>
      <c r="M53" s="87">
        <f t="shared" si="68"/>
        <v>0</v>
      </c>
      <c r="N53" s="87">
        <f t="shared" si="68"/>
        <v>0</v>
      </c>
      <c r="O53" s="87">
        <f t="shared" si="68"/>
        <v>0</v>
      </c>
      <c r="P53" s="87">
        <f t="shared" si="68"/>
        <v>0</v>
      </c>
      <c r="Q53" s="100">
        <f t="shared" si="66"/>
        <v>35.94</v>
      </c>
      <c r="S53" s="199">
        <f t="shared" si="57"/>
        <v>0</v>
      </c>
    </row>
    <row r="54" spans="1:19" ht="15" customHeight="1">
      <c r="A54" s="305" t="s">
        <v>297</v>
      </c>
      <c r="B54" s="306">
        <v>86</v>
      </c>
      <c r="C54" s="306"/>
      <c r="D54" s="306">
        <f t="shared" si="64"/>
        <v>86</v>
      </c>
      <c r="E54" s="307" t="s">
        <v>211</v>
      </c>
      <c r="F54" s="307">
        <v>5</v>
      </c>
      <c r="G54" s="87">
        <f t="shared" ref="G54:P54" si="69">IF($F54=G$1,+$B54,0)</f>
        <v>0</v>
      </c>
      <c r="H54" s="87">
        <f t="shared" si="69"/>
        <v>0</v>
      </c>
      <c r="I54" s="87">
        <f t="shared" si="69"/>
        <v>0</v>
      </c>
      <c r="J54" s="87">
        <f t="shared" si="69"/>
        <v>0</v>
      </c>
      <c r="K54" s="87">
        <f t="shared" si="69"/>
        <v>86</v>
      </c>
      <c r="L54" s="87">
        <f t="shared" si="69"/>
        <v>0</v>
      </c>
      <c r="M54" s="87">
        <f t="shared" si="69"/>
        <v>0</v>
      </c>
      <c r="N54" s="87">
        <f t="shared" si="69"/>
        <v>0</v>
      </c>
      <c r="O54" s="87">
        <f t="shared" si="69"/>
        <v>0</v>
      </c>
      <c r="P54" s="87">
        <f t="shared" si="69"/>
        <v>0</v>
      </c>
      <c r="Q54" s="100">
        <f t="shared" si="66"/>
        <v>86</v>
      </c>
      <c r="S54" s="199">
        <f t="shared" si="57"/>
        <v>0</v>
      </c>
    </row>
    <row r="55" spans="1:19" ht="14.25" customHeight="1">
      <c r="A55" s="336" t="s">
        <v>1160</v>
      </c>
      <c r="B55" s="306">
        <v>143.07</v>
      </c>
      <c r="C55" s="306"/>
      <c r="D55" s="306">
        <f t="shared" si="64"/>
        <v>143.07</v>
      </c>
      <c r="E55" s="307" t="s">
        <v>211</v>
      </c>
      <c r="F55" s="307">
        <v>7</v>
      </c>
      <c r="G55" s="87">
        <f t="shared" ref="G55:P55" si="70">IF($F55=G$1,+$B55,0)</f>
        <v>0</v>
      </c>
      <c r="H55" s="87">
        <f t="shared" si="70"/>
        <v>0</v>
      </c>
      <c r="I55" s="87">
        <f t="shared" si="70"/>
        <v>0</v>
      </c>
      <c r="J55" s="87">
        <f t="shared" si="70"/>
        <v>0</v>
      </c>
      <c r="K55" s="87">
        <f t="shared" si="70"/>
        <v>0</v>
      </c>
      <c r="L55" s="87">
        <f t="shared" si="70"/>
        <v>0</v>
      </c>
      <c r="M55" s="87">
        <f t="shared" si="70"/>
        <v>143.07</v>
      </c>
      <c r="N55" s="87">
        <f t="shared" si="70"/>
        <v>0</v>
      </c>
      <c r="O55" s="87">
        <f t="shared" si="70"/>
        <v>0</v>
      </c>
      <c r="P55" s="87">
        <f t="shared" si="70"/>
        <v>0</v>
      </c>
      <c r="Q55" s="100">
        <f t="shared" si="66"/>
        <v>143.07</v>
      </c>
      <c r="S55" s="199">
        <f t="shared" si="57"/>
        <v>0</v>
      </c>
    </row>
    <row r="56" spans="1:19" ht="14.25" customHeight="1">
      <c r="A56" s="305"/>
      <c r="B56" s="306"/>
      <c r="C56" s="306"/>
      <c r="D56" s="306">
        <f t="shared" si="64"/>
        <v>0</v>
      </c>
      <c r="E56" s="307" t="s">
        <v>211</v>
      </c>
      <c r="F56" s="307"/>
      <c r="G56" s="87">
        <f t="shared" ref="G56:P56" si="71">IF($F56=G$1,+$B56,0)</f>
        <v>0</v>
      </c>
      <c r="H56" s="87">
        <f t="shared" si="71"/>
        <v>0</v>
      </c>
      <c r="I56" s="87">
        <f t="shared" si="71"/>
        <v>0</v>
      </c>
      <c r="J56" s="87">
        <f t="shared" si="71"/>
        <v>0</v>
      </c>
      <c r="K56" s="87">
        <f t="shared" si="71"/>
        <v>0</v>
      </c>
      <c r="L56" s="87">
        <f t="shared" si="71"/>
        <v>0</v>
      </c>
      <c r="M56" s="87">
        <f t="shared" si="71"/>
        <v>0</v>
      </c>
      <c r="N56" s="87">
        <f t="shared" si="71"/>
        <v>0</v>
      </c>
      <c r="O56" s="87">
        <f t="shared" si="71"/>
        <v>0</v>
      </c>
      <c r="P56" s="87">
        <f t="shared" si="71"/>
        <v>0</v>
      </c>
      <c r="Q56" s="100">
        <f t="shared" si="66"/>
        <v>0</v>
      </c>
      <c r="S56" s="199">
        <f t="shared" si="57"/>
        <v>0</v>
      </c>
    </row>
    <row r="57" spans="1:19" ht="14.25" customHeight="1">
      <c r="A57" s="305"/>
      <c r="B57" s="309"/>
      <c r="C57" s="309"/>
      <c r="D57" s="306">
        <f t="shared" si="64"/>
        <v>0</v>
      </c>
      <c r="E57" s="317"/>
      <c r="F57" s="317"/>
      <c r="G57" s="87">
        <f t="shared" ref="G57:P57" si="72">IF($F57=G$1,+$B57,0)</f>
        <v>0</v>
      </c>
      <c r="H57" s="87">
        <f t="shared" si="72"/>
        <v>0</v>
      </c>
      <c r="I57" s="87">
        <f t="shared" si="72"/>
        <v>0</v>
      </c>
      <c r="J57" s="87">
        <f t="shared" si="72"/>
        <v>0</v>
      </c>
      <c r="K57" s="87">
        <f t="shared" si="72"/>
        <v>0</v>
      </c>
      <c r="L57" s="87">
        <f t="shared" si="72"/>
        <v>0</v>
      </c>
      <c r="M57" s="87">
        <f t="shared" si="72"/>
        <v>0</v>
      </c>
      <c r="N57" s="87">
        <f t="shared" si="72"/>
        <v>0</v>
      </c>
      <c r="O57" s="87">
        <f t="shared" si="72"/>
        <v>0</v>
      </c>
      <c r="P57" s="87">
        <f t="shared" si="72"/>
        <v>0</v>
      </c>
      <c r="Q57" s="100">
        <f t="shared" si="66"/>
        <v>0</v>
      </c>
      <c r="S57" s="199">
        <f t="shared" si="57"/>
        <v>0</v>
      </c>
    </row>
    <row r="58" spans="1:19" ht="14.25" customHeight="1">
      <c r="A58" s="305"/>
      <c r="B58" s="306"/>
      <c r="C58" s="306"/>
      <c r="D58" s="306">
        <f t="shared" si="64"/>
        <v>0</v>
      </c>
      <c r="E58" s="317"/>
      <c r="F58" s="317"/>
      <c r="G58" s="87">
        <f t="shared" ref="G58:P58" si="73">IF($F58=G$1,+$B58,0)</f>
        <v>0</v>
      </c>
      <c r="H58" s="87">
        <f t="shared" si="73"/>
        <v>0</v>
      </c>
      <c r="I58" s="87">
        <f t="shared" si="73"/>
        <v>0</v>
      </c>
      <c r="J58" s="87">
        <f t="shared" si="73"/>
        <v>0</v>
      </c>
      <c r="K58" s="87">
        <f t="shared" si="73"/>
        <v>0</v>
      </c>
      <c r="L58" s="87">
        <f t="shared" si="73"/>
        <v>0</v>
      </c>
      <c r="M58" s="87">
        <f t="shared" si="73"/>
        <v>0</v>
      </c>
      <c r="N58" s="87">
        <f t="shared" si="73"/>
        <v>0</v>
      </c>
      <c r="O58" s="87">
        <f t="shared" si="73"/>
        <v>0</v>
      </c>
      <c r="P58" s="87">
        <f t="shared" si="73"/>
        <v>0</v>
      </c>
      <c r="Q58" s="100">
        <f t="shared" si="66"/>
        <v>0</v>
      </c>
      <c r="S58" s="199">
        <f t="shared" si="57"/>
        <v>0</v>
      </c>
    </row>
    <row r="59" spans="1:19" ht="14.25" customHeight="1">
      <c r="A59" s="305"/>
      <c r="B59" s="309"/>
      <c r="C59" s="306"/>
      <c r="D59" s="306">
        <f t="shared" si="64"/>
        <v>0</v>
      </c>
      <c r="E59" s="307"/>
      <c r="F59" s="307"/>
      <c r="G59" s="87">
        <f t="shared" ref="G59:P59" si="74">IF($F59=G$1,+$B59,0)</f>
        <v>0</v>
      </c>
      <c r="H59" s="87">
        <f t="shared" si="74"/>
        <v>0</v>
      </c>
      <c r="I59" s="87">
        <f t="shared" si="74"/>
        <v>0</v>
      </c>
      <c r="J59" s="87">
        <f t="shared" si="74"/>
        <v>0</v>
      </c>
      <c r="K59" s="87">
        <f t="shared" si="74"/>
        <v>0</v>
      </c>
      <c r="L59" s="87">
        <f t="shared" si="74"/>
        <v>0</v>
      </c>
      <c r="M59" s="87">
        <f t="shared" si="74"/>
        <v>0</v>
      </c>
      <c r="N59" s="87">
        <f t="shared" si="74"/>
        <v>0</v>
      </c>
      <c r="O59" s="87">
        <f t="shared" si="74"/>
        <v>0</v>
      </c>
      <c r="P59" s="87">
        <f t="shared" si="74"/>
        <v>0</v>
      </c>
      <c r="Q59" s="100">
        <f t="shared" si="66"/>
        <v>0</v>
      </c>
      <c r="S59" s="199">
        <f t="shared" si="57"/>
        <v>0</v>
      </c>
    </row>
    <row r="60" spans="1:19" ht="14.25" customHeight="1">
      <c r="A60" s="323" t="s">
        <v>243</v>
      </c>
      <c r="B60" s="326">
        <f>SUM(B51:B59)</f>
        <v>547.80999999999995</v>
      </c>
      <c r="C60" s="326">
        <f>SUM(C51:C59)</f>
        <v>0</v>
      </c>
      <c r="D60" s="326">
        <f>SUM(D51:D59)</f>
        <v>547.80999999999995</v>
      </c>
      <c r="E60" s="317"/>
      <c r="F60" s="307"/>
      <c r="G60" s="105">
        <f t="shared" ref="G60:Q60" si="75">SUM(G51:G59)</f>
        <v>228.8</v>
      </c>
      <c r="H60" s="105">
        <f t="shared" si="75"/>
        <v>54</v>
      </c>
      <c r="I60" s="105">
        <f t="shared" si="75"/>
        <v>0</v>
      </c>
      <c r="J60" s="105">
        <f t="shared" si="75"/>
        <v>0</v>
      </c>
      <c r="K60" s="105">
        <f t="shared" si="75"/>
        <v>86</v>
      </c>
      <c r="L60" s="105">
        <f t="shared" si="75"/>
        <v>35.94</v>
      </c>
      <c r="M60" s="105">
        <f t="shared" si="75"/>
        <v>143.07</v>
      </c>
      <c r="N60" s="105">
        <f t="shared" si="75"/>
        <v>0</v>
      </c>
      <c r="O60" s="105">
        <f t="shared" si="75"/>
        <v>0</v>
      </c>
      <c r="P60" s="105">
        <f t="shared" si="75"/>
        <v>0</v>
      </c>
      <c r="Q60" s="105">
        <f t="shared" si="75"/>
        <v>547.80999999999995</v>
      </c>
      <c r="S60" s="129">
        <f t="shared" si="57"/>
        <v>0</v>
      </c>
    </row>
    <row r="61" spans="1:19" ht="14.25" customHeight="1">
      <c r="A61" s="305" t="s">
        <v>718</v>
      </c>
      <c r="B61" s="309">
        <v>238.35</v>
      </c>
      <c r="C61" s="309"/>
      <c r="D61" s="306">
        <f t="shared" ref="D61:D67" si="76">SUM(B61:C61)</f>
        <v>238.35</v>
      </c>
      <c r="E61" s="317">
        <v>422162</v>
      </c>
      <c r="F61" s="317">
        <v>1</v>
      </c>
      <c r="G61" s="87">
        <f t="shared" ref="G61:P61" si="77">IF($F61=G$1,+$B61,0)</f>
        <v>238.35</v>
      </c>
      <c r="H61" s="87">
        <f t="shared" si="77"/>
        <v>0</v>
      </c>
      <c r="I61" s="87">
        <f t="shared" si="77"/>
        <v>0</v>
      </c>
      <c r="J61" s="87">
        <f t="shared" si="77"/>
        <v>0</v>
      </c>
      <c r="K61" s="87">
        <f t="shared" si="77"/>
        <v>0</v>
      </c>
      <c r="L61" s="87">
        <f t="shared" si="77"/>
        <v>0</v>
      </c>
      <c r="M61" s="87">
        <f t="shared" si="77"/>
        <v>0</v>
      </c>
      <c r="N61" s="87">
        <f t="shared" si="77"/>
        <v>0</v>
      </c>
      <c r="O61" s="87">
        <f t="shared" si="77"/>
        <v>0</v>
      </c>
      <c r="P61" s="87">
        <f t="shared" si="77"/>
        <v>0</v>
      </c>
      <c r="Q61" s="100">
        <f t="shared" ref="Q61:Q64" si="78">SUM(G61:O61)</f>
        <v>238.35</v>
      </c>
      <c r="S61" s="199">
        <f t="shared" si="57"/>
        <v>0</v>
      </c>
    </row>
    <row r="62" spans="1:19" ht="14.25" customHeight="1">
      <c r="A62" s="305"/>
      <c r="B62" s="309"/>
      <c r="C62" s="309"/>
      <c r="D62" s="306">
        <f t="shared" si="76"/>
        <v>0</v>
      </c>
      <c r="E62" s="317"/>
      <c r="F62" s="317"/>
      <c r="G62" s="87">
        <f t="shared" ref="G62:P62" si="79">IF($F62=G$1,+$B62,0)</f>
        <v>0</v>
      </c>
      <c r="H62" s="87">
        <f t="shared" si="79"/>
        <v>0</v>
      </c>
      <c r="I62" s="87">
        <f t="shared" si="79"/>
        <v>0</v>
      </c>
      <c r="J62" s="87">
        <f t="shared" si="79"/>
        <v>0</v>
      </c>
      <c r="K62" s="87">
        <f t="shared" si="79"/>
        <v>0</v>
      </c>
      <c r="L62" s="87">
        <f t="shared" si="79"/>
        <v>0</v>
      </c>
      <c r="M62" s="87">
        <f t="shared" si="79"/>
        <v>0</v>
      </c>
      <c r="N62" s="87">
        <f t="shared" si="79"/>
        <v>0</v>
      </c>
      <c r="O62" s="87">
        <f t="shared" si="79"/>
        <v>0</v>
      </c>
      <c r="P62" s="87">
        <f t="shared" si="79"/>
        <v>0</v>
      </c>
      <c r="Q62" s="100">
        <f t="shared" si="78"/>
        <v>0</v>
      </c>
      <c r="S62" s="199">
        <f t="shared" si="57"/>
        <v>0</v>
      </c>
    </row>
    <row r="63" spans="1:19" ht="14.25" customHeight="1">
      <c r="A63" s="305" t="s">
        <v>1158</v>
      </c>
      <c r="B63" s="309">
        <v>35.94</v>
      </c>
      <c r="C63" s="309"/>
      <c r="D63" s="306">
        <f t="shared" si="76"/>
        <v>35.94</v>
      </c>
      <c r="E63" s="317" t="s">
        <v>211</v>
      </c>
      <c r="F63" s="317">
        <v>6</v>
      </c>
      <c r="G63" s="87">
        <f t="shared" ref="G63:P63" si="80">IF($F63=G$1,+$B63,0)</f>
        <v>0</v>
      </c>
      <c r="H63" s="87">
        <f t="shared" si="80"/>
        <v>0</v>
      </c>
      <c r="I63" s="87">
        <f t="shared" si="80"/>
        <v>0</v>
      </c>
      <c r="J63" s="87">
        <f t="shared" si="80"/>
        <v>0</v>
      </c>
      <c r="K63" s="87">
        <f t="shared" si="80"/>
        <v>0</v>
      </c>
      <c r="L63" s="87">
        <f t="shared" si="80"/>
        <v>35.94</v>
      </c>
      <c r="M63" s="87">
        <f t="shared" si="80"/>
        <v>0</v>
      </c>
      <c r="N63" s="87">
        <f t="shared" si="80"/>
        <v>0</v>
      </c>
      <c r="O63" s="87">
        <f t="shared" si="80"/>
        <v>0</v>
      </c>
      <c r="P63" s="87">
        <f t="shared" si="80"/>
        <v>0</v>
      </c>
      <c r="Q63" s="100">
        <f t="shared" si="78"/>
        <v>35.94</v>
      </c>
      <c r="S63" s="199">
        <f t="shared" si="57"/>
        <v>0</v>
      </c>
    </row>
    <row r="64" spans="1:19" ht="14.25" customHeight="1">
      <c r="A64" s="305" t="s">
        <v>297</v>
      </c>
      <c r="B64" s="309">
        <v>86</v>
      </c>
      <c r="C64" s="309"/>
      <c r="D64" s="306">
        <f t="shared" si="76"/>
        <v>86</v>
      </c>
      <c r="E64" s="317" t="s">
        <v>211</v>
      </c>
      <c r="F64" s="317">
        <v>5</v>
      </c>
      <c r="G64" s="87">
        <f t="shared" ref="G64:P64" si="81">IF($F64=G$1,+$B64,0)</f>
        <v>0</v>
      </c>
      <c r="H64" s="87">
        <f t="shared" si="81"/>
        <v>0</v>
      </c>
      <c r="I64" s="87">
        <f t="shared" si="81"/>
        <v>0</v>
      </c>
      <c r="J64" s="87">
        <f t="shared" si="81"/>
        <v>0</v>
      </c>
      <c r="K64" s="87">
        <f t="shared" si="81"/>
        <v>86</v>
      </c>
      <c r="L64" s="87">
        <f t="shared" si="81"/>
        <v>0</v>
      </c>
      <c r="M64" s="87">
        <f t="shared" si="81"/>
        <v>0</v>
      </c>
      <c r="N64" s="87">
        <f t="shared" si="81"/>
        <v>0</v>
      </c>
      <c r="O64" s="87">
        <f t="shared" si="81"/>
        <v>0</v>
      </c>
      <c r="P64" s="87">
        <f t="shared" si="81"/>
        <v>0</v>
      </c>
      <c r="Q64" s="344">
        <f t="shared" si="78"/>
        <v>86</v>
      </c>
    </row>
    <row r="65" spans="1:19" ht="14.25" customHeight="1">
      <c r="A65" s="336" t="s">
        <v>463</v>
      </c>
      <c r="B65" s="306">
        <v>93.78</v>
      </c>
      <c r="C65" s="306"/>
      <c r="D65" s="306">
        <f t="shared" si="76"/>
        <v>93.78</v>
      </c>
      <c r="E65" s="317" t="s">
        <v>211</v>
      </c>
      <c r="F65" s="307">
        <v>7</v>
      </c>
      <c r="G65" s="87">
        <f t="shared" ref="G65:P65" si="82">IF($F65=G$1,+$B65,0)</f>
        <v>0</v>
      </c>
      <c r="H65" s="87">
        <f t="shared" si="82"/>
        <v>0</v>
      </c>
      <c r="I65" s="87">
        <f t="shared" si="82"/>
        <v>0</v>
      </c>
      <c r="J65" s="87">
        <f t="shared" si="82"/>
        <v>0</v>
      </c>
      <c r="K65" s="87">
        <f t="shared" si="82"/>
        <v>0</v>
      </c>
      <c r="L65" s="87">
        <f t="shared" si="82"/>
        <v>0</v>
      </c>
      <c r="M65" s="87">
        <f t="shared" si="82"/>
        <v>93.78</v>
      </c>
      <c r="N65" s="87">
        <f t="shared" si="82"/>
        <v>0</v>
      </c>
      <c r="O65" s="87">
        <f t="shared" si="82"/>
        <v>0</v>
      </c>
      <c r="P65" s="87">
        <f t="shared" si="82"/>
        <v>0</v>
      </c>
      <c r="Q65" s="100">
        <f t="shared" ref="Q65:Q67" si="83">SUM(G65:O65)</f>
        <v>93.78</v>
      </c>
      <c r="S65" s="199">
        <f>+B65+C65-D65</f>
        <v>0</v>
      </c>
    </row>
    <row r="66" spans="1:19" ht="14.25" customHeight="1">
      <c r="A66" s="305"/>
      <c r="B66" s="306"/>
      <c r="C66" s="306"/>
      <c r="D66" s="306">
        <f t="shared" si="76"/>
        <v>0</v>
      </c>
      <c r="E66" s="317"/>
      <c r="F66" s="307"/>
      <c r="G66" s="87">
        <f t="shared" ref="G66:P66" si="84">IF($F66=G$1,+$B66,0)</f>
        <v>0</v>
      </c>
      <c r="H66" s="87">
        <f t="shared" si="84"/>
        <v>0</v>
      </c>
      <c r="I66" s="87">
        <f t="shared" si="84"/>
        <v>0</v>
      </c>
      <c r="J66" s="87">
        <f t="shared" si="84"/>
        <v>0</v>
      </c>
      <c r="K66" s="87">
        <f t="shared" si="84"/>
        <v>0</v>
      </c>
      <c r="L66" s="87">
        <f t="shared" si="84"/>
        <v>0</v>
      </c>
      <c r="M66" s="87">
        <f t="shared" si="84"/>
        <v>0</v>
      </c>
      <c r="N66" s="87">
        <f t="shared" si="84"/>
        <v>0</v>
      </c>
      <c r="O66" s="87">
        <f t="shared" si="84"/>
        <v>0</v>
      </c>
      <c r="P66" s="87">
        <f t="shared" si="84"/>
        <v>0</v>
      </c>
      <c r="Q66" s="100">
        <f t="shared" si="83"/>
        <v>0</v>
      </c>
    </row>
    <row r="67" spans="1:19" ht="14.25" customHeight="1">
      <c r="A67" s="319"/>
      <c r="B67" s="309"/>
      <c r="C67" s="322"/>
      <c r="D67" s="306">
        <f t="shared" si="76"/>
        <v>0</v>
      </c>
      <c r="E67" s="307"/>
      <c r="F67" s="307"/>
      <c r="G67" s="87">
        <f t="shared" ref="G67:P67" si="85">IF($F67=G$1,+$B67,0)</f>
        <v>0</v>
      </c>
      <c r="H67" s="87">
        <f t="shared" si="85"/>
        <v>0</v>
      </c>
      <c r="I67" s="87">
        <f t="shared" si="85"/>
        <v>0</v>
      </c>
      <c r="J67" s="87">
        <f t="shared" si="85"/>
        <v>0</v>
      </c>
      <c r="K67" s="87">
        <f t="shared" si="85"/>
        <v>0</v>
      </c>
      <c r="L67" s="87">
        <f t="shared" si="85"/>
        <v>0</v>
      </c>
      <c r="M67" s="87">
        <f t="shared" si="85"/>
        <v>0</v>
      </c>
      <c r="N67" s="87">
        <f t="shared" si="85"/>
        <v>0</v>
      </c>
      <c r="O67" s="87">
        <f t="shared" si="85"/>
        <v>0</v>
      </c>
      <c r="P67" s="87">
        <f t="shared" si="85"/>
        <v>0</v>
      </c>
      <c r="Q67" s="100">
        <f t="shared" si="83"/>
        <v>0</v>
      </c>
      <c r="S67" s="199">
        <f t="shared" ref="S67:S75" si="86">+B67+C67-D67</f>
        <v>0</v>
      </c>
    </row>
    <row r="68" spans="1:19" ht="14.25" customHeight="1">
      <c r="A68" s="327" t="s">
        <v>245</v>
      </c>
      <c r="B68" s="326">
        <f>SUM(B61:B67)</f>
        <v>454.06999999999994</v>
      </c>
      <c r="C68" s="326">
        <f>SUM(C61:C67)</f>
        <v>0</v>
      </c>
      <c r="D68" s="326">
        <f>SUM(D61:D67)</f>
        <v>454.06999999999994</v>
      </c>
      <c r="E68" s="317"/>
      <c r="F68" s="317"/>
      <c r="G68" s="122">
        <f t="shared" ref="G68:Q68" si="87">SUM(G61:G67)</f>
        <v>238.35</v>
      </c>
      <c r="H68" s="122">
        <f t="shared" si="87"/>
        <v>0</v>
      </c>
      <c r="I68" s="122">
        <f t="shared" si="87"/>
        <v>0</v>
      </c>
      <c r="J68" s="122">
        <f t="shared" si="87"/>
        <v>0</v>
      </c>
      <c r="K68" s="122">
        <f t="shared" si="87"/>
        <v>86</v>
      </c>
      <c r="L68" s="122">
        <f t="shared" si="87"/>
        <v>35.94</v>
      </c>
      <c r="M68" s="122">
        <f t="shared" si="87"/>
        <v>93.78</v>
      </c>
      <c r="N68" s="122">
        <f t="shared" si="87"/>
        <v>0</v>
      </c>
      <c r="O68" s="122">
        <f t="shared" si="87"/>
        <v>0</v>
      </c>
      <c r="P68" s="122">
        <f t="shared" si="87"/>
        <v>0</v>
      </c>
      <c r="Q68" s="122">
        <f t="shared" si="87"/>
        <v>454.06999999999994</v>
      </c>
      <c r="S68" s="129">
        <f t="shared" si="86"/>
        <v>0</v>
      </c>
    </row>
    <row r="69" spans="1:19" ht="14.25" customHeight="1">
      <c r="A69" s="321" t="s">
        <v>1185</v>
      </c>
      <c r="B69" s="306">
        <v>297.79000000000002</v>
      </c>
      <c r="C69" s="322"/>
      <c r="D69" s="306">
        <f t="shared" ref="D69:D76" si="88">SUM(B69:C69)</f>
        <v>297.79000000000002</v>
      </c>
      <c r="E69" s="212">
        <v>422163</v>
      </c>
      <c r="F69" s="317">
        <v>1</v>
      </c>
      <c r="G69" s="87">
        <f t="shared" ref="G69:P69" si="89">IF($F69=G$1,+$B69,0)</f>
        <v>297.79000000000002</v>
      </c>
      <c r="H69" s="87">
        <f t="shared" si="89"/>
        <v>0</v>
      </c>
      <c r="I69" s="87">
        <f t="shared" si="89"/>
        <v>0</v>
      </c>
      <c r="J69" s="87">
        <f t="shared" si="89"/>
        <v>0</v>
      </c>
      <c r="K69" s="87">
        <f t="shared" si="89"/>
        <v>0</v>
      </c>
      <c r="L69" s="87">
        <f t="shared" si="89"/>
        <v>0</v>
      </c>
      <c r="M69" s="87">
        <f t="shared" si="89"/>
        <v>0</v>
      </c>
      <c r="N69" s="87">
        <f t="shared" si="89"/>
        <v>0</v>
      </c>
      <c r="O69" s="87">
        <f t="shared" si="89"/>
        <v>0</v>
      </c>
      <c r="P69" s="87">
        <f t="shared" si="89"/>
        <v>0</v>
      </c>
      <c r="Q69" s="100">
        <f t="shared" ref="Q69:Q76" si="90">SUM(G69:O69)</f>
        <v>297.79000000000002</v>
      </c>
      <c r="S69" s="199">
        <f t="shared" si="86"/>
        <v>0</v>
      </c>
    </row>
    <row r="70" spans="1:19" ht="14.25" customHeight="1">
      <c r="A70" s="340" t="s">
        <v>1189</v>
      </c>
      <c r="B70" s="306">
        <v>120</v>
      </c>
      <c r="C70" s="306"/>
      <c r="D70" s="306">
        <f t="shared" si="88"/>
        <v>120</v>
      </c>
      <c r="E70" s="212">
        <v>422164</v>
      </c>
      <c r="F70" s="307">
        <v>3</v>
      </c>
      <c r="G70" s="87">
        <f t="shared" ref="G70:P70" si="91">IF($F70=G$1,+$B70,0)</f>
        <v>0</v>
      </c>
      <c r="H70" s="87">
        <f t="shared" si="91"/>
        <v>0</v>
      </c>
      <c r="I70" s="87">
        <f t="shared" si="91"/>
        <v>120</v>
      </c>
      <c r="J70" s="87">
        <f t="shared" si="91"/>
        <v>0</v>
      </c>
      <c r="K70" s="87">
        <f t="shared" si="91"/>
        <v>0</v>
      </c>
      <c r="L70" s="87">
        <f t="shared" si="91"/>
        <v>0</v>
      </c>
      <c r="M70" s="87">
        <f t="shared" si="91"/>
        <v>0</v>
      </c>
      <c r="N70" s="87">
        <f t="shared" si="91"/>
        <v>0</v>
      </c>
      <c r="O70" s="87">
        <f t="shared" si="91"/>
        <v>0</v>
      </c>
      <c r="P70" s="87">
        <f t="shared" si="91"/>
        <v>0</v>
      </c>
      <c r="Q70" s="100">
        <f t="shared" si="90"/>
        <v>120</v>
      </c>
      <c r="S70" s="199">
        <f t="shared" si="86"/>
        <v>0</v>
      </c>
    </row>
    <row r="71" spans="1:19" ht="14.25" customHeight="1">
      <c r="A71" s="310"/>
      <c r="B71" s="309"/>
      <c r="C71" s="306"/>
      <c r="D71" s="306">
        <f t="shared" si="88"/>
        <v>0</v>
      </c>
      <c r="E71" s="333"/>
      <c r="F71" s="317"/>
      <c r="G71" s="87">
        <f t="shared" ref="G71:P71" si="92">IF($F71=G$1,+$B71,0)</f>
        <v>0</v>
      </c>
      <c r="H71" s="87">
        <f t="shared" si="92"/>
        <v>0</v>
      </c>
      <c r="I71" s="87">
        <f t="shared" si="92"/>
        <v>0</v>
      </c>
      <c r="J71" s="87">
        <f t="shared" si="92"/>
        <v>0</v>
      </c>
      <c r="K71" s="87">
        <f t="shared" si="92"/>
        <v>0</v>
      </c>
      <c r="L71" s="87">
        <f t="shared" si="92"/>
        <v>0</v>
      </c>
      <c r="M71" s="87">
        <f t="shared" si="92"/>
        <v>0</v>
      </c>
      <c r="N71" s="87">
        <f t="shared" si="92"/>
        <v>0</v>
      </c>
      <c r="O71" s="87">
        <f t="shared" si="92"/>
        <v>0</v>
      </c>
      <c r="P71" s="87">
        <f t="shared" si="92"/>
        <v>0</v>
      </c>
      <c r="Q71" s="100">
        <f t="shared" si="90"/>
        <v>0</v>
      </c>
      <c r="S71" s="199">
        <f t="shared" si="86"/>
        <v>0</v>
      </c>
    </row>
    <row r="72" spans="1:19" ht="14.25" customHeight="1">
      <c r="A72" s="321"/>
      <c r="B72" s="309"/>
      <c r="C72" s="309"/>
      <c r="D72" s="306">
        <f t="shared" si="88"/>
        <v>0</v>
      </c>
      <c r="E72" s="333"/>
      <c r="F72" s="317"/>
      <c r="G72" s="87">
        <f t="shared" ref="G72:P72" si="93">IF($F72=G$1,+$B72,0)</f>
        <v>0</v>
      </c>
      <c r="H72" s="87">
        <f t="shared" si="93"/>
        <v>0</v>
      </c>
      <c r="I72" s="87">
        <f t="shared" si="93"/>
        <v>0</v>
      </c>
      <c r="J72" s="87">
        <f t="shared" si="93"/>
        <v>0</v>
      </c>
      <c r="K72" s="87">
        <f t="shared" si="93"/>
        <v>0</v>
      </c>
      <c r="L72" s="87">
        <f t="shared" si="93"/>
        <v>0</v>
      </c>
      <c r="M72" s="87">
        <f t="shared" si="93"/>
        <v>0</v>
      </c>
      <c r="N72" s="87">
        <f t="shared" si="93"/>
        <v>0</v>
      </c>
      <c r="O72" s="87">
        <f t="shared" si="93"/>
        <v>0</v>
      </c>
      <c r="P72" s="87">
        <f t="shared" si="93"/>
        <v>0</v>
      </c>
      <c r="Q72" s="100">
        <f t="shared" si="90"/>
        <v>0</v>
      </c>
      <c r="S72" s="199">
        <f t="shared" si="86"/>
        <v>0</v>
      </c>
    </row>
    <row r="73" spans="1:19" ht="14.25" customHeight="1">
      <c r="A73" s="321" t="s">
        <v>1158</v>
      </c>
      <c r="B73" s="309">
        <v>35.94</v>
      </c>
      <c r="C73" s="309"/>
      <c r="D73" s="306">
        <f t="shared" si="88"/>
        <v>35.94</v>
      </c>
      <c r="E73" s="317" t="s">
        <v>211</v>
      </c>
      <c r="F73" s="317">
        <v>6</v>
      </c>
      <c r="G73" s="87">
        <f t="shared" ref="G73:P73" si="94">IF($F73=G$1,+$B73,0)</f>
        <v>0</v>
      </c>
      <c r="H73" s="87">
        <f t="shared" si="94"/>
        <v>0</v>
      </c>
      <c r="I73" s="87">
        <f t="shared" si="94"/>
        <v>0</v>
      </c>
      <c r="J73" s="87">
        <f t="shared" si="94"/>
        <v>0</v>
      </c>
      <c r="K73" s="87">
        <f t="shared" si="94"/>
        <v>0</v>
      </c>
      <c r="L73" s="87">
        <f t="shared" si="94"/>
        <v>35.94</v>
      </c>
      <c r="M73" s="87">
        <f t="shared" si="94"/>
        <v>0</v>
      </c>
      <c r="N73" s="87">
        <f t="shared" si="94"/>
        <v>0</v>
      </c>
      <c r="O73" s="87">
        <f t="shared" si="94"/>
        <v>0</v>
      </c>
      <c r="P73" s="87">
        <f t="shared" si="94"/>
        <v>0</v>
      </c>
      <c r="Q73" s="100">
        <f t="shared" si="90"/>
        <v>35.94</v>
      </c>
      <c r="S73" s="199">
        <f t="shared" si="86"/>
        <v>0</v>
      </c>
    </row>
    <row r="74" spans="1:19" ht="14.25" customHeight="1">
      <c r="A74" s="321" t="s">
        <v>297</v>
      </c>
      <c r="B74" s="309">
        <v>86</v>
      </c>
      <c r="C74" s="309"/>
      <c r="D74" s="306">
        <f t="shared" si="88"/>
        <v>86</v>
      </c>
      <c r="E74" s="317" t="s">
        <v>211</v>
      </c>
      <c r="F74" s="317">
        <v>5</v>
      </c>
      <c r="G74" s="87">
        <f t="shared" ref="G74:P74" si="95">IF($F74=G$1,+$B74,0)</f>
        <v>0</v>
      </c>
      <c r="H74" s="87">
        <f t="shared" si="95"/>
        <v>0</v>
      </c>
      <c r="I74" s="87">
        <f t="shared" si="95"/>
        <v>0</v>
      </c>
      <c r="J74" s="87">
        <f t="shared" si="95"/>
        <v>0</v>
      </c>
      <c r="K74" s="87">
        <f t="shared" si="95"/>
        <v>86</v>
      </c>
      <c r="L74" s="87">
        <f t="shared" si="95"/>
        <v>0</v>
      </c>
      <c r="M74" s="87">
        <f t="shared" si="95"/>
        <v>0</v>
      </c>
      <c r="N74" s="87">
        <f t="shared" si="95"/>
        <v>0</v>
      </c>
      <c r="O74" s="87">
        <f t="shared" si="95"/>
        <v>0</v>
      </c>
      <c r="P74" s="87">
        <f t="shared" si="95"/>
        <v>0</v>
      </c>
      <c r="Q74" s="100">
        <f t="shared" si="90"/>
        <v>86</v>
      </c>
      <c r="S74" s="341">
        <f t="shared" si="86"/>
        <v>0</v>
      </c>
    </row>
    <row r="75" spans="1:19" ht="14.25" customHeight="1">
      <c r="A75" s="321" t="s">
        <v>463</v>
      </c>
      <c r="B75" s="309">
        <v>7.14</v>
      </c>
      <c r="C75" s="309"/>
      <c r="D75" s="306">
        <f t="shared" si="88"/>
        <v>7.14</v>
      </c>
      <c r="E75" s="317" t="s">
        <v>211</v>
      </c>
      <c r="F75" s="317">
        <v>7</v>
      </c>
      <c r="G75" s="87">
        <f t="shared" ref="G75:P75" si="96">IF($F75=G$1,+$B75,0)</f>
        <v>0</v>
      </c>
      <c r="H75" s="87">
        <f t="shared" si="96"/>
        <v>0</v>
      </c>
      <c r="I75" s="87">
        <f t="shared" si="96"/>
        <v>0</v>
      </c>
      <c r="J75" s="87">
        <f t="shared" si="96"/>
        <v>0</v>
      </c>
      <c r="K75" s="87">
        <f t="shared" si="96"/>
        <v>0</v>
      </c>
      <c r="L75" s="87">
        <f t="shared" si="96"/>
        <v>0</v>
      </c>
      <c r="M75" s="87">
        <f t="shared" si="96"/>
        <v>7.14</v>
      </c>
      <c r="N75" s="87">
        <f t="shared" si="96"/>
        <v>0</v>
      </c>
      <c r="O75" s="87">
        <f t="shared" si="96"/>
        <v>0</v>
      </c>
      <c r="P75" s="87">
        <f t="shared" si="96"/>
        <v>0</v>
      </c>
      <c r="Q75" s="100">
        <f t="shared" si="90"/>
        <v>7.14</v>
      </c>
      <c r="S75" s="341">
        <f t="shared" si="86"/>
        <v>0</v>
      </c>
    </row>
    <row r="76" spans="1:19" ht="14.25" customHeight="1">
      <c r="A76" s="321"/>
      <c r="B76" s="309"/>
      <c r="C76" s="322"/>
      <c r="D76" s="306">
        <f t="shared" si="88"/>
        <v>0</v>
      </c>
      <c r="E76" s="333"/>
      <c r="F76" s="317"/>
      <c r="G76" s="87">
        <f t="shared" ref="G76:P76" si="97">IF($F76=G$1,+$B76,0)</f>
        <v>0</v>
      </c>
      <c r="H76" s="87">
        <f t="shared" si="97"/>
        <v>0</v>
      </c>
      <c r="I76" s="87">
        <f t="shared" si="97"/>
        <v>0</v>
      </c>
      <c r="J76" s="87">
        <f t="shared" si="97"/>
        <v>0</v>
      </c>
      <c r="K76" s="87">
        <f t="shared" si="97"/>
        <v>0</v>
      </c>
      <c r="L76" s="87">
        <f t="shared" si="97"/>
        <v>0</v>
      </c>
      <c r="M76" s="87">
        <f t="shared" si="97"/>
        <v>0</v>
      </c>
      <c r="N76" s="87">
        <f t="shared" si="97"/>
        <v>0</v>
      </c>
      <c r="O76" s="87">
        <f t="shared" si="97"/>
        <v>0</v>
      </c>
      <c r="P76" s="87">
        <f t="shared" si="97"/>
        <v>0</v>
      </c>
      <c r="Q76" s="100">
        <f t="shared" si="90"/>
        <v>0</v>
      </c>
    </row>
    <row r="77" spans="1:19" ht="14.25" customHeight="1">
      <c r="A77" s="323" t="s">
        <v>248</v>
      </c>
      <c r="B77" s="329">
        <f>SUM(B69:B76)</f>
        <v>546.87</v>
      </c>
      <c r="C77" s="329">
        <f>SUM(C69:C76)</f>
        <v>0</v>
      </c>
      <c r="D77" s="329">
        <f>SUM(D69:D76)</f>
        <v>546.87</v>
      </c>
      <c r="E77" s="317"/>
      <c r="F77" s="317"/>
      <c r="G77" s="125">
        <f t="shared" ref="G77:Q77" si="98">SUM(G69:G76)</f>
        <v>297.79000000000002</v>
      </c>
      <c r="H77" s="125">
        <f t="shared" si="98"/>
        <v>0</v>
      </c>
      <c r="I77" s="125">
        <f t="shared" si="98"/>
        <v>120</v>
      </c>
      <c r="J77" s="125">
        <f t="shared" si="98"/>
        <v>0</v>
      </c>
      <c r="K77" s="125">
        <f t="shared" si="98"/>
        <v>86</v>
      </c>
      <c r="L77" s="125">
        <f t="shared" si="98"/>
        <v>35.94</v>
      </c>
      <c r="M77" s="125">
        <f t="shared" si="98"/>
        <v>7.14</v>
      </c>
      <c r="N77" s="125">
        <f t="shared" si="98"/>
        <v>0</v>
      </c>
      <c r="O77" s="125">
        <f t="shared" si="98"/>
        <v>0</v>
      </c>
      <c r="P77" s="125">
        <f t="shared" si="98"/>
        <v>0</v>
      </c>
      <c r="Q77" s="125">
        <f t="shared" si="98"/>
        <v>546.87</v>
      </c>
      <c r="S77" s="129">
        <f t="shared" ref="S77:S106" si="99">+B77+C77-D77</f>
        <v>0</v>
      </c>
    </row>
    <row r="78" spans="1:19" ht="14.25" customHeight="1">
      <c r="A78" s="321" t="s">
        <v>718</v>
      </c>
      <c r="B78" s="306">
        <v>237.95</v>
      </c>
      <c r="C78" s="319"/>
      <c r="D78" s="306">
        <f t="shared" ref="D78:D83" si="100">SUM(B78:C78)</f>
        <v>237.95</v>
      </c>
      <c r="E78" s="317">
        <v>422167</v>
      </c>
      <c r="F78" s="317">
        <v>1</v>
      </c>
      <c r="G78" s="87">
        <f t="shared" ref="G78:P78" si="101">IF($F78=G$1,+$B78,0)</f>
        <v>237.95</v>
      </c>
      <c r="H78" s="87">
        <f t="shared" si="101"/>
        <v>0</v>
      </c>
      <c r="I78" s="87">
        <f t="shared" si="101"/>
        <v>0</v>
      </c>
      <c r="J78" s="87">
        <f t="shared" si="101"/>
        <v>0</v>
      </c>
      <c r="K78" s="87">
        <f t="shared" si="101"/>
        <v>0</v>
      </c>
      <c r="L78" s="87">
        <f t="shared" si="101"/>
        <v>0</v>
      </c>
      <c r="M78" s="87">
        <f t="shared" si="101"/>
        <v>0</v>
      </c>
      <c r="N78" s="87">
        <f t="shared" si="101"/>
        <v>0</v>
      </c>
      <c r="O78" s="87">
        <f t="shared" si="101"/>
        <v>0</v>
      </c>
      <c r="P78" s="87">
        <f t="shared" si="101"/>
        <v>0</v>
      </c>
      <c r="Q78" s="100">
        <f t="shared" ref="Q78:Q83" si="102">SUM(G78:O78)</f>
        <v>237.95</v>
      </c>
      <c r="S78" s="199">
        <f t="shared" si="99"/>
        <v>0</v>
      </c>
    </row>
    <row r="79" spans="1:19" ht="14.25" customHeight="1">
      <c r="A79" s="321" t="s">
        <v>147</v>
      </c>
      <c r="B79" s="306">
        <v>752.17</v>
      </c>
      <c r="C79" s="306"/>
      <c r="D79" s="306">
        <f t="shared" si="100"/>
        <v>752.17</v>
      </c>
      <c r="E79" s="212">
        <v>422166</v>
      </c>
      <c r="F79" s="307">
        <v>4</v>
      </c>
      <c r="G79" s="87">
        <f t="shared" ref="G79:P79" si="103">IF($F79=G$1,+$B79,0)</f>
        <v>0</v>
      </c>
      <c r="H79" s="87">
        <f t="shared" si="103"/>
        <v>0</v>
      </c>
      <c r="I79" s="87">
        <f t="shared" si="103"/>
        <v>0</v>
      </c>
      <c r="J79" s="87">
        <f t="shared" si="103"/>
        <v>752.17</v>
      </c>
      <c r="K79" s="87">
        <f t="shared" si="103"/>
        <v>0</v>
      </c>
      <c r="L79" s="87">
        <f t="shared" si="103"/>
        <v>0</v>
      </c>
      <c r="M79" s="87">
        <f t="shared" si="103"/>
        <v>0</v>
      </c>
      <c r="N79" s="87">
        <f t="shared" si="103"/>
        <v>0</v>
      </c>
      <c r="O79" s="87">
        <f t="shared" si="103"/>
        <v>0</v>
      </c>
      <c r="P79" s="87">
        <f t="shared" si="103"/>
        <v>0</v>
      </c>
      <c r="Q79" s="100">
        <f t="shared" si="102"/>
        <v>752.17</v>
      </c>
      <c r="S79" s="199">
        <f t="shared" si="99"/>
        <v>0</v>
      </c>
    </row>
    <row r="80" spans="1:19" ht="14.25" customHeight="1">
      <c r="A80" s="321" t="s">
        <v>1158</v>
      </c>
      <c r="B80" s="306">
        <v>35.94</v>
      </c>
      <c r="C80" s="306"/>
      <c r="D80" s="306">
        <f t="shared" si="100"/>
        <v>35.94</v>
      </c>
      <c r="E80" s="317" t="s">
        <v>211</v>
      </c>
      <c r="F80" s="317">
        <v>6</v>
      </c>
      <c r="G80" s="87">
        <f t="shared" ref="G80:P80" si="104">IF($F80=G$1,+$B80,0)</f>
        <v>0</v>
      </c>
      <c r="H80" s="87">
        <f t="shared" si="104"/>
        <v>0</v>
      </c>
      <c r="I80" s="87">
        <f t="shared" si="104"/>
        <v>0</v>
      </c>
      <c r="J80" s="87">
        <f t="shared" si="104"/>
        <v>0</v>
      </c>
      <c r="K80" s="87">
        <f t="shared" si="104"/>
        <v>0</v>
      </c>
      <c r="L80" s="87">
        <f t="shared" si="104"/>
        <v>35.94</v>
      </c>
      <c r="M80" s="87">
        <f t="shared" si="104"/>
        <v>0</v>
      </c>
      <c r="N80" s="87">
        <f t="shared" si="104"/>
        <v>0</v>
      </c>
      <c r="O80" s="87">
        <f t="shared" si="104"/>
        <v>0</v>
      </c>
      <c r="P80" s="87">
        <f t="shared" si="104"/>
        <v>0</v>
      </c>
      <c r="Q80" s="100">
        <f t="shared" si="102"/>
        <v>35.94</v>
      </c>
      <c r="S80" s="199">
        <f t="shared" si="99"/>
        <v>0</v>
      </c>
    </row>
    <row r="81" spans="1:19" ht="14.25" customHeight="1">
      <c r="A81" s="321" t="s">
        <v>463</v>
      </c>
      <c r="B81" s="306">
        <v>8.9499999999999993</v>
      </c>
      <c r="C81" s="306"/>
      <c r="D81" s="306">
        <f t="shared" si="100"/>
        <v>8.9499999999999993</v>
      </c>
      <c r="E81" s="317" t="s">
        <v>211</v>
      </c>
      <c r="F81" s="317">
        <v>7</v>
      </c>
      <c r="G81" s="347">
        <f t="shared" ref="G81:P82" si="105">IF($F81=G$1,+$B81,0)</f>
        <v>0</v>
      </c>
      <c r="H81" s="347">
        <f t="shared" si="105"/>
        <v>0</v>
      </c>
      <c r="I81" s="347">
        <f t="shared" si="105"/>
        <v>0</v>
      </c>
      <c r="J81" s="347">
        <f t="shared" si="105"/>
        <v>0</v>
      </c>
      <c r="K81" s="347">
        <f t="shared" si="105"/>
        <v>0</v>
      </c>
      <c r="L81" s="347">
        <f t="shared" si="105"/>
        <v>0</v>
      </c>
      <c r="M81" s="347">
        <f t="shared" si="105"/>
        <v>8.9499999999999993</v>
      </c>
      <c r="N81" s="87">
        <f t="shared" si="105"/>
        <v>0</v>
      </c>
      <c r="O81" s="87">
        <f t="shared" si="105"/>
        <v>0</v>
      </c>
      <c r="P81" s="87">
        <f t="shared" si="105"/>
        <v>0</v>
      </c>
      <c r="Q81" s="100">
        <f t="shared" si="102"/>
        <v>8.9499999999999993</v>
      </c>
      <c r="S81" s="199">
        <f t="shared" si="99"/>
        <v>0</v>
      </c>
    </row>
    <row r="82" spans="1:19" ht="14.25" customHeight="1">
      <c r="A82" s="321" t="s">
        <v>297</v>
      </c>
      <c r="B82" s="306">
        <v>86</v>
      </c>
      <c r="C82" s="306"/>
      <c r="D82" s="306">
        <f t="shared" si="100"/>
        <v>86</v>
      </c>
      <c r="E82" s="317" t="s">
        <v>211</v>
      </c>
      <c r="F82" s="317">
        <v>5</v>
      </c>
      <c r="G82" s="87">
        <f t="shared" si="105"/>
        <v>0</v>
      </c>
      <c r="H82" s="87">
        <f t="shared" si="105"/>
        <v>0</v>
      </c>
      <c r="I82" s="87">
        <f t="shared" si="105"/>
        <v>0</v>
      </c>
      <c r="J82" s="87">
        <f t="shared" si="105"/>
        <v>0</v>
      </c>
      <c r="K82" s="87">
        <f t="shared" si="105"/>
        <v>86</v>
      </c>
      <c r="L82" s="87">
        <f t="shared" si="105"/>
        <v>0</v>
      </c>
      <c r="M82" s="87">
        <f t="shared" si="105"/>
        <v>0</v>
      </c>
      <c r="N82" s="87">
        <f t="shared" si="105"/>
        <v>0</v>
      </c>
      <c r="O82" s="87">
        <f t="shared" si="105"/>
        <v>0</v>
      </c>
      <c r="P82" s="87">
        <f t="shared" si="105"/>
        <v>0</v>
      </c>
      <c r="Q82" s="100">
        <f t="shared" si="102"/>
        <v>86</v>
      </c>
      <c r="S82" s="199">
        <f t="shared" si="99"/>
        <v>0</v>
      </c>
    </row>
    <row r="83" spans="1:19" ht="14.25" customHeight="1">
      <c r="A83" s="321"/>
      <c r="B83" s="309"/>
      <c r="C83" s="322"/>
      <c r="D83" s="306">
        <f t="shared" si="100"/>
        <v>0</v>
      </c>
      <c r="E83" s="317"/>
      <c r="F83" s="317"/>
      <c r="G83" s="87">
        <f t="shared" ref="G83:P83" si="106">IF($F83=G$1,+$B83,0)</f>
        <v>0</v>
      </c>
      <c r="H83" s="87">
        <f t="shared" si="106"/>
        <v>0</v>
      </c>
      <c r="I83" s="87">
        <f t="shared" si="106"/>
        <v>0</v>
      </c>
      <c r="J83" s="87">
        <f t="shared" si="106"/>
        <v>0</v>
      </c>
      <c r="K83" s="87">
        <f t="shared" si="106"/>
        <v>0</v>
      </c>
      <c r="L83" s="87">
        <f t="shared" si="106"/>
        <v>0</v>
      </c>
      <c r="M83" s="87">
        <f t="shared" si="106"/>
        <v>0</v>
      </c>
      <c r="N83" s="87">
        <f t="shared" si="106"/>
        <v>0</v>
      </c>
      <c r="O83" s="87">
        <f t="shared" si="106"/>
        <v>0</v>
      </c>
      <c r="P83" s="87">
        <f t="shared" si="106"/>
        <v>0</v>
      </c>
      <c r="Q83" s="100">
        <f t="shared" si="102"/>
        <v>0</v>
      </c>
      <c r="S83" s="199">
        <f t="shared" si="99"/>
        <v>0</v>
      </c>
    </row>
    <row r="84" spans="1:19" ht="14.25" customHeight="1">
      <c r="A84" s="323" t="s">
        <v>256</v>
      </c>
      <c r="B84" s="330">
        <f>SUM(B78:B83)</f>
        <v>1121.01</v>
      </c>
      <c r="C84" s="330">
        <f>SUM(C78:C83)</f>
        <v>0</v>
      </c>
      <c r="D84" s="330">
        <f>SUM(D78:D83)</f>
        <v>1121.01</v>
      </c>
      <c r="E84" s="317"/>
      <c r="F84" s="317"/>
      <c r="G84" s="105">
        <f t="shared" ref="G84:Q84" si="107">SUM(G78:G83)</f>
        <v>237.95</v>
      </c>
      <c r="H84" s="105">
        <f t="shared" si="107"/>
        <v>0</v>
      </c>
      <c r="I84" s="105">
        <f t="shared" si="107"/>
        <v>0</v>
      </c>
      <c r="J84" s="105">
        <f t="shared" si="107"/>
        <v>752.17</v>
      </c>
      <c r="K84" s="105">
        <f t="shared" si="107"/>
        <v>86</v>
      </c>
      <c r="L84" s="105">
        <f t="shared" si="107"/>
        <v>35.94</v>
      </c>
      <c r="M84" s="105">
        <f t="shared" si="107"/>
        <v>8.9499999999999993</v>
      </c>
      <c r="N84" s="105">
        <f t="shared" si="107"/>
        <v>0</v>
      </c>
      <c r="O84" s="105">
        <f t="shared" si="107"/>
        <v>0</v>
      </c>
      <c r="P84" s="105">
        <f t="shared" si="107"/>
        <v>0</v>
      </c>
      <c r="Q84" s="105">
        <f t="shared" si="107"/>
        <v>1121.01</v>
      </c>
      <c r="S84" s="199">
        <f t="shared" si="99"/>
        <v>0</v>
      </c>
    </row>
    <row r="85" spans="1:19" ht="14.25" customHeight="1">
      <c r="A85" s="321" t="s">
        <v>729</v>
      </c>
      <c r="B85" s="306">
        <v>237.79</v>
      </c>
      <c r="C85" s="331"/>
      <c r="D85" s="306">
        <f t="shared" ref="D85:D90" si="108">SUM(B85:C85)</f>
        <v>237.79</v>
      </c>
      <c r="E85" s="317">
        <v>422168</v>
      </c>
      <c r="F85" s="317">
        <v>1</v>
      </c>
      <c r="G85" s="87">
        <f t="shared" ref="G85:P85" si="109">IF($F85=G$1,+$B85,0)</f>
        <v>237.79</v>
      </c>
      <c r="H85" s="87">
        <f t="shared" si="109"/>
        <v>0</v>
      </c>
      <c r="I85" s="87">
        <f t="shared" si="109"/>
        <v>0</v>
      </c>
      <c r="J85" s="87">
        <f t="shared" si="109"/>
        <v>0</v>
      </c>
      <c r="K85" s="87">
        <f t="shared" si="109"/>
        <v>0</v>
      </c>
      <c r="L85" s="87">
        <f t="shared" si="109"/>
        <v>0</v>
      </c>
      <c r="M85" s="87">
        <f t="shared" si="109"/>
        <v>0</v>
      </c>
      <c r="N85" s="87">
        <f t="shared" si="109"/>
        <v>0</v>
      </c>
      <c r="O85" s="87">
        <f t="shared" si="109"/>
        <v>0</v>
      </c>
      <c r="P85" s="87">
        <f t="shared" si="109"/>
        <v>0</v>
      </c>
      <c r="Q85" s="100">
        <f t="shared" ref="Q85:Q90" si="110">SUM(G85:O85)</f>
        <v>237.79</v>
      </c>
      <c r="S85" s="199">
        <f t="shared" si="99"/>
        <v>0</v>
      </c>
    </row>
    <row r="86" spans="1:19" ht="14.25" customHeight="1">
      <c r="A86" s="321" t="s">
        <v>868</v>
      </c>
      <c r="B86" s="309">
        <v>171.8</v>
      </c>
      <c r="C86" s="306">
        <v>34.36</v>
      </c>
      <c r="D86" s="306">
        <f t="shared" si="108"/>
        <v>206.16000000000003</v>
      </c>
      <c r="E86" s="317">
        <v>422169</v>
      </c>
      <c r="F86" s="345">
        <v>2</v>
      </c>
      <c r="G86" s="87">
        <f t="shared" ref="G86:P86" si="111">IF($F86=G$1,+$B86,0)</f>
        <v>0</v>
      </c>
      <c r="H86" s="87">
        <f t="shared" si="111"/>
        <v>171.8</v>
      </c>
      <c r="I86" s="87">
        <f t="shared" si="111"/>
        <v>0</v>
      </c>
      <c r="J86" s="87">
        <f t="shared" si="111"/>
        <v>0</v>
      </c>
      <c r="K86" s="87">
        <f t="shared" si="111"/>
        <v>0</v>
      </c>
      <c r="L86" s="87">
        <f t="shared" si="111"/>
        <v>0</v>
      </c>
      <c r="M86" s="87">
        <f t="shared" si="111"/>
        <v>0</v>
      </c>
      <c r="N86" s="87">
        <f t="shared" si="111"/>
        <v>0</v>
      </c>
      <c r="O86" s="87">
        <f t="shared" si="111"/>
        <v>0</v>
      </c>
      <c r="P86" s="87">
        <f t="shared" si="111"/>
        <v>0</v>
      </c>
      <c r="Q86" s="100">
        <f t="shared" si="110"/>
        <v>171.8</v>
      </c>
      <c r="S86" s="199">
        <f t="shared" si="99"/>
        <v>0</v>
      </c>
    </row>
    <row r="87" spans="1:19" ht="14.25" customHeight="1">
      <c r="A87" s="321" t="s">
        <v>297</v>
      </c>
      <c r="B87" s="309">
        <v>86</v>
      </c>
      <c r="C87" s="306"/>
      <c r="D87" s="306">
        <f t="shared" si="108"/>
        <v>86</v>
      </c>
      <c r="E87" s="317" t="s">
        <v>211</v>
      </c>
      <c r="F87" s="345">
        <v>5</v>
      </c>
      <c r="G87" s="87">
        <f t="shared" ref="G87:P87" si="112">IF($F87=G$1,+$B87,0)</f>
        <v>0</v>
      </c>
      <c r="H87" s="87">
        <f t="shared" si="112"/>
        <v>0</v>
      </c>
      <c r="I87" s="87">
        <f t="shared" si="112"/>
        <v>0</v>
      </c>
      <c r="J87" s="87">
        <f t="shared" si="112"/>
        <v>0</v>
      </c>
      <c r="K87" s="87">
        <f t="shared" si="112"/>
        <v>86</v>
      </c>
      <c r="L87" s="87">
        <f t="shared" si="112"/>
        <v>0</v>
      </c>
      <c r="M87" s="87">
        <f t="shared" si="112"/>
        <v>0</v>
      </c>
      <c r="N87" s="87">
        <f t="shared" si="112"/>
        <v>0</v>
      </c>
      <c r="O87" s="87">
        <f t="shared" si="112"/>
        <v>0</v>
      </c>
      <c r="P87" s="87">
        <f t="shared" si="112"/>
        <v>0</v>
      </c>
      <c r="Q87" s="100">
        <f t="shared" si="110"/>
        <v>86</v>
      </c>
      <c r="S87" s="199">
        <f t="shared" si="99"/>
        <v>0</v>
      </c>
    </row>
    <row r="88" spans="1:19" ht="14.25" customHeight="1">
      <c r="A88" s="321" t="s">
        <v>1158</v>
      </c>
      <c r="B88" s="309">
        <v>35.94</v>
      </c>
      <c r="C88" s="306"/>
      <c r="D88" s="306">
        <f t="shared" si="108"/>
        <v>35.94</v>
      </c>
      <c r="E88" s="317" t="s">
        <v>211</v>
      </c>
      <c r="F88" s="345">
        <v>6</v>
      </c>
      <c r="G88" s="87">
        <f t="shared" ref="G88:P88" si="113">IF($F88=G$1,+$B88,0)</f>
        <v>0</v>
      </c>
      <c r="H88" s="87">
        <f t="shared" si="113"/>
        <v>0</v>
      </c>
      <c r="I88" s="87">
        <f t="shared" si="113"/>
        <v>0</v>
      </c>
      <c r="J88" s="87">
        <f t="shared" si="113"/>
        <v>0</v>
      </c>
      <c r="K88" s="87">
        <f t="shared" si="113"/>
        <v>0</v>
      </c>
      <c r="L88" s="87">
        <f t="shared" si="113"/>
        <v>35.94</v>
      </c>
      <c r="M88" s="87">
        <f t="shared" si="113"/>
        <v>0</v>
      </c>
      <c r="N88" s="87">
        <f t="shared" si="113"/>
        <v>0</v>
      </c>
      <c r="O88" s="87">
        <f t="shared" si="113"/>
        <v>0</v>
      </c>
      <c r="P88" s="87">
        <f t="shared" si="113"/>
        <v>0</v>
      </c>
      <c r="Q88" s="100">
        <f t="shared" si="110"/>
        <v>35.94</v>
      </c>
      <c r="S88" s="199">
        <f t="shared" si="99"/>
        <v>0</v>
      </c>
    </row>
    <row r="89" spans="1:19" ht="14.25" customHeight="1">
      <c r="A89" s="321" t="s">
        <v>1206</v>
      </c>
      <c r="B89" s="309">
        <v>74.12</v>
      </c>
      <c r="C89" s="306"/>
      <c r="D89" s="306">
        <f t="shared" si="108"/>
        <v>74.12</v>
      </c>
      <c r="E89" s="317" t="s">
        <v>211</v>
      </c>
      <c r="F89" s="345">
        <v>7</v>
      </c>
      <c r="G89" s="87">
        <f t="shared" ref="G89:P89" si="114">IF($F89=G$1,+$B89,0)</f>
        <v>0</v>
      </c>
      <c r="H89" s="87">
        <f t="shared" si="114"/>
        <v>0</v>
      </c>
      <c r="I89" s="87">
        <f t="shared" si="114"/>
        <v>0</v>
      </c>
      <c r="J89" s="87">
        <f t="shared" si="114"/>
        <v>0</v>
      </c>
      <c r="K89" s="87">
        <f t="shared" si="114"/>
        <v>0</v>
      </c>
      <c r="L89" s="87">
        <f t="shared" si="114"/>
        <v>0</v>
      </c>
      <c r="M89" s="87">
        <f t="shared" si="114"/>
        <v>74.12</v>
      </c>
      <c r="N89" s="87">
        <f t="shared" si="114"/>
        <v>0</v>
      </c>
      <c r="O89" s="87">
        <f t="shared" si="114"/>
        <v>0</v>
      </c>
      <c r="P89" s="87">
        <f t="shared" si="114"/>
        <v>0</v>
      </c>
      <c r="Q89" s="100">
        <f t="shared" si="110"/>
        <v>74.12</v>
      </c>
      <c r="S89" s="199">
        <f t="shared" si="99"/>
        <v>0</v>
      </c>
    </row>
    <row r="90" spans="1:19" ht="14.25" customHeight="1">
      <c r="A90" s="321" t="s">
        <v>463</v>
      </c>
      <c r="B90" s="309">
        <v>47.14</v>
      </c>
      <c r="C90" s="306"/>
      <c r="D90" s="306">
        <f t="shared" si="108"/>
        <v>47.14</v>
      </c>
      <c r="E90" s="317"/>
      <c r="F90" s="345">
        <v>7</v>
      </c>
      <c r="G90" s="87">
        <f t="shared" ref="G90:P90" si="115">IF($F90=G$1,+$B90,0)</f>
        <v>0</v>
      </c>
      <c r="H90" s="87">
        <f t="shared" si="115"/>
        <v>0</v>
      </c>
      <c r="I90" s="87">
        <f t="shared" si="115"/>
        <v>0</v>
      </c>
      <c r="J90" s="87">
        <f t="shared" si="115"/>
        <v>0</v>
      </c>
      <c r="K90" s="87">
        <f t="shared" si="115"/>
        <v>0</v>
      </c>
      <c r="L90" s="87">
        <f t="shared" si="115"/>
        <v>0</v>
      </c>
      <c r="M90" s="87">
        <f t="shared" si="115"/>
        <v>47.14</v>
      </c>
      <c r="N90" s="87">
        <f t="shared" si="115"/>
        <v>0</v>
      </c>
      <c r="O90" s="87">
        <f t="shared" si="115"/>
        <v>0</v>
      </c>
      <c r="P90" s="87">
        <f t="shared" si="115"/>
        <v>0</v>
      </c>
      <c r="Q90" s="100">
        <f t="shared" si="110"/>
        <v>47.14</v>
      </c>
      <c r="S90" s="199">
        <f t="shared" si="99"/>
        <v>0</v>
      </c>
    </row>
    <row r="91" spans="1:19" ht="14.25" customHeight="1">
      <c r="A91" s="323" t="s">
        <v>470</v>
      </c>
      <c r="B91" s="329">
        <f>SUM(B85:B90)</f>
        <v>652.79</v>
      </c>
      <c r="C91" s="329">
        <f>SUM(C85:C90)</f>
        <v>34.36</v>
      </c>
      <c r="D91" s="329">
        <f>SUM(D85:D90)</f>
        <v>687.15000000000009</v>
      </c>
      <c r="E91" s="317"/>
      <c r="F91" s="317"/>
      <c r="G91" s="125">
        <f t="shared" ref="G91:Q91" si="116">SUM(G85:G90)</f>
        <v>237.79</v>
      </c>
      <c r="H91" s="125">
        <f t="shared" si="116"/>
        <v>171.8</v>
      </c>
      <c r="I91" s="125">
        <f t="shared" si="116"/>
        <v>0</v>
      </c>
      <c r="J91" s="125">
        <f t="shared" si="116"/>
        <v>0</v>
      </c>
      <c r="K91" s="125">
        <f t="shared" si="116"/>
        <v>86</v>
      </c>
      <c r="L91" s="125">
        <f t="shared" si="116"/>
        <v>35.94</v>
      </c>
      <c r="M91" s="125">
        <f t="shared" si="116"/>
        <v>121.26</v>
      </c>
      <c r="N91" s="125">
        <f t="shared" si="116"/>
        <v>0</v>
      </c>
      <c r="O91" s="125">
        <f t="shared" si="116"/>
        <v>0</v>
      </c>
      <c r="P91" s="125">
        <f t="shared" si="116"/>
        <v>0</v>
      </c>
      <c r="Q91" s="125">
        <f t="shared" si="116"/>
        <v>652.79</v>
      </c>
      <c r="S91" s="129">
        <f t="shared" si="99"/>
        <v>0</v>
      </c>
    </row>
    <row r="92" spans="1:19" ht="14.25" customHeight="1">
      <c r="A92" s="321" t="s">
        <v>729</v>
      </c>
      <c r="B92" s="319">
        <v>245.34</v>
      </c>
      <c r="C92" s="319"/>
      <c r="D92" s="306">
        <f t="shared" ref="D92:D97" si="117">SUM(B92:C92)</f>
        <v>245.34</v>
      </c>
      <c r="E92" s="317">
        <v>422170</v>
      </c>
      <c r="F92" s="345">
        <v>1</v>
      </c>
      <c r="G92" s="87">
        <f t="shared" ref="G92:P92" si="118">IF($F92=G$1,+$B92,0)</f>
        <v>245.34</v>
      </c>
      <c r="H92" s="87">
        <f t="shared" si="118"/>
        <v>0</v>
      </c>
      <c r="I92" s="87">
        <f t="shared" si="118"/>
        <v>0</v>
      </c>
      <c r="J92" s="87">
        <f t="shared" si="118"/>
        <v>0</v>
      </c>
      <c r="K92" s="87">
        <f t="shared" si="118"/>
        <v>0</v>
      </c>
      <c r="L92" s="87">
        <f t="shared" si="118"/>
        <v>0</v>
      </c>
      <c r="M92" s="87">
        <f t="shared" si="118"/>
        <v>0</v>
      </c>
      <c r="N92" s="87">
        <f t="shared" si="118"/>
        <v>0</v>
      </c>
      <c r="O92" s="87">
        <f t="shared" si="118"/>
        <v>0</v>
      </c>
      <c r="P92" s="87">
        <f t="shared" si="118"/>
        <v>0</v>
      </c>
      <c r="Q92" s="100">
        <f t="shared" ref="Q92:Q97" si="119">SUM(G92:O92)</f>
        <v>245.34</v>
      </c>
      <c r="S92" s="199">
        <f t="shared" si="99"/>
        <v>0</v>
      </c>
    </row>
    <row r="93" spans="1:19" ht="14.25" customHeight="1">
      <c r="A93" s="337" t="s">
        <v>1160</v>
      </c>
      <c r="B93" s="309">
        <v>99.51</v>
      </c>
      <c r="C93" s="309"/>
      <c r="D93" s="306">
        <f t="shared" si="117"/>
        <v>99.51</v>
      </c>
      <c r="E93" s="212" t="s">
        <v>211</v>
      </c>
      <c r="F93" s="346">
        <v>7</v>
      </c>
      <c r="G93" s="87">
        <f t="shared" ref="G93:P93" si="120">IF($F93=G$1,+$B93,0)</f>
        <v>0</v>
      </c>
      <c r="H93" s="87">
        <f t="shared" si="120"/>
        <v>0</v>
      </c>
      <c r="I93" s="87">
        <f t="shared" si="120"/>
        <v>0</v>
      </c>
      <c r="J93" s="87">
        <f t="shared" si="120"/>
        <v>0</v>
      </c>
      <c r="K93" s="87">
        <f t="shared" si="120"/>
        <v>0</v>
      </c>
      <c r="L93" s="87">
        <f t="shared" si="120"/>
        <v>0</v>
      </c>
      <c r="M93" s="87">
        <f t="shared" si="120"/>
        <v>99.51</v>
      </c>
      <c r="N93" s="87">
        <f t="shared" si="120"/>
        <v>0</v>
      </c>
      <c r="O93" s="87">
        <f t="shared" si="120"/>
        <v>0</v>
      </c>
      <c r="P93" s="87">
        <f t="shared" si="120"/>
        <v>0</v>
      </c>
      <c r="Q93" s="100">
        <f t="shared" si="119"/>
        <v>99.51</v>
      </c>
      <c r="S93" s="199">
        <f t="shared" si="99"/>
        <v>0</v>
      </c>
    </row>
    <row r="94" spans="1:19" ht="14.25" customHeight="1">
      <c r="A94" s="337" t="s">
        <v>297</v>
      </c>
      <c r="B94" s="309">
        <v>86</v>
      </c>
      <c r="C94" s="331"/>
      <c r="D94" s="306">
        <f t="shared" si="117"/>
        <v>86</v>
      </c>
      <c r="E94" s="317" t="s">
        <v>211</v>
      </c>
      <c r="F94" s="345">
        <v>5</v>
      </c>
      <c r="G94" s="87">
        <f t="shared" ref="G94:P94" si="121">IF($F94=G$1,+$B94,0)</f>
        <v>0</v>
      </c>
      <c r="H94" s="87">
        <f t="shared" si="121"/>
        <v>0</v>
      </c>
      <c r="I94" s="87">
        <f t="shared" si="121"/>
        <v>0</v>
      </c>
      <c r="J94" s="87">
        <f t="shared" si="121"/>
        <v>0</v>
      </c>
      <c r="K94" s="87">
        <f t="shared" si="121"/>
        <v>86</v>
      </c>
      <c r="L94" s="87">
        <f t="shared" si="121"/>
        <v>0</v>
      </c>
      <c r="M94" s="87">
        <f t="shared" si="121"/>
        <v>0</v>
      </c>
      <c r="N94" s="87">
        <f t="shared" si="121"/>
        <v>0</v>
      </c>
      <c r="O94" s="87">
        <f t="shared" si="121"/>
        <v>0</v>
      </c>
      <c r="P94" s="87">
        <f t="shared" si="121"/>
        <v>0</v>
      </c>
      <c r="Q94" s="100">
        <f t="shared" si="119"/>
        <v>86</v>
      </c>
      <c r="S94" s="199">
        <f t="shared" si="99"/>
        <v>0</v>
      </c>
    </row>
    <row r="95" spans="1:19" ht="13.5" customHeight="1">
      <c r="A95" s="321" t="s">
        <v>1158</v>
      </c>
      <c r="B95" s="309">
        <v>35.94</v>
      </c>
      <c r="C95" s="331"/>
      <c r="D95" s="306">
        <f t="shared" si="117"/>
        <v>35.94</v>
      </c>
      <c r="E95" s="317" t="s">
        <v>211</v>
      </c>
      <c r="F95" s="345">
        <v>6</v>
      </c>
      <c r="G95" s="87">
        <f t="shared" ref="G95:P95" si="122">IF($F95=G$1,+$B95,0)</f>
        <v>0</v>
      </c>
      <c r="H95" s="87">
        <f t="shared" si="122"/>
        <v>0</v>
      </c>
      <c r="I95" s="87">
        <f t="shared" si="122"/>
        <v>0</v>
      </c>
      <c r="J95" s="87">
        <f t="shared" si="122"/>
        <v>0</v>
      </c>
      <c r="K95" s="87">
        <f t="shared" si="122"/>
        <v>0</v>
      </c>
      <c r="L95" s="87">
        <f t="shared" si="122"/>
        <v>35.94</v>
      </c>
      <c r="M95" s="87">
        <f t="shared" si="122"/>
        <v>0</v>
      </c>
      <c r="N95" s="87">
        <f t="shared" si="122"/>
        <v>0</v>
      </c>
      <c r="O95" s="87">
        <f t="shared" si="122"/>
        <v>0</v>
      </c>
      <c r="P95" s="87">
        <f t="shared" si="122"/>
        <v>0</v>
      </c>
      <c r="Q95" s="100">
        <f t="shared" si="119"/>
        <v>35.94</v>
      </c>
      <c r="S95" s="199">
        <f t="shared" si="99"/>
        <v>0</v>
      </c>
    </row>
    <row r="96" spans="1:19" ht="13.5" customHeight="1">
      <c r="A96" s="321" t="s">
        <v>1206</v>
      </c>
      <c r="B96" s="309">
        <v>36.72</v>
      </c>
      <c r="C96" s="306"/>
      <c r="D96" s="306">
        <f t="shared" si="117"/>
        <v>36.72</v>
      </c>
      <c r="E96" s="317" t="s">
        <v>211</v>
      </c>
      <c r="F96" s="345">
        <v>7</v>
      </c>
      <c r="G96" s="87">
        <f t="shared" ref="G96:P96" si="123">IF($F96=G$1,+$B96,0)</f>
        <v>0</v>
      </c>
      <c r="H96" s="87">
        <f t="shared" si="123"/>
        <v>0</v>
      </c>
      <c r="I96" s="87">
        <f t="shared" si="123"/>
        <v>0</v>
      </c>
      <c r="J96" s="87">
        <f t="shared" si="123"/>
        <v>0</v>
      </c>
      <c r="K96" s="87">
        <f t="shared" si="123"/>
        <v>0</v>
      </c>
      <c r="L96" s="87">
        <f t="shared" si="123"/>
        <v>0</v>
      </c>
      <c r="M96" s="87">
        <f t="shared" si="123"/>
        <v>36.72</v>
      </c>
      <c r="N96" s="87">
        <f t="shared" si="123"/>
        <v>0</v>
      </c>
      <c r="O96" s="87">
        <f t="shared" si="123"/>
        <v>0</v>
      </c>
      <c r="P96" s="87">
        <f t="shared" si="123"/>
        <v>0</v>
      </c>
      <c r="Q96" s="100">
        <f t="shared" si="119"/>
        <v>36.72</v>
      </c>
      <c r="S96" s="199">
        <f t="shared" si="99"/>
        <v>0</v>
      </c>
    </row>
    <row r="97" spans="1:19" ht="14.25" customHeight="1">
      <c r="A97" s="321"/>
      <c r="B97" s="309"/>
      <c r="C97" s="322"/>
      <c r="D97" s="306">
        <f t="shared" si="117"/>
        <v>0</v>
      </c>
      <c r="E97" s="317"/>
      <c r="F97" s="345"/>
      <c r="G97" s="87">
        <f t="shared" ref="G97:P97" si="124">IF($F97=G$1,+$B97,0)</f>
        <v>0</v>
      </c>
      <c r="H97" s="87">
        <f t="shared" si="124"/>
        <v>0</v>
      </c>
      <c r="I97" s="87">
        <f t="shared" si="124"/>
        <v>0</v>
      </c>
      <c r="J97" s="87">
        <f t="shared" si="124"/>
        <v>0</v>
      </c>
      <c r="K97" s="87">
        <f t="shared" si="124"/>
        <v>0</v>
      </c>
      <c r="L97" s="87">
        <f t="shared" si="124"/>
        <v>0</v>
      </c>
      <c r="M97" s="87">
        <f t="shared" si="124"/>
        <v>0</v>
      </c>
      <c r="N97" s="87">
        <f t="shared" si="124"/>
        <v>0</v>
      </c>
      <c r="O97" s="87">
        <f t="shared" si="124"/>
        <v>0</v>
      </c>
      <c r="P97" s="87">
        <f t="shared" si="124"/>
        <v>0</v>
      </c>
      <c r="Q97" s="100">
        <f t="shared" si="119"/>
        <v>0</v>
      </c>
      <c r="S97" s="199">
        <f t="shared" si="99"/>
        <v>0</v>
      </c>
    </row>
    <row r="98" spans="1:19" ht="14.25" customHeight="1">
      <c r="A98" s="323" t="s">
        <v>262</v>
      </c>
      <c r="B98" s="329">
        <f>SUM(B92:B97)</f>
        <v>503.51</v>
      </c>
      <c r="C98" s="329">
        <f>SUM(C92:C97)</f>
        <v>0</v>
      </c>
      <c r="D98" s="329">
        <f>SUM(D92:D97)</f>
        <v>503.51</v>
      </c>
      <c r="E98" s="317"/>
      <c r="F98" s="317"/>
      <c r="G98" s="125">
        <f t="shared" ref="G98:Q98" si="125">SUM(G92:G97)</f>
        <v>245.34</v>
      </c>
      <c r="H98" s="125">
        <f t="shared" si="125"/>
        <v>0</v>
      </c>
      <c r="I98" s="125">
        <f t="shared" si="125"/>
        <v>0</v>
      </c>
      <c r="J98" s="125">
        <f t="shared" si="125"/>
        <v>0</v>
      </c>
      <c r="K98" s="105">
        <f t="shared" si="125"/>
        <v>86</v>
      </c>
      <c r="L98" s="125">
        <f t="shared" si="125"/>
        <v>35.94</v>
      </c>
      <c r="M98" s="105">
        <f t="shared" si="125"/>
        <v>136.23000000000002</v>
      </c>
      <c r="N98" s="125">
        <f t="shared" si="125"/>
        <v>0</v>
      </c>
      <c r="O98" s="125">
        <f t="shared" si="125"/>
        <v>0</v>
      </c>
      <c r="P98" s="125">
        <f t="shared" si="125"/>
        <v>0</v>
      </c>
      <c r="Q98" s="125">
        <f t="shared" si="125"/>
        <v>503.51</v>
      </c>
      <c r="S98" s="129">
        <f t="shared" si="99"/>
        <v>0</v>
      </c>
    </row>
    <row r="99" spans="1:19" ht="13.5" customHeight="1">
      <c r="A99" s="321" t="s">
        <v>729</v>
      </c>
      <c r="B99" s="319">
        <v>228.8</v>
      </c>
      <c r="C99" s="319"/>
      <c r="D99" s="306">
        <f t="shared" ref="D99:D105" si="126">SUM(B99:C99)</f>
        <v>228.8</v>
      </c>
      <c r="E99" s="317">
        <v>422171</v>
      </c>
      <c r="F99" s="345">
        <v>1</v>
      </c>
      <c r="G99" s="87">
        <f t="shared" ref="G99:P99" si="127">IF($F99=G$1,+$B99,0)</f>
        <v>228.8</v>
      </c>
      <c r="H99" s="87">
        <f t="shared" si="127"/>
        <v>0</v>
      </c>
      <c r="I99" s="87">
        <f t="shared" si="127"/>
        <v>0</v>
      </c>
      <c r="J99" s="87">
        <f t="shared" si="127"/>
        <v>0</v>
      </c>
      <c r="K99" s="87">
        <f t="shared" si="127"/>
        <v>0</v>
      </c>
      <c r="L99" s="87">
        <f t="shared" si="127"/>
        <v>0</v>
      </c>
      <c r="M99" s="87">
        <f t="shared" si="127"/>
        <v>0</v>
      </c>
      <c r="N99" s="87">
        <f t="shared" si="127"/>
        <v>0</v>
      </c>
      <c r="O99" s="87">
        <f t="shared" si="127"/>
        <v>0</v>
      </c>
      <c r="P99" s="87">
        <f t="shared" si="127"/>
        <v>0</v>
      </c>
      <c r="Q99" s="100">
        <f t="shared" ref="Q99:Q105" si="128">SUM(G99:O99)</f>
        <v>228.8</v>
      </c>
      <c r="S99" s="199">
        <f t="shared" si="99"/>
        <v>0</v>
      </c>
    </row>
    <row r="100" spans="1:19" ht="13.5" customHeight="1">
      <c r="A100" s="321" t="s">
        <v>1206</v>
      </c>
      <c r="B100" s="309">
        <v>42.36</v>
      </c>
      <c r="C100" s="331"/>
      <c r="D100" s="306">
        <f t="shared" si="126"/>
        <v>42.36</v>
      </c>
      <c r="E100" s="317" t="s">
        <v>211</v>
      </c>
      <c r="F100" s="345">
        <v>7</v>
      </c>
      <c r="G100" s="87">
        <f t="shared" ref="G100:P100" si="129">IF($F100=G$1,+$B100,0)</f>
        <v>0</v>
      </c>
      <c r="H100" s="87">
        <f t="shared" si="129"/>
        <v>0</v>
      </c>
      <c r="I100" s="87">
        <f t="shared" si="129"/>
        <v>0</v>
      </c>
      <c r="J100" s="87">
        <f t="shared" si="129"/>
        <v>0</v>
      </c>
      <c r="K100" s="87">
        <f t="shared" si="129"/>
        <v>0</v>
      </c>
      <c r="L100" s="87">
        <f t="shared" si="129"/>
        <v>0</v>
      </c>
      <c r="M100" s="87">
        <f t="shared" si="129"/>
        <v>42.36</v>
      </c>
      <c r="N100" s="87">
        <f t="shared" si="129"/>
        <v>0</v>
      </c>
      <c r="O100" s="87">
        <f t="shared" si="129"/>
        <v>0</v>
      </c>
      <c r="P100" s="87">
        <f t="shared" si="129"/>
        <v>0</v>
      </c>
      <c r="Q100" s="100">
        <f t="shared" si="128"/>
        <v>42.36</v>
      </c>
      <c r="S100" s="199">
        <f t="shared" si="99"/>
        <v>0</v>
      </c>
    </row>
    <row r="101" spans="1:19" ht="13.5" customHeight="1">
      <c r="A101" s="321" t="s">
        <v>297</v>
      </c>
      <c r="B101" s="319">
        <v>86</v>
      </c>
      <c r="C101" s="319"/>
      <c r="D101" s="306">
        <f t="shared" si="126"/>
        <v>86</v>
      </c>
      <c r="E101" s="307" t="s">
        <v>211</v>
      </c>
      <c r="F101" s="345">
        <v>5</v>
      </c>
      <c r="G101" s="87">
        <f t="shared" ref="G101:P101" si="130">IF($F101=G$1,+$B101,0)</f>
        <v>0</v>
      </c>
      <c r="H101" s="87">
        <f t="shared" si="130"/>
        <v>0</v>
      </c>
      <c r="I101" s="87">
        <f t="shared" si="130"/>
        <v>0</v>
      </c>
      <c r="J101" s="87">
        <f t="shared" si="130"/>
        <v>0</v>
      </c>
      <c r="K101" s="87">
        <f t="shared" si="130"/>
        <v>86</v>
      </c>
      <c r="L101" s="87">
        <f t="shared" si="130"/>
        <v>0</v>
      </c>
      <c r="M101" s="87">
        <f t="shared" si="130"/>
        <v>0</v>
      </c>
      <c r="N101" s="87">
        <f t="shared" si="130"/>
        <v>0</v>
      </c>
      <c r="O101" s="87">
        <f t="shared" si="130"/>
        <v>0</v>
      </c>
      <c r="P101" s="87">
        <f t="shared" si="130"/>
        <v>0</v>
      </c>
      <c r="Q101" s="100">
        <f t="shared" si="128"/>
        <v>86</v>
      </c>
      <c r="S101" s="199">
        <f t="shared" si="99"/>
        <v>0</v>
      </c>
    </row>
    <row r="102" spans="1:19" ht="13.5" customHeight="1">
      <c r="A102" s="321" t="s">
        <v>1158</v>
      </c>
      <c r="B102" s="309">
        <v>35.94</v>
      </c>
      <c r="C102" s="309"/>
      <c r="D102" s="306">
        <f t="shared" si="126"/>
        <v>35.94</v>
      </c>
      <c r="E102" s="307" t="s">
        <v>211</v>
      </c>
      <c r="F102" s="345">
        <v>6</v>
      </c>
      <c r="G102" s="87">
        <f t="shared" ref="G102:P102" si="131">IF($F102=G$1,+$B102,0)</f>
        <v>0</v>
      </c>
      <c r="H102" s="87">
        <f t="shared" si="131"/>
        <v>0</v>
      </c>
      <c r="I102" s="87">
        <f t="shared" si="131"/>
        <v>0</v>
      </c>
      <c r="J102" s="87">
        <f t="shared" si="131"/>
        <v>0</v>
      </c>
      <c r="K102" s="87">
        <f t="shared" si="131"/>
        <v>0</v>
      </c>
      <c r="L102" s="87">
        <f t="shared" si="131"/>
        <v>35.94</v>
      </c>
      <c r="M102" s="87">
        <f t="shared" si="131"/>
        <v>0</v>
      </c>
      <c r="N102" s="87">
        <f t="shared" si="131"/>
        <v>0</v>
      </c>
      <c r="O102" s="87">
        <f t="shared" si="131"/>
        <v>0</v>
      </c>
      <c r="P102" s="87">
        <f t="shared" si="131"/>
        <v>0</v>
      </c>
      <c r="Q102" s="100">
        <f t="shared" si="128"/>
        <v>35.94</v>
      </c>
      <c r="S102" s="199">
        <f t="shared" si="99"/>
        <v>0</v>
      </c>
    </row>
    <row r="103" spans="1:19" ht="13.5" customHeight="1">
      <c r="A103" s="321"/>
      <c r="B103" s="306"/>
      <c r="C103" s="309"/>
      <c r="D103" s="306">
        <f t="shared" si="126"/>
        <v>0</v>
      </c>
      <c r="E103" s="307" t="s">
        <v>211</v>
      </c>
      <c r="F103" s="317"/>
      <c r="G103" s="87">
        <f t="shared" ref="G103:P103" si="132">IF($F103=G$1,+$B103,0)</f>
        <v>0</v>
      </c>
      <c r="H103" s="87">
        <f t="shared" si="132"/>
        <v>0</v>
      </c>
      <c r="I103" s="87">
        <f t="shared" si="132"/>
        <v>0</v>
      </c>
      <c r="J103" s="87">
        <f t="shared" si="132"/>
        <v>0</v>
      </c>
      <c r="K103" s="87">
        <f t="shared" si="132"/>
        <v>0</v>
      </c>
      <c r="L103" s="87">
        <f t="shared" si="132"/>
        <v>0</v>
      </c>
      <c r="M103" s="87">
        <f t="shared" si="132"/>
        <v>0</v>
      </c>
      <c r="N103" s="87">
        <f t="shared" si="132"/>
        <v>0</v>
      </c>
      <c r="O103" s="87">
        <f t="shared" si="132"/>
        <v>0</v>
      </c>
      <c r="P103" s="87">
        <f t="shared" si="132"/>
        <v>0</v>
      </c>
      <c r="Q103" s="100">
        <f t="shared" si="128"/>
        <v>0</v>
      </c>
      <c r="S103" s="199">
        <f t="shared" si="99"/>
        <v>0</v>
      </c>
    </row>
    <row r="104" spans="1:19" ht="14.25" customHeight="1">
      <c r="A104" s="321"/>
      <c r="B104" s="306"/>
      <c r="C104" s="309"/>
      <c r="D104" s="306">
        <f t="shared" si="126"/>
        <v>0</v>
      </c>
      <c r="E104" s="317"/>
      <c r="F104" s="317"/>
      <c r="G104" s="87">
        <f t="shared" ref="G104:P104" si="133">IF($F104=G$1,+$B104,0)</f>
        <v>0</v>
      </c>
      <c r="H104" s="87">
        <f t="shared" si="133"/>
        <v>0</v>
      </c>
      <c r="I104" s="87">
        <f t="shared" si="133"/>
        <v>0</v>
      </c>
      <c r="J104" s="87">
        <f t="shared" si="133"/>
        <v>0</v>
      </c>
      <c r="K104" s="87">
        <f t="shared" si="133"/>
        <v>0</v>
      </c>
      <c r="L104" s="87">
        <f t="shared" si="133"/>
        <v>0</v>
      </c>
      <c r="M104" s="87">
        <f t="shared" si="133"/>
        <v>0</v>
      </c>
      <c r="N104" s="87">
        <f t="shared" si="133"/>
        <v>0</v>
      </c>
      <c r="O104" s="87">
        <f t="shared" si="133"/>
        <v>0</v>
      </c>
      <c r="P104" s="87">
        <f t="shared" si="133"/>
        <v>0</v>
      </c>
      <c r="Q104" s="100">
        <f t="shared" si="128"/>
        <v>0</v>
      </c>
      <c r="S104" s="199">
        <f t="shared" si="99"/>
        <v>0</v>
      </c>
    </row>
    <row r="105" spans="1:19" ht="14.25" customHeight="1">
      <c r="A105" s="319"/>
      <c r="B105" s="309"/>
      <c r="C105" s="306"/>
      <c r="D105" s="306">
        <f t="shared" si="126"/>
        <v>0</v>
      </c>
      <c r="E105" s="317"/>
      <c r="F105" s="317"/>
      <c r="G105" s="87">
        <f t="shared" ref="G105:P105" si="134">IF($F105=G$1,+$B105,0)</f>
        <v>0</v>
      </c>
      <c r="H105" s="87">
        <f t="shared" si="134"/>
        <v>0</v>
      </c>
      <c r="I105" s="87">
        <f t="shared" si="134"/>
        <v>0</v>
      </c>
      <c r="J105" s="87">
        <f t="shared" si="134"/>
        <v>0</v>
      </c>
      <c r="K105" s="87">
        <f t="shared" si="134"/>
        <v>0</v>
      </c>
      <c r="L105" s="87">
        <f t="shared" si="134"/>
        <v>0</v>
      </c>
      <c r="M105" s="87">
        <f t="shared" si="134"/>
        <v>0</v>
      </c>
      <c r="N105" s="87">
        <f t="shared" si="134"/>
        <v>0</v>
      </c>
      <c r="O105" s="87">
        <f t="shared" si="134"/>
        <v>0</v>
      </c>
      <c r="P105" s="87">
        <f t="shared" si="134"/>
        <v>0</v>
      </c>
      <c r="Q105" s="100">
        <f t="shared" si="128"/>
        <v>0</v>
      </c>
      <c r="S105" s="199">
        <f t="shared" si="99"/>
        <v>0</v>
      </c>
    </row>
    <row r="106" spans="1:19" ht="14.25" customHeight="1">
      <c r="A106" s="323" t="s">
        <v>268</v>
      </c>
      <c r="B106" s="329">
        <f>SUM(B99:B105)</f>
        <v>393.1</v>
      </c>
      <c r="C106" s="329">
        <f>SUM(C99:C105)</f>
        <v>0</v>
      </c>
      <c r="D106" s="329">
        <f>SUM(D99:D105)</f>
        <v>393.1</v>
      </c>
      <c r="E106" s="317"/>
      <c r="F106" s="317"/>
      <c r="G106" s="125">
        <f t="shared" ref="G106:Q106" si="135">SUM(G99:G105)</f>
        <v>228.8</v>
      </c>
      <c r="H106" s="125">
        <f t="shared" si="135"/>
        <v>0</v>
      </c>
      <c r="I106" s="125">
        <f t="shared" si="135"/>
        <v>0</v>
      </c>
      <c r="J106" s="125">
        <f t="shared" si="135"/>
        <v>0</v>
      </c>
      <c r="K106" s="105">
        <f t="shared" si="135"/>
        <v>86</v>
      </c>
      <c r="L106" s="125">
        <f t="shared" si="135"/>
        <v>35.94</v>
      </c>
      <c r="M106" s="105">
        <f t="shared" si="135"/>
        <v>42.36</v>
      </c>
      <c r="N106" s="125">
        <f t="shared" si="135"/>
        <v>0</v>
      </c>
      <c r="O106" s="125">
        <f t="shared" si="135"/>
        <v>0</v>
      </c>
      <c r="P106" s="125">
        <f t="shared" si="135"/>
        <v>0</v>
      </c>
      <c r="Q106" s="125">
        <f t="shared" si="135"/>
        <v>393.1</v>
      </c>
      <c r="S106" s="129">
        <f t="shared" si="99"/>
        <v>0</v>
      </c>
    </row>
    <row r="107" spans="1:19" ht="14.25" customHeight="1">
      <c r="A107" s="130"/>
      <c r="B107" s="20"/>
      <c r="C107" s="20"/>
      <c r="D107" s="20"/>
      <c r="E107" s="2"/>
      <c r="F107" s="2"/>
      <c r="G107" s="20"/>
      <c r="H107" s="20"/>
      <c r="I107" s="20"/>
      <c r="J107" s="20"/>
      <c r="K107" s="87"/>
      <c r="L107" s="20"/>
      <c r="M107" s="87"/>
      <c r="N107" s="20"/>
      <c r="O107" s="20"/>
      <c r="P107" s="20"/>
      <c r="Q107" s="20"/>
    </row>
    <row r="108" spans="1:19" ht="14.25" customHeight="1">
      <c r="A108" s="130" t="s">
        <v>393</v>
      </c>
      <c r="B108" s="20"/>
      <c r="C108" s="20"/>
      <c r="D108" s="20"/>
      <c r="E108" s="2"/>
      <c r="F108" s="2"/>
      <c r="G108" s="20"/>
      <c r="H108" s="20"/>
      <c r="I108" s="20"/>
      <c r="J108" s="20"/>
      <c r="K108" s="87"/>
      <c r="L108" s="20"/>
      <c r="M108" s="87"/>
      <c r="N108" s="20"/>
      <c r="O108" s="20"/>
      <c r="P108" s="20"/>
      <c r="Q108" s="20"/>
    </row>
    <row r="109" spans="1:19" ht="14.25" customHeight="1">
      <c r="E109" s="2"/>
      <c r="F109" s="2"/>
      <c r="S109" s="5">
        <f t="shared" ref="S109:S111" si="136">+B109+C109-D109</f>
        <v>0</v>
      </c>
    </row>
    <row r="110" spans="1:19" ht="14.25" customHeight="1">
      <c r="E110" s="2"/>
      <c r="F110" s="2"/>
      <c r="S110" s="5">
        <f t="shared" si="136"/>
        <v>0</v>
      </c>
    </row>
    <row r="111" spans="1:19" ht="14.25" customHeight="1">
      <c r="A111" s="5" t="s">
        <v>269</v>
      </c>
      <c r="B111" s="20">
        <f>B106+B98+B91+B84+B77+B68+B60+B50+B38+B30+B20+B11</f>
        <v>22851.280000000002</v>
      </c>
      <c r="C111" s="132">
        <f>C106+C98+C91+C84+C77+C68+C60+C50+C38+C30+C20+C11</f>
        <v>2951.98</v>
      </c>
      <c r="D111" s="132">
        <f>D106+D98+D91+D84+D77+D68+D60+D50+D38+D30+D20+D11</f>
        <v>25803.260000000006</v>
      </c>
      <c r="E111" s="2"/>
      <c r="F111" s="2"/>
      <c r="G111" s="20">
        <f t="shared" ref="G111:Q111" si="137">G106+G98+G91+G84+G77+G68+G60+G50+G38+G30+G20+G11</f>
        <v>2816.9900000000002</v>
      </c>
      <c r="H111" s="20">
        <f t="shared" si="137"/>
        <v>16974.850000000002</v>
      </c>
      <c r="I111" s="20">
        <f t="shared" si="137"/>
        <v>120</v>
      </c>
      <c r="J111" s="20">
        <f t="shared" si="137"/>
        <v>761.9799999999999</v>
      </c>
      <c r="K111" s="20">
        <f t="shared" si="137"/>
        <v>1032</v>
      </c>
      <c r="L111" s="20">
        <f t="shared" si="137"/>
        <v>524.44000000000005</v>
      </c>
      <c r="M111" s="20">
        <f t="shared" si="137"/>
        <v>621.02</v>
      </c>
      <c r="N111" s="20">
        <f t="shared" si="137"/>
        <v>0</v>
      </c>
      <c r="O111" s="20">
        <f t="shared" si="137"/>
        <v>0</v>
      </c>
      <c r="P111" s="20">
        <f t="shared" si="137"/>
        <v>0</v>
      </c>
      <c r="Q111" s="20">
        <f t="shared" si="137"/>
        <v>22851.280000000002</v>
      </c>
      <c r="R111" s="20">
        <f>+Q11+Q20+Q30+Q38+Q50+Q60+Q68+Q77+Q84+Q91+Q98+Q106</f>
        <v>22851.279999999999</v>
      </c>
      <c r="S111" s="129">
        <f t="shared" si="136"/>
        <v>0</v>
      </c>
    </row>
    <row r="112" spans="1:19" ht="14.25" customHeight="1">
      <c r="A112" s="5" t="s">
        <v>394</v>
      </c>
      <c r="E112" s="8"/>
      <c r="F112" s="8"/>
      <c r="G112" s="5">
        <v>14000</v>
      </c>
    </row>
    <row r="113" spans="1:14" ht="14.25" customHeight="1">
      <c r="E113" s="2"/>
      <c r="F113" s="2"/>
    </row>
    <row r="114" spans="1:14" ht="14.25" customHeight="1">
      <c r="E114" s="2"/>
      <c r="F114" s="2"/>
    </row>
    <row r="115" spans="1:14" ht="14.25" customHeight="1">
      <c r="E115" s="2"/>
      <c r="F115" s="2"/>
    </row>
    <row r="116" spans="1:14" ht="14.25" customHeight="1">
      <c r="B116" s="87"/>
      <c r="E116" s="2"/>
      <c r="F116" s="2"/>
    </row>
    <row r="117" spans="1:14" ht="14.25" customHeight="1">
      <c r="B117" s="87"/>
      <c r="E117" s="2"/>
      <c r="F117" s="2"/>
    </row>
    <row r="118" spans="1:14" ht="14.25" customHeight="1">
      <c r="B118" s="87"/>
      <c r="E118" s="2"/>
      <c r="F118" s="2"/>
      <c r="J118" s="20"/>
    </row>
    <row r="119" spans="1:14" ht="14.25" customHeight="1">
      <c r="B119" s="87"/>
      <c r="E119" s="2"/>
      <c r="F119" s="2"/>
      <c r="J119" s="20"/>
    </row>
    <row r="120" spans="1:14" ht="14.25" customHeight="1">
      <c r="B120" s="87"/>
      <c r="E120" s="2"/>
      <c r="F120" s="2"/>
      <c r="K120" s="20"/>
    </row>
    <row r="121" spans="1:14" ht="14.25" customHeight="1">
      <c r="B121" s="87"/>
      <c r="E121" s="2"/>
      <c r="F121" s="2"/>
      <c r="K121" s="20"/>
    </row>
    <row r="122" spans="1:14" ht="14.25" customHeight="1">
      <c r="B122" s="87"/>
      <c r="E122" s="2"/>
      <c r="F122" s="2"/>
      <c r="K122" s="20"/>
    </row>
    <row r="123" spans="1:14" ht="14.25" customHeight="1">
      <c r="B123" s="87"/>
      <c r="E123" s="2"/>
      <c r="F123" s="2"/>
      <c r="J123" s="20"/>
      <c r="K123" s="20"/>
    </row>
    <row r="124" spans="1:14" ht="14.25" customHeight="1">
      <c r="B124" s="87"/>
      <c r="E124" s="2"/>
      <c r="F124" s="2"/>
      <c r="K124" s="20"/>
    </row>
    <row r="125" spans="1:14" ht="14.25" customHeight="1">
      <c r="B125" s="87"/>
      <c r="E125" s="2"/>
      <c r="F125" s="2"/>
    </row>
    <row r="126" spans="1:14" ht="14.25" customHeight="1">
      <c r="B126" s="87"/>
      <c r="E126" s="2"/>
      <c r="F126" s="2"/>
      <c r="N126" s="20"/>
    </row>
    <row r="127" spans="1:14" ht="14.25" customHeight="1">
      <c r="A127" s="5" t="s">
        <v>404</v>
      </c>
      <c r="B127" s="87">
        <f>+O111</f>
        <v>0</v>
      </c>
      <c r="E127" s="2"/>
      <c r="F127" s="2"/>
    </row>
    <row r="128" spans="1:14" ht="14.25" customHeight="1">
      <c r="A128" s="5" t="s">
        <v>208</v>
      </c>
      <c r="B128" s="87">
        <f>+P111</f>
        <v>0</v>
      </c>
      <c r="E128" s="2"/>
      <c r="F128" s="2"/>
      <c r="M128" s="87"/>
    </row>
    <row r="129" spans="1:19" ht="14.25" customHeight="1">
      <c r="B129" s="87"/>
      <c r="E129" s="2"/>
      <c r="F129" s="2"/>
      <c r="M129" s="87"/>
    </row>
    <row r="130" spans="1:19" ht="14.25" customHeight="1">
      <c r="A130" s="147" t="s">
        <v>92</v>
      </c>
      <c r="B130" s="105">
        <f>SUM(B116:B128)</f>
        <v>0</v>
      </c>
      <c r="C130" s="87"/>
      <c r="E130" s="2"/>
      <c r="F130" s="2"/>
      <c r="M130" s="87"/>
    </row>
    <row r="131" spans="1:19" ht="14.25" customHeight="1">
      <c r="E131" s="2"/>
      <c r="F131" s="2"/>
      <c r="N131" s="87"/>
    </row>
    <row r="132" spans="1:19" ht="14.25" customHeight="1">
      <c r="E132" s="2"/>
      <c r="F132" s="2"/>
      <c r="N132" s="20"/>
    </row>
    <row r="133" spans="1:19" ht="14.25" customHeight="1">
      <c r="E133" s="2"/>
      <c r="F133" s="2"/>
    </row>
    <row r="134" spans="1:19" ht="14.25" customHeight="1">
      <c r="A134" s="128" t="s">
        <v>7</v>
      </c>
      <c r="B134" s="128" t="s">
        <v>7</v>
      </c>
      <c r="C134" s="198" t="s">
        <v>7</v>
      </c>
      <c r="D134" s="128" t="s">
        <v>7</v>
      </c>
      <c r="E134" s="2"/>
      <c r="F134" s="2"/>
      <c r="G134" s="128"/>
      <c r="H134" s="128"/>
      <c r="I134" s="128"/>
      <c r="J134" s="128"/>
      <c r="K134" s="128"/>
      <c r="L134" s="128"/>
      <c r="M134" s="128"/>
      <c r="N134" s="128"/>
      <c r="O134" s="128"/>
      <c r="P134" s="128"/>
      <c r="Q134" s="128" t="s">
        <v>7</v>
      </c>
      <c r="S134" s="128" t="s">
        <v>7</v>
      </c>
    </row>
    <row r="135" spans="1:19" ht="14.25" customHeight="1">
      <c r="E135" s="201" t="s">
        <v>7</v>
      </c>
      <c r="F135" s="2"/>
    </row>
    <row r="136" spans="1:19" ht="14.25" customHeight="1">
      <c r="E136" s="2"/>
      <c r="F136" s="2"/>
    </row>
    <row r="137" spans="1:19" ht="14.25" customHeight="1">
      <c r="E137" s="2"/>
      <c r="F137" s="2"/>
    </row>
    <row r="138" spans="1:19" ht="14.25" customHeight="1">
      <c r="E138" s="2"/>
      <c r="F138" s="2"/>
    </row>
    <row r="139" spans="1:19" ht="14.25" customHeight="1">
      <c r="E139" s="2"/>
      <c r="F139" s="2"/>
    </row>
    <row r="140" spans="1:19" ht="14.25" customHeight="1">
      <c r="E140" s="2"/>
      <c r="F140" s="2"/>
    </row>
    <row r="141" spans="1:19" ht="14.25" customHeight="1">
      <c r="E141" s="2"/>
      <c r="F141" s="2"/>
    </row>
    <row r="142" spans="1:19" ht="14.25" customHeight="1">
      <c r="E142" s="2"/>
      <c r="F142" s="2"/>
      <c r="O142" s="20"/>
    </row>
    <row r="143" spans="1:19" ht="14.25" customHeight="1">
      <c r="E143" s="2"/>
      <c r="F143" s="2"/>
    </row>
    <row r="144" spans="1:19" ht="14.25" customHeight="1">
      <c r="E144" s="2"/>
      <c r="F144" s="2"/>
    </row>
    <row r="145" spans="5:6" ht="14.25" customHeight="1">
      <c r="E145" s="2"/>
      <c r="F145" s="2"/>
    </row>
    <row r="146" spans="5:6" ht="14.25" customHeight="1">
      <c r="E146" s="2"/>
      <c r="F146" s="2"/>
    </row>
    <row r="147" spans="5:6" ht="14.25" customHeight="1">
      <c r="E147" s="2"/>
      <c r="F147" s="2"/>
    </row>
    <row r="148" spans="5:6" ht="14.25" customHeight="1">
      <c r="E148" s="2"/>
      <c r="F148" s="2"/>
    </row>
    <row r="149" spans="5:6" ht="14.25" customHeight="1">
      <c r="E149" s="2"/>
      <c r="F149" s="2"/>
    </row>
    <row r="150" spans="5:6" ht="14.25" customHeight="1">
      <c r="E150" s="2"/>
      <c r="F150" s="2"/>
    </row>
    <row r="151" spans="5:6" ht="14.25" customHeight="1">
      <c r="E151" s="2"/>
      <c r="F151" s="2"/>
    </row>
    <row r="152" spans="5:6" ht="14.25" customHeight="1">
      <c r="E152" s="2"/>
      <c r="F152" s="2"/>
    </row>
    <row r="153" spans="5:6" ht="14.25" customHeight="1">
      <c r="E153" s="2"/>
      <c r="F153" s="2"/>
    </row>
    <row r="154" spans="5:6" ht="14.25" customHeight="1">
      <c r="E154" s="2"/>
      <c r="F154" s="2"/>
    </row>
    <row r="155" spans="5:6" ht="14.25" customHeight="1">
      <c r="E155" s="2"/>
      <c r="F155" s="2"/>
    </row>
    <row r="156" spans="5:6" ht="14.25" customHeight="1">
      <c r="E156" s="2"/>
      <c r="F156" s="2"/>
    </row>
    <row r="157" spans="5:6" ht="14.25" customHeight="1">
      <c r="E157" s="2"/>
      <c r="F157" s="2"/>
    </row>
    <row r="158" spans="5:6" ht="14.25" customHeight="1">
      <c r="E158" s="2"/>
      <c r="F158" s="2"/>
    </row>
    <row r="159" spans="5:6" ht="14.25" customHeight="1">
      <c r="E159" s="2"/>
      <c r="F159" s="2"/>
    </row>
    <row r="160" spans="5:6" ht="14.25" customHeight="1">
      <c r="E160" s="2"/>
      <c r="F160" s="2"/>
    </row>
    <row r="161" spans="5:6" ht="14.25" customHeight="1">
      <c r="E161" s="2"/>
      <c r="F161" s="2"/>
    </row>
    <row r="162" spans="5:6" ht="14.25" customHeight="1">
      <c r="E162" s="2"/>
      <c r="F162" s="2"/>
    </row>
    <row r="163" spans="5:6" ht="14.25" customHeight="1">
      <c r="E163" s="2"/>
      <c r="F163" s="2"/>
    </row>
    <row r="164" spans="5:6" ht="14.25" customHeight="1">
      <c r="E164" s="2"/>
      <c r="F164" s="2"/>
    </row>
    <row r="165" spans="5:6" ht="14.25" customHeight="1">
      <c r="E165" s="2"/>
      <c r="F165" s="2"/>
    </row>
    <row r="166" spans="5:6" ht="14.25" customHeight="1">
      <c r="E166" s="2"/>
      <c r="F166" s="2"/>
    </row>
    <row r="167" spans="5:6" ht="14.25" customHeight="1">
      <c r="E167" s="2"/>
      <c r="F167" s="2"/>
    </row>
    <row r="168" spans="5:6" ht="14.25" customHeight="1">
      <c r="E168" s="2"/>
      <c r="F168" s="2"/>
    </row>
    <row r="169" spans="5:6" ht="14.25" customHeight="1">
      <c r="E169" s="2"/>
      <c r="F169" s="2"/>
    </row>
    <row r="170" spans="5:6" ht="14.25" customHeight="1">
      <c r="E170" s="2"/>
      <c r="F170" s="2"/>
    </row>
    <row r="171" spans="5:6" ht="14.25" customHeight="1">
      <c r="E171" s="2"/>
      <c r="F171" s="2"/>
    </row>
    <row r="172" spans="5:6" ht="14.25" customHeight="1">
      <c r="E172" s="2"/>
      <c r="F172" s="2"/>
    </row>
    <row r="173" spans="5:6" ht="14.25" customHeight="1">
      <c r="E173" s="2"/>
      <c r="F173" s="2"/>
    </row>
    <row r="174" spans="5:6" ht="14.25" customHeight="1">
      <c r="E174" s="2"/>
      <c r="F174" s="2"/>
    </row>
    <row r="175" spans="5:6" ht="14.25" customHeight="1">
      <c r="E175" s="2"/>
      <c r="F175" s="2"/>
    </row>
    <row r="176" spans="5:6" ht="14.25" customHeight="1">
      <c r="E176" s="2"/>
      <c r="F176" s="2"/>
    </row>
    <row r="177" spans="5:6" ht="14.25" customHeight="1">
      <c r="E177" s="2"/>
      <c r="F177" s="2"/>
    </row>
    <row r="178" spans="5:6" ht="14.25" customHeight="1">
      <c r="E178" s="2"/>
      <c r="F178" s="2"/>
    </row>
    <row r="179" spans="5:6" ht="14.25" customHeight="1">
      <c r="E179" s="2"/>
      <c r="F179" s="2"/>
    </row>
    <row r="180" spans="5:6" ht="14.25" customHeight="1">
      <c r="E180" s="2"/>
      <c r="F180" s="2"/>
    </row>
    <row r="181" spans="5:6" ht="14.25" customHeight="1">
      <c r="E181" s="2"/>
      <c r="F181" s="2"/>
    </row>
    <row r="182" spans="5:6" ht="14.25" customHeight="1">
      <c r="E182" s="2"/>
      <c r="F182" s="2"/>
    </row>
    <row r="183" spans="5:6" ht="14.25" customHeight="1">
      <c r="E183" s="2"/>
      <c r="F183" s="2"/>
    </row>
    <row r="184" spans="5:6" ht="14.25" customHeight="1">
      <c r="E184" s="2"/>
      <c r="F184" s="2"/>
    </row>
    <row r="185" spans="5:6" ht="14.25" customHeight="1">
      <c r="E185" s="2"/>
      <c r="F185" s="2"/>
    </row>
    <row r="186" spans="5:6" ht="14.25" customHeight="1">
      <c r="E186" s="2"/>
      <c r="F186" s="2"/>
    </row>
    <row r="187" spans="5:6" ht="14.25" customHeight="1">
      <c r="E187" s="2"/>
      <c r="F187" s="2"/>
    </row>
    <row r="188" spans="5:6" ht="14.25" customHeight="1">
      <c r="E188" s="2"/>
      <c r="F188" s="2"/>
    </row>
    <row r="189" spans="5:6" ht="14.25" customHeight="1">
      <c r="E189" s="2"/>
      <c r="F189" s="2"/>
    </row>
    <row r="190" spans="5:6" ht="14.25" customHeight="1">
      <c r="E190" s="2"/>
      <c r="F190" s="2"/>
    </row>
    <row r="191" spans="5:6" ht="14.25" customHeight="1">
      <c r="E191" s="2"/>
      <c r="F191" s="2"/>
    </row>
    <row r="192" spans="5:6" ht="14.25" customHeight="1">
      <c r="E192" s="2"/>
      <c r="F192" s="2"/>
    </row>
    <row r="193" spans="5:6" ht="14.25" customHeight="1">
      <c r="E193" s="2"/>
      <c r="F193" s="2"/>
    </row>
    <row r="194" spans="5:6" ht="14.25" customHeight="1">
      <c r="E194" s="2"/>
      <c r="F194" s="2"/>
    </row>
    <row r="195" spans="5:6" ht="14.25" customHeight="1">
      <c r="E195" s="2"/>
      <c r="F195" s="2"/>
    </row>
    <row r="196" spans="5:6" ht="14.25" customHeight="1">
      <c r="E196" s="2"/>
      <c r="F196" s="2"/>
    </row>
    <row r="197" spans="5:6" ht="14.25" customHeight="1">
      <c r="E197" s="2"/>
      <c r="F197" s="2"/>
    </row>
    <row r="198" spans="5:6" ht="14.25" customHeight="1">
      <c r="E198" s="2"/>
      <c r="F198" s="2"/>
    </row>
    <row r="199" spans="5:6" ht="14.25" customHeight="1">
      <c r="E199" s="2"/>
      <c r="F199" s="2"/>
    </row>
    <row r="200" spans="5:6" ht="14.25" customHeight="1">
      <c r="E200" s="2"/>
      <c r="F200" s="2"/>
    </row>
    <row r="201" spans="5:6" ht="14.25" customHeight="1">
      <c r="E201" s="2"/>
      <c r="F201" s="2"/>
    </row>
    <row r="202" spans="5:6" ht="14.25" customHeight="1">
      <c r="E202" s="2"/>
      <c r="F202" s="2"/>
    </row>
    <row r="203" spans="5:6" ht="14.25" customHeight="1">
      <c r="E203" s="2"/>
      <c r="F203" s="2"/>
    </row>
    <row r="204" spans="5:6" ht="14.25" customHeight="1">
      <c r="E204" s="2"/>
      <c r="F204" s="2"/>
    </row>
    <row r="205" spans="5:6" ht="14.25" customHeight="1">
      <c r="E205" s="2"/>
      <c r="F205" s="2"/>
    </row>
    <row r="206" spans="5:6" ht="14.25" customHeight="1">
      <c r="E206" s="2"/>
      <c r="F206" s="2"/>
    </row>
    <row r="207" spans="5:6" ht="14.25" customHeight="1">
      <c r="E207" s="2"/>
      <c r="F207" s="2"/>
    </row>
    <row r="208" spans="5:6" ht="14.25" customHeight="1">
      <c r="E208" s="2"/>
      <c r="F208" s="2"/>
    </row>
    <row r="209" spans="5:6" ht="14.25" customHeight="1">
      <c r="E209" s="2"/>
      <c r="F209" s="2"/>
    </row>
    <row r="210" spans="5:6" ht="14.25" customHeight="1">
      <c r="E210" s="2"/>
      <c r="F210" s="2"/>
    </row>
    <row r="211" spans="5:6" ht="14.25" customHeight="1">
      <c r="E211" s="2"/>
      <c r="F211" s="2"/>
    </row>
    <row r="212" spans="5:6" ht="14.25" customHeight="1">
      <c r="E212" s="2"/>
      <c r="F212" s="2"/>
    </row>
    <row r="213" spans="5:6" ht="14.25" customHeight="1">
      <c r="E213" s="2"/>
      <c r="F213" s="2"/>
    </row>
    <row r="214" spans="5:6" ht="14.25" customHeight="1">
      <c r="E214" s="2"/>
      <c r="F214" s="2"/>
    </row>
    <row r="215" spans="5:6" ht="14.25" customHeight="1">
      <c r="E215" s="2"/>
      <c r="F215" s="2"/>
    </row>
    <row r="216" spans="5:6" ht="14.25" customHeight="1">
      <c r="E216" s="2"/>
      <c r="F216" s="2"/>
    </row>
    <row r="217" spans="5:6" ht="14.25" customHeight="1">
      <c r="E217" s="2"/>
      <c r="F217" s="2"/>
    </row>
    <row r="218" spans="5:6" ht="14.25" customHeight="1">
      <c r="E218" s="2"/>
      <c r="F218" s="2"/>
    </row>
    <row r="219" spans="5:6" ht="14.25" customHeight="1">
      <c r="E219" s="2"/>
      <c r="F219" s="2"/>
    </row>
    <row r="220" spans="5:6" ht="14.25" customHeight="1">
      <c r="E220" s="2"/>
      <c r="F220" s="2"/>
    </row>
    <row r="221" spans="5:6" ht="14.25" customHeight="1">
      <c r="E221" s="2"/>
      <c r="F221" s="2"/>
    </row>
    <row r="222" spans="5:6" ht="14.25" customHeight="1">
      <c r="E222" s="2"/>
      <c r="F222" s="2"/>
    </row>
    <row r="223" spans="5:6" ht="14.25" customHeight="1">
      <c r="E223" s="2"/>
      <c r="F223" s="2"/>
    </row>
    <row r="224" spans="5:6" ht="14.25" customHeight="1">
      <c r="E224" s="2"/>
      <c r="F224" s="2"/>
    </row>
    <row r="225" spans="5:6" ht="14.25" customHeight="1">
      <c r="E225" s="2"/>
      <c r="F225" s="2"/>
    </row>
    <row r="226" spans="5:6" ht="14.25" customHeight="1">
      <c r="E226" s="2"/>
      <c r="F226" s="2"/>
    </row>
    <row r="227" spans="5:6" ht="14.25" customHeight="1">
      <c r="E227" s="2"/>
      <c r="F227" s="2"/>
    </row>
    <row r="228" spans="5:6" ht="14.25" customHeight="1">
      <c r="E228" s="2"/>
      <c r="F228" s="2"/>
    </row>
    <row r="229" spans="5:6" ht="14.25" customHeight="1">
      <c r="E229" s="2"/>
      <c r="F229" s="2"/>
    </row>
    <row r="230" spans="5:6" ht="14.25" customHeight="1">
      <c r="E230" s="2"/>
      <c r="F230" s="2"/>
    </row>
    <row r="231" spans="5:6" ht="14.25" customHeight="1">
      <c r="E231" s="2"/>
      <c r="F231" s="2"/>
    </row>
    <row r="232" spans="5:6" ht="14.25" customHeight="1">
      <c r="E232" s="2"/>
      <c r="F232" s="2"/>
    </row>
    <row r="233" spans="5:6" ht="14.25" customHeight="1">
      <c r="E233" s="2"/>
      <c r="F233" s="2"/>
    </row>
    <row r="234" spans="5:6" ht="14.25" customHeight="1">
      <c r="E234" s="2"/>
      <c r="F234" s="2"/>
    </row>
    <row r="235" spans="5:6" ht="14.25" customHeight="1">
      <c r="E235" s="2"/>
      <c r="F235" s="2"/>
    </row>
    <row r="236" spans="5:6" ht="14.25" customHeight="1">
      <c r="E236" s="2"/>
      <c r="F236" s="2"/>
    </row>
    <row r="237" spans="5:6" ht="14.25" customHeight="1">
      <c r="E237" s="2"/>
      <c r="F237" s="2"/>
    </row>
    <row r="238" spans="5:6" ht="14.25" customHeight="1">
      <c r="E238" s="2"/>
      <c r="F238" s="2"/>
    </row>
    <row r="239" spans="5:6" ht="14.25" customHeight="1">
      <c r="E239" s="2"/>
      <c r="F239" s="2"/>
    </row>
    <row r="240" spans="5:6" ht="14.25" customHeight="1">
      <c r="E240" s="2"/>
      <c r="F240" s="2"/>
    </row>
    <row r="241" spans="5:6" ht="14.25" customHeight="1">
      <c r="E241" s="2"/>
      <c r="F241" s="2"/>
    </row>
    <row r="242" spans="5:6" ht="14.25" customHeight="1">
      <c r="E242" s="2"/>
      <c r="F242" s="2"/>
    </row>
    <row r="243" spans="5:6" ht="14.25" customHeight="1">
      <c r="E243" s="2"/>
      <c r="F243" s="2"/>
    </row>
    <row r="244" spans="5:6" ht="14.25" customHeight="1">
      <c r="E244" s="2"/>
      <c r="F244" s="2"/>
    </row>
    <row r="245" spans="5:6" ht="14.25" customHeight="1">
      <c r="E245" s="2"/>
      <c r="F245" s="2"/>
    </row>
    <row r="246" spans="5:6" ht="14.25" customHeight="1">
      <c r="E246" s="2"/>
      <c r="F246" s="2"/>
    </row>
    <row r="247" spans="5:6" ht="14.25" customHeight="1">
      <c r="E247" s="2"/>
      <c r="F247" s="2"/>
    </row>
    <row r="248" spans="5:6" ht="14.25" customHeight="1">
      <c r="E248" s="2"/>
      <c r="F248" s="2"/>
    </row>
    <row r="249" spans="5:6" ht="14.25" customHeight="1">
      <c r="E249" s="2"/>
      <c r="F249" s="2"/>
    </row>
    <row r="250" spans="5:6" ht="14.25" customHeight="1">
      <c r="E250" s="2"/>
      <c r="F250" s="2"/>
    </row>
    <row r="251" spans="5:6" ht="14.25" customHeight="1">
      <c r="E251" s="2"/>
      <c r="F251" s="2"/>
    </row>
    <row r="252" spans="5:6" ht="14.25" customHeight="1">
      <c r="E252" s="2"/>
      <c r="F252" s="2"/>
    </row>
    <row r="253" spans="5:6" ht="14.25" customHeight="1">
      <c r="E253" s="2"/>
      <c r="F253" s="2"/>
    </row>
    <row r="254" spans="5:6" ht="14.25" customHeight="1">
      <c r="E254" s="2"/>
      <c r="F254" s="2"/>
    </row>
    <row r="255" spans="5:6" ht="14.25" customHeight="1">
      <c r="E255" s="2"/>
      <c r="F255" s="2"/>
    </row>
    <row r="256" spans="5:6" ht="14.25" customHeight="1">
      <c r="E256" s="2"/>
      <c r="F256" s="2"/>
    </row>
    <row r="257" spans="5:6" ht="14.25" customHeight="1">
      <c r="E257" s="2"/>
      <c r="F257" s="2"/>
    </row>
    <row r="258" spans="5:6" ht="14.25" customHeight="1">
      <c r="E258" s="2"/>
      <c r="F258" s="2"/>
    </row>
    <row r="259" spans="5:6" ht="14.25" customHeight="1">
      <c r="E259" s="2"/>
      <c r="F259" s="2"/>
    </row>
    <row r="260" spans="5:6" ht="14.25" customHeight="1">
      <c r="E260" s="2"/>
      <c r="F260" s="2"/>
    </row>
    <row r="261" spans="5:6" ht="14.25" customHeight="1">
      <c r="E261" s="2"/>
      <c r="F261" s="2"/>
    </row>
    <row r="262" spans="5:6" ht="14.25" customHeight="1">
      <c r="E262" s="2"/>
      <c r="F262" s="2"/>
    </row>
    <row r="263" spans="5:6" ht="14.25" customHeight="1">
      <c r="E263" s="2"/>
      <c r="F263" s="2"/>
    </row>
    <row r="264" spans="5:6" ht="14.25" customHeight="1">
      <c r="E264" s="2"/>
      <c r="F264" s="2"/>
    </row>
    <row r="265" spans="5:6" ht="14.25" customHeight="1">
      <c r="E265" s="2"/>
      <c r="F265" s="2"/>
    </row>
    <row r="266" spans="5:6" ht="14.25" customHeight="1">
      <c r="E266" s="2"/>
      <c r="F266" s="2"/>
    </row>
    <row r="267" spans="5:6" ht="14.25" customHeight="1">
      <c r="E267" s="2"/>
      <c r="F267" s="2"/>
    </row>
    <row r="268" spans="5:6" ht="14.25" customHeight="1">
      <c r="E268" s="2"/>
      <c r="F268" s="2"/>
    </row>
    <row r="269" spans="5:6" ht="14.25" customHeight="1">
      <c r="E269" s="2"/>
      <c r="F269" s="2"/>
    </row>
    <row r="270" spans="5:6" ht="14.25" customHeight="1">
      <c r="E270" s="2"/>
      <c r="F270" s="2"/>
    </row>
    <row r="271" spans="5:6" ht="14.25" customHeight="1">
      <c r="E271" s="2"/>
      <c r="F271" s="2"/>
    </row>
    <row r="272" spans="5:6" ht="14.25" customHeight="1">
      <c r="E272" s="2"/>
      <c r="F272" s="2"/>
    </row>
    <row r="273" spans="5:6" ht="14.25" customHeight="1">
      <c r="E273" s="2"/>
      <c r="F273" s="2"/>
    </row>
    <row r="274" spans="5:6" ht="14.25" customHeight="1">
      <c r="E274" s="2"/>
      <c r="F274" s="2"/>
    </row>
    <row r="275" spans="5:6" ht="14.25" customHeight="1">
      <c r="E275" s="2"/>
      <c r="F275" s="2"/>
    </row>
    <row r="276" spans="5:6" ht="14.25" customHeight="1">
      <c r="E276" s="2"/>
      <c r="F276" s="2"/>
    </row>
    <row r="277" spans="5:6" ht="14.25" customHeight="1">
      <c r="E277" s="2"/>
      <c r="F277" s="2"/>
    </row>
    <row r="278" spans="5:6" ht="14.25" customHeight="1">
      <c r="E278" s="2"/>
      <c r="F278" s="2"/>
    </row>
    <row r="279" spans="5:6" ht="14.25" customHeight="1">
      <c r="E279" s="2"/>
      <c r="F279" s="2"/>
    </row>
    <row r="280" spans="5:6" ht="14.25" customHeight="1">
      <c r="E280" s="2"/>
      <c r="F280" s="2"/>
    </row>
    <row r="281" spans="5:6" ht="14.25" customHeight="1">
      <c r="E281" s="2"/>
      <c r="F281" s="2"/>
    </row>
    <row r="282" spans="5:6" ht="14.25" customHeight="1">
      <c r="E282" s="2"/>
      <c r="F282" s="2"/>
    </row>
    <row r="283" spans="5:6" ht="14.25" customHeight="1">
      <c r="E283" s="2"/>
      <c r="F283" s="2"/>
    </row>
    <row r="284" spans="5:6" ht="14.25" customHeight="1">
      <c r="E284" s="2"/>
      <c r="F284" s="2"/>
    </row>
    <row r="285" spans="5:6" ht="14.25" customHeight="1">
      <c r="E285" s="2"/>
      <c r="F285" s="2"/>
    </row>
    <row r="286" spans="5:6" ht="14.25" customHeight="1">
      <c r="E286" s="2"/>
      <c r="F286" s="2"/>
    </row>
    <row r="287" spans="5:6" ht="14.25" customHeight="1">
      <c r="E287" s="2"/>
      <c r="F287" s="2"/>
    </row>
    <row r="288" spans="5:6" ht="14.25" customHeight="1">
      <c r="E288" s="2"/>
      <c r="F288" s="2"/>
    </row>
    <row r="289" spans="5:6" ht="14.25" customHeight="1">
      <c r="E289" s="2"/>
      <c r="F289" s="2"/>
    </row>
    <row r="290" spans="5:6" ht="14.25" customHeight="1">
      <c r="E290" s="2"/>
      <c r="F290" s="2"/>
    </row>
    <row r="291" spans="5:6" ht="14.25" customHeight="1">
      <c r="E291" s="2"/>
      <c r="F291" s="2"/>
    </row>
    <row r="292" spans="5:6" ht="14.25" customHeight="1">
      <c r="E292" s="2"/>
      <c r="F292" s="2"/>
    </row>
    <row r="293" spans="5:6" ht="14.25" customHeight="1">
      <c r="E293" s="2"/>
      <c r="F293" s="2"/>
    </row>
    <row r="294" spans="5:6" ht="14.25" customHeight="1">
      <c r="E294" s="2"/>
      <c r="F294" s="2"/>
    </row>
    <row r="295" spans="5:6" ht="14.25" customHeight="1">
      <c r="E295" s="2"/>
      <c r="F295" s="2"/>
    </row>
    <row r="296" spans="5:6" ht="14.25" customHeight="1">
      <c r="E296" s="2"/>
      <c r="F296" s="2"/>
    </row>
    <row r="297" spans="5:6" ht="14.25" customHeight="1">
      <c r="E297" s="2"/>
      <c r="F297" s="2"/>
    </row>
    <row r="298" spans="5:6" ht="14.25" customHeight="1">
      <c r="E298" s="2"/>
      <c r="F298" s="2"/>
    </row>
    <row r="299" spans="5:6" ht="14.25" customHeight="1">
      <c r="E299" s="2"/>
      <c r="F299" s="2"/>
    </row>
    <row r="300" spans="5:6" ht="14.25" customHeight="1">
      <c r="E300" s="2"/>
      <c r="F300" s="2"/>
    </row>
    <row r="301" spans="5:6" ht="14.25" customHeight="1">
      <c r="E301" s="2"/>
      <c r="F301" s="2"/>
    </row>
    <row r="302" spans="5:6" ht="14.25" customHeight="1">
      <c r="E302" s="2"/>
      <c r="F302" s="2"/>
    </row>
    <row r="303" spans="5:6" ht="14.25" customHeight="1">
      <c r="E303" s="2"/>
      <c r="F303" s="2"/>
    </row>
    <row r="304" spans="5:6" ht="14.25" customHeight="1">
      <c r="E304" s="2"/>
      <c r="F304" s="2"/>
    </row>
    <row r="305" spans="5:6" ht="14.25" customHeight="1">
      <c r="E305" s="2"/>
      <c r="F305" s="2"/>
    </row>
    <row r="306" spans="5:6" ht="14.25" customHeight="1">
      <c r="E306" s="2"/>
      <c r="F306" s="2"/>
    </row>
    <row r="307" spans="5:6" ht="14.25" customHeight="1">
      <c r="E307" s="2"/>
      <c r="F307" s="2"/>
    </row>
    <row r="308" spans="5:6" ht="14.25" customHeight="1">
      <c r="E308" s="2"/>
      <c r="F308" s="2"/>
    </row>
    <row r="309" spans="5:6" ht="14.25" customHeight="1">
      <c r="E309" s="2"/>
      <c r="F309" s="2"/>
    </row>
    <row r="310" spans="5:6" ht="14.25" customHeight="1">
      <c r="E310" s="2"/>
      <c r="F310" s="2"/>
    </row>
    <row r="311" spans="5:6" ht="14.25" customHeight="1">
      <c r="E311" s="2"/>
      <c r="F311" s="2"/>
    </row>
    <row r="312" spans="5:6" ht="14.25" customHeight="1">
      <c r="E312" s="2"/>
      <c r="F312" s="2"/>
    </row>
    <row r="313" spans="5:6" ht="14.25" customHeight="1">
      <c r="E313" s="2"/>
      <c r="F313" s="2"/>
    </row>
    <row r="314" spans="5:6" ht="14.25" customHeight="1">
      <c r="E314" s="2"/>
      <c r="F314" s="2"/>
    </row>
    <row r="315" spans="5:6" ht="14.25" customHeight="1">
      <c r="E315" s="2"/>
      <c r="F315" s="2"/>
    </row>
    <row r="316" spans="5:6" ht="14.25" customHeight="1">
      <c r="E316" s="2"/>
      <c r="F316" s="2"/>
    </row>
    <row r="317" spans="5:6" ht="14.25" customHeight="1">
      <c r="E317" s="2"/>
      <c r="F317" s="2"/>
    </row>
    <row r="318" spans="5:6" ht="14.25" customHeight="1">
      <c r="E318" s="2"/>
      <c r="F318" s="2"/>
    </row>
    <row r="319" spans="5:6" ht="14.25" customHeight="1">
      <c r="E319" s="2"/>
      <c r="F319" s="2"/>
    </row>
    <row r="320" spans="5:6" ht="14.25" customHeight="1">
      <c r="E320" s="2"/>
      <c r="F320" s="2"/>
    </row>
    <row r="321" spans="5:6" ht="14.25" customHeight="1">
      <c r="E321" s="2"/>
      <c r="F321" s="2"/>
    </row>
    <row r="322" spans="5:6" ht="14.25" customHeight="1">
      <c r="E322" s="2"/>
      <c r="F322" s="2"/>
    </row>
    <row r="323" spans="5:6" ht="14.25" customHeight="1">
      <c r="E323" s="2"/>
      <c r="F323" s="2"/>
    </row>
    <row r="324" spans="5:6" ht="14.25" customHeight="1">
      <c r="E324" s="2"/>
      <c r="F324" s="2"/>
    </row>
    <row r="325" spans="5:6" ht="14.25" customHeight="1">
      <c r="E325" s="2"/>
      <c r="F325" s="2"/>
    </row>
    <row r="326" spans="5:6" ht="14.25" customHeight="1">
      <c r="E326" s="2"/>
      <c r="F326" s="2"/>
    </row>
    <row r="327" spans="5:6" ht="14.25" customHeight="1">
      <c r="E327" s="2"/>
      <c r="F327" s="2"/>
    </row>
    <row r="328" spans="5:6" ht="14.25" customHeight="1">
      <c r="E328" s="2"/>
      <c r="F328" s="2"/>
    </row>
    <row r="329" spans="5:6" ht="14.25" customHeight="1">
      <c r="E329" s="2"/>
      <c r="F329" s="2"/>
    </row>
    <row r="330" spans="5:6" ht="14.25" customHeight="1">
      <c r="E330" s="2"/>
      <c r="F330" s="2"/>
    </row>
    <row r="331" spans="5:6" ht="14.25" customHeight="1">
      <c r="E331" s="2"/>
      <c r="F331" s="2"/>
    </row>
    <row r="332" spans="5:6" ht="14.25" customHeight="1">
      <c r="E332" s="2"/>
      <c r="F332" s="2"/>
    </row>
    <row r="333" spans="5:6" ht="14.25" customHeight="1">
      <c r="E333" s="2"/>
      <c r="F333" s="2"/>
    </row>
    <row r="334" spans="5:6" ht="14.25" customHeight="1">
      <c r="E334" s="2"/>
      <c r="F334" s="2"/>
    </row>
    <row r="335" spans="5:6" ht="14.25" customHeight="1">
      <c r="E335" s="2"/>
      <c r="F335" s="2"/>
    </row>
    <row r="336" spans="5:6" ht="14.25" customHeight="1">
      <c r="E336" s="2"/>
      <c r="F336" s="2"/>
    </row>
    <row r="337" spans="5:6" ht="14.25" customHeight="1">
      <c r="E337" s="2"/>
      <c r="F337" s="2"/>
    </row>
    <row r="338" spans="5:6" ht="14.25" customHeight="1">
      <c r="E338" s="2"/>
      <c r="F338" s="2"/>
    </row>
    <row r="339" spans="5:6" ht="14.25" customHeight="1">
      <c r="E339" s="2"/>
      <c r="F339" s="2"/>
    </row>
    <row r="340" spans="5:6" ht="14.25" customHeight="1">
      <c r="E340" s="2"/>
      <c r="F340" s="2"/>
    </row>
    <row r="341" spans="5:6" ht="14.25" customHeight="1">
      <c r="E341" s="2"/>
      <c r="F341" s="2"/>
    </row>
    <row r="342" spans="5:6" ht="14.25" customHeight="1">
      <c r="E342" s="2"/>
      <c r="F342" s="2"/>
    </row>
    <row r="343" spans="5:6" ht="14.25" customHeight="1">
      <c r="E343" s="2"/>
      <c r="F343" s="2"/>
    </row>
    <row r="344" spans="5:6" ht="14.25" customHeight="1">
      <c r="E344" s="2"/>
      <c r="F344" s="2"/>
    </row>
    <row r="345" spans="5:6" ht="14.25" customHeight="1">
      <c r="E345" s="2"/>
      <c r="F345" s="2"/>
    </row>
    <row r="346" spans="5:6" ht="14.25" customHeight="1">
      <c r="E346" s="2"/>
      <c r="F346" s="2"/>
    </row>
    <row r="347" spans="5:6" ht="14.25" customHeight="1">
      <c r="E347" s="2"/>
      <c r="F347" s="2"/>
    </row>
    <row r="348" spans="5:6" ht="14.25" customHeight="1">
      <c r="E348" s="2"/>
      <c r="F348" s="2"/>
    </row>
    <row r="349" spans="5:6" ht="14.25" customHeight="1">
      <c r="E349" s="2"/>
      <c r="F349" s="2"/>
    </row>
    <row r="350" spans="5:6" ht="14.25" customHeight="1">
      <c r="E350" s="2"/>
      <c r="F350" s="2"/>
    </row>
    <row r="351" spans="5:6" ht="14.25" customHeight="1">
      <c r="E351" s="2"/>
      <c r="F351" s="2"/>
    </row>
    <row r="352" spans="5:6" ht="14.25" customHeight="1">
      <c r="E352" s="2"/>
      <c r="F352" s="2"/>
    </row>
    <row r="353" spans="5:6" ht="14.25" customHeight="1">
      <c r="E353" s="2"/>
      <c r="F353" s="2"/>
    </row>
    <row r="354" spans="5:6" ht="14.25" customHeight="1">
      <c r="E354" s="2"/>
      <c r="F354" s="2"/>
    </row>
    <row r="355" spans="5:6" ht="14.25" customHeight="1">
      <c r="E355" s="2"/>
      <c r="F355" s="2"/>
    </row>
    <row r="356" spans="5:6" ht="14.25" customHeight="1">
      <c r="E356" s="2"/>
      <c r="F356" s="2"/>
    </row>
    <row r="357" spans="5:6" ht="14.25" customHeight="1">
      <c r="E357" s="2"/>
      <c r="F357" s="2"/>
    </row>
    <row r="358" spans="5:6" ht="14.25" customHeight="1">
      <c r="E358" s="2"/>
      <c r="F358" s="2"/>
    </row>
    <row r="359" spans="5:6" ht="14.25" customHeight="1">
      <c r="E359" s="2"/>
      <c r="F359" s="2"/>
    </row>
    <row r="360" spans="5:6" ht="14.25" customHeight="1">
      <c r="E360" s="2"/>
      <c r="F360" s="2"/>
    </row>
    <row r="361" spans="5:6" ht="14.25" customHeight="1">
      <c r="E361" s="2"/>
      <c r="F361" s="2"/>
    </row>
    <row r="362" spans="5:6" ht="14.25" customHeight="1">
      <c r="E362" s="2"/>
      <c r="F362" s="2"/>
    </row>
    <row r="363" spans="5:6" ht="14.25" customHeight="1">
      <c r="E363" s="2"/>
      <c r="F363" s="2"/>
    </row>
    <row r="364" spans="5:6" ht="14.25" customHeight="1">
      <c r="E364" s="2"/>
      <c r="F364" s="2"/>
    </row>
    <row r="365" spans="5:6" ht="14.25" customHeight="1">
      <c r="E365" s="2"/>
      <c r="F365" s="2"/>
    </row>
    <row r="366" spans="5:6" ht="14.25" customHeight="1">
      <c r="E366" s="2"/>
      <c r="F366" s="2"/>
    </row>
    <row r="367" spans="5:6" ht="14.25" customHeight="1">
      <c r="E367" s="2"/>
      <c r="F367" s="2"/>
    </row>
    <row r="368" spans="5:6" ht="14.25" customHeight="1">
      <c r="E368" s="2"/>
      <c r="F368" s="2"/>
    </row>
    <row r="369" spans="5:6" ht="14.25" customHeight="1">
      <c r="E369" s="2"/>
      <c r="F369" s="2"/>
    </row>
    <row r="370" spans="5:6" ht="14.25" customHeight="1">
      <c r="E370" s="2"/>
      <c r="F370" s="2"/>
    </row>
    <row r="371" spans="5:6" ht="14.25" customHeight="1">
      <c r="E371" s="2"/>
      <c r="F371" s="2"/>
    </row>
    <row r="372" spans="5:6" ht="14.25" customHeight="1">
      <c r="E372" s="2"/>
      <c r="F372" s="2"/>
    </row>
    <row r="373" spans="5:6" ht="14.25" customHeight="1">
      <c r="E373" s="2"/>
      <c r="F373" s="2"/>
    </row>
    <row r="374" spans="5:6" ht="14.25" customHeight="1">
      <c r="E374" s="2"/>
      <c r="F374" s="2"/>
    </row>
    <row r="375" spans="5:6" ht="14.25" customHeight="1">
      <c r="E375" s="2"/>
      <c r="F375" s="2"/>
    </row>
    <row r="376" spans="5:6" ht="14.25" customHeight="1">
      <c r="E376" s="2"/>
      <c r="F376" s="2"/>
    </row>
    <row r="377" spans="5:6" ht="14.25" customHeight="1">
      <c r="E377" s="2"/>
      <c r="F377" s="2"/>
    </row>
    <row r="378" spans="5:6" ht="14.25" customHeight="1">
      <c r="E378" s="2"/>
      <c r="F378" s="2"/>
    </row>
    <row r="379" spans="5:6" ht="14.25" customHeight="1">
      <c r="E379" s="2"/>
      <c r="F379" s="2"/>
    </row>
    <row r="380" spans="5:6" ht="14.25" customHeight="1">
      <c r="E380" s="2"/>
      <c r="F380" s="2"/>
    </row>
    <row r="381" spans="5:6" ht="14.25" customHeight="1">
      <c r="E381" s="2"/>
      <c r="F381" s="2"/>
    </row>
    <row r="382" spans="5:6" ht="14.25" customHeight="1">
      <c r="E382" s="2"/>
      <c r="F382" s="2"/>
    </row>
    <row r="383" spans="5:6" ht="14.25" customHeight="1">
      <c r="E383" s="2"/>
      <c r="F383" s="2"/>
    </row>
    <row r="384" spans="5:6" ht="14.25" customHeight="1">
      <c r="E384" s="2"/>
      <c r="F384" s="2"/>
    </row>
    <row r="385" spans="5:6" ht="14.25" customHeight="1">
      <c r="E385" s="2"/>
      <c r="F385" s="2"/>
    </row>
    <row r="386" spans="5:6" ht="14.25" customHeight="1">
      <c r="E386" s="2"/>
      <c r="F386" s="2"/>
    </row>
    <row r="387" spans="5:6" ht="14.25" customHeight="1">
      <c r="E387" s="2"/>
      <c r="F387" s="2"/>
    </row>
    <row r="388" spans="5:6" ht="14.25" customHeight="1">
      <c r="E388" s="2"/>
      <c r="F388" s="2"/>
    </row>
    <row r="389" spans="5:6" ht="14.25" customHeight="1">
      <c r="E389" s="2"/>
      <c r="F389" s="2"/>
    </row>
    <row r="390" spans="5:6" ht="14.25" customHeight="1">
      <c r="E390" s="2"/>
      <c r="F390" s="2"/>
    </row>
    <row r="391" spans="5:6" ht="14.25" customHeight="1">
      <c r="E391" s="2"/>
      <c r="F391" s="2"/>
    </row>
    <row r="392" spans="5:6" ht="14.25" customHeight="1">
      <c r="E392" s="2"/>
      <c r="F392" s="2"/>
    </row>
    <row r="393" spans="5:6" ht="14.25" customHeight="1">
      <c r="E393" s="2"/>
      <c r="F393" s="2"/>
    </row>
    <row r="394" spans="5:6" ht="14.25" customHeight="1">
      <c r="E394" s="2"/>
      <c r="F394" s="2"/>
    </row>
    <row r="395" spans="5:6" ht="14.25" customHeight="1">
      <c r="E395" s="2"/>
      <c r="F395" s="2"/>
    </row>
    <row r="396" spans="5:6" ht="14.25" customHeight="1">
      <c r="E396" s="2"/>
      <c r="F396" s="2"/>
    </row>
    <row r="397" spans="5:6" ht="14.25" customHeight="1">
      <c r="E397" s="2"/>
      <c r="F397" s="2"/>
    </row>
    <row r="398" spans="5:6" ht="14.25" customHeight="1">
      <c r="E398" s="2"/>
      <c r="F398" s="2"/>
    </row>
    <row r="399" spans="5:6" ht="14.25" customHeight="1">
      <c r="E399" s="2"/>
      <c r="F399" s="2"/>
    </row>
    <row r="400" spans="5:6" ht="14.25" customHeight="1">
      <c r="E400" s="2"/>
      <c r="F400" s="2"/>
    </row>
    <row r="401" spans="5:6" ht="14.25" customHeight="1">
      <c r="E401" s="2"/>
      <c r="F401" s="2"/>
    </row>
    <row r="402" spans="5:6" ht="14.25" customHeight="1">
      <c r="E402" s="2"/>
      <c r="F402" s="2"/>
    </row>
    <row r="403" spans="5:6" ht="14.25" customHeight="1">
      <c r="E403" s="2"/>
      <c r="F403" s="2"/>
    </row>
    <row r="404" spans="5:6" ht="14.25" customHeight="1">
      <c r="E404" s="2"/>
      <c r="F404" s="2"/>
    </row>
    <row r="405" spans="5:6" ht="14.25" customHeight="1">
      <c r="E405" s="2"/>
      <c r="F405" s="2"/>
    </row>
    <row r="406" spans="5:6" ht="14.25" customHeight="1">
      <c r="E406" s="2"/>
      <c r="F406" s="2"/>
    </row>
    <row r="407" spans="5:6" ht="14.25" customHeight="1">
      <c r="E407" s="2"/>
      <c r="F407" s="2"/>
    </row>
    <row r="408" spans="5:6" ht="14.25" customHeight="1">
      <c r="E408" s="2"/>
      <c r="F408" s="2"/>
    </row>
    <row r="409" spans="5:6" ht="14.25" customHeight="1">
      <c r="E409" s="2"/>
      <c r="F409" s="2"/>
    </row>
    <row r="410" spans="5:6" ht="14.25" customHeight="1">
      <c r="E410" s="2"/>
      <c r="F410" s="2"/>
    </row>
    <row r="411" spans="5:6" ht="14.25" customHeight="1">
      <c r="E411" s="2"/>
      <c r="F411" s="2"/>
    </row>
    <row r="412" spans="5:6" ht="14.25" customHeight="1">
      <c r="E412" s="2"/>
      <c r="F412" s="2"/>
    </row>
    <row r="413" spans="5:6" ht="14.25" customHeight="1">
      <c r="E413" s="2"/>
      <c r="F413" s="2"/>
    </row>
    <row r="414" spans="5:6" ht="14.25" customHeight="1">
      <c r="E414" s="2"/>
      <c r="F414" s="2"/>
    </row>
    <row r="415" spans="5:6" ht="14.25" customHeight="1">
      <c r="E415" s="2"/>
      <c r="F415" s="2"/>
    </row>
    <row r="416" spans="5:6" ht="14.25" customHeight="1">
      <c r="E416" s="2"/>
      <c r="F416" s="2"/>
    </row>
    <row r="417" spans="5:6" ht="14.25" customHeight="1">
      <c r="E417" s="2"/>
      <c r="F417" s="2"/>
    </row>
    <row r="418" spans="5:6" ht="14.25" customHeight="1">
      <c r="E418" s="2"/>
      <c r="F418" s="2"/>
    </row>
    <row r="419" spans="5:6" ht="14.25" customHeight="1">
      <c r="E419" s="2"/>
      <c r="F419" s="2"/>
    </row>
    <row r="420" spans="5:6" ht="14.25" customHeight="1">
      <c r="E420" s="2"/>
      <c r="F420" s="2"/>
    </row>
    <row r="421" spans="5:6" ht="14.25" customHeight="1">
      <c r="E421" s="2"/>
      <c r="F421" s="2"/>
    </row>
    <row r="422" spans="5:6" ht="14.25" customHeight="1">
      <c r="E422" s="2"/>
      <c r="F422" s="2"/>
    </row>
    <row r="423" spans="5:6" ht="14.25" customHeight="1">
      <c r="E423" s="2"/>
      <c r="F423" s="2"/>
    </row>
    <row r="424" spans="5:6" ht="14.25" customHeight="1">
      <c r="E424" s="2"/>
      <c r="F424" s="2"/>
    </row>
    <row r="425" spans="5:6" ht="14.25" customHeight="1">
      <c r="E425" s="2"/>
      <c r="F425" s="2"/>
    </row>
    <row r="426" spans="5:6" ht="14.25" customHeight="1">
      <c r="E426" s="2"/>
      <c r="F426" s="2"/>
    </row>
    <row r="427" spans="5:6" ht="14.25" customHeight="1">
      <c r="E427" s="2"/>
      <c r="F427" s="2"/>
    </row>
    <row r="428" spans="5:6" ht="14.25" customHeight="1">
      <c r="E428" s="2"/>
      <c r="F428" s="2"/>
    </row>
    <row r="429" spans="5:6" ht="14.25" customHeight="1">
      <c r="E429" s="2"/>
      <c r="F429" s="2"/>
    </row>
    <row r="430" spans="5:6" ht="14.25" customHeight="1">
      <c r="E430" s="2"/>
      <c r="F430" s="2"/>
    </row>
    <row r="431" spans="5:6" ht="14.25" customHeight="1">
      <c r="E431" s="2"/>
      <c r="F431" s="2"/>
    </row>
    <row r="432" spans="5:6" ht="14.25" customHeight="1">
      <c r="E432" s="2"/>
      <c r="F432" s="2"/>
    </row>
    <row r="433" spans="5:6" ht="14.25" customHeight="1">
      <c r="E433" s="2"/>
      <c r="F433" s="2"/>
    </row>
    <row r="434" spans="5:6" ht="14.25" customHeight="1">
      <c r="E434" s="2"/>
      <c r="F434" s="2"/>
    </row>
    <row r="435" spans="5:6" ht="14.25" customHeight="1">
      <c r="E435" s="2"/>
      <c r="F435" s="2"/>
    </row>
    <row r="436" spans="5:6" ht="14.25" customHeight="1">
      <c r="E436" s="2"/>
      <c r="F436" s="2"/>
    </row>
    <row r="437" spans="5:6" ht="14.25" customHeight="1">
      <c r="E437" s="2"/>
      <c r="F437" s="2"/>
    </row>
    <row r="438" spans="5:6" ht="14.25" customHeight="1">
      <c r="E438" s="2"/>
      <c r="F438" s="2"/>
    </row>
    <row r="439" spans="5:6" ht="14.25" customHeight="1">
      <c r="E439" s="2"/>
      <c r="F439" s="2"/>
    </row>
    <row r="440" spans="5:6" ht="14.25" customHeight="1">
      <c r="E440" s="2"/>
      <c r="F440" s="2"/>
    </row>
    <row r="441" spans="5:6" ht="14.25" customHeight="1">
      <c r="E441" s="2"/>
      <c r="F441" s="2"/>
    </row>
    <row r="442" spans="5:6" ht="14.25" customHeight="1">
      <c r="E442" s="2"/>
      <c r="F442" s="2"/>
    </row>
    <row r="443" spans="5:6" ht="14.25" customHeight="1">
      <c r="E443" s="2"/>
      <c r="F443" s="2"/>
    </row>
    <row r="444" spans="5:6" ht="14.25" customHeight="1">
      <c r="E444" s="2"/>
      <c r="F444" s="2"/>
    </row>
    <row r="445" spans="5:6" ht="14.25" customHeight="1">
      <c r="E445" s="2"/>
      <c r="F445" s="2"/>
    </row>
    <row r="446" spans="5:6" ht="14.25" customHeight="1">
      <c r="E446" s="2"/>
      <c r="F446" s="2"/>
    </row>
    <row r="447" spans="5:6" ht="14.25" customHeight="1">
      <c r="E447" s="2"/>
      <c r="F447" s="2"/>
    </row>
    <row r="448" spans="5:6" ht="14.25" customHeight="1">
      <c r="E448" s="2"/>
      <c r="F448" s="2"/>
    </row>
    <row r="449" spans="5:6" ht="14.25" customHeight="1">
      <c r="E449" s="2"/>
      <c r="F449" s="2"/>
    </row>
    <row r="450" spans="5:6" ht="14.25" customHeight="1">
      <c r="E450" s="2"/>
      <c r="F450" s="2"/>
    </row>
    <row r="451" spans="5:6" ht="14.25" customHeight="1">
      <c r="E451" s="2"/>
      <c r="F451" s="2"/>
    </row>
    <row r="452" spans="5:6" ht="14.25" customHeight="1">
      <c r="E452" s="2"/>
      <c r="F452" s="2"/>
    </row>
    <row r="453" spans="5:6" ht="14.25" customHeight="1">
      <c r="E453" s="2"/>
      <c r="F453" s="2"/>
    </row>
    <row r="454" spans="5:6" ht="14.25" customHeight="1">
      <c r="E454" s="2"/>
      <c r="F454" s="2"/>
    </row>
    <row r="455" spans="5:6" ht="14.25" customHeight="1">
      <c r="E455" s="2"/>
      <c r="F455" s="2"/>
    </row>
    <row r="456" spans="5:6" ht="14.25" customHeight="1">
      <c r="E456" s="2"/>
      <c r="F456" s="2"/>
    </row>
    <row r="457" spans="5:6" ht="14.25" customHeight="1">
      <c r="E457" s="2"/>
      <c r="F457" s="2"/>
    </row>
    <row r="458" spans="5:6" ht="14.25" customHeight="1">
      <c r="E458" s="2"/>
      <c r="F458" s="2"/>
    </row>
    <row r="459" spans="5:6" ht="14.25" customHeight="1">
      <c r="E459" s="2"/>
      <c r="F459" s="2"/>
    </row>
    <row r="460" spans="5:6" ht="14.25" customHeight="1">
      <c r="E460" s="2"/>
      <c r="F460" s="2"/>
    </row>
    <row r="461" spans="5:6" ht="14.25" customHeight="1">
      <c r="E461" s="2"/>
      <c r="F461" s="2"/>
    </row>
    <row r="462" spans="5:6" ht="14.25" customHeight="1">
      <c r="E462" s="2"/>
      <c r="F462" s="2"/>
    </row>
    <row r="463" spans="5:6" ht="14.25" customHeight="1">
      <c r="E463" s="2"/>
      <c r="F463" s="2"/>
    </row>
    <row r="464" spans="5:6" ht="14.25" customHeight="1">
      <c r="E464" s="2"/>
      <c r="F464" s="2"/>
    </row>
    <row r="465" spans="5:6" ht="14.25" customHeight="1">
      <c r="E465" s="2"/>
      <c r="F465" s="2"/>
    </row>
    <row r="466" spans="5:6" ht="14.25" customHeight="1">
      <c r="E466" s="2"/>
      <c r="F466" s="2"/>
    </row>
    <row r="467" spans="5:6" ht="14.25" customHeight="1">
      <c r="E467" s="2"/>
      <c r="F467" s="2"/>
    </row>
    <row r="468" spans="5:6" ht="14.25" customHeight="1">
      <c r="E468" s="2"/>
      <c r="F468" s="2"/>
    </row>
    <row r="469" spans="5:6" ht="14.25" customHeight="1">
      <c r="E469" s="2"/>
      <c r="F469" s="2"/>
    </row>
    <row r="470" spans="5:6" ht="14.25" customHeight="1">
      <c r="E470" s="2"/>
      <c r="F470" s="2"/>
    </row>
    <row r="471" spans="5:6" ht="14.25" customHeight="1">
      <c r="E471" s="2"/>
      <c r="F471" s="2"/>
    </row>
    <row r="472" spans="5:6" ht="14.25" customHeight="1">
      <c r="E472" s="2"/>
      <c r="F472" s="2"/>
    </row>
    <row r="473" spans="5:6" ht="14.25" customHeight="1">
      <c r="E473" s="2"/>
      <c r="F473" s="2"/>
    </row>
    <row r="474" spans="5:6" ht="14.25" customHeight="1">
      <c r="E474" s="2"/>
      <c r="F474" s="2"/>
    </row>
    <row r="475" spans="5:6" ht="14.25" customHeight="1">
      <c r="E475" s="2"/>
      <c r="F475" s="2"/>
    </row>
    <row r="476" spans="5:6" ht="14.25" customHeight="1">
      <c r="E476" s="2"/>
      <c r="F476" s="2"/>
    </row>
    <row r="477" spans="5:6" ht="14.25" customHeight="1">
      <c r="E477" s="2"/>
      <c r="F477" s="2"/>
    </row>
    <row r="478" spans="5:6" ht="14.25" customHeight="1">
      <c r="E478" s="2"/>
      <c r="F478" s="2"/>
    </row>
    <row r="479" spans="5:6" ht="14.25" customHeight="1">
      <c r="E479" s="2"/>
      <c r="F479" s="2"/>
    </row>
    <row r="480" spans="5:6" ht="14.25" customHeight="1">
      <c r="E480" s="2"/>
      <c r="F480" s="2"/>
    </row>
    <row r="481" spans="5:6" ht="14.25" customHeight="1">
      <c r="E481" s="2"/>
      <c r="F481" s="2"/>
    </row>
    <row r="482" spans="5:6" ht="14.25" customHeight="1">
      <c r="E482" s="2"/>
      <c r="F482" s="2"/>
    </row>
    <row r="483" spans="5:6" ht="14.25" customHeight="1">
      <c r="E483" s="2"/>
      <c r="F483" s="2"/>
    </row>
    <row r="484" spans="5:6" ht="14.25" customHeight="1">
      <c r="E484" s="2"/>
      <c r="F484" s="2"/>
    </row>
    <row r="485" spans="5:6" ht="14.25" customHeight="1">
      <c r="E485" s="2"/>
      <c r="F485" s="2"/>
    </row>
    <row r="486" spans="5:6" ht="14.25" customHeight="1">
      <c r="E486" s="2"/>
      <c r="F486" s="2"/>
    </row>
    <row r="487" spans="5:6" ht="14.25" customHeight="1">
      <c r="E487" s="2"/>
      <c r="F487" s="2"/>
    </row>
    <row r="488" spans="5:6" ht="14.25" customHeight="1">
      <c r="E488" s="2"/>
      <c r="F488" s="2"/>
    </row>
    <row r="489" spans="5:6" ht="14.25" customHeight="1">
      <c r="E489" s="2"/>
      <c r="F489" s="2"/>
    </row>
    <row r="490" spans="5:6" ht="14.25" customHeight="1">
      <c r="E490" s="2"/>
      <c r="F490" s="2"/>
    </row>
    <row r="491" spans="5:6" ht="14.25" customHeight="1">
      <c r="E491" s="2"/>
      <c r="F491" s="2"/>
    </row>
    <row r="492" spans="5:6" ht="14.25" customHeight="1">
      <c r="E492" s="2"/>
      <c r="F492" s="2"/>
    </row>
    <row r="493" spans="5:6" ht="14.25" customHeight="1">
      <c r="E493" s="2"/>
      <c r="F493" s="2"/>
    </row>
    <row r="494" spans="5:6" ht="14.25" customHeight="1">
      <c r="E494" s="2"/>
      <c r="F494" s="2"/>
    </row>
    <row r="495" spans="5:6" ht="14.25" customHeight="1">
      <c r="E495" s="2"/>
      <c r="F495" s="2"/>
    </row>
    <row r="496" spans="5:6" ht="14.25" customHeight="1">
      <c r="E496" s="2"/>
      <c r="F496" s="2"/>
    </row>
    <row r="497" spans="5:6" ht="14.25" customHeight="1">
      <c r="E497" s="2"/>
      <c r="F497" s="2"/>
    </row>
    <row r="498" spans="5:6" ht="14.25" customHeight="1">
      <c r="E498" s="2"/>
      <c r="F498" s="2"/>
    </row>
    <row r="499" spans="5:6" ht="14.25" customHeight="1">
      <c r="E499" s="2"/>
      <c r="F499" s="2"/>
    </row>
    <row r="500" spans="5:6" ht="14.25" customHeight="1">
      <c r="E500" s="2"/>
      <c r="F500" s="2"/>
    </row>
    <row r="501" spans="5:6" ht="14.25" customHeight="1">
      <c r="E501" s="2"/>
      <c r="F501" s="2"/>
    </row>
    <row r="502" spans="5:6" ht="14.25" customHeight="1">
      <c r="E502" s="2"/>
      <c r="F502" s="2"/>
    </row>
    <row r="503" spans="5:6" ht="14.25" customHeight="1">
      <c r="E503" s="2"/>
      <c r="F503" s="2"/>
    </row>
    <row r="504" spans="5:6" ht="14.25" customHeight="1">
      <c r="E504" s="2"/>
      <c r="F504" s="2"/>
    </row>
    <row r="505" spans="5:6" ht="14.25" customHeight="1">
      <c r="E505" s="2"/>
      <c r="F505" s="2"/>
    </row>
    <row r="506" spans="5:6" ht="14.25" customHeight="1">
      <c r="E506" s="2"/>
      <c r="F506" s="2"/>
    </row>
    <row r="507" spans="5:6" ht="14.25" customHeight="1">
      <c r="E507" s="2"/>
      <c r="F507" s="2"/>
    </row>
    <row r="508" spans="5:6" ht="14.25" customHeight="1">
      <c r="E508" s="2"/>
      <c r="F508" s="2"/>
    </row>
    <row r="509" spans="5:6" ht="14.25" customHeight="1">
      <c r="E509" s="2"/>
      <c r="F509" s="2"/>
    </row>
    <row r="510" spans="5:6" ht="14.25" customHeight="1">
      <c r="E510" s="2"/>
      <c r="F510" s="2"/>
    </row>
    <row r="511" spans="5:6" ht="14.25" customHeight="1">
      <c r="E511" s="2"/>
      <c r="F511" s="2"/>
    </row>
    <row r="512" spans="5:6" ht="14.25" customHeight="1">
      <c r="E512" s="2"/>
      <c r="F512" s="2"/>
    </row>
    <row r="513" spans="5:6" ht="14.25" customHeight="1">
      <c r="E513" s="2"/>
      <c r="F513" s="2"/>
    </row>
    <row r="514" spans="5:6" ht="14.25" customHeight="1">
      <c r="E514" s="2"/>
      <c r="F514" s="2"/>
    </row>
    <row r="515" spans="5:6" ht="14.25" customHeight="1">
      <c r="E515" s="2"/>
      <c r="F515" s="2"/>
    </row>
    <row r="516" spans="5:6" ht="14.25" customHeight="1">
      <c r="E516" s="2"/>
      <c r="F516" s="2"/>
    </row>
    <row r="517" spans="5:6" ht="14.25" customHeight="1">
      <c r="E517" s="2"/>
      <c r="F517" s="2"/>
    </row>
    <row r="518" spans="5:6" ht="14.25" customHeight="1">
      <c r="E518" s="2"/>
      <c r="F518" s="2"/>
    </row>
    <row r="519" spans="5:6" ht="14.25" customHeight="1">
      <c r="E519" s="2"/>
      <c r="F519" s="2"/>
    </row>
    <row r="520" spans="5:6" ht="14.25" customHeight="1">
      <c r="E520" s="2"/>
      <c r="F520" s="2"/>
    </row>
    <row r="521" spans="5:6" ht="14.25" customHeight="1">
      <c r="E521" s="2"/>
      <c r="F521" s="2"/>
    </row>
    <row r="522" spans="5:6" ht="14.25" customHeight="1">
      <c r="E522" s="2"/>
      <c r="F522" s="2"/>
    </row>
    <row r="523" spans="5:6" ht="14.25" customHeight="1">
      <c r="E523" s="2"/>
      <c r="F523" s="2"/>
    </row>
    <row r="524" spans="5:6" ht="14.25" customHeight="1">
      <c r="E524" s="2"/>
      <c r="F524" s="2"/>
    </row>
    <row r="525" spans="5:6" ht="14.25" customHeight="1">
      <c r="E525" s="2"/>
      <c r="F525" s="2"/>
    </row>
    <row r="526" spans="5:6" ht="14.25" customHeight="1">
      <c r="E526" s="2"/>
      <c r="F526" s="2"/>
    </row>
    <row r="527" spans="5:6" ht="14.25" customHeight="1">
      <c r="E527" s="2"/>
      <c r="F527" s="2"/>
    </row>
    <row r="528" spans="5:6" ht="14.25" customHeight="1">
      <c r="E528" s="2"/>
      <c r="F528" s="2"/>
    </row>
    <row r="529" spans="5:6" ht="14.25" customHeight="1">
      <c r="E529" s="2"/>
      <c r="F529" s="2"/>
    </row>
    <row r="530" spans="5:6" ht="14.25" customHeight="1">
      <c r="E530" s="2"/>
      <c r="F530" s="2"/>
    </row>
    <row r="531" spans="5:6" ht="14.25" customHeight="1">
      <c r="E531" s="2"/>
      <c r="F531" s="2"/>
    </row>
    <row r="532" spans="5:6" ht="14.25" customHeight="1">
      <c r="E532" s="2"/>
      <c r="F532" s="2"/>
    </row>
    <row r="533" spans="5:6" ht="14.25" customHeight="1">
      <c r="E533" s="2"/>
      <c r="F533" s="2"/>
    </row>
    <row r="534" spans="5:6" ht="14.25" customHeight="1">
      <c r="E534" s="2"/>
      <c r="F534" s="2"/>
    </row>
    <row r="535" spans="5:6" ht="14.25" customHeight="1">
      <c r="E535" s="2"/>
      <c r="F535" s="2"/>
    </row>
    <row r="536" spans="5:6" ht="14.25" customHeight="1">
      <c r="E536" s="2"/>
      <c r="F536" s="2"/>
    </row>
    <row r="537" spans="5:6" ht="14.25" customHeight="1">
      <c r="E537" s="2"/>
      <c r="F537" s="2"/>
    </row>
    <row r="538" spans="5:6" ht="14.25" customHeight="1">
      <c r="E538" s="2"/>
      <c r="F538" s="2"/>
    </row>
    <row r="539" spans="5:6" ht="14.25" customHeight="1">
      <c r="E539" s="2"/>
      <c r="F539" s="2"/>
    </row>
    <row r="540" spans="5:6" ht="14.25" customHeight="1">
      <c r="E540" s="2"/>
      <c r="F540" s="2"/>
    </row>
    <row r="541" spans="5:6" ht="14.25" customHeight="1">
      <c r="E541" s="2"/>
      <c r="F541" s="2"/>
    </row>
    <row r="542" spans="5:6" ht="14.25" customHeight="1">
      <c r="E542" s="2"/>
      <c r="F542" s="2"/>
    </row>
    <row r="543" spans="5:6" ht="14.25" customHeight="1">
      <c r="E543" s="2"/>
      <c r="F543" s="2"/>
    </row>
    <row r="544" spans="5:6" ht="14.25" customHeight="1">
      <c r="E544" s="2"/>
      <c r="F544" s="2"/>
    </row>
    <row r="545" spans="5:6" ht="14.25" customHeight="1">
      <c r="E545" s="2"/>
      <c r="F545" s="2"/>
    </row>
    <row r="546" spans="5:6" ht="14.25" customHeight="1">
      <c r="E546" s="2"/>
      <c r="F546" s="2"/>
    </row>
    <row r="547" spans="5:6" ht="14.25" customHeight="1">
      <c r="E547" s="2"/>
      <c r="F547" s="2"/>
    </row>
    <row r="548" spans="5:6" ht="14.25" customHeight="1">
      <c r="E548" s="2"/>
      <c r="F548" s="2"/>
    </row>
    <row r="549" spans="5:6" ht="14.25" customHeight="1">
      <c r="E549" s="2"/>
      <c r="F549" s="2"/>
    </row>
    <row r="550" spans="5:6" ht="14.25" customHeight="1">
      <c r="E550" s="2"/>
      <c r="F550" s="2"/>
    </row>
    <row r="551" spans="5:6" ht="14.25" customHeight="1">
      <c r="E551" s="2"/>
      <c r="F551" s="2"/>
    </row>
    <row r="552" spans="5:6" ht="14.25" customHeight="1">
      <c r="E552" s="2"/>
      <c r="F552" s="2"/>
    </row>
    <row r="553" spans="5:6" ht="14.25" customHeight="1">
      <c r="E553" s="2"/>
      <c r="F553" s="2"/>
    </row>
    <row r="554" spans="5:6" ht="14.25" customHeight="1">
      <c r="E554" s="2"/>
      <c r="F554" s="2"/>
    </row>
    <row r="555" spans="5:6" ht="14.25" customHeight="1">
      <c r="E555" s="2"/>
      <c r="F555" s="2"/>
    </row>
    <row r="556" spans="5:6" ht="14.25" customHeight="1">
      <c r="E556" s="2"/>
      <c r="F556" s="2"/>
    </row>
    <row r="557" spans="5:6" ht="14.25" customHeight="1">
      <c r="E557" s="2"/>
      <c r="F557" s="2"/>
    </row>
    <row r="558" spans="5:6" ht="14.25" customHeight="1">
      <c r="E558" s="2"/>
      <c r="F558" s="2"/>
    </row>
    <row r="559" spans="5:6" ht="14.25" customHeight="1">
      <c r="E559" s="2"/>
      <c r="F559" s="2"/>
    </row>
    <row r="560" spans="5:6" ht="14.25" customHeight="1">
      <c r="E560" s="2"/>
      <c r="F560" s="2"/>
    </row>
    <row r="561" spans="5:6" ht="14.25" customHeight="1">
      <c r="E561" s="2"/>
      <c r="F561" s="2"/>
    </row>
    <row r="562" spans="5:6" ht="14.25" customHeight="1">
      <c r="E562" s="2"/>
      <c r="F562" s="2"/>
    </row>
    <row r="563" spans="5:6" ht="14.25" customHeight="1">
      <c r="E563" s="2"/>
      <c r="F563" s="2"/>
    </row>
    <row r="564" spans="5:6" ht="14.25" customHeight="1">
      <c r="E564" s="2"/>
      <c r="F564" s="2"/>
    </row>
    <row r="565" spans="5:6" ht="14.25" customHeight="1">
      <c r="E565" s="2"/>
      <c r="F565" s="2"/>
    </row>
    <row r="566" spans="5:6" ht="14.25" customHeight="1">
      <c r="E566" s="2"/>
      <c r="F566" s="2"/>
    </row>
    <row r="567" spans="5:6" ht="14.25" customHeight="1">
      <c r="E567" s="2"/>
      <c r="F567" s="2"/>
    </row>
    <row r="568" spans="5:6" ht="14.25" customHeight="1">
      <c r="E568" s="2"/>
      <c r="F568" s="2"/>
    </row>
    <row r="569" spans="5:6" ht="14.25" customHeight="1">
      <c r="E569" s="2"/>
      <c r="F569" s="2"/>
    </row>
    <row r="570" spans="5:6" ht="14.25" customHeight="1">
      <c r="E570" s="2"/>
      <c r="F570" s="2"/>
    </row>
    <row r="571" spans="5:6" ht="14.25" customHeight="1">
      <c r="E571" s="2"/>
      <c r="F571" s="2"/>
    </row>
    <row r="572" spans="5:6" ht="14.25" customHeight="1">
      <c r="E572" s="2"/>
      <c r="F572" s="2"/>
    </row>
    <row r="573" spans="5:6" ht="14.25" customHeight="1">
      <c r="E573" s="2"/>
      <c r="F573" s="2"/>
    </row>
    <row r="574" spans="5:6" ht="14.25" customHeight="1">
      <c r="E574" s="2"/>
      <c r="F574" s="2"/>
    </row>
    <row r="575" spans="5:6" ht="14.25" customHeight="1">
      <c r="E575" s="2"/>
      <c r="F575" s="2"/>
    </row>
    <row r="576" spans="5:6" ht="14.25" customHeight="1">
      <c r="E576" s="2"/>
      <c r="F576" s="2"/>
    </row>
    <row r="577" spans="5:6" ht="14.25" customHeight="1">
      <c r="E577" s="2"/>
      <c r="F577" s="2"/>
    </row>
    <row r="578" spans="5:6" ht="14.25" customHeight="1">
      <c r="E578" s="2"/>
      <c r="F578" s="2"/>
    </row>
    <row r="579" spans="5:6" ht="14.25" customHeight="1">
      <c r="E579" s="2"/>
      <c r="F579" s="2"/>
    </row>
    <row r="580" spans="5:6" ht="14.25" customHeight="1">
      <c r="E580" s="2"/>
      <c r="F580" s="2"/>
    </row>
    <row r="581" spans="5:6" ht="14.25" customHeight="1">
      <c r="E581" s="2"/>
      <c r="F581" s="2"/>
    </row>
    <row r="582" spans="5:6" ht="14.25" customHeight="1">
      <c r="E582" s="2"/>
      <c r="F582" s="2"/>
    </row>
    <row r="583" spans="5:6" ht="14.25" customHeight="1">
      <c r="E583" s="2"/>
      <c r="F583" s="2"/>
    </row>
    <row r="584" spans="5:6" ht="14.25" customHeight="1">
      <c r="E584" s="2"/>
      <c r="F584" s="2"/>
    </row>
    <row r="585" spans="5:6" ht="14.25" customHeight="1">
      <c r="E585" s="2"/>
      <c r="F585" s="2"/>
    </row>
    <row r="586" spans="5:6" ht="14.25" customHeight="1">
      <c r="E586" s="2"/>
      <c r="F586" s="2"/>
    </row>
    <row r="587" spans="5:6" ht="14.25" customHeight="1">
      <c r="E587" s="2"/>
      <c r="F587" s="2"/>
    </row>
    <row r="588" spans="5:6" ht="14.25" customHeight="1">
      <c r="E588" s="2"/>
      <c r="F588" s="2"/>
    </row>
    <row r="589" spans="5:6" ht="14.25" customHeight="1">
      <c r="E589" s="2"/>
      <c r="F589" s="2"/>
    </row>
    <row r="590" spans="5:6" ht="14.25" customHeight="1">
      <c r="E590" s="2"/>
      <c r="F590" s="2"/>
    </row>
    <row r="591" spans="5:6" ht="14.25" customHeight="1">
      <c r="E591" s="2"/>
      <c r="F591" s="2"/>
    </row>
    <row r="592" spans="5:6" ht="14.25" customHeight="1">
      <c r="E592" s="2"/>
      <c r="F592" s="2"/>
    </row>
    <row r="593" spans="5:6" ht="14.25" customHeight="1">
      <c r="E593" s="2"/>
      <c r="F593" s="2"/>
    </row>
    <row r="594" spans="5:6" ht="14.25" customHeight="1">
      <c r="E594" s="2"/>
      <c r="F594" s="2"/>
    </row>
    <row r="595" spans="5:6" ht="14.25" customHeight="1">
      <c r="E595" s="2"/>
      <c r="F595" s="2"/>
    </row>
    <row r="596" spans="5:6" ht="14.25" customHeight="1">
      <c r="E596" s="2"/>
      <c r="F596" s="2"/>
    </row>
    <row r="597" spans="5:6" ht="14.25" customHeight="1">
      <c r="E597" s="2"/>
      <c r="F597" s="2"/>
    </row>
    <row r="598" spans="5:6" ht="14.25" customHeight="1">
      <c r="E598" s="2"/>
      <c r="F598" s="2"/>
    </row>
    <row r="599" spans="5:6" ht="14.25" customHeight="1">
      <c r="E599" s="2"/>
      <c r="F599" s="2"/>
    </row>
    <row r="600" spans="5:6" ht="14.25" customHeight="1">
      <c r="E600" s="2"/>
      <c r="F600" s="2"/>
    </row>
    <row r="601" spans="5:6" ht="14.25" customHeight="1">
      <c r="E601" s="2"/>
      <c r="F601" s="2"/>
    </row>
    <row r="602" spans="5:6" ht="14.25" customHeight="1">
      <c r="E602" s="2"/>
      <c r="F602" s="2"/>
    </row>
    <row r="603" spans="5:6" ht="14.25" customHeight="1">
      <c r="E603" s="2"/>
      <c r="F603" s="2"/>
    </row>
    <row r="604" spans="5:6" ht="14.25" customHeight="1">
      <c r="E604" s="2"/>
      <c r="F604" s="2"/>
    </row>
    <row r="605" spans="5:6" ht="14.25" customHeight="1">
      <c r="E605" s="2"/>
      <c r="F605" s="2"/>
    </row>
    <row r="606" spans="5:6" ht="14.25" customHeight="1">
      <c r="E606" s="2"/>
      <c r="F606" s="2"/>
    </row>
    <row r="607" spans="5:6" ht="14.25" customHeight="1">
      <c r="E607" s="2"/>
      <c r="F607" s="2"/>
    </row>
    <row r="608" spans="5:6" ht="14.25" customHeight="1">
      <c r="E608" s="2"/>
      <c r="F608" s="2"/>
    </row>
    <row r="609" spans="5:6" ht="14.25" customHeight="1">
      <c r="E609" s="2"/>
      <c r="F609" s="2"/>
    </row>
    <row r="610" spans="5:6" ht="14.25" customHeight="1">
      <c r="E610" s="2"/>
      <c r="F610" s="2"/>
    </row>
    <row r="611" spans="5:6" ht="14.25" customHeight="1">
      <c r="E611" s="2"/>
      <c r="F611" s="2"/>
    </row>
    <row r="612" spans="5:6" ht="14.25" customHeight="1">
      <c r="E612" s="2"/>
      <c r="F612" s="2"/>
    </row>
    <row r="613" spans="5:6" ht="14.25" customHeight="1">
      <c r="E613" s="2"/>
      <c r="F613" s="2"/>
    </row>
    <row r="614" spans="5:6" ht="14.25" customHeight="1">
      <c r="E614" s="2"/>
      <c r="F614" s="2"/>
    </row>
    <row r="615" spans="5:6" ht="14.25" customHeight="1">
      <c r="E615" s="2"/>
      <c r="F615" s="2"/>
    </row>
    <row r="616" spans="5:6" ht="14.25" customHeight="1">
      <c r="E616" s="2"/>
      <c r="F616" s="2"/>
    </row>
    <row r="617" spans="5:6" ht="14.25" customHeight="1">
      <c r="E617" s="2"/>
      <c r="F617" s="2"/>
    </row>
    <row r="618" spans="5:6" ht="14.25" customHeight="1">
      <c r="E618" s="2"/>
      <c r="F618" s="2"/>
    </row>
    <row r="619" spans="5:6" ht="14.25" customHeight="1">
      <c r="E619" s="2"/>
      <c r="F619" s="2"/>
    </row>
    <row r="620" spans="5:6" ht="14.25" customHeight="1">
      <c r="E620" s="2"/>
      <c r="F620" s="2"/>
    </row>
    <row r="621" spans="5:6" ht="14.25" customHeight="1">
      <c r="E621" s="2"/>
      <c r="F621" s="2"/>
    </row>
    <row r="622" spans="5:6" ht="14.25" customHeight="1">
      <c r="E622" s="2"/>
      <c r="F622" s="2"/>
    </row>
    <row r="623" spans="5:6" ht="14.25" customHeight="1">
      <c r="E623" s="2"/>
      <c r="F623" s="2"/>
    </row>
    <row r="624" spans="5:6" ht="14.25" customHeight="1">
      <c r="E624" s="2"/>
      <c r="F624" s="2"/>
    </row>
    <row r="625" spans="5:6" ht="14.25" customHeight="1">
      <c r="E625" s="2"/>
      <c r="F625" s="2"/>
    </row>
    <row r="626" spans="5:6" ht="14.25" customHeight="1">
      <c r="E626" s="2"/>
      <c r="F626" s="2"/>
    </row>
    <row r="627" spans="5:6" ht="14.25" customHeight="1">
      <c r="E627" s="2"/>
      <c r="F627" s="2"/>
    </row>
    <row r="628" spans="5:6" ht="14.25" customHeight="1">
      <c r="E628" s="2"/>
      <c r="F628" s="2"/>
    </row>
    <row r="629" spans="5:6" ht="14.25" customHeight="1">
      <c r="E629" s="2"/>
      <c r="F629" s="2"/>
    </row>
    <row r="630" spans="5:6" ht="14.25" customHeight="1">
      <c r="E630" s="2"/>
      <c r="F630" s="2"/>
    </row>
    <row r="631" spans="5:6" ht="14.25" customHeight="1">
      <c r="E631" s="2"/>
      <c r="F631" s="2"/>
    </row>
    <row r="632" spans="5:6" ht="14.25" customHeight="1">
      <c r="E632" s="2"/>
      <c r="F632" s="2"/>
    </row>
    <row r="633" spans="5:6" ht="14.25" customHeight="1">
      <c r="E633" s="2"/>
      <c r="F633" s="2"/>
    </row>
    <row r="634" spans="5:6" ht="14.25" customHeight="1">
      <c r="E634" s="2"/>
      <c r="F634" s="2"/>
    </row>
    <row r="635" spans="5:6" ht="14.25" customHeight="1">
      <c r="E635" s="2"/>
      <c r="F635" s="2"/>
    </row>
    <row r="636" spans="5:6" ht="14.25" customHeight="1">
      <c r="E636" s="2"/>
      <c r="F636" s="2"/>
    </row>
    <row r="637" spans="5:6" ht="14.25" customHeight="1">
      <c r="E637" s="2"/>
      <c r="F637" s="2"/>
    </row>
    <row r="638" spans="5:6" ht="14.25" customHeight="1">
      <c r="E638" s="2"/>
      <c r="F638" s="2"/>
    </row>
    <row r="639" spans="5:6" ht="14.25" customHeight="1">
      <c r="E639" s="2"/>
      <c r="F639" s="2"/>
    </row>
    <row r="640" spans="5:6" ht="14.25" customHeight="1">
      <c r="E640" s="2"/>
      <c r="F640" s="2"/>
    </row>
    <row r="641" spans="5:6" ht="14.25" customHeight="1">
      <c r="E641" s="2"/>
      <c r="F641" s="2"/>
    </row>
    <row r="642" spans="5:6" ht="14.25" customHeight="1">
      <c r="E642" s="2"/>
      <c r="F642" s="2"/>
    </row>
    <row r="643" spans="5:6" ht="14.25" customHeight="1">
      <c r="E643" s="2"/>
      <c r="F643" s="2"/>
    </row>
    <row r="644" spans="5:6" ht="14.25" customHeight="1">
      <c r="E644" s="2"/>
      <c r="F644" s="2"/>
    </row>
    <row r="645" spans="5:6" ht="14.25" customHeight="1">
      <c r="E645" s="2"/>
      <c r="F645" s="2"/>
    </row>
    <row r="646" spans="5:6" ht="14.25" customHeight="1">
      <c r="E646" s="2"/>
      <c r="F646" s="2"/>
    </row>
    <row r="647" spans="5:6" ht="14.25" customHeight="1">
      <c r="E647" s="2"/>
      <c r="F647" s="2"/>
    </row>
    <row r="648" spans="5:6" ht="14.25" customHeight="1">
      <c r="E648" s="2"/>
      <c r="F648" s="2"/>
    </row>
    <row r="649" spans="5:6" ht="14.25" customHeight="1">
      <c r="E649" s="2"/>
      <c r="F649" s="2"/>
    </row>
    <row r="650" spans="5:6" ht="14.25" customHeight="1">
      <c r="E650" s="2"/>
      <c r="F650" s="2"/>
    </row>
    <row r="651" spans="5:6" ht="14.25" customHeight="1">
      <c r="E651" s="2"/>
      <c r="F651" s="2"/>
    </row>
    <row r="652" spans="5:6" ht="14.25" customHeight="1">
      <c r="E652" s="2"/>
      <c r="F652" s="2"/>
    </row>
    <row r="653" spans="5:6" ht="14.25" customHeight="1">
      <c r="E653" s="2"/>
      <c r="F653" s="2"/>
    </row>
    <row r="654" spans="5:6" ht="14.25" customHeight="1">
      <c r="E654" s="2"/>
      <c r="F654" s="2"/>
    </row>
    <row r="655" spans="5:6" ht="14.25" customHeight="1">
      <c r="E655" s="2"/>
      <c r="F655" s="2"/>
    </row>
    <row r="656" spans="5:6" ht="14.25" customHeight="1">
      <c r="E656" s="2"/>
      <c r="F656" s="2"/>
    </row>
    <row r="657" spans="5:6" ht="14.25" customHeight="1">
      <c r="E657" s="2"/>
      <c r="F657" s="2"/>
    </row>
    <row r="658" spans="5:6" ht="14.25" customHeight="1">
      <c r="E658" s="2"/>
      <c r="F658" s="2"/>
    </row>
    <row r="659" spans="5:6" ht="14.25" customHeight="1">
      <c r="E659" s="2"/>
      <c r="F659" s="2"/>
    </row>
    <row r="660" spans="5:6" ht="14.25" customHeight="1">
      <c r="E660" s="2"/>
      <c r="F660" s="2"/>
    </row>
    <row r="661" spans="5:6" ht="14.25" customHeight="1">
      <c r="E661" s="2"/>
      <c r="F661" s="2"/>
    </row>
    <row r="662" spans="5:6" ht="14.25" customHeight="1">
      <c r="E662" s="2"/>
      <c r="F662" s="2"/>
    </row>
    <row r="663" spans="5:6" ht="14.25" customHeight="1">
      <c r="E663" s="2"/>
      <c r="F663" s="2"/>
    </row>
    <row r="664" spans="5:6" ht="14.25" customHeight="1">
      <c r="E664" s="2"/>
      <c r="F664" s="2"/>
    </row>
    <row r="665" spans="5:6" ht="14.25" customHeight="1">
      <c r="E665" s="2"/>
      <c r="F665" s="2"/>
    </row>
    <row r="666" spans="5:6" ht="14.25" customHeight="1">
      <c r="E666" s="2"/>
      <c r="F666" s="2"/>
    </row>
    <row r="667" spans="5:6" ht="14.25" customHeight="1">
      <c r="E667" s="2"/>
      <c r="F667" s="2"/>
    </row>
    <row r="668" spans="5:6" ht="14.25" customHeight="1">
      <c r="E668" s="2"/>
      <c r="F668" s="2"/>
    </row>
    <row r="669" spans="5:6" ht="14.25" customHeight="1">
      <c r="E669" s="2"/>
      <c r="F669" s="2"/>
    </row>
    <row r="670" spans="5:6" ht="14.25" customHeight="1">
      <c r="E670" s="2"/>
      <c r="F670" s="2"/>
    </row>
    <row r="671" spans="5:6" ht="14.25" customHeight="1">
      <c r="E671" s="2"/>
      <c r="F671" s="2"/>
    </row>
    <row r="672" spans="5:6" ht="14.25" customHeight="1">
      <c r="E672" s="2"/>
      <c r="F672" s="2"/>
    </row>
    <row r="673" spans="5:6" ht="14.25" customHeight="1">
      <c r="E673" s="2"/>
      <c r="F673" s="2"/>
    </row>
    <row r="674" spans="5:6" ht="14.25" customHeight="1">
      <c r="E674" s="2"/>
      <c r="F674" s="2"/>
    </row>
    <row r="675" spans="5:6" ht="14.25" customHeight="1">
      <c r="E675" s="2"/>
      <c r="F675" s="2"/>
    </row>
    <row r="676" spans="5:6" ht="14.25" customHeight="1">
      <c r="E676" s="2"/>
      <c r="F676" s="2"/>
    </row>
    <row r="677" spans="5:6" ht="14.25" customHeight="1">
      <c r="E677" s="2"/>
      <c r="F677" s="2"/>
    </row>
    <row r="678" spans="5:6" ht="14.25" customHeight="1">
      <c r="E678" s="2"/>
      <c r="F678" s="2"/>
    </row>
    <row r="679" spans="5:6" ht="14.25" customHeight="1">
      <c r="E679" s="2"/>
      <c r="F679" s="2"/>
    </row>
    <row r="680" spans="5:6" ht="14.25" customHeight="1">
      <c r="E680" s="2"/>
      <c r="F680" s="2"/>
    </row>
    <row r="681" spans="5:6" ht="14.25" customHeight="1">
      <c r="E681" s="2"/>
      <c r="F681" s="2"/>
    </row>
    <row r="682" spans="5:6" ht="14.25" customHeight="1">
      <c r="E682" s="2"/>
      <c r="F682" s="2"/>
    </row>
    <row r="683" spans="5:6" ht="14.25" customHeight="1">
      <c r="E683" s="2"/>
      <c r="F683" s="2"/>
    </row>
    <row r="684" spans="5:6" ht="14.25" customHeight="1">
      <c r="E684" s="2"/>
      <c r="F684" s="2"/>
    </row>
    <row r="685" spans="5:6" ht="14.25" customHeight="1">
      <c r="E685" s="2"/>
      <c r="F685" s="2"/>
    </row>
    <row r="686" spans="5:6" ht="14.25" customHeight="1">
      <c r="E686" s="2"/>
      <c r="F686" s="2"/>
    </row>
    <row r="687" spans="5:6" ht="14.25" customHeight="1">
      <c r="E687" s="2"/>
      <c r="F687" s="2"/>
    </row>
    <row r="688" spans="5:6" ht="14.25" customHeight="1">
      <c r="E688" s="2"/>
      <c r="F688" s="2"/>
    </row>
    <row r="689" spans="5:6" ht="14.25" customHeight="1">
      <c r="E689" s="2"/>
      <c r="F689" s="2"/>
    </row>
    <row r="690" spans="5:6" ht="14.25" customHeight="1">
      <c r="E690" s="2"/>
      <c r="F690" s="2"/>
    </row>
    <row r="691" spans="5:6" ht="14.25" customHeight="1">
      <c r="E691" s="2"/>
      <c r="F691" s="2"/>
    </row>
    <row r="692" spans="5:6" ht="14.25" customHeight="1">
      <c r="E692" s="2"/>
      <c r="F692" s="2"/>
    </row>
    <row r="693" spans="5:6" ht="14.25" customHeight="1">
      <c r="E693" s="2"/>
      <c r="F693" s="2"/>
    </row>
    <row r="694" spans="5:6" ht="14.25" customHeight="1">
      <c r="E694" s="2"/>
      <c r="F694" s="2"/>
    </row>
    <row r="695" spans="5:6" ht="14.25" customHeight="1">
      <c r="E695" s="2"/>
      <c r="F695" s="2"/>
    </row>
    <row r="696" spans="5:6" ht="14.25" customHeight="1">
      <c r="E696" s="2"/>
      <c r="F696" s="2"/>
    </row>
    <row r="697" spans="5:6" ht="14.25" customHeight="1">
      <c r="E697" s="2"/>
      <c r="F697" s="2"/>
    </row>
    <row r="698" spans="5:6" ht="14.25" customHeight="1">
      <c r="E698" s="2"/>
      <c r="F698" s="2"/>
    </row>
    <row r="699" spans="5:6" ht="14.25" customHeight="1">
      <c r="E699" s="2"/>
      <c r="F699" s="2"/>
    </row>
    <row r="700" spans="5:6" ht="14.25" customHeight="1">
      <c r="E700" s="2"/>
      <c r="F700" s="2"/>
    </row>
    <row r="701" spans="5:6" ht="14.25" customHeight="1">
      <c r="E701" s="2"/>
      <c r="F701" s="2"/>
    </row>
    <row r="702" spans="5:6" ht="14.25" customHeight="1">
      <c r="E702" s="2"/>
      <c r="F702" s="2"/>
    </row>
    <row r="703" spans="5:6" ht="14.25" customHeight="1">
      <c r="E703" s="2"/>
      <c r="F703" s="2"/>
    </row>
    <row r="704" spans="5:6" ht="14.25" customHeight="1">
      <c r="E704" s="2"/>
      <c r="F704" s="2"/>
    </row>
    <row r="705" spans="5:6" ht="14.25" customHeight="1">
      <c r="E705" s="2"/>
      <c r="F705" s="2"/>
    </row>
    <row r="706" spans="5:6" ht="14.25" customHeight="1">
      <c r="E706" s="2"/>
      <c r="F706" s="2"/>
    </row>
    <row r="707" spans="5:6" ht="14.25" customHeight="1">
      <c r="E707" s="2"/>
      <c r="F707" s="2"/>
    </row>
    <row r="708" spans="5:6" ht="14.25" customHeight="1">
      <c r="E708" s="2"/>
      <c r="F708" s="2"/>
    </row>
    <row r="709" spans="5:6" ht="14.25" customHeight="1">
      <c r="E709" s="2"/>
      <c r="F709" s="2"/>
    </row>
    <row r="710" spans="5:6" ht="14.25" customHeight="1">
      <c r="E710" s="2"/>
      <c r="F710" s="2"/>
    </row>
    <row r="711" spans="5:6" ht="14.25" customHeight="1">
      <c r="E711" s="2"/>
      <c r="F711" s="2"/>
    </row>
    <row r="712" spans="5:6" ht="14.25" customHeight="1">
      <c r="E712" s="2"/>
      <c r="F712" s="2"/>
    </row>
    <row r="713" spans="5:6" ht="14.25" customHeight="1">
      <c r="E713" s="2"/>
      <c r="F713" s="2"/>
    </row>
    <row r="714" spans="5:6" ht="14.25" customHeight="1">
      <c r="E714" s="2"/>
      <c r="F714" s="2"/>
    </row>
    <row r="715" spans="5:6" ht="14.25" customHeight="1">
      <c r="E715" s="2"/>
      <c r="F715" s="2"/>
    </row>
    <row r="716" spans="5:6" ht="14.25" customHeight="1">
      <c r="E716" s="2"/>
      <c r="F716" s="2"/>
    </row>
    <row r="717" spans="5:6" ht="14.25" customHeight="1">
      <c r="E717" s="2"/>
      <c r="F717" s="2"/>
    </row>
    <row r="718" spans="5:6" ht="14.25" customHeight="1">
      <c r="E718" s="2"/>
      <c r="F718" s="2"/>
    </row>
    <row r="719" spans="5:6" ht="14.25" customHeight="1">
      <c r="E719" s="2"/>
      <c r="F719" s="2"/>
    </row>
    <row r="720" spans="5:6" ht="14.25" customHeight="1">
      <c r="E720" s="2"/>
      <c r="F720" s="2"/>
    </row>
    <row r="721" spans="5:6" ht="14.25" customHeight="1">
      <c r="E721" s="2"/>
      <c r="F721" s="2"/>
    </row>
    <row r="722" spans="5:6" ht="14.25" customHeight="1">
      <c r="E722" s="2"/>
      <c r="F722" s="2"/>
    </row>
    <row r="723" spans="5:6" ht="14.25" customHeight="1">
      <c r="E723" s="2"/>
      <c r="F723" s="2"/>
    </row>
    <row r="724" spans="5:6" ht="14.25" customHeight="1">
      <c r="E724" s="2"/>
      <c r="F724" s="2"/>
    </row>
    <row r="725" spans="5:6" ht="14.25" customHeight="1">
      <c r="E725" s="2"/>
      <c r="F725" s="2"/>
    </row>
    <row r="726" spans="5:6" ht="14.25" customHeight="1">
      <c r="E726" s="2"/>
      <c r="F726" s="2"/>
    </row>
    <row r="727" spans="5:6" ht="14.25" customHeight="1">
      <c r="E727" s="2"/>
      <c r="F727" s="2"/>
    </row>
    <row r="728" spans="5:6" ht="14.25" customHeight="1">
      <c r="E728" s="2"/>
      <c r="F728" s="2"/>
    </row>
    <row r="729" spans="5:6" ht="14.25" customHeight="1">
      <c r="E729" s="2"/>
      <c r="F729" s="2"/>
    </row>
    <row r="730" spans="5:6" ht="14.25" customHeight="1">
      <c r="E730" s="2"/>
      <c r="F730" s="2"/>
    </row>
    <row r="731" spans="5:6" ht="14.25" customHeight="1">
      <c r="E731" s="2"/>
      <c r="F731" s="2"/>
    </row>
    <row r="732" spans="5:6" ht="14.25" customHeight="1">
      <c r="E732" s="2"/>
      <c r="F732" s="2"/>
    </row>
    <row r="733" spans="5:6" ht="14.25" customHeight="1">
      <c r="E733" s="2"/>
      <c r="F733" s="2"/>
    </row>
    <row r="734" spans="5:6" ht="14.25" customHeight="1">
      <c r="E734" s="2"/>
      <c r="F734" s="2"/>
    </row>
    <row r="735" spans="5:6" ht="14.25" customHeight="1">
      <c r="E735" s="2"/>
      <c r="F735" s="2"/>
    </row>
    <row r="736" spans="5:6" ht="14.25" customHeight="1">
      <c r="E736" s="2"/>
      <c r="F736" s="2"/>
    </row>
    <row r="737" spans="5:6" ht="14.25" customHeight="1">
      <c r="E737" s="2"/>
      <c r="F737" s="2"/>
    </row>
    <row r="738" spans="5:6" ht="14.25" customHeight="1">
      <c r="E738" s="2"/>
      <c r="F738" s="2"/>
    </row>
    <row r="739" spans="5:6" ht="14.25" customHeight="1">
      <c r="E739" s="2"/>
      <c r="F739" s="2"/>
    </row>
    <row r="740" spans="5:6" ht="14.25" customHeight="1">
      <c r="E740" s="2"/>
      <c r="F740" s="2"/>
    </row>
    <row r="741" spans="5:6" ht="14.25" customHeight="1">
      <c r="E741" s="2"/>
      <c r="F741" s="2"/>
    </row>
    <row r="742" spans="5:6" ht="14.25" customHeight="1">
      <c r="E742" s="2"/>
      <c r="F742" s="2"/>
    </row>
    <row r="743" spans="5:6" ht="14.25" customHeight="1">
      <c r="E743" s="2"/>
      <c r="F743" s="2"/>
    </row>
    <row r="744" spans="5:6" ht="14.25" customHeight="1">
      <c r="E744" s="2"/>
      <c r="F744" s="2"/>
    </row>
    <row r="745" spans="5:6" ht="14.25" customHeight="1">
      <c r="E745" s="2"/>
      <c r="F745" s="2"/>
    </row>
    <row r="746" spans="5:6" ht="14.25" customHeight="1">
      <c r="E746" s="2"/>
      <c r="F746" s="2"/>
    </row>
    <row r="747" spans="5:6" ht="14.25" customHeight="1">
      <c r="E747" s="2"/>
      <c r="F747" s="2"/>
    </row>
    <row r="748" spans="5:6" ht="14.25" customHeight="1">
      <c r="E748" s="2"/>
      <c r="F748" s="2"/>
    </row>
    <row r="749" spans="5:6" ht="14.25" customHeight="1">
      <c r="E749" s="2"/>
      <c r="F749" s="2"/>
    </row>
    <row r="750" spans="5:6" ht="14.25" customHeight="1">
      <c r="E750" s="2"/>
      <c r="F750" s="2"/>
    </row>
    <row r="751" spans="5:6" ht="14.25" customHeight="1">
      <c r="E751" s="2"/>
      <c r="F751" s="2"/>
    </row>
    <row r="752" spans="5:6" ht="14.25" customHeight="1">
      <c r="E752" s="2"/>
      <c r="F752" s="2"/>
    </row>
    <row r="753" spans="5:6" ht="14.25" customHeight="1">
      <c r="E753" s="2"/>
      <c r="F753" s="2"/>
    </row>
    <row r="754" spans="5:6" ht="14.25" customHeight="1">
      <c r="E754" s="2"/>
      <c r="F754" s="2"/>
    </row>
    <row r="755" spans="5:6" ht="14.25" customHeight="1">
      <c r="E755" s="2"/>
      <c r="F755" s="2"/>
    </row>
    <row r="756" spans="5:6" ht="14.25" customHeight="1">
      <c r="E756" s="2"/>
      <c r="F756" s="2"/>
    </row>
    <row r="757" spans="5:6" ht="14.25" customHeight="1">
      <c r="E757" s="2"/>
      <c r="F757" s="2"/>
    </row>
    <row r="758" spans="5:6" ht="14.25" customHeight="1">
      <c r="E758" s="2"/>
      <c r="F758" s="2"/>
    </row>
    <row r="759" spans="5:6" ht="14.25" customHeight="1">
      <c r="E759" s="2"/>
      <c r="F759" s="2"/>
    </row>
    <row r="760" spans="5:6" ht="14.25" customHeight="1">
      <c r="E760" s="2"/>
      <c r="F760" s="2"/>
    </row>
    <row r="761" spans="5:6" ht="14.25" customHeight="1">
      <c r="E761" s="2"/>
      <c r="F761" s="2"/>
    </row>
    <row r="762" spans="5:6" ht="14.25" customHeight="1">
      <c r="E762" s="2"/>
      <c r="F762" s="2"/>
    </row>
    <row r="763" spans="5:6" ht="14.25" customHeight="1">
      <c r="E763" s="2"/>
      <c r="F763" s="2"/>
    </row>
    <row r="764" spans="5:6" ht="14.25" customHeight="1">
      <c r="E764" s="2"/>
      <c r="F764" s="2"/>
    </row>
    <row r="765" spans="5:6" ht="14.25" customHeight="1">
      <c r="E765" s="2"/>
      <c r="F765" s="2"/>
    </row>
    <row r="766" spans="5:6" ht="14.25" customHeight="1">
      <c r="E766" s="2"/>
      <c r="F766" s="2"/>
    </row>
    <row r="767" spans="5:6" ht="14.25" customHeight="1">
      <c r="E767" s="2"/>
      <c r="F767" s="2"/>
    </row>
    <row r="768" spans="5:6" ht="14.25" customHeight="1">
      <c r="E768" s="2"/>
      <c r="F768" s="2"/>
    </row>
    <row r="769" spans="5:6" ht="14.25" customHeight="1">
      <c r="E769" s="2"/>
      <c r="F769" s="2"/>
    </row>
    <row r="770" spans="5:6" ht="14.25" customHeight="1">
      <c r="E770" s="2"/>
      <c r="F770" s="2"/>
    </row>
    <row r="771" spans="5:6" ht="14.25" customHeight="1">
      <c r="E771" s="2"/>
      <c r="F771" s="2"/>
    </row>
    <row r="772" spans="5:6" ht="14.25" customHeight="1">
      <c r="E772" s="2"/>
      <c r="F772" s="2"/>
    </row>
    <row r="773" spans="5:6" ht="14.25" customHeight="1">
      <c r="E773" s="2"/>
      <c r="F773" s="2"/>
    </row>
    <row r="774" spans="5:6" ht="14.25" customHeight="1">
      <c r="E774" s="2"/>
      <c r="F774" s="2"/>
    </row>
    <row r="775" spans="5:6" ht="14.25" customHeight="1">
      <c r="E775" s="2"/>
      <c r="F775" s="2"/>
    </row>
    <row r="776" spans="5:6" ht="14.25" customHeight="1">
      <c r="E776" s="2"/>
      <c r="F776" s="2"/>
    </row>
    <row r="777" spans="5:6" ht="14.25" customHeight="1">
      <c r="E777" s="2"/>
      <c r="F777" s="2"/>
    </row>
    <row r="778" spans="5:6" ht="14.25" customHeight="1">
      <c r="E778" s="2"/>
      <c r="F778" s="2"/>
    </row>
    <row r="779" spans="5:6" ht="14.25" customHeight="1">
      <c r="E779" s="2"/>
      <c r="F779" s="2"/>
    </row>
    <row r="780" spans="5:6" ht="14.25" customHeight="1">
      <c r="E780" s="2"/>
      <c r="F780" s="2"/>
    </row>
    <row r="781" spans="5:6" ht="14.25" customHeight="1">
      <c r="E781" s="2"/>
      <c r="F781" s="2"/>
    </row>
    <row r="782" spans="5:6" ht="14.25" customHeight="1">
      <c r="E782" s="2"/>
      <c r="F782" s="2"/>
    </row>
    <row r="783" spans="5:6" ht="14.25" customHeight="1">
      <c r="E783" s="2"/>
      <c r="F783" s="2"/>
    </row>
    <row r="784" spans="5:6" ht="14.25" customHeight="1">
      <c r="E784" s="2"/>
      <c r="F784" s="2"/>
    </row>
    <row r="785" spans="5:6" ht="14.25" customHeight="1">
      <c r="E785" s="2"/>
      <c r="F785" s="2"/>
    </row>
    <row r="786" spans="5:6" ht="14.25" customHeight="1">
      <c r="E786" s="2"/>
      <c r="F786" s="2"/>
    </row>
    <row r="787" spans="5:6" ht="14.25" customHeight="1">
      <c r="E787" s="2"/>
      <c r="F787" s="2"/>
    </row>
    <row r="788" spans="5:6" ht="14.25" customHeight="1">
      <c r="E788" s="2"/>
      <c r="F788" s="2"/>
    </row>
    <row r="789" spans="5:6" ht="14.25" customHeight="1">
      <c r="E789" s="2"/>
      <c r="F789" s="2"/>
    </row>
    <row r="790" spans="5:6" ht="14.25" customHeight="1">
      <c r="E790" s="2"/>
      <c r="F790" s="2"/>
    </row>
    <row r="791" spans="5:6" ht="14.25" customHeight="1">
      <c r="E791" s="2"/>
      <c r="F791" s="2"/>
    </row>
    <row r="792" spans="5:6" ht="14.25" customHeight="1">
      <c r="E792" s="2"/>
      <c r="F792" s="2"/>
    </row>
    <row r="793" spans="5:6" ht="14.25" customHeight="1">
      <c r="E793" s="2"/>
      <c r="F793" s="2"/>
    </row>
    <row r="794" spans="5:6" ht="14.25" customHeight="1">
      <c r="E794" s="2"/>
      <c r="F794" s="2"/>
    </row>
    <row r="795" spans="5:6" ht="14.25" customHeight="1">
      <c r="E795" s="2"/>
      <c r="F795" s="2"/>
    </row>
    <row r="796" spans="5:6" ht="14.25" customHeight="1">
      <c r="E796" s="2"/>
      <c r="F796" s="2"/>
    </row>
    <row r="797" spans="5:6" ht="14.25" customHeight="1">
      <c r="E797" s="2"/>
      <c r="F797" s="2"/>
    </row>
    <row r="798" spans="5:6" ht="14.25" customHeight="1">
      <c r="E798" s="2"/>
      <c r="F798" s="2"/>
    </row>
    <row r="799" spans="5:6" ht="14.25" customHeight="1">
      <c r="E799" s="2"/>
      <c r="F799" s="2"/>
    </row>
    <row r="800" spans="5:6" ht="14.25" customHeight="1">
      <c r="E800" s="2"/>
      <c r="F800" s="2"/>
    </row>
    <row r="801" spans="5:6" ht="14.25" customHeight="1">
      <c r="E801" s="2"/>
      <c r="F801" s="2"/>
    </row>
    <row r="802" spans="5:6" ht="14.25" customHeight="1">
      <c r="E802" s="2"/>
      <c r="F802" s="2"/>
    </row>
    <row r="803" spans="5:6" ht="14.25" customHeight="1">
      <c r="E803" s="2"/>
      <c r="F803" s="2"/>
    </row>
    <row r="804" spans="5:6" ht="14.25" customHeight="1">
      <c r="E804" s="2"/>
      <c r="F804" s="2"/>
    </row>
    <row r="805" spans="5:6" ht="14.25" customHeight="1">
      <c r="E805" s="2"/>
      <c r="F805" s="2"/>
    </row>
    <row r="806" spans="5:6" ht="14.25" customHeight="1">
      <c r="E806" s="2"/>
      <c r="F806" s="2"/>
    </row>
    <row r="807" spans="5:6" ht="14.25" customHeight="1">
      <c r="E807" s="2"/>
      <c r="F807" s="2"/>
    </row>
    <row r="808" spans="5:6" ht="14.25" customHeight="1">
      <c r="E808" s="2"/>
      <c r="F808" s="2"/>
    </row>
    <row r="809" spans="5:6" ht="14.25" customHeight="1">
      <c r="E809" s="2"/>
      <c r="F809" s="2"/>
    </row>
    <row r="810" spans="5:6" ht="14.25" customHeight="1">
      <c r="E810" s="2"/>
      <c r="F810" s="2"/>
    </row>
    <row r="811" spans="5:6" ht="14.25" customHeight="1">
      <c r="E811" s="2"/>
      <c r="F811" s="2"/>
    </row>
    <row r="812" spans="5:6" ht="14.25" customHeight="1">
      <c r="E812" s="2"/>
      <c r="F812" s="2"/>
    </row>
    <row r="813" spans="5:6" ht="14.25" customHeight="1">
      <c r="E813" s="2"/>
      <c r="F813" s="2"/>
    </row>
    <row r="814" spans="5:6" ht="14.25" customHeight="1">
      <c r="E814" s="2"/>
      <c r="F814" s="2"/>
    </row>
    <row r="815" spans="5:6" ht="14.25" customHeight="1">
      <c r="E815" s="2"/>
      <c r="F815" s="2"/>
    </row>
    <row r="816" spans="5:6" ht="14.25" customHeight="1">
      <c r="E816" s="2"/>
      <c r="F816" s="2"/>
    </row>
    <row r="817" spans="5:6" ht="14.25" customHeight="1">
      <c r="E817" s="2"/>
      <c r="F817" s="2"/>
    </row>
    <row r="818" spans="5:6" ht="14.25" customHeight="1">
      <c r="E818" s="2"/>
      <c r="F818" s="2"/>
    </row>
    <row r="819" spans="5:6" ht="14.25" customHeight="1">
      <c r="E819" s="2"/>
      <c r="F819" s="2"/>
    </row>
    <row r="820" spans="5:6" ht="14.25" customHeight="1">
      <c r="E820" s="2"/>
      <c r="F820" s="2"/>
    </row>
    <row r="821" spans="5:6" ht="14.25" customHeight="1">
      <c r="E821" s="2"/>
      <c r="F821" s="2"/>
    </row>
    <row r="822" spans="5:6" ht="14.25" customHeight="1">
      <c r="E822" s="2"/>
      <c r="F822" s="2"/>
    </row>
    <row r="823" spans="5:6" ht="14.25" customHeight="1">
      <c r="E823" s="2"/>
      <c r="F823" s="2"/>
    </row>
    <row r="824" spans="5:6" ht="14.25" customHeight="1">
      <c r="E824" s="2"/>
      <c r="F824" s="2"/>
    </row>
    <row r="825" spans="5:6" ht="14.25" customHeight="1">
      <c r="E825" s="2"/>
      <c r="F825" s="2"/>
    </row>
    <row r="826" spans="5:6" ht="14.25" customHeight="1">
      <c r="E826" s="2"/>
      <c r="F826" s="2"/>
    </row>
    <row r="827" spans="5:6" ht="14.25" customHeight="1">
      <c r="E827" s="2"/>
      <c r="F827" s="2"/>
    </row>
    <row r="828" spans="5:6" ht="14.25" customHeight="1">
      <c r="E828" s="2"/>
      <c r="F828" s="2"/>
    </row>
    <row r="829" spans="5:6" ht="14.25" customHeight="1">
      <c r="E829" s="2"/>
      <c r="F829" s="2"/>
    </row>
    <row r="830" spans="5:6" ht="14.25" customHeight="1">
      <c r="E830" s="2"/>
      <c r="F830" s="2"/>
    </row>
    <row r="831" spans="5:6" ht="14.25" customHeight="1">
      <c r="E831" s="2"/>
      <c r="F831" s="2"/>
    </row>
    <row r="832" spans="5:6" ht="14.25" customHeight="1">
      <c r="E832" s="2"/>
      <c r="F832" s="2"/>
    </row>
    <row r="833" spans="5:6" ht="14.25" customHeight="1">
      <c r="E833" s="2"/>
      <c r="F833" s="2"/>
    </row>
    <row r="834" spans="5:6" ht="14.25" customHeight="1">
      <c r="E834" s="2"/>
      <c r="F834" s="2"/>
    </row>
    <row r="835" spans="5:6" ht="14.25" customHeight="1">
      <c r="E835" s="2"/>
      <c r="F835" s="2"/>
    </row>
    <row r="836" spans="5:6" ht="14.25" customHeight="1">
      <c r="E836" s="2"/>
      <c r="F836" s="2"/>
    </row>
    <row r="837" spans="5:6" ht="14.25" customHeight="1">
      <c r="E837" s="2"/>
      <c r="F837" s="2"/>
    </row>
    <row r="838" spans="5:6" ht="14.25" customHeight="1">
      <c r="E838" s="2"/>
      <c r="F838" s="2"/>
    </row>
    <row r="839" spans="5:6" ht="14.25" customHeight="1">
      <c r="E839" s="2"/>
      <c r="F839" s="2"/>
    </row>
    <row r="840" spans="5:6" ht="14.25" customHeight="1">
      <c r="E840" s="2"/>
      <c r="F840" s="2"/>
    </row>
    <row r="841" spans="5:6" ht="14.25" customHeight="1">
      <c r="E841" s="2"/>
      <c r="F841" s="2"/>
    </row>
    <row r="842" spans="5:6" ht="14.25" customHeight="1">
      <c r="E842" s="2"/>
      <c r="F842" s="2"/>
    </row>
    <row r="843" spans="5:6" ht="14.25" customHeight="1">
      <c r="E843" s="2"/>
      <c r="F843" s="2"/>
    </row>
    <row r="844" spans="5:6" ht="14.25" customHeight="1">
      <c r="E844" s="2"/>
      <c r="F844" s="2"/>
    </row>
    <row r="845" spans="5:6" ht="14.25" customHeight="1">
      <c r="E845" s="2"/>
      <c r="F845" s="2"/>
    </row>
    <row r="846" spans="5:6" ht="14.25" customHeight="1">
      <c r="E846" s="2"/>
      <c r="F846" s="2"/>
    </row>
    <row r="847" spans="5:6" ht="14.25" customHeight="1">
      <c r="E847" s="2"/>
      <c r="F847" s="2"/>
    </row>
    <row r="848" spans="5:6" ht="14.25" customHeight="1">
      <c r="E848" s="2"/>
      <c r="F848" s="2"/>
    </row>
    <row r="849" spans="5:6" ht="14.25" customHeight="1">
      <c r="E849" s="2"/>
      <c r="F849" s="2"/>
    </row>
    <row r="850" spans="5:6" ht="14.25" customHeight="1">
      <c r="E850" s="2"/>
      <c r="F850" s="2"/>
    </row>
    <row r="851" spans="5:6" ht="14.25" customHeight="1">
      <c r="E851" s="2"/>
      <c r="F851" s="2"/>
    </row>
    <row r="852" spans="5:6" ht="14.25" customHeight="1">
      <c r="E852" s="2"/>
      <c r="F852" s="2"/>
    </row>
    <row r="853" spans="5:6" ht="14.25" customHeight="1">
      <c r="E853" s="2"/>
      <c r="F853" s="2"/>
    </row>
    <row r="854" spans="5:6" ht="14.25" customHeight="1">
      <c r="E854" s="2"/>
      <c r="F854" s="2"/>
    </row>
    <row r="855" spans="5:6" ht="14.25" customHeight="1">
      <c r="E855" s="2"/>
      <c r="F855" s="2"/>
    </row>
    <row r="856" spans="5:6" ht="14.25" customHeight="1">
      <c r="E856" s="2"/>
      <c r="F856" s="2"/>
    </row>
    <row r="857" spans="5:6" ht="14.25" customHeight="1">
      <c r="E857" s="2"/>
      <c r="F857" s="2"/>
    </row>
    <row r="858" spans="5:6" ht="14.25" customHeight="1">
      <c r="E858" s="2"/>
      <c r="F858" s="2"/>
    </row>
    <row r="859" spans="5:6" ht="14.25" customHeight="1">
      <c r="E859" s="2"/>
      <c r="F859" s="2"/>
    </row>
    <row r="860" spans="5:6" ht="14.25" customHeight="1">
      <c r="E860" s="2"/>
      <c r="F860" s="2"/>
    </row>
    <row r="861" spans="5:6" ht="14.25" customHeight="1">
      <c r="E861" s="2"/>
      <c r="F861" s="2"/>
    </row>
    <row r="862" spans="5:6" ht="14.25" customHeight="1">
      <c r="E862" s="2"/>
      <c r="F862" s="2"/>
    </row>
    <row r="863" spans="5:6" ht="14.25" customHeight="1">
      <c r="E863" s="2"/>
      <c r="F863" s="2"/>
    </row>
    <row r="864" spans="5:6" ht="14.25" customHeight="1">
      <c r="E864" s="2"/>
      <c r="F864" s="2"/>
    </row>
    <row r="865" spans="5:6" ht="14.25" customHeight="1">
      <c r="E865" s="2"/>
      <c r="F865" s="2"/>
    </row>
    <row r="866" spans="5:6" ht="14.25" customHeight="1">
      <c r="E866" s="2"/>
      <c r="F866" s="2"/>
    </row>
    <row r="867" spans="5:6" ht="14.25" customHeight="1">
      <c r="E867" s="2"/>
      <c r="F867" s="2"/>
    </row>
    <row r="868" spans="5:6" ht="14.25" customHeight="1">
      <c r="E868" s="2"/>
      <c r="F868" s="2"/>
    </row>
    <row r="869" spans="5:6" ht="14.25" customHeight="1">
      <c r="E869" s="2"/>
      <c r="F869" s="2"/>
    </row>
    <row r="870" spans="5:6" ht="14.25" customHeight="1">
      <c r="E870" s="2"/>
      <c r="F870" s="2"/>
    </row>
    <row r="871" spans="5:6" ht="14.25" customHeight="1">
      <c r="E871" s="2"/>
      <c r="F871" s="2"/>
    </row>
    <row r="872" spans="5:6" ht="14.25" customHeight="1">
      <c r="E872" s="2"/>
      <c r="F872" s="2"/>
    </row>
    <row r="873" spans="5:6" ht="14.25" customHeight="1">
      <c r="E873" s="2"/>
      <c r="F873" s="2"/>
    </row>
    <row r="874" spans="5:6" ht="14.25" customHeight="1">
      <c r="E874" s="2"/>
      <c r="F874" s="2"/>
    </row>
    <row r="875" spans="5:6" ht="14.25" customHeight="1">
      <c r="E875" s="2"/>
      <c r="F875" s="2"/>
    </row>
    <row r="876" spans="5:6" ht="14.25" customHeight="1">
      <c r="E876" s="2"/>
      <c r="F876" s="2"/>
    </row>
    <row r="877" spans="5:6" ht="14.25" customHeight="1">
      <c r="E877" s="2"/>
      <c r="F877" s="2"/>
    </row>
    <row r="878" spans="5:6" ht="14.25" customHeight="1">
      <c r="E878" s="2"/>
      <c r="F878" s="2"/>
    </row>
    <row r="879" spans="5:6" ht="14.25" customHeight="1">
      <c r="E879" s="2"/>
      <c r="F879" s="2"/>
    </row>
    <row r="880" spans="5:6" ht="14.25" customHeight="1">
      <c r="E880" s="2"/>
      <c r="F880" s="2"/>
    </row>
    <row r="881" spans="5:6" ht="14.25" customHeight="1">
      <c r="E881" s="2"/>
      <c r="F881" s="2"/>
    </row>
    <row r="882" spans="5:6" ht="14.25" customHeight="1">
      <c r="E882" s="2"/>
      <c r="F882" s="2"/>
    </row>
    <row r="883" spans="5:6" ht="14.25" customHeight="1">
      <c r="E883" s="2"/>
      <c r="F883" s="2"/>
    </row>
    <row r="884" spans="5:6" ht="14.25" customHeight="1">
      <c r="E884" s="2"/>
      <c r="F884" s="2"/>
    </row>
    <row r="885" spans="5:6" ht="14.25" customHeight="1">
      <c r="E885" s="2"/>
      <c r="F885" s="2"/>
    </row>
    <row r="886" spans="5:6" ht="14.25" customHeight="1">
      <c r="E886" s="2"/>
      <c r="F886" s="2"/>
    </row>
    <row r="887" spans="5:6" ht="14.25" customHeight="1">
      <c r="E887" s="2"/>
      <c r="F887" s="2"/>
    </row>
    <row r="888" spans="5:6" ht="14.25" customHeight="1">
      <c r="E888" s="2"/>
      <c r="F888" s="2"/>
    </row>
    <row r="889" spans="5:6" ht="14.25" customHeight="1">
      <c r="E889" s="2"/>
      <c r="F889" s="2"/>
    </row>
    <row r="890" spans="5:6" ht="14.25" customHeight="1">
      <c r="E890" s="2"/>
      <c r="F890" s="2"/>
    </row>
    <row r="891" spans="5:6" ht="14.25" customHeight="1">
      <c r="E891" s="2"/>
      <c r="F891" s="2"/>
    </row>
    <row r="892" spans="5:6" ht="14.25" customHeight="1">
      <c r="E892" s="2"/>
      <c r="F892" s="2"/>
    </row>
    <row r="893" spans="5:6" ht="14.25" customHeight="1">
      <c r="E893" s="2"/>
      <c r="F893" s="2"/>
    </row>
    <row r="894" spans="5:6" ht="14.25" customHeight="1">
      <c r="E894" s="2"/>
      <c r="F894" s="2"/>
    </row>
    <row r="895" spans="5:6" ht="14.25" customHeight="1">
      <c r="E895" s="2"/>
      <c r="F895" s="2"/>
    </row>
    <row r="896" spans="5:6" ht="14.25" customHeight="1">
      <c r="E896" s="2"/>
      <c r="F896" s="2"/>
    </row>
    <row r="897" spans="5:6" ht="14.25" customHeight="1">
      <c r="E897" s="2"/>
      <c r="F897" s="2"/>
    </row>
    <row r="898" spans="5:6" ht="14.25" customHeight="1">
      <c r="E898" s="2"/>
      <c r="F898" s="2"/>
    </row>
    <row r="899" spans="5:6" ht="14.25" customHeight="1">
      <c r="E899" s="2"/>
      <c r="F899" s="2"/>
    </row>
    <row r="900" spans="5:6" ht="14.25" customHeight="1">
      <c r="E900" s="2"/>
      <c r="F900" s="2"/>
    </row>
    <row r="901" spans="5:6" ht="14.25" customHeight="1">
      <c r="E901" s="2"/>
      <c r="F901" s="2"/>
    </row>
    <row r="902" spans="5:6" ht="14.25" customHeight="1">
      <c r="E902" s="2"/>
      <c r="F902" s="2"/>
    </row>
    <row r="903" spans="5:6" ht="14.25" customHeight="1">
      <c r="E903" s="2"/>
      <c r="F903" s="2"/>
    </row>
    <row r="904" spans="5:6" ht="14.25" customHeight="1">
      <c r="E904" s="2"/>
      <c r="F904" s="2"/>
    </row>
    <row r="905" spans="5:6" ht="14.25" customHeight="1">
      <c r="E905" s="2"/>
      <c r="F905" s="2"/>
    </row>
    <row r="906" spans="5:6" ht="14.25" customHeight="1">
      <c r="E906" s="2"/>
      <c r="F906" s="2"/>
    </row>
    <row r="907" spans="5:6" ht="14.25" customHeight="1">
      <c r="E907" s="2"/>
      <c r="F907" s="2"/>
    </row>
    <row r="908" spans="5:6" ht="14.25" customHeight="1">
      <c r="E908" s="2"/>
      <c r="F908" s="2"/>
    </row>
    <row r="909" spans="5:6" ht="14.25" customHeight="1">
      <c r="E909" s="2"/>
      <c r="F909" s="2"/>
    </row>
    <row r="910" spans="5:6" ht="14.25" customHeight="1">
      <c r="E910" s="2"/>
      <c r="F910" s="2"/>
    </row>
    <row r="911" spans="5:6" ht="14.25" customHeight="1">
      <c r="E911" s="2"/>
      <c r="F911" s="2"/>
    </row>
    <row r="912" spans="5:6" ht="14.25" customHeight="1">
      <c r="E912" s="2"/>
      <c r="F912" s="2"/>
    </row>
    <row r="913" spans="5:6" ht="14.25" customHeight="1">
      <c r="E913" s="2"/>
      <c r="F913" s="2"/>
    </row>
    <row r="914" spans="5:6" ht="14.25" customHeight="1">
      <c r="E914" s="2"/>
      <c r="F914" s="2"/>
    </row>
    <row r="915" spans="5:6" ht="14.25" customHeight="1">
      <c r="E915" s="2"/>
      <c r="F915" s="2"/>
    </row>
    <row r="916" spans="5:6" ht="14.25" customHeight="1">
      <c r="E916" s="2"/>
      <c r="F916" s="2"/>
    </row>
    <row r="917" spans="5:6" ht="14.25" customHeight="1">
      <c r="E917" s="2"/>
      <c r="F917" s="2"/>
    </row>
    <row r="918" spans="5:6" ht="14.25" customHeight="1">
      <c r="E918" s="2"/>
      <c r="F918" s="2"/>
    </row>
    <row r="919" spans="5:6" ht="14.25" customHeight="1">
      <c r="E919" s="2"/>
      <c r="F919" s="2"/>
    </row>
    <row r="920" spans="5:6" ht="14.25" customHeight="1">
      <c r="E920" s="2"/>
      <c r="F920" s="2"/>
    </row>
    <row r="921" spans="5:6" ht="14.25" customHeight="1">
      <c r="E921" s="2"/>
      <c r="F921" s="2"/>
    </row>
    <row r="922" spans="5:6" ht="14.25" customHeight="1">
      <c r="E922" s="2"/>
      <c r="F922" s="2"/>
    </row>
    <row r="923" spans="5:6" ht="14.25" customHeight="1">
      <c r="E923" s="2"/>
      <c r="F923" s="2"/>
    </row>
    <row r="924" spans="5:6" ht="14.25" customHeight="1">
      <c r="E924" s="2"/>
      <c r="F924" s="2"/>
    </row>
    <row r="925" spans="5:6" ht="14.25" customHeight="1">
      <c r="E925" s="2"/>
      <c r="F925" s="2"/>
    </row>
    <row r="926" spans="5:6" ht="14.25" customHeight="1">
      <c r="E926" s="2"/>
      <c r="F926" s="2"/>
    </row>
    <row r="927" spans="5:6" ht="14.25" customHeight="1">
      <c r="E927" s="2"/>
      <c r="F927" s="2"/>
    </row>
    <row r="928" spans="5:6" ht="14.25" customHeight="1">
      <c r="E928" s="2"/>
      <c r="F928" s="2"/>
    </row>
    <row r="929" spans="5:6" ht="14.25" customHeight="1">
      <c r="E929" s="2"/>
      <c r="F929" s="2"/>
    </row>
    <row r="930" spans="5:6" ht="14.25" customHeight="1">
      <c r="E930" s="2"/>
      <c r="F930" s="2"/>
    </row>
    <row r="931" spans="5:6" ht="14.25" customHeight="1">
      <c r="E931" s="2"/>
      <c r="F931" s="2"/>
    </row>
    <row r="932" spans="5:6" ht="14.25" customHeight="1">
      <c r="E932" s="2"/>
      <c r="F932" s="2"/>
    </row>
    <row r="933" spans="5:6" ht="14.25" customHeight="1">
      <c r="E933" s="2"/>
      <c r="F933" s="2"/>
    </row>
    <row r="934" spans="5:6" ht="14.25" customHeight="1">
      <c r="E934" s="2"/>
      <c r="F934" s="2"/>
    </row>
    <row r="935" spans="5:6" ht="14.25" customHeight="1">
      <c r="E935" s="2"/>
      <c r="F935" s="2"/>
    </row>
    <row r="936" spans="5:6" ht="14.25" customHeight="1">
      <c r="E936" s="2"/>
      <c r="F936" s="2"/>
    </row>
    <row r="937" spans="5:6" ht="14.25" customHeight="1">
      <c r="E937" s="2"/>
      <c r="F937" s="2"/>
    </row>
    <row r="938" spans="5:6" ht="14.25" customHeight="1">
      <c r="E938" s="2"/>
      <c r="F938" s="2"/>
    </row>
    <row r="939" spans="5:6" ht="14.25" customHeight="1">
      <c r="E939" s="2"/>
      <c r="F939" s="2"/>
    </row>
    <row r="940" spans="5:6" ht="14.25" customHeight="1">
      <c r="E940" s="2"/>
      <c r="F940" s="2"/>
    </row>
    <row r="941" spans="5:6" ht="14.25" customHeight="1">
      <c r="E941" s="2"/>
      <c r="F941" s="2"/>
    </row>
    <row r="942" spans="5:6" ht="14.25" customHeight="1">
      <c r="E942" s="2"/>
      <c r="F942" s="2"/>
    </row>
    <row r="943" spans="5:6" ht="14.25" customHeight="1">
      <c r="E943" s="2"/>
      <c r="F943" s="2"/>
    </row>
    <row r="944" spans="5:6" ht="14.25" customHeight="1">
      <c r="E944" s="2"/>
      <c r="F944" s="2"/>
    </row>
    <row r="945" spans="5:6" ht="14.25" customHeight="1">
      <c r="E945" s="2"/>
      <c r="F945" s="2"/>
    </row>
    <row r="946" spans="5:6" ht="14.25" customHeight="1">
      <c r="E946" s="2"/>
      <c r="F946" s="2"/>
    </row>
    <row r="947" spans="5:6" ht="14.25" customHeight="1">
      <c r="E947" s="2"/>
      <c r="F947" s="2"/>
    </row>
    <row r="948" spans="5:6" ht="14.25" customHeight="1">
      <c r="E948" s="2"/>
      <c r="F948" s="2"/>
    </row>
    <row r="949" spans="5:6" ht="14.25" customHeight="1">
      <c r="E949" s="2"/>
      <c r="F949" s="2"/>
    </row>
    <row r="950" spans="5:6" ht="14.25" customHeight="1">
      <c r="E950" s="2"/>
      <c r="F950" s="2"/>
    </row>
    <row r="951" spans="5:6" ht="14.25" customHeight="1">
      <c r="E951" s="2"/>
      <c r="F951" s="2"/>
    </row>
    <row r="952" spans="5:6" ht="14.25" customHeight="1">
      <c r="E952" s="2"/>
      <c r="F952" s="2"/>
    </row>
    <row r="953" spans="5:6" ht="14.25" customHeight="1">
      <c r="E953" s="2"/>
      <c r="F953" s="2"/>
    </row>
    <row r="954" spans="5:6" ht="14.25" customHeight="1">
      <c r="E954" s="2"/>
      <c r="F954" s="2"/>
    </row>
    <row r="955" spans="5:6" ht="14.25" customHeight="1">
      <c r="E955" s="2"/>
      <c r="F955" s="2"/>
    </row>
    <row r="956" spans="5:6" ht="14.25" customHeight="1">
      <c r="E956" s="2"/>
      <c r="F956" s="2"/>
    </row>
    <row r="957" spans="5:6" ht="14.25" customHeight="1">
      <c r="E957" s="2"/>
      <c r="F957" s="2"/>
    </row>
    <row r="958" spans="5:6" ht="14.25" customHeight="1">
      <c r="E958" s="2"/>
      <c r="F958" s="2"/>
    </row>
    <row r="959" spans="5:6" ht="14.25" customHeight="1">
      <c r="E959" s="2"/>
      <c r="F959" s="2"/>
    </row>
    <row r="960" spans="5:6" ht="14.25" customHeight="1">
      <c r="E960" s="2"/>
      <c r="F960" s="2"/>
    </row>
    <row r="961" spans="5:6" ht="14.25" customHeight="1">
      <c r="E961" s="2"/>
      <c r="F961" s="2"/>
    </row>
    <row r="962" spans="5:6" ht="14.25" customHeight="1">
      <c r="E962" s="2"/>
      <c r="F962" s="2"/>
    </row>
    <row r="963" spans="5:6" ht="14.25" customHeight="1">
      <c r="E963" s="2"/>
      <c r="F963" s="2"/>
    </row>
    <row r="964" spans="5:6" ht="14.25" customHeight="1">
      <c r="E964" s="2"/>
      <c r="F964" s="2"/>
    </row>
    <row r="965" spans="5:6" ht="14.25" customHeight="1">
      <c r="E965" s="2"/>
      <c r="F965" s="2"/>
    </row>
    <row r="966" spans="5:6" ht="14.25" customHeight="1">
      <c r="E966" s="2"/>
      <c r="F966" s="2"/>
    </row>
    <row r="967" spans="5:6" ht="14.25" customHeight="1">
      <c r="E967" s="2"/>
      <c r="F967" s="2"/>
    </row>
    <row r="968" spans="5:6" ht="14.25" customHeight="1">
      <c r="E968" s="2"/>
      <c r="F968" s="2"/>
    </row>
    <row r="969" spans="5:6" ht="14.25" customHeight="1">
      <c r="E969" s="2"/>
      <c r="F969" s="2"/>
    </row>
  </sheetData>
  <pageMargins left="0.7" right="0.7" top="0.75" bottom="0.75" header="0" footer="0"/>
  <pageSetup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C55A11"/>
  </sheetPr>
  <dimension ref="A1:R1001"/>
  <sheetViews>
    <sheetView showZeros="0" workbookViewId="0">
      <selection activeCell="A115" sqref="A115"/>
    </sheetView>
  </sheetViews>
  <sheetFormatPr defaultColWidth="14.453125" defaultRowHeight="15" customHeight="1"/>
  <cols>
    <col min="1" max="1" width="17.36328125" customWidth="1"/>
    <col min="2" max="2" width="27.453125" customWidth="1"/>
    <col min="3" max="3" width="13.453125" customWidth="1"/>
    <col min="4" max="4" width="9.08984375" customWidth="1"/>
    <col min="5" max="11" width="13" customWidth="1"/>
    <col min="12" max="12" width="9.08984375" customWidth="1"/>
    <col min="13" max="13" width="9.90625" customWidth="1"/>
    <col min="14" max="16" width="9.08984375" customWidth="1"/>
    <col min="17" max="17" width="14.453125" customWidth="1"/>
    <col min="18" max="26" width="9.08984375" customWidth="1"/>
  </cols>
  <sheetData>
    <row r="1" spans="1:18" ht="14.25" customHeight="1">
      <c r="A1" s="72" t="str">
        <f>'PC Expenditure 2024-25'!A1</f>
        <v>Great Oakley Parish Council  24/25</v>
      </c>
      <c r="C1" s="73"/>
      <c r="D1" s="4"/>
      <c r="E1" s="2">
        <v>1</v>
      </c>
      <c r="F1" s="2">
        <v>2</v>
      </c>
      <c r="G1" s="2">
        <v>3</v>
      </c>
      <c r="H1" s="2">
        <v>4</v>
      </c>
      <c r="I1" s="2">
        <v>5</v>
      </c>
      <c r="J1" s="2">
        <v>6</v>
      </c>
      <c r="K1" s="2">
        <v>7</v>
      </c>
      <c r="L1" s="2">
        <v>8</v>
      </c>
    </row>
    <row r="2" spans="1:18" ht="14.25" customHeight="1">
      <c r="A2" s="74" t="s">
        <v>159</v>
      </c>
      <c r="B2" s="74" t="s">
        <v>160</v>
      </c>
      <c r="C2" s="75" t="s">
        <v>161</v>
      </c>
      <c r="D2" s="2" t="s">
        <v>162</v>
      </c>
      <c r="E2" s="2" t="s">
        <v>163</v>
      </c>
      <c r="F2" s="2" t="s">
        <v>164</v>
      </c>
      <c r="G2" s="2">
        <v>106</v>
      </c>
      <c r="H2" s="2" t="s">
        <v>341</v>
      </c>
      <c r="I2" s="2" t="s">
        <v>167</v>
      </c>
      <c r="J2" s="2" t="s">
        <v>404</v>
      </c>
      <c r="K2" s="2" t="s">
        <v>343</v>
      </c>
      <c r="L2" s="2" t="s">
        <v>549</v>
      </c>
    </row>
    <row r="3" spans="1:18" ht="14.25" customHeight="1">
      <c r="A3" s="184" t="s">
        <v>1102</v>
      </c>
      <c r="B3" s="76" t="s">
        <v>343</v>
      </c>
      <c r="C3" s="12">
        <v>1320</v>
      </c>
      <c r="D3" s="31">
        <v>7</v>
      </c>
      <c r="E3" s="6">
        <f t="shared" ref="E3:L4" si="0">IF($D3=E$1,+$C3,0)</f>
        <v>0</v>
      </c>
      <c r="F3" s="6">
        <f t="shared" si="0"/>
        <v>0</v>
      </c>
      <c r="G3" s="6">
        <f t="shared" si="0"/>
        <v>0</v>
      </c>
      <c r="H3" s="6">
        <f t="shared" si="0"/>
        <v>0</v>
      </c>
      <c r="I3" s="6">
        <f t="shared" si="0"/>
        <v>0</v>
      </c>
      <c r="J3" s="6">
        <f t="shared" si="0"/>
        <v>0</v>
      </c>
      <c r="K3" s="6">
        <f t="shared" si="0"/>
        <v>1320</v>
      </c>
      <c r="L3" s="6">
        <f t="shared" si="0"/>
        <v>0</v>
      </c>
    </row>
    <row r="4" spans="1:18" ht="14.25" customHeight="1">
      <c r="A4" s="351" t="s">
        <v>1089</v>
      </c>
      <c r="B4" s="352" t="s">
        <v>163</v>
      </c>
      <c r="C4" s="353">
        <v>14974</v>
      </c>
      <c r="D4" s="354">
        <v>1</v>
      </c>
      <c r="E4" s="348">
        <f t="shared" si="0"/>
        <v>14974</v>
      </c>
      <c r="F4" s="6"/>
      <c r="G4" s="6"/>
      <c r="H4" s="6"/>
      <c r="I4" s="6"/>
      <c r="J4" s="6"/>
      <c r="K4" s="6"/>
      <c r="L4" s="6"/>
    </row>
    <row r="5" spans="1:18" ht="14.25" customHeight="1">
      <c r="A5" s="184" t="s">
        <v>1103</v>
      </c>
      <c r="B5" s="76" t="s">
        <v>167</v>
      </c>
      <c r="C5" s="12">
        <v>4232.8900000000003</v>
      </c>
      <c r="D5" s="31">
        <v>5</v>
      </c>
      <c r="E5" s="6">
        <f t="shared" ref="E5:L5" si="1">IF($D5=E$1,+$C5,0)</f>
        <v>0</v>
      </c>
      <c r="F5" s="6">
        <f t="shared" si="1"/>
        <v>0</v>
      </c>
      <c r="G5" s="6">
        <f t="shared" si="1"/>
        <v>0</v>
      </c>
      <c r="H5" s="6">
        <f t="shared" si="1"/>
        <v>0</v>
      </c>
      <c r="I5" s="6">
        <f t="shared" si="1"/>
        <v>4232.8900000000003</v>
      </c>
      <c r="J5" s="6">
        <f t="shared" si="1"/>
        <v>0</v>
      </c>
      <c r="K5" s="6">
        <f t="shared" si="1"/>
        <v>0</v>
      </c>
      <c r="L5" s="6">
        <f t="shared" si="1"/>
        <v>0</v>
      </c>
    </row>
    <row r="6" spans="1:18" ht="14.25" customHeight="1">
      <c r="A6" s="184" t="s">
        <v>1133</v>
      </c>
      <c r="B6" s="77" t="s">
        <v>344</v>
      </c>
      <c r="C6" s="12">
        <v>590.47</v>
      </c>
      <c r="D6" s="31">
        <v>6</v>
      </c>
      <c r="E6" s="6">
        <f t="shared" ref="E6:L6" si="2">IF($D6=E$1,+$C6,0)</f>
        <v>0</v>
      </c>
      <c r="F6" s="6">
        <f t="shared" si="2"/>
        <v>0</v>
      </c>
      <c r="G6" s="6">
        <f t="shared" si="2"/>
        <v>0</v>
      </c>
      <c r="H6" s="6">
        <f t="shared" si="2"/>
        <v>0</v>
      </c>
      <c r="I6" s="6">
        <f t="shared" si="2"/>
        <v>0</v>
      </c>
      <c r="J6" s="6">
        <f t="shared" si="2"/>
        <v>590.47</v>
      </c>
      <c r="K6" s="6">
        <f t="shared" si="2"/>
        <v>0</v>
      </c>
      <c r="L6" s="6">
        <f t="shared" si="2"/>
        <v>0</v>
      </c>
    </row>
    <row r="7" spans="1:18" ht="14.25" customHeight="1">
      <c r="A7" s="79" t="s">
        <v>1136</v>
      </c>
      <c r="B7" s="81" t="s">
        <v>343</v>
      </c>
      <c r="C7" s="12">
        <v>120</v>
      </c>
      <c r="D7" s="31">
        <v>7</v>
      </c>
      <c r="E7" s="6">
        <f t="shared" ref="E7:L7" si="3">IF($D7=E$1,+$C7,0)</f>
        <v>0</v>
      </c>
      <c r="F7" s="6">
        <f t="shared" si="3"/>
        <v>0</v>
      </c>
      <c r="G7" s="6">
        <f t="shared" si="3"/>
        <v>0</v>
      </c>
      <c r="H7" s="6">
        <f t="shared" si="3"/>
        <v>0</v>
      </c>
      <c r="I7" s="6">
        <f t="shared" si="3"/>
        <v>0</v>
      </c>
      <c r="J7" s="6">
        <f t="shared" si="3"/>
        <v>0</v>
      </c>
      <c r="K7" s="6">
        <f t="shared" si="3"/>
        <v>120</v>
      </c>
      <c r="L7" s="6">
        <f t="shared" si="3"/>
        <v>0</v>
      </c>
    </row>
    <row r="8" spans="1:18" ht="14.25" customHeight="1">
      <c r="A8" s="79" t="s">
        <v>1161</v>
      </c>
      <c r="B8" t="s">
        <v>163</v>
      </c>
      <c r="C8" s="12">
        <v>14974</v>
      </c>
      <c r="D8" s="31">
        <v>1</v>
      </c>
      <c r="E8" s="6">
        <f t="shared" ref="E8:L8" si="4">IF($D8=E$1,+$C8,0)</f>
        <v>14974</v>
      </c>
      <c r="F8" s="6">
        <f t="shared" si="4"/>
        <v>0</v>
      </c>
      <c r="G8" s="6">
        <f t="shared" si="4"/>
        <v>0</v>
      </c>
      <c r="H8" s="6">
        <f t="shared" si="4"/>
        <v>0</v>
      </c>
      <c r="I8" s="6">
        <f t="shared" si="4"/>
        <v>0</v>
      </c>
      <c r="J8" s="6">
        <f t="shared" si="4"/>
        <v>0</v>
      </c>
      <c r="K8" s="6">
        <f t="shared" si="4"/>
        <v>0</v>
      </c>
      <c r="L8" s="6">
        <f t="shared" si="4"/>
        <v>0</v>
      </c>
    </row>
    <row r="9" spans="1:18" ht="14.25" customHeight="1">
      <c r="A9" s="80" t="s">
        <v>1196</v>
      </c>
      <c r="B9" s="82" t="s">
        <v>1197</v>
      </c>
      <c r="C9" s="12">
        <v>353</v>
      </c>
      <c r="D9" s="31">
        <v>6</v>
      </c>
      <c r="E9" s="6">
        <f t="shared" ref="E9:L9" si="5">IF($D9=E$1,+$C9,0)</f>
        <v>0</v>
      </c>
      <c r="F9" s="6">
        <f t="shared" si="5"/>
        <v>0</v>
      </c>
      <c r="G9" s="6">
        <f t="shared" si="5"/>
        <v>0</v>
      </c>
      <c r="H9" s="6">
        <f t="shared" si="5"/>
        <v>0</v>
      </c>
      <c r="I9" s="6">
        <f t="shared" si="5"/>
        <v>0</v>
      </c>
      <c r="J9" s="6">
        <f t="shared" si="5"/>
        <v>353</v>
      </c>
      <c r="K9" s="6">
        <f t="shared" si="5"/>
        <v>0</v>
      </c>
      <c r="L9" s="6">
        <f t="shared" si="5"/>
        <v>0</v>
      </c>
      <c r="R9" s="6"/>
    </row>
    <row r="10" spans="1:18" ht="14.25" customHeight="1">
      <c r="A10" s="80" t="s">
        <v>1210</v>
      </c>
      <c r="B10" s="83" t="s">
        <v>1208</v>
      </c>
      <c r="C10" s="12">
        <v>120</v>
      </c>
      <c r="D10" s="31">
        <v>7</v>
      </c>
      <c r="E10" s="6">
        <f t="shared" ref="E10:L10" si="6">IF($D10=E$1,+$C10,0)</f>
        <v>0</v>
      </c>
      <c r="F10" s="6">
        <f t="shared" si="6"/>
        <v>0</v>
      </c>
      <c r="G10" s="6">
        <f t="shared" si="6"/>
        <v>0</v>
      </c>
      <c r="H10" s="6">
        <f t="shared" si="6"/>
        <v>0</v>
      </c>
      <c r="I10" s="6">
        <f t="shared" si="6"/>
        <v>0</v>
      </c>
      <c r="J10" s="6">
        <f t="shared" si="6"/>
        <v>0</v>
      </c>
      <c r="K10" s="6">
        <f t="shared" si="6"/>
        <v>120</v>
      </c>
      <c r="L10" s="6">
        <f t="shared" si="6"/>
        <v>0</v>
      </c>
    </row>
    <row r="11" spans="1:18" ht="14.25" customHeight="1">
      <c r="A11" s="80" t="s">
        <v>1209</v>
      </c>
      <c r="B11" s="83" t="s">
        <v>1211</v>
      </c>
      <c r="C11" s="12">
        <v>60</v>
      </c>
      <c r="D11" s="31">
        <v>7</v>
      </c>
      <c r="E11" s="6">
        <f t="shared" ref="E11:L11" si="7">IF($D11=E$1,+$C11,0)</f>
        <v>0</v>
      </c>
      <c r="F11" s="6">
        <f t="shared" si="7"/>
        <v>0</v>
      </c>
      <c r="G11" s="6">
        <f t="shared" si="7"/>
        <v>0</v>
      </c>
      <c r="H11" s="6">
        <f t="shared" si="7"/>
        <v>0</v>
      </c>
      <c r="I11" s="6">
        <f t="shared" si="7"/>
        <v>0</v>
      </c>
      <c r="J11" s="6">
        <f t="shared" si="7"/>
        <v>0</v>
      </c>
      <c r="K11" s="6">
        <f t="shared" si="7"/>
        <v>60</v>
      </c>
      <c r="L11" s="6">
        <f t="shared" si="7"/>
        <v>0</v>
      </c>
      <c r="R11" s="20"/>
    </row>
    <row r="12" spans="1:18" ht="14.25" customHeight="1">
      <c r="A12" s="80" t="s">
        <v>1198</v>
      </c>
      <c r="B12" t="s">
        <v>1212</v>
      </c>
      <c r="C12" s="12">
        <v>600</v>
      </c>
      <c r="D12" s="31">
        <v>7</v>
      </c>
      <c r="E12" s="6">
        <f t="shared" ref="E12:L12" si="8">IF($D12=E$1,+$C12,0)</f>
        <v>0</v>
      </c>
      <c r="F12" s="6">
        <f t="shared" si="8"/>
        <v>0</v>
      </c>
      <c r="G12" s="6">
        <f t="shared" si="8"/>
        <v>0</v>
      </c>
      <c r="H12" s="6">
        <f t="shared" si="8"/>
        <v>0</v>
      </c>
      <c r="I12" s="6">
        <f t="shared" si="8"/>
        <v>0</v>
      </c>
      <c r="J12" s="6">
        <f t="shared" si="8"/>
        <v>0</v>
      </c>
      <c r="K12" s="6">
        <f t="shared" si="8"/>
        <v>600</v>
      </c>
      <c r="L12" s="6">
        <f t="shared" si="8"/>
        <v>0</v>
      </c>
    </row>
    <row r="13" spans="1:18" ht="14.25" customHeight="1">
      <c r="A13" s="184"/>
      <c r="B13" s="76"/>
      <c r="C13" s="12"/>
      <c r="D13" s="31"/>
      <c r="E13" s="6">
        <f t="shared" ref="E13:L13" si="9">IF($D13=E$1,+$C13,0)</f>
        <v>0</v>
      </c>
      <c r="F13" s="6">
        <f t="shared" si="9"/>
        <v>0</v>
      </c>
      <c r="G13" s="6">
        <f t="shared" si="9"/>
        <v>0</v>
      </c>
      <c r="H13" s="6">
        <f t="shared" si="9"/>
        <v>0</v>
      </c>
      <c r="I13" s="6">
        <f t="shared" si="9"/>
        <v>0</v>
      </c>
      <c r="J13" s="6">
        <f t="shared" si="9"/>
        <v>0</v>
      </c>
      <c r="K13" s="6">
        <f t="shared" si="9"/>
        <v>0</v>
      </c>
      <c r="L13" s="6">
        <f t="shared" si="9"/>
        <v>0</v>
      </c>
    </row>
    <row r="14" spans="1:18" ht="14.25" customHeight="1">
      <c r="A14" s="80"/>
      <c r="C14" s="342">
        <f>SUM(C3:C13)</f>
        <v>37344.36</v>
      </c>
      <c r="D14" s="31"/>
      <c r="E14" s="342">
        <f>SUM(E3:E13)</f>
        <v>29948</v>
      </c>
      <c r="F14" s="6">
        <f t="shared" ref="F14:L14" si="10">IF($D14=F$1,+$C14,0)</f>
        <v>0</v>
      </c>
      <c r="G14" s="6">
        <f t="shared" si="10"/>
        <v>0</v>
      </c>
      <c r="H14" s="6">
        <f t="shared" si="10"/>
        <v>0</v>
      </c>
      <c r="I14" s="342">
        <f>SUM(I3:I13)</f>
        <v>4232.8900000000003</v>
      </c>
      <c r="J14" s="342">
        <f>SUM(J3:J13)</f>
        <v>943.47</v>
      </c>
      <c r="K14" s="342">
        <f>SUM(K3:K13)</f>
        <v>2220</v>
      </c>
      <c r="L14" s="6">
        <f t="shared" si="10"/>
        <v>0</v>
      </c>
    </row>
    <row r="15" spans="1:18" ht="14.25" customHeight="1">
      <c r="A15" s="80"/>
      <c r="B15" s="186"/>
      <c r="C15" s="12"/>
      <c r="D15" s="31"/>
      <c r="E15" s="6">
        <f t="shared" ref="E15:L15" si="11">IF($D15=E$1,+$C15,0)</f>
        <v>0</v>
      </c>
      <c r="F15" s="6">
        <f t="shared" si="11"/>
        <v>0</v>
      </c>
      <c r="G15" s="6">
        <f t="shared" si="11"/>
        <v>0</v>
      </c>
      <c r="H15" s="6">
        <f t="shared" si="11"/>
        <v>0</v>
      </c>
      <c r="I15" s="6">
        <f t="shared" si="11"/>
        <v>0</v>
      </c>
      <c r="J15" s="6">
        <f t="shared" si="11"/>
        <v>0</v>
      </c>
      <c r="K15" s="6">
        <f t="shared" si="11"/>
        <v>0</v>
      </c>
      <c r="L15" s="6">
        <f t="shared" si="11"/>
        <v>0</v>
      </c>
    </row>
    <row r="16" spans="1:18" ht="14.25" customHeight="1">
      <c r="A16" s="80"/>
      <c r="C16" s="12"/>
      <c r="E16" s="4" t="s">
        <v>742</v>
      </c>
      <c r="F16" s="6"/>
      <c r="G16" s="6">
        <f t="shared" ref="G16:L17" si="12">IF($E16=G$1,+$C16,0)</f>
        <v>0</v>
      </c>
      <c r="H16" s="6">
        <f t="shared" si="12"/>
        <v>0</v>
      </c>
      <c r="I16" s="6">
        <f t="shared" si="12"/>
        <v>0</v>
      </c>
      <c r="J16" s="6">
        <f t="shared" si="12"/>
        <v>0</v>
      </c>
      <c r="K16" s="6">
        <f t="shared" si="12"/>
        <v>0</v>
      </c>
      <c r="L16" s="6">
        <f t="shared" si="12"/>
        <v>0</v>
      </c>
    </row>
    <row r="17" spans="1:13" ht="14.25" customHeight="1">
      <c r="A17" s="80"/>
      <c r="C17" s="12"/>
      <c r="E17" s="137">
        <v>29590</v>
      </c>
      <c r="F17" s="6">
        <f>IF($E17=F$1,+$C17,0)</f>
        <v>0</v>
      </c>
      <c r="G17" s="6">
        <f t="shared" si="12"/>
        <v>0</v>
      </c>
      <c r="H17" s="6">
        <f t="shared" si="12"/>
        <v>0</v>
      </c>
      <c r="I17" s="6">
        <f t="shared" si="12"/>
        <v>0</v>
      </c>
      <c r="J17" s="6">
        <f t="shared" si="12"/>
        <v>0</v>
      </c>
      <c r="K17" s="6">
        <f t="shared" si="12"/>
        <v>0</v>
      </c>
      <c r="L17" s="6">
        <f t="shared" si="12"/>
        <v>0</v>
      </c>
    </row>
    <row r="18" spans="1:13" ht="14.25" customHeight="1">
      <c r="A18" s="80"/>
      <c r="C18" s="12"/>
      <c r="D18" s="31"/>
      <c r="E18" s="6">
        <f t="shared" ref="E18:L18" si="13">IF($D18=E$1,+$C18,0)</f>
        <v>0</v>
      </c>
      <c r="F18" s="6">
        <f t="shared" si="13"/>
        <v>0</v>
      </c>
      <c r="G18" s="6">
        <f t="shared" si="13"/>
        <v>0</v>
      </c>
      <c r="H18" s="6">
        <f t="shared" si="13"/>
        <v>0</v>
      </c>
      <c r="I18" s="6">
        <f t="shared" si="13"/>
        <v>0</v>
      </c>
      <c r="J18" s="6">
        <f t="shared" si="13"/>
        <v>0</v>
      </c>
      <c r="K18" s="6">
        <f t="shared" si="13"/>
        <v>0</v>
      </c>
      <c r="L18" s="6">
        <f t="shared" si="13"/>
        <v>0</v>
      </c>
    </row>
    <row r="19" spans="1:13" ht="14.25" customHeight="1">
      <c r="A19" s="80"/>
      <c r="C19" s="12"/>
      <c r="D19" s="31"/>
      <c r="E19" s="6">
        <f t="shared" ref="E19:L19" si="14">IF($D19=E$1,+$C19,0)</f>
        <v>0</v>
      </c>
      <c r="F19" s="6">
        <f t="shared" si="14"/>
        <v>0</v>
      </c>
      <c r="G19" s="6">
        <f t="shared" si="14"/>
        <v>0</v>
      </c>
      <c r="H19" s="6">
        <f t="shared" si="14"/>
        <v>0</v>
      </c>
      <c r="I19" s="6">
        <f t="shared" si="14"/>
        <v>0</v>
      </c>
      <c r="J19" s="6">
        <f t="shared" si="14"/>
        <v>0</v>
      </c>
      <c r="K19" s="6">
        <f t="shared" si="14"/>
        <v>0</v>
      </c>
      <c r="L19" s="6">
        <f t="shared" si="14"/>
        <v>0</v>
      </c>
    </row>
    <row r="20" spans="1:13" ht="14.25" customHeight="1">
      <c r="A20" s="80"/>
      <c r="C20" s="12"/>
      <c r="D20" s="31"/>
      <c r="E20" s="6">
        <f t="shared" ref="E20:L20" si="15">IF($D20=E$1,+$C20,0)</f>
        <v>0</v>
      </c>
      <c r="F20" s="6">
        <f t="shared" si="15"/>
        <v>0</v>
      </c>
      <c r="G20" s="6">
        <f t="shared" si="15"/>
        <v>0</v>
      </c>
      <c r="H20" s="6">
        <f t="shared" si="15"/>
        <v>0</v>
      </c>
      <c r="I20" s="6">
        <f t="shared" si="15"/>
        <v>0</v>
      </c>
      <c r="J20" s="6">
        <f t="shared" si="15"/>
        <v>0</v>
      </c>
      <c r="K20" s="6">
        <f t="shared" si="15"/>
        <v>0</v>
      </c>
      <c r="L20" s="6">
        <f t="shared" si="15"/>
        <v>0</v>
      </c>
    </row>
    <row r="21" spans="1:13" ht="14.25" customHeight="1">
      <c r="A21" s="80"/>
      <c r="C21" s="12"/>
      <c r="D21" s="31"/>
      <c r="E21" s="6">
        <f t="shared" ref="E21:L21" si="16">IF($D21=E$1,+$C21,0)</f>
        <v>0</v>
      </c>
      <c r="F21" s="6">
        <f t="shared" si="16"/>
        <v>0</v>
      </c>
      <c r="G21" s="6">
        <f t="shared" si="16"/>
        <v>0</v>
      </c>
      <c r="H21" s="6">
        <f t="shared" si="16"/>
        <v>0</v>
      </c>
      <c r="I21" s="6">
        <f t="shared" si="16"/>
        <v>0</v>
      </c>
      <c r="J21" s="6">
        <f t="shared" si="16"/>
        <v>0</v>
      </c>
      <c r="K21" s="6">
        <f t="shared" si="16"/>
        <v>0</v>
      </c>
      <c r="L21" s="6">
        <f t="shared" si="16"/>
        <v>0</v>
      </c>
    </row>
    <row r="22" spans="1:13" ht="14.25" customHeight="1">
      <c r="A22" s="80"/>
      <c r="C22" s="6"/>
      <c r="D22" s="31"/>
      <c r="E22" s="6">
        <f t="shared" ref="E22:L22" si="17">IF($D22=E$1,+$C22,0)</f>
        <v>0</v>
      </c>
      <c r="F22" s="6">
        <f t="shared" si="17"/>
        <v>0</v>
      </c>
      <c r="G22" s="6">
        <f t="shared" si="17"/>
        <v>0</v>
      </c>
      <c r="H22" s="6">
        <f t="shared" si="17"/>
        <v>0</v>
      </c>
      <c r="I22" s="6">
        <f t="shared" si="17"/>
        <v>0</v>
      </c>
      <c r="J22" s="6">
        <f t="shared" si="17"/>
        <v>0</v>
      </c>
      <c r="K22" s="6">
        <f t="shared" si="17"/>
        <v>0</v>
      </c>
      <c r="L22" s="6">
        <f t="shared" si="17"/>
        <v>0</v>
      </c>
    </row>
    <row r="23" spans="1:13" ht="14.25" customHeight="1">
      <c r="A23" s="80"/>
      <c r="C23" s="6"/>
      <c r="D23" s="2"/>
      <c r="E23" s="6">
        <f t="shared" ref="E23:L23" si="18">IF($D23=E$1,+$C23,0)</f>
        <v>0</v>
      </c>
      <c r="F23" s="6">
        <f t="shared" si="18"/>
        <v>0</v>
      </c>
      <c r="G23" s="6">
        <f t="shared" si="18"/>
        <v>0</v>
      </c>
      <c r="H23" s="6">
        <f t="shared" si="18"/>
        <v>0</v>
      </c>
      <c r="I23" s="6">
        <f t="shared" si="18"/>
        <v>0</v>
      </c>
      <c r="J23" s="6">
        <f t="shared" si="18"/>
        <v>0</v>
      </c>
      <c r="K23" s="6">
        <f t="shared" si="18"/>
        <v>0</v>
      </c>
      <c r="L23" s="6">
        <f t="shared" si="18"/>
        <v>0</v>
      </c>
    </row>
    <row r="24" spans="1:13" ht="14.25" customHeight="1">
      <c r="A24" s="80"/>
      <c r="C24" s="6"/>
      <c r="D24" s="2"/>
      <c r="E24" s="6">
        <f t="shared" ref="E24:L24" si="19">IF($D24=E$1,+$C24,0)</f>
        <v>0</v>
      </c>
      <c r="F24" s="6">
        <f t="shared" si="19"/>
        <v>0</v>
      </c>
      <c r="G24" s="6">
        <f t="shared" si="19"/>
        <v>0</v>
      </c>
      <c r="H24" s="6">
        <f t="shared" si="19"/>
        <v>0</v>
      </c>
      <c r="I24" s="6">
        <f t="shared" si="19"/>
        <v>0</v>
      </c>
      <c r="J24" s="6">
        <f t="shared" si="19"/>
        <v>0</v>
      </c>
      <c r="K24" s="6">
        <f t="shared" si="19"/>
        <v>0</v>
      </c>
      <c r="L24" s="6">
        <f t="shared" si="19"/>
        <v>0</v>
      </c>
    </row>
    <row r="25" spans="1:13" ht="14.25" customHeight="1">
      <c r="A25" s="80"/>
      <c r="C25" s="6"/>
      <c r="D25" s="2"/>
      <c r="E25" s="6">
        <f t="shared" ref="E25:L25" si="20">IF($D25=E$1,+$C25,0)</f>
        <v>0</v>
      </c>
      <c r="F25" s="6">
        <f t="shared" si="20"/>
        <v>0</v>
      </c>
      <c r="G25" s="6">
        <f t="shared" si="20"/>
        <v>0</v>
      </c>
      <c r="H25" s="6">
        <f t="shared" si="20"/>
        <v>0</v>
      </c>
      <c r="I25" s="6">
        <f t="shared" si="20"/>
        <v>0</v>
      </c>
      <c r="J25" s="6">
        <f t="shared" si="20"/>
        <v>0</v>
      </c>
      <c r="K25" s="6">
        <f t="shared" si="20"/>
        <v>0</v>
      </c>
      <c r="L25" s="6">
        <f t="shared" si="20"/>
        <v>0</v>
      </c>
    </row>
    <row r="26" spans="1:13" ht="14.25" customHeight="1">
      <c r="C26" s="6"/>
      <c r="D26" s="2"/>
      <c r="E26" s="6">
        <f t="shared" ref="E26:L26" si="21">IF($D26=E$1,+$C26,0)</f>
        <v>0</v>
      </c>
      <c r="F26" s="6">
        <f t="shared" si="21"/>
        <v>0</v>
      </c>
      <c r="G26" s="6">
        <f t="shared" si="21"/>
        <v>0</v>
      </c>
      <c r="H26" s="6">
        <f t="shared" si="21"/>
        <v>0</v>
      </c>
      <c r="I26" s="6">
        <f t="shared" si="21"/>
        <v>0</v>
      </c>
      <c r="J26" s="6">
        <f t="shared" si="21"/>
        <v>0</v>
      </c>
      <c r="K26" s="6">
        <f t="shared" si="21"/>
        <v>0</v>
      </c>
      <c r="L26" s="6">
        <f t="shared" si="21"/>
        <v>0</v>
      </c>
    </row>
    <row r="27" spans="1:13" ht="14.25" customHeight="1">
      <c r="C27" s="87"/>
      <c r="D27" s="2"/>
      <c r="E27" s="6">
        <f t="shared" ref="E27:L27" si="22">IF($D27=E$1,+$C27,0)</f>
        <v>0</v>
      </c>
      <c r="F27" s="6">
        <f t="shared" si="22"/>
        <v>0</v>
      </c>
      <c r="G27" s="6">
        <f t="shared" si="22"/>
        <v>0</v>
      </c>
      <c r="H27" s="6">
        <f t="shared" si="22"/>
        <v>0</v>
      </c>
      <c r="I27" s="6">
        <f t="shared" si="22"/>
        <v>0</v>
      </c>
      <c r="J27" s="6">
        <f t="shared" si="22"/>
        <v>0</v>
      </c>
      <c r="K27" s="6">
        <f t="shared" si="22"/>
        <v>0</v>
      </c>
      <c r="L27" s="6">
        <f t="shared" si="22"/>
        <v>0</v>
      </c>
    </row>
    <row r="28" spans="1:13" ht="14.25" customHeight="1">
      <c r="C28" s="87"/>
      <c r="D28" s="2"/>
      <c r="E28" s="6">
        <f t="shared" ref="E28:L28" si="23">IF($D28=E$1,+$C28,0)</f>
        <v>0</v>
      </c>
      <c r="F28" s="6">
        <f t="shared" si="23"/>
        <v>0</v>
      </c>
      <c r="G28" s="6">
        <f t="shared" si="23"/>
        <v>0</v>
      </c>
      <c r="H28" s="6">
        <f t="shared" si="23"/>
        <v>0</v>
      </c>
      <c r="I28" s="6">
        <f t="shared" si="23"/>
        <v>0</v>
      </c>
      <c r="J28" s="6">
        <f t="shared" si="23"/>
        <v>0</v>
      </c>
      <c r="K28" s="6">
        <f t="shared" si="23"/>
        <v>0</v>
      </c>
      <c r="L28" s="6">
        <f t="shared" si="23"/>
        <v>0</v>
      </c>
    </row>
    <row r="29" spans="1:13" ht="14.25" customHeight="1">
      <c r="C29" s="125">
        <f>SUM(C3:C28)</f>
        <v>74688.72</v>
      </c>
      <c r="D29" s="2"/>
      <c r="E29" s="125">
        <f t="shared" ref="E29:L29" si="24">SUM(E3:E28)</f>
        <v>89486</v>
      </c>
      <c r="F29" s="125">
        <f t="shared" si="24"/>
        <v>0</v>
      </c>
      <c r="G29" s="125">
        <f t="shared" si="24"/>
        <v>0</v>
      </c>
      <c r="H29" s="125">
        <f t="shared" si="24"/>
        <v>0</v>
      </c>
      <c r="I29" s="125">
        <f t="shared" si="24"/>
        <v>8465.7800000000007</v>
      </c>
      <c r="J29" s="125">
        <f t="shared" si="24"/>
        <v>1886.94</v>
      </c>
      <c r="K29" s="125">
        <f t="shared" si="24"/>
        <v>4440</v>
      </c>
      <c r="L29" s="125">
        <f t="shared" si="24"/>
        <v>0</v>
      </c>
      <c r="M29" s="20">
        <f>SUM(E29:L29)</f>
        <v>104278.72</v>
      </c>
    </row>
    <row r="30" spans="1:13" ht="14.25" customHeight="1">
      <c r="D30" s="4"/>
      <c r="K30" s="5" t="s">
        <v>345</v>
      </c>
      <c r="M30" s="20">
        <f>-I29</f>
        <v>-8465.7800000000007</v>
      </c>
    </row>
    <row r="31" spans="1:13" ht="14.25" customHeight="1">
      <c r="D31" s="4"/>
      <c r="E31" s="4" t="s">
        <v>742</v>
      </c>
      <c r="K31" s="5" t="s">
        <v>568</v>
      </c>
      <c r="M31" s="20">
        <f>-L29</f>
        <v>0</v>
      </c>
    </row>
    <row r="32" spans="1:13" ht="14.25" customHeight="1">
      <c r="D32" s="4"/>
      <c r="E32" s="214"/>
    </row>
    <row r="33" spans="4:13" ht="14.25" customHeight="1">
      <c r="D33" s="4"/>
      <c r="M33" s="125">
        <f>SUM(M29:M32)</f>
        <v>95812.94</v>
      </c>
    </row>
    <row r="34" spans="4:13" ht="14.25" customHeight="1">
      <c r="D34" s="4"/>
    </row>
    <row r="35" spans="4:13" ht="14.25" customHeight="1">
      <c r="D35" s="4"/>
    </row>
    <row r="36" spans="4:13" ht="14.25" customHeight="1">
      <c r="D36" s="4"/>
    </row>
    <row r="37" spans="4:13" ht="14.25" customHeight="1">
      <c r="D37" s="4"/>
    </row>
    <row r="38" spans="4:13" ht="14.25" customHeight="1">
      <c r="D38" s="4"/>
    </row>
    <row r="39" spans="4:13" ht="14.25" customHeight="1">
      <c r="D39" s="4"/>
    </row>
    <row r="40" spans="4:13" ht="14.25" customHeight="1">
      <c r="D40" s="4"/>
    </row>
    <row r="41" spans="4:13" ht="14.25" customHeight="1">
      <c r="D41" s="4"/>
    </row>
    <row r="42" spans="4:13" ht="14.25" customHeight="1">
      <c r="D42" s="4"/>
    </row>
    <row r="43" spans="4:13" ht="14.25" customHeight="1">
      <c r="D43" s="4"/>
    </row>
    <row r="44" spans="4:13" ht="14.25" customHeight="1">
      <c r="D44" s="4"/>
    </row>
    <row r="45" spans="4:13" ht="14.25" customHeight="1">
      <c r="D45" s="4"/>
    </row>
    <row r="46" spans="4:13" ht="14.25" customHeight="1">
      <c r="D46" s="4"/>
    </row>
    <row r="47" spans="4:13" ht="14.25" customHeight="1">
      <c r="D47" s="4"/>
    </row>
    <row r="48" spans="4:13" ht="14.25" customHeight="1">
      <c r="D48" s="4"/>
    </row>
    <row r="49" spans="4:4" ht="14.25" customHeight="1">
      <c r="D49" s="4"/>
    </row>
    <row r="50" spans="4:4" ht="14.25" customHeight="1">
      <c r="D50" s="4"/>
    </row>
    <row r="51" spans="4:4" ht="14.25" customHeight="1">
      <c r="D51" s="4"/>
    </row>
    <row r="52" spans="4:4" ht="14.25" customHeight="1">
      <c r="D52" s="4"/>
    </row>
    <row r="53" spans="4:4" ht="14.25" customHeight="1">
      <c r="D53" s="4"/>
    </row>
    <row r="54" spans="4:4" ht="14.25" customHeight="1">
      <c r="D54" s="4"/>
    </row>
    <row r="55" spans="4:4" ht="14.25" customHeight="1">
      <c r="D55" s="4"/>
    </row>
    <row r="56" spans="4:4" ht="14.25" customHeight="1">
      <c r="D56" s="4"/>
    </row>
    <row r="57" spans="4:4" ht="14.25" customHeight="1">
      <c r="D57" s="4"/>
    </row>
    <row r="58" spans="4:4" ht="14.25" customHeight="1">
      <c r="D58" s="4"/>
    </row>
    <row r="59" spans="4:4" ht="14.25" customHeight="1">
      <c r="D59" s="4"/>
    </row>
    <row r="60" spans="4:4" ht="14.25" customHeight="1">
      <c r="D60" s="4"/>
    </row>
    <row r="61" spans="4:4" ht="14.25" customHeight="1">
      <c r="D61" s="4"/>
    </row>
    <row r="62" spans="4:4" ht="14.25" customHeight="1">
      <c r="D62" s="4"/>
    </row>
    <row r="63" spans="4:4" ht="14.25" customHeight="1">
      <c r="D63" s="4"/>
    </row>
    <row r="64" spans="4:4" ht="14.25" customHeight="1">
      <c r="D64" s="4"/>
    </row>
    <row r="65" spans="4:4" ht="14.25" customHeight="1">
      <c r="D65" s="4"/>
    </row>
    <row r="66" spans="4:4" ht="14.25" customHeight="1">
      <c r="D66" s="4"/>
    </row>
    <row r="67" spans="4:4" ht="14.25" customHeight="1">
      <c r="D67" s="4"/>
    </row>
    <row r="68" spans="4:4" ht="14.25" customHeight="1">
      <c r="D68" s="4"/>
    </row>
    <row r="69" spans="4:4" ht="14.25" customHeight="1">
      <c r="D69" s="4"/>
    </row>
    <row r="70" spans="4:4" ht="14.25" customHeight="1">
      <c r="D70" s="4"/>
    </row>
    <row r="71" spans="4:4" ht="14.25" customHeight="1">
      <c r="D71" s="4"/>
    </row>
    <row r="72" spans="4:4" ht="14.25" customHeight="1">
      <c r="D72" s="4"/>
    </row>
    <row r="73" spans="4:4" ht="14.25" customHeight="1">
      <c r="D73" s="4"/>
    </row>
    <row r="74" spans="4:4" ht="14.25" customHeight="1">
      <c r="D74" s="4"/>
    </row>
    <row r="75" spans="4:4" ht="14.25" customHeight="1">
      <c r="D75" s="4"/>
    </row>
    <row r="76" spans="4:4" ht="14.25" customHeight="1">
      <c r="D76" s="4"/>
    </row>
    <row r="77" spans="4:4" ht="14.25" customHeight="1">
      <c r="D77" s="4"/>
    </row>
    <row r="78" spans="4:4" ht="14.25" customHeight="1">
      <c r="D78" s="4"/>
    </row>
    <row r="79" spans="4:4" ht="14.25" customHeight="1">
      <c r="D79" s="4"/>
    </row>
    <row r="80" spans="4:4" ht="14.25" customHeight="1">
      <c r="D80" s="4"/>
    </row>
    <row r="81" spans="4:4" ht="14.25" customHeight="1">
      <c r="D81" s="4"/>
    </row>
    <row r="82" spans="4:4" ht="14.25" customHeight="1">
      <c r="D82" s="4"/>
    </row>
    <row r="83" spans="4:4" ht="14.25" customHeight="1">
      <c r="D83" s="4"/>
    </row>
    <row r="84" spans="4:4" ht="14.25" customHeight="1">
      <c r="D84" s="4"/>
    </row>
    <row r="85" spans="4:4" ht="14.25" customHeight="1">
      <c r="D85" s="4"/>
    </row>
    <row r="86" spans="4:4" ht="14.25" customHeight="1">
      <c r="D86" s="4"/>
    </row>
    <row r="87" spans="4:4" ht="14.25" customHeight="1">
      <c r="D87" s="4"/>
    </row>
    <row r="88" spans="4:4" ht="14.25" customHeight="1">
      <c r="D88" s="4"/>
    </row>
    <row r="89" spans="4:4" ht="14.25" customHeight="1">
      <c r="D89" s="4"/>
    </row>
    <row r="90" spans="4:4" ht="14.25" customHeight="1">
      <c r="D90" s="4"/>
    </row>
    <row r="91" spans="4:4" ht="14.25" customHeight="1">
      <c r="D91" s="4"/>
    </row>
    <row r="92" spans="4:4" ht="14.25" customHeight="1">
      <c r="D92" s="4"/>
    </row>
    <row r="93" spans="4:4" ht="14.25" customHeight="1">
      <c r="D93" s="4"/>
    </row>
    <row r="94" spans="4:4" ht="14.25" customHeight="1">
      <c r="D94" s="4"/>
    </row>
    <row r="95" spans="4:4" ht="14.25" customHeight="1">
      <c r="D95" s="4"/>
    </row>
    <row r="96" spans="4:4" ht="14.25" customHeight="1">
      <c r="D96" s="4"/>
    </row>
    <row r="97" spans="4:4" ht="14.25" customHeight="1">
      <c r="D97" s="4"/>
    </row>
    <row r="98" spans="4:4" ht="14.25" customHeight="1">
      <c r="D98" s="4"/>
    </row>
    <row r="99" spans="4:4" ht="14.25" customHeight="1">
      <c r="D99" s="4"/>
    </row>
    <row r="100" spans="4:4" ht="14.25" customHeight="1">
      <c r="D100" s="4"/>
    </row>
    <row r="101" spans="4:4" ht="14.25" customHeight="1">
      <c r="D101" s="4"/>
    </row>
    <row r="102" spans="4:4" ht="14.25" customHeight="1">
      <c r="D102" s="4"/>
    </row>
    <row r="103" spans="4:4" ht="14.25" customHeight="1">
      <c r="D103" s="4"/>
    </row>
    <row r="104" spans="4:4" ht="14.25" customHeight="1">
      <c r="D104" s="4"/>
    </row>
    <row r="105" spans="4:4" ht="14.25" customHeight="1">
      <c r="D105" s="4"/>
    </row>
    <row r="106" spans="4:4" ht="14.25" customHeight="1">
      <c r="D106" s="4"/>
    </row>
    <row r="107" spans="4:4" ht="14.25" customHeight="1">
      <c r="D107" s="4"/>
    </row>
    <row r="108" spans="4:4" ht="14.25" customHeight="1">
      <c r="D108" s="4"/>
    </row>
    <row r="109" spans="4:4" ht="14.25" customHeight="1">
      <c r="D109" s="4"/>
    </row>
    <row r="110" spans="4:4" ht="14.25" customHeight="1">
      <c r="D110" s="4"/>
    </row>
    <row r="111" spans="4:4" ht="14.25" customHeight="1">
      <c r="D111" s="4"/>
    </row>
    <row r="112" spans="4:4" ht="14.25" customHeight="1">
      <c r="D112" s="4"/>
    </row>
    <row r="113" spans="4:4" ht="14.25" customHeight="1">
      <c r="D113" s="4"/>
    </row>
    <row r="114" spans="4:4" ht="14.25" customHeight="1">
      <c r="D114" s="4"/>
    </row>
    <row r="115" spans="4:4" ht="14.25" customHeight="1">
      <c r="D115" s="4"/>
    </row>
    <row r="116" spans="4:4" ht="14.25" customHeight="1">
      <c r="D116" s="4"/>
    </row>
    <row r="117" spans="4:4" ht="14.25" customHeight="1">
      <c r="D117" s="4"/>
    </row>
    <row r="118" spans="4:4" ht="14.25" customHeight="1">
      <c r="D118" s="4"/>
    </row>
    <row r="119" spans="4:4" ht="14.25" customHeight="1">
      <c r="D119" s="4"/>
    </row>
    <row r="120" spans="4:4" ht="14.25" customHeight="1">
      <c r="D120" s="4"/>
    </row>
    <row r="121" spans="4:4" ht="14.25" customHeight="1">
      <c r="D121" s="4"/>
    </row>
    <row r="122" spans="4:4" ht="14.25" customHeight="1">
      <c r="D122" s="4"/>
    </row>
    <row r="123" spans="4:4" ht="14.25" customHeight="1">
      <c r="D123" s="4"/>
    </row>
    <row r="124" spans="4:4" ht="14.25" customHeight="1">
      <c r="D124" s="4"/>
    </row>
    <row r="125" spans="4:4" ht="14.25" customHeight="1">
      <c r="D125" s="4"/>
    </row>
    <row r="126" spans="4:4" ht="14.25" customHeight="1">
      <c r="D126" s="4"/>
    </row>
    <row r="127" spans="4:4" ht="14.25" customHeight="1">
      <c r="D127" s="4"/>
    </row>
    <row r="128" spans="4:4" ht="14.25" customHeight="1">
      <c r="D128" s="4"/>
    </row>
    <row r="129" spans="4:4" ht="14.25" customHeight="1">
      <c r="D129" s="4"/>
    </row>
    <row r="130" spans="4:4" ht="14.25" customHeight="1">
      <c r="D130" s="4"/>
    </row>
    <row r="131" spans="4:4" ht="14.25" customHeight="1">
      <c r="D131" s="4"/>
    </row>
    <row r="132" spans="4:4" ht="14.25" customHeight="1">
      <c r="D132" s="4"/>
    </row>
    <row r="133" spans="4:4" ht="14.25" customHeight="1">
      <c r="D133" s="4"/>
    </row>
    <row r="134" spans="4:4" ht="14.25" customHeight="1">
      <c r="D134" s="4"/>
    </row>
    <row r="135" spans="4:4" ht="14.25" customHeight="1">
      <c r="D135" s="4"/>
    </row>
    <row r="136" spans="4:4" ht="14.25" customHeight="1">
      <c r="D136" s="4"/>
    </row>
    <row r="137" spans="4:4" ht="14.25" customHeight="1">
      <c r="D137" s="4"/>
    </row>
    <row r="138" spans="4:4" ht="14.25" customHeight="1">
      <c r="D138" s="4"/>
    </row>
    <row r="139" spans="4:4" ht="14.25" customHeight="1">
      <c r="D139" s="4"/>
    </row>
    <row r="140" spans="4:4" ht="14.25" customHeight="1">
      <c r="D140" s="4"/>
    </row>
    <row r="141" spans="4:4" ht="14.25" customHeight="1">
      <c r="D141" s="4"/>
    </row>
    <row r="142" spans="4:4" ht="14.25" customHeight="1">
      <c r="D142" s="4"/>
    </row>
    <row r="143" spans="4:4" ht="14.25" customHeight="1">
      <c r="D143" s="4"/>
    </row>
    <row r="144" spans="4:4" ht="14.25" customHeight="1">
      <c r="D144" s="4"/>
    </row>
    <row r="145" spans="4:4" ht="14.25" customHeight="1">
      <c r="D145" s="4"/>
    </row>
    <row r="146" spans="4:4" ht="14.25" customHeight="1">
      <c r="D146" s="4"/>
    </row>
    <row r="147" spans="4:4" ht="14.25" customHeight="1">
      <c r="D147" s="4"/>
    </row>
    <row r="148" spans="4:4" ht="14.25" customHeight="1">
      <c r="D148" s="4"/>
    </row>
    <row r="149" spans="4:4" ht="14.25" customHeight="1">
      <c r="D149" s="4"/>
    </row>
    <row r="150" spans="4:4" ht="14.25" customHeight="1">
      <c r="D150" s="4"/>
    </row>
    <row r="151" spans="4:4" ht="14.25" customHeight="1">
      <c r="D151" s="4"/>
    </row>
    <row r="152" spans="4:4" ht="14.25" customHeight="1">
      <c r="D152" s="4"/>
    </row>
    <row r="153" spans="4:4" ht="14.25" customHeight="1">
      <c r="D153" s="4"/>
    </row>
    <row r="154" spans="4:4" ht="14.25" customHeight="1">
      <c r="D154" s="4"/>
    </row>
    <row r="155" spans="4:4" ht="14.25" customHeight="1">
      <c r="D155" s="4"/>
    </row>
    <row r="156" spans="4:4" ht="14.25" customHeight="1">
      <c r="D156" s="4"/>
    </row>
    <row r="157" spans="4:4" ht="14.25" customHeight="1">
      <c r="D157" s="4"/>
    </row>
    <row r="158" spans="4:4" ht="14.25" customHeight="1">
      <c r="D158" s="4"/>
    </row>
    <row r="159" spans="4:4" ht="14.25" customHeight="1">
      <c r="D159" s="4"/>
    </row>
    <row r="160" spans="4:4" ht="14.25" customHeight="1">
      <c r="D160" s="4"/>
    </row>
    <row r="161" spans="4:4" ht="14.25" customHeight="1">
      <c r="D161" s="4"/>
    </row>
    <row r="162" spans="4:4" ht="14.25" customHeight="1">
      <c r="D162" s="4"/>
    </row>
    <row r="163" spans="4:4" ht="14.25" customHeight="1">
      <c r="D163" s="4"/>
    </row>
    <row r="164" spans="4:4" ht="14.25" customHeight="1">
      <c r="D164" s="4"/>
    </row>
    <row r="165" spans="4:4" ht="14.25" customHeight="1">
      <c r="D165" s="4"/>
    </row>
    <row r="166" spans="4:4" ht="14.25" customHeight="1">
      <c r="D166" s="4"/>
    </row>
    <row r="167" spans="4:4" ht="14.25" customHeight="1">
      <c r="D167" s="4"/>
    </row>
    <row r="168" spans="4:4" ht="14.25" customHeight="1">
      <c r="D168" s="4"/>
    </row>
    <row r="169" spans="4:4" ht="14.25" customHeight="1">
      <c r="D169" s="4"/>
    </row>
    <row r="170" spans="4:4" ht="14.25" customHeight="1">
      <c r="D170" s="4"/>
    </row>
    <row r="171" spans="4:4" ht="14.25" customHeight="1">
      <c r="D171" s="4"/>
    </row>
    <row r="172" spans="4:4" ht="14.25" customHeight="1">
      <c r="D172" s="4"/>
    </row>
    <row r="173" spans="4:4" ht="14.25" customHeight="1">
      <c r="D173" s="4"/>
    </row>
    <row r="174" spans="4:4" ht="14.25" customHeight="1">
      <c r="D174" s="4"/>
    </row>
    <row r="175" spans="4:4" ht="14.25" customHeight="1">
      <c r="D175" s="4"/>
    </row>
    <row r="176" spans="4:4" ht="14.25" customHeight="1">
      <c r="D176" s="4"/>
    </row>
    <row r="177" spans="4:4" ht="14.25" customHeight="1">
      <c r="D177" s="4"/>
    </row>
    <row r="178" spans="4:4" ht="14.25" customHeight="1">
      <c r="D178" s="4"/>
    </row>
    <row r="179" spans="4:4" ht="14.25" customHeight="1">
      <c r="D179" s="4"/>
    </row>
    <row r="180" spans="4:4" ht="14.25" customHeight="1">
      <c r="D180" s="4"/>
    </row>
    <row r="181" spans="4:4" ht="14.25" customHeight="1">
      <c r="D181" s="4"/>
    </row>
    <row r="182" spans="4:4" ht="14.25" customHeight="1">
      <c r="D182" s="4"/>
    </row>
    <row r="183" spans="4:4" ht="14.25" customHeight="1">
      <c r="D183" s="4"/>
    </row>
    <row r="184" spans="4:4" ht="14.25" customHeight="1">
      <c r="D184" s="4"/>
    </row>
    <row r="185" spans="4:4" ht="14.25" customHeight="1">
      <c r="D185" s="4"/>
    </row>
    <row r="186" spans="4:4" ht="14.25" customHeight="1">
      <c r="D186" s="4"/>
    </row>
    <row r="187" spans="4:4" ht="14.25" customHeight="1">
      <c r="D187" s="4"/>
    </row>
    <row r="188" spans="4:4" ht="14.25" customHeight="1">
      <c r="D188" s="4"/>
    </row>
    <row r="189" spans="4:4" ht="14.25" customHeight="1">
      <c r="D189" s="4"/>
    </row>
    <row r="190" spans="4:4" ht="14.25" customHeight="1">
      <c r="D190" s="4"/>
    </row>
    <row r="191" spans="4:4" ht="14.25" customHeight="1">
      <c r="D191" s="4"/>
    </row>
    <row r="192" spans="4:4" ht="14.25" customHeight="1">
      <c r="D192" s="4"/>
    </row>
    <row r="193" spans="4:4" ht="14.25" customHeight="1">
      <c r="D193" s="4"/>
    </row>
    <row r="194" spans="4:4" ht="14.25" customHeight="1">
      <c r="D194" s="4"/>
    </row>
    <row r="195" spans="4:4" ht="14.25" customHeight="1">
      <c r="D195" s="4"/>
    </row>
    <row r="196" spans="4:4" ht="14.25" customHeight="1">
      <c r="D196" s="4"/>
    </row>
    <row r="197" spans="4:4" ht="14.25" customHeight="1">
      <c r="D197" s="4"/>
    </row>
    <row r="198" spans="4:4" ht="14.25" customHeight="1">
      <c r="D198" s="4"/>
    </row>
    <row r="199" spans="4:4" ht="14.25" customHeight="1">
      <c r="D199" s="4"/>
    </row>
    <row r="200" spans="4:4" ht="14.25" customHeight="1">
      <c r="D200" s="4"/>
    </row>
    <row r="201" spans="4:4" ht="14.25" customHeight="1">
      <c r="D201" s="4"/>
    </row>
    <row r="202" spans="4:4" ht="14.25" customHeight="1">
      <c r="D202" s="4"/>
    </row>
    <row r="203" spans="4:4" ht="14.25" customHeight="1">
      <c r="D203" s="4"/>
    </row>
    <row r="204" spans="4:4" ht="14.25" customHeight="1">
      <c r="D204" s="4"/>
    </row>
    <row r="205" spans="4:4" ht="14.25" customHeight="1">
      <c r="D205" s="4"/>
    </row>
    <row r="206" spans="4:4" ht="14.25" customHeight="1">
      <c r="D206" s="4"/>
    </row>
    <row r="207" spans="4:4" ht="14.25" customHeight="1">
      <c r="D207" s="4"/>
    </row>
    <row r="208" spans="4:4" ht="14.25" customHeight="1">
      <c r="D208" s="4"/>
    </row>
    <row r="209" spans="4:4" ht="14.25" customHeight="1">
      <c r="D209" s="4"/>
    </row>
    <row r="210" spans="4:4" ht="14.25" customHeight="1">
      <c r="D210" s="4"/>
    </row>
    <row r="211" spans="4:4" ht="14.25" customHeight="1">
      <c r="D211" s="4"/>
    </row>
    <row r="212" spans="4:4" ht="14.25" customHeight="1">
      <c r="D212" s="4"/>
    </row>
    <row r="213" spans="4:4" ht="14.25" customHeight="1">
      <c r="D213" s="4"/>
    </row>
    <row r="214" spans="4:4" ht="14.25" customHeight="1">
      <c r="D214" s="4"/>
    </row>
    <row r="215" spans="4:4" ht="14.25" customHeight="1">
      <c r="D215" s="4"/>
    </row>
    <row r="216" spans="4:4" ht="14.25" customHeight="1">
      <c r="D216" s="4"/>
    </row>
    <row r="217" spans="4:4" ht="14.25" customHeight="1">
      <c r="D217" s="4"/>
    </row>
    <row r="218" spans="4:4" ht="14.25" customHeight="1">
      <c r="D218" s="4"/>
    </row>
    <row r="219" spans="4:4" ht="14.25" customHeight="1">
      <c r="D219" s="4"/>
    </row>
    <row r="220" spans="4:4" ht="14.25" customHeight="1">
      <c r="D220" s="4"/>
    </row>
    <row r="221" spans="4:4" ht="14.25" customHeight="1">
      <c r="D221" s="4"/>
    </row>
    <row r="222" spans="4:4" ht="14.25" customHeight="1">
      <c r="D222" s="4"/>
    </row>
    <row r="223" spans="4:4" ht="14.25" customHeight="1">
      <c r="D223" s="4"/>
    </row>
    <row r="224" spans="4:4" ht="14.25" customHeight="1">
      <c r="D224" s="4"/>
    </row>
    <row r="225" spans="4:4" ht="14.25" customHeight="1">
      <c r="D225" s="4"/>
    </row>
    <row r="226" spans="4:4" ht="14.25" customHeight="1">
      <c r="D226" s="4"/>
    </row>
    <row r="227" spans="4:4" ht="14.25" customHeight="1">
      <c r="D227" s="4"/>
    </row>
    <row r="228" spans="4:4" ht="14.25" customHeight="1">
      <c r="D228" s="4"/>
    </row>
    <row r="229" spans="4:4" ht="14.25" customHeight="1">
      <c r="D229" s="4"/>
    </row>
    <row r="230" spans="4:4" ht="14.25" customHeight="1">
      <c r="D230" s="4"/>
    </row>
    <row r="231" spans="4:4" ht="14.25" customHeight="1">
      <c r="D231" s="4"/>
    </row>
    <row r="232" spans="4:4" ht="14.25" customHeight="1">
      <c r="D232" s="4"/>
    </row>
    <row r="233" spans="4:4" ht="14.25" customHeight="1">
      <c r="D233" s="4"/>
    </row>
    <row r="234" spans="4:4" ht="14.25" customHeight="1">
      <c r="D234" s="4"/>
    </row>
    <row r="235" spans="4:4" ht="14.25" customHeight="1">
      <c r="D235" s="4"/>
    </row>
    <row r="236" spans="4:4" ht="14.25" customHeight="1">
      <c r="D236" s="4"/>
    </row>
    <row r="237" spans="4:4" ht="14.25" customHeight="1">
      <c r="D237" s="4"/>
    </row>
    <row r="238" spans="4:4" ht="14.25" customHeight="1">
      <c r="D238" s="4"/>
    </row>
    <row r="239" spans="4:4" ht="14.25" customHeight="1">
      <c r="D239" s="4"/>
    </row>
    <row r="240" spans="4:4" ht="14.25" customHeight="1">
      <c r="D240" s="4"/>
    </row>
    <row r="241" spans="4:4" ht="14.25" customHeight="1">
      <c r="D241" s="4"/>
    </row>
    <row r="242" spans="4:4" ht="14.25" customHeight="1">
      <c r="D242" s="4"/>
    </row>
    <row r="243" spans="4:4" ht="14.25" customHeight="1">
      <c r="D243" s="4"/>
    </row>
    <row r="244" spans="4:4" ht="14.25" customHeight="1">
      <c r="D244" s="4"/>
    </row>
    <row r="245" spans="4:4" ht="14.25" customHeight="1">
      <c r="D245" s="4"/>
    </row>
    <row r="246" spans="4:4" ht="14.25" customHeight="1">
      <c r="D246" s="4"/>
    </row>
    <row r="247" spans="4:4" ht="14.25" customHeight="1">
      <c r="D247" s="4"/>
    </row>
    <row r="248" spans="4:4" ht="14.25" customHeight="1">
      <c r="D248" s="4"/>
    </row>
    <row r="249" spans="4:4" ht="14.25" customHeight="1">
      <c r="D249" s="4"/>
    </row>
    <row r="250" spans="4:4" ht="14.25" customHeight="1">
      <c r="D250" s="4"/>
    </row>
    <row r="251" spans="4:4" ht="14.25" customHeight="1">
      <c r="D251" s="4"/>
    </row>
    <row r="252" spans="4:4" ht="14.25" customHeight="1">
      <c r="D252" s="4"/>
    </row>
    <row r="253" spans="4:4" ht="14.25" customHeight="1">
      <c r="D253" s="4"/>
    </row>
    <row r="254" spans="4:4" ht="14.25" customHeight="1">
      <c r="D254" s="4"/>
    </row>
    <row r="255" spans="4:4" ht="14.25" customHeight="1">
      <c r="D255" s="4"/>
    </row>
    <row r="256" spans="4:4" ht="14.25" customHeight="1">
      <c r="D256" s="4"/>
    </row>
    <row r="257" spans="4:4" ht="14.25" customHeight="1">
      <c r="D257" s="4"/>
    </row>
    <row r="258" spans="4:4" ht="14.25" customHeight="1">
      <c r="D258" s="4"/>
    </row>
    <row r="259" spans="4:4" ht="14.25" customHeight="1">
      <c r="D259" s="4"/>
    </row>
    <row r="260" spans="4:4" ht="14.25" customHeight="1">
      <c r="D260" s="4"/>
    </row>
    <row r="261" spans="4:4" ht="14.25" customHeight="1">
      <c r="D261" s="4"/>
    </row>
    <row r="262" spans="4:4" ht="14.25" customHeight="1">
      <c r="D262" s="4"/>
    </row>
    <row r="263" spans="4:4" ht="14.25" customHeight="1">
      <c r="D263" s="4"/>
    </row>
    <row r="264" spans="4:4" ht="14.25" customHeight="1">
      <c r="D264" s="4"/>
    </row>
    <row r="265" spans="4:4" ht="14.25" customHeight="1">
      <c r="D265" s="4"/>
    </row>
    <row r="266" spans="4:4" ht="14.25" customHeight="1">
      <c r="D266" s="4"/>
    </row>
    <row r="267" spans="4:4" ht="14.25" customHeight="1">
      <c r="D267" s="4"/>
    </row>
    <row r="268" spans="4:4" ht="14.25" customHeight="1">
      <c r="D268" s="4"/>
    </row>
    <row r="269" spans="4:4" ht="14.25" customHeight="1">
      <c r="D269" s="4"/>
    </row>
    <row r="270" spans="4:4" ht="14.25" customHeight="1">
      <c r="D270" s="4"/>
    </row>
    <row r="271" spans="4:4" ht="14.25" customHeight="1">
      <c r="D271" s="4"/>
    </row>
    <row r="272" spans="4:4" ht="14.25" customHeight="1">
      <c r="D272" s="4"/>
    </row>
    <row r="273" spans="4:4" ht="14.25" customHeight="1">
      <c r="D273" s="4"/>
    </row>
    <row r="274" spans="4:4" ht="14.25" customHeight="1">
      <c r="D274" s="4"/>
    </row>
    <row r="275" spans="4:4" ht="14.25" customHeight="1">
      <c r="D275" s="4"/>
    </row>
    <row r="276" spans="4:4" ht="14.25" customHeight="1">
      <c r="D276" s="4"/>
    </row>
    <row r="277" spans="4:4" ht="14.25" customHeight="1">
      <c r="D277" s="4"/>
    </row>
    <row r="278" spans="4:4" ht="14.25" customHeight="1">
      <c r="D278" s="4"/>
    </row>
    <row r="279" spans="4:4" ht="14.25" customHeight="1">
      <c r="D279" s="4"/>
    </row>
    <row r="280" spans="4:4" ht="14.25" customHeight="1">
      <c r="D280" s="4"/>
    </row>
    <row r="281" spans="4:4" ht="14.25" customHeight="1">
      <c r="D281" s="4"/>
    </row>
    <row r="282" spans="4:4" ht="14.25" customHeight="1">
      <c r="D282" s="4"/>
    </row>
    <row r="283" spans="4:4" ht="14.25" customHeight="1">
      <c r="D283" s="4"/>
    </row>
    <row r="284" spans="4:4" ht="14.25" customHeight="1">
      <c r="D284" s="4"/>
    </row>
    <row r="285" spans="4:4" ht="14.25" customHeight="1">
      <c r="D285" s="4"/>
    </row>
    <row r="286" spans="4:4" ht="14.25" customHeight="1">
      <c r="D286" s="4"/>
    </row>
    <row r="287" spans="4:4" ht="14.25" customHeight="1">
      <c r="D287" s="4"/>
    </row>
    <row r="288" spans="4:4" ht="14.25" customHeight="1">
      <c r="D288" s="4"/>
    </row>
    <row r="289" spans="4:4" ht="14.25" customHeight="1">
      <c r="D289" s="4"/>
    </row>
    <row r="290" spans="4:4" ht="14.25" customHeight="1">
      <c r="D290" s="4"/>
    </row>
    <row r="291" spans="4:4" ht="14.25" customHeight="1">
      <c r="D291" s="4"/>
    </row>
    <row r="292" spans="4:4" ht="14.25" customHeight="1">
      <c r="D292" s="4"/>
    </row>
    <row r="293" spans="4:4" ht="14.25" customHeight="1">
      <c r="D293" s="4"/>
    </row>
    <row r="294" spans="4:4" ht="14.25" customHeight="1">
      <c r="D294" s="4"/>
    </row>
    <row r="295" spans="4:4" ht="14.25" customHeight="1">
      <c r="D295" s="4"/>
    </row>
    <row r="296" spans="4:4" ht="14.25" customHeight="1">
      <c r="D296" s="4"/>
    </row>
    <row r="297" spans="4:4" ht="14.25" customHeight="1">
      <c r="D297" s="4"/>
    </row>
    <row r="298" spans="4:4" ht="14.25" customHeight="1">
      <c r="D298" s="4"/>
    </row>
    <row r="299" spans="4:4" ht="14.25" customHeight="1">
      <c r="D299" s="4"/>
    </row>
    <row r="300" spans="4:4" ht="14.25" customHeight="1">
      <c r="D300" s="4"/>
    </row>
    <row r="301" spans="4:4" ht="14.25" customHeight="1">
      <c r="D301" s="4"/>
    </row>
    <row r="302" spans="4:4" ht="14.25" customHeight="1">
      <c r="D302" s="4"/>
    </row>
    <row r="303" spans="4:4" ht="14.25" customHeight="1">
      <c r="D303" s="4"/>
    </row>
    <row r="304" spans="4:4" ht="14.25" customHeight="1">
      <c r="D304" s="4"/>
    </row>
    <row r="305" spans="4:4" ht="14.25" customHeight="1">
      <c r="D305" s="4"/>
    </row>
    <row r="306" spans="4:4" ht="14.25" customHeight="1">
      <c r="D306" s="4"/>
    </row>
    <row r="307" spans="4:4" ht="14.25" customHeight="1">
      <c r="D307" s="4"/>
    </row>
    <row r="308" spans="4:4" ht="14.25" customHeight="1">
      <c r="D308" s="4"/>
    </row>
    <row r="309" spans="4:4" ht="14.25" customHeight="1">
      <c r="D309" s="4"/>
    </row>
    <row r="310" spans="4:4" ht="14.25" customHeight="1">
      <c r="D310" s="4"/>
    </row>
    <row r="311" spans="4:4" ht="14.25" customHeight="1">
      <c r="D311" s="4"/>
    </row>
    <row r="312" spans="4:4" ht="14.25" customHeight="1">
      <c r="D312" s="4"/>
    </row>
    <row r="313" spans="4:4" ht="14.25" customHeight="1">
      <c r="D313" s="4"/>
    </row>
    <row r="314" spans="4:4" ht="14.25" customHeight="1">
      <c r="D314" s="4"/>
    </row>
    <row r="315" spans="4:4" ht="14.25" customHeight="1">
      <c r="D315" s="4"/>
    </row>
    <row r="316" spans="4:4" ht="14.25" customHeight="1">
      <c r="D316" s="4"/>
    </row>
    <row r="317" spans="4:4" ht="14.25" customHeight="1">
      <c r="D317" s="4"/>
    </row>
    <row r="318" spans="4:4" ht="14.25" customHeight="1">
      <c r="D318" s="4"/>
    </row>
    <row r="319" spans="4:4" ht="14.25" customHeight="1">
      <c r="D319" s="4"/>
    </row>
    <row r="320" spans="4:4" ht="14.25" customHeight="1">
      <c r="D320" s="4"/>
    </row>
    <row r="321" spans="4:4" ht="14.25" customHeight="1">
      <c r="D321" s="4"/>
    </row>
    <row r="322" spans="4:4" ht="14.25" customHeight="1">
      <c r="D322" s="4"/>
    </row>
    <row r="323" spans="4:4" ht="14.25" customHeight="1">
      <c r="D323" s="4"/>
    </row>
    <row r="324" spans="4:4" ht="14.25" customHeight="1">
      <c r="D324" s="4"/>
    </row>
    <row r="325" spans="4:4" ht="14.25" customHeight="1">
      <c r="D325" s="4"/>
    </row>
    <row r="326" spans="4:4" ht="14.25" customHeight="1">
      <c r="D326" s="4"/>
    </row>
    <row r="327" spans="4:4" ht="14.25" customHeight="1">
      <c r="D327" s="4"/>
    </row>
    <row r="328" spans="4:4" ht="14.25" customHeight="1">
      <c r="D328" s="4"/>
    </row>
    <row r="329" spans="4:4" ht="14.25" customHeight="1">
      <c r="D329" s="4"/>
    </row>
    <row r="330" spans="4:4" ht="14.25" customHeight="1">
      <c r="D330" s="4"/>
    </row>
    <row r="331" spans="4:4" ht="14.25" customHeight="1">
      <c r="D331" s="4"/>
    </row>
    <row r="332" spans="4:4" ht="14.25" customHeight="1">
      <c r="D332" s="4"/>
    </row>
    <row r="333" spans="4:4" ht="14.25" customHeight="1">
      <c r="D333" s="4"/>
    </row>
    <row r="334" spans="4:4" ht="14.25" customHeight="1">
      <c r="D334" s="4"/>
    </row>
    <row r="335" spans="4:4" ht="14.25" customHeight="1">
      <c r="D335" s="4"/>
    </row>
    <row r="336" spans="4:4" ht="14.25" customHeight="1">
      <c r="D336" s="4"/>
    </row>
    <row r="337" spans="4:4" ht="14.25" customHeight="1">
      <c r="D337" s="4"/>
    </row>
    <row r="338" spans="4:4" ht="14.25" customHeight="1">
      <c r="D338" s="4"/>
    </row>
    <row r="339" spans="4:4" ht="14.25" customHeight="1">
      <c r="D339" s="4"/>
    </row>
    <row r="340" spans="4:4" ht="14.25" customHeight="1">
      <c r="D340" s="4"/>
    </row>
    <row r="341" spans="4:4" ht="14.25" customHeight="1">
      <c r="D341" s="4"/>
    </row>
    <row r="342" spans="4:4" ht="14.25" customHeight="1">
      <c r="D342" s="4"/>
    </row>
    <row r="343" spans="4:4" ht="14.25" customHeight="1">
      <c r="D343" s="4"/>
    </row>
    <row r="344" spans="4:4" ht="14.25" customHeight="1">
      <c r="D344" s="4"/>
    </row>
    <row r="345" spans="4:4" ht="14.25" customHeight="1">
      <c r="D345" s="4"/>
    </row>
    <row r="346" spans="4:4" ht="14.25" customHeight="1">
      <c r="D346" s="4"/>
    </row>
    <row r="347" spans="4:4" ht="14.25" customHeight="1">
      <c r="D347" s="4"/>
    </row>
    <row r="348" spans="4:4" ht="14.25" customHeight="1">
      <c r="D348" s="4"/>
    </row>
    <row r="349" spans="4:4" ht="14.25" customHeight="1">
      <c r="D349" s="4"/>
    </row>
    <row r="350" spans="4:4" ht="14.25" customHeight="1">
      <c r="D350" s="4"/>
    </row>
    <row r="351" spans="4:4" ht="14.25" customHeight="1">
      <c r="D351" s="4"/>
    </row>
    <row r="352" spans="4:4" ht="14.25" customHeight="1">
      <c r="D352" s="4"/>
    </row>
    <row r="353" spans="4:4" ht="14.25" customHeight="1">
      <c r="D353" s="4"/>
    </row>
    <row r="354" spans="4:4" ht="14.25" customHeight="1">
      <c r="D354" s="4"/>
    </row>
    <row r="355" spans="4:4" ht="14.25" customHeight="1">
      <c r="D355" s="4"/>
    </row>
    <row r="356" spans="4:4" ht="14.25" customHeight="1">
      <c r="D356" s="4"/>
    </row>
    <row r="357" spans="4:4" ht="14.25" customHeight="1">
      <c r="D357" s="4"/>
    </row>
    <row r="358" spans="4:4" ht="14.25" customHeight="1">
      <c r="D358" s="4"/>
    </row>
    <row r="359" spans="4:4" ht="14.25" customHeight="1">
      <c r="D359" s="4"/>
    </row>
    <row r="360" spans="4:4" ht="14.25" customHeight="1">
      <c r="D360" s="4"/>
    </row>
    <row r="361" spans="4:4" ht="14.25" customHeight="1">
      <c r="D361" s="4"/>
    </row>
    <row r="362" spans="4:4" ht="14.25" customHeight="1">
      <c r="D362" s="4"/>
    </row>
    <row r="363" spans="4:4" ht="14.25" customHeight="1">
      <c r="D363" s="4"/>
    </row>
    <row r="364" spans="4:4" ht="14.25" customHeight="1">
      <c r="D364" s="4"/>
    </row>
    <row r="365" spans="4:4" ht="14.25" customHeight="1">
      <c r="D365" s="4"/>
    </row>
    <row r="366" spans="4:4" ht="14.25" customHeight="1">
      <c r="D366" s="4"/>
    </row>
    <row r="367" spans="4:4" ht="14.25" customHeight="1">
      <c r="D367" s="4"/>
    </row>
    <row r="368" spans="4:4" ht="14.25" customHeight="1">
      <c r="D368" s="4"/>
    </row>
    <row r="369" spans="4:4" ht="14.25" customHeight="1">
      <c r="D369" s="4"/>
    </row>
    <row r="370" spans="4:4" ht="14.25" customHeight="1">
      <c r="D370" s="4"/>
    </row>
    <row r="371" spans="4:4" ht="14.25" customHeight="1">
      <c r="D371" s="4"/>
    </row>
    <row r="372" spans="4:4" ht="14.25" customHeight="1">
      <c r="D372" s="4"/>
    </row>
    <row r="373" spans="4:4" ht="14.25" customHeight="1">
      <c r="D373" s="4"/>
    </row>
    <row r="374" spans="4:4" ht="14.25" customHeight="1">
      <c r="D374" s="4"/>
    </row>
    <row r="375" spans="4:4" ht="14.25" customHeight="1">
      <c r="D375" s="4"/>
    </row>
    <row r="376" spans="4:4" ht="14.25" customHeight="1">
      <c r="D376" s="4"/>
    </row>
    <row r="377" spans="4:4" ht="14.25" customHeight="1">
      <c r="D377" s="4"/>
    </row>
    <row r="378" spans="4:4" ht="14.25" customHeight="1">
      <c r="D378" s="4"/>
    </row>
    <row r="379" spans="4:4" ht="14.25" customHeight="1">
      <c r="D379" s="4"/>
    </row>
    <row r="380" spans="4:4" ht="14.25" customHeight="1">
      <c r="D380" s="4"/>
    </row>
    <row r="381" spans="4:4" ht="14.25" customHeight="1">
      <c r="D381" s="4"/>
    </row>
    <row r="382" spans="4:4" ht="14.25" customHeight="1">
      <c r="D382" s="4"/>
    </row>
    <row r="383" spans="4:4" ht="14.25" customHeight="1">
      <c r="D383" s="4"/>
    </row>
    <row r="384" spans="4:4" ht="14.25" customHeight="1">
      <c r="D384" s="4"/>
    </row>
    <row r="385" spans="4:4" ht="14.25" customHeight="1">
      <c r="D385" s="4"/>
    </row>
    <row r="386" spans="4:4" ht="14.25" customHeight="1">
      <c r="D386" s="4"/>
    </row>
    <row r="387" spans="4:4" ht="14.25" customHeight="1">
      <c r="D387" s="4"/>
    </row>
    <row r="388" spans="4:4" ht="14.25" customHeight="1">
      <c r="D388" s="4"/>
    </row>
    <row r="389" spans="4:4" ht="14.25" customHeight="1">
      <c r="D389" s="4"/>
    </row>
    <row r="390" spans="4:4" ht="14.25" customHeight="1">
      <c r="D390" s="4"/>
    </row>
    <row r="391" spans="4:4" ht="14.25" customHeight="1">
      <c r="D391" s="4"/>
    </row>
    <row r="392" spans="4:4" ht="14.25" customHeight="1">
      <c r="D392" s="4"/>
    </row>
    <row r="393" spans="4:4" ht="14.25" customHeight="1">
      <c r="D393" s="4"/>
    </row>
    <row r="394" spans="4:4" ht="14.25" customHeight="1">
      <c r="D394" s="4"/>
    </row>
    <row r="395" spans="4:4" ht="14.25" customHeight="1">
      <c r="D395" s="4"/>
    </row>
    <row r="396" spans="4:4" ht="14.25" customHeight="1">
      <c r="D396" s="4"/>
    </row>
    <row r="397" spans="4:4" ht="14.25" customHeight="1">
      <c r="D397" s="4"/>
    </row>
    <row r="398" spans="4:4" ht="14.25" customHeight="1">
      <c r="D398" s="4"/>
    </row>
    <row r="399" spans="4:4" ht="14.25" customHeight="1">
      <c r="D399" s="4"/>
    </row>
    <row r="400" spans="4:4" ht="14.25" customHeight="1">
      <c r="D400" s="4"/>
    </row>
    <row r="401" spans="4:4" ht="14.25" customHeight="1">
      <c r="D401" s="4"/>
    </row>
    <row r="402" spans="4:4" ht="14.25" customHeight="1">
      <c r="D402" s="4"/>
    </row>
    <row r="403" spans="4:4" ht="14.25" customHeight="1">
      <c r="D403" s="4"/>
    </row>
    <row r="404" spans="4:4" ht="14.25" customHeight="1">
      <c r="D404" s="4"/>
    </row>
    <row r="405" spans="4:4" ht="14.25" customHeight="1">
      <c r="D405" s="4"/>
    </row>
    <row r="406" spans="4:4" ht="14.25" customHeight="1">
      <c r="D406" s="4"/>
    </row>
    <row r="407" spans="4:4" ht="14.25" customHeight="1">
      <c r="D407" s="4"/>
    </row>
    <row r="408" spans="4:4" ht="14.25" customHeight="1">
      <c r="D408" s="4"/>
    </row>
    <row r="409" spans="4:4" ht="14.25" customHeight="1">
      <c r="D409" s="4"/>
    </row>
    <row r="410" spans="4:4" ht="14.25" customHeight="1">
      <c r="D410" s="4"/>
    </row>
    <row r="411" spans="4:4" ht="14.25" customHeight="1">
      <c r="D411" s="4"/>
    </row>
    <row r="412" spans="4:4" ht="14.25" customHeight="1">
      <c r="D412" s="4"/>
    </row>
    <row r="413" spans="4:4" ht="14.25" customHeight="1">
      <c r="D413" s="4"/>
    </row>
    <row r="414" spans="4:4" ht="14.25" customHeight="1">
      <c r="D414" s="4"/>
    </row>
    <row r="415" spans="4:4" ht="14.25" customHeight="1">
      <c r="D415" s="4"/>
    </row>
    <row r="416" spans="4:4" ht="14.25" customHeight="1">
      <c r="D416" s="4"/>
    </row>
    <row r="417" spans="4:4" ht="14.25" customHeight="1">
      <c r="D417" s="4"/>
    </row>
    <row r="418" spans="4:4" ht="14.25" customHeight="1">
      <c r="D418" s="4"/>
    </row>
    <row r="419" spans="4:4" ht="14.25" customHeight="1">
      <c r="D419" s="4"/>
    </row>
    <row r="420" spans="4:4" ht="14.25" customHeight="1">
      <c r="D420" s="4"/>
    </row>
    <row r="421" spans="4:4" ht="14.25" customHeight="1">
      <c r="D421" s="4"/>
    </row>
    <row r="422" spans="4:4" ht="14.25" customHeight="1">
      <c r="D422" s="4"/>
    </row>
    <row r="423" spans="4:4" ht="14.25" customHeight="1">
      <c r="D423" s="4"/>
    </row>
    <row r="424" spans="4:4" ht="14.25" customHeight="1">
      <c r="D424" s="4"/>
    </row>
    <row r="425" spans="4:4" ht="14.25" customHeight="1">
      <c r="D425" s="4"/>
    </row>
    <row r="426" spans="4:4" ht="14.25" customHeight="1">
      <c r="D426" s="4"/>
    </row>
    <row r="427" spans="4:4" ht="14.25" customHeight="1">
      <c r="D427" s="4"/>
    </row>
    <row r="428" spans="4:4" ht="14.25" customHeight="1">
      <c r="D428" s="4"/>
    </row>
    <row r="429" spans="4:4" ht="14.25" customHeight="1">
      <c r="D429" s="4"/>
    </row>
    <row r="430" spans="4:4" ht="14.25" customHeight="1">
      <c r="D430" s="4"/>
    </row>
    <row r="431" spans="4:4" ht="14.25" customHeight="1">
      <c r="D431" s="4"/>
    </row>
    <row r="432" spans="4:4" ht="14.25" customHeight="1">
      <c r="D432" s="4"/>
    </row>
    <row r="433" spans="4:4" ht="14.25" customHeight="1">
      <c r="D433" s="4"/>
    </row>
    <row r="434" spans="4:4" ht="14.25" customHeight="1">
      <c r="D434" s="4"/>
    </row>
    <row r="435" spans="4:4" ht="14.25" customHeight="1">
      <c r="D435" s="4"/>
    </row>
    <row r="436" spans="4:4" ht="14.25" customHeight="1">
      <c r="D436" s="4"/>
    </row>
    <row r="437" spans="4:4" ht="14.25" customHeight="1">
      <c r="D437" s="4"/>
    </row>
    <row r="438" spans="4:4" ht="14.25" customHeight="1">
      <c r="D438" s="4"/>
    </row>
    <row r="439" spans="4:4" ht="14.25" customHeight="1">
      <c r="D439" s="4"/>
    </row>
    <row r="440" spans="4:4" ht="14.25" customHeight="1">
      <c r="D440" s="4"/>
    </row>
    <row r="441" spans="4:4" ht="14.25" customHeight="1">
      <c r="D441" s="4"/>
    </row>
    <row r="442" spans="4:4" ht="14.25" customHeight="1">
      <c r="D442" s="4"/>
    </row>
    <row r="443" spans="4:4" ht="14.25" customHeight="1">
      <c r="D443" s="4"/>
    </row>
    <row r="444" spans="4:4" ht="14.25" customHeight="1">
      <c r="D444" s="4"/>
    </row>
    <row r="445" spans="4:4" ht="14.25" customHeight="1">
      <c r="D445" s="4"/>
    </row>
    <row r="446" spans="4:4" ht="14.25" customHeight="1">
      <c r="D446" s="4"/>
    </row>
    <row r="447" spans="4:4" ht="14.25" customHeight="1">
      <c r="D447" s="4"/>
    </row>
    <row r="448" spans="4:4" ht="14.25" customHeight="1">
      <c r="D448" s="4"/>
    </row>
    <row r="449" spans="4:4" ht="14.25" customHeight="1">
      <c r="D449" s="4"/>
    </row>
    <row r="450" spans="4:4" ht="14.25" customHeight="1">
      <c r="D450" s="4"/>
    </row>
    <row r="451" spans="4:4" ht="14.25" customHeight="1">
      <c r="D451" s="4"/>
    </row>
    <row r="452" spans="4:4" ht="14.25" customHeight="1">
      <c r="D452" s="4"/>
    </row>
    <row r="453" spans="4:4" ht="14.25" customHeight="1">
      <c r="D453" s="4"/>
    </row>
    <row r="454" spans="4:4" ht="14.25" customHeight="1">
      <c r="D454" s="4"/>
    </row>
    <row r="455" spans="4:4" ht="14.25" customHeight="1">
      <c r="D455" s="4"/>
    </row>
    <row r="456" spans="4:4" ht="14.25" customHeight="1">
      <c r="D456" s="4"/>
    </row>
    <row r="457" spans="4:4" ht="14.25" customHeight="1">
      <c r="D457" s="4"/>
    </row>
    <row r="458" spans="4:4" ht="14.25" customHeight="1">
      <c r="D458" s="4"/>
    </row>
    <row r="459" spans="4:4" ht="14.25" customHeight="1">
      <c r="D459" s="4"/>
    </row>
    <row r="460" spans="4:4" ht="14.25" customHeight="1">
      <c r="D460" s="4"/>
    </row>
    <row r="461" spans="4:4" ht="14.25" customHeight="1">
      <c r="D461" s="4"/>
    </row>
    <row r="462" spans="4:4" ht="14.25" customHeight="1">
      <c r="D462" s="4"/>
    </row>
    <row r="463" spans="4:4" ht="14.25" customHeight="1">
      <c r="D463" s="4"/>
    </row>
    <row r="464" spans="4:4" ht="14.25" customHeight="1">
      <c r="D464" s="4"/>
    </row>
    <row r="465" spans="4:4" ht="14.25" customHeight="1">
      <c r="D465" s="4"/>
    </row>
    <row r="466" spans="4:4" ht="14.25" customHeight="1">
      <c r="D466" s="4"/>
    </row>
    <row r="467" spans="4:4" ht="14.25" customHeight="1">
      <c r="D467" s="4"/>
    </row>
    <row r="468" spans="4:4" ht="14.25" customHeight="1">
      <c r="D468" s="4"/>
    </row>
    <row r="469" spans="4:4" ht="14.25" customHeight="1">
      <c r="D469" s="4"/>
    </row>
    <row r="470" spans="4:4" ht="14.25" customHeight="1">
      <c r="D470" s="4"/>
    </row>
    <row r="471" spans="4:4" ht="14.25" customHeight="1">
      <c r="D471" s="4"/>
    </row>
    <row r="472" spans="4:4" ht="14.25" customHeight="1">
      <c r="D472" s="4"/>
    </row>
    <row r="473" spans="4:4" ht="14.25" customHeight="1">
      <c r="D473" s="4"/>
    </row>
    <row r="474" spans="4:4" ht="14.25" customHeight="1">
      <c r="D474" s="4"/>
    </row>
    <row r="475" spans="4:4" ht="14.25" customHeight="1">
      <c r="D475" s="4"/>
    </row>
    <row r="476" spans="4:4" ht="14.25" customHeight="1">
      <c r="D476" s="4"/>
    </row>
    <row r="477" spans="4:4" ht="14.25" customHeight="1">
      <c r="D477" s="4"/>
    </row>
    <row r="478" spans="4:4" ht="14.25" customHeight="1">
      <c r="D478" s="4"/>
    </row>
    <row r="479" spans="4:4" ht="14.25" customHeight="1">
      <c r="D479" s="4"/>
    </row>
    <row r="480" spans="4:4" ht="14.25" customHeight="1">
      <c r="D480" s="4"/>
    </row>
    <row r="481" spans="4:4" ht="14.25" customHeight="1">
      <c r="D481" s="4"/>
    </row>
    <row r="482" spans="4:4" ht="14.25" customHeight="1">
      <c r="D482" s="4"/>
    </row>
    <row r="483" spans="4:4" ht="14.25" customHeight="1">
      <c r="D483" s="4"/>
    </row>
    <row r="484" spans="4:4" ht="14.25" customHeight="1">
      <c r="D484" s="4"/>
    </row>
    <row r="485" spans="4:4" ht="14.25" customHeight="1">
      <c r="D485" s="4"/>
    </row>
    <row r="486" spans="4:4" ht="14.25" customHeight="1">
      <c r="D486" s="4"/>
    </row>
    <row r="487" spans="4:4" ht="14.25" customHeight="1">
      <c r="D487" s="4"/>
    </row>
    <row r="488" spans="4:4" ht="14.25" customHeight="1">
      <c r="D488" s="4"/>
    </row>
    <row r="489" spans="4:4" ht="14.25" customHeight="1">
      <c r="D489" s="4"/>
    </row>
    <row r="490" spans="4:4" ht="14.25" customHeight="1">
      <c r="D490" s="4"/>
    </row>
    <row r="491" spans="4:4" ht="14.25" customHeight="1">
      <c r="D491" s="4"/>
    </row>
    <row r="492" spans="4:4" ht="14.25" customHeight="1">
      <c r="D492" s="4"/>
    </row>
    <row r="493" spans="4:4" ht="14.25" customHeight="1">
      <c r="D493" s="4"/>
    </row>
    <row r="494" spans="4:4" ht="14.25" customHeight="1">
      <c r="D494" s="4"/>
    </row>
    <row r="495" spans="4:4" ht="14.25" customHeight="1">
      <c r="D495" s="4"/>
    </row>
    <row r="496" spans="4:4" ht="14.25" customHeight="1">
      <c r="D496" s="4"/>
    </row>
    <row r="497" spans="4:4" ht="14.25" customHeight="1">
      <c r="D497" s="4"/>
    </row>
    <row r="498" spans="4:4" ht="14.25" customHeight="1">
      <c r="D498" s="4"/>
    </row>
    <row r="499" spans="4:4" ht="14.25" customHeight="1">
      <c r="D499" s="4"/>
    </row>
    <row r="500" spans="4:4" ht="14.25" customHeight="1">
      <c r="D500" s="4"/>
    </row>
    <row r="501" spans="4:4" ht="14.25" customHeight="1">
      <c r="D501" s="4"/>
    </row>
    <row r="502" spans="4:4" ht="14.25" customHeight="1">
      <c r="D502" s="4"/>
    </row>
    <row r="503" spans="4:4" ht="14.25" customHeight="1">
      <c r="D503" s="4"/>
    </row>
    <row r="504" spans="4:4" ht="14.25" customHeight="1">
      <c r="D504" s="4"/>
    </row>
    <row r="505" spans="4:4" ht="14.25" customHeight="1">
      <c r="D505" s="4"/>
    </row>
    <row r="506" spans="4:4" ht="14.25" customHeight="1">
      <c r="D506" s="4"/>
    </row>
    <row r="507" spans="4:4" ht="14.25" customHeight="1">
      <c r="D507" s="4"/>
    </row>
    <row r="508" spans="4:4" ht="14.25" customHeight="1">
      <c r="D508" s="4"/>
    </row>
    <row r="509" spans="4:4" ht="14.25" customHeight="1">
      <c r="D509" s="4"/>
    </row>
    <row r="510" spans="4:4" ht="14.25" customHeight="1">
      <c r="D510" s="4"/>
    </row>
    <row r="511" spans="4:4" ht="14.25" customHeight="1">
      <c r="D511" s="4"/>
    </row>
    <row r="512" spans="4:4" ht="14.25" customHeight="1">
      <c r="D512" s="4"/>
    </row>
    <row r="513" spans="4:4" ht="14.25" customHeight="1">
      <c r="D513" s="4"/>
    </row>
    <row r="514" spans="4:4" ht="14.25" customHeight="1">
      <c r="D514" s="4"/>
    </row>
    <row r="515" spans="4:4" ht="14.25" customHeight="1">
      <c r="D515" s="4"/>
    </row>
    <row r="516" spans="4:4" ht="14.25" customHeight="1">
      <c r="D516" s="4"/>
    </row>
    <row r="517" spans="4:4" ht="14.25" customHeight="1">
      <c r="D517" s="4"/>
    </row>
    <row r="518" spans="4:4" ht="14.25" customHeight="1">
      <c r="D518" s="4"/>
    </row>
    <row r="519" spans="4:4" ht="14.25" customHeight="1">
      <c r="D519" s="4"/>
    </row>
    <row r="520" spans="4:4" ht="14.25" customHeight="1">
      <c r="D520" s="4"/>
    </row>
    <row r="521" spans="4:4" ht="14.25" customHeight="1">
      <c r="D521" s="4"/>
    </row>
    <row r="522" spans="4:4" ht="14.25" customHeight="1">
      <c r="D522" s="4"/>
    </row>
    <row r="523" spans="4:4" ht="14.25" customHeight="1">
      <c r="D523" s="4"/>
    </row>
    <row r="524" spans="4:4" ht="14.25" customHeight="1">
      <c r="D524" s="4"/>
    </row>
    <row r="525" spans="4:4" ht="14.25" customHeight="1">
      <c r="D525" s="4"/>
    </row>
    <row r="526" spans="4:4" ht="14.25" customHeight="1">
      <c r="D526" s="4"/>
    </row>
    <row r="527" spans="4:4" ht="14.25" customHeight="1">
      <c r="D527" s="4"/>
    </row>
    <row r="528" spans="4:4" ht="14.25" customHeight="1">
      <c r="D528" s="4"/>
    </row>
    <row r="529" spans="4:4" ht="14.25" customHeight="1">
      <c r="D529" s="4"/>
    </row>
    <row r="530" spans="4:4" ht="14.25" customHeight="1">
      <c r="D530" s="4"/>
    </row>
    <row r="531" spans="4:4" ht="14.25" customHeight="1">
      <c r="D531" s="4"/>
    </row>
    <row r="532" spans="4:4" ht="14.25" customHeight="1">
      <c r="D532" s="4"/>
    </row>
    <row r="533" spans="4:4" ht="14.25" customHeight="1">
      <c r="D533" s="4"/>
    </row>
    <row r="534" spans="4:4" ht="14.25" customHeight="1">
      <c r="D534" s="4"/>
    </row>
    <row r="535" spans="4:4" ht="14.25" customHeight="1">
      <c r="D535" s="4"/>
    </row>
    <row r="536" spans="4:4" ht="14.25" customHeight="1">
      <c r="D536" s="4"/>
    </row>
    <row r="537" spans="4:4" ht="14.25" customHeight="1">
      <c r="D537" s="4"/>
    </row>
    <row r="538" spans="4:4" ht="14.25" customHeight="1">
      <c r="D538" s="4"/>
    </row>
    <row r="539" spans="4:4" ht="14.25" customHeight="1">
      <c r="D539" s="4"/>
    </row>
    <row r="540" spans="4:4" ht="14.25" customHeight="1">
      <c r="D540" s="4"/>
    </row>
    <row r="541" spans="4:4" ht="14.25" customHeight="1">
      <c r="D541" s="4"/>
    </row>
    <row r="542" spans="4:4" ht="14.25" customHeight="1">
      <c r="D542" s="4"/>
    </row>
    <row r="543" spans="4:4" ht="14.25" customHeight="1">
      <c r="D543" s="4"/>
    </row>
    <row r="544" spans="4:4" ht="14.25" customHeight="1">
      <c r="D544" s="4"/>
    </row>
    <row r="545" spans="4:4" ht="14.25" customHeight="1">
      <c r="D545" s="4"/>
    </row>
    <row r="546" spans="4:4" ht="14.25" customHeight="1">
      <c r="D546" s="4"/>
    </row>
    <row r="547" spans="4:4" ht="14.25" customHeight="1">
      <c r="D547" s="4"/>
    </row>
    <row r="548" spans="4:4" ht="14.25" customHeight="1">
      <c r="D548" s="4"/>
    </row>
    <row r="549" spans="4:4" ht="14.25" customHeight="1">
      <c r="D549" s="4"/>
    </row>
    <row r="550" spans="4:4" ht="14.25" customHeight="1">
      <c r="D550" s="4"/>
    </row>
    <row r="551" spans="4:4" ht="14.25" customHeight="1">
      <c r="D551" s="4"/>
    </row>
    <row r="552" spans="4:4" ht="14.25" customHeight="1">
      <c r="D552" s="4"/>
    </row>
    <row r="553" spans="4:4" ht="14.25" customHeight="1">
      <c r="D553" s="4"/>
    </row>
    <row r="554" spans="4:4" ht="14.25" customHeight="1">
      <c r="D554" s="4"/>
    </row>
    <row r="555" spans="4:4" ht="14.25" customHeight="1">
      <c r="D555" s="4"/>
    </row>
    <row r="556" spans="4:4" ht="14.25" customHeight="1">
      <c r="D556" s="4"/>
    </row>
    <row r="557" spans="4:4" ht="14.25" customHeight="1">
      <c r="D557" s="4"/>
    </row>
    <row r="558" spans="4:4" ht="14.25" customHeight="1">
      <c r="D558" s="4"/>
    </row>
    <row r="559" spans="4:4" ht="14.25" customHeight="1">
      <c r="D559" s="4"/>
    </row>
    <row r="560" spans="4:4" ht="14.25" customHeight="1">
      <c r="D560" s="4"/>
    </row>
    <row r="561" spans="4:4" ht="14.25" customHeight="1">
      <c r="D561" s="4"/>
    </row>
    <row r="562" spans="4:4" ht="14.25" customHeight="1">
      <c r="D562" s="4"/>
    </row>
    <row r="563" spans="4:4" ht="14.25" customHeight="1">
      <c r="D563" s="4"/>
    </row>
    <row r="564" spans="4:4" ht="14.25" customHeight="1">
      <c r="D564" s="4"/>
    </row>
    <row r="565" spans="4:4" ht="14.25" customHeight="1">
      <c r="D565" s="4"/>
    </row>
    <row r="566" spans="4:4" ht="14.25" customHeight="1">
      <c r="D566" s="4"/>
    </row>
    <row r="567" spans="4:4" ht="14.25" customHeight="1">
      <c r="D567" s="4"/>
    </row>
    <row r="568" spans="4:4" ht="14.25" customHeight="1">
      <c r="D568" s="4"/>
    </row>
    <row r="569" spans="4:4" ht="14.25" customHeight="1">
      <c r="D569" s="4"/>
    </row>
    <row r="570" spans="4:4" ht="14.25" customHeight="1">
      <c r="D570" s="4"/>
    </row>
    <row r="571" spans="4:4" ht="14.25" customHeight="1">
      <c r="D571" s="4"/>
    </row>
    <row r="572" spans="4:4" ht="14.25" customHeight="1">
      <c r="D572" s="4"/>
    </row>
    <row r="573" spans="4:4" ht="14.25" customHeight="1">
      <c r="D573" s="4"/>
    </row>
    <row r="574" spans="4:4" ht="14.25" customHeight="1">
      <c r="D574" s="4"/>
    </row>
    <row r="575" spans="4:4" ht="14.25" customHeight="1">
      <c r="D575" s="4"/>
    </row>
    <row r="576" spans="4:4" ht="14.25" customHeight="1">
      <c r="D576" s="4"/>
    </row>
    <row r="577" spans="4:4" ht="14.25" customHeight="1">
      <c r="D577" s="4"/>
    </row>
    <row r="578" spans="4:4" ht="14.25" customHeight="1">
      <c r="D578" s="4"/>
    </row>
    <row r="579" spans="4:4" ht="14.25" customHeight="1">
      <c r="D579" s="4"/>
    </row>
    <row r="580" spans="4:4" ht="14.25" customHeight="1">
      <c r="D580" s="4"/>
    </row>
    <row r="581" spans="4:4" ht="14.25" customHeight="1">
      <c r="D581" s="4"/>
    </row>
    <row r="582" spans="4:4" ht="14.25" customHeight="1">
      <c r="D582" s="4"/>
    </row>
    <row r="583" spans="4:4" ht="14.25" customHeight="1">
      <c r="D583" s="4"/>
    </row>
    <row r="584" spans="4:4" ht="14.25" customHeight="1">
      <c r="D584" s="4"/>
    </row>
    <row r="585" spans="4:4" ht="14.25" customHeight="1">
      <c r="D585" s="4"/>
    </row>
    <row r="586" spans="4:4" ht="14.25" customHeight="1">
      <c r="D586" s="4"/>
    </row>
    <row r="587" spans="4:4" ht="14.25" customHeight="1">
      <c r="D587" s="4"/>
    </row>
    <row r="588" spans="4:4" ht="14.25" customHeight="1">
      <c r="D588" s="4"/>
    </row>
    <row r="589" spans="4:4" ht="14.25" customHeight="1">
      <c r="D589" s="4"/>
    </row>
    <row r="590" spans="4:4" ht="14.25" customHeight="1">
      <c r="D590" s="4"/>
    </row>
    <row r="591" spans="4:4" ht="14.25" customHeight="1">
      <c r="D591" s="4"/>
    </row>
    <row r="592" spans="4:4" ht="14.25" customHeight="1">
      <c r="D592" s="4"/>
    </row>
    <row r="593" spans="4:4" ht="14.25" customHeight="1">
      <c r="D593" s="4"/>
    </row>
    <row r="594" spans="4:4" ht="14.25" customHeight="1">
      <c r="D594" s="4"/>
    </row>
    <row r="595" spans="4:4" ht="14.25" customHeight="1">
      <c r="D595" s="4"/>
    </row>
    <row r="596" spans="4:4" ht="14.25" customHeight="1">
      <c r="D596" s="4"/>
    </row>
    <row r="597" spans="4:4" ht="14.25" customHeight="1">
      <c r="D597" s="4"/>
    </row>
    <row r="598" spans="4:4" ht="14.25" customHeight="1">
      <c r="D598" s="4"/>
    </row>
    <row r="599" spans="4:4" ht="14.25" customHeight="1">
      <c r="D599" s="4"/>
    </row>
    <row r="600" spans="4:4" ht="14.25" customHeight="1">
      <c r="D600" s="4"/>
    </row>
    <row r="601" spans="4:4" ht="14.25" customHeight="1">
      <c r="D601" s="4"/>
    </row>
    <row r="602" spans="4:4" ht="14.25" customHeight="1">
      <c r="D602" s="4"/>
    </row>
    <row r="603" spans="4:4" ht="14.25" customHeight="1">
      <c r="D603" s="4"/>
    </row>
    <row r="604" spans="4:4" ht="14.25" customHeight="1">
      <c r="D604" s="4"/>
    </row>
    <row r="605" spans="4:4" ht="14.25" customHeight="1">
      <c r="D605" s="4"/>
    </row>
    <row r="606" spans="4:4" ht="14.25" customHeight="1">
      <c r="D606" s="4"/>
    </row>
    <row r="607" spans="4:4" ht="14.25" customHeight="1">
      <c r="D607" s="4"/>
    </row>
    <row r="608" spans="4:4" ht="14.25" customHeight="1">
      <c r="D608" s="4"/>
    </row>
    <row r="609" spans="4:4" ht="14.25" customHeight="1">
      <c r="D609" s="4"/>
    </row>
    <row r="610" spans="4:4" ht="14.25" customHeight="1">
      <c r="D610" s="4"/>
    </row>
    <row r="611" spans="4:4" ht="14.25" customHeight="1">
      <c r="D611" s="4"/>
    </row>
    <row r="612" spans="4:4" ht="14.25" customHeight="1">
      <c r="D612" s="4"/>
    </row>
    <row r="613" spans="4:4" ht="14.25" customHeight="1">
      <c r="D613" s="4"/>
    </row>
    <row r="614" spans="4:4" ht="14.25" customHeight="1">
      <c r="D614" s="4"/>
    </row>
    <row r="615" spans="4:4" ht="14.25" customHeight="1">
      <c r="D615" s="4"/>
    </row>
    <row r="616" spans="4:4" ht="14.25" customHeight="1">
      <c r="D616" s="4"/>
    </row>
    <row r="617" spans="4:4" ht="14.25" customHeight="1">
      <c r="D617" s="4"/>
    </row>
    <row r="618" spans="4:4" ht="14.25" customHeight="1">
      <c r="D618" s="4"/>
    </row>
    <row r="619" spans="4:4" ht="14.25" customHeight="1">
      <c r="D619" s="4"/>
    </row>
    <row r="620" spans="4:4" ht="14.25" customHeight="1">
      <c r="D620" s="4"/>
    </row>
    <row r="621" spans="4:4" ht="14.25" customHeight="1">
      <c r="D621" s="4"/>
    </row>
    <row r="622" spans="4:4" ht="14.25" customHeight="1">
      <c r="D622" s="4"/>
    </row>
    <row r="623" spans="4:4" ht="14.25" customHeight="1">
      <c r="D623" s="4"/>
    </row>
    <row r="624" spans="4:4" ht="14.25" customHeight="1">
      <c r="D624" s="4"/>
    </row>
    <row r="625" spans="4:4" ht="14.25" customHeight="1">
      <c r="D625" s="4"/>
    </row>
    <row r="626" spans="4:4" ht="14.25" customHeight="1">
      <c r="D626" s="4"/>
    </row>
    <row r="627" spans="4:4" ht="14.25" customHeight="1">
      <c r="D627" s="4"/>
    </row>
    <row r="628" spans="4:4" ht="14.25" customHeight="1">
      <c r="D628" s="4"/>
    </row>
    <row r="629" spans="4:4" ht="14.25" customHeight="1">
      <c r="D629" s="4"/>
    </row>
    <row r="630" spans="4:4" ht="14.25" customHeight="1">
      <c r="D630" s="4"/>
    </row>
    <row r="631" spans="4:4" ht="14.25" customHeight="1">
      <c r="D631" s="4"/>
    </row>
    <row r="632" spans="4:4" ht="14.25" customHeight="1">
      <c r="D632" s="4"/>
    </row>
    <row r="633" spans="4:4" ht="14.25" customHeight="1">
      <c r="D633" s="4"/>
    </row>
    <row r="634" spans="4:4" ht="14.25" customHeight="1">
      <c r="D634" s="4"/>
    </row>
    <row r="635" spans="4:4" ht="14.25" customHeight="1">
      <c r="D635" s="4"/>
    </row>
    <row r="636" spans="4:4" ht="14.25" customHeight="1">
      <c r="D636" s="4"/>
    </row>
    <row r="637" spans="4:4" ht="14.25" customHeight="1">
      <c r="D637" s="4"/>
    </row>
    <row r="638" spans="4:4" ht="14.25" customHeight="1">
      <c r="D638" s="4"/>
    </row>
    <row r="639" spans="4:4" ht="14.25" customHeight="1">
      <c r="D639" s="4"/>
    </row>
    <row r="640" spans="4:4" ht="14.25" customHeight="1">
      <c r="D640" s="4"/>
    </row>
    <row r="641" spans="4:4" ht="14.25" customHeight="1">
      <c r="D641" s="4"/>
    </row>
    <row r="642" spans="4:4" ht="14.25" customHeight="1">
      <c r="D642" s="4"/>
    </row>
    <row r="643" spans="4:4" ht="14.25" customHeight="1">
      <c r="D643" s="4"/>
    </row>
    <row r="644" spans="4:4" ht="14.25" customHeight="1">
      <c r="D644" s="4"/>
    </row>
    <row r="645" spans="4:4" ht="14.25" customHeight="1">
      <c r="D645" s="4"/>
    </row>
    <row r="646" spans="4:4" ht="14.25" customHeight="1">
      <c r="D646" s="4"/>
    </row>
    <row r="647" spans="4:4" ht="14.25" customHeight="1">
      <c r="D647" s="4"/>
    </row>
    <row r="648" spans="4:4" ht="14.25" customHeight="1">
      <c r="D648" s="4"/>
    </row>
    <row r="649" spans="4:4" ht="14.25" customHeight="1">
      <c r="D649" s="4"/>
    </row>
    <row r="650" spans="4:4" ht="14.25" customHeight="1">
      <c r="D650" s="4"/>
    </row>
    <row r="651" spans="4:4" ht="14.25" customHeight="1">
      <c r="D651" s="4"/>
    </row>
    <row r="652" spans="4:4" ht="14.25" customHeight="1">
      <c r="D652" s="4"/>
    </row>
    <row r="653" spans="4:4" ht="14.25" customHeight="1">
      <c r="D653" s="4"/>
    </row>
    <row r="654" spans="4:4" ht="14.25" customHeight="1">
      <c r="D654" s="4"/>
    </row>
    <row r="655" spans="4:4" ht="14.25" customHeight="1">
      <c r="D655" s="4"/>
    </row>
    <row r="656" spans="4:4" ht="14.25" customHeight="1">
      <c r="D656" s="4"/>
    </row>
    <row r="657" spans="4:4" ht="14.25" customHeight="1">
      <c r="D657" s="4"/>
    </row>
    <row r="658" spans="4:4" ht="14.25" customHeight="1">
      <c r="D658" s="4"/>
    </row>
    <row r="659" spans="4:4" ht="14.25" customHeight="1">
      <c r="D659" s="4"/>
    </row>
    <row r="660" spans="4:4" ht="14.25" customHeight="1">
      <c r="D660" s="4"/>
    </row>
    <row r="661" spans="4:4" ht="14.25" customHeight="1">
      <c r="D661" s="4"/>
    </row>
    <row r="662" spans="4:4" ht="14.25" customHeight="1">
      <c r="D662" s="4"/>
    </row>
    <row r="663" spans="4:4" ht="14.25" customHeight="1">
      <c r="D663" s="4"/>
    </row>
    <row r="664" spans="4:4" ht="14.25" customHeight="1">
      <c r="D664" s="4"/>
    </row>
    <row r="665" spans="4:4" ht="14.25" customHeight="1">
      <c r="D665" s="4"/>
    </row>
    <row r="666" spans="4:4" ht="14.25" customHeight="1">
      <c r="D666" s="4"/>
    </row>
    <row r="667" spans="4:4" ht="14.25" customHeight="1">
      <c r="D667" s="4"/>
    </row>
    <row r="668" spans="4:4" ht="14.25" customHeight="1">
      <c r="D668" s="4"/>
    </row>
    <row r="669" spans="4:4" ht="14.25" customHeight="1">
      <c r="D669" s="4"/>
    </row>
    <row r="670" spans="4:4" ht="14.25" customHeight="1">
      <c r="D670" s="4"/>
    </row>
    <row r="671" spans="4:4" ht="14.25" customHeight="1">
      <c r="D671" s="4"/>
    </row>
    <row r="672" spans="4:4" ht="14.25" customHeight="1">
      <c r="D672" s="4"/>
    </row>
    <row r="673" spans="4:4" ht="14.25" customHeight="1">
      <c r="D673" s="4"/>
    </row>
    <row r="674" spans="4:4" ht="14.25" customHeight="1">
      <c r="D674" s="4"/>
    </row>
    <row r="675" spans="4:4" ht="14.25" customHeight="1">
      <c r="D675" s="4"/>
    </row>
    <row r="676" spans="4:4" ht="14.25" customHeight="1">
      <c r="D676" s="4"/>
    </row>
    <row r="677" spans="4:4" ht="14.25" customHeight="1">
      <c r="D677" s="4"/>
    </row>
    <row r="678" spans="4:4" ht="14.25" customHeight="1">
      <c r="D678" s="4"/>
    </row>
    <row r="679" spans="4:4" ht="14.25" customHeight="1">
      <c r="D679" s="4"/>
    </row>
    <row r="680" spans="4:4" ht="14.25" customHeight="1">
      <c r="D680" s="4"/>
    </row>
    <row r="681" spans="4:4" ht="14.25" customHeight="1">
      <c r="D681" s="4"/>
    </row>
    <row r="682" spans="4:4" ht="14.25" customHeight="1">
      <c r="D682" s="4"/>
    </row>
    <row r="683" spans="4:4" ht="14.25" customHeight="1">
      <c r="D683" s="4"/>
    </row>
    <row r="684" spans="4:4" ht="14.25" customHeight="1">
      <c r="D684" s="4"/>
    </row>
    <row r="685" spans="4:4" ht="14.25" customHeight="1">
      <c r="D685" s="4"/>
    </row>
    <row r="686" spans="4:4" ht="14.25" customHeight="1">
      <c r="D686" s="4"/>
    </row>
    <row r="687" spans="4:4" ht="14.25" customHeight="1">
      <c r="D687" s="4"/>
    </row>
    <row r="688" spans="4:4" ht="14.25" customHeight="1">
      <c r="D688" s="4"/>
    </row>
    <row r="689" spans="4:4" ht="14.25" customHeight="1">
      <c r="D689" s="4"/>
    </row>
    <row r="690" spans="4:4" ht="14.25" customHeight="1">
      <c r="D690" s="4"/>
    </row>
    <row r="691" spans="4:4" ht="14.25" customHeight="1">
      <c r="D691" s="4"/>
    </row>
    <row r="692" spans="4:4" ht="14.25" customHeight="1">
      <c r="D692" s="4"/>
    </row>
    <row r="693" spans="4:4" ht="14.25" customHeight="1">
      <c r="D693" s="4"/>
    </row>
    <row r="694" spans="4:4" ht="14.25" customHeight="1">
      <c r="D694" s="4"/>
    </row>
    <row r="695" spans="4:4" ht="14.25" customHeight="1">
      <c r="D695" s="4"/>
    </row>
    <row r="696" spans="4:4" ht="14.25" customHeight="1">
      <c r="D696" s="4"/>
    </row>
    <row r="697" spans="4:4" ht="14.25" customHeight="1">
      <c r="D697" s="4"/>
    </row>
    <row r="698" spans="4:4" ht="14.25" customHeight="1">
      <c r="D698" s="4"/>
    </row>
    <row r="699" spans="4:4" ht="14.25" customHeight="1">
      <c r="D699" s="4"/>
    </row>
    <row r="700" spans="4:4" ht="14.25" customHeight="1">
      <c r="D700" s="4"/>
    </row>
    <row r="701" spans="4:4" ht="14.25" customHeight="1">
      <c r="D701" s="4"/>
    </row>
    <row r="702" spans="4:4" ht="14.25" customHeight="1">
      <c r="D702" s="4"/>
    </row>
    <row r="703" spans="4:4" ht="14.25" customHeight="1">
      <c r="D703" s="4"/>
    </row>
    <row r="704" spans="4:4" ht="14.25" customHeight="1">
      <c r="D704" s="4"/>
    </row>
    <row r="705" spans="4:4" ht="14.25" customHeight="1">
      <c r="D705" s="4"/>
    </row>
    <row r="706" spans="4:4" ht="14.25" customHeight="1">
      <c r="D706" s="4"/>
    </row>
    <row r="707" spans="4:4" ht="14.25" customHeight="1">
      <c r="D707" s="4"/>
    </row>
    <row r="708" spans="4:4" ht="14.25" customHeight="1">
      <c r="D708" s="4"/>
    </row>
    <row r="709" spans="4:4" ht="14.25" customHeight="1">
      <c r="D709" s="4"/>
    </row>
    <row r="710" spans="4:4" ht="14.25" customHeight="1">
      <c r="D710" s="4"/>
    </row>
    <row r="711" spans="4:4" ht="14.25" customHeight="1">
      <c r="D711" s="4"/>
    </row>
    <row r="712" spans="4:4" ht="14.25" customHeight="1">
      <c r="D712" s="4"/>
    </row>
    <row r="713" spans="4:4" ht="14.25" customHeight="1">
      <c r="D713" s="4"/>
    </row>
    <row r="714" spans="4:4" ht="14.25" customHeight="1">
      <c r="D714" s="4"/>
    </row>
    <row r="715" spans="4:4" ht="14.25" customHeight="1">
      <c r="D715" s="4"/>
    </row>
    <row r="716" spans="4:4" ht="14.25" customHeight="1">
      <c r="D716" s="4"/>
    </row>
    <row r="717" spans="4:4" ht="14.25" customHeight="1">
      <c r="D717" s="4"/>
    </row>
    <row r="718" spans="4:4" ht="14.25" customHeight="1">
      <c r="D718" s="4"/>
    </row>
    <row r="719" spans="4:4" ht="14.25" customHeight="1">
      <c r="D719" s="4"/>
    </row>
    <row r="720" spans="4:4" ht="14.25" customHeight="1">
      <c r="D720" s="4"/>
    </row>
    <row r="721" spans="4:4" ht="14.25" customHeight="1">
      <c r="D721" s="4"/>
    </row>
    <row r="722" spans="4:4" ht="14.25" customHeight="1">
      <c r="D722" s="4"/>
    </row>
    <row r="723" spans="4:4" ht="14.25" customHeight="1">
      <c r="D723" s="4"/>
    </row>
    <row r="724" spans="4:4" ht="14.25" customHeight="1">
      <c r="D724" s="4"/>
    </row>
    <row r="725" spans="4:4" ht="14.25" customHeight="1">
      <c r="D725" s="4"/>
    </row>
    <row r="726" spans="4:4" ht="14.25" customHeight="1">
      <c r="D726" s="4"/>
    </row>
    <row r="727" spans="4:4" ht="14.25" customHeight="1">
      <c r="D727" s="4"/>
    </row>
    <row r="728" spans="4:4" ht="14.25" customHeight="1">
      <c r="D728" s="4"/>
    </row>
    <row r="729" spans="4:4" ht="14.25" customHeight="1">
      <c r="D729" s="4"/>
    </row>
    <row r="730" spans="4:4" ht="14.25" customHeight="1">
      <c r="D730" s="4"/>
    </row>
    <row r="731" spans="4:4" ht="14.25" customHeight="1">
      <c r="D731" s="4"/>
    </row>
    <row r="732" spans="4:4" ht="14.25" customHeight="1">
      <c r="D732" s="4"/>
    </row>
    <row r="733" spans="4:4" ht="14.25" customHeight="1">
      <c r="D733" s="4"/>
    </row>
    <row r="734" spans="4:4" ht="14.25" customHeight="1">
      <c r="D734" s="4"/>
    </row>
    <row r="735" spans="4:4" ht="14.25" customHeight="1">
      <c r="D735" s="4"/>
    </row>
    <row r="736" spans="4:4" ht="14.25" customHeight="1">
      <c r="D736" s="4"/>
    </row>
    <row r="737" spans="4:4" ht="14.25" customHeight="1">
      <c r="D737" s="4"/>
    </row>
    <row r="738" spans="4:4" ht="14.25" customHeight="1">
      <c r="D738" s="4"/>
    </row>
    <row r="739" spans="4:4" ht="14.25" customHeight="1">
      <c r="D739" s="4"/>
    </row>
    <row r="740" spans="4:4" ht="14.25" customHeight="1">
      <c r="D740" s="4"/>
    </row>
    <row r="741" spans="4:4" ht="14.25" customHeight="1">
      <c r="D741" s="4"/>
    </row>
    <row r="742" spans="4:4" ht="14.25" customHeight="1">
      <c r="D742" s="4"/>
    </row>
    <row r="743" spans="4:4" ht="14.25" customHeight="1">
      <c r="D743" s="4"/>
    </row>
    <row r="744" spans="4:4" ht="14.25" customHeight="1">
      <c r="D744" s="4"/>
    </row>
    <row r="745" spans="4:4" ht="14.25" customHeight="1">
      <c r="D745" s="4"/>
    </row>
    <row r="746" spans="4:4" ht="14.25" customHeight="1">
      <c r="D746" s="4"/>
    </row>
    <row r="747" spans="4:4" ht="14.25" customHeight="1">
      <c r="D747" s="4"/>
    </row>
    <row r="748" spans="4:4" ht="14.25" customHeight="1">
      <c r="D748" s="4"/>
    </row>
    <row r="749" spans="4:4" ht="14.25" customHeight="1">
      <c r="D749" s="4"/>
    </row>
    <row r="750" spans="4:4" ht="14.25" customHeight="1">
      <c r="D750" s="4"/>
    </row>
    <row r="751" spans="4:4" ht="14.25" customHeight="1">
      <c r="D751" s="4"/>
    </row>
    <row r="752" spans="4:4" ht="14.25" customHeight="1">
      <c r="D752" s="4"/>
    </row>
    <row r="753" spans="4:4" ht="14.25" customHeight="1">
      <c r="D753" s="4"/>
    </row>
    <row r="754" spans="4:4" ht="14.25" customHeight="1">
      <c r="D754" s="4"/>
    </row>
    <row r="755" spans="4:4" ht="14.25" customHeight="1">
      <c r="D755" s="4"/>
    </row>
    <row r="756" spans="4:4" ht="14.25" customHeight="1">
      <c r="D756" s="4"/>
    </row>
    <row r="757" spans="4:4" ht="14.25" customHeight="1">
      <c r="D757" s="4"/>
    </row>
    <row r="758" spans="4:4" ht="14.25" customHeight="1">
      <c r="D758" s="4"/>
    </row>
    <row r="759" spans="4:4" ht="14.25" customHeight="1">
      <c r="D759" s="4"/>
    </row>
    <row r="760" spans="4:4" ht="14.25" customHeight="1">
      <c r="D760" s="4"/>
    </row>
    <row r="761" spans="4:4" ht="14.25" customHeight="1">
      <c r="D761" s="4"/>
    </row>
    <row r="762" spans="4:4" ht="14.25" customHeight="1">
      <c r="D762" s="4"/>
    </row>
    <row r="763" spans="4:4" ht="14.25" customHeight="1">
      <c r="D763" s="4"/>
    </row>
    <row r="764" spans="4:4" ht="14.25" customHeight="1">
      <c r="D764" s="4"/>
    </row>
    <row r="765" spans="4:4" ht="14.25" customHeight="1">
      <c r="D765" s="4"/>
    </row>
    <row r="766" spans="4:4" ht="14.25" customHeight="1">
      <c r="D766" s="4"/>
    </row>
    <row r="767" spans="4:4" ht="14.25" customHeight="1">
      <c r="D767" s="4"/>
    </row>
    <row r="768" spans="4:4" ht="14.25" customHeight="1">
      <c r="D768" s="4"/>
    </row>
    <row r="769" spans="4:4" ht="14.25" customHeight="1">
      <c r="D769" s="4"/>
    </row>
    <row r="770" spans="4:4" ht="14.25" customHeight="1">
      <c r="D770" s="4"/>
    </row>
    <row r="771" spans="4:4" ht="14.25" customHeight="1">
      <c r="D771" s="4"/>
    </row>
    <row r="772" spans="4:4" ht="14.25" customHeight="1">
      <c r="D772" s="4"/>
    </row>
    <row r="773" spans="4:4" ht="14.25" customHeight="1">
      <c r="D773" s="4"/>
    </row>
    <row r="774" spans="4:4" ht="14.25" customHeight="1">
      <c r="D774" s="4"/>
    </row>
    <row r="775" spans="4:4" ht="14.25" customHeight="1">
      <c r="D775" s="4"/>
    </row>
    <row r="776" spans="4:4" ht="14.25" customHeight="1">
      <c r="D776" s="4"/>
    </row>
    <row r="777" spans="4:4" ht="14.25" customHeight="1">
      <c r="D777" s="4"/>
    </row>
    <row r="778" spans="4:4" ht="14.25" customHeight="1">
      <c r="D778" s="4"/>
    </row>
    <row r="779" spans="4:4" ht="14.25" customHeight="1">
      <c r="D779" s="4"/>
    </row>
    <row r="780" spans="4:4" ht="14.25" customHeight="1">
      <c r="D780" s="4"/>
    </row>
    <row r="781" spans="4:4" ht="14.25" customHeight="1">
      <c r="D781" s="4"/>
    </row>
    <row r="782" spans="4:4" ht="14.25" customHeight="1">
      <c r="D782" s="4"/>
    </row>
    <row r="783" spans="4:4" ht="14.25" customHeight="1">
      <c r="D783" s="4"/>
    </row>
    <row r="784" spans="4:4" ht="14.25" customHeight="1">
      <c r="D784" s="4"/>
    </row>
    <row r="785" spans="4:4" ht="14.25" customHeight="1">
      <c r="D785" s="4"/>
    </row>
    <row r="786" spans="4:4" ht="14.25" customHeight="1">
      <c r="D786" s="4"/>
    </row>
    <row r="787" spans="4:4" ht="14.25" customHeight="1">
      <c r="D787" s="4"/>
    </row>
    <row r="788" spans="4:4" ht="14.25" customHeight="1">
      <c r="D788" s="4"/>
    </row>
    <row r="789" spans="4:4" ht="14.25" customHeight="1">
      <c r="D789" s="4"/>
    </row>
    <row r="790" spans="4:4" ht="14.25" customHeight="1">
      <c r="D790" s="4"/>
    </row>
    <row r="791" spans="4:4" ht="14.25" customHeight="1">
      <c r="D791" s="4"/>
    </row>
    <row r="792" spans="4:4" ht="14.25" customHeight="1">
      <c r="D792" s="4"/>
    </row>
    <row r="793" spans="4:4" ht="14.25" customHeight="1">
      <c r="D793" s="4"/>
    </row>
    <row r="794" spans="4:4" ht="14.25" customHeight="1">
      <c r="D794" s="4"/>
    </row>
    <row r="795" spans="4:4" ht="14.25" customHeight="1">
      <c r="D795" s="4"/>
    </row>
    <row r="796" spans="4:4" ht="14.25" customHeight="1">
      <c r="D796" s="4"/>
    </row>
    <row r="797" spans="4:4" ht="14.25" customHeight="1">
      <c r="D797" s="4"/>
    </row>
    <row r="798" spans="4:4" ht="14.25" customHeight="1">
      <c r="D798" s="4"/>
    </row>
    <row r="799" spans="4:4" ht="14.25" customHeight="1">
      <c r="D799" s="4"/>
    </row>
    <row r="800" spans="4:4" ht="14.25" customHeight="1">
      <c r="D800" s="4"/>
    </row>
    <row r="801" spans="4:4" ht="14.25" customHeight="1">
      <c r="D801" s="4"/>
    </row>
    <row r="802" spans="4:4" ht="14.25" customHeight="1">
      <c r="D802" s="4"/>
    </row>
    <row r="803" spans="4:4" ht="14.25" customHeight="1">
      <c r="D803" s="4"/>
    </row>
    <row r="804" spans="4:4" ht="14.25" customHeight="1">
      <c r="D804" s="4"/>
    </row>
    <row r="805" spans="4:4" ht="14.25" customHeight="1">
      <c r="D805" s="4"/>
    </row>
    <row r="806" spans="4:4" ht="14.25" customHeight="1">
      <c r="D806" s="4"/>
    </row>
    <row r="807" spans="4:4" ht="14.25" customHeight="1">
      <c r="D807" s="4"/>
    </row>
    <row r="808" spans="4:4" ht="14.25" customHeight="1">
      <c r="D808" s="4"/>
    </row>
    <row r="809" spans="4:4" ht="14.25" customHeight="1">
      <c r="D809" s="4"/>
    </row>
    <row r="810" spans="4:4" ht="14.25" customHeight="1">
      <c r="D810" s="4"/>
    </row>
    <row r="811" spans="4:4" ht="14.25" customHeight="1">
      <c r="D811" s="4"/>
    </row>
    <row r="812" spans="4:4" ht="14.25" customHeight="1">
      <c r="D812" s="4"/>
    </row>
    <row r="813" spans="4:4" ht="14.25" customHeight="1">
      <c r="D813" s="4"/>
    </row>
    <row r="814" spans="4:4" ht="14.25" customHeight="1">
      <c r="D814" s="4"/>
    </row>
    <row r="815" spans="4:4" ht="14.25" customHeight="1">
      <c r="D815" s="4"/>
    </row>
    <row r="816" spans="4:4" ht="14.25" customHeight="1">
      <c r="D816" s="4"/>
    </row>
    <row r="817" spans="4:4" ht="14.25" customHeight="1">
      <c r="D817" s="4"/>
    </row>
    <row r="818" spans="4:4" ht="14.25" customHeight="1">
      <c r="D818" s="4"/>
    </row>
    <row r="819" spans="4:4" ht="14.25" customHeight="1">
      <c r="D819" s="4"/>
    </row>
    <row r="820" spans="4:4" ht="14.25" customHeight="1">
      <c r="D820" s="4"/>
    </row>
    <row r="821" spans="4:4" ht="14.25" customHeight="1">
      <c r="D821" s="4"/>
    </row>
    <row r="822" spans="4:4" ht="14.25" customHeight="1">
      <c r="D822" s="4"/>
    </row>
    <row r="823" spans="4:4" ht="14.25" customHeight="1">
      <c r="D823" s="4"/>
    </row>
    <row r="824" spans="4:4" ht="14.25" customHeight="1">
      <c r="D824" s="4"/>
    </row>
    <row r="825" spans="4:4" ht="14.25" customHeight="1">
      <c r="D825" s="4"/>
    </row>
    <row r="826" spans="4:4" ht="14.25" customHeight="1">
      <c r="D826" s="4"/>
    </row>
    <row r="827" spans="4:4" ht="14.25" customHeight="1">
      <c r="D827" s="4"/>
    </row>
    <row r="828" spans="4:4" ht="14.25" customHeight="1">
      <c r="D828" s="4"/>
    </row>
    <row r="829" spans="4:4" ht="14.25" customHeight="1">
      <c r="D829" s="4"/>
    </row>
    <row r="830" spans="4:4" ht="14.25" customHeight="1">
      <c r="D830" s="4"/>
    </row>
    <row r="831" spans="4:4" ht="14.25" customHeight="1">
      <c r="D831" s="4"/>
    </row>
    <row r="832" spans="4:4" ht="14.25" customHeight="1">
      <c r="D832" s="4"/>
    </row>
    <row r="833" spans="4:4" ht="14.25" customHeight="1">
      <c r="D833" s="4"/>
    </row>
    <row r="834" spans="4:4" ht="14.25" customHeight="1">
      <c r="D834" s="4"/>
    </row>
    <row r="835" spans="4:4" ht="14.25" customHeight="1">
      <c r="D835" s="4"/>
    </row>
    <row r="836" spans="4:4" ht="14.25" customHeight="1">
      <c r="D836" s="4"/>
    </row>
    <row r="837" spans="4:4" ht="14.25" customHeight="1">
      <c r="D837" s="4"/>
    </row>
    <row r="838" spans="4:4" ht="14.25" customHeight="1">
      <c r="D838" s="4"/>
    </row>
    <row r="839" spans="4:4" ht="14.25" customHeight="1">
      <c r="D839" s="4"/>
    </row>
    <row r="840" spans="4:4" ht="14.25" customHeight="1">
      <c r="D840" s="4"/>
    </row>
    <row r="841" spans="4:4" ht="14.25" customHeight="1">
      <c r="D841" s="4"/>
    </row>
    <row r="842" spans="4:4" ht="14.25" customHeight="1">
      <c r="D842" s="4"/>
    </row>
    <row r="843" spans="4:4" ht="14.25" customHeight="1">
      <c r="D843" s="4"/>
    </row>
    <row r="844" spans="4:4" ht="14.25" customHeight="1">
      <c r="D844" s="4"/>
    </row>
    <row r="845" spans="4:4" ht="14.25" customHeight="1">
      <c r="D845" s="4"/>
    </row>
    <row r="846" spans="4:4" ht="14.25" customHeight="1">
      <c r="D846" s="4"/>
    </row>
    <row r="847" spans="4:4" ht="14.25" customHeight="1">
      <c r="D847" s="4"/>
    </row>
    <row r="848" spans="4:4" ht="14.25" customHeight="1">
      <c r="D848" s="4"/>
    </row>
    <row r="849" spans="4:4" ht="14.25" customHeight="1">
      <c r="D849" s="4"/>
    </row>
    <row r="850" spans="4:4" ht="14.25" customHeight="1">
      <c r="D850" s="4"/>
    </row>
    <row r="851" spans="4:4" ht="14.25" customHeight="1">
      <c r="D851" s="4"/>
    </row>
    <row r="852" spans="4:4" ht="14.25" customHeight="1">
      <c r="D852" s="4"/>
    </row>
    <row r="853" spans="4:4" ht="14.25" customHeight="1">
      <c r="D853" s="4"/>
    </row>
    <row r="854" spans="4:4" ht="14.25" customHeight="1">
      <c r="D854" s="4"/>
    </row>
    <row r="855" spans="4:4" ht="14.25" customHeight="1">
      <c r="D855" s="4"/>
    </row>
    <row r="856" spans="4:4" ht="14.25" customHeight="1">
      <c r="D856" s="4"/>
    </row>
    <row r="857" spans="4:4" ht="14.25" customHeight="1">
      <c r="D857" s="4"/>
    </row>
    <row r="858" spans="4:4" ht="14.25" customHeight="1">
      <c r="D858" s="4"/>
    </row>
    <row r="859" spans="4:4" ht="14.25" customHeight="1">
      <c r="D859" s="4"/>
    </row>
    <row r="860" spans="4:4" ht="14.25" customHeight="1">
      <c r="D860" s="4"/>
    </row>
    <row r="861" spans="4:4" ht="14.25" customHeight="1">
      <c r="D861" s="4"/>
    </row>
    <row r="862" spans="4:4" ht="14.25" customHeight="1">
      <c r="D862" s="4"/>
    </row>
    <row r="863" spans="4:4" ht="14.25" customHeight="1">
      <c r="D863" s="4"/>
    </row>
    <row r="864" spans="4:4" ht="14.25" customHeight="1">
      <c r="D864" s="4"/>
    </row>
    <row r="865" spans="4:4" ht="14.25" customHeight="1">
      <c r="D865" s="4"/>
    </row>
    <row r="866" spans="4:4" ht="14.25" customHeight="1">
      <c r="D866" s="4"/>
    </row>
    <row r="867" spans="4:4" ht="14.25" customHeight="1">
      <c r="D867" s="4"/>
    </row>
    <row r="868" spans="4:4" ht="14.25" customHeight="1">
      <c r="D868" s="4"/>
    </row>
    <row r="869" spans="4:4" ht="14.25" customHeight="1">
      <c r="D869" s="4"/>
    </row>
    <row r="870" spans="4:4" ht="14.25" customHeight="1">
      <c r="D870" s="4"/>
    </row>
    <row r="871" spans="4:4" ht="14.25" customHeight="1">
      <c r="D871" s="4"/>
    </row>
    <row r="872" spans="4:4" ht="14.25" customHeight="1">
      <c r="D872" s="4"/>
    </row>
    <row r="873" spans="4:4" ht="14.25" customHeight="1">
      <c r="D873" s="4"/>
    </row>
    <row r="874" spans="4:4" ht="14.25" customHeight="1">
      <c r="D874" s="4"/>
    </row>
    <row r="875" spans="4:4" ht="14.25" customHeight="1">
      <c r="D875" s="4"/>
    </row>
    <row r="876" spans="4:4" ht="14.25" customHeight="1">
      <c r="D876" s="4"/>
    </row>
    <row r="877" spans="4:4" ht="14.25" customHeight="1">
      <c r="D877" s="4"/>
    </row>
    <row r="878" spans="4:4" ht="14.25" customHeight="1">
      <c r="D878" s="4"/>
    </row>
    <row r="879" spans="4:4" ht="14.25" customHeight="1">
      <c r="D879" s="4"/>
    </row>
    <row r="880" spans="4:4" ht="14.25" customHeight="1">
      <c r="D880" s="4"/>
    </row>
    <row r="881" spans="4:4" ht="14.25" customHeight="1">
      <c r="D881" s="4"/>
    </row>
    <row r="882" spans="4:4" ht="14.25" customHeight="1">
      <c r="D882" s="4"/>
    </row>
    <row r="883" spans="4:4" ht="14.25" customHeight="1">
      <c r="D883" s="4"/>
    </row>
    <row r="884" spans="4:4" ht="14.25" customHeight="1">
      <c r="D884" s="4"/>
    </row>
    <row r="885" spans="4:4" ht="14.25" customHeight="1">
      <c r="D885" s="4"/>
    </row>
    <row r="886" spans="4:4" ht="14.25" customHeight="1">
      <c r="D886" s="4"/>
    </row>
    <row r="887" spans="4:4" ht="14.25" customHeight="1">
      <c r="D887" s="4"/>
    </row>
    <row r="888" spans="4:4" ht="14.25" customHeight="1">
      <c r="D888" s="4"/>
    </row>
    <row r="889" spans="4:4" ht="14.25" customHeight="1">
      <c r="D889" s="4"/>
    </row>
    <row r="890" spans="4:4" ht="14.25" customHeight="1">
      <c r="D890" s="4"/>
    </row>
    <row r="891" spans="4:4" ht="14.25" customHeight="1">
      <c r="D891" s="4"/>
    </row>
    <row r="892" spans="4:4" ht="14.25" customHeight="1">
      <c r="D892" s="4"/>
    </row>
    <row r="893" spans="4:4" ht="14.25" customHeight="1">
      <c r="D893" s="4"/>
    </row>
    <row r="894" spans="4:4" ht="14.25" customHeight="1">
      <c r="D894" s="4"/>
    </row>
    <row r="895" spans="4:4" ht="14.25" customHeight="1">
      <c r="D895" s="4"/>
    </row>
    <row r="896" spans="4:4" ht="14.25" customHeight="1">
      <c r="D896" s="4"/>
    </row>
    <row r="897" spans="4:4" ht="14.25" customHeight="1">
      <c r="D897" s="4"/>
    </row>
    <row r="898" spans="4:4" ht="14.25" customHeight="1">
      <c r="D898" s="4"/>
    </row>
    <row r="899" spans="4:4" ht="14.25" customHeight="1">
      <c r="D899" s="4"/>
    </row>
    <row r="900" spans="4:4" ht="14.25" customHeight="1">
      <c r="D900" s="4"/>
    </row>
    <row r="901" spans="4:4" ht="14.25" customHeight="1">
      <c r="D901" s="4"/>
    </row>
    <row r="902" spans="4:4" ht="14.25" customHeight="1">
      <c r="D902" s="4"/>
    </row>
    <row r="903" spans="4:4" ht="14.25" customHeight="1">
      <c r="D903" s="4"/>
    </row>
    <row r="904" spans="4:4" ht="14.25" customHeight="1">
      <c r="D904" s="4"/>
    </row>
    <row r="905" spans="4:4" ht="14.25" customHeight="1">
      <c r="D905" s="4"/>
    </row>
    <row r="906" spans="4:4" ht="14.25" customHeight="1">
      <c r="D906" s="4"/>
    </row>
    <row r="907" spans="4:4" ht="14.25" customHeight="1">
      <c r="D907" s="4"/>
    </row>
    <row r="908" spans="4:4" ht="14.25" customHeight="1">
      <c r="D908" s="4"/>
    </row>
    <row r="909" spans="4:4" ht="14.25" customHeight="1">
      <c r="D909" s="4"/>
    </row>
    <row r="910" spans="4:4" ht="14.25" customHeight="1">
      <c r="D910" s="4"/>
    </row>
    <row r="911" spans="4:4" ht="14.25" customHeight="1">
      <c r="D911" s="4"/>
    </row>
    <row r="912" spans="4:4" ht="14.25" customHeight="1">
      <c r="D912" s="4"/>
    </row>
    <row r="913" spans="4:4" ht="14.25" customHeight="1">
      <c r="D913" s="4"/>
    </row>
    <row r="914" spans="4:4" ht="14.25" customHeight="1">
      <c r="D914" s="4"/>
    </row>
    <row r="915" spans="4:4" ht="14.25" customHeight="1">
      <c r="D915" s="4"/>
    </row>
    <row r="916" spans="4:4" ht="14.25" customHeight="1">
      <c r="D916" s="4"/>
    </row>
    <row r="917" spans="4:4" ht="14.25" customHeight="1">
      <c r="D917" s="4"/>
    </row>
    <row r="918" spans="4:4" ht="14.25" customHeight="1">
      <c r="D918" s="4"/>
    </row>
    <row r="919" spans="4:4" ht="14.25" customHeight="1">
      <c r="D919" s="4"/>
    </row>
    <row r="920" spans="4:4" ht="14.25" customHeight="1">
      <c r="D920" s="4"/>
    </row>
    <row r="921" spans="4:4" ht="14.25" customHeight="1">
      <c r="D921" s="4"/>
    </row>
    <row r="922" spans="4:4" ht="14.25" customHeight="1">
      <c r="D922" s="4"/>
    </row>
    <row r="923" spans="4:4" ht="14.25" customHeight="1">
      <c r="D923" s="4"/>
    </row>
    <row r="924" spans="4:4" ht="14.25" customHeight="1">
      <c r="D924" s="4"/>
    </row>
    <row r="925" spans="4:4" ht="14.25" customHeight="1">
      <c r="D925" s="4"/>
    </row>
    <row r="926" spans="4:4" ht="14.25" customHeight="1">
      <c r="D926" s="4"/>
    </row>
    <row r="927" spans="4:4" ht="14.25" customHeight="1">
      <c r="D927" s="4"/>
    </row>
    <row r="928" spans="4:4" ht="14.25" customHeight="1">
      <c r="D928" s="4"/>
    </row>
    <row r="929" spans="4:4" ht="14.25" customHeight="1">
      <c r="D929" s="4"/>
    </row>
    <row r="930" spans="4:4" ht="14.25" customHeight="1">
      <c r="D930" s="4"/>
    </row>
    <row r="931" spans="4:4" ht="14.25" customHeight="1">
      <c r="D931" s="4"/>
    </row>
    <row r="932" spans="4:4" ht="14.25" customHeight="1">
      <c r="D932" s="4"/>
    </row>
    <row r="933" spans="4:4" ht="14.25" customHeight="1">
      <c r="D933" s="4"/>
    </row>
    <row r="934" spans="4:4" ht="14.25" customHeight="1">
      <c r="D934" s="4"/>
    </row>
    <row r="935" spans="4:4" ht="14.25" customHeight="1">
      <c r="D935" s="4"/>
    </row>
    <row r="936" spans="4:4" ht="14.25" customHeight="1">
      <c r="D936" s="4"/>
    </row>
    <row r="937" spans="4:4" ht="14.25" customHeight="1">
      <c r="D937" s="4"/>
    </row>
    <row r="938" spans="4:4" ht="14.25" customHeight="1">
      <c r="D938" s="4"/>
    </row>
    <row r="939" spans="4:4" ht="14.25" customHeight="1">
      <c r="D939" s="4"/>
    </row>
    <row r="940" spans="4:4" ht="14.25" customHeight="1">
      <c r="D940" s="4"/>
    </row>
    <row r="941" spans="4:4" ht="14.25" customHeight="1">
      <c r="D941" s="4"/>
    </row>
    <row r="942" spans="4:4" ht="14.25" customHeight="1">
      <c r="D942" s="4"/>
    </row>
    <row r="943" spans="4:4" ht="14.25" customHeight="1">
      <c r="D943" s="4"/>
    </row>
    <row r="944" spans="4:4" ht="14.25" customHeight="1">
      <c r="D944" s="4"/>
    </row>
    <row r="945" spans="4:4" ht="14.25" customHeight="1">
      <c r="D945" s="4"/>
    </row>
    <row r="946" spans="4:4" ht="14.25" customHeight="1">
      <c r="D946" s="4"/>
    </row>
    <row r="947" spans="4:4" ht="14.25" customHeight="1">
      <c r="D947" s="4"/>
    </row>
    <row r="948" spans="4:4" ht="14.25" customHeight="1">
      <c r="D948" s="4"/>
    </row>
    <row r="949" spans="4:4" ht="14.25" customHeight="1">
      <c r="D949" s="4"/>
    </row>
    <row r="950" spans="4:4" ht="14.25" customHeight="1">
      <c r="D950" s="4"/>
    </row>
    <row r="951" spans="4:4" ht="14.25" customHeight="1">
      <c r="D951" s="4"/>
    </row>
    <row r="952" spans="4:4" ht="14.25" customHeight="1">
      <c r="D952" s="4"/>
    </row>
    <row r="953" spans="4:4" ht="14.25" customHeight="1">
      <c r="D953" s="4"/>
    </row>
    <row r="954" spans="4:4" ht="14.25" customHeight="1">
      <c r="D954" s="4"/>
    </row>
    <row r="955" spans="4:4" ht="14.25" customHeight="1">
      <c r="D955" s="4"/>
    </row>
    <row r="956" spans="4:4" ht="14.25" customHeight="1">
      <c r="D956" s="4"/>
    </row>
    <row r="957" spans="4:4" ht="14.25" customHeight="1">
      <c r="D957" s="4"/>
    </row>
    <row r="958" spans="4:4" ht="14.25" customHeight="1">
      <c r="D958" s="4"/>
    </row>
    <row r="959" spans="4:4" ht="14.25" customHeight="1">
      <c r="D959" s="4"/>
    </row>
    <row r="960" spans="4:4" ht="14.25" customHeight="1">
      <c r="D960" s="4"/>
    </row>
    <row r="961" spans="4:4" ht="14.25" customHeight="1">
      <c r="D961" s="4"/>
    </row>
    <row r="962" spans="4:4" ht="14.25" customHeight="1">
      <c r="D962" s="4"/>
    </row>
    <row r="963" spans="4:4" ht="14.25" customHeight="1">
      <c r="D963" s="4"/>
    </row>
    <row r="964" spans="4:4" ht="14.25" customHeight="1">
      <c r="D964" s="4"/>
    </row>
    <row r="965" spans="4:4" ht="14.25" customHeight="1">
      <c r="D965" s="4"/>
    </row>
    <row r="966" spans="4:4" ht="14.25" customHeight="1">
      <c r="D966" s="4"/>
    </row>
    <row r="967" spans="4:4" ht="14.25" customHeight="1">
      <c r="D967" s="4"/>
    </row>
    <row r="968" spans="4:4" ht="14.25" customHeight="1">
      <c r="D968" s="4"/>
    </row>
    <row r="969" spans="4:4" ht="14.25" customHeight="1">
      <c r="D969" s="4"/>
    </row>
    <row r="970" spans="4:4" ht="14.25" customHeight="1">
      <c r="D970" s="4"/>
    </row>
    <row r="971" spans="4:4" ht="14.25" customHeight="1">
      <c r="D971" s="4"/>
    </row>
    <row r="972" spans="4:4" ht="14.25" customHeight="1">
      <c r="D972" s="4"/>
    </row>
    <row r="973" spans="4:4" ht="14.25" customHeight="1">
      <c r="D973" s="4"/>
    </row>
    <row r="974" spans="4:4" ht="14.25" customHeight="1">
      <c r="D974" s="4"/>
    </row>
    <row r="975" spans="4:4" ht="14.25" customHeight="1">
      <c r="D975" s="4"/>
    </row>
    <row r="976" spans="4:4" ht="14.25" customHeight="1">
      <c r="D976" s="4"/>
    </row>
    <row r="977" spans="4:4" ht="14.25" customHeight="1">
      <c r="D977" s="4"/>
    </row>
    <row r="978" spans="4:4" ht="14.25" customHeight="1">
      <c r="D978" s="4"/>
    </row>
    <row r="979" spans="4:4" ht="14.25" customHeight="1">
      <c r="D979" s="4"/>
    </row>
    <row r="980" spans="4:4" ht="14.25" customHeight="1">
      <c r="D980" s="4"/>
    </row>
    <row r="981" spans="4:4" ht="14.25" customHeight="1">
      <c r="D981" s="4"/>
    </row>
    <row r="982" spans="4:4" ht="14.25" customHeight="1">
      <c r="D982" s="4"/>
    </row>
    <row r="983" spans="4:4" ht="14.25" customHeight="1">
      <c r="D983" s="4"/>
    </row>
    <row r="984" spans="4:4" ht="14.25" customHeight="1">
      <c r="D984" s="4"/>
    </row>
    <row r="985" spans="4:4" ht="14.25" customHeight="1">
      <c r="D985" s="4"/>
    </row>
    <row r="986" spans="4:4" ht="14.25" customHeight="1">
      <c r="D986" s="4"/>
    </row>
    <row r="987" spans="4:4" ht="14.25" customHeight="1">
      <c r="D987" s="4"/>
    </row>
    <row r="988" spans="4:4" ht="14.25" customHeight="1">
      <c r="D988" s="4"/>
    </row>
    <row r="989" spans="4:4" ht="14.25" customHeight="1">
      <c r="D989" s="4"/>
    </row>
    <row r="990" spans="4:4" ht="14.25" customHeight="1">
      <c r="D990" s="4"/>
    </row>
    <row r="991" spans="4:4" ht="14.25" customHeight="1">
      <c r="D991" s="4"/>
    </row>
    <row r="992" spans="4:4" ht="14.25" customHeight="1">
      <c r="D992" s="4"/>
    </row>
    <row r="993" spans="4:4" ht="14.25" customHeight="1">
      <c r="D993" s="4"/>
    </row>
    <row r="994" spans="4:4" ht="14.25" customHeight="1">
      <c r="D994" s="4"/>
    </row>
    <row r="995" spans="4:4" ht="14.25" customHeight="1">
      <c r="D995" s="4"/>
    </row>
    <row r="996" spans="4:4" ht="14.25" customHeight="1">
      <c r="D996" s="4"/>
    </row>
    <row r="997" spans="4:4" ht="14.25" customHeight="1">
      <c r="D997" s="4"/>
    </row>
    <row r="998" spans="4:4" ht="14.25" customHeight="1">
      <c r="D998" s="4"/>
    </row>
    <row r="999" spans="4:4" ht="14.25" customHeight="1">
      <c r="D999" s="4"/>
    </row>
    <row r="1000" spans="4:4" ht="14.25" customHeight="1">
      <c r="D1000" s="4"/>
    </row>
    <row r="1001" spans="4:4" ht="14.25" customHeight="1">
      <c r="D1001" s="4"/>
    </row>
  </sheetData>
  <pageMargins left="0.7" right="0.7" top="0.75" bottom="0.75" header="0" footer="0"/>
  <pageSetup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C55A11"/>
  </sheetPr>
  <dimension ref="A1:AK984"/>
  <sheetViews>
    <sheetView workbookViewId="0">
      <pane ySplit="2" topLeftCell="A129" activePane="bottomLeft" state="frozen"/>
      <selection activeCell="A115" sqref="A115"/>
      <selection pane="bottomLeft" activeCell="F95" sqref="F95:G95"/>
    </sheetView>
  </sheetViews>
  <sheetFormatPr defaultColWidth="14.453125" defaultRowHeight="15" customHeight="1"/>
  <cols>
    <col min="1" max="1" width="59.453125" customWidth="1"/>
    <col min="2" max="2" width="13.08984375" customWidth="1"/>
    <col min="3" max="3" width="9.08984375" customWidth="1"/>
    <col min="4" max="4" width="10.54296875" customWidth="1"/>
    <col min="5" max="5" width="14.90625" customWidth="1"/>
    <col min="6" max="6" width="8.54296875" customWidth="1"/>
    <col min="7" max="7" width="9.90625" customWidth="1"/>
    <col min="8" max="8" width="10.6328125" customWidth="1"/>
    <col min="9" max="9" width="11.81640625" bestFit="1" customWidth="1"/>
    <col min="10" max="10" width="10.453125" customWidth="1"/>
    <col min="11" max="11" width="11.54296875" customWidth="1"/>
    <col min="12" max="13" width="9.08984375" customWidth="1"/>
    <col min="14" max="14" width="10.453125" customWidth="1"/>
    <col min="15" max="15" width="12" bestFit="1" customWidth="1"/>
    <col min="16" max="16" width="9.08984375" customWidth="1"/>
    <col min="17" max="17" width="11" customWidth="1"/>
    <col min="18" max="18" width="9.54296875" customWidth="1"/>
    <col min="19" max="19" width="9.08984375" customWidth="1"/>
    <col min="20" max="21" width="10.54296875" customWidth="1"/>
    <col min="22" max="22" width="9.08984375" customWidth="1"/>
    <col min="23" max="23" width="12.90625" customWidth="1"/>
    <col min="24" max="25" width="9.08984375" customWidth="1"/>
    <col min="26" max="26" width="34.453125" customWidth="1"/>
    <col min="27" max="27" width="19.54296875" customWidth="1"/>
    <col min="28" max="37" width="9.08984375" customWidth="1"/>
  </cols>
  <sheetData>
    <row r="1" spans="1:37" ht="14.25" customHeight="1">
      <c r="A1" s="187" t="s">
        <v>775</v>
      </c>
      <c r="E1" s="2"/>
      <c r="F1" s="2"/>
      <c r="G1" s="2">
        <v>1</v>
      </c>
      <c r="H1" s="2">
        <v>2</v>
      </c>
      <c r="I1" s="2">
        <v>3</v>
      </c>
      <c r="J1" s="2">
        <v>4</v>
      </c>
      <c r="K1" s="2">
        <v>5</v>
      </c>
      <c r="L1" s="2">
        <v>6</v>
      </c>
      <c r="M1" s="2">
        <v>7</v>
      </c>
      <c r="N1" s="2">
        <v>8</v>
      </c>
      <c r="O1" s="2">
        <v>9</v>
      </c>
      <c r="P1" s="2">
        <v>10</v>
      </c>
      <c r="Q1" s="2">
        <v>11</v>
      </c>
      <c r="R1" s="2">
        <v>12</v>
      </c>
      <c r="S1" s="2">
        <v>13</v>
      </c>
    </row>
    <row r="2" spans="1:37" ht="14.25" customHeight="1">
      <c r="A2" s="2"/>
      <c r="B2" s="2" t="s">
        <v>194</v>
      </c>
      <c r="C2" s="2" t="s">
        <v>167</v>
      </c>
      <c r="D2" s="2" t="s">
        <v>195</v>
      </c>
      <c r="E2" s="2" t="s">
        <v>196</v>
      </c>
      <c r="F2" s="2" t="s">
        <v>162</v>
      </c>
      <c r="G2" s="89" t="s">
        <v>197</v>
      </c>
      <c r="H2" s="89" t="s">
        <v>198</v>
      </c>
      <c r="I2" s="89" t="s">
        <v>199</v>
      </c>
      <c r="J2" s="89" t="s">
        <v>200</v>
      </c>
      <c r="K2" s="89" t="s">
        <v>201</v>
      </c>
      <c r="L2" s="89" t="s">
        <v>347</v>
      </c>
      <c r="M2" s="89" t="s">
        <v>203</v>
      </c>
      <c r="N2" s="89" t="s">
        <v>204</v>
      </c>
      <c r="O2" s="89" t="s">
        <v>1135</v>
      </c>
      <c r="P2" s="89" t="s">
        <v>206</v>
      </c>
      <c r="Q2" s="89" t="s">
        <v>50</v>
      </c>
      <c r="R2" s="89" t="s">
        <v>207</v>
      </c>
      <c r="S2" s="89" t="s">
        <v>208</v>
      </c>
      <c r="T2" s="2" t="s">
        <v>92</v>
      </c>
      <c r="U2" s="2"/>
      <c r="V2" s="2"/>
      <c r="W2" s="2"/>
      <c r="X2" s="2"/>
      <c r="Y2" s="2"/>
      <c r="Z2" s="2"/>
      <c r="AA2" s="2"/>
      <c r="AB2" s="2"/>
      <c r="AC2" s="2"/>
      <c r="AD2" s="2"/>
      <c r="AE2" s="2"/>
      <c r="AF2" s="2"/>
      <c r="AG2" s="2"/>
      <c r="AH2" s="2"/>
      <c r="AI2" s="2"/>
      <c r="AJ2" s="2"/>
      <c r="AK2" s="2"/>
    </row>
    <row r="3" spans="1:37" ht="14.25" customHeight="1">
      <c r="A3" s="305" t="s">
        <v>570</v>
      </c>
      <c r="B3" s="306">
        <v>355.28</v>
      </c>
      <c r="C3" s="306"/>
      <c r="D3" s="306">
        <f t="shared" ref="D3:D14" si="0">SUM(B3:C3)</f>
        <v>355.28</v>
      </c>
      <c r="E3" s="307">
        <v>22940</v>
      </c>
      <c r="F3" s="308">
        <v>1</v>
      </c>
      <c r="G3" s="87">
        <f t="shared" ref="G3:S3" si="1">IF($F3=G$1,+$B3,0)</f>
        <v>355.28</v>
      </c>
      <c r="H3" s="87">
        <f t="shared" si="1"/>
        <v>0</v>
      </c>
      <c r="I3" s="87">
        <f t="shared" si="1"/>
        <v>0</v>
      </c>
      <c r="J3" s="87">
        <f t="shared" si="1"/>
        <v>0</v>
      </c>
      <c r="K3" s="87">
        <f t="shared" si="1"/>
        <v>0</v>
      </c>
      <c r="L3" s="87">
        <f t="shared" si="1"/>
        <v>0</v>
      </c>
      <c r="M3" s="87">
        <f t="shared" si="1"/>
        <v>0</v>
      </c>
      <c r="N3" s="87">
        <f t="shared" si="1"/>
        <v>0</v>
      </c>
      <c r="O3" s="87">
        <f t="shared" si="1"/>
        <v>0</v>
      </c>
      <c r="P3" s="87">
        <f t="shared" si="1"/>
        <v>0</v>
      </c>
      <c r="Q3" s="87">
        <f t="shared" si="1"/>
        <v>0</v>
      </c>
      <c r="R3" s="87">
        <f t="shared" si="1"/>
        <v>0</v>
      </c>
      <c r="S3" s="87">
        <f t="shared" si="1"/>
        <v>0</v>
      </c>
      <c r="T3" s="87">
        <f t="shared" ref="T3:T14" si="2">SUM(G3:R3)</f>
        <v>355.28</v>
      </c>
      <c r="V3" s="87">
        <f t="shared" ref="V3:V96" si="3">+B3-SUM(G3:S3)</f>
        <v>0</v>
      </c>
      <c r="W3" s="93"/>
      <c r="X3" s="94"/>
      <c r="Y3" s="94"/>
      <c r="Z3" s="76"/>
      <c r="AA3" s="76"/>
      <c r="AB3" s="95"/>
      <c r="AC3" s="96"/>
      <c r="AD3" s="95"/>
      <c r="AE3" s="95"/>
      <c r="AF3" s="95"/>
      <c r="AG3" s="95"/>
      <c r="AH3" s="95"/>
      <c r="AI3" s="95"/>
      <c r="AJ3" s="97"/>
      <c r="AK3" s="95"/>
    </row>
    <row r="4" spans="1:37" ht="14.25" customHeight="1">
      <c r="A4" s="305" t="s">
        <v>572</v>
      </c>
      <c r="B4" s="306">
        <v>30.34</v>
      </c>
      <c r="C4" s="306"/>
      <c r="D4" s="306">
        <f t="shared" si="0"/>
        <v>30.34</v>
      </c>
      <c r="E4" s="307" t="s">
        <v>211</v>
      </c>
      <c r="F4" s="307">
        <v>1</v>
      </c>
      <c r="G4" s="87">
        <f t="shared" ref="G4:S4" si="4">IF($F4=G$1,+$B4,0)</f>
        <v>30.34</v>
      </c>
      <c r="H4" s="87">
        <f t="shared" si="4"/>
        <v>0</v>
      </c>
      <c r="I4" s="87">
        <f t="shared" si="4"/>
        <v>0</v>
      </c>
      <c r="J4" s="87">
        <f t="shared" si="4"/>
        <v>0</v>
      </c>
      <c r="K4" s="87">
        <f t="shared" si="4"/>
        <v>0</v>
      </c>
      <c r="L4" s="87">
        <f t="shared" si="4"/>
        <v>0</v>
      </c>
      <c r="M4" s="87">
        <f t="shared" si="4"/>
        <v>0</v>
      </c>
      <c r="N4" s="87">
        <f t="shared" si="4"/>
        <v>0</v>
      </c>
      <c r="O4" s="87">
        <f t="shared" si="4"/>
        <v>0</v>
      </c>
      <c r="P4" s="87">
        <f t="shared" si="4"/>
        <v>0</v>
      </c>
      <c r="Q4" s="87">
        <f t="shared" si="4"/>
        <v>0</v>
      </c>
      <c r="R4" s="87">
        <f t="shared" si="4"/>
        <v>0</v>
      </c>
      <c r="S4" s="87">
        <f t="shared" si="4"/>
        <v>0</v>
      </c>
      <c r="T4" s="87">
        <f t="shared" si="2"/>
        <v>30.34</v>
      </c>
      <c r="V4" s="87">
        <f t="shared" si="3"/>
        <v>0</v>
      </c>
      <c r="W4" s="93"/>
      <c r="X4" s="94"/>
      <c r="Y4" s="99"/>
      <c r="Z4" s="77"/>
      <c r="AA4" s="76"/>
      <c r="AB4" s="95"/>
      <c r="AC4" s="96"/>
      <c r="AD4" s="95"/>
      <c r="AE4" s="95"/>
      <c r="AF4" s="95"/>
      <c r="AG4" s="95"/>
      <c r="AH4" s="95"/>
      <c r="AI4" s="95"/>
      <c r="AJ4" s="97"/>
      <c r="AK4" s="95"/>
    </row>
    <row r="5" spans="1:37" ht="14.25" customHeight="1">
      <c r="A5" s="305" t="s">
        <v>212</v>
      </c>
      <c r="B5" s="306">
        <v>415</v>
      </c>
      <c r="C5" s="306">
        <v>83</v>
      </c>
      <c r="D5" s="306">
        <f t="shared" si="0"/>
        <v>498</v>
      </c>
      <c r="E5" s="307">
        <v>22941</v>
      </c>
      <c r="F5" s="307">
        <v>3</v>
      </c>
      <c r="G5" s="87">
        <f t="shared" ref="G5:S5" si="5">IF($F5=G$1,+$B5,0)</f>
        <v>0</v>
      </c>
      <c r="H5" s="87">
        <f t="shared" si="5"/>
        <v>0</v>
      </c>
      <c r="I5" s="87">
        <f t="shared" si="5"/>
        <v>415</v>
      </c>
      <c r="J5" s="87">
        <f t="shared" si="5"/>
        <v>0</v>
      </c>
      <c r="K5" s="87">
        <f t="shared" si="5"/>
        <v>0</v>
      </c>
      <c r="L5" s="87">
        <f t="shared" si="5"/>
        <v>0</v>
      </c>
      <c r="M5" s="87">
        <f t="shared" si="5"/>
        <v>0</v>
      </c>
      <c r="N5" s="87">
        <f t="shared" si="5"/>
        <v>0</v>
      </c>
      <c r="O5" s="87">
        <f t="shared" si="5"/>
        <v>0</v>
      </c>
      <c r="P5" s="87">
        <f t="shared" si="5"/>
        <v>0</v>
      </c>
      <c r="Q5" s="87">
        <f t="shared" si="5"/>
        <v>0</v>
      </c>
      <c r="R5" s="87">
        <f t="shared" si="5"/>
        <v>0</v>
      </c>
      <c r="S5" s="87">
        <f t="shared" si="5"/>
        <v>0</v>
      </c>
      <c r="T5" s="87">
        <f t="shared" si="2"/>
        <v>415</v>
      </c>
      <c r="V5" s="87">
        <f t="shared" si="3"/>
        <v>0</v>
      </c>
      <c r="W5" s="93"/>
      <c r="X5" s="94"/>
      <c r="Y5" s="94"/>
      <c r="Z5" s="76"/>
      <c r="AA5" s="76"/>
      <c r="AB5" s="95"/>
      <c r="AC5" s="96"/>
      <c r="AD5" s="95"/>
      <c r="AE5" s="95"/>
      <c r="AF5" s="95"/>
      <c r="AG5" s="95"/>
      <c r="AH5" s="95"/>
      <c r="AI5" s="95"/>
      <c r="AJ5" s="97"/>
      <c r="AK5" s="95"/>
    </row>
    <row r="6" spans="1:37" ht="14.25" customHeight="1">
      <c r="A6" s="305" t="s">
        <v>240</v>
      </c>
      <c r="B6" s="306">
        <v>103.36</v>
      </c>
      <c r="C6" s="306">
        <v>20.66</v>
      </c>
      <c r="D6" s="306">
        <f t="shared" si="0"/>
        <v>124.02</v>
      </c>
      <c r="E6" s="307">
        <v>22942</v>
      </c>
      <c r="F6" s="307">
        <v>2</v>
      </c>
      <c r="G6" s="87">
        <f t="shared" ref="G6:S6" si="6">IF($F6=G$1,+$B6,0)</f>
        <v>0</v>
      </c>
      <c r="H6" s="87">
        <f t="shared" si="6"/>
        <v>103.36</v>
      </c>
      <c r="I6" s="87">
        <f t="shared" si="6"/>
        <v>0</v>
      </c>
      <c r="J6" s="87">
        <f t="shared" si="6"/>
        <v>0</v>
      </c>
      <c r="K6" s="87">
        <f t="shared" si="6"/>
        <v>0</v>
      </c>
      <c r="L6" s="87">
        <f t="shared" si="6"/>
        <v>0</v>
      </c>
      <c r="M6" s="87">
        <f t="shared" si="6"/>
        <v>0</v>
      </c>
      <c r="N6" s="87">
        <f t="shared" si="6"/>
        <v>0</v>
      </c>
      <c r="O6" s="87">
        <f t="shared" si="6"/>
        <v>0</v>
      </c>
      <c r="P6" s="87">
        <f t="shared" si="6"/>
        <v>0</v>
      </c>
      <c r="Q6" s="87">
        <f t="shared" si="6"/>
        <v>0</v>
      </c>
      <c r="R6" s="87">
        <f t="shared" si="6"/>
        <v>0</v>
      </c>
      <c r="S6" s="87">
        <f t="shared" si="6"/>
        <v>0</v>
      </c>
      <c r="T6" s="87">
        <f t="shared" si="2"/>
        <v>103.36</v>
      </c>
      <c r="V6" s="87">
        <f t="shared" si="3"/>
        <v>0</v>
      </c>
      <c r="W6" s="93"/>
      <c r="X6" s="94"/>
      <c r="Y6" s="94"/>
      <c r="Z6" s="76"/>
      <c r="AA6" s="76"/>
      <c r="AB6" s="95"/>
      <c r="AC6" s="96"/>
      <c r="AD6" s="95"/>
      <c r="AE6" s="95"/>
      <c r="AF6" s="95"/>
      <c r="AG6" s="95"/>
      <c r="AH6" s="95"/>
      <c r="AI6" s="95"/>
      <c r="AJ6" s="97"/>
      <c r="AK6" s="95"/>
    </row>
    <row r="7" spans="1:37" ht="14.25" customHeight="1">
      <c r="A7" s="305" t="s">
        <v>1105</v>
      </c>
      <c r="B7" s="306">
        <v>354.63</v>
      </c>
      <c r="C7" s="306"/>
      <c r="D7" s="306">
        <f t="shared" si="0"/>
        <v>354.63</v>
      </c>
      <c r="E7" s="307">
        <v>22944</v>
      </c>
      <c r="F7" s="307">
        <v>2</v>
      </c>
      <c r="G7" s="87">
        <f t="shared" ref="G7:S7" si="7">IF($F7=G$1,+$B7,0)</f>
        <v>0</v>
      </c>
      <c r="H7" s="87">
        <f t="shared" si="7"/>
        <v>354.63</v>
      </c>
      <c r="I7" s="87">
        <f t="shared" si="7"/>
        <v>0</v>
      </c>
      <c r="J7" s="87">
        <f t="shared" si="7"/>
        <v>0</v>
      </c>
      <c r="K7" s="87">
        <f t="shared" si="7"/>
        <v>0</v>
      </c>
      <c r="L7" s="87">
        <f t="shared" si="7"/>
        <v>0</v>
      </c>
      <c r="M7" s="87">
        <f t="shared" si="7"/>
        <v>0</v>
      </c>
      <c r="N7" s="87">
        <f t="shared" si="7"/>
        <v>0</v>
      </c>
      <c r="O7" s="87">
        <f t="shared" si="7"/>
        <v>0</v>
      </c>
      <c r="P7" s="87">
        <f t="shared" si="7"/>
        <v>0</v>
      </c>
      <c r="Q7" s="87">
        <f t="shared" si="7"/>
        <v>0</v>
      </c>
      <c r="R7" s="87">
        <f t="shared" si="7"/>
        <v>0</v>
      </c>
      <c r="S7" s="87">
        <f t="shared" si="7"/>
        <v>0</v>
      </c>
      <c r="T7" s="87">
        <f t="shared" si="2"/>
        <v>354.63</v>
      </c>
      <c r="V7" s="87">
        <f t="shared" si="3"/>
        <v>0</v>
      </c>
      <c r="W7" s="93"/>
      <c r="X7" s="94"/>
      <c r="Y7" s="94"/>
      <c r="Z7" s="76"/>
      <c r="AA7" s="76"/>
      <c r="AB7" s="95"/>
      <c r="AC7" s="96"/>
      <c r="AD7" s="95"/>
      <c r="AE7" s="95"/>
      <c r="AF7" s="95"/>
      <c r="AG7" s="95"/>
      <c r="AH7" s="95"/>
      <c r="AI7" s="95"/>
      <c r="AJ7" s="97"/>
      <c r="AK7" s="95"/>
    </row>
    <row r="8" spans="1:37" ht="14.25" customHeight="1">
      <c r="A8" s="305" t="s">
        <v>757</v>
      </c>
      <c r="B8" s="309">
        <v>83.75</v>
      </c>
      <c r="C8" s="309">
        <v>16.75</v>
      </c>
      <c r="D8" s="306">
        <f t="shared" si="0"/>
        <v>100.5</v>
      </c>
      <c r="E8" s="307">
        <v>22943</v>
      </c>
      <c r="F8" s="307">
        <v>3</v>
      </c>
      <c r="G8" s="87">
        <f t="shared" ref="G8:S8" si="8">IF($F8=G$1,+$B8,0)</f>
        <v>0</v>
      </c>
      <c r="H8" s="87">
        <f t="shared" si="8"/>
        <v>0</v>
      </c>
      <c r="I8" s="87">
        <f t="shared" si="8"/>
        <v>83.75</v>
      </c>
      <c r="J8" s="87">
        <f t="shared" si="8"/>
        <v>0</v>
      </c>
      <c r="K8" s="87">
        <f t="shared" si="8"/>
        <v>0</v>
      </c>
      <c r="L8" s="87">
        <f t="shared" si="8"/>
        <v>0</v>
      </c>
      <c r="M8" s="87">
        <f t="shared" si="8"/>
        <v>0</v>
      </c>
      <c r="N8" s="87">
        <f t="shared" si="8"/>
        <v>0</v>
      </c>
      <c r="O8" s="87">
        <f t="shared" si="8"/>
        <v>0</v>
      </c>
      <c r="P8" s="87">
        <f t="shared" si="8"/>
        <v>0</v>
      </c>
      <c r="Q8" s="87">
        <f t="shared" si="8"/>
        <v>0</v>
      </c>
      <c r="R8" s="87">
        <f t="shared" si="8"/>
        <v>0</v>
      </c>
      <c r="S8" s="87">
        <f t="shared" si="8"/>
        <v>0</v>
      </c>
      <c r="T8" s="87">
        <f t="shared" si="2"/>
        <v>83.75</v>
      </c>
      <c r="V8" s="87">
        <f t="shared" si="3"/>
        <v>0</v>
      </c>
      <c r="W8" s="93"/>
      <c r="X8" s="94"/>
      <c r="Y8" s="94"/>
      <c r="Z8" s="77"/>
      <c r="AA8" s="76"/>
      <c r="AB8" s="95"/>
      <c r="AC8" s="96"/>
      <c r="AD8" s="95"/>
      <c r="AE8" s="95"/>
      <c r="AF8" s="95"/>
      <c r="AG8" s="95"/>
      <c r="AH8" s="95"/>
      <c r="AI8" s="95"/>
      <c r="AJ8" s="97"/>
      <c r="AK8" s="95"/>
    </row>
    <row r="9" spans="1:37" ht="14.25" customHeight="1">
      <c r="A9" s="310" t="s">
        <v>1104</v>
      </c>
      <c r="B9" s="309">
        <v>48</v>
      </c>
      <c r="C9" s="309"/>
      <c r="D9" s="306">
        <f t="shared" si="0"/>
        <v>48</v>
      </c>
      <c r="E9" s="307">
        <v>22945</v>
      </c>
      <c r="F9" s="307">
        <v>5</v>
      </c>
      <c r="G9" s="87">
        <f t="shared" ref="G9:S9" si="9">IF($F9=G$1,+$B9,0)</f>
        <v>0</v>
      </c>
      <c r="H9" s="87">
        <f t="shared" si="9"/>
        <v>0</v>
      </c>
      <c r="I9" s="87">
        <f t="shared" si="9"/>
        <v>0</v>
      </c>
      <c r="J9" s="87">
        <f t="shared" si="9"/>
        <v>0</v>
      </c>
      <c r="K9" s="87">
        <f t="shared" si="9"/>
        <v>48</v>
      </c>
      <c r="L9" s="87">
        <f t="shared" si="9"/>
        <v>0</v>
      </c>
      <c r="M9" s="87">
        <f t="shared" si="9"/>
        <v>0</v>
      </c>
      <c r="N9" s="87">
        <f t="shared" si="9"/>
        <v>0</v>
      </c>
      <c r="O9" s="87">
        <f t="shared" si="9"/>
        <v>0</v>
      </c>
      <c r="P9" s="87">
        <f t="shared" si="9"/>
        <v>0</v>
      </c>
      <c r="Q9" s="87">
        <f t="shared" si="9"/>
        <v>0</v>
      </c>
      <c r="R9" s="87">
        <f t="shared" si="9"/>
        <v>0</v>
      </c>
      <c r="S9" s="87">
        <f t="shared" si="9"/>
        <v>0</v>
      </c>
      <c r="T9" s="87">
        <f t="shared" si="2"/>
        <v>48</v>
      </c>
      <c r="V9" s="87">
        <f t="shared" si="3"/>
        <v>0</v>
      </c>
      <c r="W9" s="93"/>
      <c r="X9" s="94"/>
      <c r="Y9" s="94"/>
      <c r="Z9" s="77"/>
      <c r="AA9" s="77"/>
      <c r="AB9" s="95"/>
      <c r="AC9" s="96"/>
      <c r="AD9" s="95"/>
      <c r="AE9" s="95"/>
      <c r="AF9" s="95"/>
      <c r="AG9" s="95"/>
      <c r="AH9" s="95"/>
      <c r="AI9" s="95"/>
      <c r="AJ9" s="97"/>
      <c r="AK9" s="95"/>
    </row>
    <row r="10" spans="1:37" ht="14.25" customHeight="1">
      <c r="A10" s="310"/>
      <c r="B10" s="309"/>
      <c r="C10" s="309"/>
      <c r="D10" s="306">
        <f t="shared" si="0"/>
        <v>0</v>
      </c>
      <c r="E10" s="307"/>
      <c r="F10" s="307">
        <v>3</v>
      </c>
      <c r="G10" s="87">
        <f t="shared" ref="G10:S10" si="10">IF($F10=G$1,+$B10,0)</f>
        <v>0</v>
      </c>
      <c r="H10" s="87">
        <f t="shared" si="10"/>
        <v>0</v>
      </c>
      <c r="I10" s="87">
        <f t="shared" si="10"/>
        <v>0</v>
      </c>
      <c r="J10" s="87">
        <f t="shared" si="10"/>
        <v>0</v>
      </c>
      <c r="K10" s="87">
        <f t="shared" si="10"/>
        <v>0</v>
      </c>
      <c r="L10" s="87">
        <f t="shared" si="10"/>
        <v>0</v>
      </c>
      <c r="M10" s="87">
        <f t="shared" si="10"/>
        <v>0</v>
      </c>
      <c r="N10" s="87">
        <f t="shared" si="10"/>
        <v>0</v>
      </c>
      <c r="O10" s="87">
        <f t="shared" si="10"/>
        <v>0</v>
      </c>
      <c r="P10" s="87">
        <f t="shared" si="10"/>
        <v>0</v>
      </c>
      <c r="Q10" s="87">
        <f t="shared" si="10"/>
        <v>0</v>
      </c>
      <c r="R10" s="87">
        <f t="shared" si="10"/>
        <v>0</v>
      </c>
      <c r="S10" s="87">
        <f t="shared" si="10"/>
        <v>0</v>
      </c>
      <c r="T10" s="87">
        <f t="shared" si="2"/>
        <v>0</v>
      </c>
      <c r="V10" s="87">
        <f t="shared" si="3"/>
        <v>0</v>
      </c>
      <c r="W10" s="93"/>
      <c r="X10" s="94"/>
      <c r="Y10" s="94"/>
      <c r="Z10" s="77"/>
      <c r="AA10" s="77"/>
      <c r="AB10" s="95"/>
      <c r="AC10" s="96"/>
      <c r="AD10" s="95"/>
      <c r="AE10" s="95"/>
      <c r="AF10" s="95"/>
      <c r="AG10" s="95"/>
      <c r="AH10" s="95"/>
      <c r="AI10" s="95"/>
      <c r="AJ10" s="97"/>
      <c r="AK10" s="95"/>
    </row>
    <row r="11" spans="1:37" ht="14.25" customHeight="1">
      <c r="A11" s="310" t="s">
        <v>387</v>
      </c>
      <c r="B11" s="309">
        <v>91.69</v>
      </c>
      <c r="C11" s="309">
        <v>4.58</v>
      </c>
      <c r="D11" s="306">
        <f t="shared" si="0"/>
        <v>96.27</v>
      </c>
      <c r="E11" s="307" t="s">
        <v>211</v>
      </c>
      <c r="F11" s="307">
        <v>6</v>
      </c>
      <c r="G11" s="87">
        <f t="shared" ref="G11:S11" si="11">IF($F11=G$1,+$B11,0)</f>
        <v>0</v>
      </c>
      <c r="H11" s="87">
        <f t="shared" si="11"/>
        <v>0</v>
      </c>
      <c r="I11" s="87">
        <f t="shared" si="11"/>
        <v>0</v>
      </c>
      <c r="J11" s="87">
        <f t="shared" si="11"/>
        <v>0</v>
      </c>
      <c r="K11" s="87">
        <f t="shared" si="11"/>
        <v>0</v>
      </c>
      <c r="L11" s="87">
        <f t="shared" si="11"/>
        <v>91.69</v>
      </c>
      <c r="M11" s="87">
        <f t="shared" si="11"/>
        <v>0</v>
      </c>
      <c r="N11" s="87">
        <f t="shared" si="11"/>
        <v>0</v>
      </c>
      <c r="O11" s="87">
        <f t="shared" si="11"/>
        <v>0</v>
      </c>
      <c r="P11" s="87">
        <f t="shared" si="11"/>
        <v>0</v>
      </c>
      <c r="Q11" s="87">
        <f t="shared" si="11"/>
        <v>0</v>
      </c>
      <c r="R11" s="87">
        <f t="shared" si="11"/>
        <v>0</v>
      </c>
      <c r="S11" s="87">
        <f t="shared" si="11"/>
        <v>0</v>
      </c>
      <c r="T11" s="87">
        <f t="shared" si="2"/>
        <v>91.69</v>
      </c>
      <c r="V11" s="87">
        <f t="shared" si="3"/>
        <v>0</v>
      </c>
      <c r="W11" s="93"/>
      <c r="X11" s="94"/>
      <c r="Y11" s="94"/>
      <c r="Z11" s="77"/>
      <c r="AA11" s="77"/>
      <c r="AB11" s="95"/>
      <c r="AC11" s="96"/>
      <c r="AD11" s="95"/>
      <c r="AE11" s="95"/>
      <c r="AF11" s="95"/>
      <c r="AG11" s="95"/>
      <c r="AH11" s="95"/>
      <c r="AI11" s="95"/>
      <c r="AJ11" s="97"/>
      <c r="AK11" s="95"/>
    </row>
    <row r="12" spans="1:37" s="352" customFormat="1" ht="14.25" customHeight="1">
      <c r="A12" s="355" t="s">
        <v>1238</v>
      </c>
      <c r="B12" s="356">
        <v>14974</v>
      </c>
      <c r="C12" s="356"/>
      <c r="D12" s="357">
        <f t="shared" si="0"/>
        <v>14974</v>
      </c>
      <c r="E12" s="346"/>
      <c r="F12" s="346">
        <v>11</v>
      </c>
      <c r="G12" s="347">
        <f t="shared" ref="G12:S12" si="12">IF($F12=G$1,+$B12,0)</f>
        <v>0</v>
      </c>
      <c r="H12" s="347">
        <f t="shared" si="12"/>
        <v>0</v>
      </c>
      <c r="I12" s="347">
        <f t="shared" si="12"/>
        <v>0</v>
      </c>
      <c r="J12" s="347">
        <f t="shared" si="12"/>
        <v>0</v>
      </c>
      <c r="K12" s="347">
        <f t="shared" si="12"/>
        <v>0</v>
      </c>
      <c r="L12" s="347">
        <f t="shared" si="12"/>
        <v>0</v>
      </c>
      <c r="M12" s="347">
        <f t="shared" si="12"/>
        <v>0</v>
      </c>
      <c r="N12" s="347">
        <f t="shared" si="12"/>
        <v>0</v>
      </c>
      <c r="O12" s="347">
        <f t="shared" si="12"/>
        <v>0</v>
      </c>
      <c r="P12" s="347">
        <f t="shared" si="12"/>
        <v>0</v>
      </c>
      <c r="Q12" s="347">
        <f t="shared" si="12"/>
        <v>14974</v>
      </c>
      <c r="R12" s="347">
        <f t="shared" si="12"/>
        <v>0</v>
      </c>
      <c r="S12" s="347">
        <f t="shared" si="12"/>
        <v>0</v>
      </c>
      <c r="T12" s="347">
        <f t="shared" si="2"/>
        <v>14974</v>
      </c>
      <c r="V12" s="347">
        <f t="shared" si="3"/>
        <v>0</v>
      </c>
      <c r="W12" s="358"/>
      <c r="X12" s="359"/>
      <c r="Y12" s="359"/>
      <c r="Z12" s="360"/>
      <c r="AA12" s="360"/>
      <c r="AB12" s="361"/>
      <c r="AC12" s="362"/>
      <c r="AD12" s="361"/>
      <c r="AE12" s="361"/>
      <c r="AF12" s="361"/>
      <c r="AG12" s="361"/>
      <c r="AH12" s="361"/>
      <c r="AI12" s="361"/>
      <c r="AJ12" s="363"/>
      <c r="AK12" s="361"/>
    </row>
    <row r="13" spans="1:37" ht="14.25" customHeight="1">
      <c r="A13" s="311"/>
      <c r="B13" s="309"/>
      <c r="C13" s="309"/>
      <c r="D13" s="306">
        <f t="shared" si="0"/>
        <v>0</v>
      </c>
      <c r="E13" s="307"/>
      <c r="F13" s="307"/>
      <c r="G13" s="87">
        <f t="shared" ref="G13:S13" si="13">IF($F13=G$1,+$B13,0)</f>
        <v>0</v>
      </c>
      <c r="H13" s="87">
        <f t="shared" si="13"/>
        <v>0</v>
      </c>
      <c r="I13" s="87">
        <f t="shared" si="13"/>
        <v>0</v>
      </c>
      <c r="J13" s="87">
        <f t="shared" si="13"/>
        <v>0</v>
      </c>
      <c r="K13" s="87">
        <f t="shared" si="13"/>
        <v>0</v>
      </c>
      <c r="L13" s="87">
        <f t="shared" si="13"/>
        <v>0</v>
      </c>
      <c r="M13" s="87">
        <f t="shared" si="13"/>
        <v>0</v>
      </c>
      <c r="N13" s="87">
        <f t="shared" si="13"/>
        <v>0</v>
      </c>
      <c r="O13" s="87">
        <f t="shared" si="13"/>
        <v>0</v>
      </c>
      <c r="P13" s="87">
        <f t="shared" si="13"/>
        <v>0</v>
      </c>
      <c r="Q13" s="87">
        <f t="shared" si="13"/>
        <v>0</v>
      </c>
      <c r="R13" s="87">
        <f t="shared" si="13"/>
        <v>0</v>
      </c>
      <c r="S13" s="87">
        <f t="shared" si="13"/>
        <v>0</v>
      </c>
      <c r="T13" s="87">
        <f t="shared" si="2"/>
        <v>0</v>
      </c>
      <c r="V13" s="87">
        <f t="shared" si="3"/>
        <v>0</v>
      </c>
      <c r="W13" s="93"/>
      <c r="X13" s="94"/>
      <c r="Y13" s="94"/>
      <c r="Z13" s="77"/>
      <c r="AA13" s="77"/>
      <c r="AB13" s="95"/>
      <c r="AC13" s="96"/>
      <c r="AD13" s="95"/>
      <c r="AE13" s="95"/>
      <c r="AF13" s="95"/>
      <c r="AG13" s="95"/>
      <c r="AH13" s="95"/>
      <c r="AI13" s="95"/>
      <c r="AJ13" s="97"/>
      <c r="AK13" s="95"/>
    </row>
    <row r="14" spans="1:37" ht="14.25" customHeight="1">
      <c r="A14" s="310"/>
      <c r="B14" s="309"/>
      <c r="C14" s="306"/>
      <c r="D14" s="306">
        <f t="shared" si="0"/>
        <v>0</v>
      </c>
      <c r="E14" s="307"/>
      <c r="F14" s="307"/>
      <c r="G14" s="87">
        <f t="shared" ref="G14:S14" si="14">IF($F14=G$1,+$B14,0)</f>
        <v>0</v>
      </c>
      <c r="H14" s="87">
        <f t="shared" si="14"/>
        <v>0</v>
      </c>
      <c r="I14" s="87">
        <f t="shared" si="14"/>
        <v>0</v>
      </c>
      <c r="J14" s="87">
        <f t="shared" si="14"/>
        <v>0</v>
      </c>
      <c r="K14" s="87">
        <f t="shared" si="14"/>
        <v>0</v>
      </c>
      <c r="L14" s="87">
        <f t="shared" si="14"/>
        <v>0</v>
      </c>
      <c r="M14" s="87">
        <f t="shared" si="14"/>
        <v>0</v>
      </c>
      <c r="N14" s="87">
        <f t="shared" si="14"/>
        <v>0</v>
      </c>
      <c r="O14" s="87">
        <f t="shared" si="14"/>
        <v>0</v>
      </c>
      <c r="P14" s="87">
        <f t="shared" si="14"/>
        <v>0</v>
      </c>
      <c r="Q14" s="87">
        <f t="shared" si="14"/>
        <v>0</v>
      </c>
      <c r="R14" s="87">
        <f t="shared" si="14"/>
        <v>0</v>
      </c>
      <c r="S14" s="87">
        <f t="shared" si="14"/>
        <v>0</v>
      </c>
      <c r="T14" s="87">
        <f t="shared" si="2"/>
        <v>0</v>
      </c>
      <c r="V14" s="87">
        <f t="shared" si="3"/>
        <v>0</v>
      </c>
      <c r="W14" s="93"/>
      <c r="X14" s="94"/>
      <c r="Y14" s="94"/>
      <c r="Z14" s="76"/>
      <c r="AA14" s="76"/>
      <c r="AB14" s="95"/>
      <c r="AC14" s="96"/>
      <c r="AD14" s="95"/>
      <c r="AE14" s="95"/>
      <c r="AF14" s="95"/>
      <c r="AG14" s="95"/>
      <c r="AH14" s="95"/>
      <c r="AI14" s="95"/>
      <c r="AJ14" s="97"/>
      <c r="AK14" s="95"/>
    </row>
    <row r="15" spans="1:37" ht="14.25" customHeight="1">
      <c r="A15" s="312" t="s">
        <v>217</v>
      </c>
      <c r="B15" s="313">
        <f t="shared" ref="B15:D15" si="15">SUM(B3:B14)</f>
        <v>16456.05</v>
      </c>
      <c r="C15" s="313">
        <f t="shared" si="15"/>
        <v>124.99</v>
      </c>
      <c r="D15" s="313">
        <f t="shared" si="15"/>
        <v>16581.04</v>
      </c>
      <c r="E15" s="91"/>
      <c r="F15" s="104"/>
      <c r="G15" s="105">
        <f t="shared" ref="G15:T15" si="16">SUM(G3:G14)</f>
        <v>385.61999999999995</v>
      </c>
      <c r="H15" s="105">
        <f t="shared" si="16"/>
        <v>457.99</v>
      </c>
      <c r="I15" s="105">
        <f t="shared" si="16"/>
        <v>498.75</v>
      </c>
      <c r="J15" s="105">
        <f t="shared" si="16"/>
        <v>0</v>
      </c>
      <c r="K15" s="105">
        <f t="shared" si="16"/>
        <v>48</v>
      </c>
      <c r="L15" s="105">
        <f t="shared" si="16"/>
        <v>91.69</v>
      </c>
      <c r="M15" s="105">
        <f t="shared" si="16"/>
        <v>0</v>
      </c>
      <c r="N15" s="105">
        <f t="shared" si="16"/>
        <v>0</v>
      </c>
      <c r="O15" s="105">
        <f t="shared" si="16"/>
        <v>0</v>
      </c>
      <c r="P15" s="105">
        <f t="shared" si="16"/>
        <v>0</v>
      </c>
      <c r="Q15" s="105">
        <f t="shared" si="16"/>
        <v>14974</v>
      </c>
      <c r="R15" s="105">
        <f t="shared" si="16"/>
        <v>0</v>
      </c>
      <c r="S15" s="105">
        <f t="shared" si="16"/>
        <v>0</v>
      </c>
      <c r="T15" s="105">
        <f t="shared" si="16"/>
        <v>16456.05</v>
      </c>
      <c r="V15" s="87">
        <f t="shared" si="3"/>
        <v>0</v>
      </c>
      <c r="W15" s="93"/>
      <c r="X15" s="94"/>
      <c r="Y15" s="94"/>
      <c r="Z15" s="76"/>
      <c r="AA15" s="76"/>
      <c r="AB15" s="95"/>
      <c r="AC15" s="96"/>
      <c r="AD15" s="95"/>
      <c r="AE15" s="95"/>
      <c r="AF15" s="95"/>
      <c r="AG15" s="95"/>
      <c r="AH15" s="95"/>
      <c r="AI15" s="95"/>
      <c r="AJ15" s="97"/>
      <c r="AK15" s="95"/>
    </row>
    <row r="16" spans="1:37" ht="14.25" customHeight="1">
      <c r="A16" s="305" t="s">
        <v>570</v>
      </c>
      <c r="B16" s="306">
        <v>355.68</v>
      </c>
      <c r="C16" s="306"/>
      <c r="D16" s="306">
        <f t="shared" ref="D16:D27" si="17">SUM(B16:C16)</f>
        <v>355.68</v>
      </c>
      <c r="E16" s="307">
        <v>22946</v>
      </c>
      <c r="F16" s="307">
        <v>1</v>
      </c>
      <c r="G16" s="87">
        <f t="shared" ref="G16:S16" si="18">IF($F16=G$1,+$B16,0)</f>
        <v>355.68</v>
      </c>
      <c r="H16" s="87">
        <f t="shared" si="18"/>
        <v>0</v>
      </c>
      <c r="I16" s="87">
        <f t="shared" si="18"/>
        <v>0</v>
      </c>
      <c r="J16" s="87">
        <f t="shared" si="18"/>
        <v>0</v>
      </c>
      <c r="K16" s="87">
        <f t="shared" si="18"/>
        <v>0</v>
      </c>
      <c r="L16" s="87">
        <f t="shared" si="18"/>
        <v>0</v>
      </c>
      <c r="M16" s="87">
        <f t="shared" si="18"/>
        <v>0</v>
      </c>
      <c r="N16" s="87">
        <f t="shared" si="18"/>
        <v>0</v>
      </c>
      <c r="O16" s="87">
        <f t="shared" si="18"/>
        <v>0</v>
      </c>
      <c r="P16" s="87">
        <f t="shared" si="18"/>
        <v>0</v>
      </c>
      <c r="Q16" s="87">
        <f t="shared" si="18"/>
        <v>0</v>
      </c>
      <c r="R16" s="87">
        <f t="shared" si="18"/>
        <v>0</v>
      </c>
      <c r="S16" s="87">
        <f t="shared" si="18"/>
        <v>0</v>
      </c>
      <c r="T16" s="87">
        <f t="shared" ref="T16:T27" si="19">SUM(G16:R16)</f>
        <v>355.68</v>
      </c>
      <c r="V16" s="87">
        <f t="shared" si="3"/>
        <v>0</v>
      </c>
      <c r="W16" s="93"/>
      <c r="X16" s="94"/>
      <c r="Y16" s="94"/>
      <c r="Z16" s="77"/>
      <c r="AA16" s="77"/>
      <c r="AB16" s="95"/>
      <c r="AC16" s="96"/>
      <c r="AD16" s="95"/>
      <c r="AE16" s="95"/>
      <c r="AF16" s="95"/>
      <c r="AG16" s="95"/>
      <c r="AH16" s="95"/>
      <c r="AI16" s="95"/>
      <c r="AJ16" s="97"/>
      <c r="AK16" s="95"/>
    </row>
    <row r="17" spans="1:37" ht="14.25" customHeight="1">
      <c r="A17" s="305" t="s">
        <v>572</v>
      </c>
      <c r="B17" s="309">
        <v>30.34</v>
      </c>
      <c r="C17" s="309"/>
      <c r="D17" s="306">
        <f t="shared" si="17"/>
        <v>30.34</v>
      </c>
      <c r="E17" s="307" t="s">
        <v>211</v>
      </c>
      <c r="F17" s="307">
        <v>1</v>
      </c>
      <c r="G17" s="87">
        <f t="shared" ref="G17:S17" si="20">IF($F17=G$1,+$B17,0)</f>
        <v>30.34</v>
      </c>
      <c r="H17" s="87">
        <f t="shared" si="20"/>
        <v>0</v>
      </c>
      <c r="I17" s="87">
        <f t="shared" si="20"/>
        <v>0</v>
      </c>
      <c r="J17" s="87">
        <f t="shared" si="20"/>
        <v>0</v>
      </c>
      <c r="K17" s="87">
        <f t="shared" si="20"/>
        <v>0</v>
      </c>
      <c r="L17" s="87">
        <f t="shared" si="20"/>
        <v>0</v>
      </c>
      <c r="M17" s="87">
        <f t="shared" si="20"/>
        <v>0</v>
      </c>
      <c r="N17" s="87">
        <f t="shared" si="20"/>
        <v>0</v>
      </c>
      <c r="O17" s="87">
        <f t="shared" si="20"/>
        <v>0</v>
      </c>
      <c r="P17" s="87">
        <f t="shared" si="20"/>
        <v>0</v>
      </c>
      <c r="Q17" s="87">
        <f t="shared" si="20"/>
        <v>0</v>
      </c>
      <c r="R17" s="87">
        <f t="shared" si="20"/>
        <v>0</v>
      </c>
      <c r="S17" s="87">
        <f t="shared" si="20"/>
        <v>0</v>
      </c>
      <c r="T17" s="87">
        <f t="shared" si="19"/>
        <v>30.34</v>
      </c>
      <c r="V17" s="87">
        <f t="shared" si="3"/>
        <v>0</v>
      </c>
      <c r="W17" s="93"/>
      <c r="X17" s="94"/>
      <c r="Y17" s="94"/>
      <c r="Z17" s="77"/>
      <c r="AA17" s="77"/>
      <c r="AB17" s="95"/>
      <c r="AC17" s="96"/>
      <c r="AD17" s="95"/>
      <c r="AE17" s="95"/>
      <c r="AF17" s="95"/>
      <c r="AG17" s="95"/>
      <c r="AH17" s="95"/>
      <c r="AI17" s="95"/>
      <c r="AJ17" s="97"/>
      <c r="AK17" s="95"/>
    </row>
    <row r="18" spans="1:37" ht="14.25" customHeight="1">
      <c r="A18" s="336" t="s">
        <v>239</v>
      </c>
      <c r="B18" s="309"/>
      <c r="C18" s="309"/>
      <c r="D18" s="306">
        <f t="shared" si="17"/>
        <v>0</v>
      </c>
      <c r="E18" s="307"/>
      <c r="F18" s="307"/>
      <c r="G18" s="87"/>
      <c r="H18" s="87"/>
      <c r="I18" s="87"/>
      <c r="J18" s="87"/>
      <c r="K18" s="87"/>
      <c r="L18" s="87"/>
      <c r="M18" s="87"/>
      <c r="N18" s="87"/>
      <c r="O18" s="87"/>
      <c r="P18" s="87"/>
      <c r="Q18" s="87"/>
      <c r="R18" s="87"/>
      <c r="S18" s="87"/>
      <c r="T18" s="87"/>
      <c r="V18" s="87"/>
      <c r="W18" s="93"/>
      <c r="X18" s="94"/>
      <c r="Y18" s="94"/>
      <c r="Z18" s="77"/>
      <c r="AA18" s="77"/>
      <c r="AB18" s="95"/>
      <c r="AC18" s="96"/>
      <c r="AD18" s="95"/>
      <c r="AE18" s="95"/>
      <c r="AF18" s="95"/>
      <c r="AG18" s="95"/>
      <c r="AH18" s="95"/>
      <c r="AI18" s="95"/>
      <c r="AJ18" s="97"/>
      <c r="AK18" s="95"/>
    </row>
    <row r="19" spans="1:37" ht="13.5" customHeight="1">
      <c r="A19" s="305" t="s">
        <v>212</v>
      </c>
      <c r="B19" s="306">
        <v>830</v>
      </c>
      <c r="C19" s="306">
        <v>166</v>
      </c>
      <c r="D19" s="306">
        <f t="shared" si="17"/>
        <v>996</v>
      </c>
      <c r="E19" s="307">
        <v>22947</v>
      </c>
      <c r="F19" s="307">
        <v>3</v>
      </c>
      <c r="G19" s="87">
        <f t="shared" ref="G19:S19" si="21">IF($F19=G$1,+$B19,0)</f>
        <v>0</v>
      </c>
      <c r="H19" s="87">
        <f t="shared" si="21"/>
        <v>0</v>
      </c>
      <c r="I19" s="87">
        <f t="shared" si="21"/>
        <v>830</v>
      </c>
      <c r="J19" s="87">
        <f t="shared" si="21"/>
        <v>0</v>
      </c>
      <c r="K19" s="87">
        <f t="shared" si="21"/>
        <v>0</v>
      </c>
      <c r="L19" s="87">
        <f t="shared" si="21"/>
        <v>0</v>
      </c>
      <c r="M19" s="87">
        <f t="shared" si="21"/>
        <v>0</v>
      </c>
      <c r="N19" s="87">
        <f t="shared" si="21"/>
        <v>0</v>
      </c>
      <c r="O19" s="87">
        <f t="shared" si="21"/>
        <v>0</v>
      </c>
      <c r="P19" s="87">
        <f t="shared" si="21"/>
        <v>0</v>
      </c>
      <c r="Q19" s="87">
        <f t="shared" si="21"/>
        <v>0</v>
      </c>
      <c r="R19" s="87">
        <f t="shared" si="21"/>
        <v>0</v>
      </c>
      <c r="S19" s="87">
        <f t="shared" si="21"/>
        <v>0</v>
      </c>
      <c r="T19" s="87">
        <f t="shared" si="19"/>
        <v>830</v>
      </c>
      <c r="V19" s="87">
        <f t="shared" si="3"/>
        <v>0</v>
      </c>
      <c r="W19" s="93"/>
      <c r="X19" s="94"/>
      <c r="Y19" s="99"/>
      <c r="Z19" s="77"/>
      <c r="AA19" s="76"/>
      <c r="AB19" s="95"/>
      <c r="AC19" s="96"/>
      <c r="AD19" s="95"/>
      <c r="AE19" s="95"/>
      <c r="AF19" s="95"/>
      <c r="AG19" s="95"/>
      <c r="AH19" s="95"/>
      <c r="AI19" s="95"/>
      <c r="AJ19" s="97"/>
      <c r="AK19" s="95"/>
    </row>
    <row r="20" spans="1:37" ht="14.25" customHeight="1">
      <c r="A20" s="305" t="s">
        <v>1111</v>
      </c>
      <c r="B20" s="309">
        <v>200</v>
      </c>
      <c r="C20" s="309">
        <v>40</v>
      </c>
      <c r="D20" s="306">
        <f t="shared" si="17"/>
        <v>240</v>
      </c>
      <c r="E20" s="307">
        <v>22949</v>
      </c>
      <c r="F20" s="307">
        <v>2</v>
      </c>
      <c r="G20" s="87">
        <f t="shared" ref="G20:S20" si="22">IF($F20=G$1,+$B20,0)</f>
        <v>0</v>
      </c>
      <c r="H20" s="87">
        <f t="shared" si="22"/>
        <v>200</v>
      </c>
      <c r="I20" s="87">
        <f t="shared" si="22"/>
        <v>0</v>
      </c>
      <c r="J20" s="87">
        <f t="shared" si="22"/>
        <v>0</v>
      </c>
      <c r="K20" s="87">
        <f t="shared" si="22"/>
        <v>0</v>
      </c>
      <c r="L20" s="87">
        <f t="shared" si="22"/>
        <v>0</v>
      </c>
      <c r="M20" s="87">
        <f t="shared" si="22"/>
        <v>0</v>
      </c>
      <c r="N20" s="87">
        <f t="shared" si="22"/>
        <v>0</v>
      </c>
      <c r="O20" s="87">
        <f t="shared" si="22"/>
        <v>0</v>
      </c>
      <c r="P20" s="87">
        <f t="shared" si="22"/>
        <v>0</v>
      </c>
      <c r="Q20" s="87">
        <f t="shared" si="22"/>
        <v>0</v>
      </c>
      <c r="R20" s="87">
        <f t="shared" si="22"/>
        <v>0</v>
      </c>
      <c r="S20" s="87">
        <f t="shared" si="22"/>
        <v>0</v>
      </c>
      <c r="T20" s="87">
        <f t="shared" si="19"/>
        <v>200</v>
      </c>
      <c r="V20" s="87">
        <f t="shared" si="3"/>
        <v>0</v>
      </c>
      <c r="W20" s="93"/>
      <c r="X20" s="94"/>
      <c r="Y20" s="94"/>
      <c r="Z20" s="77"/>
      <c r="AA20" s="77"/>
      <c r="AB20" s="95"/>
      <c r="AC20" s="96"/>
      <c r="AD20" s="95"/>
      <c r="AE20" s="95"/>
      <c r="AF20" s="95"/>
      <c r="AG20" s="95"/>
      <c r="AH20" s="95"/>
      <c r="AI20" s="95"/>
      <c r="AJ20" s="97"/>
      <c r="AK20" s="95"/>
    </row>
    <row r="21" spans="1:37" ht="14.25" customHeight="1">
      <c r="A21" s="337" t="s">
        <v>1110</v>
      </c>
      <c r="B21" s="309">
        <v>300</v>
      </c>
      <c r="C21" s="309"/>
      <c r="D21" s="306">
        <f t="shared" si="17"/>
        <v>300</v>
      </c>
      <c r="E21" s="307">
        <v>22948</v>
      </c>
      <c r="F21" s="307">
        <v>3</v>
      </c>
      <c r="G21" s="87">
        <f t="shared" ref="G21:S21" si="23">IF($F21=G$1,+$B21,0)</f>
        <v>0</v>
      </c>
      <c r="H21" s="87">
        <f t="shared" si="23"/>
        <v>0</v>
      </c>
      <c r="I21" s="87">
        <f t="shared" si="23"/>
        <v>300</v>
      </c>
      <c r="J21" s="87">
        <f t="shared" si="23"/>
        <v>0</v>
      </c>
      <c r="K21" s="87">
        <f t="shared" si="23"/>
        <v>0</v>
      </c>
      <c r="L21" s="87">
        <f t="shared" si="23"/>
        <v>0</v>
      </c>
      <c r="M21" s="87">
        <f t="shared" si="23"/>
        <v>0</v>
      </c>
      <c r="N21" s="87">
        <f t="shared" si="23"/>
        <v>0</v>
      </c>
      <c r="O21" s="87">
        <f t="shared" si="23"/>
        <v>0</v>
      </c>
      <c r="P21" s="87">
        <f t="shared" si="23"/>
        <v>0</v>
      </c>
      <c r="Q21" s="87">
        <f t="shared" si="23"/>
        <v>0</v>
      </c>
      <c r="R21" s="87">
        <f t="shared" si="23"/>
        <v>0</v>
      </c>
      <c r="S21" s="87">
        <f t="shared" si="23"/>
        <v>0</v>
      </c>
      <c r="T21" s="87">
        <f t="shared" si="19"/>
        <v>300</v>
      </c>
      <c r="V21" s="87">
        <f t="shared" si="3"/>
        <v>0</v>
      </c>
      <c r="W21" s="93"/>
      <c r="X21" s="94"/>
      <c r="Y21" s="94"/>
      <c r="Z21" s="76"/>
      <c r="AA21" s="76"/>
      <c r="AB21" s="95"/>
      <c r="AC21" s="96"/>
      <c r="AD21" s="95"/>
      <c r="AE21" s="95"/>
      <c r="AF21" s="95"/>
      <c r="AG21" s="95"/>
      <c r="AH21" s="95"/>
      <c r="AI21" s="95"/>
      <c r="AJ21" s="97"/>
      <c r="AK21" s="95"/>
    </row>
    <row r="22" spans="1:37" ht="14.25" customHeight="1">
      <c r="A22" s="336" t="s">
        <v>1112</v>
      </c>
      <c r="B22" s="309">
        <v>108.37</v>
      </c>
      <c r="C22" s="309"/>
      <c r="D22" s="306">
        <f t="shared" si="17"/>
        <v>108.37</v>
      </c>
      <c r="E22" s="307">
        <v>22950</v>
      </c>
      <c r="F22" s="307">
        <v>3</v>
      </c>
      <c r="G22" s="87">
        <f t="shared" ref="G22:S22" si="24">IF($F22=G$1,+$B22,0)</f>
        <v>0</v>
      </c>
      <c r="H22" s="87">
        <f t="shared" si="24"/>
        <v>0</v>
      </c>
      <c r="I22" s="87">
        <f t="shared" si="24"/>
        <v>108.37</v>
      </c>
      <c r="J22" s="87">
        <f t="shared" si="24"/>
        <v>0</v>
      </c>
      <c r="K22" s="87">
        <f t="shared" si="24"/>
        <v>0</v>
      </c>
      <c r="L22" s="87">
        <f t="shared" si="24"/>
        <v>0</v>
      </c>
      <c r="M22" s="87">
        <f t="shared" si="24"/>
        <v>0</v>
      </c>
      <c r="N22" s="87">
        <f t="shared" si="24"/>
        <v>0</v>
      </c>
      <c r="O22" s="87">
        <f t="shared" si="24"/>
        <v>0</v>
      </c>
      <c r="P22" s="87">
        <f t="shared" si="24"/>
        <v>0</v>
      </c>
      <c r="Q22" s="87">
        <f t="shared" si="24"/>
        <v>0</v>
      </c>
      <c r="R22" s="87">
        <f t="shared" si="24"/>
        <v>0</v>
      </c>
      <c r="S22" s="87">
        <f t="shared" si="24"/>
        <v>0</v>
      </c>
      <c r="T22" s="87">
        <f t="shared" si="19"/>
        <v>108.37</v>
      </c>
      <c r="V22" s="87">
        <f t="shared" si="3"/>
        <v>0</v>
      </c>
      <c r="W22" s="93"/>
      <c r="X22" s="94"/>
      <c r="Y22" s="94"/>
      <c r="Z22" s="76"/>
      <c r="AA22" s="76"/>
      <c r="AB22" s="95"/>
      <c r="AC22" s="96"/>
      <c r="AD22" s="95"/>
      <c r="AE22" s="95"/>
      <c r="AF22" s="95"/>
      <c r="AG22" s="95"/>
      <c r="AH22" s="95"/>
      <c r="AI22" s="95"/>
      <c r="AJ22" s="97"/>
      <c r="AK22" s="95"/>
    </row>
    <row r="23" spans="1:37" ht="14.25" customHeight="1">
      <c r="A23" s="337" t="s">
        <v>1129</v>
      </c>
      <c r="B23" s="309"/>
      <c r="C23" s="309"/>
      <c r="D23" s="306">
        <f t="shared" si="17"/>
        <v>0</v>
      </c>
      <c r="E23" s="307">
        <v>22951</v>
      </c>
      <c r="F23" s="307"/>
      <c r="G23" s="87">
        <f t="shared" ref="G23:S23" si="25">IF($F23=G$1,+$B23,0)</f>
        <v>0</v>
      </c>
      <c r="H23" s="87">
        <f t="shared" si="25"/>
        <v>0</v>
      </c>
      <c r="I23" s="87">
        <f t="shared" si="25"/>
        <v>0</v>
      </c>
      <c r="J23" s="87">
        <f t="shared" si="25"/>
        <v>0</v>
      </c>
      <c r="K23" s="87">
        <f t="shared" si="25"/>
        <v>0</v>
      </c>
      <c r="L23" s="87">
        <f t="shared" si="25"/>
        <v>0</v>
      </c>
      <c r="M23" s="87">
        <f t="shared" si="25"/>
        <v>0</v>
      </c>
      <c r="N23" s="87">
        <f t="shared" si="25"/>
        <v>0</v>
      </c>
      <c r="O23" s="87">
        <f t="shared" si="25"/>
        <v>0</v>
      </c>
      <c r="P23" s="87">
        <f t="shared" si="25"/>
        <v>0</v>
      </c>
      <c r="Q23" s="87">
        <f t="shared" si="25"/>
        <v>0</v>
      </c>
      <c r="R23" s="87">
        <f t="shared" si="25"/>
        <v>0</v>
      </c>
      <c r="S23" s="87">
        <f t="shared" si="25"/>
        <v>0</v>
      </c>
      <c r="T23" s="87">
        <f t="shared" si="19"/>
        <v>0</v>
      </c>
      <c r="V23" s="87">
        <f t="shared" si="3"/>
        <v>0</v>
      </c>
      <c r="W23" s="93"/>
      <c r="X23" s="94"/>
      <c r="Y23" s="94"/>
      <c r="Z23" s="76"/>
      <c r="AA23" s="76"/>
      <c r="AB23" s="95"/>
      <c r="AC23" s="96"/>
      <c r="AD23" s="95"/>
      <c r="AE23" s="95"/>
      <c r="AF23" s="95"/>
      <c r="AG23" s="95"/>
      <c r="AH23" s="95"/>
      <c r="AI23" s="95"/>
      <c r="AJ23" s="97"/>
      <c r="AK23" s="95"/>
    </row>
    <row r="24" spans="1:37" ht="14.25" customHeight="1">
      <c r="A24" s="337" t="s">
        <v>751</v>
      </c>
      <c r="B24" s="309">
        <v>1242.6300000000001</v>
      </c>
      <c r="C24" s="309"/>
      <c r="D24" s="306">
        <f t="shared" si="17"/>
        <v>1242.6300000000001</v>
      </c>
      <c r="E24" s="307">
        <v>22952</v>
      </c>
      <c r="F24" s="307">
        <v>2</v>
      </c>
      <c r="G24" s="87">
        <f t="shared" ref="G24:S24" si="26">IF($F24=G$1,+$B24,0)</f>
        <v>0</v>
      </c>
      <c r="H24" s="87">
        <f t="shared" si="26"/>
        <v>1242.6300000000001</v>
      </c>
      <c r="I24" s="87">
        <f t="shared" si="26"/>
        <v>0</v>
      </c>
      <c r="J24" s="87">
        <f t="shared" si="26"/>
        <v>0</v>
      </c>
      <c r="K24" s="87">
        <f t="shared" si="26"/>
        <v>0</v>
      </c>
      <c r="L24" s="87">
        <f t="shared" si="26"/>
        <v>0</v>
      </c>
      <c r="M24" s="87">
        <f t="shared" si="26"/>
        <v>0</v>
      </c>
      <c r="N24" s="87">
        <f t="shared" si="26"/>
        <v>0</v>
      </c>
      <c r="O24" s="87">
        <f t="shared" si="26"/>
        <v>0</v>
      </c>
      <c r="P24" s="87">
        <f t="shared" si="26"/>
        <v>0</v>
      </c>
      <c r="Q24" s="87">
        <f t="shared" si="26"/>
        <v>0</v>
      </c>
      <c r="R24" s="87">
        <f t="shared" si="26"/>
        <v>0</v>
      </c>
      <c r="S24" s="87">
        <f t="shared" si="26"/>
        <v>0</v>
      </c>
      <c r="T24" s="87">
        <f t="shared" si="19"/>
        <v>1242.6300000000001</v>
      </c>
      <c r="V24" s="87">
        <f t="shared" si="3"/>
        <v>0</v>
      </c>
      <c r="W24" s="93"/>
      <c r="X24" s="94"/>
      <c r="Y24" s="94"/>
      <c r="Z24" s="76"/>
      <c r="AA24" s="76"/>
      <c r="AB24" s="95"/>
      <c r="AC24" s="96"/>
      <c r="AD24" s="95"/>
      <c r="AE24" s="95"/>
      <c r="AF24" s="95"/>
      <c r="AG24" s="95"/>
      <c r="AH24" s="95"/>
      <c r="AI24" s="95"/>
      <c r="AJ24" s="97"/>
      <c r="AK24" s="95"/>
    </row>
    <row r="25" spans="1:37" ht="14.25" customHeight="1">
      <c r="A25" s="310"/>
      <c r="B25" s="309"/>
      <c r="C25" s="306"/>
      <c r="D25" s="306">
        <f t="shared" si="17"/>
        <v>0</v>
      </c>
      <c r="E25" s="307"/>
      <c r="F25" s="307"/>
      <c r="G25" s="87">
        <f t="shared" ref="G25:S25" si="27">IF($F25=G$1,+$B25,0)</f>
        <v>0</v>
      </c>
      <c r="H25" s="87">
        <f t="shared" si="27"/>
        <v>0</v>
      </c>
      <c r="I25" s="87">
        <f t="shared" si="27"/>
        <v>0</v>
      </c>
      <c r="J25" s="87">
        <f t="shared" si="27"/>
        <v>0</v>
      </c>
      <c r="K25" s="87">
        <f t="shared" si="27"/>
        <v>0</v>
      </c>
      <c r="L25" s="87">
        <f t="shared" si="27"/>
        <v>0</v>
      </c>
      <c r="M25" s="87">
        <f t="shared" si="27"/>
        <v>0</v>
      </c>
      <c r="N25" s="87">
        <f t="shared" si="27"/>
        <v>0</v>
      </c>
      <c r="O25" s="87">
        <f t="shared" si="27"/>
        <v>0</v>
      </c>
      <c r="P25" s="87">
        <f t="shared" si="27"/>
        <v>0</v>
      </c>
      <c r="Q25" s="87">
        <f t="shared" si="27"/>
        <v>0</v>
      </c>
      <c r="R25" s="87">
        <f t="shared" si="27"/>
        <v>0</v>
      </c>
      <c r="S25" s="87">
        <f t="shared" si="27"/>
        <v>0</v>
      </c>
      <c r="T25" s="87">
        <f t="shared" si="19"/>
        <v>0</v>
      </c>
      <c r="V25" s="87">
        <f t="shared" si="3"/>
        <v>0</v>
      </c>
      <c r="W25" s="93"/>
      <c r="X25" s="94"/>
      <c r="Y25" s="94"/>
      <c r="Z25" s="77"/>
      <c r="AA25" s="77"/>
      <c r="AB25" s="95"/>
      <c r="AC25" s="96"/>
      <c r="AD25" s="95"/>
      <c r="AE25" s="95"/>
      <c r="AF25" s="95"/>
      <c r="AG25" s="95"/>
      <c r="AH25" s="95"/>
      <c r="AI25" s="95"/>
      <c r="AJ25" s="97"/>
      <c r="AK25" s="95"/>
    </row>
    <row r="26" spans="1:37" ht="14.25" customHeight="1">
      <c r="A26" s="310" t="s">
        <v>387</v>
      </c>
      <c r="B26" s="309">
        <v>82.31</v>
      </c>
      <c r="C26" s="306">
        <v>4.12</v>
      </c>
      <c r="D26" s="306">
        <f t="shared" si="17"/>
        <v>86.43</v>
      </c>
      <c r="E26" s="212" t="s">
        <v>211</v>
      </c>
      <c r="F26" s="307">
        <v>6</v>
      </c>
      <c r="G26" s="87">
        <f t="shared" ref="G26:S26" si="28">IF($F26=G$1,+$B26,0)</f>
        <v>0</v>
      </c>
      <c r="H26" s="87">
        <f t="shared" si="28"/>
        <v>0</v>
      </c>
      <c r="I26" s="87">
        <f t="shared" si="28"/>
        <v>0</v>
      </c>
      <c r="J26" s="87">
        <f t="shared" si="28"/>
        <v>0</v>
      </c>
      <c r="K26" s="87">
        <f t="shared" si="28"/>
        <v>0</v>
      </c>
      <c r="L26" s="87">
        <f t="shared" si="28"/>
        <v>82.31</v>
      </c>
      <c r="M26" s="87">
        <f t="shared" si="28"/>
        <v>0</v>
      </c>
      <c r="N26" s="87">
        <f t="shared" si="28"/>
        <v>0</v>
      </c>
      <c r="O26" s="87">
        <f t="shared" si="28"/>
        <v>0</v>
      </c>
      <c r="P26" s="87">
        <f t="shared" si="28"/>
        <v>0</v>
      </c>
      <c r="Q26" s="87">
        <f t="shared" si="28"/>
        <v>0</v>
      </c>
      <c r="R26" s="87">
        <f t="shared" si="28"/>
        <v>0</v>
      </c>
      <c r="S26" s="87">
        <f t="shared" si="28"/>
        <v>0</v>
      </c>
      <c r="T26" s="87">
        <f t="shared" si="19"/>
        <v>82.31</v>
      </c>
      <c r="V26" s="87">
        <f t="shared" si="3"/>
        <v>0</v>
      </c>
      <c r="W26" s="93"/>
      <c r="X26" s="94"/>
      <c r="Y26" s="94"/>
      <c r="Z26" s="77"/>
      <c r="AA26" s="76"/>
      <c r="AB26" s="95"/>
      <c r="AC26" s="96"/>
      <c r="AD26" s="95"/>
      <c r="AE26" s="95"/>
      <c r="AF26" s="95"/>
      <c r="AG26" s="95"/>
      <c r="AH26" s="95"/>
      <c r="AI26" s="95"/>
      <c r="AJ26" s="97"/>
      <c r="AK26" s="95"/>
    </row>
    <row r="27" spans="1:37" ht="14.25" customHeight="1">
      <c r="A27" s="310"/>
      <c r="B27" s="309"/>
      <c r="C27" s="306"/>
      <c r="D27" s="306">
        <f t="shared" si="17"/>
        <v>0</v>
      </c>
      <c r="E27" s="307"/>
      <c r="F27" s="315"/>
      <c r="G27" s="87">
        <f t="shared" ref="G27:S27" si="29">IF($F27=G$1,+$B27,0)</f>
        <v>0</v>
      </c>
      <c r="H27" s="87">
        <f t="shared" si="29"/>
        <v>0</v>
      </c>
      <c r="I27" s="87">
        <f t="shared" si="29"/>
        <v>0</v>
      </c>
      <c r="J27" s="87">
        <f t="shared" si="29"/>
        <v>0</v>
      </c>
      <c r="K27" s="87">
        <f t="shared" si="29"/>
        <v>0</v>
      </c>
      <c r="L27" s="87">
        <f t="shared" si="29"/>
        <v>0</v>
      </c>
      <c r="M27" s="87">
        <f t="shared" si="29"/>
        <v>0</v>
      </c>
      <c r="N27" s="87">
        <f t="shared" si="29"/>
        <v>0</v>
      </c>
      <c r="O27" s="87">
        <f t="shared" si="29"/>
        <v>0</v>
      </c>
      <c r="P27" s="87">
        <f t="shared" si="29"/>
        <v>0</v>
      </c>
      <c r="Q27" s="87">
        <f t="shared" si="29"/>
        <v>0</v>
      </c>
      <c r="R27" s="87">
        <f t="shared" si="29"/>
        <v>0</v>
      </c>
      <c r="S27" s="87">
        <f t="shared" si="29"/>
        <v>0</v>
      </c>
      <c r="T27" s="87">
        <f t="shared" si="19"/>
        <v>0</v>
      </c>
      <c r="V27" s="87">
        <f t="shared" si="3"/>
        <v>0</v>
      </c>
      <c r="W27" s="93"/>
      <c r="X27" s="94"/>
      <c r="Y27" s="94"/>
      <c r="Z27" s="77"/>
      <c r="AA27" s="77"/>
      <c r="AB27" s="95"/>
      <c r="AC27" s="96"/>
      <c r="AD27" s="95"/>
      <c r="AE27" s="95"/>
      <c r="AF27" s="95"/>
      <c r="AG27" s="95"/>
      <c r="AH27" s="95"/>
      <c r="AI27" s="95"/>
      <c r="AJ27" s="97"/>
      <c r="AK27" s="95"/>
    </row>
    <row r="28" spans="1:37" ht="14.25" customHeight="1">
      <c r="A28" s="312" t="s">
        <v>222</v>
      </c>
      <c r="B28" s="316">
        <f t="shared" ref="B28:D28" si="30">SUM(B16:B27)</f>
        <v>3149.33</v>
      </c>
      <c r="C28" s="316">
        <f t="shared" si="30"/>
        <v>210.12</v>
      </c>
      <c r="D28" s="316">
        <f t="shared" si="30"/>
        <v>3359.45</v>
      </c>
      <c r="E28" s="317"/>
      <c r="F28" s="318"/>
      <c r="G28" s="110">
        <f t="shared" ref="G28:T28" si="31">SUM(G16:G27)</f>
        <v>386.02</v>
      </c>
      <c r="H28" s="110">
        <f t="shared" si="31"/>
        <v>1442.63</v>
      </c>
      <c r="I28" s="110">
        <f t="shared" si="31"/>
        <v>1238.3699999999999</v>
      </c>
      <c r="J28" s="110">
        <f t="shared" si="31"/>
        <v>0</v>
      </c>
      <c r="K28" s="110">
        <f t="shared" si="31"/>
        <v>0</v>
      </c>
      <c r="L28" s="110">
        <f t="shared" si="31"/>
        <v>82.31</v>
      </c>
      <c r="M28" s="110">
        <f t="shared" si="31"/>
        <v>0</v>
      </c>
      <c r="N28" s="110">
        <f t="shared" si="31"/>
        <v>0</v>
      </c>
      <c r="O28" s="110">
        <f t="shared" si="31"/>
        <v>0</v>
      </c>
      <c r="P28" s="110">
        <f t="shared" si="31"/>
        <v>0</v>
      </c>
      <c r="Q28" s="110">
        <f t="shared" si="31"/>
        <v>0</v>
      </c>
      <c r="R28" s="110">
        <f t="shared" si="31"/>
        <v>0</v>
      </c>
      <c r="S28" s="110">
        <f t="shared" si="31"/>
        <v>0</v>
      </c>
      <c r="T28" s="110">
        <f t="shared" si="31"/>
        <v>3149.33</v>
      </c>
      <c r="V28" s="87">
        <f t="shared" si="3"/>
        <v>0</v>
      </c>
      <c r="W28" s="93"/>
      <c r="X28" s="94"/>
      <c r="Y28" s="94"/>
      <c r="Z28" s="77"/>
      <c r="AA28" s="77"/>
      <c r="AB28" s="95"/>
      <c r="AC28" s="96"/>
      <c r="AD28" s="95"/>
      <c r="AE28" s="95"/>
      <c r="AF28" s="95"/>
      <c r="AG28" s="95"/>
      <c r="AH28" s="95"/>
      <c r="AI28" s="95"/>
      <c r="AJ28" s="97"/>
      <c r="AK28" s="95"/>
    </row>
    <row r="29" spans="1:37" ht="14.25" customHeight="1">
      <c r="A29" s="305" t="s">
        <v>349</v>
      </c>
      <c r="B29" s="319">
        <v>355.28</v>
      </c>
      <c r="C29" s="319"/>
      <c r="D29" s="314">
        <f t="shared" ref="D29:D38" si="32">SUM(B29:C29)</f>
        <v>355.28</v>
      </c>
      <c r="E29" s="307">
        <v>22953</v>
      </c>
      <c r="F29" s="307">
        <v>1</v>
      </c>
      <c r="G29" s="87">
        <f t="shared" ref="G29:S29" si="33">IF($F29=G$1,+$B29,0)</f>
        <v>355.28</v>
      </c>
      <c r="H29" s="87">
        <f t="shared" si="33"/>
        <v>0</v>
      </c>
      <c r="I29" s="87">
        <f t="shared" si="33"/>
        <v>0</v>
      </c>
      <c r="J29" s="87">
        <f t="shared" si="33"/>
        <v>0</v>
      </c>
      <c r="K29" s="87">
        <f t="shared" si="33"/>
        <v>0</v>
      </c>
      <c r="L29" s="87">
        <f t="shared" si="33"/>
        <v>0</v>
      </c>
      <c r="M29" s="87">
        <f t="shared" si="33"/>
        <v>0</v>
      </c>
      <c r="N29" s="87">
        <f t="shared" si="33"/>
        <v>0</v>
      </c>
      <c r="O29" s="87">
        <f t="shared" si="33"/>
        <v>0</v>
      </c>
      <c r="P29" s="87">
        <f t="shared" si="33"/>
        <v>0</v>
      </c>
      <c r="Q29" s="87">
        <f t="shared" si="33"/>
        <v>0</v>
      </c>
      <c r="R29" s="87">
        <f t="shared" si="33"/>
        <v>0</v>
      </c>
      <c r="S29" s="87">
        <f t="shared" si="33"/>
        <v>0</v>
      </c>
      <c r="T29" s="87">
        <f t="shared" ref="T29:T38" si="34">SUM(G29:R29)</f>
        <v>355.28</v>
      </c>
      <c r="V29" s="87">
        <f t="shared" si="3"/>
        <v>0</v>
      </c>
      <c r="W29" s="93"/>
      <c r="X29" s="94"/>
      <c r="Y29" s="99"/>
      <c r="Z29" s="77"/>
      <c r="AA29" s="76"/>
      <c r="AB29" s="95"/>
      <c r="AC29" s="96"/>
      <c r="AD29" s="95"/>
      <c r="AE29" s="95"/>
      <c r="AF29" s="95"/>
      <c r="AG29" s="95"/>
      <c r="AH29" s="95"/>
      <c r="AI29" s="95"/>
      <c r="AJ29" s="97"/>
      <c r="AK29" s="95"/>
    </row>
    <row r="30" spans="1:37" ht="14.25" customHeight="1">
      <c r="A30" s="336" t="s">
        <v>572</v>
      </c>
      <c r="B30" s="306">
        <v>30.34</v>
      </c>
      <c r="C30" s="306"/>
      <c r="D30" s="314">
        <f t="shared" si="32"/>
        <v>30.34</v>
      </c>
      <c r="E30" s="212" t="s">
        <v>548</v>
      </c>
      <c r="F30" s="307">
        <v>1</v>
      </c>
      <c r="G30" s="87">
        <f t="shared" ref="G30:S30" si="35">IF($F30=G$1,+$B30,0)</f>
        <v>30.34</v>
      </c>
      <c r="H30" s="87">
        <f t="shared" si="35"/>
        <v>0</v>
      </c>
      <c r="I30" s="87">
        <f t="shared" si="35"/>
        <v>0</v>
      </c>
      <c r="J30" s="87">
        <f t="shared" si="35"/>
        <v>0</v>
      </c>
      <c r="K30" s="87">
        <f t="shared" si="35"/>
        <v>0</v>
      </c>
      <c r="L30" s="87">
        <f t="shared" si="35"/>
        <v>0</v>
      </c>
      <c r="M30" s="87">
        <f t="shared" si="35"/>
        <v>0</v>
      </c>
      <c r="N30" s="87">
        <f t="shared" si="35"/>
        <v>0</v>
      </c>
      <c r="O30" s="87">
        <f t="shared" si="35"/>
        <v>0</v>
      </c>
      <c r="P30" s="87">
        <f t="shared" si="35"/>
        <v>0</v>
      </c>
      <c r="Q30" s="87">
        <f t="shared" si="35"/>
        <v>0</v>
      </c>
      <c r="R30" s="87">
        <f t="shared" si="35"/>
        <v>0</v>
      </c>
      <c r="S30" s="87">
        <f t="shared" si="35"/>
        <v>0</v>
      </c>
      <c r="T30" s="100">
        <f t="shared" si="34"/>
        <v>30.34</v>
      </c>
      <c r="V30" s="87">
        <f t="shared" si="3"/>
        <v>0</v>
      </c>
      <c r="W30" s="93"/>
      <c r="X30" s="94"/>
      <c r="Y30" s="94"/>
      <c r="Z30" s="77"/>
      <c r="AA30" s="77"/>
      <c r="AB30" s="95"/>
      <c r="AC30" s="96"/>
      <c r="AD30" s="95"/>
      <c r="AE30" s="95"/>
      <c r="AF30" s="95"/>
      <c r="AG30" s="95"/>
      <c r="AH30" s="95"/>
      <c r="AI30" s="95"/>
      <c r="AJ30" s="97"/>
      <c r="AK30" s="95"/>
    </row>
    <row r="31" spans="1:37" ht="14.25" customHeight="1">
      <c r="A31" s="305" t="s">
        <v>239</v>
      </c>
      <c r="B31" s="306"/>
      <c r="C31" s="306"/>
      <c r="D31" s="306">
        <f t="shared" si="32"/>
        <v>0</v>
      </c>
      <c r="E31" s="307"/>
      <c r="F31" s="307"/>
      <c r="G31" s="87">
        <f t="shared" ref="G31:S31" si="36">IF($F31=G$1,+$B31,0)</f>
        <v>0</v>
      </c>
      <c r="H31" s="87">
        <f t="shared" si="36"/>
        <v>0</v>
      </c>
      <c r="I31" s="87">
        <f t="shared" si="36"/>
        <v>0</v>
      </c>
      <c r="J31" s="87">
        <f t="shared" si="36"/>
        <v>0</v>
      </c>
      <c r="K31" s="87">
        <f t="shared" si="36"/>
        <v>0</v>
      </c>
      <c r="L31" s="87">
        <f t="shared" si="36"/>
        <v>0</v>
      </c>
      <c r="M31" s="87">
        <f t="shared" si="36"/>
        <v>0</v>
      </c>
      <c r="N31" s="87">
        <f t="shared" si="36"/>
        <v>0</v>
      </c>
      <c r="O31" s="87">
        <f t="shared" si="36"/>
        <v>0</v>
      </c>
      <c r="P31" s="87">
        <f t="shared" si="36"/>
        <v>0</v>
      </c>
      <c r="Q31" s="87">
        <f t="shared" si="36"/>
        <v>0</v>
      </c>
      <c r="R31" s="87">
        <f t="shared" si="36"/>
        <v>0</v>
      </c>
      <c r="S31" s="87">
        <f t="shared" si="36"/>
        <v>0</v>
      </c>
      <c r="T31" s="100">
        <f t="shared" si="34"/>
        <v>0</v>
      </c>
      <c r="V31" s="87">
        <f t="shared" si="3"/>
        <v>0</v>
      </c>
      <c r="W31" s="93"/>
      <c r="X31" s="94"/>
      <c r="Y31" s="94"/>
      <c r="Z31" s="77"/>
      <c r="AA31" s="77"/>
      <c r="AB31" s="95"/>
      <c r="AC31" s="96"/>
      <c r="AD31" s="95"/>
      <c r="AE31" s="95"/>
      <c r="AF31" s="95"/>
      <c r="AG31" s="95"/>
      <c r="AH31" s="95"/>
      <c r="AI31" s="95"/>
      <c r="AJ31" s="97"/>
      <c r="AK31" s="95"/>
    </row>
    <row r="32" spans="1:37" ht="14.25" customHeight="1">
      <c r="A32" s="336" t="s">
        <v>212</v>
      </c>
      <c r="B32" s="306">
        <v>715</v>
      </c>
      <c r="C32" s="306">
        <v>143</v>
      </c>
      <c r="D32" s="314">
        <f t="shared" si="32"/>
        <v>858</v>
      </c>
      <c r="E32" s="307">
        <v>22954</v>
      </c>
      <c r="F32" s="307">
        <v>3</v>
      </c>
      <c r="G32" s="87">
        <f t="shared" ref="G32:S32" si="37">IF($F32=G$1,+$B32,0)</f>
        <v>0</v>
      </c>
      <c r="H32" s="87">
        <f t="shared" si="37"/>
        <v>0</v>
      </c>
      <c r="I32" s="87">
        <f t="shared" si="37"/>
        <v>715</v>
      </c>
      <c r="J32" s="87">
        <f t="shared" si="37"/>
        <v>0</v>
      </c>
      <c r="K32" s="87">
        <f t="shared" si="37"/>
        <v>0</v>
      </c>
      <c r="L32" s="87">
        <f t="shared" si="37"/>
        <v>0</v>
      </c>
      <c r="M32" s="87">
        <f t="shared" si="37"/>
        <v>0</v>
      </c>
      <c r="N32" s="87">
        <f t="shared" si="37"/>
        <v>0</v>
      </c>
      <c r="O32" s="87">
        <f t="shared" si="37"/>
        <v>0</v>
      </c>
      <c r="P32" s="87">
        <f t="shared" si="37"/>
        <v>0</v>
      </c>
      <c r="Q32" s="87">
        <f t="shared" si="37"/>
        <v>0</v>
      </c>
      <c r="R32" s="87">
        <f t="shared" si="37"/>
        <v>0</v>
      </c>
      <c r="S32" s="87">
        <f t="shared" si="37"/>
        <v>0</v>
      </c>
      <c r="T32" s="100">
        <f t="shared" si="34"/>
        <v>715</v>
      </c>
      <c r="V32" s="87">
        <f t="shared" si="3"/>
        <v>0</v>
      </c>
      <c r="W32" s="93"/>
      <c r="X32" s="94"/>
      <c r="Y32" s="94"/>
      <c r="Z32" s="76"/>
      <c r="AA32" s="76"/>
      <c r="AB32" s="95"/>
      <c r="AC32" s="96"/>
      <c r="AD32" s="95"/>
      <c r="AE32" s="95"/>
      <c r="AF32" s="95"/>
      <c r="AG32" s="95"/>
      <c r="AH32" s="95"/>
      <c r="AI32" s="95"/>
      <c r="AJ32" s="97"/>
      <c r="AK32" s="95"/>
    </row>
    <row r="33" spans="1:37" ht="14.25" customHeight="1">
      <c r="A33" s="305" t="s">
        <v>212</v>
      </c>
      <c r="B33" s="306">
        <v>452.5</v>
      </c>
      <c r="C33" s="306">
        <v>90.5</v>
      </c>
      <c r="D33" s="314">
        <f t="shared" si="32"/>
        <v>543</v>
      </c>
      <c r="E33" s="307">
        <v>22955</v>
      </c>
      <c r="F33" s="307">
        <v>4</v>
      </c>
      <c r="G33" s="87">
        <f t="shared" ref="G33:S33" si="38">IF($F33=G$1,+$B33,0)</f>
        <v>0</v>
      </c>
      <c r="H33" s="87">
        <f t="shared" si="38"/>
        <v>0</v>
      </c>
      <c r="I33" s="87">
        <f t="shared" si="38"/>
        <v>0</v>
      </c>
      <c r="J33" s="87">
        <f t="shared" si="38"/>
        <v>452.5</v>
      </c>
      <c r="K33" s="87">
        <f t="shared" si="38"/>
        <v>0</v>
      </c>
      <c r="L33" s="87">
        <f t="shared" si="38"/>
        <v>0</v>
      </c>
      <c r="M33" s="87">
        <f t="shared" si="38"/>
        <v>0</v>
      </c>
      <c r="N33" s="87">
        <f t="shared" si="38"/>
        <v>0</v>
      </c>
      <c r="O33" s="87">
        <f t="shared" si="38"/>
        <v>0</v>
      </c>
      <c r="P33" s="87">
        <f t="shared" si="38"/>
        <v>0</v>
      </c>
      <c r="Q33" s="87">
        <f t="shared" si="38"/>
        <v>0</v>
      </c>
      <c r="R33" s="87">
        <f t="shared" si="38"/>
        <v>0</v>
      </c>
      <c r="S33" s="87">
        <f t="shared" si="38"/>
        <v>0</v>
      </c>
      <c r="T33" s="100">
        <f t="shared" si="34"/>
        <v>452.5</v>
      </c>
      <c r="V33" s="87">
        <f t="shared" si="3"/>
        <v>0</v>
      </c>
      <c r="W33" s="93"/>
      <c r="X33" s="94"/>
      <c r="Y33" s="94"/>
      <c r="Z33" s="76"/>
      <c r="AA33" s="76"/>
      <c r="AB33" s="95"/>
      <c r="AC33" s="96"/>
      <c r="AD33" s="95"/>
      <c r="AE33" s="95"/>
      <c r="AF33" s="95"/>
      <c r="AG33" s="95"/>
      <c r="AH33" s="95"/>
      <c r="AI33" s="95"/>
      <c r="AJ33" s="97"/>
      <c r="AK33" s="95"/>
    </row>
    <row r="34" spans="1:37" ht="14.25" customHeight="1">
      <c r="A34" s="336"/>
      <c r="B34" s="306"/>
      <c r="C34" s="306"/>
      <c r="D34" s="314">
        <f t="shared" si="32"/>
        <v>0</v>
      </c>
      <c r="E34" s="307"/>
      <c r="F34" s="307"/>
      <c r="G34" s="87">
        <f t="shared" ref="G34:S34" si="39">IF($F34=G$1,+$B34,0)</f>
        <v>0</v>
      </c>
      <c r="H34" s="87">
        <f t="shared" si="39"/>
        <v>0</v>
      </c>
      <c r="I34" s="87">
        <f t="shared" si="39"/>
        <v>0</v>
      </c>
      <c r="J34" s="87">
        <f t="shared" si="39"/>
        <v>0</v>
      </c>
      <c r="K34" s="87">
        <f t="shared" si="39"/>
        <v>0</v>
      </c>
      <c r="L34" s="87">
        <f t="shared" si="39"/>
        <v>0</v>
      </c>
      <c r="M34" s="87">
        <f t="shared" si="39"/>
        <v>0</v>
      </c>
      <c r="N34" s="87">
        <f t="shared" si="39"/>
        <v>0</v>
      </c>
      <c r="O34" s="87">
        <f t="shared" si="39"/>
        <v>0</v>
      </c>
      <c r="P34" s="87">
        <f t="shared" si="39"/>
        <v>0</v>
      </c>
      <c r="Q34" s="87">
        <f t="shared" si="39"/>
        <v>0</v>
      </c>
      <c r="R34" s="87">
        <f t="shared" si="39"/>
        <v>0</v>
      </c>
      <c r="S34" s="87">
        <f t="shared" si="39"/>
        <v>0</v>
      </c>
      <c r="T34" s="100">
        <f t="shared" si="34"/>
        <v>0</v>
      </c>
      <c r="V34" s="87">
        <f t="shared" si="3"/>
        <v>0</v>
      </c>
      <c r="W34" s="93"/>
      <c r="X34" s="94"/>
      <c r="Y34" s="94"/>
      <c r="Z34" s="76"/>
      <c r="AA34" s="76"/>
      <c r="AB34" s="95"/>
      <c r="AC34" s="96"/>
      <c r="AD34" s="95"/>
      <c r="AE34" s="95"/>
      <c r="AF34" s="95"/>
      <c r="AG34" s="95"/>
      <c r="AH34" s="95"/>
      <c r="AI34" s="95"/>
      <c r="AJ34" s="97"/>
      <c r="AK34" s="95"/>
    </row>
    <row r="35" spans="1:37" ht="14.25" customHeight="1">
      <c r="A35" s="305" t="s">
        <v>582</v>
      </c>
      <c r="B35" s="306">
        <v>76.53</v>
      </c>
      <c r="C35" s="306">
        <v>3.83</v>
      </c>
      <c r="D35" s="314">
        <f t="shared" si="32"/>
        <v>80.36</v>
      </c>
      <c r="E35" s="212" t="s">
        <v>548</v>
      </c>
      <c r="F35" s="307">
        <v>6</v>
      </c>
      <c r="G35" s="87">
        <f t="shared" ref="G35:S35" si="40">IF($F35=G$1,+$B35,0)</f>
        <v>0</v>
      </c>
      <c r="H35" s="87">
        <f t="shared" si="40"/>
        <v>0</v>
      </c>
      <c r="I35" s="87">
        <f t="shared" si="40"/>
        <v>0</v>
      </c>
      <c r="J35" s="87">
        <f t="shared" si="40"/>
        <v>0</v>
      </c>
      <c r="K35" s="87">
        <f t="shared" si="40"/>
        <v>0</v>
      </c>
      <c r="L35" s="87">
        <f t="shared" si="40"/>
        <v>76.53</v>
      </c>
      <c r="M35" s="87">
        <f t="shared" si="40"/>
        <v>0</v>
      </c>
      <c r="N35" s="87">
        <f t="shared" si="40"/>
        <v>0</v>
      </c>
      <c r="O35" s="87">
        <f t="shared" si="40"/>
        <v>0</v>
      </c>
      <c r="P35" s="87">
        <f t="shared" si="40"/>
        <v>0</v>
      </c>
      <c r="Q35" s="87">
        <f t="shared" si="40"/>
        <v>0</v>
      </c>
      <c r="R35" s="87">
        <f t="shared" si="40"/>
        <v>0</v>
      </c>
      <c r="S35" s="87">
        <f t="shared" si="40"/>
        <v>0</v>
      </c>
      <c r="T35" s="100">
        <f t="shared" si="34"/>
        <v>76.53</v>
      </c>
      <c r="V35" s="87">
        <f t="shared" si="3"/>
        <v>0</v>
      </c>
      <c r="W35" s="93"/>
      <c r="X35" s="94"/>
      <c r="Y35" s="94"/>
      <c r="Z35" s="76"/>
      <c r="AA35" s="76"/>
      <c r="AB35" s="95"/>
      <c r="AC35" s="96"/>
      <c r="AD35" s="95"/>
      <c r="AE35" s="95"/>
      <c r="AF35" s="95"/>
      <c r="AG35" s="95"/>
      <c r="AH35" s="95"/>
      <c r="AI35" s="95"/>
      <c r="AJ35" s="97"/>
      <c r="AK35" s="95"/>
    </row>
    <row r="36" spans="1:37" ht="14.25" customHeight="1">
      <c r="A36" s="305"/>
      <c r="B36" s="306"/>
      <c r="C36" s="306"/>
      <c r="D36" s="314">
        <f t="shared" si="32"/>
        <v>0</v>
      </c>
      <c r="E36" s="307"/>
      <c r="F36" s="307"/>
      <c r="G36" s="87">
        <f t="shared" ref="G36:S36" si="41">IF($F36=G$1,+$B36,0)</f>
        <v>0</v>
      </c>
      <c r="H36" s="87">
        <f t="shared" si="41"/>
        <v>0</v>
      </c>
      <c r="I36" s="87">
        <f t="shared" si="41"/>
        <v>0</v>
      </c>
      <c r="J36" s="87">
        <f t="shared" si="41"/>
        <v>0</v>
      </c>
      <c r="K36" s="87">
        <f t="shared" si="41"/>
        <v>0</v>
      </c>
      <c r="L36" s="87">
        <f t="shared" si="41"/>
        <v>0</v>
      </c>
      <c r="M36" s="87">
        <f t="shared" si="41"/>
        <v>0</v>
      </c>
      <c r="N36" s="87">
        <f t="shared" si="41"/>
        <v>0</v>
      </c>
      <c r="O36" s="87">
        <f t="shared" si="41"/>
        <v>0</v>
      </c>
      <c r="P36" s="87">
        <f t="shared" si="41"/>
        <v>0</v>
      </c>
      <c r="Q36" s="87">
        <f t="shared" si="41"/>
        <v>0</v>
      </c>
      <c r="R36" s="87">
        <f t="shared" si="41"/>
        <v>0</v>
      </c>
      <c r="S36" s="87">
        <f t="shared" si="41"/>
        <v>0</v>
      </c>
      <c r="T36" s="100">
        <f t="shared" si="34"/>
        <v>0</v>
      </c>
      <c r="V36" s="87">
        <f t="shared" si="3"/>
        <v>0</v>
      </c>
      <c r="W36" s="93"/>
      <c r="X36" s="94"/>
      <c r="Y36" s="99"/>
      <c r="Z36" s="77"/>
      <c r="AA36" s="76"/>
      <c r="AB36" s="96"/>
      <c r="AC36" s="95"/>
      <c r="AD36" s="95"/>
      <c r="AE36" s="95"/>
      <c r="AF36" s="95"/>
      <c r="AG36" s="95"/>
      <c r="AH36" s="95"/>
      <c r="AI36" s="95"/>
      <c r="AJ36" s="97"/>
      <c r="AK36" s="95"/>
    </row>
    <row r="37" spans="1:37" ht="14.25" customHeight="1">
      <c r="A37" s="305"/>
      <c r="B37" s="306"/>
      <c r="C37" s="306"/>
      <c r="D37" s="314">
        <f t="shared" si="32"/>
        <v>0</v>
      </c>
      <c r="E37" s="307"/>
      <c r="F37" s="307"/>
      <c r="G37" s="87">
        <f t="shared" ref="G37:S37" si="42">IF($F37=G$1,+$B37,0)</f>
        <v>0</v>
      </c>
      <c r="H37" s="87">
        <f t="shared" si="42"/>
        <v>0</v>
      </c>
      <c r="I37" s="87">
        <f t="shared" si="42"/>
        <v>0</v>
      </c>
      <c r="J37" s="87">
        <f t="shared" si="42"/>
        <v>0</v>
      </c>
      <c r="K37" s="87">
        <f t="shared" si="42"/>
        <v>0</v>
      </c>
      <c r="L37" s="87">
        <f t="shared" si="42"/>
        <v>0</v>
      </c>
      <c r="M37" s="87">
        <f t="shared" si="42"/>
        <v>0</v>
      </c>
      <c r="N37" s="87">
        <f t="shared" si="42"/>
        <v>0</v>
      </c>
      <c r="O37" s="87">
        <f t="shared" si="42"/>
        <v>0</v>
      </c>
      <c r="P37" s="87">
        <f t="shared" si="42"/>
        <v>0</v>
      </c>
      <c r="Q37" s="87">
        <f t="shared" si="42"/>
        <v>0</v>
      </c>
      <c r="R37" s="87">
        <f t="shared" si="42"/>
        <v>0</v>
      </c>
      <c r="S37" s="87">
        <f t="shared" si="42"/>
        <v>0</v>
      </c>
      <c r="T37" s="100">
        <f t="shared" si="34"/>
        <v>0</v>
      </c>
      <c r="V37" s="87">
        <f t="shared" si="3"/>
        <v>0</v>
      </c>
    </row>
    <row r="38" spans="1:37" ht="14.25" customHeight="1">
      <c r="A38" s="305"/>
      <c r="B38" s="306"/>
      <c r="C38" s="306"/>
      <c r="D38" s="314">
        <f t="shared" si="32"/>
        <v>0</v>
      </c>
      <c r="E38" s="307"/>
      <c r="F38" s="317"/>
      <c r="G38" s="87">
        <f t="shared" ref="G38:S38" si="43">IF($F38=G$1,+$B38,0)</f>
        <v>0</v>
      </c>
      <c r="H38" s="87">
        <f t="shared" si="43"/>
        <v>0</v>
      </c>
      <c r="I38" s="87">
        <f t="shared" si="43"/>
        <v>0</v>
      </c>
      <c r="J38" s="87">
        <f t="shared" si="43"/>
        <v>0</v>
      </c>
      <c r="K38" s="87">
        <f t="shared" si="43"/>
        <v>0</v>
      </c>
      <c r="L38" s="87">
        <f t="shared" si="43"/>
        <v>0</v>
      </c>
      <c r="M38" s="87">
        <f t="shared" si="43"/>
        <v>0</v>
      </c>
      <c r="N38" s="87">
        <f t="shared" si="43"/>
        <v>0</v>
      </c>
      <c r="O38" s="87">
        <f t="shared" si="43"/>
        <v>0</v>
      </c>
      <c r="P38" s="87">
        <f t="shared" si="43"/>
        <v>0</v>
      </c>
      <c r="Q38" s="87">
        <f t="shared" si="43"/>
        <v>0</v>
      </c>
      <c r="R38" s="87">
        <f t="shared" si="43"/>
        <v>0</v>
      </c>
      <c r="S38" s="87">
        <f t="shared" si="43"/>
        <v>0</v>
      </c>
      <c r="T38" s="100">
        <f t="shared" si="34"/>
        <v>0</v>
      </c>
      <c r="V38" s="87">
        <f t="shared" si="3"/>
        <v>0</v>
      </c>
    </row>
    <row r="39" spans="1:37" ht="14.25" customHeight="1">
      <c r="A39" s="312" t="s">
        <v>226</v>
      </c>
      <c r="B39" s="316">
        <f>SUM(B29:B38)</f>
        <v>1629.6499999999999</v>
      </c>
      <c r="C39" s="316">
        <f>SUM(C29:C38)</f>
        <v>237.33</v>
      </c>
      <c r="D39" s="316">
        <f>SUM(D29:D38)</f>
        <v>1866.9799999999998</v>
      </c>
      <c r="E39" s="318"/>
      <c r="F39" s="317"/>
      <c r="G39" s="110">
        <f t="shared" ref="G39:T39" si="44">SUM(G29:G38)</f>
        <v>385.61999999999995</v>
      </c>
      <c r="H39" s="110">
        <f t="shared" si="44"/>
        <v>0</v>
      </c>
      <c r="I39" s="110">
        <f t="shared" si="44"/>
        <v>715</v>
      </c>
      <c r="J39" s="110">
        <f t="shared" si="44"/>
        <v>452.5</v>
      </c>
      <c r="K39" s="110">
        <f t="shared" si="44"/>
        <v>0</v>
      </c>
      <c r="L39" s="110">
        <f t="shared" si="44"/>
        <v>76.53</v>
      </c>
      <c r="M39" s="110">
        <f t="shared" si="44"/>
        <v>0</v>
      </c>
      <c r="N39" s="110">
        <f t="shared" si="44"/>
        <v>0</v>
      </c>
      <c r="O39" s="110">
        <f t="shared" si="44"/>
        <v>0</v>
      </c>
      <c r="P39" s="110">
        <f t="shared" si="44"/>
        <v>0</v>
      </c>
      <c r="Q39" s="110">
        <f t="shared" si="44"/>
        <v>0</v>
      </c>
      <c r="R39" s="110">
        <f t="shared" si="44"/>
        <v>0</v>
      </c>
      <c r="S39" s="110">
        <f t="shared" si="44"/>
        <v>0</v>
      </c>
      <c r="T39" s="110">
        <f t="shared" si="44"/>
        <v>1629.6499999999999</v>
      </c>
      <c r="V39" s="87">
        <f t="shared" si="3"/>
        <v>0</v>
      </c>
    </row>
    <row r="40" spans="1:37" ht="14.25" customHeight="1">
      <c r="A40" s="319"/>
      <c r="B40" s="319"/>
      <c r="C40" s="306"/>
      <c r="D40" s="306">
        <f t="shared" ref="D40:D51" si="45">SUM(B40:C40)</f>
        <v>0</v>
      </c>
      <c r="E40" s="317"/>
      <c r="F40" s="307"/>
      <c r="G40" s="87">
        <f t="shared" ref="G40:S40" si="46">IF($F40=G$1,+$B40,0)</f>
        <v>0</v>
      </c>
      <c r="H40" s="87">
        <f t="shared" si="46"/>
        <v>0</v>
      </c>
      <c r="I40" s="87">
        <f t="shared" si="46"/>
        <v>0</v>
      </c>
      <c r="J40" s="87">
        <f t="shared" si="46"/>
        <v>0</v>
      </c>
      <c r="K40" s="87">
        <f t="shared" si="46"/>
        <v>0</v>
      </c>
      <c r="L40" s="87">
        <f t="shared" si="46"/>
        <v>0</v>
      </c>
      <c r="M40" s="87">
        <f t="shared" si="46"/>
        <v>0</v>
      </c>
      <c r="N40" s="87">
        <f t="shared" si="46"/>
        <v>0</v>
      </c>
      <c r="O40" s="87">
        <f t="shared" si="46"/>
        <v>0</v>
      </c>
      <c r="P40" s="87">
        <f t="shared" si="46"/>
        <v>0</v>
      </c>
      <c r="Q40" s="87">
        <f t="shared" si="46"/>
        <v>0</v>
      </c>
      <c r="R40" s="87">
        <f t="shared" si="46"/>
        <v>0</v>
      </c>
      <c r="S40" s="87">
        <f t="shared" si="46"/>
        <v>0</v>
      </c>
      <c r="T40" s="100">
        <f t="shared" ref="T40:T51" si="47">SUM(G40:R40)</f>
        <v>0</v>
      </c>
      <c r="V40" s="87">
        <f t="shared" si="3"/>
        <v>0</v>
      </c>
    </row>
    <row r="41" spans="1:37" ht="14.25" customHeight="1">
      <c r="A41" s="305" t="s">
        <v>349</v>
      </c>
      <c r="B41" s="306">
        <v>355.48</v>
      </c>
      <c r="C41" s="319"/>
      <c r="D41" s="306">
        <f t="shared" si="45"/>
        <v>355.48</v>
      </c>
      <c r="E41" s="317">
        <v>722956</v>
      </c>
      <c r="F41" s="307">
        <v>1</v>
      </c>
      <c r="G41" s="87">
        <f t="shared" ref="G41:S41" si="48">IF($F41=G$1,+$B41,0)</f>
        <v>355.48</v>
      </c>
      <c r="H41" s="87">
        <f t="shared" si="48"/>
        <v>0</v>
      </c>
      <c r="I41" s="87">
        <f t="shared" si="48"/>
        <v>0</v>
      </c>
      <c r="J41" s="87">
        <f t="shared" si="48"/>
        <v>0</v>
      </c>
      <c r="K41" s="87">
        <f t="shared" si="48"/>
        <v>0</v>
      </c>
      <c r="L41" s="87">
        <f t="shared" si="48"/>
        <v>0</v>
      </c>
      <c r="M41" s="87">
        <f t="shared" si="48"/>
        <v>0</v>
      </c>
      <c r="N41" s="87">
        <f t="shared" si="48"/>
        <v>0</v>
      </c>
      <c r="O41" s="87">
        <f t="shared" si="48"/>
        <v>0</v>
      </c>
      <c r="P41" s="87">
        <f t="shared" si="48"/>
        <v>0</v>
      </c>
      <c r="Q41" s="87">
        <f t="shared" si="48"/>
        <v>0</v>
      </c>
      <c r="R41" s="87">
        <f t="shared" si="48"/>
        <v>0</v>
      </c>
      <c r="S41" s="87">
        <f t="shared" si="48"/>
        <v>0</v>
      </c>
      <c r="T41" s="100">
        <f t="shared" si="47"/>
        <v>355.48</v>
      </c>
      <c r="V41" s="87">
        <f t="shared" si="3"/>
        <v>0</v>
      </c>
    </row>
    <row r="42" spans="1:37" ht="14.25" customHeight="1">
      <c r="A42" s="305" t="s">
        <v>356</v>
      </c>
      <c r="B42" s="306">
        <v>30.34</v>
      </c>
      <c r="C42" s="319"/>
      <c r="D42" s="306">
        <f t="shared" si="45"/>
        <v>30.34</v>
      </c>
      <c r="E42" s="212" t="s">
        <v>211</v>
      </c>
      <c r="F42" s="307">
        <v>1</v>
      </c>
      <c r="G42" s="87">
        <f t="shared" ref="G42:S42" si="49">IF($F42=G$1,+$B42,0)</f>
        <v>30.34</v>
      </c>
      <c r="H42" s="87">
        <f t="shared" si="49"/>
        <v>0</v>
      </c>
      <c r="I42" s="87">
        <f t="shared" si="49"/>
        <v>0</v>
      </c>
      <c r="J42" s="87">
        <f t="shared" si="49"/>
        <v>0</v>
      </c>
      <c r="K42" s="87">
        <f t="shared" si="49"/>
        <v>0</v>
      </c>
      <c r="L42" s="87">
        <f t="shared" si="49"/>
        <v>0</v>
      </c>
      <c r="M42" s="87">
        <f t="shared" si="49"/>
        <v>0</v>
      </c>
      <c r="N42" s="87">
        <f t="shared" si="49"/>
        <v>0</v>
      </c>
      <c r="O42" s="87">
        <f t="shared" si="49"/>
        <v>0</v>
      </c>
      <c r="P42" s="87">
        <f t="shared" si="49"/>
        <v>0</v>
      </c>
      <c r="Q42" s="87">
        <f t="shared" si="49"/>
        <v>0</v>
      </c>
      <c r="R42" s="87">
        <f t="shared" si="49"/>
        <v>0</v>
      </c>
      <c r="S42" s="87">
        <f t="shared" si="49"/>
        <v>0</v>
      </c>
      <c r="T42" s="100">
        <f t="shared" si="47"/>
        <v>30.34</v>
      </c>
      <c r="V42" s="87">
        <f t="shared" si="3"/>
        <v>0</v>
      </c>
    </row>
    <row r="43" spans="1:37" ht="14.25" customHeight="1">
      <c r="A43" s="305" t="s">
        <v>212</v>
      </c>
      <c r="B43" s="309">
        <v>415</v>
      </c>
      <c r="C43" s="309">
        <v>83</v>
      </c>
      <c r="D43" s="306">
        <f t="shared" si="45"/>
        <v>498</v>
      </c>
      <c r="E43" s="307">
        <v>722957</v>
      </c>
      <c r="F43" s="307">
        <v>3</v>
      </c>
      <c r="G43" s="87">
        <f t="shared" ref="G43:S43" si="50">IF($F43=G$1,+$B43,0)</f>
        <v>0</v>
      </c>
      <c r="H43" s="87">
        <f t="shared" si="50"/>
        <v>0</v>
      </c>
      <c r="I43" s="87">
        <f t="shared" si="50"/>
        <v>415</v>
      </c>
      <c r="J43" s="87">
        <f t="shared" si="50"/>
        <v>0</v>
      </c>
      <c r="K43" s="87">
        <f t="shared" si="50"/>
        <v>0</v>
      </c>
      <c r="L43" s="87">
        <f t="shared" si="50"/>
        <v>0</v>
      </c>
      <c r="M43" s="87">
        <f t="shared" si="50"/>
        <v>0</v>
      </c>
      <c r="N43" s="87">
        <f t="shared" si="50"/>
        <v>0</v>
      </c>
      <c r="O43" s="87">
        <f t="shared" si="50"/>
        <v>0</v>
      </c>
      <c r="P43" s="87">
        <f t="shared" si="50"/>
        <v>0</v>
      </c>
      <c r="Q43" s="87">
        <f t="shared" si="50"/>
        <v>0</v>
      </c>
      <c r="R43" s="87">
        <f t="shared" si="50"/>
        <v>0</v>
      </c>
      <c r="S43" s="87">
        <f t="shared" si="50"/>
        <v>0</v>
      </c>
      <c r="T43" s="100">
        <f t="shared" si="47"/>
        <v>415</v>
      </c>
      <c r="V43" s="87">
        <f t="shared" si="3"/>
        <v>0</v>
      </c>
    </row>
    <row r="44" spans="1:37" ht="14.25" customHeight="1">
      <c r="A44" s="339" t="s">
        <v>594</v>
      </c>
      <c r="B44" s="306">
        <v>58</v>
      </c>
      <c r="C44" s="306">
        <v>11.6</v>
      </c>
      <c r="D44" s="306">
        <f t="shared" si="45"/>
        <v>69.599999999999994</v>
      </c>
      <c r="E44" s="307">
        <v>722958</v>
      </c>
      <c r="F44" s="307">
        <v>2</v>
      </c>
      <c r="G44" s="87">
        <f t="shared" ref="G44:S44" si="51">IF($F44=G$1,+$B44,0)</f>
        <v>0</v>
      </c>
      <c r="H44" s="87">
        <f t="shared" si="51"/>
        <v>58</v>
      </c>
      <c r="I44" s="87">
        <f t="shared" si="51"/>
        <v>0</v>
      </c>
      <c r="J44" s="87">
        <f t="shared" si="51"/>
        <v>0</v>
      </c>
      <c r="K44" s="87">
        <f t="shared" si="51"/>
        <v>0</v>
      </c>
      <c r="L44" s="87">
        <f t="shared" si="51"/>
        <v>0</v>
      </c>
      <c r="M44" s="87">
        <f t="shared" si="51"/>
        <v>0</v>
      </c>
      <c r="N44" s="87">
        <f t="shared" si="51"/>
        <v>0</v>
      </c>
      <c r="O44" s="87">
        <f t="shared" si="51"/>
        <v>0</v>
      </c>
      <c r="P44" s="87">
        <f t="shared" si="51"/>
        <v>0</v>
      </c>
      <c r="Q44" s="87">
        <f t="shared" si="51"/>
        <v>0</v>
      </c>
      <c r="R44" s="87">
        <f t="shared" si="51"/>
        <v>0</v>
      </c>
      <c r="S44" s="87">
        <f t="shared" si="51"/>
        <v>0</v>
      </c>
      <c r="T44" s="100">
        <f t="shared" si="47"/>
        <v>58</v>
      </c>
      <c r="V44" s="87">
        <f t="shared" si="3"/>
        <v>0</v>
      </c>
    </row>
    <row r="45" spans="1:37" ht="18" customHeight="1">
      <c r="A45" s="336" t="s">
        <v>240</v>
      </c>
      <c r="B45" s="306">
        <v>94.86</v>
      </c>
      <c r="C45" s="306">
        <v>18.98</v>
      </c>
      <c r="D45" s="306">
        <f t="shared" si="45"/>
        <v>113.84</v>
      </c>
      <c r="E45" s="307">
        <v>722959</v>
      </c>
      <c r="F45" s="307">
        <v>2</v>
      </c>
      <c r="G45" s="87">
        <f t="shared" ref="G45:S45" si="52">IF($F45=G$1,+$B45,0)</f>
        <v>0</v>
      </c>
      <c r="H45" s="87">
        <f t="shared" si="52"/>
        <v>94.86</v>
      </c>
      <c r="I45" s="87">
        <f t="shared" si="52"/>
        <v>0</v>
      </c>
      <c r="J45" s="87">
        <f t="shared" si="52"/>
        <v>0</v>
      </c>
      <c r="K45" s="87">
        <f t="shared" si="52"/>
        <v>0</v>
      </c>
      <c r="L45" s="87">
        <f t="shared" si="52"/>
        <v>0</v>
      </c>
      <c r="M45" s="87">
        <f t="shared" si="52"/>
        <v>0</v>
      </c>
      <c r="N45" s="87">
        <f t="shared" si="52"/>
        <v>0</v>
      </c>
      <c r="O45" s="87">
        <f t="shared" si="52"/>
        <v>0</v>
      </c>
      <c r="P45" s="87">
        <f t="shared" si="52"/>
        <v>0</v>
      </c>
      <c r="Q45" s="87">
        <f t="shared" si="52"/>
        <v>0</v>
      </c>
      <c r="R45" s="87">
        <f t="shared" si="52"/>
        <v>0</v>
      </c>
      <c r="S45" s="87">
        <f t="shared" si="52"/>
        <v>0</v>
      </c>
      <c r="T45" s="100">
        <f t="shared" si="47"/>
        <v>94.86</v>
      </c>
      <c r="V45" s="87">
        <f t="shared" si="3"/>
        <v>0</v>
      </c>
    </row>
    <row r="46" spans="1:37" ht="15" customHeight="1">
      <c r="A46" s="336" t="s">
        <v>359</v>
      </c>
      <c r="B46" s="306">
        <v>200</v>
      </c>
      <c r="C46" s="306"/>
      <c r="D46" s="306">
        <f t="shared" si="45"/>
        <v>200</v>
      </c>
      <c r="E46" s="307">
        <v>722960</v>
      </c>
      <c r="F46" s="307">
        <v>2</v>
      </c>
      <c r="G46" s="87">
        <f t="shared" ref="G46:S46" si="53">IF($F46=G$1,+$B46,0)</f>
        <v>0</v>
      </c>
      <c r="H46" s="87">
        <f t="shared" si="53"/>
        <v>200</v>
      </c>
      <c r="I46" s="87">
        <f t="shared" si="53"/>
        <v>0</v>
      </c>
      <c r="J46" s="87">
        <f t="shared" si="53"/>
        <v>0</v>
      </c>
      <c r="K46" s="87">
        <f t="shared" si="53"/>
        <v>0</v>
      </c>
      <c r="L46" s="87">
        <f t="shared" si="53"/>
        <v>0</v>
      </c>
      <c r="M46" s="87">
        <f t="shared" si="53"/>
        <v>0</v>
      </c>
      <c r="N46" s="87">
        <f t="shared" si="53"/>
        <v>0</v>
      </c>
      <c r="O46" s="87">
        <f t="shared" si="53"/>
        <v>0</v>
      </c>
      <c r="P46" s="87">
        <f t="shared" si="53"/>
        <v>0</v>
      </c>
      <c r="Q46" s="87">
        <f t="shared" si="53"/>
        <v>0</v>
      </c>
      <c r="R46" s="87">
        <f t="shared" si="53"/>
        <v>0</v>
      </c>
      <c r="S46" s="87">
        <f t="shared" si="53"/>
        <v>0</v>
      </c>
      <c r="T46" s="100">
        <f t="shared" si="47"/>
        <v>200</v>
      </c>
      <c r="V46" s="87">
        <f t="shared" si="3"/>
        <v>0</v>
      </c>
    </row>
    <row r="47" spans="1:37" ht="14.25" customHeight="1">
      <c r="A47" s="336" t="s">
        <v>1134</v>
      </c>
      <c r="B47" s="306">
        <v>20</v>
      </c>
      <c r="C47" s="306"/>
      <c r="D47" s="306">
        <f t="shared" si="45"/>
        <v>20</v>
      </c>
      <c r="E47" s="307">
        <v>722961</v>
      </c>
      <c r="F47" s="307">
        <v>9</v>
      </c>
      <c r="G47" s="87">
        <f t="shared" ref="G47:S47" si="54">IF($F47=G$1,+$B47,0)</f>
        <v>0</v>
      </c>
      <c r="H47" s="87">
        <f t="shared" si="54"/>
        <v>0</v>
      </c>
      <c r="I47" s="87">
        <f t="shared" si="54"/>
        <v>0</v>
      </c>
      <c r="J47" s="87">
        <f t="shared" si="54"/>
        <v>0</v>
      </c>
      <c r="K47" s="87">
        <f t="shared" si="54"/>
        <v>0</v>
      </c>
      <c r="L47" s="87">
        <f t="shared" si="54"/>
        <v>0</v>
      </c>
      <c r="M47" s="87">
        <f t="shared" si="54"/>
        <v>0</v>
      </c>
      <c r="N47" s="87">
        <f t="shared" si="54"/>
        <v>0</v>
      </c>
      <c r="O47" s="87">
        <f t="shared" si="54"/>
        <v>20</v>
      </c>
      <c r="P47" s="87">
        <f t="shared" si="54"/>
        <v>0</v>
      </c>
      <c r="Q47" s="87">
        <f t="shared" si="54"/>
        <v>0</v>
      </c>
      <c r="R47" s="87">
        <f t="shared" si="54"/>
        <v>0</v>
      </c>
      <c r="S47" s="87">
        <f t="shared" si="54"/>
        <v>0</v>
      </c>
      <c r="T47" s="100">
        <f t="shared" si="47"/>
        <v>20</v>
      </c>
      <c r="V47" s="87">
        <f t="shared" si="3"/>
        <v>0</v>
      </c>
    </row>
    <row r="48" spans="1:37" ht="14.25" customHeight="1">
      <c r="A48" s="336" t="s">
        <v>771</v>
      </c>
      <c r="B48" s="306">
        <v>105.06</v>
      </c>
      <c r="C48" s="306"/>
      <c r="D48" s="306">
        <f t="shared" si="45"/>
        <v>105.06</v>
      </c>
      <c r="E48" s="307">
        <v>722962</v>
      </c>
      <c r="F48" s="307">
        <v>12</v>
      </c>
      <c r="G48" s="87">
        <f t="shared" ref="G48:S48" si="55">IF($F48=G$1,+$B48,0)</f>
        <v>0</v>
      </c>
      <c r="H48" s="87">
        <f t="shared" si="55"/>
        <v>0</v>
      </c>
      <c r="I48" s="87">
        <f t="shared" si="55"/>
        <v>0</v>
      </c>
      <c r="J48" s="87">
        <f t="shared" si="55"/>
        <v>0</v>
      </c>
      <c r="K48" s="87">
        <f t="shared" si="55"/>
        <v>0</v>
      </c>
      <c r="L48" s="87">
        <f t="shared" si="55"/>
        <v>0</v>
      </c>
      <c r="M48" s="87">
        <f t="shared" si="55"/>
        <v>0</v>
      </c>
      <c r="N48" s="87">
        <f t="shared" si="55"/>
        <v>0</v>
      </c>
      <c r="O48" s="87">
        <f t="shared" si="55"/>
        <v>0</v>
      </c>
      <c r="P48" s="87">
        <f t="shared" si="55"/>
        <v>0</v>
      </c>
      <c r="Q48" s="87">
        <f t="shared" si="55"/>
        <v>0</v>
      </c>
      <c r="R48" s="87">
        <f t="shared" si="55"/>
        <v>105.06</v>
      </c>
      <c r="S48" s="87">
        <f t="shared" si="55"/>
        <v>0</v>
      </c>
      <c r="T48" s="100">
        <f t="shared" si="47"/>
        <v>105.06</v>
      </c>
      <c r="V48" s="87">
        <f t="shared" si="3"/>
        <v>0</v>
      </c>
    </row>
    <row r="49" spans="1:22" ht="14.25" customHeight="1">
      <c r="A49" s="305"/>
      <c r="B49" s="306"/>
      <c r="C49" s="306"/>
      <c r="D49" s="306">
        <f t="shared" si="45"/>
        <v>0</v>
      </c>
      <c r="E49" s="307"/>
      <c r="F49" s="307"/>
      <c r="G49" s="87">
        <f t="shared" ref="G49:S49" si="56">IF($F49=G$1,+$B49,0)</f>
        <v>0</v>
      </c>
      <c r="H49" s="87">
        <f t="shared" si="56"/>
        <v>0</v>
      </c>
      <c r="I49" s="87">
        <f t="shared" si="56"/>
        <v>0</v>
      </c>
      <c r="J49" s="87">
        <f t="shared" si="56"/>
        <v>0</v>
      </c>
      <c r="K49" s="87">
        <f t="shared" si="56"/>
        <v>0</v>
      </c>
      <c r="L49" s="87">
        <f t="shared" si="56"/>
        <v>0</v>
      </c>
      <c r="M49" s="87">
        <f t="shared" si="56"/>
        <v>0</v>
      </c>
      <c r="N49" s="87">
        <f t="shared" si="56"/>
        <v>0</v>
      </c>
      <c r="O49" s="87">
        <f t="shared" si="56"/>
        <v>0</v>
      </c>
      <c r="P49" s="87">
        <f t="shared" si="56"/>
        <v>0</v>
      </c>
      <c r="Q49" s="87">
        <f t="shared" si="56"/>
        <v>0</v>
      </c>
      <c r="R49" s="87">
        <f t="shared" si="56"/>
        <v>0</v>
      </c>
      <c r="S49" s="87">
        <f t="shared" si="56"/>
        <v>0</v>
      </c>
      <c r="T49" s="100">
        <f t="shared" si="47"/>
        <v>0</v>
      </c>
      <c r="V49" s="87">
        <f t="shared" si="3"/>
        <v>0</v>
      </c>
    </row>
    <row r="50" spans="1:22" ht="14.25" customHeight="1">
      <c r="A50" s="305" t="s">
        <v>582</v>
      </c>
      <c r="B50" s="306">
        <v>67</v>
      </c>
      <c r="C50" s="306">
        <v>3.35</v>
      </c>
      <c r="D50" s="306">
        <f t="shared" si="45"/>
        <v>70.349999999999994</v>
      </c>
      <c r="E50" s="212" t="s">
        <v>211</v>
      </c>
      <c r="F50" s="307">
        <v>6</v>
      </c>
      <c r="G50" s="87">
        <f t="shared" ref="G50:S50" si="57">IF($F50=G$1,+$B50,0)</f>
        <v>0</v>
      </c>
      <c r="H50" s="87">
        <f t="shared" si="57"/>
        <v>0</v>
      </c>
      <c r="I50" s="87">
        <f t="shared" si="57"/>
        <v>0</v>
      </c>
      <c r="J50" s="87">
        <f t="shared" si="57"/>
        <v>0</v>
      </c>
      <c r="K50" s="87">
        <f t="shared" si="57"/>
        <v>0</v>
      </c>
      <c r="L50" s="87">
        <f t="shared" si="57"/>
        <v>67</v>
      </c>
      <c r="M50" s="87">
        <f t="shared" si="57"/>
        <v>0</v>
      </c>
      <c r="N50" s="87">
        <f t="shared" si="57"/>
        <v>0</v>
      </c>
      <c r="O50" s="87">
        <f t="shared" si="57"/>
        <v>0</v>
      </c>
      <c r="P50" s="87">
        <f t="shared" si="57"/>
        <v>0</v>
      </c>
      <c r="Q50" s="87">
        <f t="shared" si="57"/>
        <v>0</v>
      </c>
      <c r="R50" s="87">
        <f t="shared" si="57"/>
        <v>0</v>
      </c>
      <c r="S50" s="87">
        <f t="shared" si="57"/>
        <v>0</v>
      </c>
      <c r="T50" s="100">
        <f t="shared" si="47"/>
        <v>67</v>
      </c>
      <c r="V50" s="87">
        <f t="shared" si="3"/>
        <v>0</v>
      </c>
    </row>
    <row r="51" spans="1:22" ht="14.25" customHeight="1">
      <c r="A51" s="321"/>
      <c r="B51" s="319"/>
      <c r="C51" s="322"/>
      <c r="D51" s="306">
        <f t="shared" si="45"/>
        <v>0</v>
      </c>
      <c r="E51" s="307"/>
      <c r="F51" s="307"/>
      <c r="G51" s="87">
        <f t="shared" ref="G51:S51" si="58">IF($F51=G$1,+$B51,0)</f>
        <v>0</v>
      </c>
      <c r="H51" s="87">
        <f t="shared" si="58"/>
        <v>0</v>
      </c>
      <c r="I51" s="87">
        <f t="shared" si="58"/>
        <v>0</v>
      </c>
      <c r="J51" s="87">
        <f t="shared" si="58"/>
        <v>0</v>
      </c>
      <c r="K51" s="87">
        <f t="shared" si="58"/>
        <v>0</v>
      </c>
      <c r="L51" s="87">
        <f t="shared" si="58"/>
        <v>0</v>
      </c>
      <c r="M51" s="87">
        <f t="shared" si="58"/>
        <v>0</v>
      </c>
      <c r="N51" s="87">
        <f t="shared" si="58"/>
        <v>0</v>
      </c>
      <c r="O51" s="87">
        <f t="shared" si="58"/>
        <v>0</v>
      </c>
      <c r="P51" s="87">
        <f t="shared" si="58"/>
        <v>0</v>
      </c>
      <c r="Q51" s="87">
        <f t="shared" si="58"/>
        <v>0</v>
      </c>
      <c r="R51" s="87">
        <f t="shared" si="58"/>
        <v>0</v>
      </c>
      <c r="S51" s="87">
        <f t="shared" si="58"/>
        <v>0</v>
      </c>
      <c r="T51" s="100">
        <f t="shared" si="47"/>
        <v>0</v>
      </c>
      <c r="V51" s="87">
        <f t="shared" si="3"/>
        <v>0</v>
      </c>
    </row>
    <row r="52" spans="1:22" ht="14.25" customHeight="1">
      <c r="A52" s="323" t="s">
        <v>234</v>
      </c>
      <c r="B52" s="324">
        <f>SUM(B41:B51)</f>
        <v>1345.7399999999998</v>
      </c>
      <c r="C52" s="324">
        <f>SUM(C40:C51)</f>
        <v>116.92999999999999</v>
      </c>
      <c r="D52" s="324">
        <f>SUM(D40:D51)</f>
        <v>1462.6699999999998</v>
      </c>
      <c r="E52" s="317"/>
      <c r="F52" s="307"/>
      <c r="G52" s="105">
        <f t="shared" ref="G52:T52" si="59">SUM(G40:G51)</f>
        <v>385.82</v>
      </c>
      <c r="H52" s="105">
        <f t="shared" si="59"/>
        <v>352.86</v>
      </c>
      <c r="I52" s="105">
        <f t="shared" si="59"/>
        <v>415</v>
      </c>
      <c r="J52" s="105">
        <f t="shared" si="59"/>
        <v>0</v>
      </c>
      <c r="K52" s="105">
        <f t="shared" si="59"/>
        <v>0</v>
      </c>
      <c r="L52" s="105">
        <f t="shared" si="59"/>
        <v>67</v>
      </c>
      <c r="M52" s="105">
        <f t="shared" si="59"/>
        <v>0</v>
      </c>
      <c r="N52" s="105">
        <f t="shared" si="59"/>
        <v>0</v>
      </c>
      <c r="O52" s="105">
        <f t="shared" si="59"/>
        <v>20</v>
      </c>
      <c r="P52" s="105">
        <f t="shared" si="59"/>
        <v>0</v>
      </c>
      <c r="Q52" s="105">
        <f t="shared" si="59"/>
        <v>0</v>
      </c>
      <c r="R52" s="105">
        <f t="shared" si="59"/>
        <v>105.06</v>
      </c>
      <c r="S52" s="105">
        <f t="shared" si="59"/>
        <v>0</v>
      </c>
      <c r="T52" s="105">
        <f t="shared" si="59"/>
        <v>1345.7399999999998</v>
      </c>
      <c r="V52" s="87">
        <f t="shared" si="3"/>
        <v>0</v>
      </c>
    </row>
    <row r="53" spans="1:22" ht="14.25" customHeight="1">
      <c r="A53" s="305" t="s">
        <v>349</v>
      </c>
      <c r="B53" s="306">
        <v>355.28</v>
      </c>
      <c r="C53" s="325"/>
      <c r="D53" s="306">
        <f t="shared" ref="D53:D61" si="60">SUM(B53:C53)</f>
        <v>355.28</v>
      </c>
      <c r="E53" s="317">
        <v>22965</v>
      </c>
      <c r="F53" s="307">
        <v>1</v>
      </c>
      <c r="G53" s="87">
        <f t="shared" ref="G53:S53" si="61">IF($F53=G$1,+$B53,0)</f>
        <v>355.28</v>
      </c>
      <c r="H53" s="87">
        <f t="shared" si="61"/>
        <v>0</v>
      </c>
      <c r="I53" s="87">
        <f t="shared" si="61"/>
        <v>0</v>
      </c>
      <c r="J53" s="87">
        <f t="shared" si="61"/>
        <v>0</v>
      </c>
      <c r="K53" s="87">
        <f t="shared" si="61"/>
        <v>0</v>
      </c>
      <c r="L53" s="87">
        <f t="shared" si="61"/>
        <v>0</v>
      </c>
      <c r="M53" s="87">
        <f t="shared" si="61"/>
        <v>0</v>
      </c>
      <c r="N53" s="87">
        <f t="shared" si="61"/>
        <v>0</v>
      </c>
      <c r="O53" s="87">
        <f t="shared" si="61"/>
        <v>0</v>
      </c>
      <c r="P53" s="87">
        <f t="shared" si="61"/>
        <v>0</v>
      </c>
      <c r="Q53" s="87">
        <f t="shared" si="61"/>
        <v>0</v>
      </c>
      <c r="R53" s="87">
        <f t="shared" si="61"/>
        <v>0</v>
      </c>
      <c r="S53" s="87">
        <f t="shared" si="61"/>
        <v>0</v>
      </c>
      <c r="T53" s="100">
        <f t="shared" ref="T53:T61" si="62">SUM(G53:R53)</f>
        <v>355.28</v>
      </c>
      <c r="V53" s="87">
        <f t="shared" si="3"/>
        <v>0</v>
      </c>
    </row>
    <row r="54" spans="1:22" ht="14.25" customHeight="1">
      <c r="A54" s="305" t="s">
        <v>356</v>
      </c>
      <c r="B54" s="306">
        <v>30.34</v>
      </c>
      <c r="C54" s="306"/>
      <c r="D54" s="306">
        <f t="shared" si="60"/>
        <v>30.34</v>
      </c>
      <c r="E54" s="317" t="s">
        <v>548</v>
      </c>
      <c r="F54" s="307">
        <v>1</v>
      </c>
      <c r="G54" s="87">
        <f t="shared" ref="G54:S54" si="63">IF($F54=G$1,+$B54,0)</f>
        <v>30.34</v>
      </c>
      <c r="H54" s="87">
        <f t="shared" si="63"/>
        <v>0</v>
      </c>
      <c r="I54" s="87">
        <f t="shared" si="63"/>
        <v>0</v>
      </c>
      <c r="J54" s="87">
        <f t="shared" si="63"/>
        <v>0</v>
      </c>
      <c r="K54" s="87">
        <f t="shared" si="63"/>
        <v>0</v>
      </c>
      <c r="L54" s="87">
        <f t="shared" si="63"/>
        <v>0</v>
      </c>
      <c r="M54" s="87">
        <f t="shared" si="63"/>
        <v>0</v>
      </c>
      <c r="N54" s="87">
        <f t="shared" si="63"/>
        <v>0</v>
      </c>
      <c r="O54" s="87">
        <f t="shared" si="63"/>
        <v>0</v>
      </c>
      <c r="P54" s="87">
        <f t="shared" si="63"/>
        <v>0</v>
      </c>
      <c r="Q54" s="87">
        <f t="shared" si="63"/>
        <v>0</v>
      </c>
      <c r="R54" s="87">
        <f t="shared" si="63"/>
        <v>0</v>
      </c>
      <c r="S54" s="87">
        <f t="shared" si="63"/>
        <v>0</v>
      </c>
      <c r="T54" s="100">
        <f t="shared" si="62"/>
        <v>30.34</v>
      </c>
      <c r="V54" s="87">
        <f t="shared" si="3"/>
        <v>0</v>
      </c>
    </row>
    <row r="55" spans="1:22" ht="15" customHeight="1">
      <c r="A55" s="336" t="s">
        <v>239</v>
      </c>
      <c r="B55" s="309">
        <v>260.98</v>
      </c>
      <c r="C55" s="306"/>
      <c r="D55" s="306">
        <f t="shared" si="60"/>
        <v>260.98</v>
      </c>
      <c r="E55" s="317">
        <v>22963</v>
      </c>
      <c r="F55" s="307">
        <v>3</v>
      </c>
      <c r="G55" s="87">
        <f t="shared" ref="G55:S55" si="64">IF($F55=G$1,+$B55,0)</f>
        <v>0</v>
      </c>
      <c r="H55" s="87">
        <f t="shared" si="64"/>
        <v>0</v>
      </c>
      <c r="I55" s="87">
        <f t="shared" si="64"/>
        <v>260.98</v>
      </c>
      <c r="J55" s="87">
        <f t="shared" si="64"/>
        <v>0</v>
      </c>
      <c r="K55" s="87">
        <f t="shared" si="64"/>
        <v>0</v>
      </c>
      <c r="L55" s="87">
        <f t="shared" si="64"/>
        <v>0</v>
      </c>
      <c r="M55" s="87">
        <f t="shared" si="64"/>
        <v>0</v>
      </c>
      <c r="N55" s="87">
        <f t="shared" si="64"/>
        <v>0</v>
      </c>
      <c r="O55" s="87">
        <f t="shared" si="64"/>
        <v>0</v>
      </c>
      <c r="P55" s="87">
        <f t="shared" si="64"/>
        <v>0</v>
      </c>
      <c r="Q55" s="87">
        <f t="shared" si="64"/>
        <v>0</v>
      </c>
      <c r="R55" s="87">
        <f t="shared" si="64"/>
        <v>0</v>
      </c>
      <c r="S55" s="87">
        <f t="shared" si="64"/>
        <v>0</v>
      </c>
      <c r="T55" s="100">
        <f t="shared" si="62"/>
        <v>260.98</v>
      </c>
      <c r="V55" s="87">
        <f t="shared" si="3"/>
        <v>0</v>
      </c>
    </row>
    <row r="56" spans="1:22" ht="14.25" customHeight="1">
      <c r="A56" s="339" t="s">
        <v>212</v>
      </c>
      <c r="B56" s="306">
        <v>2415</v>
      </c>
      <c r="C56" s="306">
        <v>483</v>
      </c>
      <c r="D56" s="306">
        <f t="shared" si="60"/>
        <v>2898</v>
      </c>
      <c r="E56" s="317">
        <v>22964</v>
      </c>
      <c r="F56" s="307">
        <v>3</v>
      </c>
      <c r="G56" s="87">
        <f t="shared" ref="G56:S56" si="65">IF($F56=G$1,+$B56,0)</f>
        <v>0</v>
      </c>
      <c r="H56" s="87">
        <f t="shared" si="65"/>
        <v>0</v>
      </c>
      <c r="I56" s="87">
        <f t="shared" si="65"/>
        <v>2415</v>
      </c>
      <c r="J56" s="87">
        <f t="shared" si="65"/>
        <v>0</v>
      </c>
      <c r="K56" s="87">
        <f t="shared" si="65"/>
        <v>0</v>
      </c>
      <c r="L56" s="87">
        <f t="shared" si="65"/>
        <v>0</v>
      </c>
      <c r="M56" s="87">
        <f t="shared" si="65"/>
        <v>0</v>
      </c>
      <c r="N56" s="87">
        <f t="shared" si="65"/>
        <v>0</v>
      </c>
      <c r="O56" s="87">
        <f t="shared" si="65"/>
        <v>0</v>
      </c>
      <c r="P56" s="87">
        <f t="shared" si="65"/>
        <v>0</v>
      </c>
      <c r="Q56" s="87">
        <f t="shared" si="65"/>
        <v>0</v>
      </c>
      <c r="R56" s="87">
        <f t="shared" si="65"/>
        <v>0</v>
      </c>
      <c r="S56" s="87">
        <f t="shared" si="65"/>
        <v>0</v>
      </c>
      <c r="T56" s="100">
        <f t="shared" si="62"/>
        <v>2415</v>
      </c>
      <c r="V56" s="87">
        <f t="shared" si="3"/>
        <v>0</v>
      </c>
    </row>
    <row r="57" spans="1:22" ht="14.25" customHeight="1">
      <c r="A57" s="320"/>
      <c r="B57" s="306"/>
      <c r="C57" s="306"/>
      <c r="D57" s="306">
        <f t="shared" si="60"/>
        <v>0</v>
      </c>
      <c r="E57" s="317"/>
      <c r="F57" s="307">
        <v>9</v>
      </c>
      <c r="G57" s="87">
        <f t="shared" ref="G57:S57" si="66">IF($F57=G$1,+$B57,0)</f>
        <v>0</v>
      </c>
      <c r="H57" s="87">
        <f t="shared" si="66"/>
        <v>0</v>
      </c>
      <c r="I57" s="87">
        <f t="shared" si="66"/>
        <v>0</v>
      </c>
      <c r="J57" s="87">
        <f t="shared" si="66"/>
        <v>0</v>
      </c>
      <c r="K57" s="87">
        <f t="shared" si="66"/>
        <v>0</v>
      </c>
      <c r="L57" s="87">
        <f t="shared" si="66"/>
        <v>0</v>
      </c>
      <c r="M57" s="87">
        <f t="shared" si="66"/>
        <v>0</v>
      </c>
      <c r="N57" s="87">
        <f t="shared" si="66"/>
        <v>0</v>
      </c>
      <c r="O57" s="87">
        <f t="shared" si="66"/>
        <v>0</v>
      </c>
      <c r="P57" s="87">
        <f t="shared" si="66"/>
        <v>0</v>
      </c>
      <c r="Q57" s="87">
        <f t="shared" si="66"/>
        <v>0</v>
      </c>
      <c r="R57" s="87">
        <f t="shared" si="66"/>
        <v>0</v>
      </c>
      <c r="S57" s="87">
        <f t="shared" si="66"/>
        <v>0</v>
      </c>
      <c r="T57" s="100">
        <f t="shared" si="62"/>
        <v>0</v>
      </c>
      <c r="V57" s="87">
        <f t="shared" si="3"/>
        <v>0</v>
      </c>
    </row>
    <row r="58" spans="1:22" ht="14.25" customHeight="1">
      <c r="A58" s="305"/>
      <c r="B58" s="309"/>
      <c r="C58" s="306"/>
      <c r="D58" s="306">
        <f t="shared" si="60"/>
        <v>0</v>
      </c>
      <c r="E58" s="317"/>
      <c r="F58" s="307">
        <v>9</v>
      </c>
      <c r="G58" s="87">
        <f t="shared" ref="G58:S58" si="67">IF($F58=G$1,+$B58,0)</f>
        <v>0</v>
      </c>
      <c r="H58" s="87">
        <f t="shared" si="67"/>
        <v>0</v>
      </c>
      <c r="I58" s="87">
        <f t="shared" si="67"/>
        <v>0</v>
      </c>
      <c r="J58" s="87">
        <f t="shared" si="67"/>
        <v>0</v>
      </c>
      <c r="K58" s="87">
        <f t="shared" si="67"/>
        <v>0</v>
      </c>
      <c r="L58" s="87">
        <f t="shared" si="67"/>
        <v>0</v>
      </c>
      <c r="M58" s="87">
        <f t="shared" si="67"/>
        <v>0</v>
      </c>
      <c r="N58" s="87">
        <f t="shared" si="67"/>
        <v>0</v>
      </c>
      <c r="O58" s="87">
        <f t="shared" si="67"/>
        <v>0</v>
      </c>
      <c r="P58" s="87">
        <f t="shared" si="67"/>
        <v>0</v>
      </c>
      <c r="Q58" s="87">
        <f t="shared" si="67"/>
        <v>0</v>
      </c>
      <c r="R58" s="87">
        <f t="shared" si="67"/>
        <v>0</v>
      </c>
      <c r="S58" s="87">
        <f t="shared" si="67"/>
        <v>0</v>
      </c>
      <c r="T58" s="100">
        <f t="shared" si="62"/>
        <v>0</v>
      </c>
      <c r="V58" s="87">
        <f t="shared" si="3"/>
        <v>0</v>
      </c>
    </row>
    <row r="59" spans="1:22" ht="14.25" customHeight="1">
      <c r="A59" s="305" t="s">
        <v>582</v>
      </c>
      <c r="B59" s="306">
        <v>68.760000000000005</v>
      </c>
      <c r="C59" s="306">
        <v>3.44</v>
      </c>
      <c r="D59" s="306">
        <f t="shared" si="60"/>
        <v>72.2</v>
      </c>
      <c r="E59" s="317"/>
      <c r="F59" s="307">
        <v>6</v>
      </c>
      <c r="G59" s="87">
        <f t="shared" ref="G59:S59" si="68">IF($F59=G$1,+$B59,0)</f>
        <v>0</v>
      </c>
      <c r="H59" s="87">
        <f t="shared" si="68"/>
        <v>0</v>
      </c>
      <c r="I59" s="87">
        <f t="shared" si="68"/>
        <v>0</v>
      </c>
      <c r="J59" s="87">
        <f t="shared" si="68"/>
        <v>0</v>
      </c>
      <c r="K59" s="87">
        <f t="shared" si="68"/>
        <v>0</v>
      </c>
      <c r="L59" s="87">
        <f t="shared" si="68"/>
        <v>68.760000000000005</v>
      </c>
      <c r="M59" s="87">
        <f t="shared" si="68"/>
        <v>0</v>
      </c>
      <c r="N59" s="87">
        <f t="shared" si="68"/>
        <v>0</v>
      </c>
      <c r="O59" s="87">
        <f t="shared" si="68"/>
        <v>0</v>
      </c>
      <c r="P59" s="87">
        <f t="shared" si="68"/>
        <v>0</v>
      </c>
      <c r="Q59" s="87">
        <f t="shared" si="68"/>
        <v>0</v>
      </c>
      <c r="R59" s="87">
        <f t="shared" si="68"/>
        <v>0</v>
      </c>
      <c r="S59" s="87">
        <f t="shared" si="68"/>
        <v>0</v>
      </c>
      <c r="T59" s="100">
        <f t="shared" si="62"/>
        <v>68.760000000000005</v>
      </c>
      <c r="V59" s="87">
        <f t="shared" si="3"/>
        <v>0</v>
      </c>
    </row>
    <row r="60" spans="1:22" ht="14.25" customHeight="1">
      <c r="A60" s="321"/>
      <c r="B60" s="306"/>
      <c r="C60" s="306"/>
      <c r="D60" s="306">
        <f t="shared" si="60"/>
        <v>0</v>
      </c>
      <c r="E60" s="317"/>
      <c r="F60" s="307"/>
      <c r="G60" s="87">
        <f t="shared" ref="G60:S60" si="69">IF($F60=G$1,+$B60,0)</f>
        <v>0</v>
      </c>
      <c r="H60" s="87">
        <f t="shared" si="69"/>
        <v>0</v>
      </c>
      <c r="I60" s="87">
        <f t="shared" si="69"/>
        <v>0</v>
      </c>
      <c r="J60" s="87">
        <f t="shared" si="69"/>
        <v>0</v>
      </c>
      <c r="K60" s="87">
        <f t="shared" si="69"/>
        <v>0</v>
      </c>
      <c r="L60" s="87">
        <f t="shared" si="69"/>
        <v>0</v>
      </c>
      <c r="M60" s="87">
        <f t="shared" si="69"/>
        <v>0</v>
      </c>
      <c r="N60" s="87">
        <f t="shared" si="69"/>
        <v>0</v>
      </c>
      <c r="O60" s="87">
        <f t="shared" si="69"/>
        <v>0</v>
      </c>
      <c r="P60" s="87">
        <f t="shared" si="69"/>
        <v>0</v>
      </c>
      <c r="Q60" s="87">
        <f t="shared" si="69"/>
        <v>0</v>
      </c>
      <c r="R60" s="87">
        <f t="shared" si="69"/>
        <v>0</v>
      </c>
      <c r="S60" s="87">
        <f t="shared" si="69"/>
        <v>0</v>
      </c>
      <c r="T60" s="100">
        <f t="shared" si="62"/>
        <v>0</v>
      </c>
      <c r="V60" s="87">
        <f t="shared" si="3"/>
        <v>0</v>
      </c>
    </row>
    <row r="61" spans="1:22" ht="14.25" customHeight="1">
      <c r="A61" s="321"/>
      <c r="B61" s="309"/>
      <c r="C61" s="306"/>
      <c r="D61" s="306">
        <f t="shared" si="60"/>
        <v>0</v>
      </c>
      <c r="E61" s="317"/>
      <c r="F61" s="307"/>
      <c r="G61" s="87">
        <f t="shared" ref="G61:S61" si="70">IF($F61=G$1,+$B61,0)</f>
        <v>0</v>
      </c>
      <c r="H61" s="87">
        <f t="shared" si="70"/>
        <v>0</v>
      </c>
      <c r="I61" s="87">
        <f t="shared" si="70"/>
        <v>0</v>
      </c>
      <c r="J61" s="87">
        <f t="shared" si="70"/>
        <v>0</v>
      </c>
      <c r="K61" s="87">
        <f t="shared" si="70"/>
        <v>0</v>
      </c>
      <c r="L61" s="87">
        <f t="shared" si="70"/>
        <v>0</v>
      </c>
      <c r="M61" s="87">
        <f t="shared" si="70"/>
        <v>0</v>
      </c>
      <c r="N61" s="87">
        <f t="shared" si="70"/>
        <v>0</v>
      </c>
      <c r="O61" s="87">
        <f t="shared" si="70"/>
        <v>0</v>
      </c>
      <c r="P61" s="87">
        <f t="shared" si="70"/>
        <v>0</v>
      </c>
      <c r="Q61" s="87">
        <f t="shared" si="70"/>
        <v>0</v>
      </c>
      <c r="R61" s="87">
        <f t="shared" si="70"/>
        <v>0</v>
      </c>
      <c r="S61" s="87">
        <f t="shared" si="70"/>
        <v>0</v>
      </c>
      <c r="T61" s="100">
        <f t="shared" si="62"/>
        <v>0</v>
      </c>
      <c r="V61" s="87">
        <f t="shared" si="3"/>
        <v>0</v>
      </c>
    </row>
    <row r="62" spans="1:22" ht="16.5" customHeight="1">
      <c r="A62" s="323" t="s">
        <v>238</v>
      </c>
      <c r="B62" s="313">
        <f t="shared" ref="B62:D62" si="71">SUM(B53:B61)</f>
        <v>3130.36</v>
      </c>
      <c r="C62" s="313">
        <f t="shared" si="71"/>
        <v>486.44</v>
      </c>
      <c r="D62" s="313">
        <f t="shared" si="71"/>
        <v>3616.7999999999997</v>
      </c>
      <c r="E62" s="317"/>
      <c r="F62" s="317"/>
      <c r="G62" s="105">
        <f>SUM(G53:G61)</f>
        <v>385.61999999999995</v>
      </c>
      <c r="H62" s="105">
        <f t="shared" ref="H62:P62" si="72">SUM(H54:H61)</f>
        <v>0</v>
      </c>
      <c r="I62" s="105">
        <f t="shared" si="72"/>
        <v>2675.98</v>
      </c>
      <c r="J62" s="105">
        <f t="shared" si="72"/>
        <v>0</v>
      </c>
      <c r="K62" s="105">
        <f t="shared" si="72"/>
        <v>0</v>
      </c>
      <c r="L62" s="105">
        <f t="shared" si="72"/>
        <v>68.760000000000005</v>
      </c>
      <c r="M62" s="105">
        <f t="shared" si="72"/>
        <v>0</v>
      </c>
      <c r="N62" s="105">
        <f t="shared" si="72"/>
        <v>0</v>
      </c>
      <c r="O62" s="105">
        <f t="shared" si="72"/>
        <v>0</v>
      </c>
      <c r="P62" s="105">
        <f t="shared" si="72"/>
        <v>0</v>
      </c>
      <c r="Q62" s="105">
        <f>SUM(Q55:Q61)</f>
        <v>0</v>
      </c>
      <c r="R62" s="105">
        <f t="shared" ref="R62:S62" si="73">SUM(R54:R61)</f>
        <v>0</v>
      </c>
      <c r="S62" s="105">
        <f t="shared" si="73"/>
        <v>0</v>
      </c>
      <c r="T62" s="105">
        <f>SUM(G62:S62)</f>
        <v>3130.36</v>
      </c>
      <c r="V62" s="87">
        <f t="shared" si="3"/>
        <v>0</v>
      </c>
    </row>
    <row r="63" spans="1:22" ht="14.25" customHeight="1">
      <c r="A63" s="305" t="s">
        <v>1149</v>
      </c>
      <c r="B63" s="322">
        <v>355.48</v>
      </c>
      <c r="C63" s="322"/>
      <c r="D63" s="306">
        <f t="shared" ref="D63:D73" si="74">SUM(B63:C63)</f>
        <v>355.48</v>
      </c>
      <c r="E63" s="317">
        <v>22966</v>
      </c>
      <c r="F63" s="317">
        <v>1</v>
      </c>
      <c r="G63" s="87">
        <f t="shared" ref="G63:S63" si="75">IF($F63=G$1,+$B63,0)</f>
        <v>355.48</v>
      </c>
      <c r="H63" s="87">
        <f t="shared" si="75"/>
        <v>0</v>
      </c>
      <c r="I63" s="87">
        <f t="shared" si="75"/>
        <v>0</v>
      </c>
      <c r="J63" s="87">
        <f t="shared" si="75"/>
        <v>0</v>
      </c>
      <c r="K63" s="87">
        <f t="shared" si="75"/>
        <v>0</v>
      </c>
      <c r="L63" s="87">
        <f t="shared" si="75"/>
        <v>0</v>
      </c>
      <c r="M63" s="87">
        <f t="shared" si="75"/>
        <v>0</v>
      </c>
      <c r="N63" s="87">
        <f t="shared" si="75"/>
        <v>0</v>
      </c>
      <c r="O63" s="87">
        <f t="shared" si="75"/>
        <v>0</v>
      </c>
      <c r="P63" s="87">
        <f t="shared" si="75"/>
        <v>0</v>
      </c>
      <c r="Q63" s="87">
        <f t="shared" si="75"/>
        <v>0</v>
      </c>
      <c r="R63" s="87">
        <f t="shared" si="75"/>
        <v>0</v>
      </c>
      <c r="S63" s="87">
        <f t="shared" si="75"/>
        <v>0</v>
      </c>
      <c r="T63" s="100">
        <f t="shared" ref="T63:T73" si="76">SUM(G63:R63)</f>
        <v>355.48</v>
      </c>
      <c r="V63" s="87">
        <f t="shared" si="3"/>
        <v>0</v>
      </c>
    </row>
    <row r="64" spans="1:22" ht="14.25" customHeight="1">
      <c r="A64" s="305" t="s">
        <v>572</v>
      </c>
      <c r="B64" s="306">
        <v>30.34</v>
      </c>
      <c r="C64" s="306"/>
      <c r="D64" s="306">
        <f t="shared" si="74"/>
        <v>30.34</v>
      </c>
      <c r="E64" s="212" t="s">
        <v>211</v>
      </c>
      <c r="F64" s="307">
        <v>1</v>
      </c>
      <c r="G64" s="87">
        <f t="shared" ref="G64:S64" si="77">IF($F64=G$1,+$B64,0)</f>
        <v>30.34</v>
      </c>
      <c r="H64" s="87">
        <f t="shared" si="77"/>
        <v>0</v>
      </c>
      <c r="I64" s="87">
        <f t="shared" si="77"/>
        <v>0</v>
      </c>
      <c r="J64" s="87">
        <f t="shared" si="77"/>
        <v>0</v>
      </c>
      <c r="K64" s="87">
        <f t="shared" si="77"/>
        <v>0</v>
      </c>
      <c r="L64" s="87">
        <f t="shared" si="77"/>
        <v>0</v>
      </c>
      <c r="M64" s="87">
        <f t="shared" si="77"/>
        <v>0</v>
      </c>
      <c r="N64" s="87">
        <f t="shared" si="77"/>
        <v>0</v>
      </c>
      <c r="O64" s="87">
        <f t="shared" si="77"/>
        <v>0</v>
      </c>
      <c r="P64" s="87">
        <f t="shared" si="77"/>
        <v>0</v>
      </c>
      <c r="Q64" s="87">
        <f t="shared" si="77"/>
        <v>0</v>
      </c>
      <c r="R64" s="87">
        <f t="shared" si="77"/>
        <v>0</v>
      </c>
      <c r="S64" s="87">
        <f t="shared" si="77"/>
        <v>0</v>
      </c>
      <c r="T64" s="100">
        <f t="shared" si="76"/>
        <v>30.34</v>
      </c>
      <c r="V64" s="87">
        <f t="shared" si="3"/>
        <v>0</v>
      </c>
    </row>
    <row r="65" spans="1:22" ht="14.25" customHeight="1">
      <c r="A65" s="319" t="s">
        <v>1150</v>
      </c>
      <c r="B65" s="306">
        <v>830</v>
      </c>
      <c r="C65" s="306">
        <v>166</v>
      </c>
      <c r="D65" s="306">
        <f t="shared" si="74"/>
        <v>996</v>
      </c>
      <c r="E65" s="307">
        <v>22967</v>
      </c>
      <c r="F65" s="307">
        <v>3</v>
      </c>
      <c r="G65" s="87">
        <f t="shared" ref="G65:S65" si="78">IF($F65=G$1,+$B65,0)</f>
        <v>0</v>
      </c>
      <c r="H65" s="87">
        <f t="shared" si="78"/>
        <v>0</v>
      </c>
      <c r="I65" s="87">
        <f t="shared" si="78"/>
        <v>830</v>
      </c>
      <c r="J65" s="87">
        <f t="shared" si="78"/>
        <v>0</v>
      </c>
      <c r="K65" s="87">
        <f t="shared" si="78"/>
        <v>0</v>
      </c>
      <c r="L65" s="87">
        <f t="shared" si="78"/>
        <v>0</v>
      </c>
      <c r="M65" s="87">
        <f t="shared" si="78"/>
        <v>0</v>
      </c>
      <c r="N65" s="87">
        <f t="shared" si="78"/>
        <v>0</v>
      </c>
      <c r="O65" s="87">
        <f t="shared" si="78"/>
        <v>0</v>
      </c>
      <c r="P65" s="87">
        <f t="shared" si="78"/>
        <v>0</v>
      </c>
      <c r="Q65" s="87">
        <f t="shared" si="78"/>
        <v>0</v>
      </c>
      <c r="R65" s="87">
        <f t="shared" si="78"/>
        <v>0</v>
      </c>
      <c r="S65" s="87">
        <f t="shared" si="78"/>
        <v>0</v>
      </c>
      <c r="T65" s="100">
        <f t="shared" si="76"/>
        <v>830</v>
      </c>
      <c r="V65" s="87">
        <f t="shared" si="3"/>
        <v>0</v>
      </c>
    </row>
    <row r="66" spans="1:22" ht="14.25" customHeight="1">
      <c r="A66" s="319" t="s">
        <v>1151</v>
      </c>
      <c r="B66" s="306">
        <v>315</v>
      </c>
      <c r="C66" s="306">
        <v>63</v>
      </c>
      <c r="D66" s="306">
        <f t="shared" si="74"/>
        <v>378</v>
      </c>
      <c r="E66" s="307">
        <v>22968</v>
      </c>
      <c r="F66" s="307">
        <v>9</v>
      </c>
      <c r="G66" s="87">
        <f t="shared" ref="G66:S66" si="79">IF($F66=G$1,+$B66,0)</f>
        <v>0</v>
      </c>
      <c r="H66" s="87">
        <f t="shared" si="79"/>
        <v>0</v>
      </c>
      <c r="I66" s="87">
        <f t="shared" si="79"/>
        <v>0</v>
      </c>
      <c r="J66" s="87">
        <f t="shared" si="79"/>
        <v>0</v>
      </c>
      <c r="K66" s="87">
        <f t="shared" si="79"/>
        <v>0</v>
      </c>
      <c r="L66" s="87">
        <f t="shared" si="79"/>
        <v>0</v>
      </c>
      <c r="M66" s="87">
        <f t="shared" si="79"/>
        <v>0</v>
      </c>
      <c r="N66" s="87">
        <f t="shared" si="79"/>
        <v>0</v>
      </c>
      <c r="O66" s="87">
        <f t="shared" si="79"/>
        <v>315</v>
      </c>
      <c r="P66" s="87">
        <f t="shared" si="79"/>
        <v>0</v>
      </c>
      <c r="Q66" s="87">
        <f t="shared" si="79"/>
        <v>0</v>
      </c>
      <c r="R66" s="87">
        <f t="shared" si="79"/>
        <v>0</v>
      </c>
      <c r="S66" s="87">
        <f t="shared" si="79"/>
        <v>0</v>
      </c>
      <c r="T66" s="100">
        <f t="shared" si="76"/>
        <v>315</v>
      </c>
      <c r="V66" s="87">
        <f t="shared" si="3"/>
        <v>0</v>
      </c>
    </row>
    <row r="67" spans="1:22" ht="14.25" customHeight="1">
      <c r="A67" s="305" t="s">
        <v>1152</v>
      </c>
      <c r="B67" s="306">
        <v>372</v>
      </c>
      <c r="C67" s="306">
        <v>74</v>
      </c>
      <c r="D67" s="306">
        <f t="shared" si="74"/>
        <v>446</v>
      </c>
      <c r="E67" s="307">
        <v>22969</v>
      </c>
      <c r="F67" s="307">
        <v>12</v>
      </c>
      <c r="G67" s="87">
        <f t="shared" ref="G67:S67" si="80">IF($F67=G$1,+$B67,0)</f>
        <v>0</v>
      </c>
      <c r="H67" s="87">
        <f t="shared" si="80"/>
        <v>0</v>
      </c>
      <c r="I67" s="87">
        <f t="shared" si="80"/>
        <v>0</v>
      </c>
      <c r="J67" s="87">
        <f t="shared" si="80"/>
        <v>0</v>
      </c>
      <c r="K67" s="87">
        <f t="shared" si="80"/>
        <v>0</v>
      </c>
      <c r="L67" s="87">
        <f t="shared" si="80"/>
        <v>0</v>
      </c>
      <c r="M67" s="87">
        <f t="shared" si="80"/>
        <v>0</v>
      </c>
      <c r="N67" s="87">
        <f t="shared" si="80"/>
        <v>0</v>
      </c>
      <c r="O67" s="87">
        <f t="shared" si="80"/>
        <v>0</v>
      </c>
      <c r="P67" s="87">
        <f t="shared" si="80"/>
        <v>0</v>
      </c>
      <c r="Q67" s="87">
        <f t="shared" si="80"/>
        <v>0</v>
      </c>
      <c r="R67" s="87">
        <f t="shared" si="80"/>
        <v>372</v>
      </c>
      <c r="S67" s="87">
        <f t="shared" si="80"/>
        <v>0</v>
      </c>
      <c r="T67" s="100">
        <f t="shared" si="76"/>
        <v>372</v>
      </c>
      <c r="V67" s="87">
        <f t="shared" si="3"/>
        <v>0</v>
      </c>
    </row>
    <row r="68" spans="1:22" ht="20.25" customHeight="1">
      <c r="A68" s="320" t="s">
        <v>237</v>
      </c>
      <c r="B68" s="306">
        <v>442.5</v>
      </c>
      <c r="C68" s="306"/>
      <c r="D68" s="306">
        <f t="shared" si="74"/>
        <v>442.5</v>
      </c>
      <c r="E68" s="307">
        <v>22970</v>
      </c>
      <c r="F68" s="307">
        <v>9</v>
      </c>
      <c r="G68" s="87">
        <f t="shared" ref="G68:S68" si="81">IF($F68=G$1,+$B68,0)</f>
        <v>0</v>
      </c>
      <c r="H68" s="87">
        <f t="shared" si="81"/>
        <v>0</v>
      </c>
      <c r="I68" s="87">
        <f t="shared" si="81"/>
        <v>0</v>
      </c>
      <c r="J68" s="87">
        <f t="shared" si="81"/>
        <v>0</v>
      </c>
      <c r="K68" s="87">
        <f t="shared" si="81"/>
        <v>0</v>
      </c>
      <c r="L68" s="87">
        <f t="shared" si="81"/>
        <v>0</v>
      </c>
      <c r="M68" s="87">
        <f t="shared" si="81"/>
        <v>0</v>
      </c>
      <c r="N68" s="87">
        <f t="shared" si="81"/>
        <v>0</v>
      </c>
      <c r="O68" s="87">
        <f t="shared" si="81"/>
        <v>442.5</v>
      </c>
      <c r="P68" s="87">
        <f t="shared" si="81"/>
        <v>0</v>
      </c>
      <c r="Q68" s="87">
        <f t="shared" si="81"/>
        <v>0</v>
      </c>
      <c r="R68" s="87">
        <f t="shared" si="81"/>
        <v>0</v>
      </c>
      <c r="S68" s="87">
        <f t="shared" si="81"/>
        <v>0</v>
      </c>
      <c r="T68" s="100">
        <f t="shared" si="76"/>
        <v>442.5</v>
      </c>
      <c r="V68" s="87">
        <f t="shared" si="3"/>
        <v>0</v>
      </c>
    </row>
    <row r="69" spans="1:22" ht="15" customHeight="1">
      <c r="A69" s="321"/>
      <c r="B69" s="306"/>
      <c r="C69" s="306"/>
      <c r="D69" s="306">
        <f t="shared" si="74"/>
        <v>0</v>
      </c>
      <c r="E69" s="307"/>
      <c r="F69" s="307"/>
      <c r="G69" s="87">
        <f t="shared" ref="G69:S69" si="82">IF($F69=G$1,+$B69,0)</f>
        <v>0</v>
      </c>
      <c r="H69" s="87">
        <f t="shared" si="82"/>
        <v>0</v>
      </c>
      <c r="I69" s="87">
        <f t="shared" si="82"/>
        <v>0</v>
      </c>
      <c r="J69" s="87">
        <f t="shared" si="82"/>
        <v>0</v>
      </c>
      <c r="K69" s="87">
        <f t="shared" si="82"/>
        <v>0</v>
      </c>
      <c r="L69" s="87">
        <f t="shared" si="82"/>
        <v>0</v>
      </c>
      <c r="M69" s="87">
        <f t="shared" si="82"/>
        <v>0</v>
      </c>
      <c r="N69" s="87">
        <f t="shared" si="82"/>
        <v>0</v>
      </c>
      <c r="O69" s="87">
        <f t="shared" si="82"/>
        <v>0</v>
      </c>
      <c r="P69" s="87">
        <f t="shared" si="82"/>
        <v>0</v>
      </c>
      <c r="Q69" s="87">
        <f t="shared" si="82"/>
        <v>0</v>
      </c>
      <c r="R69" s="87">
        <f t="shared" si="82"/>
        <v>0</v>
      </c>
      <c r="S69" s="87">
        <f t="shared" si="82"/>
        <v>0</v>
      </c>
      <c r="T69" s="100">
        <f t="shared" si="76"/>
        <v>0</v>
      </c>
      <c r="V69" s="87">
        <f t="shared" si="3"/>
        <v>0</v>
      </c>
    </row>
    <row r="70" spans="1:22" ht="14.25" customHeight="1">
      <c r="A70" s="321"/>
      <c r="B70" s="306"/>
      <c r="C70" s="306"/>
      <c r="D70" s="306">
        <f t="shared" si="74"/>
        <v>0</v>
      </c>
      <c r="E70" s="307"/>
      <c r="F70" s="307"/>
      <c r="G70" s="87">
        <f t="shared" ref="G70:S70" si="83">IF($F70=G$1,+$B70,0)</f>
        <v>0</v>
      </c>
      <c r="H70" s="87">
        <f t="shared" si="83"/>
        <v>0</v>
      </c>
      <c r="I70" s="87">
        <f t="shared" si="83"/>
        <v>0</v>
      </c>
      <c r="J70" s="87">
        <f t="shared" si="83"/>
        <v>0</v>
      </c>
      <c r="K70" s="87">
        <f t="shared" si="83"/>
        <v>0</v>
      </c>
      <c r="L70" s="87">
        <f t="shared" si="83"/>
        <v>0</v>
      </c>
      <c r="M70" s="87">
        <f t="shared" si="83"/>
        <v>0</v>
      </c>
      <c r="N70" s="87">
        <f t="shared" si="83"/>
        <v>0</v>
      </c>
      <c r="O70" s="87">
        <f t="shared" si="83"/>
        <v>0</v>
      </c>
      <c r="P70" s="87">
        <f t="shared" si="83"/>
        <v>0</v>
      </c>
      <c r="Q70" s="87">
        <f t="shared" si="83"/>
        <v>0</v>
      </c>
      <c r="R70" s="87">
        <f t="shared" si="83"/>
        <v>0</v>
      </c>
      <c r="S70" s="87">
        <f t="shared" si="83"/>
        <v>0</v>
      </c>
      <c r="T70" s="100">
        <f t="shared" si="76"/>
        <v>0</v>
      </c>
      <c r="V70" s="87">
        <f t="shared" si="3"/>
        <v>0</v>
      </c>
    </row>
    <row r="71" spans="1:22" ht="14.25" customHeight="1">
      <c r="A71" s="321"/>
      <c r="B71" s="306"/>
      <c r="C71" s="306"/>
      <c r="D71" s="306">
        <f t="shared" si="74"/>
        <v>0</v>
      </c>
      <c r="E71" s="307"/>
      <c r="F71" s="307"/>
      <c r="G71" s="87">
        <f t="shared" ref="G71:S71" si="84">IF($F71=G$1,+$B71,0)</f>
        <v>0</v>
      </c>
      <c r="H71" s="87">
        <f t="shared" si="84"/>
        <v>0</v>
      </c>
      <c r="I71" s="87">
        <f t="shared" si="84"/>
        <v>0</v>
      </c>
      <c r="J71" s="87">
        <f t="shared" si="84"/>
        <v>0</v>
      </c>
      <c r="K71" s="87">
        <f t="shared" si="84"/>
        <v>0</v>
      </c>
      <c r="L71" s="87">
        <f t="shared" si="84"/>
        <v>0</v>
      </c>
      <c r="M71" s="87">
        <f t="shared" si="84"/>
        <v>0</v>
      </c>
      <c r="N71" s="87">
        <f t="shared" si="84"/>
        <v>0</v>
      </c>
      <c r="O71" s="87">
        <f t="shared" si="84"/>
        <v>0</v>
      </c>
      <c r="P71" s="87">
        <f t="shared" si="84"/>
        <v>0</v>
      </c>
      <c r="Q71" s="87">
        <f t="shared" si="84"/>
        <v>0</v>
      </c>
      <c r="R71" s="87">
        <f t="shared" si="84"/>
        <v>0</v>
      </c>
      <c r="S71" s="87">
        <f t="shared" si="84"/>
        <v>0</v>
      </c>
      <c r="T71" s="100">
        <f t="shared" si="76"/>
        <v>0</v>
      </c>
      <c r="V71" s="87">
        <f t="shared" si="3"/>
        <v>0</v>
      </c>
    </row>
    <row r="72" spans="1:22" ht="14.25" customHeight="1">
      <c r="A72" s="321" t="s">
        <v>582</v>
      </c>
      <c r="B72" s="306">
        <v>69.459999999999994</v>
      </c>
      <c r="C72" s="306">
        <v>3.47</v>
      </c>
      <c r="D72" s="306">
        <f t="shared" si="74"/>
        <v>72.929999999999993</v>
      </c>
      <c r="E72" s="317" t="s">
        <v>211</v>
      </c>
      <c r="F72" s="317">
        <v>6</v>
      </c>
      <c r="G72" s="87">
        <f t="shared" ref="G72:S72" si="85">IF($F72=G$1,+$B72,0)</f>
        <v>0</v>
      </c>
      <c r="H72" s="87">
        <f t="shared" si="85"/>
        <v>0</v>
      </c>
      <c r="I72" s="87">
        <f t="shared" si="85"/>
        <v>0</v>
      </c>
      <c r="J72" s="87">
        <f t="shared" si="85"/>
        <v>0</v>
      </c>
      <c r="K72" s="87">
        <f t="shared" si="85"/>
        <v>0</v>
      </c>
      <c r="L72" s="87">
        <f t="shared" si="85"/>
        <v>69.459999999999994</v>
      </c>
      <c r="M72" s="87">
        <f t="shared" si="85"/>
        <v>0</v>
      </c>
      <c r="N72" s="87">
        <f t="shared" si="85"/>
        <v>0</v>
      </c>
      <c r="O72" s="87">
        <f t="shared" si="85"/>
        <v>0</v>
      </c>
      <c r="P72" s="87">
        <f t="shared" si="85"/>
        <v>0</v>
      </c>
      <c r="Q72" s="87">
        <f t="shared" si="85"/>
        <v>0</v>
      </c>
      <c r="R72" s="87">
        <f t="shared" si="85"/>
        <v>0</v>
      </c>
      <c r="S72" s="87">
        <f t="shared" si="85"/>
        <v>0</v>
      </c>
      <c r="T72" s="100">
        <f t="shared" si="76"/>
        <v>69.459999999999994</v>
      </c>
      <c r="V72" s="87">
        <f t="shared" si="3"/>
        <v>0</v>
      </c>
    </row>
    <row r="73" spans="1:22" ht="14.25" customHeight="1">
      <c r="A73" s="321"/>
      <c r="B73" s="309"/>
      <c r="C73" s="306"/>
      <c r="D73" s="306">
        <f t="shared" si="74"/>
        <v>0</v>
      </c>
      <c r="E73" s="307"/>
      <c r="F73" s="307"/>
      <c r="G73" s="87">
        <f t="shared" ref="G73:S73" si="86">IF($F73=G$1,+$B73,0)</f>
        <v>0</v>
      </c>
      <c r="H73" s="87">
        <f t="shared" si="86"/>
        <v>0</v>
      </c>
      <c r="I73" s="87">
        <f t="shared" si="86"/>
        <v>0</v>
      </c>
      <c r="J73" s="87">
        <f t="shared" si="86"/>
        <v>0</v>
      </c>
      <c r="K73" s="87">
        <f t="shared" si="86"/>
        <v>0</v>
      </c>
      <c r="L73" s="87">
        <f t="shared" si="86"/>
        <v>0</v>
      </c>
      <c r="M73" s="87">
        <f t="shared" si="86"/>
        <v>0</v>
      </c>
      <c r="N73" s="87">
        <f t="shared" si="86"/>
        <v>0</v>
      </c>
      <c r="O73" s="87">
        <f t="shared" si="86"/>
        <v>0</v>
      </c>
      <c r="P73" s="87">
        <f t="shared" si="86"/>
        <v>0</v>
      </c>
      <c r="Q73" s="87">
        <f t="shared" si="86"/>
        <v>0</v>
      </c>
      <c r="R73" s="87">
        <f t="shared" si="86"/>
        <v>0</v>
      </c>
      <c r="S73" s="87">
        <f t="shared" si="86"/>
        <v>0</v>
      </c>
      <c r="T73" s="100">
        <f t="shared" si="76"/>
        <v>0</v>
      </c>
      <c r="V73" s="87">
        <f t="shared" si="3"/>
        <v>0</v>
      </c>
    </row>
    <row r="74" spans="1:22" ht="14.25" customHeight="1">
      <c r="A74" s="323" t="s">
        <v>243</v>
      </c>
      <c r="B74" s="326">
        <f t="shared" ref="B74:D74" si="87">SUM(B63:B73)</f>
        <v>2414.7799999999997</v>
      </c>
      <c r="C74" s="326">
        <f t="shared" si="87"/>
        <v>306.47000000000003</v>
      </c>
      <c r="D74" s="326">
        <f t="shared" si="87"/>
        <v>2721.2499999999995</v>
      </c>
      <c r="E74" s="317"/>
      <c r="F74" s="307"/>
      <c r="G74" s="105">
        <f t="shared" ref="G74:P74" si="88">SUM(G63:G73)</f>
        <v>385.82</v>
      </c>
      <c r="H74" s="105">
        <f t="shared" si="88"/>
        <v>0</v>
      </c>
      <c r="I74" s="105">
        <f t="shared" si="88"/>
        <v>830</v>
      </c>
      <c r="J74" s="105">
        <f t="shared" si="88"/>
        <v>0</v>
      </c>
      <c r="K74" s="105">
        <f t="shared" si="88"/>
        <v>0</v>
      </c>
      <c r="L74" s="105">
        <f t="shared" si="88"/>
        <v>69.459999999999994</v>
      </c>
      <c r="M74" s="105">
        <f t="shared" si="88"/>
        <v>0</v>
      </c>
      <c r="N74" s="105">
        <f t="shared" si="88"/>
        <v>0</v>
      </c>
      <c r="O74" s="105">
        <f t="shared" si="88"/>
        <v>757.5</v>
      </c>
      <c r="P74" s="105">
        <f t="shared" si="88"/>
        <v>0</v>
      </c>
      <c r="Q74" s="105">
        <f>SUM(Q67:Q73)</f>
        <v>0</v>
      </c>
      <c r="R74" s="105">
        <f t="shared" ref="R74:T74" si="89">SUM(R63:R73)</f>
        <v>372</v>
      </c>
      <c r="S74" s="105">
        <f t="shared" si="89"/>
        <v>0</v>
      </c>
      <c r="T74" s="105">
        <f t="shared" si="89"/>
        <v>2414.7799999999997</v>
      </c>
      <c r="V74" s="87">
        <f t="shared" si="3"/>
        <v>0</v>
      </c>
    </row>
    <row r="75" spans="1:22" ht="14.25" customHeight="1">
      <c r="A75" s="305" t="s">
        <v>349</v>
      </c>
      <c r="B75" s="322">
        <v>355.48</v>
      </c>
      <c r="C75" s="322"/>
      <c r="D75" s="306">
        <f t="shared" ref="D75:D87" si="90">SUM(B75:C75)</f>
        <v>355.48</v>
      </c>
      <c r="E75" s="307">
        <v>22971</v>
      </c>
      <c r="F75" s="317">
        <v>1</v>
      </c>
      <c r="G75" s="87">
        <f t="shared" ref="G75:S75" si="91">IF($F75=G$1,+$B75,0)</f>
        <v>355.48</v>
      </c>
      <c r="H75" s="87">
        <f t="shared" si="91"/>
        <v>0</v>
      </c>
      <c r="I75" s="87">
        <f t="shared" si="91"/>
        <v>0</v>
      </c>
      <c r="J75" s="87">
        <f t="shared" si="91"/>
        <v>0</v>
      </c>
      <c r="K75" s="87">
        <f t="shared" si="91"/>
        <v>0</v>
      </c>
      <c r="L75" s="87">
        <f t="shared" si="91"/>
        <v>0</v>
      </c>
      <c r="M75" s="87">
        <f t="shared" si="91"/>
        <v>0</v>
      </c>
      <c r="N75" s="87">
        <f t="shared" si="91"/>
        <v>0</v>
      </c>
      <c r="O75" s="87">
        <f t="shared" si="91"/>
        <v>0</v>
      </c>
      <c r="P75" s="87">
        <f t="shared" si="91"/>
        <v>0</v>
      </c>
      <c r="Q75" s="87">
        <f t="shared" si="91"/>
        <v>0</v>
      </c>
      <c r="R75" s="87">
        <f t="shared" si="91"/>
        <v>0</v>
      </c>
      <c r="S75" s="87">
        <f t="shared" si="91"/>
        <v>0</v>
      </c>
      <c r="T75" s="100">
        <f t="shared" ref="T75:T87" si="92">SUM(G75:R75)</f>
        <v>355.48</v>
      </c>
      <c r="V75" s="87">
        <f t="shared" si="3"/>
        <v>0</v>
      </c>
    </row>
    <row r="76" spans="1:22" ht="14.25" customHeight="1">
      <c r="A76" s="305" t="s">
        <v>356</v>
      </c>
      <c r="B76" s="306">
        <v>30.34</v>
      </c>
      <c r="C76" s="306"/>
      <c r="D76" s="306">
        <f t="shared" si="90"/>
        <v>30.34</v>
      </c>
      <c r="E76" s="212" t="s">
        <v>211</v>
      </c>
      <c r="F76" s="317">
        <v>1</v>
      </c>
      <c r="G76" s="87">
        <f t="shared" ref="G76:S76" si="93">IF($F76=G$1,+$B76,0)</f>
        <v>30.34</v>
      </c>
      <c r="H76" s="87">
        <f t="shared" si="93"/>
        <v>0</v>
      </c>
      <c r="I76" s="87">
        <f t="shared" si="93"/>
        <v>0</v>
      </c>
      <c r="J76" s="87">
        <f t="shared" si="93"/>
        <v>0</v>
      </c>
      <c r="K76" s="87">
        <f t="shared" si="93"/>
        <v>0</v>
      </c>
      <c r="L76" s="87">
        <f t="shared" si="93"/>
        <v>0</v>
      </c>
      <c r="M76" s="87">
        <f t="shared" si="93"/>
        <v>0</v>
      </c>
      <c r="N76" s="87">
        <f t="shared" si="93"/>
        <v>0</v>
      </c>
      <c r="O76" s="87">
        <f t="shared" si="93"/>
        <v>0</v>
      </c>
      <c r="P76" s="87">
        <f t="shared" si="93"/>
        <v>0</v>
      </c>
      <c r="Q76" s="87">
        <f t="shared" si="93"/>
        <v>0</v>
      </c>
      <c r="R76" s="87">
        <f t="shared" si="93"/>
        <v>0</v>
      </c>
      <c r="S76" s="87">
        <f t="shared" si="93"/>
        <v>0</v>
      </c>
      <c r="T76" s="100">
        <f t="shared" si="92"/>
        <v>30.34</v>
      </c>
      <c r="V76" s="87">
        <f t="shared" si="3"/>
        <v>0</v>
      </c>
    </row>
    <row r="77" spans="1:22" ht="14.25" customHeight="1">
      <c r="A77" s="305" t="s">
        <v>212</v>
      </c>
      <c r="B77" s="306">
        <v>415</v>
      </c>
      <c r="C77" s="306">
        <v>83</v>
      </c>
      <c r="D77" s="306">
        <f t="shared" si="90"/>
        <v>498</v>
      </c>
      <c r="E77" s="307">
        <v>22972</v>
      </c>
      <c r="F77" s="317">
        <v>3</v>
      </c>
      <c r="G77" s="87">
        <f t="shared" ref="G77:S77" si="94">IF($F77=G$1,+$B77,0)</f>
        <v>0</v>
      </c>
      <c r="H77" s="87">
        <f t="shared" si="94"/>
        <v>0</v>
      </c>
      <c r="I77" s="87">
        <f t="shared" si="94"/>
        <v>415</v>
      </c>
      <c r="J77" s="87">
        <f t="shared" si="94"/>
        <v>0</v>
      </c>
      <c r="K77" s="87">
        <f t="shared" si="94"/>
        <v>0</v>
      </c>
      <c r="L77" s="87">
        <f t="shared" si="94"/>
        <v>0</v>
      </c>
      <c r="M77" s="87">
        <f t="shared" si="94"/>
        <v>0</v>
      </c>
      <c r="N77" s="87">
        <f t="shared" si="94"/>
        <v>0</v>
      </c>
      <c r="O77" s="87">
        <f t="shared" si="94"/>
        <v>0</v>
      </c>
      <c r="P77" s="87">
        <f t="shared" si="94"/>
        <v>0</v>
      </c>
      <c r="Q77" s="87">
        <f t="shared" si="94"/>
        <v>0</v>
      </c>
      <c r="R77" s="87">
        <f t="shared" si="94"/>
        <v>0</v>
      </c>
      <c r="S77" s="87">
        <f t="shared" si="94"/>
        <v>0</v>
      </c>
      <c r="T77" s="100">
        <f t="shared" si="92"/>
        <v>415</v>
      </c>
      <c r="V77" s="87">
        <f t="shared" si="3"/>
        <v>0</v>
      </c>
    </row>
    <row r="78" spans="1:22" ht="15.75" customHeight="1">
      <c r="A78" s="339" t="s">
        <v>1170</v>
      </c>
      <c r="B78" s="306">
        <v>300</v>
      </c>
      <c r="C78" s="306"/>
      <c r="D78" s="306">
        <f t="shared" si="90"/>
        <v>300</v>
      </c>
      <c r="E78" s="307">
        <v>22973</v>
      </c>
      <c r="F78" s="317">
        <v>3</v>
      </c>
      <c r="G78" s="87">
        <f t="shared" ref="G78:S78" si="95">IF($F78=G$1,+$B78,0)</f>
        <v>0</v>
      </c>
      <c r="H78" s="87">
        <f t="shared" si="95"/>
        <v>0</v>
      </c>
      <c r="I78" s="87">
        <f t="shared" si="95"/>
        <v>300</v>
      </c>
      <c r="J78" s="87">
        <f t="shared" si="95"/>
        <v>0</v>
      </c>
      <c r="K78" s="87">
        <f t="shared" si="95"/>
        <v>0</v>
      </c>
      <c r="L78" s="87">
        <f t="shared" si="95"/>
        <v>0</v>
      </c>
      <c r="M78" s="87">
        <f t="shared" si="95"/>
        <v>0</v>
      </c>
      <c r="N78" s="87">
        <f t="shared" si="95"/>
        <v>0</v>
      </c>
      <c r="O78" s="87">
        <f t="shared" si="95"/>
        <v>0</v>
      </c>
      <c r="P78" s="87">
        <f t="shared" si="95"/>
        <v>0</v>
      </c>
      <c r="Q78" s="87">
        <f t="shared" si="95"/>
        <v>0</v>
      </c>
      <c r="R78" s="87">
        <f t="shared" si="95"/>
        <v>0</v>
      </c>
      <c r="S78" s="87">
        <f t="shared" si="95"/>
        <v>0</v>
      </c>
      <c r="T78" s="100">
        <f t="shared" si="92"/>
        <v>300</v>
      </c>
      <c r="V78" s="87">
        <f t="shared" si="3"/>
        <v>0</v>
      </c>
    </row>
    <row r="79" spans="1:22" ht="14.25" customHeight="1">
      <c r="A79" s="321"/>
      <c r="B79" s="306"/>
      <c r="C79" s="306"/>
      <c r="D79" s="306">
        <f t="shared" si="90"/>
        <v>0</v>
      </c>
      <c r="E79" s="307"/>
      <c r="F79" s="317"/>
      <c r="G79" s="87">
        <f t="shared" ref="G79:S79" si="96">IF($F79=G$1,+$B79,0)</f>
        <v>0</v>
      </c>
      <c r="H79" s="87">
        <f t="shared" si="96"/>
        <v>0</v>
      </c>
      <c r="I79" s="87">
        <f t="shared" si="96"/>
        <v>0</v>
      </c>
      <c r="J79" s="87">
        <f t="shared" si="96"/>
        <v>0</v>
      </c>
      <c r="K79" s="87">
        <f t="shared" si="96"/>
        <v>0</v>
      </c>
      <c r="L79" s="87">
        <f t="shared" si="96"/>
        <v>0</v>
      </c>
      <c r="M79" s="87">
        <f t="shared" si="96"/>
        <v>0</v>
      </c>
      <c r="N79" s="87">
        <f t="shared" si="96"/>
        <v>0</v>
      </c>
      <c r="O79" s="87">
        <f t="shared" si="96"/>
        <v>0</v>
      </c>
      <c r="P79" s="87">
        <f t="shared" si="96"/>
        <v>0</v>
      </c>
      <c r="Q79" s="87">
        <f t="shared" si="96"/>
        <v>0</v>
      </c>
      <c r="R79" s="87">
        <f t="shared" si="96"/>
        <v>0</v>
      </c>
      <c r="S79" s="87">
        <f t="shared" si="96"/>
        <v>0</v>
      </c>
      <c r="T79" s="100">
        <f t="shared" si="92"/>
        <v>0</v>
      </c>
      <c r="V79" s="87">
        <f t="shared" si="3"/>
        <v>0</v>
      </c>
    </row>
    <row r="80" spans="1:22" ht="14.25" customHeight="1">
      <c r="A80" s="321"/>
      <c r="B80" s="306"/>
      <c r="C80" s="306"/>
      <c r="D80" s="306">
        <f t="shared" si="90"/>
        <v>0</v>
      </c>
      <c r="E80" s="307"/>
      <c r="F80" s="317"/>
      <c r="G80" s="87">
        <f t="shared" ref="G80:S80" si="97">IF($F80=G$1,+$B80,0)</f>
        <v>0</v>
      </c>
      <c r="H80" s="87">
        <f t="shared" si="97"/>
        <v>0</v>
      </c>
      <c r="I80" s="87">
        <f t="shared" si="97"/>
        <v>0</v>
      </c>
      <c r="J80" s="87">
        <f t="shared" si="97"/>
        <v>0</v>
      </c>
      <c r="K80" s="87">
        <f t="shared" si="97"/>
        <v>0</v>
      </c>
      <c r="L80" s="87">
        <f t="shared" si="97"/>
        <v>0</v>
      </c>
      <c r="M80" s="87">
        <f t="shared" si="97"/>
        <v>0</v>
      </c>
      <c r="N80" s="87">
        <f t="shared" si="97"/>
        <v>0</v>
      </c>
      <c r="O80" s="87">
        <f t="shared" si="97"/>
        <v>0</v>
      </c>
      <c r="P80" s="87">
        <f t="shared" si="97"/>
        <v>0</v>
      </c>
      <c r="Q80" s="87">
        <f t="shared" si="97"/>
        <v>0</v>
      </c>
      <c r="R80" s="87">
        <f t="shared" si="97"/>
        <v>0</v>
      </c>
      <c r="S80" s="87">
        <f t="shared" si="97"/>
        <v>0</v>
      </c>
      <c r="T80" s="100">
        <f t="shared" si="92"/>
        <v>0</v>
      </c>
      <c r="V80" s="87">
        <f t="shared" si="3"/>
        <v>0</v>
      </c>
    </row>
    <row r="81" spans="1:22" ht="14.25" customHeight="1">
      <c r="A81" s="321"/>
      <c r="B81" s="306"/>
      <c r="C81" s="306"/>
      <c r="D81" s="306">
        <f t="shared" si="90"/>
        <v>0</v>
      </c>
      <c r="E81" s="307"/>
      <c r="F81" s="317"/>
      <c r="G81" s="87">
        <f t="shared" ref="G81:S81" si="98">IF($F81=G$1,+$B81,0)</f>
        <v>0</v>
      </c>
      <c r="H81" s="87">
        <f t="shared" si="98"/>
        <v>0</v>
      </c>
      <c r="I81" s="87">
        <f t="shared" si="98"/>
        <v>0</v>
      </c>
      <c r="J81" s="87">
        <f t="shared" si="98"/>
        <v>0</v>
      </c>
      <c r="K81" s="87">
        <f t="shared" si="98"/>
        <v>0</v>
      </c>
      <c r="L81" s="87">
        <f t="shared" si="98"/>
        <v>0</v>
      </c>
      <c r="M81" s="87">
        <f t="shared" si="98"/>
        <v>0</v>
      </c>
      <c r="N81" s="87">
        <f t="shared" si="98"/>
        <v>0</v>
      </c>
      <c r="O81" s="87">
        <f t="shared" si="98"/>
        <v>0</v>
      </c>
      <c r="P81" s="87">
        <f t="shared" si="98"/>
        <v>0</v>
      </c>
      <c r="Q81" s="87">
        <f t="shared" si="98"/>
        <v>0</v>
      </c>
      <c r="R81" s="87">
        <f t="shared" si="98"/>
        <v>0</v>
      </c>
      <c r="S81" s="87">
        <f t="shared" si="98"/>
        <v>0</v>
      </c>
      <c r="T81" s="100">
        <f t="shared" si="92"/>
        <v>0</v>
      </c>
      <c r="V81" s="87">
        <f t="shared" si="3"/>
        <v>0</v>
      </c>
    </row>
    <row r="82" spans="1:22" ht="14.25" customHeight="1">
      <c r="A82" s="321"/>
      <c r="B82" s="306"/>
      <c r="C82" s="306"/>
      <c r="D82" s="314">
        <f t="shared" si="90"/>
        <v>0</v>
      </c>
      <c r="E82" s="307"/>
      <c r="F82" s="317"/>
      <c r="G82" s="87">
        <f t="shared" ref="G82:S82" si="99">IF($F82=G$1,+$B82,0)</f>
        <v>0</v>
      </c>
      <c r="H82" s="87">
        <f t="shared" si="99"/>
        <v>0</v>
      </c>
      <c r="I82" s="87">
        <f t="shared" si="99"/>
        <v>0</v>
      </c>
      <c r="J82" s="87">
        <f t="shared" si="99"/>
        <v>0</v>
      </c>
      <c r="K82" s="87">
        <f t="shared" si="99"/>
        <v>0</v>
      </c>
      <c r="L82" s="87">
        <f t="shared" si="99"/>
        <v>0</v>
      </c>
      <c r="M82" s="87">
        <f t="shared" si="99"/>
        <v>0</v>
      </c>
      <c r="N82" s="87">
        <f t="shared" si="99"/>
        <v>0</v>
      </c>
      <c r="O82" s="87">
        <f t="shared" si="99"/>
        <v>0</v>
      </c>
      <c r="P82" s="87">
        <f t="shared" si="99"/>
        <v>0</v>
      </c>
      <c r="Q82" s="87">
        <f t="shared" si="99"/>
        <v>0</v>
      </c>
      <c r="R82" s="87">
        <f t="shared" si="99"/>
        <v>0</v>
      </c>
      <c r="S82" s="87">
        <f t="shared" si="99"/>
        <v>0</v>
      </c>
      <c r="T82" s="100">
        <f t="shared" si="92"/>
        <v>0</v>
      </c>
      <c r="V82" s="87">
        <f t="shared" si="3"/>
        <v>0</v>
      </c>
    </row>
    <row r="83" spans="1:22" ht="14.25" customHeight="1">
      <c r="A83" s="321"/>
      <c r="B83" s="306"/>
      <c r="C83" s="306"/>
      <c r="D83" s="314">
        <f t="shared" si="90"/>
        <v>0</v>
      </c>
      <c r="E83" s="307"/>
      <c r="F83" s="317"/>
      <c r="G83" s="87">
        <f t="shared" ref="G83:S83" si="100">IF($F83=G$1,+$B83,0)</f>
        <v>0</v>
      </c>
      <c r="H83" s="87">
        <f t="shared" si="100"/>
        <v>0</v>
      </c>
      <c r="I83" s="87">
        <f t="shared" si="100"/>
        <v>0</v>
      </c>
      <c r="J83" s="87">
        <f t="shared" si="100"/>
        <v>0</v>
      </c>
      <c r="K83" s="87">
        <f t="shared" si="100"/>
        <v>0</v>
      </c>
      <c r="L83" s="87">
        <f t="shared" si="100"/>
        <v>0</v>
      </c>
      <c r="M83" s="87">
        <f t="shared" si="100"/>
        <v>0</v>
      </c>
      <c r="N83" s="87">
        <f t="shared" si="100"/>
        <v>0</v>
      </c>
      <c r="O83" s="87">
        <f t="shared" si="100"/>
        <v>0</v>
      </c>
      <c r="P83" s="87">
        <f t="shared" si="100"/>
        <v>0</v>
      </c>
      <c r="Q83" s="87">
        <f t="shared" si="100"/>
        <v>0</v>
      </c>
      <c r="R83" s="87">
        <f t="shared" si="100"/>
        <v>0</v>
      </c>
      <c r="S83" s="87">
        <f t="shared" si="100"/>
        <v>0</v>
      </c>
      <c r="T83" s="100">
        <f t="shared" si="92"/>
        <v>0</v>
      </c>
      <c r="V83" s="87">
        <f t="shared" si="3"/>
        <v>0</v>
      </c>
    </row>
    <row r="84" spans="1:22" ht="14.25" customHeight="1">
      <c r="A84" s="321" t="s">
        <v>582</v>
      </c>
      <c r="B84" s="306">
        <v>75.78</v>
      </c>
      <c r="C84" s="306">
        <v>3.79</v>
      </c>
      <c r="D84" s="306">
        <f t="shared" si="90"/>
        <v>79.570000000000007</v>
      </c>
      <c r="E84" s="307" t="s">
        <v>211</v>
      </c>
      <c r="F84" s="317">
        <v>6</v>
      </c>
      <c r="G84" s="87">
        <f t="shared" ref="G84:S84" si="101">IF($F84=G$1,+$B84,0)</f>
        <v>0</v>
      </c>
      <c r="H84" s="87">
        <f t="shared" si="101"/>
        <v>0</v>
      </c>
      <c r="I84" s="87">
        <f t="shared" si="101"/>
        <v>0</v>
      </c>
      <c r="J84" s="87">
        <f t="shared" si="101"/>
        <v>0</v>
      </c>
      <c r="K84" s="87">
        <f t="shared" si="101"/>
        <v>0</v>
      </c>
      <c r="L84" s="87">
        <f t="shared" si="101"/>
        <v>75.78</v>
      </c>
      <c r="M84" s="87">
        <f t="shared" si="101"/>
        <v>0</v>
      </c>
      <c r="N84" s="87">
        <f t="shared" si="101"/>
        <v>0</v>
      </c>
      <c r="O84" s="87">
        <f t="shared" si="101"/>
        <v>0</v>
      </c>
      <c r="P84" s="87">
        <f t="shared" si="101"/>
        <v>0</v>
      </c>
      <c r="Q84" s="87">
        <f t="shared" si="101"/>
        <v>0</v>
      </c>
      <c r="R84" s="87">
        <f t="shared" si="101"/>
        <v>0</v>
      </c>
      <c r="S84" s="87">
        <f t="shared" si="101"/>
        <v>0</v>
      </c>
      <c r="T84" s="100">
        <f t="shared" si="92"/>
        <v>75.78</v>
      </c>
      <c r="V84" s="87">
        <f t="shared" si="3"/>
        <v>0</v>
      </c>
    </row>
    <row r="85" spans="1:22" ht="14.25" customHeight="1">
      <c r="A85" s="321"/>
      <c r="B85" s="306"/>
      <c r="C85" s="306"/>
      <c r="D85" s="306">
        <f t="shared" si="90"/>
        <v>0</v>
      </c>
      <c r="E85" s="307"/>
      <c r="F85" s="317"/>
      <c r="G85" s="87">
        <f t="shared" ref="G85:S85" si="102">IF($F85=G$1,+$B85,0)</f>
        <v>0</v>
      </c>
      <c r="H85" s="87">
        <f t="shared" si="102"/>
        <v>0</v>
      </c>
      <c r="I85" s="87">
        <f t="shared" si="102"/>
        <v>0</v>
      </c>
      <c r="J85" s="87">
        <f t="shared" si="102"/>
        <v>0</v>
      </c>
      <c r="K85" s="87">
        <f t="shared" si="102"/>
        <v>0</v>
      </c>
      <c r="L85" s="87">
        <f t="shared" si="102"/>
        <v>0</v>
      </c>
      <c r="M85" s="87">
        <f t="shared" si="102"/>
        <v>0</v>
      </c>
      <c r="N85" s="87">
        <f t="shared" si="102"/>
        <v>0</v>
      </c>
      <c r="O85" s="87">
        <f t="shared" si="102"/>
        <v>0</v>
      </c>
      <c r="P85" s="87">
        <f t="shared" si="102"/>
        <v>0</v>
      </c>
      <c r="Q85" s="87">
        <f t="shared" si="102"/>
        <v>0</v>
      </c>
      <c r="R85" s="87">
        <f t="shared" si="102"/>
        <v>0</v>
      </c>
      <c r="S85" s="87">
        <f t="shared" si="102"/>
        <v>0</v>
      </c>
      <c r="T85" s="100">
        <f t="shared" si="92"/>
        <v>0</v>
      </c>
      <c r="V85" s="87">
        <f t="shared" si="3"/>
        <v>0</v>
      </c>
    </row>
    <row r="86" spans="1:22" ht="14.25" customHeight="1">
      <c r="A86" s="321"/>
      <c r="B86" s="306"/>
      <c r="C86" s="306"/>
      <c r="D86" s="306">
        <f t="shared" si="90"/>
        <v>0</v>
      </c>
      <c r="E86" s="307"/>
      <c r="F86" s="317"/>
      <c r="G86" s="87">
        <f t="shared" ref="G86:S86" si="103">IF($F86=G$1,+$B86,0)</f>
        <v>0</v>
      </c>
      <c r="H86" s="87">
        <f t="shared" si="103"/>
        <v>0</v>
      </c>
      <c r="I86" s="87">
        <f t="shared" si="103"/>
        <v>0</v>
      </c>
      <c r="J86" s="87">
        <f t="shared" si="103"/>
        <v>0</v>
      </c>
      <c r="K86" s="87">
        <f t="shared" si="103"/>
        <v>0</v>
      </c>
      <c r="L86" s="87">
        <f t="shared" si="103"/>
        <v>0</v>
      </c>
      <c r="M86" s="87">
        <f t="shared" si="103"/>
        <v>0</v>
      </c>
      <c r="N86" s="87">
        <f t="shared" si="103"/>
        <v>0</v>
      </c>
      <c r="O86" s="87">
        <f t="shared" si="103"/>
        <v>0</v>
      </c>
      <c r="P86" s="87">
        <f t="shared" si="103"/>
        <v>0</v>
      </c>
      <c r="Q86" s="87">
        <f t="shared" si="103"/>
        <v>0</v>
      </c>
      <c r="R86" s="87">
        <f t="shared" si="103"/>
        <v>0</v>
      </c>
      <c r="S86" s="87">
        <f t="shared" si="103"/>
        <v>0</v>
      </c>
      <c r="T86" s="100">
        <f t="shared" si="92"/>
        <v>0</v>
      </c>
      <c r="V86" s="87">
        <f t="shared" si="3"/>
        <v>0</v>
      </c>
    </row>
    <row r="87" spans="1:22" ht="14.25" customHeight="1">
      <c r="A87" s="319"/>
      <c r="B87" s="309"/>
      <c r="C87" s="322"/>
      <c r="D87" s="306">
        <f t="shared" si="90"/>
        <v>0</v>
      </c>
      <c r="E87" s="307"/>
      <c r="F87" s="307"/>
      <c r="G87" s="87">
        <f t="shared" ref="G87:S87" si="104">IF($F87=G$1,+$B87,0)</f>
        <v>0</v>
      </c>
      <c r="H87" s="87">
        <f t="shared" si="104"/>
        <v>0</v>
      </c>
      <c r="I87" s="87">
        <f t="shared" si="104"/>
        <v>0</v>
      </c>
      <c r="J87" s="87">
        <f t="shared" si="104"/>
        <v>0</v>
      </c>
      <c r="K87" s="87">
        <f t="shared" si="104"/>
        <v>0</v>
      </c>
      <c r="L87" s="87">
        <f t="shared" si="104"/>
        <v>0</v>
      </c>
      <c r="M87" s="87">
        <f t="shared" si="104"/>
        <v>0</v>
      </c>
      <c r="N87" s="87">
        <f t="shared" si="104"/>
        <v>0</v>
      </c>
      <c r="O87" s="87">
        <f t="shared" si="104"/>
        <v>0</v>
      </c>
      <c r="P87" s="87">
        <f t="shared" si="104"/>
        <v>0</v>
      </c>
      <c r="Q87" s="87">
        <f t="shared" si="104"/>
        <v>0</v>
      </c>
      <c r="R87" s="87">
        <f t="shared" si="104"/>
        <v>0</v>
      </c>
      <c r="S87" s="87">
        <f t="shared" si="104"/>
        <v>0</v>
      </c>
      <c r="T87" s="100">
        <f t="shared" si="92"/>
        <v>0</v>
      </c>
      <c r="V87" s="87">
        <f t="shared" si="3"/>
        <v>0</v>
      </c>
    </row>
    <row r="88" spans="1:22" ht="14.25" customHeight="1">
      <c r="A88" s="327" t="s">
        <v>245</v>
      </c>
      <c r="B88" s="326">
        <f t="shared" ref="B88:D88" si="105">SUM(B75:B87)</f>
        <v>1176.5999999999999</v>
      </c>
      <c r="C88" s="326">
        <f t="shared" si="105"/>
        <v>86.79</v>
      </c>
      <c r="D88" s="326">
        <f t="shared" si="105"/>
        <v>1263.3899999999999</v>
      </c>
      <c r="E88" s="317"/>
      <c r="F88" s="317"/>
      <c r="G88" s="122">
        <f t="shared" ref="G88:T88" si="106">SUM(G75:G87)</f>
        <v>385.82</v>
      </c>
      <c r="H88" s="122">
        <f t="shared" si="106"/>
        <v>0</v>
      </c>
      <c r="I88" s="122">
        <f t="shared" si="106"/>
        <v>715</v>
      </c>
      <c r="J88" s="122">
        <f t="shared" si="106"/>
        <v>0</v>
      </c>
      <c r="K88" s="122">
        <f t="shared" si="106"/>
        <v>0</v>
      </c>
      <c r="L88" s="122">
        <f t="shared" si="106"/>
        <v>75.78</v>
      </c>
      <c r="M88" s="122">
        <f t="shared" si="106"/>
        <v>0</v>
      </c>
      <c r="N88" s="122">
        <f t="shared" si="106"/>
        <v>0</v>
      </c>
      <c r="O88" s="122">
        <f t="shared" si="106"/>
        <v>0</v>
      </c>
      <c r="P88" s="122">
        <f t="shared" si="106"/>
        <v>0</v>
      </c>
      <c r="Q88" s="122">
        <f t="shared" si="106"/>
        <v>0</v>
      </c>
      <c r="R88" s="122">
        <f t="shared" si="106"/>
        <v>0</v>
      </c>
      <c r="S88" s="122">
        <f t="shared" si="106"/>
        <v>0</v>
      </c>
      <c r="T88" s="122">
        <f t="shared" si="106"/>
        <v>1176.5999999999999</v>
      </c>
      <c r="V88" s="87">
        <f t="shared" si="3"/>
        <v>0</v>
      </c>
    </row>
    <row r="89" spans="1:22" ht="14.25" customHeight="1">
      <c r="A89" s="305" t="s">
        <v>349</v>
      </c>
      <c r="B89" s="328">
        <v>355.28</v>
      </c>
      <c r="C89" s="328"/>
      <c r="D89" s="306">
        <f t="shared" ref="D89:D98" si="107">SUM(B89:C89)</f>
        <v>355.28</v>
      </c>
      <c r="E89" s="307">
        <v>22974</v>
      </c>
      <c r="F89" s="307">
        <v>1</v>
      </c>
      <c r="G89" s="87">
        <f t="shared" ref="G89:S89" si="108">IF($F89=G$1,+$B89,0)</f>
        <v>355.28</v>
      </c>
      <c r="H89" s="87">
        <f t="shared" si="108"/>
        <v>0</v>
      </c>
      <c r="I89" s="87">
        <f t="shared" si="108"/>
        <v>0</v>
      </c>
      <c r="J89" s="87">
        <f t="shared" si="108"/>
        <v>0</v>
      </c>
      <c r="K89" s="87">
        <f t="shared" si="108"/>
        <v>0</v>
      </c>
      <c r="L89" s="87">
        <f t="shared" si="108"/>
        <v>0</v>
      </c>
      <c r="M89" s="87">
        <f t="shared" si="108"/>
        <v>0</v>
      </c>
      <c r="N89" s="87">
        <f t="shared" si="108"/>
        <v>0</v>
      </c>
      <c r="O89" s="87">
        <f t="shared" si="108"/>
        <v>0</v>
      </c>
      <c r="P89" s="87">
        <f t="shared" si="108"/>
        <v>0</v>
      </c>
      <c r="Q89" s="87">
        <f t="shared" si="108"/>
        <v>0</v>
      </c>
      <c r="R89" s="87">
        <f t="shared" si="108"/>
        <v>0</v>
      </c>
      <c r="S89" s="87">
        <f t="shared" si="108"/>
        <v>0</v>
      </c>
      <c r="T89" s="100">
        <f t="shared" ref="T89:T96" si="109">SUM(G89:R89)</f>
        <v>355.28</v>
      </c>
      <c r="V89" s="87">
        <f t="shared" si="3"/>
        <v>0</v>
      </c>
    </row>
    <row r="90" spans="1:22" ht="14.25" customHeight="1">
      <c r="A90" s="305" t="s">
        <v>356</v>
      </c>
      <c r="B90" s="306">
        <v>30.34</v>
      </c>
      <c r="C90" s="306"/>
      <c r="D90" s="306">
        <f t="shared" si="107"/>
        <v>30.34</v>
      </c>
      <c r="E90" s="307" t="s">
        <v>211</v>
      </c>
      <c r="F90" s="307">
        <v>1</v>
      </c>
      <c r="G90" s="87">
        <f t="shared" ref="G90:S90" si="110">IF($F90=G$1,+$B90,0)</f>
        <v>30.34</v>
      </c>
      <c r="H90" s="87">
        <f t="shared" si="110"/>
        <v>0</v>
      </c>
      <c r="I90" s="87">
        <f t="shared" si="110"/>
        <v>0</v>
      </c>
      <c r="J90" s="87">
        <f t="shared" si="110"/>
        <v>0</v>
      </c>
      <c r="K90" s="87">
        <f t="shared" si="110"/>
        <v>0</v>
      </c>
      <c r="L90" s="87">
        <f t="shared" si="110"/>
        <v>0</v>
      </c>
      <c r="M90" s="87">
        <f t="shared" si="110"/>
        <v>0</v>
      </c>
      <c r="N90" s="87">
        <f t="shared" si="110"/>
        <v>0</v>
      </c>
      <c r="O90" s="87">
        <f t="shared" si="110"/>
        <v>0</v>
      </c>
      <c r="P90" s="87">
        <f t="shared" si="110"/>
        <v>0</v>
      </c>
      <c r="Q90" s="87">
        <f t="shared" si="110"/>
        <v>0</v>
      </c>
      <c r="R90" s="87">
        <f t="shared" si="110"/>
        <v>0</v>
      </c>
      <c r="S90" s="87">
        <f t="shared" si="110"/>
        <v>0</v>
      </c>
      <c r="T90" s="100">
        <f t="shared" si="109"/>
        <v>30.34</v>
      </c>
      <c r="V90" s="87">
        <f t="shared" si="3"/>
        <v>0</v>
      </c>
    </row>
    <row r="91" spans="1:22" ht="14.25" customHeight="1">
      <c r="A91" s="336" t="s">
        <v>239</v>
      </c>
      <c r="B91" s="306">
        <v>260</v>
      </c>
      <c r="C91" s="306"/>
      <c r="D91" s="306">
        <f t="shared" si="107"/>
        <v>260</v>
      </c>
      <c r="E91" s="307">
        <v>22975</v>
      </c>
      <c r="F91" s="317">
        <v>1</v>
      </c>
      <c r="G91" s="87">
        <f t="shared" ref="G91:S91" si="111">IF($F91=G$1,+$B91,0)</f>
        <v>260</v>
      </c>
      <c r="H91" s="87">
        <f t="shared" si="111"/>
        <v>0</v>
      </c>
      <c r="I91" s="87">
        <f t="shared" si="111"/>
        <v>0</v>
      </c>
      <c r="J91" s="87">
        <f t="shared" si="111"/>
        <v>0</v>
      </c>
      <c r="K91" s="87">
        <f t="shared" si="111"/>
        <v>0</v>
      </c>
      <c r="L91" s="87">
        <f t="shared" si="111"/>
        <v>0</v>
      </c>
      <c r="M91" s="87">
        <f t="shared" si="111"/>
        <v>0</v>
      </c>
      <c r="N91" s="87">
        <f t="shared" si="111"/>
        <v>0</v>
      </c>
      <c r="O91" s="87">
        <f t="shared" si="111"/>
        <v>0</v>
      </c>
      <c r="P91" s="87">
        <f t="shared" si="111"/>
        <v>0</v>
      </c>
      <c r="Q91" s="87">
        <f t="shared" si="111"/>
        <v>0</v>
      </c>
      <c r="R91" s="87">
        <f t="shared" si="111"/>
        <v>0</v>
      </c>
      <c r="S91" s="87">
        <f t="shared" si="111"/>
        <v>0</v>
      </c>
      <c r="T91" s="100">
        <f t="shared" si="109"/>
        <v>260</v>
      </c>
      <c r="V91" s="87">
        <f t="shared" si="3"/>
        <v>0</v>
      </c>
    </row>
    <row r="92" spans="1:22" ht="14.25" customHeight="1">
      <c r="A92" s="321" t="s">
        <v>212</v>
      </c>
      <c r="B92" s="309">
        <v>415</v>
      </c>
      <c r="C92" s="309">
        <v>83</v>
      </c>
      <c r="D92" s="306">
        <f t="shared" si="107"/>
        <v>498</v>
      </c>
      <c r="E92" s="307">
        <v>22976</v>
      </c>
      <c r="F92" s="317">
        <v>9</v>
      </c>
      <c r="G92" s="87">
        <f t="shared" ref="G92:S92" si="112">IF($F92=G$1,+$B92,0)</f>
        <v>0</v>
      </c>
      <c r="H92" s="87">
        <f t="shared" si="112"/>
        <v>0</v>
      </c>
      <c r="I92" s="87">
        <f t="shared" si="112"/>
        <v>0</v>
      </c>
      <c r="J92" s="87">
        <f t="shared" si="112"/>
        <v>0</v>
      </c>
      <c r="K92" s="87">
        <f t="shared" si="112"/>
        <v>0</v>
      </c>
      <c r="L92" s="87">
        <f t="shared" si="112"/>
        <v>0</v>
      </c>
      <c r="M92" s="87">
        <f t="shared" si="112"/>
        <v>0</v>
      </c>
      <c r="N92" s="87">
        <f t="shared" si="112"/>
        <v>0</v>
      </c>
      <c r="O92" s="87">
        <f t="shared" si="112"/>
        <v>415</v>
      </c>
      <c r="P92" s="87">
        <f t="shared" si="112"/>
        <v>0</v>
      </c>
      <c r="Q92" s="87">
        <f t="shared" si="112"/>
        <v>0</v>
      </c>
      <c r="R92" s="87">
        <f t="shared" si="112"/>
        <v>0</v>
      </c>
      <c r="S92" s="87">
        <f t="shared" si="112"/>
        <v>0</v>
      </c>
      <c r="T92" s="100">
        <f t="shared" si="109"/>
        <v>415</v>
      </c>
      <c r="V92" s="87">
        <f t="shared" si="3"/>
        <v>0</v>
      </c>
    </row>
    <row r="93" spans="1:22" ht="14.25" customHeight="1">
      <c r="A93" s="321" t="s">
        <v>1186</v>
      </c>
      <c r="B93" s="309">
        <v>220</v>
      </c>
      <c r="C93" s="309">
        <v>44</v>
      </c>
      <c r="D93" s="306">
        <f t="shared" si="107"/>
        <v>264</v>
      </c>
      <c r="E93" s="307">
        <v>22978</v>
      </c>
      <c r="F93" s="317">
        <v>3</v>
      </c>
      <c r="G93" s="87">
        <f t="shared" ref="G93:S93" si="113">IF($F93=G$1,+$B93,0)</f>
        <v>0</v>
      </c>
      <c r="H93" s="87">
        <f t="shared" si="113"/>
        <v>0</v>
      </c>
      <c r="I93" s="87">
        <f t="shared" si="113"/>
        <v>220</v>
      </c>
      <c r="J93" s="87">
        <f t="shared" si="113"/>
        <v>0</v>
      </c>
      <c r="K93" s="87">
        <f t="shared" si="113"/>
        <v>0</v>
      </c>
      <c r="L93" s="87">
        <f t="shared" si="113"/>
        <v>0</v>
      </c>
      <c r="M93" s="87">
        <f t="shared" si="113"/>
        <v>0</v>
      </c>
      <c r="N93" s="87">
        <f t="shared" si="113"/>
        <v>0</v>
      </c>
      <c r="O93" s="87">
        <f t="shared" si="113"/>
        <v>0</v>
      </c>
      <c r="P93" s="87">
        <f t="shared" si="113"/>
        <v>0</v>
      </c>
      <c r="Q93" s="87">
        <f t="shared" si="113"/>
        <v>0</v>
      </c>
      <c r="R93" s="87">
        <f t="shared" si="113"/>
        <v>0</v>
      </c>
      <c r="S93" s="87">
        <f t="shared" si="113"/>
        <v>0</v>
      </c>
      <c r="T93" s="100">
        <f t="shared" si="109"/>
        <v>220</v>
      </c>
      <c r="V93" s="87">
        <f t="shared" si="3"/>
        <v>0</v>
      </c>
    </row>
    <row r="94" spans="1:22" ht="14.25" customHeight="1">
      <c r="A94" s="321" t="s">
        <v>240</v>
      </c>
      <c r="B94" s="309">
        <v>94.86</v>
      </c>
      <c r="C94" s="309">
        <v>18.97</v>
      </c>
      <c r="D94" s="306">
        <f t="shared" si="107"/>
        <v>113.83</v>
      </c>
      <c r="E94" s="307">
        <v>22977</v>
      </c>
      <c r="F94" s="345">
        <v>2</v>
      </c>
      <c r="G94" s="87">
        <f t="shared" ref="G94:S94" si="114">IF($F94=G$1,+$B94,0)</f>
        <v>0</v>
      </c>
      <c r="H94" s="87">
        <f t="shared" si="114"/>
        <v>94.86</v>
      </c>
      <c r="I94" s="87">
        <f t="shared" si="114"/>
        <v>0</v>
      </c>
      <c r="J94" s="87">
        <f t="shared" si="114"/>
        <v>0</v>
      </c>
      <c r="K94" s="87">
        <f t="shared" si="114"/>
        <v>0</v>
      </c>
      <c r="L94" s="87">
        <f t="shared" si="114"/>
        <v>0</v>
      </c>
      <c r="M94" s="87">
        <f t="shared" si="114"/>
        <v>0</v>
      </c>
      <c r="N94" s="87">
        <f t="shared" si="114"/>
        <v>0</v>
      </c>
      <c r="O94" s="87">
        <f t="shared" si="114"/>
        <v>0</v>
      </c>
      <c r="P94" s="87">
        <f t="shared" si="114"/>
        <v>0</v>
      </c>
      <c r="Q94" s="87">
        <f t="shared" si="114"/>
        <v>0</v>
      </c>
      <c r="R94" s="87">
        <f t="shared" si="114"/>
        <v>0</v>
      </c>
      <c r="S94" s="87">
        <f t="shared" si="114"/>
        <v>0</v>
      </c>
      <c r="T94" s="100">
        <f t="shared" si="109"/>
        <v>94.86</v>
      </c>
      <c r="V94" s="87">
        <f t="shared" si="3"/>
        <v>0</v>
      </c>
    </row>
    <row r="95" spans="1:22" ht="14.25" customHeight="1">
      <c r="A95" s="321" t="s">
        <v>1187</v>
      </c>
      <c r="B95" s="309">
        <v>132</v>
      </c>
      <c r="C95" s="309"/>
      <c r="D95" s="306">
        <f t="shared" si="107"/>
        <v>132</v>
      </c>
      <c r="E95" s="307">
        <v>22979</v>
      </c>
      <c r="F95" s="317">
        <v>9</v>
      </c>
      <c r="G95" s="87">
        <f t="shared" ref="G95:S95" si="115">IF($F95=G$1,+$B95,0)</f>
        <v>0</v>
      </c>
      <c r="H95" s="87">
        <f t="shared" si="115"/>
        <v>0</v>
      </c>
      <c r="I95" s="87">
        <f t="shared" si="115"/>
        <v>0</v>
      </c>
      <c r="J95" s="87">
        <f t="shared" si="115"/>
        <v>0</v>
      </c>
      <c r="K95" s="87">
        <f t="shared" si="115"/>
        <v>0</v>
      </c>
      <c r="L95" s="87">
        <f t="shared" si="115"/>
        <v>0</v>
      </c>
      <c r="M95" s="87">
        <f t="shared" si="115"/>
        <v>0</v>
      </c>
      <c r="N95" s="87">
        <f t="shared" si="115"/>
        <v>0</v>
      </c>
      <c r="O95" s="87">
        <f t="shared" si="115"/>
        <v>132</v>
      </c>
      <c r="P95" s="87">
        <f t="shared" si="115"/>
        <v>0</v>
      </c>
      <c r="Q95" s="87">
        <f t="shared" si="115"/>
        <v>0</v>
      </c>
      <c r="R95" s="87">
        <f t="shared" si="115"/>
        <v>0</v>
      </c>
      <c r="S95" s="87">
        <f t="shared" si="115"/>
        <v>0</v>
      </c>
      <c r="T95" s="100">
        <f t="shared" si="109"/>
        <v>132</v>
      </c>
      <c r="V95" s="87">
        <f t="shared" si="3"/>
        <v>0</v>
      </c>
    </row>
    <row r="96" spans="1:22" ht="14.25" customHeight="1">
      <c r="A96" s="321" t="s">
        <v>1188</v>
      </c>
      <c r="B96" s="309">
        <v>24.49</v>
      </c>
      <c r="C96" s="309"/>
      <c r="D96" s="306">
        <f t="shared" si="107"/>
        <v>24.49</v>
      </c>
      <c r="E96" s="307">
        <v>22980</v>
      </c>
      <c r="F96" s="317">
        <v>12</v>
      </c>
      <c r="G96" s="87">
        <f t="shared" ref="G96:S96" si="116">IF($F96=G$1,+$B96,0)</f>
        <v>0</v>
      </c>
      <c r="H96" s="87">
        <f t="shared" si="116"/>
        <v>0</v>
      </c>
      <c r="I96" s="87">
        <f t="shared" si="116"/>
        <v>0</v>
      </c>
      <c r="J96" s="87">
        <f t="shared" si="116"/>
        <v>0</v>
      </c>
      <c r="K96" s="87">
        <f t="shared" si="116"/>
        <v>0</v>
      </c>
      <c r="L96" s="87">
        <f t="shared" si="116"/>
        <v>0</v>
      </c>
      <c r="M96" s="87">
        <f t="shared" si="116"/>
        <v>0</v>
      </c>
      <c r="N96" s="87">
        <f t="shared" si="116"/>
        <v>0</v>
      </c>
      <c r="O96" s="87">
        <f t="shared" si="116"/>
        <v>0</v>
      </c>
      <c r="P96" s="87">
        <f t="shared" si="116"/>
        <v>0</v>
      </c>
      <c r="Q96" s="87">
        <f t="shared" si="116"/>
        <v>0</v>
      </c>
      <c r="R96" s="87">
        <f t="shared" si="116"/>
        <v>24.49</v>
      </c>
      <c r="S96" s="87">
        <f t="shared" si="116"/>
        <v>0</v>
      </c>
      <c r="T96" s="100">
        <f t="shared" si="109"/>
        <v>24.49</v>
      </c>
      <c r="V96" s="87">
        <f t="shared" si="3"/>
        <v>0</v>
      </c>
    </row>
    <row r="97" spans="1:22" ht="14.25" customHeight="1">
      <c r="A97" s="321"/>
      <c r="B97" s="309"/>
      <c r="C97" s="309"/>
      <c r="D97" s="306">
        <f t="shared" si="107"/>
        <v>0</v>
      </c>
      <c r="E97" s="307"/>
      <c r="F97" s="317"/>
      <c r="G97" s="87"/>
      <c r="H97" s="87"/>
      <c r="I97" s="87"/>
      <c r="J97" s="87"/>
      <c r="K97" s="87"/>
      <c r="L97" s="87"/>
      <c r="M97" s="87"/>
      <c r="N97" s="87"/>
      <c r="O97" s="87"/>
      <c r="P97" s="87"/>
      <c r="Q97" s="87"/>
      <c r="R97" s="87"/>
      <c r="S97" s="87"/>
      <c r="T97" s="100"/>
      <c r="V97" s="87"/>
    </row>
    <row r="98" spans="1:22" ht="14.25" customHeight="1">
      <c r="A98" s="321" t="s">
        <v>582</v>
      </c>
      <c r="B98" s="309">
        <v>82.31</v>
      </c>
      <c r="C98" s="322">
        <v>4.12</v>
      </c>
      <c r="D98" s="306">
        <f t="shared" si="107"/>
        <v>86.43</v>
      </c>
      <c r="E98" s="307" t="s">
        <v>211</v>
      </c>
      <c r="F98" s="317">
        <v>6</v>
      </c>
      <c r="G98" s="87">
        <f t="shared" ref="G98:S98" si="117">IF($F98=G$1,+$B98,0)</f>
        <v>0</v>
      </c>
      <c r="H98" s="87">
        <f t="shared" si="117"/>
        <v>0</v>
      </c>
      <c r="I98" s="87">
        <f t="shared" si="117"/>
        <v>0</v>
      </c>
      <c r="J98" s="87">
        <f t="shared" si="117"/>
        <v>0</v>
      </c>
      <c r="K98" s="87">
        <f t="shared" si="117"/>
        <v>0</v>
      </c>
      <c r="L98" s="87">
        <f t="shared" si="117"/>
        <v>82.31</v>
      </c>
      <c r="M98" s="87">
        <f t="shared" si="117"/>
        <v>0</v>
      </c>
      <c r="N98" s="87">
        <f t="shared" si="117"/>
        <v>0</v>
      </c>
      <c r="O98" s="87">
        <f t="shared" si="117"/>
        <v>0</v>
      </c>
      <c r="P98" s="87">
        <f t="shared" si="117"/>
        <v>0</v>
      </c>
      <c r="Q98" s="87">
        <f t="shared" si="117"/>
        <v>0</v>
      </c>
      <c r="R98" s="87">
        <f t="shared" si="117"/>
        <v>0</v>
      </c>
      <c r="S98" s="87">
        <f t="shared" si="117"/>
        <v>0</v>
      </c>
      <c r="T98" s="100">
        <f>SUM(G98:R98)</f>
        <v>82.31</v>
      </c>
      <c r="V98" s="87">
        <f t="shared" ref="V98:V128" si="118">+B98-SUM(G98:S98)</f>
        <v>0</v>
      </c>
    </row>
    <row r="99" spans="1:22" ht="14.25" customHeight="1">
      <c r="A99" s="323" t="s">
        <v>248</v>
      </c>
      <c r="B99" s="329">
        <f t="shared" ref="B99:D99" si="119">SUM(B89:B98)</f>
        <v>1614.2799999999997</v>
      </c>
      <c r="C99" s="329">
        <f t="shared" si="119"/>
        <v>150.09</v>
      </c>
      <c r="D99" s="329">
        <f t="shared" si="119"/>
        <v>1764.37</v>
      </c>
      <c r="E99" s="317"/>
      <c r="F99" s="317"/>
      <c r="G99" s="125">
        <f t="shared" ref="G99:T99" si="120">SUM(G89:G98)</f>
        <v>645.61999999999989</v>
      </c>
      <c r="H99" s="125">
        <f t="shared" si="120"/>
        <v>94.86</v>
      </c>
      <c r="I99" s="125">
        <f t="shared" si="120"/>
        <v>220</v>
      </c>
      <c r="J99" s="125">
        <f t="shared" si="120"/>
        <v>0</v>
      </c>
      <c r="K99" s="125">
        <f t="shared" si="120"/>
        <v>0</v>
      </c>
      <c r="L99" s="125">
        <f t="shared" si="120"/>
        <v>82.31</v>
      </c>
      <c r="M99" s="125">
        <f t="shared" si="120"/>
        <v>0</v>
      </c>
      <c r="N99" s="125">
        <f t="shared" si="120"/>
        <v>0</v>
      </c>
      <c r="O99" s="125">
        <f t="shared" si="120"/>
        <v>547</v>
      </c>
      <c r="P99" s="125">
        <f t="shared" si="120"/>
        <v>0</v>
      </c>
      <c r="Q99" s="125">
        <f t="shared" si="120"/>
        <v>0</v>
      </c>
      <c r="R99" s="125">
        <f t="shared" si="120"/>
        <v>24.49</v>
      </c>
      <c r="S99" s="125">
        <f t="shared" si="120"/>
        <v>0</v>
      </c>
      <c r="T99" s="125">
        <f t="shared" si="120"/>
        <v>1614.2799999999997</v>
      </c>
      <c r="V99" s="87">
        <f t="shared" si="118"/>
        <v>0</v>
      </c>
    </row>
    <row r="100" spans="1:22" ht="14.25" customHeight="1">
      <c r="A100" s="321" t="s">
        <v>349</v>
      </c>
      <c r="B100" s="309">
        <v>355.48</v>
      </c>
      <c r="C100" s="319"/>
      <c r="D100" s="306">
        <f t="shared" ref="D100:D107" si="121">SUM(B100:C100)</f>
        <v>355.48</v>
      </c>
      <c r="E100" s="317">
        <v>22982</v>
      </c>
      <c r="F100" s="317">
        <v>1</v>
      </c>
      <c r="G100" s="87">
        <f t="shared" ref="G100:S100" si="122">IF($F100=G$1,+$B100,0)</f>
        <v>355.48</v>
      </c>
      <c r="H100" s="87">
        <f t="shared" si="122"/>
        <v>0</v>
      </c>
      <c r="I100" s="87">
        <f t="shared" si="122"/>
        <v>0</v>
      </c>
      <c r="J100" s="87">
        <f t="shared" si="122"/>
        <v>0</v>
      </c>
      <c r="K100" s="87">
        <f t="shared" si="122"/>
        <v>0</v>
      </c>
      <c r="L100" s="87">
        <f t="shared" si="122"/>
        <v>0</v>
      </c>
      <c r="M100" s="87">
        <f t="shared" si="122"/>
        <v>0</v>
      </c>
      <c r="N100" s="87">
        <f t="shared" si="122"/>
        <v>0</v>
      </c>
      <c r="O100" s="87">
        <f t="shared" si="122"/>
        <v>0</v>
      </c>
      <c r="P100" s="87">
        <f t="shared" si="122"/>
        <v>0</v>
      </c>
      <c r="Q100" s="87">
        <f t="shared" si="122"/>
        <v>0</v>
      </c>
      <c r="R100" s="87">
        <f t="shared" si="122"/>
        <v>0</v>
      </c>
      <c r="S100" s="87">
        <f t="shared" si="122"/>
        <v>0</v>
      </c>
      <c r="T100" s="100">
        <f t="shared" ref="T100:T107" si="123">SUM(G100:R100)</f>
        <v>355.48</v>
      </c>
      <c r="V100" s="87">
        <f t="shared" si="118"/>
        <v>0</v>
      </c>
    </row>
    <row r="101" spans="1:22" ht="14.25" customHeight="1">
      <c r="A101" s="305" t="s">
        <v>356</v>
      </c>
      <c r="B101" s="306">
        <v>30.34</v>
      </c>
      <c r="C101" s="306"/>
      <c r="D101" s="306">
        <f t="shared" si="121"/>
        <v>30.34</v>
      </c>
      <c r="E101" s="307" t="s">
        <v>211</v>
      </c>
      <c r="F101" s="307">
        <v>1</v>
      </c>
      <c r="G101" s="87">
        <f t="shared" ref="G101:S101" si="124">IF($F101=G$1,+$B101,0)</f>
        <v>30.34</v>
      </c>
      <c r="H101" s="87">
        <f t="shared" si="124"/>
        <v>0</v>
      </c>
      <c r="I101" s="87">
        <f t="shared" si="124"/>
        <v>0</v>
      </c>
      <c r="J101" s="87">
        <f t="shared" si="124"/>
        <v>0</v>
      </c>
      <c r="K101" s="87">
        <f t="shared" si="124"/>
        <v>0</v>
      </c>
      <c r="L101" s="87">
        <f t="shared" si="124"/>
        <v>0</v>
      </c>
      <c r="M101" s="87">
        <f t="shared" si="124"/>
        <v>0</v>
      </c>
      <c r="N101" s="87">
        <f t="shared" si="124"/>
        <v>0</v>
      </c>
      <c r="O101" s="87">
        <f t="shared" si="124"/>
        <v>0</v>
      </c>
      <c r="P101" s="87">
        <f t="shared" si="124"/>
        <v>0</v>
      </c>
      <c r="Q101" s="87">
        <f t="shared" si="124"/>
        <v>0</v>
      </c>
      <c r="R101" s="87">
        <f t="shared" si="124"/>
        <v>0</v>
      </c>
      <c r="S101" s="87">
        <f t="shared" si="124"/>
        <v>0</v>
      </c>
      <c r="T101" s="100">
        <f t="shared" si="123"/>
        <v>30.34</v>
      </c>
      <c r="V101" s="87">
        <f t="shared" si="118"/>
        <v>0</v>
      </c>
    </row>
    <row r="102" spans="1:22" ht="14.25" customHeight="1">
      <c r="A102" s="321" t="s">
        <v>765</v>
      </c>
      <c r="B102" s="306">
        <v>140</v>
      </c>
      <c r="C102" s="306">
        <v>28</v>
      </c>
      <c r="D102" s="306">
        <f t="shared" si="121"/>
        <v>168</v>
      </c>
      <c r="E102" s="317">
        <v>22983</v>
      </c>
      <c r="F102" s="317">
        <v>3</v>
      </c>
      <c r="G102" s="87">
        <f t="shared" ref="G102:S102" si="125">IF($F102=G$1,+$B102,0)</f>
        <v>0</v>
      </c>
      <c r="H102" s="87">
        <f t="shared" si="125"/>
        <v>0</v>
      </c>
      <c r="I102" s="87">
        <f t="shared" si="125"/>
        <v>140</v>
      </c>
      <c r="J102" s="87">
        <f t="shared" si="125"/>
        <v>0</v>
      </c>
      <c r="K102" s="87">
        <f t="shared" si="125"/>
        <v>0</v>
      </c>
      <c r="L102" s="87">
        <f t="shared" si="125"/>
        <v>0</v>
      </c>
      <c r="M102" s="87">
        <f t="shared" si="125"/>
        <v>0</v>
      </c>
      <c r="N102" s="87">
        <f t="shared" si="125"/>
        <v>0</v>
      </c>
      <c r="O102" s="87">
        <f t="shared" si="125"/>
        <v>0</v>
      </c>
      <c r="P102" s="87">
        <f t="shared" si="125"/>
        <v>0</v>
      </c>
      <c r="Q102" s="87">
        <f t="shared" si="125"/>
        <v>0</v>
      </c>
      <c r="R102" s="87">
        <f t="shared" si="125"/>
        <v>0</v>
      </c>
      <c r="S102" s="87">
        <f t="shared" si="125"/>
        <v>0</v>
      </c>
      <c r="T102" s="100">
        <f t="shared" si="123"/>
        <v>140</v>
      </c>
      <c r="V102" s="87">
        <f t="shared" si="118"/>
        <v>0</v>
      </c>
    </row>
    <row r="103" spans="1:22" ht="14.25" customHeight="1">
      <c r="A103" s="321" t="s">
        <v>771</v>
      </c>
      <c r="B103" s="306">
        <v>188.91</v>
      </c>
      <c r="C103" s="306"/>
      <c r="D103" s="306">
        <f t="shared" si="121"/>
        <v>188.91</v>
      </c>
      <c r="E103" s="317">
        <v>22981</v>
      </c>
      <c r="F103" s="317">
        <v>5</v>
      </c>
      <c r="G103" s="87">
        <f t="shared" ref="G103:S103" si="126">IF($F103=G$1,+$B103,0)</f>
        <v>0</v>
      </c>
      <c r="H103" s="87">
        <f t="shared" si="126"/>
        <v>0</v>
      </c>
      <c r="I103" s="87">
        <f t="shared" si="126"/>
        <v>0</v>
      </c>
      <c r="J103" s="87">
        <f t="shared" si="126"/>
        <v>0</v>
      </c>
      <c r="K103" s="87">
        <f t="shared" si="126"/>
        <v>188.91</v>
      </c>
      <c r="L103" s="87">
        <f t="shared" si="126"/>
        <v>0</v>
      </c>
      <c r="M103" s="87">
        <f t="shared" si="126"/>
        <v>0</v>
      </c>
      <c r="N103" s="87">
        <f t="shared" si="126"/>
        <v>0</v>
      </c>
      <c r="O103" s="87">
        <f t="shared" si="126"/>
        <v>0</v>
      </c>
      <c r="P103" s="87">
        <f t="shared" si="126"/>
        <v>0</v>
      </c>
      <c r="Q103" s="87">
        <f t="shared" si="126"/>
        <v>0</v>
      </c>
      <c r="R103" s="87">
        <f t="shared" si="126"/>
        <v>0</v>
      </c>
      <c r="S103" s="87">
        <f t="shared" si="126"/>
        <v>0</v>
      </c>
      <c r="T103" s="100">
        <f t="shared" si="123"/>
        <v>188.91</v>
      </c>
      <c r="V103" s="87">
        <f t="shared" si="118"/>
        <v>0</v>
      </c>
    </row>
    <row r="104" spans="1:22" ht="14.25" customHeight="1">
      <c r="A104" s="321"/>
      <c r="B104" s="306"/>
      <c r="C104" s="306"/>
      <c r="D104" s="306">
        <f t="shared" si="121"/>
        <v>0</v>
      </c>
      <c r="E104" s="317"/>
      <c r="F104" s="317"/>
      <c r="G104" s="87">
        <f t="shared" ref="G104:S104" si="127">IF($F104=G$1,+$B104,0)</f>
        <v>0</v>
      </c>
      <c r="H104" s="87">
        <f t="shared" si="127"/>
        <v>0</v>
      </c>
      <c r="I104" s="87">
        <f t="shared" si="127"/>
        <v>0</v>
      </c>
      <c r="J104" s="87">
        <f t="shared" si="127"/>
        <v>0</v>
      </c>
      <c r="K104" s="87">
        <f t="shared" si="127"/>
        <v>0</v>
      </c>
      <c r="L104" s="87">
        <f t="shared" si="127"/>
        <v>0</v>
      </c>
      <c r="M104" s="87">
        <f t="shared" si="127"/>
        <v>0</v>
      </c>
      <c r="N104" s="87">
        <f t="shared" si="127"/>
        <v>0</v>
      </c>
      <c r="O104" s="87">
        <f t="shared" si="127"/>
        <v>0</v>
      </c>
      <c r="P104" s="87">
        <f t="shared" si="127"/>
        <v>0</v>
      </c>
      <c r="Q104" s="87">
        <f t="shared" si="127"/>
        <v>0</v>
      </c>
      <c r="R104" s="87">
        <f t="shared" si="127"/>
        <v>0</v>
      </c>
      <c r="S104" s="87">
        <f t="shared" si="127"/>
        <v>0</v>
      </c>
      <c r="T104" s="100">
        <f t="shared" si="123"/>
        <v>0</v>
      </c>
      <c r="V104" s="87">
        <f t="shared" si="118"/>
        <v>0</v>
      </c>
    </row>
    <row r="105" spans="1:22" ht="14.25" customHeight="1">
      <c r="A105" s="321"/>
      <c r="B105" s="306"/>
      <c r="C105" s="306"/>
      <c r="D105" s="306">
        <f t="shared" si="121"/>
        <v>0</v>
      </c>
      <c r="E105" s="317"/>
      <c r="F105" s="317"/>
      <c r="G105" s="87">
        <f t="shared" ref="G105:S105" si="128">IF($F105=G$1,+$B105,0)</f>
        <v>0</v>
      </c>
      <c r="H105" s="87">
        <f t="shared" si="128"/>
        <v>0</v>
      </c>
      <c r="I105" s="87">
        <f t="shared" si="128"/>
        <v>0</v>
      </c>
      <c r="J105" s="87">
        <f t="shared" si="128"/>
        <v>0</v>
      </c>
      <c r="K105" s="87">
        <f t="shared" si="128"/>
        <v>0</v>
      </c>
      <c r="L105" s="87">
        <f t="shared" si="128"/>
        <v>0</v>
      </c>
      <c r="M105" s="87">
        <f t="shared" si="128"/>
        <v>0</v>
      </c>
      <c r="N105" s="87">
        <f t="shared" si="128"/>
        <v>0</v>
      </c>
      <c r="O105" s="87">
        <f t="shared" si="128"/>
        <v>0</v>
      </c>
      <c r="P105" s="87">
        <f t="shared" si="128"/>
        <v>0</v>
      </c>
      <c r="Q105" s="87">
        <f t="shared" si="128"/>
        <v>0</v>
      </c>
      <c r="R105" s="87">
        <f t="shared" si="128"/>
        <v>0</v>
      </c>
      <c r="S105" s="87">
        <f t="shared" si="128"/>
        <v>0</v>
      </c>
      <c r="T105" s="100">
        <f t="shared" si="123"/>
        <v>0</v>
      </c>
      <c r="V105" s="87">
        <f t="shared" si="118"/>
        <v>0</v>
      </c>
    </row>
    <row r="106" spans="1:22" ht="17.25" customHeight="1">
      <c r="A106" s="321"/>
      <c r="B106" s="322"/>
      <c r="C106" s="319"/>
      <c r="D106" s="306">
        <f t="shared" si="121"/>
        <v>0</v>
      </c>
      <c r="E106" s="317"/>
      <c r="F106" s="317"/>
      <c r="G106" s="87">
        <f t="shared" ref="G106:S106" si="129">IF($F106=G$1,+$B106,0)</f>
        <v>0</v>
      </c>
      <c r="H106" s="87">
        <f t="shared" si="129"/>
        <v>0</v>
      </c>
      <c r="I106" s="87">
        <f t="shared" si="129"/>
        <v>0</v>
      </c>
      <c r="J106" s="87">
        <f t="shared" si="129"/>
        <v>0</v>
      </c>
      <c r="K106" s="87">
        <f t="shared" si="129"/>
        <v>0</v>
      </c>
      <c r="L106" s="87">
        <f t="shared" si="129"/>
        <v>0</v>
      </c>
      <c r="M106" s="87">
        <f t="shared" si="129"/>
        <v>0</v>
      </c>
      <c r="N106" s="87">
        <f t="shared" si="129"/>
        <v>0</v>
      </c>
      <c r="O106" s="87">
        <f t="shared" si="129"/>
        <v>0</v>
      </c>
      <c r="P106" s="87">
        <f t="shared" si="129"/>
        <v>0</v>
      </c>
      <c r="Q106" s="87">
        <f t="shared" si="129"/>
        <v>0</v>
      </c>
      <c r="R106" s="87">
        <f t="shared" si="129"/>
        <v>0</v>
      </c>
      <c r="S106" s="87">
        <f t="shared" si="129"/>
        <v>0</v>
      </c>
      <c r="T106" s="100">
        <f t="shared" si="123"/>
        <v>0</v>
      </c>
      <c r="V106" s="87">
        <f t="shared" si="118"/>
        <v>0</v>
      </c>
    </row>
    <row r="107" spans="1:22" ht="14.25" customHeight="1">
      <c r="A107" s="321" t="s">
        <v>582</v>
      </c>
      <c r="B107" s="309">
        <v>95.65</v>
      </c>
      <c r="C107" s="322">
        <v>4.78</v>
      </c>
      <c r="D107" s="306">
        <f t="shared" si="121"/>
        <v>100.43</v>
      </c>
      <c r="E107" s="317" t="s">
        <v>211</v>
      </c>
      <c r="F107" s="317">
        <v>6</v>
      </c>
      <c r="G107" s="87">
        <f t="shared" ref="G107:S107" si="130">IF($F107=G$1,+$B107,0)</f>
        <v>0</v>
      </c>
      <c r="H107" s="87">
        <f t="shared" si="130"/>
        <v>0</v>
      </c>
      <c r="I107" s="87">
        <f t="shared" si="130"/>
        <v>0</v>
      </c>
      <c r="J107" s="87">
        <f t="shared" si="130"/>
        <v>0</v>
      </c>
      <c r="K107" s="87">
        <f t="shared" si="130"/>
        <v>0</v>
      </c>
      <c r="L107" s="87">
        <f t="shared" si="130"/>
        <v>95.65</v>
      </c>
      <c r="M107" s="87">
        <f t="shared" si="130"/>
        <v>0</v>
      </c>
      <c r="N107" s="87">
        <f t="shared" si="130"/>
        <v>0</v>
      </c>
      <c r="O107" s="87">
        <f t="shared" si="130"/>
        <v>0</v>
      </c>
      <c r="P107" s="87">
        <f t="shared" si="130"/>
        <v>0</v>
      </c>
      <c r="Q107" s="87">
        <f t="shared" si="130"/>
        <v>0</v>
      </c>
      <c r="R107" s="87">
        <f t="shared" si="130"/>
        <v>0</v>
      </c>
      <c r="S107" s="87">
        <f t="shared" si="130"/>
        <v>0</v>
      </c>
      <c r="T107" s="100">
        <f t="shared" si="123"/>
        <v>95.65</v>
      </c>
      <c r="V107" s="87">
        <f t="shared" si="118"/>
        <v>0</v>
      </c>
    </row>
    <row r="108" spans="1:22" ht="14.25" customHeight="1">
      <c r="A108" s="323" t="s">
        <v>256</v>
      </c>
      <c r="B108" s="330">
        <f t="shared" ref="B108:D108" si="131">SUM(B100:B107)</f>
        <v>810.37999999999988</v>
      </c>
      <c r="C108" s="330">
        <f t="shared" si="131"/>
        <v>32.78</v>
      </c>
      <c r="D108" s="330">
        <f t="shared" si="131"/>
        <v>843.15999999999985</v>
      </c>
      <c r="E108" s="317"/>
      <c r="F108" s="317"/>
      <c r="G108" s="105">
        <f t="shared" ref="G108:T108" si="132">SUM(G100:G107)</f>
        <v>385.82</v>
      </c>
      <c r="H108" s="105">
        <f t="shared" si="132"/>
        <v>0</v>
      </c>
      <c r="I108" s="105">
        <f t="shared" si="132"/>
        <v>140</v>
      </c>
      <c r="J108" s="105">
        <f t="shared" si="132"/>
        <v>0</v>
      </c>
      <c r="K108" s="105">
        <f t="shared" si="132"/>
        <v>188.91</v>
      </c>
      <c r="L108" s="105">
        <f t="shared" si="132"/>
        <v>95.65</v>
      </c>
      <c r="M108" s="105">
        <f t="shared" si="132"/>
        <v>0</v>
      </c>
      <c r="N108" s="105">
        <f t="shared" si="132"/>
        <v>0</v>
      </c>
      <c r="O108" s="105">
        <f t="shared" si="132"/>
        <v>0</v>
      </c>
      <c r="P108" s="105">
        <f t="shared" si="132"/>
        <v>0</v>
      </c>
      <c r="Q108" s="105">
        <f t="shared" si="132"/>
        <v>0</v>
      </c>
      <c r="R108" s="105">
        <f t="shared" si="132"/>
        <v>0</v>
      </c>
      <c r="S108" s="105">
        <f t="shared" si="132"/>
        <v>0</v>
      </c>
      <c r="T108" s="105">
        <f t="shared" si="132"/>
        <v>810.37999999999988</v>
      </c>
      <c r="V108" s="87">
        <f t="shared" si="118"/>
        <v>0</v>
      </c>
    </row>
    <row r="109" spans="1:22" ht="14.25" customHeight="1">
      <c r="A109" s="321" t="s">
        <v>349</v>
      </c>
      <c r="B109" s="319">
        <v>477.84</v>
      </c>
      <c r="C109" s="331"/>
      <c r="D109" s="306">
        <f t="shared" ref="D109:D115" si="133">SUM(B109:C109)</f>
        <v>477.84</v>
      </c>
      <c r="E109" s="317">
        <v>22984</v>
      </c>
      <c r="F109" s="317">
        <v>1</v>
      </c>
      <c r="G109" s="87">
        <f t="shared" ref="G109:S109" si="134">IF($F109=G$1,+$B109,0)</f>
        <v>477.84</v>
      </c>
      <c r="H109" s="87">
        <f t="shared" si="134"/>
        <v>0</v>
      </c>
      <c r="I109" s="87">
        <f t="shared" si="134"/>
        <v>0</v>
      </c>
      <c r="J109" s="87">
        <f t="shared" si="134"/>
        <v>0</v>
      </c>
      <c r="K109" s="87">
        <f t="shared" si="134"/>
        <v>0</v>
      </c>
      <c r="L109" s="87">
        <f t="shared" si="134"/>
        <v>0</v>
      </c>
      <c r="M109" s="87">
        <f t="shared" si="134"/>
        <v>0</v>
      </c>
      <c r="N109" s="87">
        <f t="shared" si="134"/>
        <v>0</v>
      </c>
      <c r="O109" s="87">
        <f t="shared" si="134"/>
        <v>0</v>
      </c>
      <c r="P109" s="87">
        <f t="shared" si="134"/>
        <v>0</v>
      </c>
      <c r="Q109" s="87">
        <f t="shared" si="134"/>
        <v>0</v>
      </c>
      <c r="R109" s="87">
        <f t="shared" si="134"/>
        <v>0</v>
      </c>
      <c r="S109" s="87">
        <f t="shared" si="134"/>
        <v>0</v>
      </c>
      <c r="T109" s="100">
        <f t="shared" ref="T109:T115" si="135">SUM(G109:R109)</f>
        <v>477.84</v>
      </c>
      <c r="V109" s="87">
        <f t="shared" si="118"/>
        <v>0</v>
      </c>
    </row>
    <row r="110" spans="1:22" ht="14.25" customHeight="1">
      <c r="A110" s="305" t="s">
        <v>356</v>
      </c>
      <c r="B110" s="309">
        <v>41.62</v>
      </c>
      <c r="C110" s="306"/>
      <c r="D110" s="306">
        <f t="shared" si="133"/>
        <v>41.62</v>
      </c>
      <c r="E110" s="212" t="s">
        <v>365</v>
      </c>
      <c r="F110" s="307">
        <v>1</v>
      </c>
      <c r="G110" s="87">
        <f t="shared" ref="G110:S110" si="136">IF($F110=G$1,+$B110,0)</f>
        <v>41.62</v>
      </c>
      <c r="H110" s="87">
        <f t="shared" si="136"/>
        <v>0</v>
      </c>
      <c r="I110" s="87">
        <f t="shared" si="136"/>
        <v>0</v>
      </c>
      <c r="J110" s="87">
        <f t="shared" si="136"/>
        <v>0</v>
      </c>
      <c r="K110" s="87">
        <f t="shared" si="136"/>
        <v>0</v>
      </c>
      <c r="L110" s="87">
        <f t="shared" si="136"/>
        <v>0</v>
      </c>
      <c r="M110" s="87">
        <f t="shared" si="136"/>
        <v>0</v>
      </c>
      <c r="N110" s="87">
        <f t="shared" si="136"/>
        <v>0</v>
      </c>
      <c r="O110" s="87">
        <f t="shared" si="136"/>
        <v>0</v>
      </c>
      <c r="P110" s="87">
        <f t="shared" si="136"/>
        <v>0</v>
      </c>
      <c r="Q110" s="87">
        <f t="shared" si="136"/>
        <v>0</v>
      </c>
      <c r="R110" s="87">
        <f t="shared" si="136"/>
        <v>0</v>
      </c>
      <c r="S110" s="87">
        <f t="shared" si="136"/>
        <v>0</v>
      </c>
      <c r="T110" s="100">
        <f t="shared" si="135"/>
        <v>41.62</v>
      </c>
      <c r="V110" s="87">
        <f t="shared" si="118"/>
        <v>0</v>
      </c>
    </row>
    <row r="111" spans="1:22" ht="14.25" customHeight="1">
      <c r="A111" s="321" t="s">
        <v>212</v>
      </c>
      <c r="B111" s="309">
        <v>187.5</v>
      </c>
      <c r="C111" s="306">
        <v>37.5</v>
      </c>
      <c r="D111" s="306">
        <f t="shared" si="133"/>
        <v>225</v>
      </c>
      <c r="E111" s="317">
        <v>22985</v>
      </c>
      <c r="F111" s="317">
        <v>4</v>
      </c>
      <c r="G111" s="87">
        <f t="shared" ref="G111:S111" si="137">IF($F111=G$1,+$B111,0)</f>
        <v>0</v>
      </c>
      <c r="H111" s="87">
        <f t="shared" si="137"/>
        <v>0</v>
      </c>
      <c r="I111" s="87">
        <f t="shared" si="137"/>
        <v>0</v>
      </c>
      <c r="J111" s="87">
        <f t="shared" si="137"/>
        <v>187.5</v>
      </c>
      <c r="K111" s="87">
        <f t="shared" si="137"/>
        <v>0</v>
      </c>
      <c r="L111" s="87">
        <f t="shared" si="137"/>
        <v>0</v>
      </c>
      <c r="M111" s="87">
        <f t="shared" si="137"/>
        <v>0</v>
      </c>
      <c r="N111" s="87">
        <f t="shared" si="137"/>
        <v>0</v>
      </c>
      <c r="O111" s="87">
        <f t="shared" si="137"/>
        <v>0</v>
      </c>
      <c r="P111" s="87">
        <f t="shared" si="137"/>
        <v>0</v>
      </c>
      <c r="Q111" s="87">
        <f t="shared" si="137"/>
        <v>0</v>
      </c>
      <c r="R111" s="87">
        <f t="shared" si="137"/>
        <v>0</v>
      </c>
      <c r="S111" s="87">
        <f t="shared" si="137"/>
        <v>0</v>
      </c>
      <c r="T111" s="100">
        <f t="shared" si="135"/>
        <v>187.5</v>
      </c>
      <c r="V111" s="87">
        <f t="shared" si="118"/>
        <v>0</v>
      </c>
    </row>
    <row r="112" spans="1:22" ht="14.25" customHeight="1">
      <c r="A112" s="321" t="s">
        <v>594</v>
      </c>
      <c r="B112" s="309">
        <v>108.37</v>
      </c>
      <c r="C112" s="306"/>
      <c r="D112" s="306">
        <f t="shared" si="133"/>
        <v>108.37</v>
      </c>
      <c r="E112" s="317">
        <v>22986</v>
      </c>
      <c r="F112" s="317">
        <v>3</v>
      </c>
      <c r="G112" s="87">
        <f t="shared" ref="G112:S112" si="138">IF($F112=G$1,+$B112,0)</f>
        <v>0</v>
      </c>
      <c r="H112" s="87">
        <f t="shared" si="138"/>
        <v>0</v>
      </c>
      <c r="I112" s="87">
        <f t="shared" si="138"/>
        <v>108.37</v>
      </c>
      <c r="J112" s="87">
        <f t="shared" si="138"/>
        <v>0</v>
      </c>
      <c r="K112" s="87">
        <f t="shared" si="138"/>
        <v>0</v>
      </c>
      <c r="L112" s="87">
        <f t="shared" si="138"/>
        <v>0</v>
      </c>
      <c r="M112" s="87">
        <f t="shared" si="138"/>
        <v>0</v>
      </c>
      <c r="N112" s="87">
        <f t="shared" si="138"/>
        <v>0</v>
      </c>
      <c r="O112" s="87">
        <f t="shared" si="138"/>
        <v>0</v>
      </c>
      <c r="P112" s="87">
        <f t="shared" si="138"/>
        <v>0</v>
      </c>
      <c r="Q112" s="87">
        <f t="shared" si="138"/>
        <v>0</v>
      </c>
      <c r="R112" s="87">
        <f t="shared" si="138"/>
        <v>0</v>
      </c>
      <c r="S112" s="87">
        <f t="shared" si="138"/>
        <v>0</v>
      </c>
      <c r="T112" s="100">
        <f t="shared" si="135"/>
        <v>108.37</v>
      </c>
      <c r="V112" s="87">
        <f t="shared" si="118"/>
        <v>0</v>
      </c>
    </row>
    <row r="113" spans="1:22" ht="14.25" customHeight="1">
      <c r="A113" s="321" t="s">
        <v>1219</v>
      </c>
      <c r="B113" s="309">
        <v>100</v>
      </c>
      <c r="C113" s="306"/>
      <c r="D113" s="306">
        <f t="shared" si="133"/>
        <v>100</v>
      </c>
      <c r="E113" s="317">
        <v>22987</v>
      </c>
      <c r="F113" s="317">
        <v>12</v>
      </c>
      <c r="G113" s="87">
        <f t="shared" ref="G113:S114" si="139">IF($F113=G$1,+$B113,0)</f>
        <v>0</v>
      </c>
      <c r="H113" s="87">
        <f t="shared" si="139"/>
        <v>0</v>
      </c>
      <c r="I113" s="87">
        <f t="shared" si="139"/>
        <v>0</v>
      </c>
      <c r="J113" s="87">
        <f t="shared" si="139"/>
        <v>0</v>
      </c>
      <c r="K113" s="87">
        <f t="shared" si="139"/>
        <v>0</v>
      </c>
      <c r="L113" s="87">
        <f t="shared" si="139"/>
        <v>0</v>
      </c>
      <c r="M113" s="87">
        <f t="shared" si="139"/>
        <v>0</v>
      </c>
      <c r="N113" s="87">
        <f t="shared" si="139"/>
        <v>0</v>
      </c>
      <c r="O113" s="87">
        <f t="shared" si="139"/>
        <v>0</v>
      </c>
      <c r="P113" s="87">
        <f t="shared" si="139"/>
        <v>0</v>
      </c>
      <c r="Q113" s="87">
        <f t="shared" si="139"/>
        <v>0</v>
      </c>
      <c r="R113" s="87">
        <f t="shared" si="139"/>
        <v>100</v>
      </c>
      <c r="S113" s="87">
        <f t="shared" si="139"/>
        <v>0</v>
      </c>
      <c r="T113" s="100">
        <f t="shared" si="135"/>
        <v>100</v>
      </c>
      <c r="V113" s="87">
        <f t="shared" si="118"/>
        <v>0</v>
      </c>
    </row>
    <row r="114" spans="1:22" ht="14.25" customHeight="1">
      <c r="A114" s="321" t="s">
        <v>1221</v>
      </c>
      <c r="B114" s="309">
        <v>60</v>
      </c>
      <c r="C114" s="306"/>
      <c r="D114" s="306">
        <f t="shared" si="133"/>
        <v>60</v>
      </c>
      <c r="E114" s="317">
        <v>22988</v>
      </c>
      <c r="F114" s="317">
        <v>9</v>
      </c>
      <c r="G114" s="87">
        <f t="shared" si="139"/>
        <v>0</v>
      </c>
      <c r="H114" s="87">
        <f t="shared" si="139"/>
        <v>0</v>
      </c>
      <c r="I114" s="87">
        <f t="shared" si="139"/>
        <v>0</v>
      </c>
      <c r="J114" s="87">
        <f t="shared" si="139"/>
        <v>0</v>
      </c>
      <c r="K114" s="87">
        <f t="shared" si="139"/>
        <v>0</v>
      </c>
      <c r="L114" s="87">
        <f t="shared" si="139"/>
        <v>0</v>
      </c>
      <c r="M114" s="87">
        <f t="shared" si="139"/>
        <v>0</v>
      </c>
      <c r="N114" s="87">
        <f t="shared" si="139"/>
        <v>0</v>
      </c>
      <c r="O114" s="87">
        <f t="shared" si="139"/>
        <v>60</v>
      </c>
      <c r="P114" s="87">
        <f t="shared" si="139"/>
        <v>0</v>
      </c>
      <c r="Q114" s="87">
        <f t="shared" si="139"/>
        <v>0</v>
      </c>
      <c r="R114" s="87">
        <f t="shared" si="139"/>
        <v>0</v>
      </c>
      <c r="S114" s="87">
        <f t="shared" si="139"/>
        <v>0</v>
      </c>
      <c r="T114" s="100">
        <f t="shared" si="135"/>
        <v>60</v>
      </c>
      <c r="V114" s="87">
        <f t="shared" si="118"/>
        <v>0</v>
      </c>
    </row>
    <row r="115" spans="1:22" ht="14.25" customHeight="1">
      <c r="A115" s="321" t="s">
        <v>582</v>
      </c>
      <c r="B115" s="309">
        <v>101.48</v>
      </c>
      <c r="C115" s="306">
        <v>5.07</v>
      </c>
      <c r="D115" s="306">
        <f t="shared" si="133"/>
        <v>106.55000000000001</v>
      </c>
      <c r="E115" s="317" t="s">
        <v>211</v>
      </c>
      <c r="F115" s="317">
        <v>6</v>
      </c>
      <c r="G115" s="87">
        <f t="shared" ref="G115:S115" si="140">IF($F115=G$1,+$B115,0)</f>
        <v>0</v>
      </c>
      <c r="H115" s="87">
        <f t="shared" si="140"/>
        <v>0</v>
      </c>
      <c r="I115" s="87">
        <f t="shared" si="140"/>
        <v>0</v>
      </c>
      <c r="J115" s="87">
        <f t="shared" si="140"/>
        <v>0</v>
      </c>
      <c r="K115" s="87">
        <f t="shared" si="140"/>
        <v>0</v>
      </c>
      <c r="L115" s="87">
        <f t="shared" si="140"/>
        <v>101.48</v>
      </c>
      <c r="M115" s="87">
        <f t="shared" si="140"/>
        <v>0</v>
      </c>
      <c r="N115" s="87">
        <f t="shared" si="140"/>
        <v>0</v>
      </c>
      <c r="O115" s="87">
        <f t="shared" si="140"/>
        <v>0</v>
      </c>
      <c r="P115" s="87">
        <f t="shared" si="140"/>
        <v>0</v>
      </c>
      <c r="Q115" s="87">
        <f t="shared" si="140"/>
        <v>0</v>
      </c>
      <c r="R115" s="87">
        <f t="shared" si="140"/>
        <v>0</v>
      </c>
      <c r="S115" s="87">
        <f t="shared" si="140"/>
        <v>0</v>
      </c>
      <c r="T115" s="100">
        <f t="shared" si="135"/>
        <v>101.48</v>
      </c>
      <c r="V115" s="87">
        <f t="shared" si="118"/>
        <v>0</v>
      </c>
    </row>
    <row r="116" spans="1:22" ht="14.25" customHeight="1">
      <c r="A116" s="323" t="s">
        <v>259</v>
      </c>
      <c r="B116" s="329">
        <f>SUM(B109:B115)</f>
        <v>1076.81</v>
      </c>
      <c r="C116" s="329">
        <f>SUM(C109:C115)</f>
        <v>42.57</v>
      </c>
      <c r="D116" s="329">
        <f>SUM(D109:D115)</f>
        <v>1119.3799999999999</v>
      </c>
      <c r="E116" s="317"/>
      <c r="F116" s="317"/>
      <c r="G116" s="125">
        <f t="shared" ref="G116:T116" si="141">SUM(G109:G115)</f>
        <v>519.45999999999992</v>
      </c>
      <c r="H116" s="125">
        <f t="shared" si="141"/>
        <v>0</v>
      </c>
      <c r="I116" s="125">
        <f t="shared" si="141"/>
        <v>108.37</v>
      </c>
      <c r="J116" s="125">
        <f t="shared" si="141"/>
        <v>187.5</v>
      </c>
      <c r="K116" s="125">
        <f t="shared" si="141"/>
        <v>0</v>
      </c>
      <c r="L116" s="125">
        <f t="shared" si="141"/>
        <v>101.48</v>
      </c>
      <c r="M116" s="125">
        <f t="shared" si="141"/>
        <v>0</v>
      </c>
      <c r="N116" s="125">
        <f t="shared" si="141"/>
        <v>0</v>
      </c>
      <c r="O116" s="125">
        <f t="shared" si="141"/>
        <v>60</v>
      </c>
      <c r="P116" s="125">
        <f t="shared" si="141"/>
        <v>0</v>
      </c>
      <c r="Q116" s="125">
        <f t="shared" si="141"/>
        <v>0</v>
      </c>
      <c r="R116" s="125">
        <f t="shared" si="141"/>
        <v>100</v>
      </c>
      <c r="S116" s="125">
        <f t="shared" si="141"/>
        <v>0</v>
      </c>
      <c r="T116" s="125">
        <f t="shared" si="141"/>
        <v>1076.81</v>
      </c>
      <c r="V116" s="87">
        <f t="shared" si="118"/>
        <v>0</v>
      </c>
    </row>
    <row r="117" spans="1:22" ht="14.25" customHeight="1">
      <c r="A117" s="321" t="s">
        <v>349</v>
      </c>
      <c r="B117" s="319">
        <v>367.76</v>
      </c>
      <c r="C117" s="319"/>
      <c r="D117" s="306">
        <f t="shared" ref="D117:D125" si="142">SUM(B117:C117)</f>
        <v>367.76</v>
      </c>
      <c r="E117" s="317">
        <v>22989</v>
      </c>
      <c r="F117" s="317">
        <v>1</v>
      </c>
      <c r="G117" s="87">
        <f t="shared" ref="G117:S117" si="143">IF($F117=G$1,+$B117,0)</f>
        <v>367.76</v>
      </c>
      <c r="H117" s="87">
        <f t="shared" si="143"/>
        <v>0</v>
      </c>
      <c r="I117" s="87">
        <f t="shared" si="143"/>
        <v>0</v>
      </c>
      <c r="J117" s="87">
        <f t="shared" si="143"/>
        <v>0</v>
      </c>
      <c r="K117" s="87">
        <f t="shared" si="143"/>
        <v>0</v>
      </c>
      <c r="L117" s="87">
        <f t="shared" si="143"/>
        <v>0</v>
      </c>
      <c r="M117" s="87">
        <f t="shared" si="143"/>
        <v>0</v>
      </c>
      <c r="N117" s="87">
        <f t="shared" si="143"/>
        <v>0</v>
      </c>
      <c r="O117" s="87">
        <f t="shared" si="143"/>
        <v>0</v>
      </c>
      <c r="P117" s="87">
        <f t="shared" si="143"/>
        <v>0</v>
      </c>
      <c r="Q117" s="87">
        <f t="shared" si="143"/>
        <v>0</v>
      </c>
      <c r="R117" s="87">
        <f t="shared" si="143"/>
        <v>0</v>
      </c>
      <c r="S117" s="87">
        <f t="shared" si="143"/>
        <v>0</v>
      </c>
      <c r="T117" s="100">
        <f t="shared" ref="T117:T125" si="144">SUM(G117:R117)</f>
        <v>367.76</v>
      </c>
      <c r="V117" s="87">
        <f t="shared" si="118"/>
        <v>0</v>
      </c>
    </row>
    <row r="118" spans="1:22" ht="14.25" customHeight="1">
      <c r="A118" s="305" t="s">
        <v>356</v>
      </c>
      <c r="B118" s="309">
        <v>31.47</v>
      </c>
      <c r="C118" s="319"/>
      <c r="D118" s="306">
        <f t="shared" si="142"/>
        <v>31.47</v>
      </c>
      <c r="E118" s="317" t="s">
        <v>211</v>
      </c>
      <c r="F118" s="307">
        <v>1</v>
      </c>
      <c r="G118" s="87">
        <f t="shared" ref="G118:S118" si="145">IF($F118=G$1,+$B118,0)</f>
        <v>31.47</v>
      </c>
      <c r="H118" s="87">
        <f t="shared" si="145"/>
        <v>0</v>
      </c>
      <c r="I118" s="87">
        <f t="shared" si="145"/>
        <v>0</v>
      </c>
      <c r="J118" s="87">
        <f t="shared" si="145"/>
        <v>0</v>
      </c>
      <c r="K118" s="87">
        <f t="shared" si="145"/>
        <v>0</v>
      </c>
      <c r="L118" s="87">
        <f t="shared" si="145"/>
        <v>0</v>
      </c>
      <c r="M118" s="87">
        <f t="shared" si="145"/>
        <v>0</v>
      </c>
      <c r="N118" s="87">
        <f t="shared" si="145"/>
        <v>0</v>
      </c>
      <c r="O118" s="87">
        <f t="shared" si="145"/>
        <v>0</v>
      </c>
      <c r="P118" s="87">
        <f t="shared" si="145"/>
        <v>0</v>
      </c>
      <c r="Q118" s="87">
        <f t="shared" si="145"/>
        <v>0</v>
      </c>
      <c r="R118" s="87">
        <f t="shared" si="145"/>
        <v>0</v>
      </c>
      <c r="S118" s="87">
        <f t="shared" si="145"/>
        <v>0</v>
      </c>
      <c r="T118" s="100">
        <f t="shared" si="144"/>
        <v>31.47</v>
      </c>
      <c r="V118" s="87">
        <f t="shared" si="118"/>
        <v>0</v>
      </c>
    </row>
    <row r="119" spans="1:22" ht="14.25" customHeight="1">
      <c r="A119" s="321" t="s">
        <v>239</v>
      </c>
      <c r="B119" s="309">
        <v>295.39999999999998</v>
      </c>
      <c r="C119" s="331"/>
      <c r="D119" s="306">
        <f t="shared" si="142"/>
        <v>295.39999999999998</v>
      </c>
      <c r="E119" s="317">
        <v>22990</v>
      </c>
      <c r="F119" s="317">
        <v>1</v>
      </c>
      <c r="G119" s="87">
        <f t="shared" ref="G119:S119" si="146">IF($F119=G$1,+$B119,0)</f>
        <v>295.39999999999998</v>
      </c>
      <c r="H119" s="87">
        <f t="shared" si="146"/>
        <v>0</v>
      </c>
      <c r="I119" s="87">
        <f t="shared" si="146"/>
        <v>0</v>
      </c>
      <c r="J119" s="87">
        <f t="shared" si="146"/>
        <v>0</v>
      </c>
      <c r="K119" s="87">
        <f t="shared" si="146"/>
        <v>0</v>
      </c>
      <c r="L119" s="87">
        <f t="shared" si="146"/>
        <v>0</v>
      </c>
      <c r="M119" s="87">
        <f t="shared" si="146"/>
        <v>0</v>
      </c>
      <c r="N119" s="87">
        <f t="shared" si="146"/>
        <v>0</v>
      </c>
      <c r="O119" s="87">
        <f t="shared" si="146"/>
        <v>0</v>
      </c>
      <c r="P119" s="87">
        <f t="shared" si="146"/>
        <v>0</v>
      </c>
      <c r="Q119" s="87">
        <f t="shared" si="146"/>
        <v>0</v>
      </c>
      <c r="R119" s="87">
        <f t="shared" si="146"/>
        <v>0</v>
      </c>
      <c r="S119" s="87">
        <f t="shared" si="146"/>
        <v>0</v>
      </c>
      <c r="T119" s="100">
        <f t="shared" si="144"/>
        <v>295.39999999999998</v>
      </c>
      <c r="V119" s="87">
        <f t="shared" si="118"/>
        <v>0</v>
      </c>
    </row>
    <row r="120" spans="1:22" ht="13.5" customHeight="1">
      <c r="A120" s="321" t="s">
        <v>1218</v>
      </c>
      <c r="B120" s="309">
        <v>322</v>
      </c>
      <c r="C120" s="331">
        <v>64.400000000000006</v>
      </c>
      <c r="D120" s="306">
        <f t="shared" si="142"/>
        <v>386.4</v>
      </c>
      <c r="E120" s="317">
        <v>22991</v>
      </c>
      <c r="F120" s="317">
        <v>3</v>
      </c>
      <c r="G120" s="87">
        <f t="shared" ref="G120:S122" si="147">IF($F120=G$1,+$B120,0)</f>
        <v>0</v>
      </c>
      <c r="H120" s="87">
        <f t="shared" si="147"/>
        <v>0</v>
      </c>
      <c r="I120" s="87">
        <f t="shared" si="147"/>
        <v>322</v>
      </c>
      <c r="J120" s="87">
        <f t="shared" si="147"/>
        <v>0</v>
      </c>
      <c r="K120" s="87">
        <f t="shared" si="147"/>
        <v>0</v>
      </c>
      <c r="L120" s="87">
        <f t="shared" si="147"/>
        <v>0</v>
      </c>
      <c r="M120" s="87">
        <f t="shared" si="147"/>
        <v>0</v>
      </c>
      <c r="N120" s="87">
        <f t="shared" si="147"/>
        <v>0</v>
      </c>
      <c r="O120" s="87">
        <f t="shared" si="147"/>
        <v>0</v>
      </c>
      <c r="P120" s="87">
        <f t="shared" si="147"/>
        <v>0</v>
      </c>
      <c r="Q120" s="87">
        <f t="shared" si="147"/>
        <v>0</v>
      </c>
      <c r="R120" s="87">
        <f t="shared" si="147"/>
        <v>0</v>
      </c>
      <c r="S120" s="87">
        <f t="shared" si="147"/>
        <v>0</v>
      </c>
      <c r="T120" s="100">
        <f t="shared" si="144"/>
        <v>322</v>
      </c>
      <c r="V120" s="87">
        <f t="shared" si="118"/>
        <v>0</v>
      </c>
    </row>
    <row r="121" spans="1:22" ht="13.5" customHeight="1">
      <c r="A121" s="321" t="s">
        <v>1220</v>
      </c>
      <c r="B121" s="309">
        <v>300</v>
      </c>
      <c r="C121" s="331"/>
      <c r="D121" s="306">
        <f t="shared" si="142"/>
        <v>300</v>
      </c>
      <c r="E121" s="317">
        <v>22992</v>
      </c>
      <c r="F121" s="317">
        <v>4</v>
      </c>
      <c r="G121" s="87">
        <f t="shared" si="147"/>
        <v>0</v>
      </c>
      <c r="H121" s="87">
        <f t="shared" si="147"/>
        <v>0</v>
      </c>
      <c r="I121" s="87">
        <f t="shared" si="147"/>
        <v>0</v>
      </c>
      <c r="J121" s="87">
        <f t="shared" si="147"/>
        <v>300</v>
      </c>
      <c r="K121" s="87">
        <f t="shared" si="147"/>
        <v>0</v>
      </c>
      <c r="L121" s="87">
        <f t="shared" si="147"/>
        <v>0</v>
      </c>
      <c r="M121" s="87">
        <f t="shared" si="147"/>
        <v>0</v>
      </c>
      <c r="N121" s="87">
        <f t="shared" si="147"/>
        <v>0</v>
      </c>
      <c r="O121" s="87">
        <f t="shared" si="147"/>
        <v>0</v>
      </c>
      <c r="P121" s="87">
        <f t="shared" si="147"/>
        <v>0</v>
      </c>
      <c r="Q121" s="87">
        <f t="shared" si="147"/>
        <v>0</v>
      </c>
      <c r="R121" s="87">
        <f t="shared" si="147"/>
        <v>0</v>
      </c>
      <c r="S121" s="87">
        <f t="shared" si="147"/>
        <v>0</v>
      </c>
      <c r="T121" s="100">
        <f t="shared" si="144"/>
        <v>300</v>
      </c>
      <c r="V121" s="87">
        <f t="shared" si="118"/>
        <v>0</v>
      </c>
    </row>
    <row r="122" spans="1:22" ht="13.5" customHeight="1">
      <c r="A122" s="321" t="s">
        <v>1187</v>
      </c>
      <c r="B122" s="309">
        <v>108</v>
      </c>
      <c r="C122" s="331"/>
      <c r="D122" s="306">
        <f t="shared" si="142"/>
        <v>108</v>
      </c>
      <c r="E122" s="317">
        <v>22993</v>
      </c>
      <c r="F122" s="317">
        <v>9</v>
      </c>
      <c r="G122" s="87">
        <f t="shared" si="147"/>
        <v>0</v>
      </c>
      <c r="H122" s="87">
        <f t="shared" si="147"/>
        <v>0</v>
      </c>
      <c r="I122" s="87">
        <f t="shared" si="147"/>
        <v>0</v>
      </c>
      <c r="J122" s="87">
        <f t="shared" si="147"/>
        <v>0</v>
      </c>
      <c r="K122" s="87">
        <f t="shared" si="147"/>
        <v>0</v>
      </c>
      <c r="L122" s="87">
        <f t="shared" si="147"/>
        <v>0</v>
      </c>
      <c r="M122" s="87">
        <f t="shared" si="147"/>
        <v>0</v>
      </c>
      <c r="N122" s="87">
        <f t="shared" si="147"/>
        <v>0</v>
      </c>
      <c r="O122" s="87">
        <f t="shared" si="147"/>
        <v>108</v>
      </c>
      <c r="P122" s="87">
        <f t="shared" si="147"/>
        <v>0</v>
      </c>
      <c r="Q122" s="87">
        <f t="shared" si="147"/>
        <v>0</v>
      </c>
      <c r="R122" s="87">
        <f t="shared" si="147"/>
        <v>0</v>
      </c>
      <c r="S122" s="87">
        <f t="shared" si="147"/>
        <v>0</v>
      </c>
      <c r="T122" s="100">
        <f t="shared" si="144"/>
        <v>108</v>
      </c>
      <c r="V122" s="87">
        <f t="shared" si="118"/>
        <v>0</v>
      </c>
    </row>
    <row r="123" spans="1:22" ht="13.5" customHeight="1">
      <c r="A123" s="321" t="s">
        <v>237</v>
      </c>
      <c r="B123" s="309">
        <v>1983.44</v>
      </c>
      <c r="C123" s="309"/>
      <c r="D123" s="306">
        <f t="shared" si="142"/>
        <v>1983.44</v>
      </c>
      <c r="E123" s="317">
        <v>22994</v>
      </c>
      <c r="F123" s="317">
        <v>9</v>
      </c>
      <c r="G123" s="87">
        <f t="shared" ref="G123:S123" si="148">IF($F123=G$1,+$B123,0)</f>
        <v>0</v>
      </c>
      <c r="H123" s="87">
        <f t="shared" si="148"/>
        <v>0</v>
      </c>
      <c r="I123" s="87">
        <f t="shared" si="148"/>
        <v>0</v>
      </c>
      <c r="J123" s="87">
        <f t="shared" si="148"/>
        <v>0</v>
      </c>
      <c r="K123" s="87">
        <f t="shared" si="148"/>
        <v>0</v>
      </c>
      <c r="L123" s="87">
        <f t="shared" si="148"/>
        <v>0</v>
      </c>
      <c r="M123" s="87">
        <f t="shared" si="148"/>
        <v>0</v>
      </c>
      <c r="N123" s="87">
        <f t="shared" si="148"/>
        <v>0</v>
      </c>
      <c r="O123" s="87">
        <f t="shared" si="148"/>
        <v>1983.44</v>
      </c>
      <c r="P123" s="87">
        <f t="shared" si="148"/>
        <v>0</v>
      </c>
      <c r="Q123" s="87">
        <f t="shared" si="148"/>
        <v>0</v>
      </c>
      <c r="R123" s="87">
        <f t="shared" si="148"/>
        <v>0</v>
      </c>
      <c r="S123" s="87">
        <f t="shared" si="148"/>
        <v>0</v>
      </c>
      <c r="T123" s="100">
        <f t="shared" si="144"/>
        <v>1983.44</v>
      </c>
      <c r="V123" s="87">
        <f t="shared" si="118"/>
        <v>0</v>
      </c>
    </row>
    <row r="124" spans="1:22" ht="13.5" customHeight="1">
      <c r="A124" s="321" t="s">
        <v>582</v>
      </c>
      <c r="B124" s="309">
        <v>108.05</v>
      </c>
      <c r="C124" s="309">
        <v>5.4</v>
      </c>
      <c r="D124" s="306">
        <f t="shared" si="142"/>
        <v>113.45</v>
      </c>
      <c r="E124" s="317" t="s">
        <v>211</v>
      </c>
      <c r="F124" s="317">
        <v>6</v>
      </c>
      <c r="G124" s="87">
        <f t="shared" ref="G124:S124" si="149">IF($F124=G$1,+$B124,0)</f>
        <v>0</v>
      </c>
      <c r="H124" s="87">
        <f t="shared" si="149"/>
        <v>0</v>
      </c>
      <c r="I124" s="87">
        <f t="shared" si="149"/>
        <v>0</v>
      </c>
      <c r="J124" s="87">
        <f t="shared" si="149"/>
        <v>0</v>
      </c>
      <c r="K124" s="87">
        <f t="shared" si="149"/>
        <v>0</v>
      </c>
      <c r="L124" s="87">
        <f t="shared" si="149"/>
        <v>108.05</v>
      </c>
      <c r="M124" s="87">
        <f t="shared" si="149"/>
        <v>0</v>
      </c>
      <c r="N124" s="87">
        <f t="shared" si="149"/>
        <v>0</v>
      </c>
      <c r="O124" s="87">
        <f t="shared" si="149"/>
        <v>0</v>
      </c>
      <c r="P124" s="87">
        <f t="shared" si="149"/>
        <v>0</v>
      </c>
      <c r="Q124" s="87">
        <f t="shared" si="149"/>
        <v>0</v>
      </c>
      <c r="R124" s="87">
        <f t="shared" si="149"/>
        <v>0</v>
      </c>
      <c r="S124" s="87">
        <f t="shared" si="149"/>
        <v>0</v>
      </c>
      <c r="T124" s="100">
        <f t="shared" si="144"/>
        <v>108.05</v>
      </c>
      <c r="V124" s="87">
        <f t="shared" si="118"/>
        <v>0</v>
      </c>
    </row>
    <row r="125" spans="1:22" ht="14.25" customHeight="1">
      <c r="A125" s="321"/>
      <c r="B125" s="309"/>
      <c r="C125" s="309"/>
      <c r="D125" s="306">
        <f t="shared" si="142"/>
        <v>0</v>
      </c>
      <c r="E125" s="317"/>
      <c r="F125" s="317"/>
      <c r="G125" s="87">
        <f t="shared" ref="G125:S125" si="150">IF($F125=G$1,+$B125,0)</f>
        <v>0</v>
      </c>
      <c r="H125" s="87">
        <f t="shared" si="150"/>
        <v>0</v>
      </c>
      <c r="I125" s="87">
        <f t="shared" si="150"/>
        <v>0</v>
      </c>
      <c r="J125" s="87">
        <f t="shared" si="150"/>
        <v>0</v>
      </c>
      <c r="K125" s="87">
        <f t="shared" si="150"/>
        <v>0</v>
      </c>
      <c r="L125" s="87">
        <f t="shared" si="150"/>
        <v>0</v>
      </c>
      <c r="M125" s="87">
        <f t="shared" si="150"/>
        <v>0</v>
      </c>
      <c r="N125" s="87">
        <f t="shared" si="150"/>
        <v>0</v>
      </c>
      <c r="O125" s="87">
        <f t="shared" si="150"/>
        <v>0</v>
      </c>
      <c r="P125" s="87">
        <f t="shared" si="150"/>
        <v>0</v>
      </c>
      <c r="Q125" s="87">
        <f t="shared" si="150"/>
        <v>0</v>
      </c>
      <c r="R125" s="87">
        <f t="shared" si="150"/>
        <v>0</v>
      </c>
      <c r="S125" s="87">
        <f t="shared" si="150"/>
        <v>0</v>
      </c>
      <c r="T125" s="100">
        <f t="shared" si="144"/>
        <v>0</v>
      </c>
      <c r="V125" s="87">
        <f t="shared" si="118"/>
        <v>0</v>
      </c>
    </row>
    <row r="126" spans="1:22" ht="14.25" customHeight="1">
      <c r="A126" s="323" t="s">
        <v>262</v>
      </c>
      <c r="B126" s="329">
        <f>SUM(B117:B125)</f>
        <v>3516.1200000000003</v>
      </c>
      <c r="C126" s="329">
        <f>SUM(C117:C125)</f>
        <v>69.800000000000011</v>
      </c>
      <c r="D126" s="329">
        <f>SUM(D117:D125)</f>
        <v>3585.92</v>
      </c>
      <c r="E126" s="317"/>
      <c r="F126" s="317"/>
      <c r="G126" s="125">
        <f t="shared" ref="G126:P126" si="151">SUM(G117:G125)</f>
        <v>694.63</v>
      </c>
      <c r="H126" s="125">
        <f t="shared" si="151"/>
        <v>0</v>
      </c>
      <c r="I126" s="125">
        <f t="shared" si="151"/>
        <v>322</v>
      </c>
      <c r="J126" s="125">
        <f t="shared" si="151"/>
        <v>300</v>
      </c>
      <c r="K126" s="105">
        <f t="shared" si="151"/>
        <v>0</v>
      </c>
      <c r="L126" s="125">
        <f t="shared" si="151"/>
        <v>108.05</v>
      </c>
      <c r="M126" s="105">
        <f t="shared" si="151"/>
        <v>0</v>
      </c>
      <c r="N126" s="125">
        <f t="shared" si="151"/>
        <v>0</v>
      </c>
      <c r="O126" s="127">
        <f t="shared" si="151"/>
        <v>2091.44</v>
      </c>
      <c r="P126" s="125">
        <f t="shared" si="151"/>
        <v>0</v>
      </c>
      <c r="Q126" s="125">
        <f>SUM(Q123:Q125)</f>
        <v>0</v>
      </c>
      <c r="R126" s="125">
        <f>SUM(R117:R125)</f>
        <v>0</v>
      </c>
      <c r="S126" s="125">
        <f>SUM(S117:S125)</f>
        <v>0</v>
      </c>
      <c r="T126" s="125">
        <f>SUM(T117:T125)</f>
        <v>3516.1200000000003</v>
      </c>
      <c r="V126" s="87">
        <f t="shared" si="118"/>
        <v>0</v>
      </c>
    </row>
    <row r="127" spans="1:22" ht="13.5" customHeight="1">
      <c r="A127" s="321" t="s">
        <v>349</v>
      </c>
      <c r="B127" s="319">
        <v>367.56</v>
      </c>
      <c r="C127" s="319"/>
      <c r="D127" s="306">
        <f t="shared" ref="D127:D135" si="152">SUM(B127:C127)</f>
        <v>367.56</v>
      </c>
      <c r="E127" s="317">
        <v>22995</v>
      </c>
      <c r="F127" s="317">
        <v>1</v>
      </c>
      <c r="G127" s="87">
        <f t="shared" ref="G127:S127" si="153">IF($F127=G$1,+$B127,0)</f>
        <v>367.56</v>
      </c>
      <c r="H127" s="87">
        <f t="shared" si="153"/>
        <v>0</v>
      </c>
      <c r="I127" s="87">
        <f t="shared" si="153"/>
        <v>0</v>
      </c>
      <c r="J127" s="87">
        <f t="shared" si="153"/>
        <v>0</v>
      </c>
      <c r="K127" s="87">
        <f t="shared" si="153"/>
        <v>0</v>
      </c>
      <c r="L127" s="87">
        <f t="shared" si="153"/>
        <v>0</v>
      </c>
      <c r="M127" s="87">
        <f t="shared" si="153"/>
        <v>0</v>
      </c>
      <c r="N127" s="87">
        <f t="shared" si="153"/>
        <v>0</v>
      </c>
      <c r="O127" s="87">
        <f t="shared" si="153"/>
        <v>0</v>
      </c>
      <c r="P127" s="87">
        <f t="shared" si="153"/>
        <v>0</v>
      </c>
      <c r="Q127" s="87">
        <f t="shared" si="153"/>
        <v>0</v>
      </c>
      <c r="R127" s="87">
        <f t="shared" si="153"/>
        <v>0</v>
      </c>
      <c r="S127" s="87">
        <f t="shared" si="153"/>
        <v>0</v>
      </c>
      <c r="T127" s="100">
        <f t="shared" ref="T127:T128" si="154">SUM(G127:R127)</f>
        <v>367.56</v>
      </c>
      <c r="V127" s="87">
        <f t="shared" si="118"/>
        <v>0</v>
      </c>
    </row>
    <row r="128" spans="1:22" ht="13.5" customHeight="1">
      <c r="A128" s="321" t="s">
        <v>356</v>
      </c>
      <c r="B128" s="319">
        <v>31.47</v>
      </c>
      <c r="C128" s="319"/>
      <c r="D128" s="306">
        <f t="shared" si="152"/>
        <v>31.47</v>
      </c>
      <c r="E128" s="317" t="s">
        <v>211</v>
      </c>
      <c r="F128" s="317">
        <v>1</v>
      </c>
      <c r="G128" s="87">
        <f t="shared" ref="G128:S129" si="155">IF($F128=G$1,+$B128,0)</f>
        <v>31.47</v>
      </c>
      <c r="H128" s="87">
        <f t="shared" si="155"/>
        <v>0</v>
      </c>
      <c r="I128" s="87">
        <f t="shared" si="155"/>
        <v>0</v>
      </c>
      <c r="J128" s="87">
        <f t="shared" si="155"/>
        <v>0</v>
      </c>
      <c r="K128" s="87">
        <f t="shared" si="155"/>
        <v>0</v>
      </c>
      <c r="L128" s="87">
        <f t="shared" si="155"/>
        <v>0</v>
      </c>
      <c r="M128" s="87">
        <f t="shared" si="155"/>
        <v>0</v>
      </c>
      <c r="N128" s="87">
        <f t="shared" si="155"/>
        <v>0</v>
      </c>
      <c r="O128" s="87">
        <f t="shared" si="155"/>
        <v>0</v>
      </c>
      <c r="P128" s="87">
        <f t="shared" si="155"/>
        <v>0</v>
      </c>
      <c r="Q128" s="87">
        <f t="shared" si="155"/>
        <v>0</v>
      </c>
      <c r="R128" s="87">
        <f t="shared" si="155"/>
        <v>0</v>
      </c>
      <c r="S128" s="87">
        <f t="shared" si="155"/>
        <v>0</v>
      </c>
      <c r="T128" s="100">
        <f t="shared" si="154"/>
        <v>31.47</v>
      </c>
      <c r="V128" s="87">
        <f t="shared" si="118"/>
        <v>0</v>
      </c>
    </row>
    <row r="129" spans="1:22" ht="13.5" customHeight="1">
      <c r="A129" s="321" t="s">
        <v>240</v>
      </c>
      <c r="B129" s="319">
        <v>110.67</v>
      </c>
      <c r="C129" s="319">
        <v>22.13</v>
      </c>
      <c r="D129" s="306">
        <f t="shared" si="152"/>
        <v>132.80000000000001</v>
      </c>
      <c r="E129" s="317">
        <v>22996</v>
      </c>
      <c r="F129" s="317">
        <v>2</v>
      </c>
      <c r="G129" s="87">
        <f t="shared" si="155"/>
        <v>0</v>
      </c>
      <c r="H129" s="87">
        <f t="shared" si="155"/>
        <v>110.67</v>
      </c>
      <c r="I129" s="87">
        <f t="shared" si="155"/>
        <v>0</v>
      </c>
      <c r="J129" s="87">
        <f t="shared" si="155"/>
        <v>0</v>
      </c>
      <c r="K129" s="87">
        <f t="shared" si="155"/>
        <v>0</v>
      </c>
      <c r="L129" s="87">
        <f t="shared" si="155"/>
        <v>0</v>
      </c>
      <c r="M129" s="87">
        <f t="shared" si="155"/>
        <v>0</v>
      </c>
      <c r="N129" s="87">
        <f t="shared" si="155"/>
        <v>0</v>
      </c>
      <c r="O129" s="87">
        <f t="shared" si="155"/>
        <v>0</v>
      </c>
      <c r="P129" s="87">
        <f t="shared" si="155"/>
        <v>0</v>
      </c>
      <c r="Q129" s="87">
        <f t="shared" si="155"/>
        <v>0</v>
      </c>
      <c r="R129" s="87">
        <f t="shared" si="155"/>
        <v>0</v>
      </c>
      <c r="S129" s="87">
        <f t="shared" si="155"/>
        <v>0</v>
      </c>
      <c r="T129" s="100">
        <f t="shared" ref="T129" si="156">SUM(G129:R129)</f>
        <v>110.67</v>
      </c>
      <c r="V129" s="87"/>
    </row>
    <row r="130" spans="1:22" ht="18" customHeight="1">
      <c r="A130" s="321" t="s">
        <v>1232</v>
      </c>
      <c r="B130" s="319">
        <v>80</v>
      </c>
      <c r="C130" s="322">
        <v>16</v>
      </c>
      <c r="D130" s="306">
        <f t="shared" si="152"/>
        <v>96</v>
      </c>
      <c r="E130" s="317">
        <v>22997</v>
      </c>
      <c r="F130" s="307">
        <v>9</v>
      </c>
      <c r="G130" s="87">
        <f>IF($F130=G$1,+$B130,0)</f>
        <v>0</v>
      </c>
      <c r="H130" s="87">
        <f t="shared" ref="H130:S130" si="157">IF($F130=H$1,+$B130,0)</f>
        <v>0</v>
      </c>
      <c r="I130" s="87">
        <f t="shared" si="157"/>
        <v>0</v>
      </c>
      <c r="J130" s="87">
        <f t="shared" si="157"/>
        <v>0</v>
      </c>
      <c r="K130" s="87">
        <f t="shared" si="157"/>
        <v>0</v>
      </c>
      <c r="L130" s="87">
        <f t="shared" si="157"/>
        <v>0</v>
      </c>
      <c r="M130" s="87">
        <f t="shared" si="157"/>
        <v>0</v>
      </c>
      <c r="N130" s="87">
        <f t="shared" si="157"/>
        <v>0</v>
      </c>
      <c r="O130" s="87">
        <f t="shared" si="157"/>
        <v>80</v>
      </c>
      <c r="P130" s="87">
        <f t="shared" si="157"/>
        <v>0</v>
      </c>
      <c r="Q130" s="87">
        <f t="shared" si="157"/>
        <v>0</v>
      </c>
      <c r="R130" s="87">
        <f t="shared" si="157"/>
        <v>0</v>
      </c>
      <c r="S130" s="87">
        <f t="shared" si="157"/>
        <v>0</v>
      </c>
      <c r="T130" s="100">
        <f t="shared" ref="T130:T135" si="158">SUM(G130:R130)</f>
        <v>80</v>
      </c>
      <c r="V130" s="87">
        <f t="shared" ref="V130:V141" si="159">+B130-SUM(G130:S130)</f>
        <v>0</v>
      </c>
    </row>
    <row r="131" spans="1:22" ht="13.5" customHeight="1">
      <c r="A131" s="321" t="s">
        <v>757</v>
      </c>
      <c r="B131" s="309">
        <v>105.5</v>
      </c>
      <c r="C131" s="309">
        <v>21.1</v>
      </c>
      <c r="D131" s="306">
        <f t="shared" si="152"/>
        <v>126.6</v>
      </c>
      <c r="E131" s="317">
        <v>22998</v>
      </c>
      <c r="F131" s="317">
        <v>9</v>
      </c>
      <c r="G131" s="87">
        <f t="shared" ref="G131:S132" si="160">IF($F131=G$1,+$B131,0)</f>
        <v>0</v>
      </c>
      <c r="H131" s="87">
        <f t="shared" si="160"/>
        <v>0</v>
      </c>
      <c r="I131" s="87">
        <f t="shared" si="160"/>
        <v>0</v>
      </c>
      <c r="J131" s="87">
        <f t="shared" si="160"/>
        <v>0</v>
      </c>
      <c r="K131" s="87">
        <f t="shared" si="160"/>
        <v>0</v>
      </c>
      <c r="L131" s="87">
        <f t="shared" si="160"/>
        <v>0</v>
      </c>
      <c r="M131" s="87">
        <f t="shared" si="160"/>
        <v>0</v>
      </c>
      <c r="N131" s="87">
        <f t="shared" si="160"/>
        <v>0</v>
      </c>
      <c r="O131" s="87">
        <f t="shared" si="160"/>
        <v>105.5</v>
      </c>
      <c r="P131" s="87">
        <f t="shared" si="160"/>
        <v>0</v>
      </c>
      <c r="Q131" s="87">
        <f t="shared" si="160"/>
        <v>0</v>
      </c>
      <c r="R131" s="87">
        <f t="shared" si="160"/>
        <v>0</v>
      </c>
      <c r="S131" s="87">
        <f t="shared" si="160"/>
        <v>0</v>
      </c>
      <c r="T131" s="100">
        <f t="shared" si="158"/>
        <v>105.5</v>
      </c>
      <c r="U131" s="100"/>
      <c r="V131" s="87">
        <f t="shared" si="159"/>
        <v>0</v>
      </c>
    </row>
    <row r="132" spans="1:22" ht="13.5" customHeight="1">
      <c r="A132" s="321" t="s">
        <v>1233</v>
      </c>
      <c r="B132" s="309">
        <v>44.49</v>
      </c>
      <c r="C132" s="309"/>
      <c r="D132" s="306">
        <f t="shared" si="152"/>
        <v>44.49</v>
      </c>
      <c r="E132" s="317">
        <v>22999</v>
      </c>
      <c r="F132" s="317">
        <v>2</v>
      </c>
      <c r="G132" s="87">
        <f t="shared" si="160"/>
        <v>0</v>
      </c>
      <c r="H132" s="87">
        <f t="shared" si="160"/>
        <v>44.49</v>
      </c>
      <c r="I132" s="87">
        <f t="shared" si="160"/>
        <v>0</v>
      </c>
      <c r="J132" s="87">
        <f t="shared" si="160"/>
        <v>0</v>
      </c>
      <c r="K132" s="87">
        <f t="shared" si="160"/>
        <v>0</v>
      </c>
      <c r="L132" s="87">
        <f t="shared" si="160"/>
        <v>0</v>
      </c>
      <c r="M132" s="87">
        <f t="shared" si="160"/>
        <v>0</v>
      </c>
      <c r="N132" s="87">
        <f t="shared" si="160"/>
        <v>0</v>
      </c>
      <c r="O132" s="87">
        <f t="shared" si="160"/>
        <v>0</v>
      </c>
      <c r="P132" s="87">
        <f t="shared" si="160"/>
        <v>0</v>
      </c>
      <c r="Q132" s="87">
        <f t="shared" si="160"/>
        <v>0</v>
      </c>
      <c r="R132" s="87">
        <f t="shared" si="160"/>
        <v>0</v>
      </c>
      <c r="S132" s="87">
        <f t="shared" si="160"/>
        <v>0</v>
      </c>
      <c r="T132" s="100">
        <f t="shared" si="158"/>
        <v>44.49</v>
      </c>
      <c r="U132" s="100"/>
      <c r="V132" s="87">
        <f t="shared" si="159"/>
        <v>0</v>
      </c>
    </row>
    <row r="133" spans="1:22" ht="14.25" customHeight="1">
      <c r="A133" s="321" t="s">
        <v>582</v>
      </c>
      <c r="B133" s="306">
        <v>93.39</v>
      </c>
      <c r="C133" s="309">
        <v>4.67</v>
      </c>
      <c r="D133" s="306">
        <f t="shared" si="152"/>
        <v>98.06</v>
      </c>
      <c r="E133" s="317" t="s">
        <v>211</v>
      </c>
      <c r="F133" s="317">
        <v>6</v>
      </c>
      <c r="G133" s="87">
        <f t="shared" ref="G133:S133" si="161">IF($F133=G$1,+$B133,0)</f>
        <v>0</v>
      </c>
      <c r="H133" s="87">
        <f t="shared" si="161"/>
        <v>0</v>
      </c>
      <c r="I133" s="87">
        <f t="shared" si="161"/>
        <v>0</v>
      </c>
      <c r="J133" s="87">
        <f t="shared" si="161"/>
        <v>0</v>
      </c>
      <c r="K133" s="87">
        <f t="shared" si="161"/>
        <v>0</v>
      </c>
      <c r="L133" s="87">
        <f t="shared" si="161"/>
        <v>93.39</v>
      </c>
      <c r="M133" s="87">
        <f t="shared" si="161"/>
        <v>0</v>
      </c>
      <c r="N133" s="87">
        <f t="shared" si="161"/>
        <v>0</v>
      </c>
      <c r="O133" s="87">
        <f t="shared" si="161"/>
        <v>0</v>
      </c>
      <c r="P133" s="87">
        <f t="shared" si="161"/>
        <v>0</v>
      </c>
      <c r="Q133" s="87">
        <f t="shared" si="161"/>
        <v>0</v>
      </c>
      <c r="R133" s="87">
        <f t="shared" si="161"/>
        <v>0</v>
      </c>
      <c r="S133" s="87">
        <f t="shared" si="161"/>
        <v>0</v>
      </c>
      <c r="T133" s="100">
        <f t="shared" si="158"/>
        <v>93.39</v>
      </c>
      <c r="V133" s="87">
        <f t="shared" si="159"/>
        <v>0</v>
      </c>
    </row>
    <row r="134" spans="1:22" ht="14.25" customHeight="1">
      <c r="A134" s="321"/>
      <c r="B134" s="306"/>
      <c r="C134" s="309"/>
      <c r="D134" s="306">
        <f t="shared" si="152"/>
        <v>0</v>
      </c>
      <c r="E134" s="317"/>
      <c r="F134" s="317"/>
      <c r="G134" s="87">
        <f t="shared" ref="G134:S134" si="162">IF($F134=G$1,+$B134,0)</f>
        <v>0</v>
      </c>
      <c r="H134" s="87">
        <f t="shared" si="162"/>
        <v>0</v>
      </c>
      <c r="I134" s="87">
        <f t="shared" si="162"/>
        <v>0</v>
      </c>
      <c r="J134" s="87">
        <f t="shared" si="162"/>
        <v>0</v>
      </c>
      <c r="K134" s="87">
        <f t="shared" si="162"/>
        <v>0</v>
      </c>
      <c r="L134" s="87">
        <f t="shared" si="162"/>
        <v>0</v>
      </c>
      <c r="M134" s="87">
        <f t="shared" si="162"/>
        <v>0</v>
      </c>
      <c r="N134" s="87">
        <f t="shared" si="162"/>
        <v>0</v>
      </c>
      <c r="O134" s="87">
        <f t="shared" si="162"/>
        <v>0</v>
      </c>
      <c r="P134" s="87">
        <f t="shared" si="162"/>
        <v>0</v>
      </c>
      <c r="Q134" s="87">
        <f t="shared" si="162"/>
        <v>0</v>
      </c>
      <c r="R134" s="87">
        <f t="shared" si="162"/>
        <v>0</v>
      </c>
      <c r="S134" s="87">
        <f t="shared" si="162"/>
        <v>0</v>
      </c>
      <c r="T134" s="100">
        <f t="shared" si="158"/>
        <v>0</v>
      </c>
      <c r="V134" s="87">
        <f t="shared" si="159"/>
        <v>0</v>
      </c>
    </row>
    <row r="135" spans="1:22" ht="14.25" customHeight="1">
      <c r="A135" s="321"/>
      <c r="B135" s="309"/>
      <c r="C135" s="306"/>
      <c r="D135" s="306">
        <f t="shared" si="152"/>
        <v>0</v>
      </c>
      <c r="E135" s="317"/>
      <c r="F135" s="317"/>
      <c r="G135" s="87">
        <f t="shared" ref="G135:S135" si="163">IF($F135=G$1,+$B135,0)</f>
        <v>0</v>
      </c>
      <c r="H135" s="87">
        <f t="shared" si="163"/>
        <v>0</v>
      </c>
      <c r="I135" s="87">
        <f t="shared" si="163"/>
        <v>0</v>
      </c>
      <c r="J135" s="87">
        <f t="shared" si="163"/>
        <v>0</v>
      </c>
      <c r="K135" s="87">
        <f t="shared" si="163"/>
        <v>0</v>
      </c>
      <c r="L135" s="87">
        <f t="shared" si="163"/>
        <v>0</v>
      </c>
      <c r="M135" s="87">
        <f t="shared" si="163"/>
        <v>0</v>
      </c>
      <c r="N135" s="87">
        <f t="shared" si="163"/>
        <v>0</v>
      </c>
      <c r="O135" s="87">
        <f t="shared" si="163"/>
        <v>0</v>
      </c>
      <c r="P135" s="87">
        <f t="shared" si="163"/>
        <v>0</v>
      </c>
      <c r="Q135" s="87">
        <f t="shared" si="163"/>
        <v>0</v>
      </c>
      <c r="R135" s="87">
        <f t="shared" si="163"/>
        <v>0</v>
      </c>
      <c r="S135" s="87">
        <f t="shared" si="163"/>
        <v>0</v>
      </c>
      <c r="T135" s="100">
        <f t="shared" si="158"/>
        <v>0</v>
      </c>
      <c r="V135" s="87">
        <f t="shared" si="159"/>
        <v>0</v>
      </c>
    </row>
    <row r="136" spans="1:22" ht="14.25" customHeight="1">
      <c r="A136" s="323" t="s">
        <v>268</v>
      </c>
      <c r="B136" s="329">
        <f>SUM(B127:B135)</f>
        <v>833.08</v>
      </c>
      <c r="C136" s="329">
        <f>SUM(C127:C135)</f>
        <v>63.9</v>
      </c>
      <c r="D136" s="329">
        <f>SUM(D127:D135)</f>
        <v>896.98</v>
      </c>
      <c r="E136" s="317"/>
      <c r="F136" s="317"/>
      <c r="G136" s="105">
        <f t="shared" ref="G136:T136" si="164">SUM(G127:G135)</f>
        <v>399.03</v>
      </c>
      <c r="H136" s="105">
        <f t="shared" si="164"/>
        <v>155.16</v>
      </c>
      <c r="I136" s="105">
        <f t="shared" si="164"/>
        <v>0</v>
      </c>
      <c r="J136" s="105">
        <f t="shared" si="164"/>
        <v>0</v>
      </c>
      <c r="K136" s="105">
        <f t="shared" si="164"/>
        <v>0</v>
      </c>
      <c r="L136" s="105">
        <f t="shared" si="164"/>
        <v>93.39</v>
      </c>
      <c r="M136" s="105">
        <f t="shared" si="164"/>
        <v>0</v>
      </c>
      <c r="N136" s="105">
        <f t="shared" si="164"/>
        <v>0</v>
      </c>
      <c r="O136" s="105">
        <f t="shared" si="164"/>
        <v>185.5</v>
      </c>
      <c r="P136" s="105">
        <f t="shared" si="164"/>
        <v>0</v>
      </c>
      <c r="Q136" s="105">
        <f t="shared" si="164"/>
        <v>0</v>
      </c>
      <c r="R136" s="105">
        <f t="shared" si="164"/>
        <v>0</v>
      </c>
      <c r="S136" s="105">
        <f t="shared" si="164"/>
        <v>0</v>
      </c>
      <c r="T136" s="105">
        <f t="shared" si="164"/>
        <v>833.08</v>
      </c>
      <c r="V136" s="87">
        <f t="shared" si="159"/>
        <v>0</v>
      </c>
    </row>
    <row r="137" spans="1:22" ht="14.25" customHeight="1">
      <c r="A137" s="130"/>
      <c r="B137" s="20"/>
      <c r="C137" s="20"/>
      <c r="D137" s="20"/>
      <c r="E137" s="2"/>
      <c r="F137" s="2"/>
      <c r="G137" s="20"/>
      <c r="H137" s="20"/>
      <c r="I137" s="20"/>
      <c r="J137" s="20"/>
      <c r="K137" s="87"/>
      <c r="L137" s="20"/>
      <c r="M137" s="87"/>
      <c r="N137" s="20"/>
      <c r="O137" s="131"/>
      <c r="P137" s="20"/>
      <c r="Q137" s="20"/>
      <c r="R137" s="20"/>
      <c r="S137" s="20"/>
      <c r="T137" s="20"/>
      <c r="V137" s="87">
        <f t="shared" si="159"/>
        <v>0</v>
      </c>
    </row>
    <row r="138" spans="1:22" ht="14.25" customHeight="1">
      <c r="A138" s="130" t="s">
        <v>393</v>
      </c>
      <c r="B138" s="20"/>
      <c r="C138" s="20"/>
      <c r="D138" s="20"/>
      <c r="E138" s="2"/>
      <c r="F138" s="2"/>
      <c r="G138" s="20"/>
      <c r="H138" s="20"/>
      <c r="I138" s="20"/>
      <c r="J138" s="20"/>
      <c r="K138" s="87"/>
      <c r="L138" s="20"/>
      <c r="M138" s="87"/>
      <c r="N138" s="20"/>
      <c r="O138" s="131"/>
      <c r="P138" s="20"/>
      <c r="Q138" s="20"/>
      <c r="R138" s="20"/>
      <c r="S138" s="20"/>
      <c r="T138" s="20"/>
      <c r="V138" s="87">
        <f t="shared" si="159"/>
        <v>0</v>
      </c>
    </row>
    <row r="139" spans="1:22" ht="14.25" customHeight="1">
      <c r="E139" s="2"/>
      <c r="F139" s="2"/>
      <c r="V139" s="87">
        <f t="shared" si="159"/>
        <v>0</v>
      </c>
    </row>
    <row r="140" spans="1:22" ht="14.25" customHeight="1">
      <c r="E140" s="2"/>
      <c r="F140" s="2"/>
      <c r="V140" s="87">
        <f t="shared" si="159"/>
        <v>0</v>
      </c>
    </row>
    <row r="141" spans="1:22" ht="14.25" customHeight="1">
      <c r="A141" s="5" t="s">
        <v>269</v>
      </c>
      <c r="B141" s="20">
        <f>B136+B126+B116+B108+B99+B88+B74+B62+B52+B39+B28+B15</f>
        <v>37153.179999999993</v>
      </c>
      <c r="C141" s="132">
        <f>C136+C126+C116+C108+C99+C88+C74+C62+C52+C39+C28+C15</f>
        <v>1928.2100000000003</v>
      </c>
      <c r="D141" s="132">
        <f>D136+D126+D116+D108+D99+D88+D74+D62+D52+D39+D28+D15</f>
        <v>39081.39</v>
      </c>
      <c r="E141" s="2"/>
      <c r="F141" s="2"/>
      <c r="G141" s="20">
        <f t="shared" ref="G141:T141" si="165">G136+G126+G116+G108+G99+G88+G74+G62+G52+G39+G28+G15</f>
        <v>5344.8999999999987</v>
      </c>
      <c r="H141" s="20">
        <f t="shared" si="165"/>
        <v>2503.5</v>
      </c>
      <c r="I141" s="20">
        <f t="shared" si="165"/>
        <v>7878.47</v>
      </c>
      <c r="J141" s="20">
        <f t="shared" si="165"/>
        <v>940</v>
      </c>
      <c r="K141" s="20">
        <f t="shared" si="165"/>
        <v>236.91</v>
      </c>
      <c r="L141" s="20">
        <f t="shared" si="165"/>
        <v>1012.4100000000001</v>
      </c>
      <c r="M141" s="20">
        <f t="shared" si="165"/>
        <v>0</v>
      </c>
      <c r="N141" s="20">
        <f t="shared" si="165"/>
        <v>0</v>
      </c>
      <c r="O141" s="20">
        <f t="shared" si="165"/>
        <v>3661.44</v>
      </c>
      <c r="P141" s="20">
        <f t="shared" si="165"/>
        <v>0</v>
      </c>
      <c r="Q141" s="20">
        <f t="shared" si="165"/>
        <v>14974</v>
      </c>
      <c r="R141" s="20">
        <f t="shared" si="165"/>
        <v>601.54999999999995</v>
      </c>
      <c r="S141" s="20">
        <f t="shared" si="165"/>
        <v>0</v>
      </c>
      <c r="T141" s="20">
        <f t="shared" si="165"/>
        <v>37153.179999999993</v>
      </c>
      <c r="U141" s="20">
        <f>+T15+T28+T39+T52+T62+T74+T88+T99+T108+T116+T126+T136</f>
        <v>37153.18</v>
      </c>
      <c r="V141" s="87">
        <f t="shared" si="159"/>
        <v>0</v>
      </c>
    </row>
    <row r="142" spans="1:22" ht="14.25" customHeight="1">
      <c r="A142" s="5" t="s">
        <v>394</v>
      </c>
      <c r="E142" s="8"/>
      <c r="F142" s="8"/>
    </row>
    <row r="143" spans="1:22" ht="14.25" customHeight="1">
      <c r="E143" s="2"/>
      <c r="F143" s="2"/>
    </row>
    <row r="144" spans="1:22" ht="14.25" customHeight="1">
      <c r="E144" s="2"/>
      <c r="F144" s="2"/>
    </row>
    <row r="145" spans="1:14" ht="14.25" customHeight="1">
      <c r="A145" s="5" t="s">
        <v>270</v>
      </c>
      <c r="E145" s="2"/>
      <c r="F145" s="2"/>
    </row>
    <row r="146" spans="1:14" ht="14.25" customHeight="1">
      <c r="A146" s="5" t="s">
        <v>395</v>
      </c>
      <c r="B146" s="196">
        <f>+G141+H141</f>
        <v>7848.3999999999987</v>
      </c>
      <c r="E146" s="2"/>
      <c r="F146" s="2"/>
    </row>
    <row r="147" spans="1:14" ht="14.25" customHeight="1">
      <c r="A147" s="5" t="s">
        <v>398</v>
      </c>
      <c r="B147" s="141">
        <f>+I141</f>
        <v>7878.47</v>
      </c>
      <c r="E147" s="2"/>
      <c r="F147" s="2"/>
    </row>
    <row r="148" spans="1:14" ht="14.25" customHeight="1">
      <c r="A148" s="5" t="s">
        <v>200</v>
      </c>
      <c r="B148" s="197">
        <f>+J141</f>
        <v>940</v>
      </c>
      <c r="E148" s="2"/>
      <c r="F148" s="2"/>
      <c r="J148" s="20"/>
    </row>
    <row r="149" spans="1:14" ht="14.25" customHeight="1">
      <c r="B149" s="141">
        <f>+K141</f>
        <v>236.91</v>
      </c>
      <c r="E149" s="2"/>
      <c r="F149" s="2"/>
      <c r="J149" s="20"/>
    </row>
    <row r="150" spans="1:14" ht="14.25" customHeight="1">
      <c r="A150" s="5" t="s">
        <v>399</v>
      </c>
      <c r="B150" s="198">
        <f>+L141</f>
        <v>1012.4100000000001</v>
      </c>
      <c r="E150" s="2"/>
      <c r="F150" s="2"/>
      <c r="K150" s="20"/>
    </row>
    <row r="151" spans="1:14" ht="14.25" customHeight="1">
      <c r="A151" s="5" t="s">
        <v>203</v>
      </c>
      <c r="B151" s="198">
        <f>+M141</f>
        <v>0</v>
      </c>
      <c r="E151" s="2"/>
      <c r="F151" s="2"/>
      <c r="K151" s="20"/>
    </row>
    <row r="152" spans="1:14" ht="14.25" customHeight="1">
      <c r="A152" s="5" t="s">
        <v>400</v>
      </c>
      <c r="B152" s="198">
        <f>+N141</f>
        <v>0</v>
      </c>
      <c r="E152" s="2"/>
      <c r="F152" s="2"/>
      <c r="K152" s="20"/>
    </row>
    <row r="153" spans="1:14" ht="14.25" customHeight="1">
      <c r="A153" s="5" t="s">
        <v>22</v>
      </c>
      <c r="B153" s="197">
        <f>+O141</f>
        <v>3661.44</v>
      </c>
      <c r="E153" s="2"/>
      <c r="F153" s="2"/>
      <c r="K153" s="20"/>
    </row>
    <row r="154" spans="1:14" ht="14.25" customHeight="1">
      <c r="B154" s="87">
        <f>+P141</f>
        <v>0</v>
      </c>
      <c r="E154" s="2"/>
      <c r="F154" s="2"/>
    </row>
    <row r="155" spans="1:14" ht="14.25" customHeight="1">
      <c r="B155" s="87">
        <f>+Q141</f>
        <v>14974</v>
      </c>
      <c r="E155" s="2"/>
      <c r="F155" s="2"/>
      <c r="N155" s="20"/>
    </row>
    <row r="156" spans="1:14" ht="14.25" customHeight="1">
      <c r="A156" s="5" t="s">
        <v>598</v>
      </c>
      <c r="B156" s="87"/>
      <c r="E156" s="2"/>
      <c r="F156" s="2"/>
      <c r="N156" s="20"/>
    </row>
    <row r="157" spans="1:14" ht="14.25" customHeight="1">
      <c r="A157" s="5" t="s">
        <v>599</v>
      </c>
      <c r="B157" s="87">
        <f>+R141-B156</f>
        <v>601.54999999999995</v>
      </c>
      <c r="E157" s="2"/>
      <c r="F157" s="2"/>
    </row>
    <row r="158" spans="1:14" ht="14.25" customHeight="1">
      <c r="A158" s="5" t="s">
        <v>208</v>
      </c>
      <c r="B158" s="87">
        <f>+S141</f>
        <v>0</v>
      </c>
      <c r="E158" s="2"/>
      <c r="F158" s="2"/>
      <c r="M158" s="87"/>
    </row>
    <row r="159" spans="1:14" ht="14.25" customHeight="1">
      <c r="B159" s="87"/>
      <c r="E159" s="2"/>
      <c r="F159" s="2"/>
      <c r="M159" s="87"/>
    </row>
    <row r="160" spans="1:14" ht="14.25" customHeight="1">
      <c r="A160" s="147" t="s">
        <v>92</v>
      </c>
      <c r="B160" s="105">
        <f>SUM(B146:B158)</f>
        <v>37153.18</v>
      </c>
      <c r="C160" s="87"/>
      <c r="E160" s="2"/>
      <c r="F160" s="2"/>
      <c r="M160" s="87"/>
    </row>
    <row r="161" spans="1:22" ht="14.25" customHeight="1">
      <c r="E161" s="2"/>
      <c r="F161" s="2"/>
      <c r="N161" s="87"/>
    </row>
    <row r="162" spans="1:22" ht="14.25" customHeight="1">
      <c r="E162" s="2"/>
      <c r="F162" s="2"/>
      <c r="N162" s="20"/>
    </row>
    <row r="163" spans="1:22" ht="14.25" customHeight="1">
      <c r="E163" s="2"/>
      <c r="F163" s="2"/>
    </row>
    <row r="164" spans="1:22" ht="14.25" customHeight="1">
      <c r="A164" s="128" t="s">
        <v>7</v>
      </c>
      <c r="B164" s="128" t="s">
        <v>7</v>
      </c>
      <c r="C164" s="198" t="s">
        <v>7</v>
      </c>
      <c r="D164" s="128" t="s">
        <v>7</v>
      </c>
      <c r="E164" s="2"/>
      <c r="F164" s="2"/>
      <c r="G164" s="128"/>
      <c r="H164" s="128"/>
      <c r="I164" s="128"/>
      <c r="J164" s="128"/>
      <c r="K164" s="128"/>
      <c r="L164" s="128"/>
      <c r="M164" s="128"/>
      <c r="N164" s="128"/>
      <c r="O164" s="128" t="s">
        <v>7</v>
      </c>
      <c r="P164" s="128"/>
      <c r="Q164" s="128"/>
      <c r="R164" s="128"/>
      <c r="S164" s="128"/>
      <c r="T164" s="128" t="s">
        <v>7</v>
      </c>
      <c r="V164" s="128" t="s">
        <v>7</v>
      </c>
    </row>
    <row r="165" spans="1:22" ht="14.25" customHeight="1">
      <c r="E165" s="201" t="s">
        <v>7</v>
      </c>
      <c r="F165" s="2"/>
    </row>
    <row r="166" spans="1:22" ht="14.25" customHeight="1">
      <c r="E166" s="2"/>
      <c r="F166" s="2"/>
    </row>
    <row r="167" spans="1:22" ht="14.25" customHeight="1">
      <c r="E167" s="2"/>
      <c r="F167" s="2"/>
    </row>
    <row r="168" spans="1:22" ht="14.25" customHeight="1">
      <c r="E168" s="2"/>
      <c r="F168" s="2"/>
    </row>
    <row r="169" spans="1:22" ht="14.25" customHeight="1">
      <c r="E169" s="2"/>
      <c r="F169" s="2"/>
    </row>
    <row r="170" spans="1:22" ht="14.25" customHeight="1">
      <c r="E170" s="2"/>
      <c r="F170" s="2"/>
    </row>
    <row r="171" spans="1:22" ht="14.25" customHeight="1">
      <c r="E171" s="2"/>
      <c r="F171" s="2"/>
    </row>
    <row r="172" spans="1:22" ht="14.25" customHeight="1">
      <c r="E172" s="2"/>
      <c r="F172" s="2"/>
      <c r="R172" s="20"/>
    </row>
    <row r="173" spans="1:22" ht="14.25" customHeight="1">
      <c r="E173" s="2"/>
      <c r="F173" s="2"/>
    </row>
    <row r="174" spans="1:22" ht="14.25" customHeight="1">
      <c r="E174" s="2"/>
      <c r="F174" s="2"/>
    </row>
    <row r="175" spans="1:22" ht="14.25" customHeight="1">
      <c r="E175" s="2"/>
      <c r="F175" s="2"/>
    </row>
    <row r="176" spans="1:22" ht="14.25" customHeight="1">
      <c r="E176" s="2"/>
      <c r="F176" s="2"/>
    </row>
    <row r="177" spans="5:6" ht="14.25" customHeight="1">
      <c r="E177" s="2"/>
      <c r="F177" s="2"/>
    </row>
    <row r="178" spans="5:6" ht="14.25" customHeight="1">
      <c r="E178" s="2"/>
      <c r="F178" s="2"/>
    </row>
    <row r="179" spans="5:6" ht="14.25" customHeight="1">
      <c r="E179" s="2"/>
      <c r="F179" s="2"/>
    </row>
    <row r="180" spans="5:6" ht="14.25" customHeight="1">
      <c r="E180" s="2"/>
      <c r="F180" s="2"/>
    </row>
    <row r="181" spans="5:6" ht="14.25" customHeight="1">
      <c r="E181" s="2"/>
      <c r="F181" s="2"/>
    </row>
    <row r="182" spans="5:6" ht="14.25" customHeight="1">
      <c r="E182" s="2"/>
      <c r="F182" s="2"/>
    </row>
    <row r="183" spans="5:6" ht="14.25" customHeight="1">
      <c r="E183" s="2"/>
      <c r="F183" s="2"/>
    </row>
    <row r="184" spans="5:6" ht="14.25" customHeight="1">
      <c r="E184" s="2"/>
      <c r="F184" s="2"/>
    </row>
    <row r="185" spans="5:6" ht="14.25" customHeight="1">
      <c r="E185" s="2"/>
      <c r="F185" s="2"/>
    </row>
    <row r="186" spans="5:6" ht="14.25" customHeight="1">
      <c r="E186" s="2"/>
      <c r="F186" s="2"/>
    </row>
    <row r="187" spans="5:6" ht="14.25" customHeight="1">
      <c r="E187" s="2"/>
      <c r="F187" s="2"/>
    </row>
    <row r="188" spans="5:6" ht="14.25" customHeight="1">
      <c r="E188" s="2"/>
      <c r="F188" s="2"/>
    </row>
    <row r="189" spans="5:6" ht="14.25" customHeight="1">
      <c r="E189" s="2"/>
      <c r="F189" s="2"/>
    </row>
    <row r="190" spans="5:6" ht="14.25" customHeight="1">
      <c r="E190" s="2"/>
      <c r="F190" s="2"/>
    </row>
    <row r="191" spans="5:6" ht="14.25" customHeight="1">
      <c r="E191" s="2"/>
      <c r="F191" s="2"/>
    </row>
    <row r="192" spans="5:6" ht="14.25" customHeight="1">
      <c r="E192" s="2"/>
      <c r="F192" s="2"/>
    </row>
    <row r="193" spans="5:6" ht="14.25" customHeight="1">
      <c r="E193" s="2"/>
      <c r="F193" s="2"/>
    </row>
    <row r="194" spans="5:6" ht="14.25" customHeight="1">
      <c r="E194" s="2"/>
      <c r="F194" s="2"/>
    </row>
    <row r="195" spans="5:6" ht="14.25" customHeight="1">
      <c r="E195" s="2"/>
      <c r="F195" s="2"/>
    </row>
    <row r="196" spans="5:6" ht="14.25" customHeight="1">
      <c r="E196" s="2"/>
      <c r="F196" s="2"/>
    </row>
    <row r="197" spans="5:6" ht="14.25" customHeight="1">
      <c r="E197" s="2"/>
      <c r="F197" s="2"/>
    </row>
    <row r="198" spans="5:6" ht="14.25" customHeight="1">
      <c r="E198" s="2"/>
      <c r="F198" s="2"/>
    </row>
    <row r="199" spans="5:6" ht="14.25" customHeight="1">
      <c r="E199" s="2"/>
      <c r="F199" s="2"/>
    </row>
    <row r="200" spans="5:6" ht="14.25" customHeight="1">
      <c r="E200" s="2"/>
      <c r="F200" s="2"/>
    </row>
    <row r="201" spans="5:6" ht="14.25" customHeight="1">
      <c r="E201" s="2"/>
      <c r="F201" s="2"/>
    </row>
    <row r="202" spans="5:6" ht="14.25" customHeight="1">
      <c r="E202" s="2"/>
      <c r="F202" s="2"/>
    </row>
    <row r="203" spans="5:6" ht="14.25" customHeight="1">
      <c r="E203" s="2"/>
      <c r="F203" s="2"/>
    </row>
    <row r="204" spans="5:6" ht="14.25" customHeight="1">
      <c r="E204" s="2"/>
      <c r="F204" s="2"/>
    </row>
    <row r="205" spans="5:6" ht="14.25" customHeight="1">
      <c r="E205" s="2"/>
      <c r="F205" s="2"/>
    </row>
    <row r="206" spans="5:6" ht="14.25" customHeight="1">
      <c r="E206" s="2"/>
      <c r="F206" s="2"/>
    </row>
    <row r="207" spans="5:6" ht="14.25" customHeight="1">
      <c r="E207" s="2"/>
      <c r="F207" s="2"/>
    </row>
    <row r="208" spans="5:6" ht="14.25" customHeight="1">
      <c r="E208" s="2"/>
      <c r="F208" s="2"/>
    </row>
    <row r="209" spans="5:6" ht="14.25" customHeight="1">
      <c r="E209" s="2"/>
      <c r="F209" s="2"/>
    </row>
    <row r="210" spans="5:6" ht="14.25" customHeight="1">
      <c r="E210" s="2"/>
      <c r="F210" s="2"/>
    </row>
    <row r="211" spans="5:6" ht="14.25" customHeight="1">
      <c r="E211" s="2"/>
      <c r="F211" s="2"/>
    </row>
    <row r="212" spans="5:6" ht="14.25" customHeight="1">
      <c r="E212" s="2"/>
      <c r="F212" s="2"/>
    </row>
    <row r="213" spans="5:6" ht="14.25" customHeight="1">
      <c r="E213" s="2"/>
      <c r="F213" s="2"/>
    </row>
    <row r="214" spans="5:6" ht="14.25" customHeight="1">
      <c r="E214" s="2"/>
      <c r="F214" s="2"/>
    </row>
    <row r="215" spans="5:6" ht="14.25" customHeight="1">
      <c r="E215" s="2"/>
      <c r="F215" s="2"/>
    </row>
    <row r="216" spans="5:6" ht="14.25" customHeight="1">
      <c r="E216" s="2"/>
      <c r="F216" s="2"/>
    </row>
    <row r="217" spans="5:6" ht="14.25" customHeight="1">
      <c r="E217" s="2"/>
      <c r="F217" s="2"/>
    </row>
    <row r="218" spans="5:6" ht="14.25" customHeight="1">
      <c r="E218" s="2"/>
      <c r="F218" s="2"/>
    </row>
    <row r="219" spans="5:6" ht="14.25" customHeight="1">
      <c r="E219" s="2"/>
      <c r="F219" s="2"/>
    </row>
    <row r="220" spans="5:6" ht="14.25" customHeight="1">
      <c r="E220" s="2"/>
      <c r="F220" s="2"/>
    </row>
    <row r="221" spans="5:6" ht="14.25" customHeight="1">
      <c r="E221" s="2"/>
      <c r="F221" s="2"/>
    </row>
    <row r="222" spans="5:6" ht="14.25" customHeight="1">
      <c r="E222" s="2"/>
      <c r="F222" s="2"/>
    </row>
    <row r="223" spans="5:6" ht="14.25" customHeight="1">
      <c r="E223" s="2"/>
      <c r="F223" s="2"/>
    </row>
    <row r="224" spans="5:6" ht="14.25" customHeight="1">
      <c r="E224" s="2"/>
      <c r="F224" s="2"/>
    </row>
    <row r="225" spans="5:6" ht="14.25" customHeight="1">
      <c r="E225" s="2"/>
      <c r="F225" s="2"/>
    </row>
    <row r="226" spans="5:6" ht="14.25" customHeight="1">
      <c r="E226" s="2"/>
      <c r="F226" s="2"/>
    </row>
    <row r="227" spans="5:6" ht="14.25" customHeight="1">
      <c r="E227" s="2"/>
      <c r="F227" s="2"/>
    </row>
    <row r="228" spans="5:6" ht="14.25" customHeight="1">
      <c r="E228" s="2"/>
      <c r="F228" s="2"/>
    </row>
    <row r="229" spans="5:6" ht="14.25" customHeight="1">
      <c r="E229" s="2"/>
      <c r="F229" s="2"/>
    </row>
    <row r="230" spans="5:6" ht="14.25" customHeight="1">
      <c r="E230" s="2"/>
      <c r="F230" s="2"/>
    </row>
    <row r="231" spans="5:6" ht="14.25" customHeight="1">
      <c r="E231" s="2"/>
      <c r="F231" s="2"/>
    </row>
    <row r="232" spans="5:6" ht="14.25" customHeight="1">
      <c r="E232" s="2"/>
      <c r="F232" s="2"/>
    </row>
    <row r="233" spans="5:6" ht="14.25" customHeight="1">
      <c r="E233" s="2"/>
      <c r="F233" s="2"/>
    </row>
    <row r="234" spans="5:6" ht="14.25" customHeight="1">
      <c r="E234" s="2"/>
      <c r="F234" s="2"/>
    </row>
    <row r="235" spans="5:6" ht="14.25" customHeight="1">
      <c r="E235" s="2"/>
      <c r="F235" s="2"/>
    </row>
    <row r="236" spans="5:6" ht="14.25" customHeight="1">
      <c r="E236" s="2"/>
      <c r="F236" s="2"/>
    </row>
    <row r="237" spans="5:6" ht="14.25" customHeight="1">
      <c r="E237" s="2"/>
      <c r="F237" s="2"/>
    </row>
    <row r="238" spans="5:6" ht="14.25" customHeight="1">
      <c r="E238" s="2"/>
      <c r="F238" s="2"/>
    </row>
    <row r="239" spans="5:6" ht="14.25" customHeight="1">
      <c r="E239" s="2"/>
      <c r="F239" s="2"/>
    </row>
    <row r="240" spans="5:6" ht="14.25" customHeight="1">
      <c r="E240" s="2"/>
      <c r="F240" s="2"/>
    </row>
    <row r="241" spans="5:6" ht="14.25" customHeight="1">
      <c r="E241" s="2"/>
      <c r="F241" s="2"/>
    </row>
    <row r="242" spans="5:6" ht="14.25" customHeight="1">
      <c r="E242" s="2"/>
      <c r="F242" s="2"/>
    </row>
    <row r="243" spans="5:6" ht="14.25" customHeight="1">
      <c r="E243" s="2"/>
      <c r="F243" s="2"/>
    </row>
    <row r="244" spans="5:6" ht="14.25" customHeight="1">
      <c r="E244" s="2"/>
      <c r="F244" s="2"/>
    </row>
    <row r="245" spans="5:6" ht="14.25" customHeight="1">
      <c r="E245" s="2"/>
      <c r="F245" s="2"/>
    </row>
    <row r="246" spans="5:6" ht="14.25" customHeight="1">
      <c r="E246" s="2"/>
      <c r="F246" s="2"/>
    </row>
    <row r="247" spans="5:6" ht="14.25" customHeight="1">
      <c r="E247" s="2"/>
      <c r="F247" s="2"/>
    </row>
    <row r="248" spans="5:6" ht="14.25" customHeight="1">
      <c r="E248" s="2"/>
      <c r="F248" s="2"/>
    </row>
    <row r="249" spans="5:6" ht="14.25" customHeight="1">
      <c r="E249" s="2"/>
      <c r="F249" s="2"/>
    </row>
    <row r="250" spans="5:6" ht="14.25" customHeight="1">
      <c r="E250" s="2"/>
      <c r="F250" s="2"/>
    </row>
    <row r="251" spans="5:6" ht="14.25" customHeight="1">
      <c r="E251" s="2"/>
      <c r="F251" s="2"/>
    </row>
    <row r="252" spans="5:6" ht="14.25" customHeight="1">
      <c r="E252" s="2"/>
      <c r="F252" s="2"/>
    </row>
    <row r="253" spans="5:6" ht="14.25" customHeight="1">
      <c r="E253" s="2"/>
      <c r="F253" s="2"/>
    </row>
    <row r="254" spans="5:6" ht="14.25" customHeight="1">
      <c r="E254" s="2"/>
      <c r="F254" s="2"/>
    </row>
    <row r="255" spans="5:6" ht="14.25" customHeight="1">
      <c r="E255" s="2"/>
      <c r="F255" s="2"/>
    </row>
    <row r="256" spans="5:6" ht="14.25" customHeight="1">
      <c r="E256" s="2"/>
      <c r="F256" s="2"/>
    </row>
    <row r="257" spans="5:6" ht="14.25" customHeight="1">
      <c r="E257" s="2"/>
      <c r="F257" s="2"/>
    </row>
    <row r="258" spans="5:6" ht="14.25" customHeight="1">
      <c r="E258" s="2"/>
      <c r="F258" s="2"/>
    </row>
    <row r="259" spans="5:6" ht="14.25" customHeight="1">
      <c r="E259" s="2"/>
      <c r="F259" s="2"/>
    </row>
    <row r="260" spans="5:6" ht="14.25" customHeight="1">
      <c r="E260" s="2"/>
      <c r="F260" s="2"/>
    </row>
    <row r="261" spans="5:6" ht="14.25" customHeight="1">
      <c r="E261" s="2"/>
      <c r="F261" s="2"/>
    </row>
    <row r="262" spans="5:6" ht="14.25" customHeight="1">
      <c r="E262" s="2"/>
      <c r="F262" s="2"/>
    </row>
    <row r="263" spans="5:6" ht="14.25" customHeight="1">
      <c r="E263" s="2"/>
      <c r="F263" s="2"/>
    </row>
    <row r="264" spans="5:6" ht="14.25" customHeight="1">
      <c r="E264" s="2"/>
      <c r="F264" s="2"/>
    </row>
    <row r="265" spans="5:6" ht="14.25" customHeight="1">
      <c r="E265" s="2"/>
      <c r="F265" s="2"/>
    </row>
    <row r="266" spans="5:6" ht="14.25" customHeight="1">
      <c r="E266" s="2"/>
      <c r="F266" s="2"/>
    </row>
    <row r="267" spans="5:6" ht="14.25" customHeight="1">
      <c r="E267" s="2"/>
      <c r="F267" s="2"/>
    </row>
    <row r="268" spans="5:6" ht="14.25" customHeight="1">
      <c r="E268" s="2"/>
      <c r="F268" s="2"/>
    </row>
    <row r="269" spans="5:6" ht="14.25" customHeight="1">
      <c r="E269" s="2"/>
      <c r="F269" s="2"/>
    </row>
    <row r="270" spans="5:6" ht="14.25" customHeight="1">
      <c r="E270" s="2"/>
      <c r="F270" s="2"/>
    </row>
    <row r="271" spans="5:6" ht="14.25" customHeight="1">
      <c r="E271" s="2"/>
      <c r="F271" s="2"/>
    </row>
    <row r="272" spans="5:6" ht="14.25" customHeight="1">
      <c r="E272" s="2"/>
      <c r="F272" s="2"/>
    </row>
    <row r="273" spans="5:6" ht="14.25" customHeight="1">
      <c r="E273" s="2"/>
      <c r="F273" s="2"/>
    </row>
    <row r="274" spans="5:6" ht="14.25" customHeight="1">
      <c r="E274" s="2"/>
      <c r="F274" s="2"/>
    </row>
    <row r="275" spans="5:6" ht="14.25" customHeight="1">
      <c r="E275" s="2"/>
      <c r="F275" s="2"/>
    </row>
    <row r="276" spans="5:6" ht="14.25" customHeight="1">
      <c r="E276" s="2"/>
      <c r="F276" s="2"/>
    </row>
    <row r="277" spans="5:6" ht="14.25" customHeight="1">
      <c r="E277" s="2"/>
      <c r="F277" s="2"/>
    </row>
    <row r="278" spans="5:6" ht="14.25" customHeight="1">
      <c r="E278" s="2"/>
      <c r="F278" s="2"/>
    </row>
    <row r="279" spans="5:6" ht="14.25" customHeight="1">
      <c r="E279" s="2"/>
      <c r="F279" s="2"/>
    </row>
    <row r="280" spans="5:6" ht="14.25" customHeight="1">
      <c r="E280" s="2"/>
      <c r="F280" s="2"/>
    </row>
    <row r="281" spans="5:6" ht="14.25" customHeight="1">
      <c r="E281" s="2"/>
      <c r="F281" s="2"/>
    </row>
    <row r="282" spans="5:6" ht="14.25" customHeight="1">
      <c r="E282" s="2"/>
      <c r="F282" s="2"/>
    </row>
    <row r="283" spans="5:6" ht="14.25" customHeight="1">
      <c r="E283" s="2"/>
      <c r="F283" s="2"/>
    </row>
    <row r="284" spans="5:6" ht="14.25" customHeight="1">
      <c r="E284" s="2"/>
      <c r="F284" s="2"/>
    </row>
    <row r="285" spans="5:6" ht="14.25" customHeight="1">
      <c r="E285" s="2"/>
      <c r="F285" s="2"/>
    </row>
    <row r="286" spans="5:6" ht="14.25" customHeight="1">
      <c r="E286" s="2"/>
      <c r="F286" s="2"/>
    </row>
    <row r="287" spans="5:6" ht="14.25" customHeight="1">
      <c r="E287" s="2"/>
      <c r="F287" s="2"/>
    </row>
    <row r="288" spans="5:6" ht="14.25" customHeight="1">
      <c r="E288" s="2"/>
      <c r="F288" s="2"/>
    </row>
    <row r="289" spans="5:6" ht="14.25" customHeight="1">
      <c r="E289" s="2"/>
      <c r="F289" s="2"/>
    </row>
    <row r="290" spans="5:6" ht="14.25" customHeight="1">
      <c r="E290" s="2"/>
      <c r="F290" s="2"/>
    </row>
    <row r="291" spans="5:6" ht="14.25" customHeight="1">
      <c r="E291" s="2"/>
      <c r="F291" s="2"/>
    </row>
    <row r="292" spans="5:6" ht="14.25" customHeight="1">
      <c r="E292" s="2"/>
      <c r="F292" s="2"/>
    </row>
    <row r="293" spans="5:6" ht="14.25" customHeight="1">
      <c r="E293" s="2"/>
      <c r="F293" s="2"/>
    </row>
    <row r="294" spans="5:6" ht="14.25" customHeight="1">
      <c r="E294" s="2"/>
      <c r="F294" s="2"/>
    </row>
    <row r="295" spans="5:6" ht="14.25" customHeight="1">
      <c r="E295" s="2"/>
      <c r="F295" s="2"/>
    </row>
    <row r="296" spans="5:6" ht="14.25" customHeight="1">
      <c r="E296" s="2"/>
      <c r="F296" s="2"/>
    </row>
    <row r="297" spans="5:6" ht="14.25" customHeight="1">
      <c r="E297" s="2"/>
      <c r="F297" s="2"/>
    </row>
    <row r="298" spans="5:6" ht="14.25" customHeight="1">
      <c r="E298" s="2"/>
      <c r="F298" s="2"/>
    </row>
    <row r="299" spans="5:6" ht="14.25" customHeight="1">
      <c r="E299" s="2"/>
      <c r="F299" s="2"/>
    </row>
    <row r="300" spans="5:6" ht="14.25" customHeight="1">
      <c r="E300" s="2"/>
      <c r="F300" s="2"/>
    </row>
    <row r="301" spans="5:6" ht="14.25" customHeight="1">
      <c r="E301" s="2"/>
      <c r="F301" s="2"/>
    </row>
    <row r="302" spans="5:6" ht="14.25" customHeight="1">
      <c r="E302" s="2"/>
      <c r="F302" s="2"/>
    </row>
    <row r="303" spans="5:6" ht="14.25" customHeight="1">
      <c r="E303" s="2"/>
      <c r="F303" s="2"/>
    </row>
    <row r="304" spans="5:6" ht="14.25" customHeight="1">
      <c r="E304" s="2"/>
      <c r="F304" s="2"/>
    </row>
    <row r="305" spans="5:6" ht="14.25" customHeight="1">
      <c r="E305" s="2"/>
      <c r="F305" s="2"/>
    </row>
    <row r="306" spans="5:6" ht="14.25" customHeight="1">
      <c r="E306" s="2"/>
      <c r="F306" s="2"/>
    </row>
    <row r="307" spans="5:6" ht="14.25" customHeight="1">
      <c r="E307" s="2"/>
      <c r="F307" s="2"/>
    </row>
    <row r="308" spans="5:6" ht="14.25" customHeight="1">
      <c r="E308" s="2"/>
      <c r="F308" s="2"/>
    </row>
    <row r="309" spans="5:6" ht="14.25" customHeight="1">
      <c r="E309" s="2"/>
      <c r="F309" s="2"/>
    </row>
    <row r="310" spans="5:6" ht="14.25" customHeight="1">
      <c r="E310" s="2"/>
      <c r="F310" s="2"/>
    </row>
    <row r="311" spans="5:6" ht="14.25" customHeight="1">
      <c r="E311" s="2"/>
      <c r="F311" s="2"/>
    </row>
    <row r="312" spans="5:6" ht="14.25" customHeight="1">
      <c r="E312" s="2"/>
      <c r="F312" s="2"/>
    </row>
    <row r="313" spans="5:6" ht="14.25" customHeight="1">
      <c r="E313" s="2"/>
      <c r="F313" s="2"/>
    </row>
    <row r="314" spans="5:6" ht="14.25" customHeight="1">
      <c r="E314" s="2"/>
      <c r="F314" s="2"/>
    </row>
    <row r="315" spans="5:6" ht="14.25" customHeight="1">
      <c r="E315" s="2"/>
      <c r="F315" s="2"/>
    </row>
    <row r="316" spans="5:6" ht="14.25" customHeight="1">
      <c r="E316" s="2"/>
      <c r="F316" s="2"/>
    </row>
    <row r="317" spans="5:6" ht="14.25" customHeight="1">
      <c r="E317" s="2"/>
      <c r="F317" s="2"/>
    </row>
    <row r="318" spans="5:6" ht="14.25" customHeight="1">
      <c r="E318" s="2"/>
      <c r="F318" s="2"/>
    </row>
    <row r="319" spans="5:6" ht="14.25" customHeight="1">
      <c r="E319" s="2"/>
      <c r="F319" s="2"/>
    </row>
    <row r="320" spans="5:6" ht="14.25" customHeight="1">
      <c r="E320" s="2"/>
      <c r="F320" s="2"/>
    </row>
    <row r="321" spans="5:6" ht="14.25" customHeight="1">
      <c r="E321" s="2"/>
      <c r="F321" s="2"/>
    </row>
    <row r="322" spans="5:6" ht="14.25" customHeight="1">
      <c r="E322" s="2"/>
      <c r="F322" s="2"/>
    </row>
    <row r="323" spans="5:6" ht="14.25" customHeight="1">
      <c r="E323" s="2"/>
      <c r="F323" s="2"/>
    </row>
    <row r="324" spans="5:6" ht="14.25" customHeight="1">
      <c r="E324" s="2"/>
      <c r="F324" s="2"/>
    </row>
    <row r="325" spans="5:6" ht="14.25" customHeight="1">
      <c r="E325" s="2"/>
      <c r="F325" s="2"/>
    </row>
    <row r="326" spans="5:6" ht="14.25" customHeight="1">
      <c r="E326" s="2"/>
      <c r="F326" s="2"/>
    </row>
    <row r="327" spans="5:6" ht="14.25" customHeight="1">
      <c r="E327" s="2"/>
      <c r="F327" s="2"/>
    </row>
    <row r="328" spans="5:6" ht="14.25" customHeight="1">
      <c r="E328" s="2"/>
      <c r="F328" s="2"/>
    </row>
    <row r="329" spans="5:6" ht="14.25" customHeight="1">
      <c r="E329" s="2"/>
      <c r="F329" s="2"/>
    </row>
    <row r="330" spans="5:6" ht="14.25" customHeight="1">
      <c r="E330" s="2"/>
      <c r="F330" s="2"/>
    </row>
    <row r="331" spans="5:6" ht="14.25" customHeight="1">
      <c r="E331" s="2"/>
      <c r="F331" s="2"/>
    </row>
    <row r="332" spans="5:6" ht="14.25" customHeight="1">
      <c r="E332" s="2"/>
      <c r="F332" s="2"/>
    </row>
    <row r="333" spans="5:6" ht="14.25" customHeight="1">
      <c r="E333" s="2"/>
      <c r="F333" s="2"/>
    </row>
    <row r="334" spans="5:6" ht="14.25" customHeight="1">
      <c r="E334" s="2"/>
      <c r="F334" s="2"/>
    </row>
    <row r="335" spans="5:6" ht="14.25" customHeight="1">
      <c r="E335" s="2"/>
      <c r="F335" s="2"/>
    </row>
    <row r="336" spans="5:6" ht="14.25" customHeight="1">
      <c r="E336" s="2"/>
      <c r="F336" s="2"/>
    </row>
    <row r="337" spans="5:6" ht="14.25" customHeight="1">
      <c r="E337" s="2"/>
      <c r="F337" s="2"/>
    </row>
    <row r="338" spans="5:6" ht="14.25" customHeight="1">
      <c r="E338" s="2"/>
      <c r="F338" s="2"/>
    </row>
    <row r="339" spans="5:6" ht="14.25" customHeight="1">
      <c r="E339" s="2"/>
      <c r="F339" s="2"/>
    </row>
    <row r="340" spans="5:6" ht="14.25" customHeight="1">
      <c r="E340" s="2"/>
      <c r="F340" s="2"/>
    </row>
    <row r="341" spans="5:6" ht="14.25" customHeight="1">
      <c r="E341" s="2"/>
      <c r="F341" s="2"/>
    </row>
    <row r="342" spans="5:6" ht="14.25" customHeight="1">
      <c r="E342" s="2"/>
      <c r="F342" s="2"/>
    </row>
    <row r="343" spans="5:6" ht="14.25" customHeight="1">
      <c r="E343" s="2"/>
      <c r="F343" s="2"/>
    </row>
    <row r="344" spans="5:6" ht="14.25" customHeight="1">
      <c r="E344" s="2"/>
      <c r="F344" s="2"/>
    </row>
    <row r="345" spans="5:6" ht="14.25" customHeight="1">
      <c r="E345" s="2"/>
      <c r="F345" s="2"/>
    </row>
    <row r="346" spans="5:6" ht="14.25" customHeight="1">
      <c r="E346" s="2"/>
      <c r="F346" s="2"/>
    </row>
    <row r="347" spans="5:6" ht="14.25" customHeight="1">
      <c r="E347" s="2"/>
      <c r="F347" s="2"/>
    </row>
    <row r="348" spans="5:6" ht="14.25" customHeight="1">
      <c r="E348" s="2"/>
      <c r="F348" s="2"/>
    </row>
    <row r="349" spans="5:6" ht="14.25" customHeight="1">
      <c r="E349" s="2"/>
      <c r="F349" s="2"/>
    </row>
    <row r="350" spans="5:6" ht="14.25" customHeight="1">
      <c r="E350" s="2"/>
      <c r="F350" s="2"/>
    </row>
    <row r="351" spans="5:6" ht="14.25" customHeight="1">
      <c r="E351" s="2"/>
      <c r="F351" s="2"/>
    </row>
    <row r="352" spans="5:6" ht="14.25" customHeight="1">
      <c r="E352" s="2"/>
      <c r="F352" s="2"/>
    </row>
    <row r="353" spans="5:6" ht="14.25" customHeight="1">
      <c r="E353" s="2"/>
      <c r="F353" s="2"/>
    </row>
    <row r="354" spans="5:6" ht="14.25" customHeight="1">
      <c r="E354" s="2"/>
      <c r="F354" s="2"/>
    </row>
    <row r="355" spans="5:6" ht="14.25" customHeight="1">
      <c r="E355" s="2"/>
      <c r="F355" s="2"/>
    </row>
    <row r="356" spans="5:6" ht="14.25" customHeight="1">
      <c r="E356" s="2"/>
      <c r="F356" s="2"/>
    </row>
    <row r="357" spans="5:6" ht="14.25" customHeight="1">
      <c r="E357" s="2"/>
      <c r="F357" s="2"/>
    </row>
    <row r="358" spans="5:6" ht="14.25" customHeight="1">
      <c r="E358" s="2"/>
      <c r="F358" s="2"/>
    </row>
    <row r="359" spans="5:6" ht="14.25" customHeight="1">
      <c r="E359" s="2"/>
      <c r="F359" s="2"/>
    </row>
    <row r="360" spans="5:6" ht="14.25" customHeight="1">
      <c r="E360" s="2"/>
      <c r="F360" s="2"/>
    </row>
    <row r="361" spans="5:6" ht="14.25" customHeight="1">
      <c r="E361" s="2"/>
      <c r="F361" s="2"/>
    </row>
    <row r="362" spans="5:6" ht="14.25" customHeight="1">
      <c r="E362" s="2"/>
      <c r="F362" s="2"/>
    </row>
    <row r="363" spans="5:6" ht="14.25" customHeight="1">
      <c r="E363" s="2"/>
      <c r="F363" s="2"/>
    </row>
    <row r="364" spans="5:6" ht="14.25" customHeight="1">
      <c r="E364" s="2"/>
      <c r="F364" s="2"/>
    </row>
    <row r="365" spans="5:6" ht="14.25" customHeight="1">
      <c r="E365" s="2"/>
      <c r="F365" s="2"/>
    </row>
    <row r="366" spans="5:6" ht="14.25" customHeight="1">
      <c r="E366" s="2"/>
      <c r="F366" s="2"/>
    </row>
    <row r="367" spans="5:6" ht="14.25" customHeight="1">
      <c r="E367" s="2"/>
      <c r="F367" s="2"/>
    </row>
    <row r="368" spans="5:6" ht="14.25" customHeight="1">
      <c r="E368" s="2"/>
      <c r="F368" s="2"/>
    </row>
    <row r="369" spans="5:6" ht="14.25" customHeight="1">
      <c r="E369" s="2"/>
      <c r="F369" s="2"/>
    </row>
    <row r="370" spans="5:6" ht="14.25" customHeight="1">
      <c r="E370" s="2"/>
      <c r="F370" s="2"/>
    </row>
    <row r="371" spans="5:6" ht="14.25" customHeight="1">
      <c r="E371" s="2"/>
      <c r="F371" s="2"/>
    </row>
    <row r="372" spans="5:6" ht="14.25" customHeight="1">
      <c r="E372" s="2"/>
      <c r="F372" s="2"/>
    </row>
    <row r="373" spans="5:6" ht="14.25" customHeight="1">
      <c r="E373" s="2"/>
      <c r="F373" s="2"/>
    </row>
    <row r="374" spans="5:6" ht="14.25" customHeight="1">
      <c r="E374" s="2"/>
      <c r="F374" s="2"/>
    </row>
    <row r="375" spans="5:6" ht="14.25" customHeight="1">
      <c r="E375" s="2"/>
      <c r="F375" s="2"/>
    </row>
    <row r="376" spans="5:6" ht="14.25" customHeight="1">
      <c r="E376" s="2"/>
      <c r="F376" s="2"/>
    </row>
    <row r="377" spans="5:6" ht="14.25" customHeight="1">
      <c r="E377" s="2"/>
      <c r="F377" s="2"/>
    </row>
    <row r="378" spans="5:6" ht="14.25" customHeight="1">
      <c r="E378" s="2"/>
      <c r="F378" s="2"/>
    </row>
    <row r="379" spans="5:6" ht="14.25" customHeight="1">
      <c r="E379" s="2"/>
      <c r="F379" s="2"/>
    </row>
    <row r="380" spans="5:6" ht="14.25" customHeight="1">
      <c r="E380" s="2"/>
      <c r="F380" s="2"/>
    </row>
    <row r="381" spans="5:6" ht="14.25" customHeight="1">
      <c r="E381" s="2"/>
      <c r="F381" s="2"/>
    </row>
    <row r="382" spans="5:6" ht="14.25" customHeight="1">
      <c r="E382" s="2"/>
      <c r="F382" s="2"/>
    </row>
    <row r="383" spans="5:6" ht="14.25" customHeight="1">
      <c r="E383" s="2"/>
      <c r="F383" s="2"/>
    </row>
    <row r="384" spans="5:6" ht="14.25" customHeight="1">
      <c r="E384" s="2"/>
      <c r="F384" s="2"/>
    </row>
    <row r="385" spans="5:6" ht="14.25" customHeight="1">
      <c r="E385" s="2"/>
      <c r="F385" s="2"/>
    </row>
    <row r="386" spans="5:6" ht="14.25" customHeight="1">
      <c r="E386" s="2"/>
      <c r="F386" s="2"/>
    </row>
    <row r="387" spans="5:6" ht="14.25" customHeight="1">
      <c r="E387" s="2"/>
      <c r="F387" s="2"/>
    </row>
    <row r="388" spans="5:6" ht="14.25" customHeight="1">
      <c r="E388" s="2"/>
      <c r="F388" s="2"/>
    </row>
    <row r="389" spans="5:6" ht="14.25" customHeight="1">
      <c r="E389" s="2"/>
      <c r="F389" s="2"/>
    </row>
    <row r="390" spans="5:6" ht="14.25" customHeight="1">
      <c r="E390" s="2"/>
      <c r="F390" s="2"/>
    </row>
    <row r="391" spans="5:6" ht="14.25" customHeight="1">
      <c r="E391" s="2"/>
      <c r="F391" s="2"/>
    </row>
    <row r="392" spans="5:6" ht="14.25" customHeight="1">
      <c r="E392" s="2"/>
      <c r="F392" s="2"/>
    </row>
    <row r="393" spans="5:6" ht="14.25" customHeight="1">
      <c r="E393" s="2"/>
      <c r="F393" s="2"/>
    </row>
    <row r="394" spans="5:6" ht="14.25" customHeight="1">
      <c r="E394" s="2"/>
      <c r="F394" s="2"/>
    </row>
    <row r="395" spans="5:6" ht="14.25" customHeight="1">
      <c r="E395" s="2"/>
      <c r="F395" s="2"/>
    </row>
    <row r="396" spans="5:6" ht="14.25" customHeight="1">
      <c r="E396" s="2"/>
      <c r="F396" s="2"/>
    </row>
    <row r="397" spans="5:6" ht="14.25" customHeight="1">
      <c r="E397" s="2"/>
      <c r="F397" s="2"/>
    </row>
    <row r="398" spans="5:6" ht="14.25" customHeight="1">
      <c r="E398" s="2"/>
      <c r="F398" s="2"/>
    </row>
    <row r="399" spans="5:6" ht="14.25" customHeight="1">
      <c r="E399" s="2"/>
      <c r="F399" s="2"/>
    </row>
    <row r="400" spans="5:6" ht="14.25" customHeight="1">
      <c r="E400" s="2"/>
      <c r="F400" s="2"/>
    </row>
    <row r="401" spans="5:6" ht="14.25" customHeight="1">
      <c r="E401" s="2"/>
      <c r="F401" s="2"/>
    </row>
    <row r="402" spans="5:6" ht="14.25" customHeight="1">
      <c r="E402" s="2"/>
      <c r="F402" s="2"/>
    </row>
    <row r="403" spans="5:6" ht="14.25" customHeight="1">
      <c r="E403" s="2"/>
      <c r="F403" s="2"/>
    </row>
    <row r="404" spans="5:6" ht="14.25" customHeight="1">
      <c r="E404" s="2"/>
      <c r="F404" s="2"/>
    </row>
    <row r="405" spans="5:6" ht="14.25" customHeight="1">
      <c r="E405" s="2"/>
      <c r="F405" s="2"/>
    </row>
    <row r="406" spans="5:6" ht="14.25" customHeight="1">
      <c r="E406" s="2"/>
      <c r="F406" s="2"/>
    </row>
    <row r="407" spans="5:6" ht="14.25" customHeight="1">
      <c r="E407" s="2"/>
      <c r="F407" s="2"/>
    </row>
    <row r="408" spans="5:6" ht="14.25" customHeight="1">
      <c r="E408" s="2"/>
      <c r="F408" s="2"/>
    </row>
    <row r="409" spans="5:6" ht="14.25" customHeight="1">
      <c r="E409" s="2"/>
      <c r="F409" s="2"/>
    </row>
    <row r="410" spans="5:6" ht="14.25" customHeight="1">
      <c r="E410" s="2"/>
      <c r="F410" s="2"/>
    </row>
    <row r="411" spans="5:6" ht="14.25" customHeight="1">
      <c r="E411" s="2"/>
      <c r="F411" s="2"/>
    </row>
    <row r="412" spans="5:6" ht="14.25" customHeight="1">
      <c r="E412" s="2"/>
      <c r="F412" s="2"/>
    </row>
    <row r="413" spans="5:6" ht="14.25" customHeight="1">
      <c r="E413" s="2"/>
      <c r="F413" s="2"/>
    </row>
    <row r="414" spans="5:6" ht="14.25" customHeight="1">
      <c r="E414" s="2"/>
      <c r="F414" s="2"/>
    </row>
    <row r="415" spans="5:6" ht="14.25" customHeight="1">
      <c r="E415" s="2"/>
      <c r="F415" s="2"/>
    </row>
    <row r="416" spans="5:6" ht="14.25" customHeight="1">
      <c r="E416" s="2"/>
      <c r="F416" s="2"/>
    </row>
    <row r="417" spans="5:6" ht="14.25" customHeight="1">
      <c r="E417" s="2"/>
      <c r="F417" s="2"/>
    </row>
    <row r="418" spans="5:6" ht="14.25" customHeight="1">
      <c r="E418" s="2"/>
      <c r="F418" s="2"/>
    </row>
    <row r="419" spans="5:6" ht="14.25" customHeight="1">
      <c r="E419" s="2"/>
      <c r="F419" s="2"/>
    </row>
    <row r="420" spans="5:6" ht="14.25" customHeight="1">
      <c r="E420" s="2"/>
      <c r="F420" s="2"/>
    </row>
    <row r="421" spans="5:6" ht="14.25" customHeight="1">
      <c r="E421" s="2"/>
      <c r="F421" s="2"/>
    </row>
    <row r="422" spans="5:6" ht="14.25" customHeight="1">
      <c r="E422" s="2"/>
      <c r="F422" s="2"/>
    </row>
    <row r="423" spans="5:6" ht="14.25" customHeight="1">
      <c r="E423" s="2"/>
      <c r="F423" s="2"/>
    </row>
    <row r="424" spans="5:6" ht="14.25" customHeight="1">
      <c r="E424" s="2"/>
      <c r="F424" s="2"/>
    </row>
    <row r="425" spans="5:6" ht="14.25" customHeight="1">
      <c r="E425" s="2"/>
      <c r="F425" s="2"/>
    </row>
    <row r="426" spans="5:6" ht="14.25" customHeight="1">
      <c r="E426" s="2"/>
      <c r="F426" s="2"/>
    </row>
    <row r="427" spans="5:6" ht="14.25" customHeight="1">
      <c r="E427" s="2"/>
      <c r="F427" s="2"/>
    </row>
    <row r="428" spans="5:6" ht="14.25" customHeight="1">
      <c r="E428" s="2"/>
      <c r="F428" s="2"/>
    </row>
    <row r="429" spans="5:6" ht="14.25" customHeight="1">
      <c r="E429" s="2"/>
      <c r="F429" s="2"/>
    </row>
    <row r="430" spans="5:6" ht="14.25" customHeight="1">
      <c r="E430" s="2"/>
      <c r="F430" s="2"/>
    </row>
    <row r="431" spans="5:6" ht="14.25" customHeight="1">
      <c r="E431" s="2"/>
      <c r="F431" s="2"/>
    </row>
    <row r="432" spans="5:6" ht="14.25" customHeight="1">
      <c r="E432" s="2"/>
      <c r="F432" s="2"/>
    </row>
    <row r="433" spans="5:6" ht="14.25" customHeight="1">
      <c r="E433" s="2"/>
      <c r="F433" s="2"/>
    </row>
    <row r="434" spans="5:6" ht="14.25" customHeight="1">
      <c r="E434" s="2"/>
      <c r="F434" s="2"/>
    </row>
    <row r="435" spans="5:6" ht="14.25" customHeight="1">
      <c r="E435" s="2"/>
      <c r="F435" s="2"/>
    </row>
    <row r="436" spans="5:6" ht="14.25" customHeight="1">
      <c r="E436" s="2"/>
      <c r="F436" s="2"/>
    </row>
    <row r="437" spans="5:6" ht="14.25" customHeight="1">
      <c r="E437" s="2"/>
      <c r="F437" s="2"/>
    </row>
    <row r="438" spans="5:6" ht="14.25" customHeight="1">
      <c r="E438" s="2"/>
      <c r="F438" s="2"/>
    </row>
    <row r="439" spans="5:6" ht="14.25" customHeight="1">
      <c r="E439" s="2"/>
      <c r="F439" s="2"/>
    </row>
    <row r="440" spans="5:6" ht="14.25" customHeight="1">
      <c r="E440" s="2"/>
      <c r="F440" s="2"/>
    </row>
    <row r="441" spans="5:6" ht="14.25" customHeight="1">
      <c r="E441" s="2"/>
      <c r="F441" s="2"/>
    </row>
    <row r="442" spans="5:6" ht="14.25" customHeight="1">
      <c r="E442" s="2"/>
      <c r="F442" s="2"/>
    </row>
    <row r="443" spans="5:6" ht="14.25" customHeight="1">
      <c r="E443" s="2"/>
      <c r="F443" s="2"/>
    </row>
    <row r="444" spans="5:6" ht="14.25" customHeight="1">
      <c r="E444" s="2"/>
      <c r="F444" s="2"/>
    </row>
    <row r="445" spans="5:6" ht="14.25" customHeight="1">
      <c r="E445" s="2"/>
      <c r="F445" s="2"/>
    </row>
    <row r="446" spans="5:6" ht="14.25" customHeight="1">
      <c r="E446" s="2"/>
      <c r="F446" s="2"/>
    </row>
    <row r="447" spans="5:6" ht="14.25" customHeight="1">
      <c r="E447" s="2"/>
      <c r="F447" s="2"/>
    </row>
    <row r="448" spans="5:6" ht="14.25" customHeight="1">
      <c r="E448" s="2"/>
      <c r="F448" s="2"/>
    </row>
    <row r="449" spans="5:6" ht="14.25" customHeight="1">
      <c r="E449" s="2"/>
      <c r="F449" s="2"/>
    </row>
    <row r="450" spans="5:6" ht="14.25" customHeight="1">
      <c r="E450" s="2"/>
      <c r="F450" s="2"/>
    </row>
    <row r="451" spans="5:6" ht="14.25" customHeight="1">
      <c r="E451" s="2"/>
      <c r="F451" s="2"/>
    </row>
    <row r="452" spans="5:6" ht="14.25" customHeight="1">
      <c r="E452" s="2"/>
      <c r="F452" s="2"/>
    </row>
    <row r="453" spans="5:6" ht="14.25" customHeight="1">
      <c r="E453" s="2"/>
      <c r="F453" s="2"/>
    </row>
    <row r="454" spans="5:6" ht="14.25" customHeight="1">
      <c r="E454" s="2"/>
      <c r="F454" s="2"/>
    </row>
    <row r="455" spans="5:6" ht="14.25" customHeight="1">
      <c r="E455" s="2"/>
      <c r="F455" s="2"/>
    </row>
    <row r="456" spans="5:6" ht="14.25" customHeight="1">
      <c r="E456" s="2"/>
      <c r="F456" s="2"/>
    </row>
    <row r="457" spans="5:6" ht="14.25" customHeight="1">
      <c r="E457" s="2"/>
      <c r="F457" s="2"/>
    </row>
    <row r="458" spans="5:6" ht="14.25" customHeight="1">
      <c r="E458" s="2"/>
      <c r="F458" s="2"/>
    </row>
    <row r="459" spans="5:6" ht="14.25" customHeight="1">
      <c r="E459" s="2"/>
      <c r="F459" s="2"/>
    </row>
    <row r="460" spans="5:6" ht="14.25" customHeight="1">
      <c r="E460" s="2"/>
      <c r="F460" s="2"/>
    </row>
    <row r="461" spans="5:6" ht="14.25" customHeight="1">
      <c r="E461" s="2"/>
      <c r="F461" s="2"/>
    </row>
    <row r="462" spans="5:6" ht="14.25" customHeight="1">
      <c r="E462" s="2"/>
      <c r="F462" s="2"/>
    </row>
    <row r="463" spans="5:6" ht="14.25" customHeight="1">
      <c r="E463" s="2"/>
      <c r="F463" s="2"/>
    </row>
    <row r="464" spans="5:6" ht="14.25" customHeight="1">
      <c r="E464" s="2"/>
      <c r="F464" s="2"/>
    </row>
    <row r="465" spans="5:6" ht="14.25" customHeight="1">
      <c r="E465" s="2"/>
      <c r="F465" s="2"/>
    </row>
    <row r="466" spans="5:6" ht="14.25" customHeight="1">
      <c r="E466" s="2"/>
      <c r="F466" s="2"/>
    </row>
    <row r="467" spans="5:6" ht="14.25" customHeight="1">
      <c r="E467" s="2"/>
      <c r="F467" s="2"/>
    </row>
    <row r="468" spans="5:6" ht="14.25" customHeight="1">
      <c r="E468" s="2"/>
      <c r="F468" s="2"/>
    </row>
    <row r="469" spans="5:6" ht="14.25" customHeight="1">
      <c r="E469" s="2"/>
      <c r="F469" s="2"/>
    </row>
    <row r="470" spans="5:6" ht="14.25" customHeight="1">
      <c r="E470" s="2"/>
      <c r="F470" s="2"/>
    </row>
    <row r="471" spans="5:6" ht="14.25" customHeight="1">
      <c r="E471" s="2"/>
      <c r="F471" s="2"/>
    </row>
    <row r="472" spans="5:6" ht="14.25" customHeight="1">
      <c r="E472" s="2"/>
      <c r="F472" s="2"/>
    </row>
    <row r="473" spans="5:6" ht="14.25" customHeight="1">
      <c r="E473" s="2"/>
      <c r="F473" s="2"/>
    </row>
    <row r="474" spans="5:6" ht="14.25" customHeight="1">
      <c r="E474" s="2"/>
      <c r="F474" s="2"/>
    </row>
    <row r="475" spans="5:6" ht="14.25" customHeight="1">
      <c r="E475" s="2"/>
      <c r="F475" s="2"/>
    </row>
    <row r="476" spans="5:6" ht="14.25" customHeight="1">
      <c r="E476" s="2"/>
      <c r="F476" s="2"/>
    </row>
    <row r="477" spans="5:6" ht="14.25" customHeight="1">
      <c r="E477" s="2"/>
      <c r="F477" s="2"/>
    </row>
    <row r="478" spans="5:6" ht="14.25" customHeight="1">
      <c r="E478" s="2"/>
      <c r="F478" s="2"/>
    </row>
    <row r="479" spans="5:6" ht="14.25" customHeight="1">
      <c r="E479" s="2"/>
      <c r="F479" s="2"/>
    </row>
    <row r="480" spans="5:6" ht="14.25" customHeight="1">
      <c r="E480" s="2"/>
      <c r="F480" s="2"/>
    </row>
    <row r="481" spans="5:6" ht="14.25" customHeight="1">
      <c r="E481" s="2"/>
      <c r="F481" s="2"/>
    </row>
    <row r="482" spans="5:6" ht="14.25" customHeight="1">
      <c r="E482" s="2"/>
      <c r="F482" s="2"/>
    </row>
    <row r="483" spans="5:6" ht="14.25" customHeight="1">
      <c r="E483" s="2"/>
      <c r="F483" s="2"/>
    </row>
    <row r="484" spans="5:6" ht="14.25" customHeight="1">
      <c r="E484" s="2"/>
      <c r="F484" s="2"/>
    </row>
    <row r="485" spans="5:6" ht="14.25" customHeight="1">
      <c r="E485" s="2"/>
      <c r="F485" s="2"/>
    </row>
    <row r="486" spans="5:6" ht="14.25" customHeight="1">
      <c r="E486" s="2"/>
      <c r="F486" s="2"/>
    </row>
    <row r="487" spans="5:6" ht="14.25" customHeight="1">
      <c r="E487" s="2"/>
      <c r="F487" s="2"/>
    </row>
    <row r="488" spans="5:6" ht="14.25" customHeight="1">
      <c r="E488" s="2"/>
      <c r="F488" s="2"/>
    </row>
    <row r="489" spans="5:6" ht="14.25" customHeight="1">
      <c r="E489" s="2"/>
      <c r="F489" s="2"/>
    </row>
    <row r="490" spans="5:6" ht="14.25" customHeight="1">
      <c r="E490" s="2"/>
      <c r="F490" s="2"/>
    </row>
    <row r="491" spans="5:6" ht="14.25" customHeight="1">
      <c r="E491" s="2"/>
      <c r="F491" s="2"/>
    </row>
    <row r="492" spans="5:6" ht="14.25" customHeight="1">
      <c r="E492" s="2"/>
      <c r="F492" s="2"/>
    </row>
    <row r="493" spans="5:6" ht="14.25" customHeight="1">
      <c r="E493" s="2"/>
      <c r="F493" s="2"/>
    </row>
    <row r="494" spans="5:6" ht="14.25" customHeight="1">
      <c r="E494" s="2"/>
      <c r="F494" s="2"/>
    </row>
    <row r="495" spans="5:6" ht="14.25" customHeight="1">
      <c r="E495" s="2"/>
      <c r="F495" s="2"/>
    </row>
    <row r="496" spans="5:6" ht="14.25" customHeight="1">
      <c r="E496" s="2"/>
      <c r="F496" s="2"/>
    </row>
    <row r="497" spans="5:6" ht="14.25" customHeight="1">
      <c r="E497" s="2"/>
      <c r="F497" s="2"/>
    </row>
    <row r="498" spans="5:6" ht="14.25" customHeight="1">
      <c r="E498" s="2"/>
      <c r="F498" s="2"/>
    </row>
    <row r="499" spans="5:6" ht="14.25" customHeight="1">
      <c r="E499" s="2"/>
      <c r="F499" s="2"/>
    </row>
    <row r="500" spans="5:6" ht="14.25" customHeight="1">
      <c r="E500" s="2"/>
      <c r="F500" s="2"/>
    </row>
    <row r="501" spans="5:6" ht="14.25" customHeight="1">
      <c r="E501" s="2"/>
      <c r="F501" s="2"/>
    </row>
    <row r="502" spans="5:6" ht="14.25" customHeight="1">
      <c r="E502" s="2"/>
      <c r="F502" s="2"/>
    </row>
    <row r="503" spans="5:6" ht="14.25" customHeight="1">
      <c r="E503" s="2"/>
      <c r="F503" s="2"/>
    </row>
    <row r="504" spans="5:6" ht="14.25" customHeight="1">
      <c r="E504" s="2"/>
      <c r="F504" s="2"/>
    </row>
    <row r="505" spans="5:6" ht="14.25" customHeight="1">
      <c r="E505" s="2"/>
      <c r="F505" s="2"/>
    </row>
    <row r="506" spans="5:6" ht="14.25" customHeight="1">
      <c r="E506" s="2"/>
      <c r="F506" s="2"/>
    </row>
    <row r="507" spans="5:6" ht="14.25" customHeight="1">
      <c r="E507" s="2"/>
      <c r="F507" s="2"/>
    </row>
    <row r="508" spans="5:6" ht="14.25" customHeight="1">
      <c r="E508" s="2"/>
      <c r="F508" s="2"/>
    </row>
    <row r="509" spans="5:6" ht="14.25" customHeight="1">
      <c r="E509" s="2"/>
      <c r="F509" s="2"/>
    </row>
    <row r="510" spans="5:6" ht="14.25" customHeight="1">
      <c r="E510" s="2"/>
      <c r="F510" s="2"/>
    </row>
    <row r="511" spans="5:6" ht="14.25" customHeight="1">
      <c r="E511" s="2"/>
      <c r="F511" s="2"/>
    </row>
    <row r="512" spans="5:6" ht="14.25" customHeight="1">
      <c r="E512" s="2"/>
      <c r="F512" s="2"/>
    </row>
    <row r="513" spans="5:6" ht="14.25" customHeight="1">
      <c r="E513" s="2"/>
      <c r="F513" s="2"/>
    </row>
    <row r="514" spans="5:6" ht="14.25" customHeight="1">
      <c r="E514" s="2"/>
      <c r="F514" s="2"/>
    </row>
    <row r="515" spans="5:6" ht="14.25" customHeight="1">
      <c r="E515" s="2"/>
      <c r="F515" s="2"/>
    </row>
    <row r="516" spans="5:6" ht="14.25" customHeight="1">
      <c r="E516" s="2"/>
      <c r="F516" s="2"/>
    </row>
    <row r="517" spans="5:6" ht="14.25" customHeight="1">
      <c r="E517" s="2"/>
      <c r="F517" s="2"/>
    </row>
    <row r="518" spans="5:6" ht="14.25" customHeight="1">
      <c r="E518" s="2"/>
      <c r="F518" s="2"/>
    </row>
    <row r="519" spans="5:6" ht="14.25" customHeight="1">
      <c r="E519" s="2"/>
      <c r="F519" s="2"/>
    </row>
    <row r="520" spans="5:6" ht="14.25" customHeight="1">
      <c r="E520" s="2"/>
      <c r="F520" s="2"/>
    </row>
    <row r="521" spans="5:6" ht="14.25" customHeight="1">
      <c r="E521" s="2"/>
      <c r="F521" s="2"/>
    </row>
    <row r="522" spans="5:6" ht="14.25" customHeight="1">
      <c r="E522" s="2"/>
      <c r="F522" s="2"/>
    </row>
    <row r="523" spans="5:6" ht="14.25" customHeight="1">
      <c r="E523" s="2"/>
      <c r="F523" s="2"/>
    </row>
    <row r="524" spans="5:6" ht="14.25" customHeight="1">
      <c r="E524" s="2"/>
      <c r="F524" s="2"/>
    </row>
    <row r="525" spans="5:6" ht="14.25" customHeight="1">
      <c r="E525" s="2"/>
      <c r="F525" s="2"/>
    </row>
    <row r="526" spans="5:6" ht="14.25" customHeight="1">
      <c r="E526" s="2"/>
      <c r="F526" s="2"/>
    </row>
    <row r="527" spans="5:6" ht="14.25" customHeight="1">
      <c r="E527" s="2"/>
      <c r="F527" s="2"/>
    </row>
    <row r="528" spans="5:6" ht="14.25" customHeight="1">
      <c r="E528" s="2"/>
      <c r="F528" s="2"/>
    </row>
    <row r="529" spans="5:6" ht="14.25" customHeight="1">
      <c r="E529" s="2"/>
      <c r="F529" s="2"/>
    </row>
    <row r="530" spans="5:6" ht="14.25" customHeight="1">
      <c r="E530" s="2"/>
      <c r="F530" s="2"/>
    </row>
    <row r="531" spans="5:6" ht="14.25" customHeight="1">
      <c r="E531" s="2"/>
      <c r="F531" s="2"/>
    </row>
    <row r="532" spans="5:6" ht="14.25" customHeight="1">
      <c r="E532" s="2"/>
      <c r="F532" s="2"/>
    </row>
    <row r="533" spans="5:6" ht="14.25" customHeight="1">
      <c r="E533" s="2"/>
      <c r="F533" s="2"/>
    </row>
    <row r="534" spans="5:6" ht="14.25" customHeight="1">
      <c r="E534" s="2"/>
      <c r="F534" s="2"/>
    </row>
    <row r="535" spans="5:6" ht="14.25" customHeight="1">
      <c r="E535" s="2"/>
      <c r="F535" s="2"/>
    </row>
    <row r="536" spans="5:6" ht="14.25" customHeight="1">
      <c r="E536" s="2"/>
      <c r="F536" s="2"/>
    </row>
    <row r="537" spans="5:6" ht="14.25" customHeight="1">
      <c r="E537" s="2"/>
      <c r="F537" s="2"/>
    </row>
    <row r="538" spans="5:6" ht="14.25" customHeight="1">
      <c r="E538" s="2"/>
      <c r="F538" s="2"/>
    </row>
    <row r="539" spans="5:6" ht="14.25" customHeight="1">
      <c r="E539" s="2"/>
      <c r="F539" s="2"/>
    </row>
    <row r="540" spans="5:6" ht="14.25" customHeight="1">
      <c r="E540" s="2"/>
      <c r="F540" s="2"/>
    </row>
    <row r="541" spans="5:6" ht="14.25" customHeight="1">
      <c r="E541" s="2"/>
      <c r="F541" s="2"/>
    </row>
    <row r="542" spans="5:6" ht="14.25" customHeight="1">
      <c r="E542" s="2"/>
      <c r="F542" s="2"/>
    </row>
    <row r="543" spans="5:6" ht="14.25" customHeight="1">
      <c r="E543" s="2"/>
      <c r="F543" s="2"/>
    </row>
    <row r="544" spans="5:6" ht="14.25" customHeight="1">
      <c r="E544" s="2"/>
      <c r="F544" s="2"/>
    </row>
    <row r="545" spans="5:6" ht="14.25" customHeight="1">
      <c r="E545" s="2"/>
      <c r="F545" s="2"/>
    </row>
    <row r="546" spans="5:6" ht="14.25" customHeight="1">
      <c r="E546" s="2"/>
      <c r="F546" s="2"/>
    </row>
    <row r="547" spans="5:6" ht="14.25" customHeight="1">
      <c r="E547" s="2"/>
      <c r="F547" s="2"/>
    </row>
    <row r="548" spans="5:6" ht="14.25" customHeight="1">
      <c r="E548" s="2"/>
      <c r="F548" s="2"/>
    </row>
    <row r="549" spans="5:6" ht="14.25" customHeight="1">
      <c r="E549" s="2"/>
      <c r="F549" s="2"/>
    </row>
    <row r="550" spans="5:6" ht="14.25" customHeight="1">
      <c r="E550" s="2"/>
      <c r="F550" s="2"/>
    </row>
    <row r="551" spans="5:6" ht="14.25" customHeight="1">
      <c r="E551" s="2"/>
      <c r="F551" s="2"/>
    </row>
    <row r="552" spans="5:6" ht="14.25" customHeight="1">
      <c r="E552" s="2"/>
      <c r="F552" s="2"/>
    </row>
    <row r="553" spans="5:6" ht="14.25" customHeight="1">
      <c r="E553" s="2"/>
      <c r="F553" s="2"/>
    </row>
    <row r="554" spans="5:6" ht="14.25" customHeight="1">
      <c r="E554" s="2"/>
      <c r="F554" s="2"/>
    </row>
    <row r="555" spans="5:6" ht="14.25" customHeight="1">
      <c r="E555" s="2"/>
      <c r="F555" s="2"/>
    </row>
    <row r="556" spans="5:6" ht="14.25" customHeight="1">
      <c r="E556" s="2"/>
      <c r="F556" s="2"/>
    </row>
    <row r="557" spans="5:6" ht="14.25" customHeight="1">
      <c r="E557" s="2"/>
      <c r="F557" s="2"/>
    </row>
    <row r="558" spans="5:6" ht="14.25" customHeight="1">
      <c r="E558" s="2"/>
      <c r="F558" s="2"/>
    </row>
    <row r="559" spans="5:6" ht="14.25" customHeight="1">
      <c r="E559" s="2"/>
      <c r="F559" s="2"/>
    </row>
    <row r="560" spans="5:6" ht="14.25" customHeight="1">
      <c r="E560" s="2"/>
      <c r="F560" s="2"/>
    </row>
    <row r="561" spans="5:6" ht="14.25" customHeight="1">
      <c r="E561" s="2"/>
      <c r="F561" s="2"/>
    </row>
    <row r="562" spans="5:6" ht="14.25" customHeight="1">
      <c r="E562" s="2"/>
      <c r="F562" s="2"/>
    </row>
    <row r="563" spans="5:6" ht="14.25" customHeight="1">
      <c r="E563" s="2"/>
      <c r="F563" s="2"/>
    </row>
    <row r="564" spans="5:6" ht="14.25" customHeight="1">
      <c r="E564" s="2"/>
      <c r="F564" s="2"/>
    </row>
    <row r="565" spans="5:6" ht="14.25" customHeight="1">
      <c r="E565" s="2"/>
      <c r="F565" s="2"/>
    </row>
    <row r="566" spans="5:6" ht="14.25" customHeight="1">
      <c r="E566" s="2"/>
      <c r="F566" s="2"/>
    </row>
    <row r="567" spans="5:6" ht="14.25" customHeight="1">
      <c r="E567" s="2"/>
      <c r="F567" s="2"/>
    </row>
    <row r="568" spans="5:6" ht="14.25" customHeight="1">
      <c r="E568" s="2"/>
      <c r="F568" s="2"/>
    </row>
    <row r="569" spans="5:6" ht="14.25" customHeight="1">
      <c r="E569" s="2"/>
      <c r="F569" s="2"/>
    </row>
    <row r="570" spans="5:6" ht="14.25" customHeight="1">
      <c r="E570" s="2"/>
      <c r="F570" s="2"/>
    </row>
    <row r="571" spans="5:6" ht="14.25" customHeight="1">
      <c r="E571" s="2"/>
      <c r="F571" s="2"/>
    </row>
    <row r="572" spans="5:6" ht="14.25" customHeight="1">
      <c r="E572" s="2"/>
      <c r="F572" s="2"/>
    </row>
    <row r="573" spans="5:6" ht="14.25" customHeight="1">
      <c r="E573" s="2"/>
      <c r="F573" s="2"/>
    </row>
    <row r="574" spans="5:6" ht="14.25" customHeight="1">
      <c r="E574" s="2"/>
      <c r="F574" s="2"/>
    </row>
    <row r="575" spans="5:6" ht="14.25" customHeight="1">
      <c r="E575" s="2"/>
      <c r="F575" s="2"/>
    </row>
    <row r="576" spans="5:6" ht="14.25" customHeight="1">
      <c r="E576" s="2"/>
      <c r="F576" s="2"/>
    </row>
    <row r="577" spans="5:6" ht="14.25" customHeight="1">
      <c r="E577" s="2"/>
      <c r="F577" s="2"/>
    </row>
    <row r="578" spans="5:6" ht="14.25" customHeight="1">
      <c r="E578" s="2"/>
      <c r="F578" s="2"/>
    </row>
    <row r="579" spans="5:6" ht="14.25" customHeight="1">
      <c r="E579" s="2"/>
      <c r="F579" s="2"/>
    </row>
    <row r="580" spans="5:6" ht="14.25" customHeight="1">
      <c r="E580" s="2"/>
      <c r="F580" s="2"/>
    </row>
    <row r="581" spans="5:6" ht="14.25" customHeight="1">
      <c r="E581" s="2"/>
      <c r="F581" s="2"/>
    </row>
    <row r="582" spans="5:6" ht="14.25" customHeight="1">
      <c r="E582" s="2"/>
      <c r="F582" s="2"/>
    </row>
    <row r="583" spans="5:6" ht="14.25" customHeight="1">
      <c r="E583" s="2"/>
      <c r="F583" s="2"/>
    </row>
    <row r="584" spans="5:6" ht="14.25" customHeight="1">
      <c r="E584" s="2"/>
      <c r="F584" s="2"/>
    </row>
    <row r="585" spans="5:6" ht="14.25" customHeight="1">
      <c r="E585" s="2"/>
      <c r="F585" s="2"/>
    </row>
    <row r="586" spans="5:6" ht="14.25" customHeight="1">
      <c r="E586" s="2"/>
      <c r="F586" s="2"/>
    </row>
    <row r="587" spans="5:6" ht="14.25" customHeight="1">
      <c r="E587" s="2"/>
      <c r="F587" s="2"/>
    </row>
    <row r="588" spans="5:6" ht="14.25" customHeight="1">
      <c r="E588" s="2"/>
      <c r="F588" s="2"/>
    </row>
    <row r="589" spans="5:6" ht="14.25" customHeight="1">
      <c r="E589" s="2"/>
      <c r="F589" s="2"/>
    </row>
    <row r="590" spans="5:6" ht="14.25" customHeight="1">
      <c r="E590" s="2"/>
      <c r="F590" s="2"/>
    </row>
    <row r="591" spans="5:6" ht="14.25" customHeight="1">
      <c r="E591" s="2"/>
      <c r="F591" s="2"/>
    </row>
    <row r="592" spans="5:6" ht="14.25" customHeight="1">
      <c r="E592" s="2"/>
      <c r="F592" s="2"/>
    </row>
    <row r="593" spans="5:6" ht="14.25" customHeight="1">
      <c r="E593" s="2"/>
      <c r="F593" s="2"/>
    </row>
    <row r="594" spans="5:6" ht="14.25" customHeight="1">
      <c r="E594" s="2"/>
      <c r="F594" s="2"/>
    </row>
    <row r="595" spans="5:6" ht="14.25" customHeight="1">
      <c r="E595" s="2"/>
      <c r="F595" s="2"/>
    </row>
    <row r="596" spans="5:6" ht="14.25" customHeight="1">
      <c r="E596" s="2"/>
      <c r="F596" s="2"/>
    </row>
    <row r="597" spans="5:6" ht="14.25" customHeight="1">
      <c r="E597" s="2"/>
      <c r="F597" s="2"/>
    </row>
    <row r="598" spans="5:6" ht="14.25" customHeight="1">
      <c r="E598" s="2"/>
      <c r="F598" s="2"/>
    </row>
    <row r="599" spans="5:6" ht="14.25" customHeight="1">
      <c r="E599" s="2"/>
      <c r="F599" s="2"/>
    </row>
    <row r="600" spans="5:6" ht="14.25" customHeight="1">
      <c r="E600" s="2"/>
      <c r="F600" s="2"/>
    </row>
    <row r="601" spans="5:6" ht="14.25" customHeight="1">
      <c r="E601" s="2"/>
      <c r="F601" s="2"/>
    </row>
    <row r="602" spans="5:6" ht="14.25" customHeight="1">
      <c r="E602" s="2"/>
      <c r="F602" s="2"/>
    </row>
    <row r="603" spans="5:6" ht="14.25" customHeight="1">
      <c r="E603" s="2"/>
      <c r="F603" s="2"/>
    </row>
    <row r="604" spans="5:6" ht="14.25" customHeight="1">
      <c r="E604" s="2"/>
      <c r="F604" s="2"/>
    </row>
    <row r="605" spans="5:6" ht="14.25" customHeight="1">
      <c r="E605" s="2"/>
      <c r="F605" s="2"/>
    </row>
    <row r="606" spans="5:6" ht="14.25" customHeight="1">
      <c r="E606" s="2"/>
      <c r="F606" s="2"/>
    </row>
    <row r="607" spans="5:6" ht="14.25" customHeight="1">
      <c r="E607" s="2"/>
      <c r="F607" s="2"/>
    </row>
    <row r="608" spans="5:6" ht="14.25" customHeight="1">
      <c r="E608" s="2"/>
      <c r="F608" s="2"/>
    </row>
    <row r="609" spans="5:6" ht="14.25" customHeight="1">
      <c r="E609" s="2"/>
      <c r="F609" s="2"/>
    </row>
    <row r="610" spans="5:6" ht="14.25" customHeight="1">
      <c r="E610" s="2"/>
      <c r="F610" s="2"/>
    </row>
    <row r="611" spans="5:6" ht="14.25" customHeight="1">
      <c r="E611" s="2"/>
      <c r="F611" s="2"/>
    </row>
    <row r="612" spans="5:6" ht="14.25" customHeight="1">
      <c r="E612" s="2"/>
      <c r="F612" s="2"/>
    </row>
    <row r="613" spans="5:6" ht="14.25" customHeight="1">
      <c r="E613" s="2"/>
      <c r="F613" s="2"/>
    </row>
    <row r="614" spans="5:6" ht="14.25" customHeight="1">
      <c r="E614" s="2"/>
      <c r="F614" s="2"/>
    </row>
    <row r="615" spans="5:6" ht="14.25" customHeight="1">
      <c r="E615" s="2"/>
      <c r="F615" s="2"/>
    </row>
    <row r="616" spans="5:6" ht="14.25" customHeight="1">
      <c r="E616" s="2"/>
      <c r="F616" s="2"/>
    </row>
    <row r="617" spans="5:6" ht="14.25" customHeight="1">
      <c r="E617" s="2"/>
      <c r="F617" s="2"/>
    </row>
    <row r="618" spans="5:6" ht="14.25" customHeight="1">
      <c r="E618" s="2"/>
      <c r="F618" s="2"/>
    </row>
    <row r="619" spans="5:6" ht="14.25" customHeight="1">
      <c r="E619" s="2"/>
      <c r="F619" s="2"/>
    </row>
    <row r="620" spans="5:6" ht="14.25" customHeight="1">
      <c r="E620" s="2"/>
      <c r="F620" s="2"/>
    </row>
    <row r="621" spans="5:6" ht="14.25" customHeight="1">
      <c r="E621" s="2"/>
      <c r="F621" s="2"/>
    </row>
    <row r="622" spans="5:6" ht="14.25" customHeight="1">
      <c r="E622" s="2"/>
      <c r="F622" s="2"/>
    </row>
    <row r="623" spans="5:6" ht="14.25" customHeight="1">
      <c r="E623" s="2"/>
      <c r="F623" s="2"/>
    </row>
    <row r="624" spans="5:6" ht="14.25" customHeight="1">
      <c r="E624" s="2"/>
      <c r="F624" s="2"/>
    </row>
    <row r="625" spans="5:6" ht="14.25" customHeight="1">
      <c r="E625" s="2"/>
      <c r="F625" s="2"/>
    </row>
    <row r="626" spans="5:6" ht="14.25" customHeight="1">
      <c r="E626" s="2"/>
      <c r="F626" s="2"/>
    </row>
    <row r="627" spans="5:6" ht="14.25" customHeight="1">
      <c r="E627" s="2"/>
      <c r="F627" s="2"/>
    </row>
    <row r="628" spans="5:6" ht="14.25" customHeight="1">
      <c r="E628" s="2"/>
      <c r="F628" s="2"/>
    </row>
    <row r="629" spans="5:6" ht="14.25" customHeight="1">
      <c r="E629" s="2"/>
      <c r="F629" s="2"/>
    </row>
    <row r="630" spans="5:6" ht="14.25" customHeight="1">
      <c r="E630" s="2"/>
      <c r="F630" s="2"/>
    </row>
    <row r="631" spans="5:6" ht="14.25" customHeight="1">
      <c r="E631" s="2"/>
      <c r="F631" s="2"/>
    </row>
    <row r="632" spans="5:6" ht="14.25" customHeight="1">
      <c r="E632" s="2"/>
      <c r="F632" s="2"/>
    </row>
    <row r="633" spans="5:6" ht="14.25" customHeight="1">
      <c r="E633" s="2"/>
      <c r="F633" s="2"/>
    </row>
    <row r="634" spans="5:6" ht="14.25" customHeight="1">
      <c r="E634" s="2"/>
      <c r="F634" s="2"/>
    </row>
    <row r="635" spans="5:6" ht="14.25" customHeight="1">
      <c r="E635" s="2"/>
      <c r="F635" s="2"/>
    </row>
    <row r="636" spans="5:6" ht="14.25" customHeight="1">
      <c r="E636" s="2"/>
      <c r="F636" s="2"/>
    </row>
    <row r="637" spans="5:6" ht="14.25" customHeight="1">
      <c r="E637" s="2"/>
      <c r="F637" s="2"/>
    </row>
    <row r="638" spans="5:6" ht="14.25" customHeight="1">
      <c r="E638" s="2"/>
      <c r="F638" s="2"/>
    </row>
    <row r="639" spans="5:6" ht="14.25" customHeight="1">
      <c r="E639" s="2"/>
      <c r="F639" s="2"/>
    </row>
    <row r="640" spans="5:6" ht="14.25" customHeight="1">
      <c r="E640" s="2"/>
      <c r="F640" s="2"/>
    </row>
    <row r="641" spans="5:6" ht="14.25" customHeight="1">
      <c r="E641" s="2"/>
      <c r="F641" s="2"/>
    </row>
    <row r="642" spans="5:6" ht="14.25" customHeight="1">
      <c r="E642" s="2"/>
      <c r="F642" s="2"/>
    </row>
    <row r="643" spans="5:6" ht="14.25" customHeight="1">
      <c r="E643" s="2"/>
      <c r="F643" s="2"/>
    </row>
    <row r="644" spans="5:6" ht="14.25" customHeight="1">
      <c r="E644" s="2"/>
      <c r="F644" s="2"/>
    </row>
    <row r="645" spans="5:6" ht="14.25" customHeight="1">
      <c r="E645" s="2"/>
      <c r="F645" s="2"/>
    </row>
    <row r="646" spans="5:6" ht="14.25" customHeight="1">
      <c r="E646" s="2"/>
      <c r="F646" s="2"/>
    </row>
    <row r="647" spans="5:6" ht="14.25" customHeight="1">
      <c r="E647" s="2"/>
      <c r="F647" s="2"/>
    </row>
    <row r="648" spans="5:6" ht="14.25" customHeight="1">
      <c r="E648" s="2"/>
      <c r="F648" s="2"/>
    </row>
    <row r="649" spans="5:6" ht="14.25" customHeight="1">
      <c r="E649" s="2"/>
      <c r="F649" s="2"/>
    </row>
    <row r="650" spans="5:6" ht="14.25" customHeight="1">
      <c r="E650" s="2"/>
      <c r="F650" s="2"/>
    </row>
    <row r="651" spans="5:6" ht="14.25" customHeight="1">
      <c r="E651" s="2"/>
      <c r="F651" s="2"/>
    </row>
    <row r="652" spans="5:6" ht="14.25" customHeight="1">
      <c r="E652" s="2"/>
      <c r="F652" s="2"/>
    </row>
    <row r="653" spans="5:6" ht="14.25" customHeight="1">
      <c r="E653" s="2"/>
      <c r="F653" s="2"/>
    </row>
    <row r="654" spans="5:6" ht="14.25" customHeight="1">
      <c r="E654" s="2"/>
      <c r="F654" s="2"/>
    </row>
    <row r="655" spans="5:6" ht="14.25" customHeight="1">
      <c r="E655" s="2"/>
      <c r="F655" s="2"/>
    </row>
    <row r="656" spans="5:6" ht="14.25" customHeight="1">
      <c r="E656" s="2"/>
      <c r="F656" s="2"/>
    </row>
    <row r="657" spans="5:6" ht="14.25" customHeight="1">
      <c r="E657" s="2"/>
      <c r="F657" s="2"/>
    </row>
    <row r="658" spans="5:6" ht="14.25" customHeight="1">
      <c r="E658" s="2"/>
      <c r="F658" s="2"/>
    </row>
    <row r="659" spans="5:6" ht="14.25" customHeight="1">
      <c r="E659" s="2"/>
      <c r="F659" s="2"/>
    </row>
    <row r="660" spans="5:6" ht="14.25" customHeight="1">
      <c r="E660" s="2"/>
      <c r="F660" s="2"/>
    </row>
    <row r="661" spans="5:6" ht="14.25" customHeight="1">
      <c r="E661" s="2"/>
      <c r="F661" s="2"/>
    </row>
    <row r="662" spans="5:6" ht="14.25" customHeight="1">
      <c r="E662" s="2"/>
      <c r="F662" s="2"/>
    </row>
    <row r="663" spans="5:6" ht="14.25" customHeight="1">
      <c r="E663" s="2"/>
      <c r="F663" s="2"/>
    </row>
    <row r="664" spans="5:6" ht="14.25" customHeight="1">
      <c r="E664" s="2"/>
      <c r="F664" s="2"/>
    </row>
    <row r="665" spans="5:6" ht="14.25" customHeight="1">
      <c r="E665" s="2"/>
      <c r="F665" s="2"/>
    </row>
    <row r="666" spans="5:6" ht="14.25" customHeight="1">
      <c r="E666" s="2"/>
      <c r="F666" s="2"/>
    </row>
    <row r="667" spans="5:6" ht="14.25" customHeight="1">
      <c r="E667" s="2"/>
      <c r="F667" s="2"/>
    </row>
    <row r="668" spans="5:6" ht="14.25" customHeight="1">
      <c r="E668" s="2"/>
      <c r="F668" s="2"/>
    </row>
    <row r="669" spans="5:6" ht="14.25" customHeight="1">
      <c r="E669" s="2"/>
      <c r="F669" s="2"/>
    </row>
    <row r="670" spans="5:6" ht="14.25" customHeight="1">
      <c r="E670" s="2"/>
      <c r="F670" s="2"/>
    </row>
    <row r="671" spans="5:6" ht="14.25" customHeight="1">
      <c r="E671" s="2"/>
      <c r="F671" s="2"/>
    </row>
    <row r="672" spans="5:6" ht="14.25" customHeight="1">
      <c r="E672" s="2"/>
      <c r="F672" s="2"/>
    </row>
    <row r="673" spans="5:6" ht="14.25" customHeight="1">
      <c r="E673" s="2"/>
      <c r="F673" s="2"/>
    </row>
    <row r="674" spans="5:6" ht="14.25" customHeight="1">
      <c r="E674" s="2"/>
      <c r="F674" s="2"/>
    </row>
    <row r="675" spans="5:6" ht="14.25" customHeight="1">
      <c r="E675" s="2"/>
      <c r="F675" s="2"/>
    </row>
    <row r="676" spans="5:6" ht="14.25" customHeight="1">
      <c r="E676" s="2"/>
      <c r="F676" s="2"/>
    </row>
    <row r="677" spans="5:6" ht="14.25" customHeight="1">
      <c r="E677" s="2"/>
      <c r="F677" s="2"/>
    </row>
    <row r="678" spans="5:6" ht="14.25" customHeight="1">
      <c r="E678" s="2"/>
      <c r="F678" s="2"/>
    </row>
    <row r="679" spans="5:6" ht="14.25" customHeight="1">
      <c r="E679" s="2"/>
      <c r="F679" s="2"/>
    </row>
    <row r="680" spans="5:6" ht="14.25" customHeight="1">
      <c r="E680" s="2"/>
      <c r="F680" s="2"/>
    </row>
    <row r="681" spans="5:6" ht="14.25" customHeight="1">
      <c r="E681" s="2"/>
      <c r="F681" s="2"/>
    </row>
    <row r="682" spans="5:6" ht="14.25" customHeight="1">
      <c r="E682" s="2"/>
      <c r="F682" s="2"/>
    </row>
    <row r="683" spans="5:6" ht="14.25" customHeight="1">
      <c r="E683" s="2"/>
      <c r="F683" s="2"/>
    </row>
    <row r="684" spans="5:6" ht="14.25" customHeight="1">
      <c r="E684" s="2"/>
      <c r="F684" s="2"/>
    </row>
    <row r="685" spans="5:6" ht="14.25" customHeight="1">
      <c r="E685" s="2"/>
      <c r="F685" s="2"/>
    </row>
    <row r="686" spans="5:6" ht="14.25" customHeight="1">
      <c r="E686" s="2"/>
      <c r="F686" s="2"/>
    </row>
    <row r="687" spans="5:6" ht="14.25" customHeight="1">
      <c r="E687" s="2"/>
      <c r="F687" s="2"/>
    </row>
    <row r="688" spans="5:6" ht="14.25" customHeight="1">
      <c r="E688" s="2"/>
      <c r="F688" s="2"/>
    </row>
    <row r="689" spans="5:6" ht="14.25" customHeight="1">
      <c r="E689" s="2"/>
      <c r="F689" s="2"/>
    </row>
    <row r="690" spans="5:6" ht="14.25" customHeight="1">
      <c r="E690" s="2"/>
      <c r="F690" s="2"/>
    </row>
    <row r="691" spans="5:6" ht="14.25" customHeight="1">
      <c r="E691" s="2"/>
      <c r="F691" s="2"/>
    </row>
    <row r="692" spans="5:6" ht="14.25" customHeight="1">
      <c r="E692" s="2"/>
      <c r="F692" s="2"/>
    </row>
    <row r="693" spans="5:6" ht="14.25" customHeight="1">
      <c r="E693" s="2"/>
      <c r="F693" s="2"/>
    </row>
    <row r="694" spans="5:6" ht="14.25" customHeight="1">
      <c r="E694" s="2"/>
      <c r="F694" s="2"/>
    </row>
    <row r="695" spans="5:6" ht="14.25" customHeight="1">
      <c r="E695" s="2"/>
      <c r="F695" s="2"/>
    </row>
    <row r="696" spans="5:6" ht="14.25" customHeight="1">
      <c r="E696" s="2"/>
      <c r="F696" s="2"/>
    </row>
    <row r="697" spans="5:6" ht="14.25" customHeight="1">
      <c r="E697" s="2"/>
      <c r="F697" s="2"/>
    </row>
    <row r="698" spans="5:6" ht="14.25" customHeight="1">
      <c r="E698" s="2"/>
      <c r="F698" s="2"/>
    </row>
    <row r="699" spans="5:6" ht="14.25" customHeight="1">
      <c r="E699" s="2"/>
      <c r="F699" s="2"/>
    </row>
    <row r="700" spans="5:6" ht="14.25" customHeight="1">
      <c r="E700" s="2"/>
      <c r="F700" s="2"/>
    </row>
    <row r="701" spans="5:6" ht="14.25" customHeight="1">
      <c r="E701" s="2"/>
      <c r="F701" s="2"/>
    </row>
    <row r="702" spans="5:6" ht="14.25" customHeight="1">
      <c r="E702" s="2"/>
      <c r="F702" s="2"/>
    </row>
    <row r="703" spans="5:6" ht="14.25" customHeight="1">
      <c r="E703" s="2"/>
      <c r="F703" s="2"/>
    </row>
    <row r="704" spans="5:6" ht="14.25" customHeight="1">
      <c r="E704" s="2"/>
      <c r="F704" s="2"/>
    </row>
    <row r="705" spans="5:6" ht="14.25" customHeight="1">
      <c r="E705" s="2"/>
      <c r="F705" s="2"/>
    </row>
    <row r="706" spans="5:6" ht="14.25" customHeight="1">
      <c r="E706" s="2"/>
      <c r="F706" s="2"/>
    </row>
    <row r="707" spans="5:6" ht="14.25" customHeight="1">
      <c r="E707" s="2"/>
      <c r="F707" s="2"/>
    </row>
    <row r="708" spans="5:6" ht="14.25" customHeight="1">
      <c r="E708" s="2"/>
      <c r="F708" s="2"/>
    </row>
    <row r="709" spans="5:6" ht="14.25" customHeight="1">
      <c r="E709" s="2"/>
      <c r="F709" s="2"/>
    </row>
    <row r="710" spans="5:6" ht="14.25" customHeight="1">
      <c r="E710" s="2"/>
      <c r="F710" s="2"/>
    </row>
    <row r="711" spans="5:6" ht="14.25" customHeight="1">
      <c r="E711" s="2"/>
      <c r="F711" s="2"/>
    </row>
    <row r="712" spans="5:6" ht="14.25" customHeight="1">
      <c r="E712" s="2"/>
      <c r="F712" s="2"/>
    </row>
    <row r="713" spans="5:6" ht="14.25" customHeight="1">
      <c r="E713" s="2"/>
      <c r="F713" s="2"/>
    </row>
    <row r="714" spans="5:6" ht="14.25" customHeight="1">
      <c r="E714" s="2"/>
      <c r="F714" s="2"/>
    </row>
    <row r="715" spans="5:6" ht="14.25" customHeight="1">
      <c r="E715" s="2"/>
      <c r="F715" s="2"/>
    </row>
    <row r="716" spans="5:6" ht="14.25" customHeight="1">
      <c r="E716" s="2"/>
      <c r="F716" s="2"/>
    </row>
    <row r="717" spans="5:6" ht="14.25" customHeight="1">
      <c r="E717" s="2"/>
      <c r="F717" s="2"/>
    </row>
    <row r="718" spans="5:6" ht="14.25" customHeight="1">
      <c r="E718" s="2"/>
      <c r="F718" s="2"/>
    </row>
    <row r="719" spans="5:6" ht="14.25" customHeight="1">
      <c r="E719" s="2"/>
      <c r="F719" s="2"/>
    </row>
    <row r="720" spans="5:6" ht="14.25" customHeight="1">
      <c r="E720" s="2"/>
      <c r="F720" s="2"/>
    </row>
    <row r="721" spans="5:6" ht="14.25" customHeight="1">
      <c r="E721" s="2"/>
      <c r="F721" s="2"/>
    </row>
    <row r="722" spans="5:6" ht="14.25" customHeight="1">
      <c r="E722" s="2"/>
      <c r="F722" s="2"/>
    </row>
    <row r="723" spans="5:6" ht="14.25" customHeight="1">
      <c r="E723" s="2"/>
      <c r="F723" s="2"/>
    </row>
    <row r="724" spans="5:6" ht="14.25" customHeight="1">
      <c r="E724" s="2"/>
      <c r="F724" s="2"/>
    </row>
    <row r="725" spans="5:6" ht="14.25" customHeight="1">
      <c r="E725" s="2"/>
      <c r="F725" s="2"/>
    </row>
    <row r="726" spans="5:6" ht="14.25" customHeight="1">
      <c r="E726" s="2"/>
      <c r="F726" s="2"/>
    </row>
    <row r="727" spans="5:6" ht="14.25" customHeight="1">
      <c r="E727" s="2"/>
      <c r="F727" s="2"/>
    </row>
    <row r="728" spans="5:6" ht="14.25" customHeight="1">
      <c r="E728" s="2"/>
      <c r="F728" s="2"/>
    </row>
    <row r="729" spans="5:6" ht="14.25" customHeight="1">
      <c r="E729" s="2"/>
      <c r="F729" s="2"/>
    </row>
    <row r="730" spans="5:6" ht="14.25" customHeight="1">
      <c r="E730" s="2"/>
      <c r="F730" s="2"/>
    </row>
    <row r="731" spans="5:6" ht="14.25" customHeight="1">
      <c r="E731" s="2"/>
      <c r="F731" s="2"/>
    </row>
    <row r="732" spans="5:6" ht="14.25" customHeight="1">
      <c r="E732" s="2"/>
      <c r="F732" s="2"/>
    </row>
    <row r="733" spans="5:6" ht="14.25" customHeight="1">
      <c r="E733" s="2"/>
      <c r="F733" s="2"/>
    </row>
    <row r="734" spans="5:6" ht="14.25" customHeight="1">
      <c r="E734" s="2"/>
      <c r="F734" s="2"/>
    </row>
    <row r="735" spans="5:6" ht="14.25" customHeight="1">
      <c r="E735" s="2"/>
      <c r="F735" s="2"/>
    </row>
    <row r="736" spans="5:6" ht="14.25" customHeight="1">
      <c r="E736" s="2"/>
      <c r="F736" s="2"/>
    </row>
    <row r="737" spans="5:6" ht="14.25" customHeight="1">
      <c r="E737" s="2"/>
      <c r="F737" s="2"/>
    </row>
    <row r="738" spans="5:6" ht="14.25" customHeight="1">
      <c r="E738" s="2"/>
      <c r="F738" s="2"/>
    </row>
    <row r="739" spans="5:6" ht="14.25" customHeight="1">
      <c r="E739" s="2"/>
      <c r="F739" s="2"/>
    </row>
    <row r="740" spans="5:6" ht="14.25" customHeight="1">
      <c r="E740" s="2"/>
      <c r="F740" s="2"/>
    </row>
    <row r="741" spans="5:6" ht="14.25" customHeight="1">
      <c r="E741" s="2"/>
      <c r="F741" s="2"/>
    </row>
    <row r="742" spans="5:6" ht="14.25" customHeight="1">
      <c r="E742" s="2"/>
      <c r="F742" s="2"/>
    </row>
    <row r="743" spans="5:6" ht="14.25" customHeight="1">
      <c r="E743" s="2"/>
      <c r="F743" s="2"/>
    </row>
    <row r="744" spans="5:6" ht="14.25" customHeight="1">
      <c r="E744" s="2"/>
      <c r="F744" s="2"/>
    </row>
    <row r="745" spans="5:6" ht="14.25" customHeight="1">
      <c r="E745" s="2"/>
      <c r="F745" s="2"/>
    </row>
    <row r="746" spans="5:6" ht="14.25" customHeight="1">
      <c r="E746" s="2"/>
      <c r="F746" s="2"/>
    </row>
    <row r="747" spans="5:6" ht="14.25" customHeight="1">
      <c r="E747" s="2"/>
      <c r="F747" s="2"/>
    </row>
    <row r="748" spans="5:6" ht="14.25" customHeight="1">
      <c r="E748" s="2"/>
      <c r="F748" s="2"/>
    </row>
    <row r="749" spans="5:6" ht="14.25" customHeight="1">
      <c r="E749" s="2"/>
      <c r="F749" s="2"/>
    </row>
    <row r="750" spans="5:6" ht="14.25" customHeight="1">
      <c r="E750" s="2"/>
      <c r="F750" s="2"/>
    </row>
    <row r="751" spans="5:6" ht="14.25" customHeight="1">
      <c r="E751" s="2"/>
      <c r="F751" s="2"/>
    </row>
    <row r="752" spans="5:6" ht="14.25" customHeight="1">
      <c r="E752" s="2"/>
      <c r="F752" s="2"/>
    </row>
    <row r="753" spans="5:6" ht="14.25" customHeight="1">
      <c r="E753" s="2"/>
      <c r="F753" s="2"/>
    </row>
    <row r="754" spans="5:6" ht="14.25" customHeight="1">
      <c r="E754" s="2"/>
      <c r="F754" s="2"/>
    </row>
    <row r="755" spans="5:6" ht="14.25" customHeight="1">
      <c r="E755" s="2"/>
      <c r="F755" s="2"/>
    </row>
    <row r="756" spans="5:6" ht="14.25" customHeight="1">
      <c r="E756" s="2"/>
      <c r="F756" s="2"/>
    </row>
    <row r="757" spans="5:6" ht="14.25" customHeight="1">
      <c r="E757" s="2"/>
      <c r="F757" s="2"/>
    </row>
    <row r="758" spans="5:6" ht="14.25" customHeight="1">
      <c r="E758" s="2"/>
      <c r="F758" s="2"/>
    </row>
    <row r="759" spans="5:6" ht="14.25" customHeight="1">
      <c r="E759" s="2"/>
      <c r="F759" s="2"/>
    </row>
    <row r="760" spans="5:6" ht="14.25" customHeight="1">
      <c r="E760" s="2"/>
      <c r="F760" s="2"/>
    </row>
    <row r="761" spans="5:6" ht="14.25" customHeight="1">
      <c r="E761" s="2"/>
      <c r="F761" s="2"/>
    </row>
    <row r="762" spans="5:6" ht="14.25" customHeight="1">
      <c r="E762" s="2"/>
      <c r="F762" s="2"/>
    </row>
    <row r="763" spans="5:6" ht="14.25" customHeight="1">
      <c r="E763" s="2"/>
      <c r="F763" s="2"/>
    </row>
    <row r="764" spans="5:6" ht="14.25" customHeight="1">
      <c r="E764" s="2"/>
      <c r="F764" s="2"/>
    </row>
    <row r="765" spans="5:6" ht="14.25" customHeight="1">
      <c r="E765" s="2"/>
      <c r="F765" s="2"/>
    </row>
    <row r="766" spans="5:6" ht="14.25" customHeight="1">
      <c r="E766" s="2"/>
      <c r="F766" s="2"/>
    </row>
    <row r="767" spans="5:6" ht="14.25" customHeight="1">
      <c r="E767" s="2"/>
      <c r="F767" s="2"/>
    </row>
    <row r="768" spans="5:6" ht="14.25" customHeight="1">
      <c r="E768" s="2"/>
      <c r="F768" s="2"/>
    </row>
    <row r="769" spans="5:6" ht="14.25" customHeight="1">
      <c r="E769" s="2"/>
      <c r="F769" s="2"/>
    </row>
    <row r="770" spans="5:6" ht="14.25" customHeight="1">
      <c r="E770" s="2"/>
      <c r="F770" s="2"/>
    </row>
    <row r="771" spans="5:6" ht="14.25" customHeight="1">
      <c r="E771" s="2"/>
      <c r="F771" s="2"/>
    </row>
    <row r="772" spans="5:6" ht="14.25" customHeight="1">
      <c r="E772" s="2"/>
      <c r="F772" s="2"/>
    </row>
    <row r="773" spans="5:6" ht="14.25" customHeight="1">
      <c r="E773" s="2"/>
      <c r="F773" s="2"/>
    </row>
    <row r="774" spans="5:6" ht="14.25" customHeight="1">
      <c r="E774" s="2"/>
      <c r="F774" s="2"/>
    </row>
    <row r="775" spans="5:6" ht="14.25" customHeight="1">
      <c r="E775" s="2"/>
      <c r="F775" s="2"/>
    </row>
    <row r="776" spans="5:6" ht="14.25" customHeight="1">
      <c r="E776" s="2"/>
      <c r="F776" s="2"/>
    </row>
    <row r="777" spans="5:6" ht="14.25" customHeight="1">
      <c r="E777" s="2"/>
      <c r="F777" s="2"/>
    </row>
    <row r="778" spans="5:6" ht="14.25" customHeight="1">
      <c r="E778" s="2"/>
      <c r="F778" s="2"/>
    </row>
    <row r="779" spans="5:6" ht="14.25" customHeight="1">
      <c r="E779" s="2"/>
      <c r="F779" s="2"/>
    </row>
    <row r="780" spans="5:6" ht="14.25" customHeight="1">
      <c r="E780" s="2"/>
      <c r="F780" s="2"/>
    </row>
    <row r="781" spans="5:6" ht="14.25" customHeight="1">
      <c r="E781" s="2"/>
      <c r="F781" s="2"/>
    </row>
    <row r="782" spans="5:6" ht="14.25" customHeight="1">
      <c r="E782" s="2"/>
      <c r="F782" s="2"/>
    </row>
    <row r="783" spans="5:6" ht="14.25" customHeight="1">
      <c r="E783" s="2"/>
      <c r="F783" s="2"/>
    </row>
    <row r="784" spans="5:6" ht="14.25" customHeight="1">
      <c r="E784" s="2"/>
      <c r="F784" s="2"/>
    </row>
    <row r="785" spans="5:6" ht="14.25" customHeight="1">
      <c r="E785" s="2"/>
      <c r="F785" s="2"/>
    </row>
    <row r="786" spans="5:6" ht="14.25" customHeight="1">
      <c r="E786" s="2"/>
      <c r="F786" s="2"/>
    </row>
    <row r="787" spans="5:6" ht="14.25" customHeight="1">
      <c r="E787" s="2"/>
      <c r="F787" s="2"/>
    </row>
    <row r="788" spans="5:6" ht="14.25" customHeight="1">
      <c r="E788" s="2"/>
      <c r="F788" s="2"/>
    </row>
    <row r="789" spans="5:6" ht="14.25" customHeight="1">
      <c r="E789" s="2"/>
      <c r="F789" s="2"/>
    </row>
    <row r="790" spans="5:6" ht="14.25" customHeight="1">
      <c r="E790" s="2"/>
      <c r="F790" s="2"/>
    </row>
    <row r="791" spans="5:6" ht="14.25" customHeight="1">
      <c r="E791" s="2"/>
      <c r="F791" s="2"/>
    </row>
    <row r="792" spans="5:6" ht="14.25" customHeight="1">
      <c r="E792" s="2"/>
      <c r="F792" s="2"/>
    </row>
    <row r="793" spans="5:6" ht="14.25" customHeight="1">
      <c r="E793" s="2"/>
      <c r="F793" s="2"/>
    </row>
    <row r="794" spans="5:6" ht="14.25" customHeight="1">
      <c r="E794" s="2"/>
      <c r="F794" s="2"/>
    </row>
    <row r="795" spans="5:6" ht="14.25" customHeight="1">
      <c r="E795" s="2"/>
      <c r="F795" s="2"/>
    </row>
    <row r="796" spans="5:6" ht="14.25" customHeight="1">
      <c r="E796" s="2"/>
      <c r="F796" s="2"/>
    </row>
    <row r="797" spans="5:6" ht="14.25" customHeight="1">
      <c r="E797" s="2"/>
      <c r="F797" s="2"/>
    </row>
    <row r="798" spans="5:6" ht="14.25" customHeight="1">
      <c r="E798" s="2"/>
      <c r="F798" s="2"/>
    </row>
    <row r="799" spans="5:6" ht="14.25" customHeight="1">
      <c r="E799" s="2"/>
      <c r="F799" s="2"/>
    </row>
    <row r="800" spans="5:6" ht="14.25" customHeight="1">
      <c r="E800" s="2"/>
      <c r="F800" s="2"/>
    </row>
    <row r="801" spans="5:6" ht="14.25" customHeight="1">
      <c r="E801" s="2"/>
      <c r="F801" s="2"/>
    </row>
    <row r="802" spans="5:6" ht="14.25" customHeight="1">
      <c r="E802" s="2"/>
      <c r="F802" s="2"/>
    </row>
    <row r="803" spans="5:6" ht="14.25" customHeight="1">
      <c r="E803" s="2"/>
      <c r="F803" s="2"/>
    </row>
    <row r="804" spans="5:6" ht="14.25" customHeight="1">
      <c r="E804" s="2"/>
      <c r="F804" s="2"/>
    </row>
    <row r="805" spans="5:6" ht="14.25" customHeight="1">
      <c r="E805" s="2"/>
      <c r="F805" s="2"/>
    </row>
    <row r="806" spans="5:6" ht="14.25" customHeight="1">
      <c r="E806" s="2"/>
      <c r="F806" s="2"/>
    </row>
    <row r="807" spans="5:6" ht="14.25" customHeight="1">
      <c r="E807" s="2"/>
      <c r="F807" s="2"/>
    </row>
    <row r="808" spans="5:6" ht="14.25" customHeight="1">
      <c r="E808" s="2"/>
      <c r="F808" s="2"/>
    </row>
    <row r="809" spans="5:6" ht="14.25" customHeight="1">
      <c r="E809" s="2"/>
      <c r="F809" s="2"/>
    </row>
    <row r="810" spans="5:6" ht="14.25" customHeight="1">
      <c r="E810" s="2"/>
      <c r="F810" s="2"/>
    </row>
    <row r="811" spans="5:6" ht="14.25" customHeight="1">
      <c r="E811" s="2"/>
      <c r="F811" s="2"/>
    </row>
    <row r="812" spans="5:6" ht="14.25" customHeight="1">
      <c r="E812" s="2"/>
      <c r="F812" s="2"/>
    </row>
    <row r="813" spans="5:6" ht="14.25" customHeight="1">
      <c r="E813" s="2"/>
      <c r="F813" s="2"/>
    </row>
    <row r="814" spans="5:6" ht="14.25" customHeight="1">
      <c r="E814" s="2"/>
      <c r="F814" s="2"/>
    </row>
    <row r="815" spans="5:6" ht="14.25" customHeight="1">
      <c r="E815" s="2"/>
      <c r="F815" s="2"/>
    </row>
    <row r="816" spans="5:6" ht="14.25" customHeight="1">
      <c r="E816" s="2"/>
      <c r="F816" s="2"/>
    </row>
    <row r="817" spans="5:6" ht="14.25" customHeight="1">
      <c r="E817" s="2"/>
      <c r="F817" s="2"/>
    </row>
    <row r="818" spans="5:6" ht="14.25" customHeight="1">
      <c r="E818" s="2"/>
      <c r="F818" s="2"/>
    </row>
    <row r="819" spans="5:6" ht="14.25" customHeight="1">
      <c r="E819" s="2"/>
      <c r="F819" s="2"/>
    </row>
    <row r="820" spans="5:6" ht="14.25" customHeight="1">
      <c r="E820" s="2"/>
      <c r="F820" s="2"/>
    </row>
    <row r="821" spans="5:6" ht="14.25" customHeight="1">
      <c r="E821" s="2"/>
      <c r="F821" s="2"/>
    </row>
    <row r="822" spans="5:6" ht="14.25" customHeight="1">
      <c r="E822" s="2"/>
      <c r="F822" s="2"/>
    </row>
    <row r="823" spans="5:6" ht="14.25" customHeight="1">
      <c r="E823" s="2"/>
      <c r="F823" s="2"/>
    </row>
    <row r="824" spans="5:6" ht="14.25" customHeight="1">
      <c r="E824" s="2"/>
      <c r="F824" s="2"/>
    </row>
    <row r="825" spans="5:6" ht="14.25" customHeight="1">
      <c r="E825" s="2"/>
      <c r="F825" s="2"/>
    </row>
    <row r="826" spans="5:6" ht="14.25" customHeight="1">
      <c r="E826" s="2"/>
      <c r="F826" s="2"/>
    </row>
    <row r="827" spans="5:6" ht="14.25" customHeight="1">
      <c r="E827" s="2"/>
      <c r="F827" s="2"/>
    </row>
    <row r="828" spans="5:6" ht="14.25" customHeight="1">
      <c r="E828" s="2"/>
      <c r="F828" s="2"/>
    </row>
    <row r="829" spans="5:6" ht="14.25" customHeight="1">
      <c r="E829" s="2"/>
      <c r="F829" s="2"/>
    </row>
    <row r="830" spans="5:6" ht="14.25" customHeight="1">
      <c r="E830" s="2"/>
      <c r="F830" s="2"/>
    </row>
    <row r="831" spans="5:6" ht="14.25" customHeight="1">
      <c r="E831" s="2"/>
      <c r="F831" s="2"/>
    </row>
    <row r="832" spans="5:6" ht="14.25" customHeight="1">
      <c r="E832" s="2"/>
      <c r="F832" s="2"/>
    </row>
    <row r="833" spans="5:6" ht="14.25" customHeight="1">
      <c r="E833" s="2"/>
      <c r="F833" s="2"/>
    </row>
    <row r="834" spans="5:6" ht="14.25" customHeight="1">
      <c r="E834" s="2"/>
      <c r="F834" s="2"/>
    </row>
    <row r="835" spans="5:6" ht="14.25" customHeight="1">
      <c r="E835" s="2"/>
      <c r="F835" s="2"/>
    </row>
    <row r="836" spans="5:6" ht="14.25" customHeight="1">
      <c r="E836" s="2"/>
      <c r="F836" s="2"/>
    </row>
    <row r="837" spans="5:6" ht="14.25" customHeight="1">
      <c r="E837" s="2"/>
      <c r="F837" s="2"/>
    </row>
    <row r="838" spans="5:6" ht="14.25" customHeight="1">
      <c r="E838" s="2"/>
      <c r="F838" s="2"/>
    </row>
    <row r="839" spans="5:6" ht="14.25" customHeight="1">
      <c r="E839" s="2"/>
      <c r="F839" s="2"/>
    </row>
    <row r="840" spans="5:6" ht="14.25" customHeight="1">
      <c r="E840" s="2"/>
      <c r="F840" s="2"/>
    </row>
    <row r="841" spans="5:6" ht="14.25" customHeight="1">
      <c r="E841" s="2"/>
      <c r="F841" s="2"/>
    </row>
    <row r="842" spans="5:6" ht="14.25" customHeight="1">
      <c r="E842" s="2"/>
      <c r="F842" s="2"/>
    </row>
    <row r="843" spans="5:6" ht="14.25" customHeight="1">
      <c r="E843" s="2"/>
      <c r="F843" s="2"/>
    </row>
    <row r="844" spans="5:6" ht="14.25" customHeight="1">
      <c r="E844" s="2"/>
      <c r="F844" s="2"/>
    </row>
    <row r="845" spans="5:6" ht="14.25" customHeight="1">
      <c r="E845" s="2"/>
      <c r="F845" s="2"/>
    </row>
    <row r="846" spans="5:6" ht="14.25" customHeight="1">
      <c r="E846" s="2"/>
      <c r="F846" s="2"/>
    </row>
    <row r="847" spans="5:6" ht="14.25" customHeight="1">
      <c r="E847" s="2"/>
      <c r="F847" s="2"/>
    </row>
    <row r="848" spans="5:6" ht="14.25" customHeight="1">
      <c r="E848" s="2"/>
      <c r="F848" s="2"/>
    </row>
    <row r="849" spans="5:6" ht="14.25" customHeight="1">
      <c r="E849" s="2"/>
      <c r="F849" s="2"/>
    </row>
    <row r="850" spans="5:6" ht="14.25" customHeight="1">
      <c r="E850" s="2"/>
      <c r="F850" s="2"/>
    </row>
    <row r="851" spans="5:6" ht="14.25" customHeight="1">
      <c r="E851" s="2"/>
      <c r="F851" s="2"/>
    </row>
    <row r="852" spans="5:6" ht="14.25" customHeight="1">
      <c r="E852" s="2"/>
      <c r="F852" s="2"/>
    </row>
    <row r="853" spans="5:6" ht="14.25" customHeight="1">
      <c r="E853" s="2"/>
      <c r="F853" s="2"/>
    </row>
    <row r="854" spans="5:6" ht="14.25" customHeight="1">
      <c r="E854" s="2"/>
      <c r="F854" s="2"/>
    </row>
    <row r="855" spans="5:6" ht="14.25" customHeight="1">
      <c r="E855" s="2"/>
      <c r="F855" s="2"/>
    </row>
    <row r="856" spans="5:6" ht="14.25" customHeight="1">
      <c r="E856" s="2"/>
      <c r="F856" s="2"/>
    </row>
    <row r="857" spans="5:6" ht="14.25" customHeight="1">
      <c r="E857" s="2"/>
      <c r="F857" s="2"/>
    </row>
    <row r="858" spans="5:6" ht="14.25" customHeight="1">
      <c r="E858" s="2"/>
      <c r="F858" s="2"/>
    </row>
    <row r="859" spans="5:6" ht="14.25" customHeight="1">
      <c r="E859" s="2"/>
      <c r="F859" s="2"/>
    </row>
    <row r="860" spans="5:6" ht="14.25" customHeight="1">
      <c r="E860" s="2"/>
      <c r="F860" s="2"/>
    </row>
    <row r="861" spans="5:6" ht="14.25" customHeight="1">
      <c r="E861" s="2"/>
      <c r="F861" s="2"/>
    </row>
    <row r="862" spans="5:6" ht="14.25" customHeight="1">
      <c r="E862" s="2"/>
      <c r="F862" s="2"/>
    </row>
    <row r="863" spans="5:6" ht="14.25" customHeight="1">
      <c r="E863" s="2"/>
      <c r="F863" s="2"/>
    </row>
    <row r="864" spans="5:6" ht="14.25" customHeight="1">
      <c r="E864" s="2"/>
      <c r="F864" s="2"/>
    </row>
    <row r="865" spans="5:6" ht="14.25" customHeight="1">
      <c r="E865" s="2"/>
      <c r="F865" s="2"/>
    </row>
    <row r="866" spans="5:6" ht="14.25" customHeight="1">
      <c r="E866" s="2"/>
      <c r="F866" s="2"/>
    </row>
    <row r="867" spans="5:6" ht="14.25" customHeight="1">
      <c r="E867" s="2"/>
      <c r="F867" s="2"/>
    </row>
    <row r="868" spans="5:6" ht="14.25" customHeight="1">
      <c r="E868" s="2"/>
      <c r="F868" s="2"/>
    </row>
    <row r="869" spans="5:6" ht="14.25" customHeight="1">
      <c r="E869" s="2"/>
      <c r="F869" s="2"/>
    </row>
    <row r="870" spans="5:6" ht="14.25" customHeight="1">
      <c r="E870" s="2"/>
      <c r="F870" s="2"/>
    </row>
    <row r="871" spans="5:6" ht="14.25" customHeight="1">
      <c r="E871" s="2"/>
      <c r="F871" s="2"/>
    </row>
    <row r="872" spans="5:6" ht="14.25" customHeight="1">
      <c r="E872" s="2"/>
      <c r="F872" s="2"/>
    </row>
    <row r="873" spans="5:6" ht="14.25" customHeight="1">
      <c r="E873" s="2"/>
      <c r="F873" s="2"/>
    </row>
    <row r="874" spans="5:6" ht="14.25" customHeight="1">
      <c r="E874" s="2"/>
      <c r="F874" s="2"/>
    </row>
    <row r="875" spans="5:6" ht="14.25" customHeight="1">
      <c r="E875" s="2"/>
      <c r="F875" s="2"/>
    </row>
    <row r="876" spans="5:6" ht="14.25" customHeight="1">
      <c r="E876" s="2"/>
      <c r="F876" s="2"/>
    </row>
    <row r="877" spans="5:6" ht="14.25" customHeight="1">
      <c r="E877" s="2"/>
      <c r="F877" s="2"/>
    </row>
    <row r="878" spans="5:6" ht="14.25" customHeight="1">
      <c r="E878" s="2"/>
      <c r="F878" s="2"/>
    </row>
    <row r="879" spans="5:6" ht="14.25" customHeight="1">
      <c r="E879" s="2"/>
      <c r="F879" s="2"/>
    </row>
    <row r="880" spans="5:6" ht="14.25" customHeight="1">
      <c r="E880" s="2"/>
      <c r="F880" s="2"/>
    </row>
    <row r="881" spans="5:6" ht="14.25" customHeight="1">
      <c r="E881" s="2"/>
      <c r="F881" s="2"/>
    </row>
    <row r="882" spans="5:6" ht="14.25" customHeight="1">
      <c r="E882" s="2"/>
      <c r="F882" s="2"/>
    </row>
    <row r="883" spans="5:6" ht="14.25" customHeight="1">
      <c r="E883" s="2"/>
      <c r="F883" s="2"/>
    </row>
    <row r="884" spans="5:6" ht="14.25" customHeight="1">
      <c r="E884" s="2"/>
      <c r="F884" s="2"/>
    </row>
    <row r="885" spans="5:6" ht="14.25" customHeight="1">
      <c r="E885" s="2"/>
      <c r="F885" s="2"/>
    </row>
    <row r="886" spans="5:6" ht="14.25" customHeight="1">
      <c r="E886" s="2"/>
      <c r="F886" s="2"/>
    </row>
    <row r="887" spans="5:6" ht="14.25" customHeight="1">
      <c r="E887" s="2"/>
      <c r="F887" s="2"/>
    </row>
    <row r="888" spans="5:6" ht="14.25" customHeight="1">
      <c r="E888" s="2"/>
      <c r="F888" s="2"/>
    </row>
    <row r="889" spans="5:6" ht="14.25" customHeight="1">
      <c r="E889" s="2"/>
      <c r="F889" s="2"/>
    </row>
    <row r="890" spans="5:6" ht="14.25" customHeight="1">
      <c r="E890" s="2"/>
      <c r="F890" s="2"/>
    </row>
    <row r="891" spans="5:6" ht="14.25" customHeight="1">
      <c r="E891" s="2"/>
      <c r="F891" s="2"/>
    </row>
    <row r="892" spans="5:6" ht="14.25" customHeight="1">
      <c r="E892" s="2"/>
      <c r="F892" s="2"/>
    </row>
    <row r="893" spans="5:6" ht="14.25" customHeight="1">
      <c r="E893" s="2"/>
      <c r="F893" s="2"/>
    </row>
    <row r="894" spans="5:6" ht="14.25" customHeight="1">
      <c r="E894" s="2"/>
      <c r="F894" s="2"/>
    </row>
    <row r="895" spans="5:6" ht="14.25" customHeight="1">
      <c r="E895" s="2"/>
      <c r="F895" s="2"/>
    </row>
    <row r="896" spans="5:6" ht="14.25" customHeight="1">
      <c r="E896" s="2"/>
      <c r="F896" s="2"/>
    </row>
    <row r="897" spans="5:6" ht="14.25" customHeight="1">
      <c r="E897" s="2"/>
      <c r="F897" s="2"/>
    </row>
    <row r="898" spans="5:6" ht="14.25" customHeight="1">
      <c r="E898" s="2"/>
      <c r="F898" s="2"/>
    </row>
    <row r="899" spans="5:6" ht="14.25" customHeight="1">
      <c r="E899" s="2"/>
      <c r="F899" s="2"/>
    </row>
    <row r="900" spans="5:6" ht="14.25" customHeight="1">
      <c r="E900" s="2"/>
      <c r="F900" s="2"/>
    </row>
    <row r="901" spans="5:6" ht="14.25" customHeight="1">
      <c r="E901" s="2"/>
      <c r="F901" s="2"/>
    </row>
    <row r="902" spans="5:6" ht="14.25" customHeight="1">
      <c r="E902" s="2"/>
      <c r="F902" s="2"/>
    </row>
    <row r="903" spans="5:6" ht="14.25" customHeight="1">
      <c r="E903" s="2"/>
      <c r="F903" s="2"/>
    </row>
    <row r="904" spans="5:6" ht="14.25" customHeight="1">
      <c r="E904" s="2"/>
      <c r="F904" s="2"/>
    </row>
    <row r="905" spans="5:6" ht="14.25" customHeight="1">
      <c r="E905" s="2"/>
      <c r="F905" s="2"/>
    </row>
    <row r="906" spans="5:6" ht="14.25" customHeight="1">
      <c r="E906" s="2"/>
      <c r="F906" s="2"/>
    </row>
    <row r="907" spans="5:6" ht="14.25" customHeight="1">
      <c r="E907" s="2"/>
      <c r="F907" s="2"/>
    </row>
    <row r="908" spans="5:6" ht="14.25" customHeight="1">
      <c r="E908" s="2"/>
      <c r="F908" s="2"/>
    </row>
    <row r="909" spans="5:6" ht="14.25" customHeight="1">
      <c r="E909" s="2"/>
      <c r="F909" s="2"/>
    </row>
    <row r="910" spans="5:6" ht="14.25" customHeight="1">
      <c r="E910" s="2"/>
      <c r="F910" s="2"/>
    </row>
    <row r="911" spans="5:6" ht="14.25" customHeight="1">
      <c r="E911" s="2"/>
      <c r="F911" s="2"/>
    </row>
    <row r="912" spans="5:6" ht="14.25" customHeight="1">
      <c r="E912" s="2"/>
      <c r="F912" s="2"/>
    </row>
    <row r="913" spans="5:6" ht="14.25" customHeight="1">
      <c r="E913" s="2"/>
      <c r="F913" s="2"/>
    </row>
    <row r="914" spans="5:6" ht="14.25" customHeight="1">
      <c r="E914" s="2"/>
      <c r="F914" s="2"/>
    </row>
    <row r="915" spans="5:6" ht="14.25" customHeight="1">
      <c r="E915" s="2"/>
      <c r="F915" s="2"/>
    </row>
    <row r="916" spans="5:6" ht="14.25" customHeight="1">
      <c r="E916" s="2"/>
      <c r="F916" s="2"/>
    </row>
    <row r="917" spans="5:6" ht="14.25" customHeight="1">
      <c r="E917" s="2"/>
      <c r="F917" s="2"/>
    </row>
    <row r="918" spans="5:6" ht="14.25" customHeight="1">
      <c r="E918" s="2"/>
      <c r="F918" s="2"/>
    </row>
    <row r="919" spans="5:6" ht="14.25" customHeight="1">
      <c r="E919" s="2"/>
      <c r="F919" s="2"/>
    </row>
    <row r="920" spans="5:6" ht="14.25" customHeight="1">
      <c r="E920" s="2"/>
      <c r="F920" s="2"/>
    </row>
    <row r="921" spans="5:6" ht="14.25" customHeight="1">
      <c r="E921" s="2"/>
      <c r="F921" s="2"/>
    </row>
    <row r="922" spans="5:6" ht="14.25" customHeight="1">
      <c r="E922" s="2"/>
      <c r="F922" s="2"/>
    </row>
    <row r="923" spans="5:6" ht="14.25" customHeight="1">
      <c r="E923" s="2"/>
      <c r="F923" s="2"/>
    </row>
    <row r="924" spans="5:6" ht="14.25" customHeight="1">
      <c r="E924" s="2"/>
      <c r="F924" s="2"/>
    </row>
    <row r="925" spans="5:6" ht="14.25" customHeight="1">
      <c r="E925" s="2"/>
      <c r="F925" s="2"/>
    </row>
    <row r="926" spans="5:6" ht="14.25" customHeight="1">
      <c r="E926" s="2"/>
      <c r="F926" s="2"/>
    </row>
    <row r="927" spans="5:6" ht="14.25" customHeight="1">
      <c r="E927" s="2"/>
      <c r="F927" s="2"/>
    </row>
    <row r="928" spans="5:6" ht="14.25" customHeight="1">
      <c r="E928" s="2"/>
      <c r="F928" s="2"/>
    </row>
    <row r="929" spans="5:6" ht="14.25" customHeight="1">
      <c r="E929" s="2"/>
      <c r="F929" s="2"/>
    </row>
    <row r="930" spans="5:6" ht="14.25" customHeight="1">
      <c r="E930" s="2"/>
      <c r="F930" s="2"/>
    </row>
    <row r="931" spans="5:6" ht="14.25" customHeight="1">
      <c r="E931" s="2"/>
      <c r="F931" s="2"/>
    </row>
    <row r="932" spans="5:6" ht="14.25" customHeight="1">
      <c r="E932" s="2"/>
      <c r="F932" s="2"/>
    </row>
    <row r="933" spans="5:6" ht="14.25" customHeight="1">
      <c r="E933" s="2"/>
      <c r="F933" s="2"/>
    </row>
    <row r="934" spans="5:6" ht="14.25" customHeight="1">
      <c r="E934" s="2"/>
      <c r="F934" s="2"/>
    </row>
    <row r="935" spans="5:6" ht="14.25" customHeight="1">
      <c r="E935" s="2"/>
      <c r="F935" s="2"/>
    </row>
    <row r="936" spans="5:6" ht="14.25" customHeight="1">
      <c r="E936" s="2"/>
      <c r="F936" s="2"/>
    </row>
    <row r="937" spans="5:6" ht="14.25" customHeight="1">
      <c r="E937" s="2"/>
      <c r="F937" s="2"/>
    </row>
    <row r="938" spans="5:6" ht="14.25" customHeight="1">
      <c r="E938" s="2"/>
      <c r="F938" s="2"/>
    </row>
    <row r="939" spans="5:6" ht="14.25" customHeight="1">
      <c r="E939" s="2"/>
      <c r="F939" s="2"/>
    </row>
    <row r="940" spans="5:6" ht="14.25" customHeight="1">
      <c r="E940" s="2"/>
      <c r="F940" s="2"/>
    </row>
    <row r="941" spans="5:6" ht="14.25" customHeight="1">
      <c r="E941" s="2"/>
      <c r="F941" s="2"/>
    </row>
    <row r="942" spans="5:6" ht="14.25" customHeight="1">
      <c r="E942" s="2"/>
      <c r="F942" s="2"/>
    </row>
    <row r="943" spans="5:6" ht="14.25" customHeight="1">
      <c r="E943" s="2"/>
      <c r="F943" s="2"/>
    </row>
    <row r="944" spans="5:6" ht="14.25" customHeight="1">
      <c r="E944" s="2"/>
      <c r="F944" s="2"/>
    </row>
    <row r="945" spans="5:6" ht="14.25" customHeight="1">
      <c r="E945" s="2"/>
      <c r="F945" s="2"/>
    </row>
    <row r="946" spans="5:6" ht="14.25" customHeight="1">
      <c r="E946" s="2"/>
      <c r="F946" s="2"/>
    </row>
    <row r="947" spans="5:6" ht="14.25" customHeight="1">
      <c r="E947" s="2"/>
      <c r="F947" s="2"/>
    </row>
    <row r="948" spans="5:6" ht="14.25" customHeight="1">
      <c r="E948" s="2"/>
      <c r="F948" s="2"/>
    </row>
    <row r="949" spans="5:6" ht="14.25" customHeight="1">
      <c r="E949" s="2"/>
      <c r="F949" s="2"/>
    </row>
    <row r="950" spans="5:6" ht="14.25" customHeight="1">
      <c r="E950" s="2"/>
      <c r="F950" s="2"/>
    </row>
    <row r="951" spans="5:6" ht="14.25" customHeight="1">
      <c r="E951" s="2"/>
      <c r="F951" s="2"/>
    </row>
    <row r="952" spans="5:6" ht="14.25" customHeight="1">
      <c r="E952" s="2"/>
      <c r="F952" s="2"/>
    </row>
    <row r="953" spans="5:6" ht="14.25" customHeight="1">
      <c r="E953" s="2"/>
      <c r="F953" s="2"/>
    </row>
    <row r="954" spans="5:6" ht="14.25" customHeight="1">
      <c r="E954" s="2"/>
      <c r="F954" s="2"/>
    </row>
    <row r="955" spans="5:6" ht="14.25" customHeight="1">
      <c r="E955" s="2"/>
      <c r="F955" s="2"/>
    </row>
    <row r="956" spans="5:6" ht="14.25" customHeight="1">
      <c r="E956" s="2"/>
      <c r="F956" s="2"/>
    </row>
    <row r="957" spans="5:6" ht="14.25" customHeight="1">
      <c r="E957" s="2"/>
      <c r="F957" s="2"/>
    </row>
    <row r="958" spans="5:6" ht="14.25" customHeight="1">
      <c r="E958" s="2"/>
      <c r="F958" s="2"/>
    </row>
    <row r="959" spans="5:6" ht="14.25" customHeight="1">
      <c r="E959" s="2"/>
      <c r="F959" s="2"/>
    </row>
    <row r="960" spans="5:6" ht="14.25" customHeight="1">
      <c r="E960" s="2"/>
      <c r="F960" s="2"/>
    </row>
    <row r="961" spans="5:6" ht="14.25" customHeight="1">
      <c r="E961" s="2"/>
      <c r="F961" s="2"/>
    </row>
    <row r="962" spans="5:6" ht="14.25" customHeight="1">
      <c r="E962" s="2"/>
      <c r="F962" s="2"/>
    </row>
    <row r="963" spans="5:6" ht="14.25" customHeight="1">
      <c r="E963" s="2"/>
      <c r="F963" s="2"/>
    </row>
    <row r="964" spans="5:6" ht="14.25" customHeight="1">
      <c r="E964" s="2"/>
      <c r="F964" s="2"/>
    </row>
    <row r="965" spans="5:6" ht="14.25" customHeight="1">
      <c r="E965" s="2"/>
      <c r="F965" s="2"/>
    </row>
    <row r="966" spans="5:6" ht="14.25" customHeight="1">
      <c r="E966" s="2"/>
      <c r="F966" s="2"/>
    </row>
    <row r="967" spans="5:6" ht="14.25" customHeight="1">
      <c r="E967" s="2"/>
      <c r="F967" s="2"/>
    </row>
    <row r="968" spans="5:6" ht="14.25" customHeight="1">
      <c r="E968" s="2"/>
      <c r="F968" s="2"/>
    </row>
    <row r="969" spans="5:6" ht="14.25" customHeight="1">
      <c r="E969" s="2"/>
      <c r="F969" s="2"/>
    </row>
    <row r="970" spans="5:6" ht="14.25" customHeight="1">
      <c r="E970" s="2"/>
      <c r="F970" s="2"/>
    </row>
    <row r="971" spans="5:6" ht="14.25" customHeight="1">
      <c r="E971" s="2"/>
      <c r="F971" s="2"/>
    </row>
    <row r="972" spans="5:6" ht="14.25" customHeight="1">
      <c r="E972" s="2"/>
      <c r="F972" s="2"/>
    </row>
    <row r="973" spans="5:6" ht="14.25" customHeight="1">
      <c r="E973" s="2"/>
      <c r="F973" s="2"/>
    </row>
    <row r="974" spans="5:6" ht="14.25" customHeight="1">
      <c r="E974" s="2"/>
      <c r="F974" s="2"/>
    </row>
    <row r="975" spans="5:6" ht="14.25" customHeight="1">
      <c r="E975" s="2"/>
      <c r="F975" s="2"/>
    </row>
    <row r="976" spans="5:6" ht="14.25" customHeight="1">
      <c r="E976" s="2"/>
      <c r="F976" s="2"/>
    </row>
    <row r="977" spans="5:6" ht="14.25" customHeight="1">
      <c r="E977" s="2"/>
      <c r="F977" s="2"/>
    </row>
    <row r="978" spans="5:6" ht="14.25" customHeight="1">
      <c r="E978" s="2"/>
      <c r="F978" s="2"/>
    </row>
    <row r="979" spans="5:6" ht="14.25" customHeight="1">
      <c r="E979" s="2"/>
      <c r="F979" s="2"/>
    </row>
    <row r="980" spans="5:6" ht="14.25" customHeight="1">
      <c r="E980" s="2"/>
      <c r="F980" s="2"/>
    </row>
    <row r="981" spans="5:6" ht="14.25" customHeight="1">
      <c r="E981" s="2"/>
      <c r="F981" s="2"/>
    </row>
    <row r="982" spans="5:6" ht="14.25" customHeight="1">
      <c r="E982" s="2"/>
      <c r="F982" s="2"/>
    </row>
    <row r="983" spans="5:6" ht="14.25" customHeight="1">
      <c r="E983" s="2"/>
      <c r="F983" s="2"/>
    </row>
    <row r="984" spans="5:6" ht="14.25" customHeight="1">
      <c r="E984" s="2"/>
      <c r="F984" s="2"/>
    </row>
  </sheetData>
  <pageMargins left="0.7" right="0.7" top="0.75" bottom="0.75" header="0" footer="0"/>
  <pageSetup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0407A-D041-4DCA-A39C-3DE6BB8F6D16}">
  <sheetPr>
    <tabColor theme="5" tint="-0.249977111117893"/>
    <outlinePr summaryBelow="0" summaryRight="0"/>
  </sheetPr>
  <dimension ref="A1:X995"/>
  <sheetViews>
    <sheetView topLeftCell="A35" workbookViewId="0">
      <selection activeCell="N5" sqref="N5"/>
    </sheetView>
  </sheetViews>
  <sheetFormatPr defaultColWidth="14.453125" defaultRowHeight="15" customHeight="1"/>
  <cols>
    <col min="1" max="1" width="3" customWidth="1"/>
    <col min="3" max="3" width="18.90625" customWidth="1"/>
    <col min="4" max="5" width="1.36328125" customWidth="1"/>
    <col min="6" max="7" width="9.54296875" customWidth="1"/>
    <col min="8" max="8" width="11.36328125" customWidth="1"/>
    <col min="9" max="9" width="11.90625" customWidth="1"/>
    <col min="10" max="10" width="9.54296875" customWidth="1"/>
    <col min="11" max="11" width="10.6328125" customWidth="1"/>
    <col min="12" max="12" width="10.54296875" customWidth="1"/>
    <col min="13" max="13" width="22.36328125" customWidth="1"/>
    <col min="14" max="14" width="9.08984375" customWidth="1"/>
    <col min="15" max="15" width="12.54296875" customWidth="1"/>
    <col min="16" max="19" width="9.08984375" customWidth="1"/>
    <col min="20" max="20" width="33.36328125" customWidth="1"/>
    <col min="21" max="21" width="10.36328125" customWidth="1"/>
    <col min="22" max="22" width="10.54296875" customWidth="1"/>
    <col min="23" max="23" width="12.6328125" customWidth="1"/>
    <col min="24" max="26" width="9.08984375" customWidth="1"/>
  </cols>
  <sheetData>
    <row r="1" spans="1:14" ht="14.25" customHeight="1">
      <c r="A1" s="386" t="s">
        <v>0</v>
      </c>
      <c r="B1" s="387"/>
      <c r="C1" s="387"/>
      <c r="D1" s="387"/>
      <c r="E1" s="387"/>
      <c r="F1" s="387"/>
      <c r="G1" s="387"/>
      <c r="H1" s="387"/>
      <c r="I1" s="387"/>
      <c r="J1" s="387"/>
      <c r="K1" s="387"/>
      <c r="L1" s="387"/>
      <c r="N1" s="4" t="s">
        <v>306</v>
      </c>
    </row>
    <row r="2" spans="1:14" ht="14.25" customHeight="1">
      <c r="A2" s="1"/>
      <c r="B2" s="1"/>
      <c r="L2" s="2"/>
    </row>
    <row r="3" spans="1:14" ht="14.25" customHeight="1">
      <c r="A3" s="386" t="s">
        <v>1</v>
      </c>
      <c r="B3" s="387"/>
      <c r="C3" s="387"/>
      <c r="D3" s="387"/>
      <c r="E3" s="387"/>
      <c r="F3" s="387"/>
      <c r="G3" s="387"/>
      <c r="H3" s="387"/>
      <c r="I3" s="387"/>
      <c r="J3" s="387"/>
      <c r="K3" s="387"/>
      <c r="L3" s="387"/>
    </row>
    <row r="4" spans="1:14" ht="14.25" customHeight="1">
      <c r="A4" s="1"/>
      <c r="B4" s="1"/>
      <c r="L4" s="2"/>
    </row>
    <row r="5" spans="1:14" ht="14.25" customHeight="1">
      <c r="A5" s="392" t="s">
        <v>1234</v>
      </c>
      <c r="B5" s="387"/>
      <c r="C5" s="387"/>
      <c r="D5" s="387"/>
      <c r="E5" s="387"/>
      <c r="F5" s="387"/>
      <c r="G5" s="387"/>
      <c r="H5" s="387"/>
      <c r="I5" s="387"/>
      <c r="J5" s="387"/>
      <c r="K5" s="387"/>
      <c r="L5" s="387"/>
      <c r="M5" s="5" t="s">
        <v>308</v>
      </c>
      <c r="N5" s="6">
        <f>ROUND(L106,0)</f>
        <v>68304</v>
      </c>
    </row>
    <row r="6" spans="1:14" ht="14.25" customHeight="1">
      <c r="A6" s="3"/>
      <c r="B6" s="3"/>
      <c r="C6" s="3"/>
      <c r="D6" s="3"/>
      <c r="E6" s="3"/>
      <c r="F6" s="3"/>
      <c r="G6" s="3"/>
      <c r="H6" s="3"/>
      <c r="I6" s="3"/>
      <c r="J6" s="3"/>
      <c r="K6" s="3"/>
      <c r="L6" s="3"/>
    </row>
    <row r="7" spans="1:14" ht="14.25" customHeight="1">
      <c r="A7" s="3"/>
      <c r="B7" s="3"/>
      <c r="C7" s="3"/>
      <c r="D7" s="3"/>
      <c r="E7" s="3"/>
      <c r="F7" s="3"/>
      <c r="G7" s="156" t="s">
        <v>1235</v>
      </c>
      <c r="H7" s="157" t="str">
        <f t="shared" ref="H7:I7" si="0">+G7</f>
        <v>2025</v>
      </c>
      <c r="I7" s="157" t="str">
        <f t="shared" si="0"/>
        <v>2025</v>
      </c>
      <c r="J7" s="158" t="s">
        <v>1071</v>
      </c>
      <c r="K7" s="159" t="str">
        <f t="shared" ref="K7:L7" si="1">+J7</f>
        <v>2024</v>
      </c>
      <c r="L7" s="159" t="str">
        <f t="shared" si="1"/>
        <v>2024</v>
      </c>
    </row>
    <row r="8" spans="1:14" ht="14.25" customHeight="1">
      <c r="G8" s="2" t="s">
        <v>3</v>
      </c>
      <c r="H8" s="2" t="s">
        <v>3</v>
      </c>
      <c r="I8" s="2" t="s">
        <v>3</v>
      </c>
      <c r="J8" s="160" t="s">
        <v>3</v>
      </c>
      <c r="K8" s="160" t="s">
        <v>3</v>
      </c>
      <c r="L8" s="160" t="s">
        <v>3</v>
      </c>
    </row>
    <row r="9" spans="1:14" ht="14.25" customHeight="1">
      <c r="A9" s="4" t="s">
        <v>4</v>
      </c>
      <c r="I9" s="2"/>
      <c r="J9" s="161"/>
      <c r="K9" s="161"/>
      <c r="L9" s="160"/>
    </row>
    <row r="10" spans="1:14" ht="14.25" customHeight="1">
      <c r="A10" s="5" t="s">
        <v>5</v>
      </c>
      <c r="I10" s="2"/>
      <c r="J10" s="161"/>
      <c r="K10" s="161"/>
      <c r="L10" s="160"/>
    </row>
    <row r="11" spans="1:14" ht="14.25" customHeight="1">
      <c r="B11" s="5" t="s">
        <v>6</v>
      </c>
      <c r="G11" s="6">
        <f>+'PC Income 2024-25'!E17</f>
        <v>29590</v>
      </c>
      <c r="H11" s="6"/>
      <c r="I11" s="2"/>
      <c r="J11" s="162">
        <v>26620</v>
      </c>
      <c r="K11" s="162"/>
      <c r="L11" s="160"/>
      <c r="M11" s="5" t="s">
        <v>311</v>
      </c>
      <c r="N11" s="6">
        <f>G11</f>
        <v>29590</v>
      </c>
    </row>
    <row r="12" spans="1:14" ht="14.25" customHeight="1">
      <c r="B12" s="5" t="s">
        <v>8</v>
      </c>
      <c r="G12" s="6">
        <f>+'PC Income 2024-25'!E14-'PC Income 2024-25'!E17</f>
        <v>358</v>
      </c>
      <c r="H12" s="6"/>
      <c r="I12" s="2"/>
      <c r="J12" s="162">
        <v>1153</v>
      </c>
      <c r="K12" s="162"/>
      <c r="L12" s="160"/>
      <c r="N12" s="5" t="s">
        <v>7</v>
      </c>
    </row>
    <row r="13" spans="1:14" ht="14.25" customHeight="1">
      <c r="B13" s="5" t="s">
        <v>312</v>
      </c>
      <c r="G13" s="18">
        <v>0</v>
      </c>
      <c r="H13" s="6"/>
      <c r="I13" s="2"/>
      <c r="J13" s="162">
        <v>0</v>
      </c>
      <c r="K13" s="162"/>
      <c r="L13" s="160"/>
    </row>
    <row r="14" spans="1:14" ht="14.25" customHeight="1">
      <c r="B14" s="5" t="s">
        <v>1073</v>
      </c>
      <c r="G14" s="18">
        <v>0</v>
      </c>
      <c r="H14" s="6"/>
      <c r="I14" s="2"/>
      <c r="J14" s="162">
        <v>100</v>
      </c>
      <c r="K14" s="162"/>
      <c r="L14" s="160"/>
    </row>
    <row r="15" spans="1:14" ht="14.25" customHeight="1">
      <c r="B15" s="5" t="s">
        <v>10</v>
      </c>
      <c r="G15" s="6">
        <f>+'PC Income 2024-25'!K14</f>
        <v>2220</v>
      </c>
      <c r="H15" s="6"/>
      <c r="I15" s="2"/>
      <c r="J15" s="162">
        <v>2150</v>
      </c>
      <c r="K15" s="162"/>
      <c r="L15" s="160"/>
      <c r="N15" s="5" t="s">
        <v>7</v>
      </c>
    </row>
    <row r="16" spans="1:14" ht="14.25" customHeight="1">
      <c r="B16" s="349" t="s">
        <v>1237</v>
      </c>
      <c r="G16" s="6">
        <f>+'PC Income 2024-25'!J14</f>
        <v>943.47</v>
      </c>
      <c r="H16" s="6"/>
      <c r="I16" s="2"/>
      <c r="J16" s="162">
        <v>888.61</v>
      </c>
      <c r="K16" s="162"/>
      <c r="L16" s="160"/>
    </row>
    <row r="17" spans="1:14" ht="14.25" customHeight="1">
      <c r="B17" s="5" t="s">
        <v>12</v>
      </c>
      <c r="G17" s="298">
        <v>0</v>
      </c>
      <c r="I17" s="2"/>
      <c r="J17" s="164">
        <v>0</v>
      </c>
      <c r="K17" s="162"/>
      <c r="L17" s="160"/>
    </row>
    <row r="18" spans="1:14" ht="14.25" customHeight="1">
      <c r="G18" s="18"/>
      <c r="H18" s="6">
        <f>SUM(G11:G17)</f>
        <v>33111.47</v>
      </c>
      <c r="I18" s="2"/>
      <c r="J18" s="162"/>
      <c r="K18" s="162">
        <f>SUM(J11:J17)</f>
        <v>30911.61</v>
      </c>
      <c r="L18" s="160"/>
    </row>
    <row r="19" spans="1:14" ht="14.25" customHeight="1">
      <c r="A19" s="5" t="s">
        <v>13</v>
      </c>
      <c r="I19" s="2"/>
      <c r="J19" s="161"/>
      <c r="K19" s="161"/>
      <c r="L19" s="160"/>
    </row>
    <row r="20" spans="1:14" ht="14.25" customHeight="1">
      <c r="B20" s="5" t="s">
        <v>14</v>
      </c>
      <c r="G20" s="6">
        <f>+'VH Income 2024-25'!F100</f>
        <v>900</v>
      </c>
      <c r="H20" s="6"/>
      <c r="I20" s="2"/>
      <c r="J20" s="162">
        <v>250</v>
      </c>
      <c r="K20" s="162"/>
      <c r="L20" s="160"/>
    </row>
    <row r="21" spans="1:14" ht="14.25" customHeight="1">
      <c r="B21" s="5" t="s">
        <v>477</v>
      </c>
      <c r="G21" s="6">
        <f>+'VH Income 2024-25'!L100</f>
        <v>14974</v>
      </c>
      <c r="H21" s="297"/>
      <c r="I21" s="2"/>
      <c r="J21" s="162">
        <v>5000</v>
      </c>
      <c r="K21" s="162"/>
      <c r="L21" s="160"/>
    </row>
    <row r="22" spans="1:14" ht="14.25" customHeight="1">
      <c r="B22" s="5" t="s">
        <v>313</v>
      </c>
      <c r="G22" s="18">
        <v>0</v>
      </c>
      <c r="H22" s="6"/>
      <c r="I22" s="2"/>
      <c r="J22" s="162">
        <v>0</v>
      </c>
      <c r="K22" s="162"/>
      <c r="L22" s="160"/>
    </row>
    <row r="23" spans="1:14" ht="14.25" customHeight="1">
      <c r="B23" s="5" t="s">
        <v>15</v>
      </c>
      <c r="G23" s="7">
        <f>+'VH Income 2024-25'!J100</f>
        <v>6285.05</v>
      </c>
      <c r="H23" s="6"/>
      <c r="I23" s="2"/>
      <c r="J23" s="164">
        <v>19493.349999999999</v>
      </c>
      <c r="K23" s="162"/>
      <c r="L23" s="160"/>
    </row>
    <row r="24" spans="1:14" ht="14.25" customHeight="1">
      <c r="G24" s="6"/>
      <c r="H24" s="7">
        <f>SUM(G20:G23)</f>
        <v>22159.05</v>
      </c>
      <c r="I24" s="2"/>
      <c r="J24" s="162"/>
      <c r="K24" s="164">
        <f>+J20+J23+J21+J22</f>
        <v>24743.35</v>
      </c>
      <c r="L24" s="160"/>
    </row>
    <row r="25" spans="1:14" ht="14.25" customHeight="1">
      <c r="B25" s="5" t="s">
        <v>16</v>
      </c>
      <c r="I25" s="8">
        <f>+H18+H24</f>
        <v>55270.520000000004</v>
      </c>
      <c r="J25" s="161"/>
      <c r="K25" s="161"/>
      <c r="L25" s="165">
        <f>+K18+K24</f>
        <v>55654.96</v>
      </c>
      <c r="M25" s="5" t="s">
        <v>314</v>
      </c>
      <c r="N25" s="20">
        <f>ROUND(I25-G11,0)</f>
        <v>25681</v>
      </c>
    </row>
    <row r="26" spans="1:14" ht="8.25" customHeight="1">
      <c r="I26" s="8"/>
      <c r="J26" s="161"/>
      <c r="K26" s="161"/>
      <c r="L26" s="165"/>
    </row>
    <row r="27" spans="1:14" ht="14.25" customHeight="1">
      <c r="A27" s="4" t="s">
        <v>17</v>
      </c>
      <c r="I27" s="2"/>
      <c r="J27" s="161"/>
      <c r="K27" s="161"/>
      <c r="L27" s="160"/>
    </row>
    <row r="28" spans="1:14" ht="14.25" customHeight="1">
      <c r="A28" s="5" t="s">
        <v>5</v>
      </c>
      <c r="I28" s="2"/>
      <c r="J28" s="161"/>
      <c r="K28" s="161"/>
      <c r="L28" s="160"/>
    </row>
    <row r="29" spans="1:14" ht="14.25" customHeight="1">
      <c r="B29" s="5" t="s">
        <v>18</v>
      </c>
      <c r="G29" s="6">
        <f>+'PC Expenditure 2024-25'!G141</f>
        <v>5344.8999999999987</v>
      </c>
      <c r="H29" s="6"/>
      <c r="I29" s="6"/>
      <c r="J29" s="162">
        <v>5814.44</v>
      </c>
      <c r="K29" s="162"/>
      <c r="L29" s="162"/>
      <c r="M29" s="5" t="s">
        <v>315</v>
      </c>
      <c r="N29" s="6">
        <f>ROUND(G29+G41,0)</f>
        <v>8162</v>
      </c>
    </row>
    <row r="30" spans="1:14" ht="14.25" customHeight="1">
      <c r="B30" s="5" t="s">
        <v>19</v>
      </c>
      <c r="G30" s="6">
        <f>+'PC Expenditure 2024-25'!H141</f>
        <v>2503.5</v>
      </c>
      <c r="H30" s="6"/>
      <c r="I30" s="6"/>
      <c r="J30" s="162">
        <v>2579.73</v>
      </c>
      <c r="K30" s="162"/>
      <c r="L30" s="162"/>
    </row>
    <row r="31" spans="1:14" ht="14.25" customHeight="1">
      <c r="B31" s="5" t="s">
        <v>20</v>
      </c>
      <c r="G31" s="6">
        <f>+'PC Expenditure 2024-25'!L141</f>
        <v>1012.4100000000001</v>
      </c>
      <c r="H31" s="6"/>
      <c r="I31" s="6"/>
      <c r="J31" s="162">
        <v>907.05</v>
      </c>
      <c r="K31" s="162"/>
      <c r="L31" s="162"/>
    </row>
    <row r="32" spans="1:14" ht="14.25" customHeight="1">
      <c r="B32" s="5" t="s">
        <v>21</v>
      </c>
      <c r="G32" s="6">
        <f>+'PC Expenditure 2024-25'!I141</f>
        <v>7878.47</v>
      </c>
      <c r="H32" s="6"/>
      <c r="I32" s="6"/>
      <c r="J32" s="162">
        <v>8332.49</v>
      </c>
      <c r="K32" s="162"/>
      <c r="L32" s="162"/>
    </row>
    <row r="33" spans="1:15" ht="14.25" customHeight="1">
      <c r="B33" s="5" t="s">
        <v>316</v>
      </c>
      <c r="G33" s="6">
        <f>+'PC Expenditure 2024-25'!J141</f>
        <v>940</v>
      </c>
      <c r="H33" s="6"/>
      <c r="I33" s="6"/>
      <c r="J33" s="162">
        <v>520</v>
      </c>
      <c r="K33" s="162"/>
      <c r="L33" s="162"/>
    </row>
    <row r="34" spans="1:15" ht="14.25" customHeight="1">
      <c r="B34" s="5" t="s">
        <v>22</v>
      </c>
      <c r="G34" s="6">
        <f>+'PC Expenditure 2024-25'!O141</f>
        <v>3661.44</v>
      </c>
      <c r="H34" s="6"/>
      <c r="I34" s="6"/>
      <c r="J34" s="162">
        <v>2403.85</v>
      </c>
      <c r="K34" s="162"/>
      <c r="L34" s="162"/>
    </row>
    <row r="35" spans="1:15" ht="14.25" customHeight="1">
      <c r="B35" s="5" t="s">
        <v>478</v>
      </c>
      <c r="G35" s="6">
        <f>+'PC Expenditure 2024-25'!Q141</f>
        <v>14974</v>
      </c>
      <c r="H35" s="6"/>
      <c r="I35" s="6"/>
      <c r="J35" s="162">
        <v>5000</v>
      </c>
      <c r="K35" s="162"/>
      <c r="L35" s="162"/>
    </row>
    <row r="36" spans="1:15" ht="14.25" customHeight="1">
      <c r="B36" s="5" t="s">
        <v>479</v>
      </c>
      <c r="G36" s="6">
        <f>+'PC Expenditure 2024-25'!R141</f>
        <v>601.54999999999995</v>
      </c>
      <c r="H36" s="6"/>
      <c r="I36" s="6"/>
      <c r="J36" s="162">
        <v>989.73</v>
      </c>
      <c r="K36" s="162"/>
      <c r="L36" s="162"/>
    </row>
    <row r="37" spans="1:15" ht="14.25" customHeight="1">
      <c r="B37" s="5" t="s">
        <v>317</v>
      </c>
      <c r="G37" s="18">
        <v>0</v>
      </c>
      <c r="H37" s="6"/>
      <c r="I37" s="6"/>
      <c r="J37" s="162">
        <v>2539.36</v>
      </c>
      <c r="K37" s="162"/>
      <c r="L37" s="162"/>
    </row>
    <row r="38" spans="1:15" ht="14.25" customHeight="1">
      <c r="B38" s="365" t="s">
        <v>24</v>
      </c>
      <c r="G38" s="300">
        <f>+'PC Expenditure 2024-25'!K141</f>
        <v>236.91</v>
      </c>
      <c r="H38" s="6"/>
      <c r="I38" s="6"/>
      <c r="J38" s="364"/>
      <c r="K38" s="162"/>
      <c r="L38" s="162"/>
    </row>
    <row r="39" spans="1:15" ht="14.25" customHeight="1">
      <c r="C39" s="350"/>
      <c r="G39" s="6"/>
      <c r="H39" s="6">
        <f>SUM(G29:G38)</f>
        <v>37153.180000000008</v>
      </c>
      <c r="I39" s="6"/>
      <c r="J39" s="162"/>
      <c r="K39" s="162">
        <v>29133.649999999998</v>
      </c>
      <c r="L39" s="162"/>
      <c r="O39" s="20"/>
    </row>
    <row r="40" spans="1:15" ht="14.25" customHeight="1">
      <c r="A40" s="5" t="s">
        <v>13</v>
      </c>
      <c r="G40" s="166"/>
      <c r="H40" s="6"/>
      <c r="I40" s="6"/>
      <c r="J40" s="162"/>
      <c r="K40" s="162"/>
      <c r="L40" s="162"/>
    </row>
    <row r="41" spans="1:15" ht="14.25" customHeight="1">
      <c r="B41" s="5" t="s">
        <v>18</v>
      </c>
      <c r="G41" s="6">
        <f>+'VH Expenditure 2024-25'!G111</f>
        <v>2816.9900000000002</v>
      </c>
      <c r="H41" s="6"/>
      <c r="I41" s="6"/>
      <c r="J41" s="162">
        <v>2522.5100000000002</v>
      </c>
      <c r="K41" s="162"/>
      <c r="L41" s="162"/>
    </row>
    <row r="42" spans="1:15" ht="14.25" customHeight="1">
      <c r="B42" s="5" t="s">
        <v>20</v>
      </c>
      <c r="G42" s="6">
        <f>+'VH Expenditure 2024-25'!J111+'VH Expenditure 2024-25'!K111+'VH Expenditure 2024-25'!L111+'VH Expenditure 2024-25'!M111</f>
        <v>2939.44</v>
      </c>
      <c r="H42" s="6"/>
      <c r="I42" s="6"/>
      <c r="J42" s="162">
        <v>3038.01</v>
      </c>
      <c r="K42" s="162"/>
      <c r="L42" s="162"/>
    </row>
    <row r="43" spans="1:15" ht="14.25" customHeight="1">
      <c r="B43" s="5" t="s">
        <v>25</v>
      </c>
      <c r="G43" s="6">
        <f>+'VH Expenditure 2024-25'!H111</f>
        <v>16974.850000000002</v>
      </c>
      <c r="H43" s="6"/>
      <c r="I43" s="6"/>
      <c r="J43" s="162">
        <v>22122.45</v>
      </c>
      <c r="K43" s="162"/>
      <c r="L43" s="162"/>
    </row>
    <row r="44" spans="1:15" ht="14.25" customHeight="1">
      <c r="B44" s="366" t="s">
        <v>317</v>
      </c>
      <c r="G44" s="302">
        <f>+'VH Expenditure 2024-25'!I110</f>
        <v>0</v>
      </c>
      <c r="H44" s="6"/>
      <c r="I44" s="6"/>
      <c r="J44" s="162">
        <v>750</v>
      </c>
      <c r="K44" s="162"/>
      <c r="L44" s="162"/>
    </row>
    <row r="45" spans="1:15" ht="14.25" customHeight="1">
      <c r="B45" s="366" t="s">
        <v>1241</v>
      </c>
      <c r="G45" s="302">
        <f>+'VH Expenditure 2024-25'!I111</f>
        <v>120</v>
      </c>
      <c r="H45" s="6"/>
      <c r="I45" s="6"/>
      <c r="J45" s="162">
        <v>757.83</v>
      </c>
      <c r="K45" s="162"/>
      <c r="L45" s="162"/>
    </row>
    <row r="46" spans="1:15" ht="14.25" customHeight="1">
      <c r="G46" s="6"/>
      <c r="H46" s="7">
        <f>SUM(G41:G45)</f>
        <v>22851.280000000002</v>
      </c>
      <c r="I46" s="6"/>
      <c r="J46" s="162"/>
      <c r="K46" s="164">
        <f>SUM(J41:J45)</f>
        <v>29190.800000000003</v>
      </c>
      <c r="L46" s="162"/>
    </row>
    <row r="47" spans="1:15" ht="14.25" customHeight="1">
      <c r="B47" s="5" t="s">
        <v>27</v>
      </c>
      <c r="G47" s="6"/>
      <c r="H47" s="6"/>
      <c r="I47" s="9">
        <f>+H39+H46</f>
        <v>60004.460000000006</v>
      </c>
      <c r="J47" s="162"/>
      <c r="K47" s="162"/>
      <c r="L47" s="167">
        <f>+K39+K46</f>
        <v>58324.45</v>
      </c>
      <c r="M47" s="5" t="s">
        <v>318</v>
      </c>
      <c r="N47" s="6">
        <f>ROUND(I47-G29-G41,0)</f>
        <v>51843</v>
      </c>
      <c r="O47" s="6">
        <f>+L47-J29-J41</f>
        <v>49987.499999999993</v>
      </c>
    </row>
    <row r="48" spans="1:15" ht="9" customHeight="1">
      <c r="G48" s="6"/>
      <c r="H48" s="6"/>
      <c r="I48" s="6"/>
      <c r="J48" s="162"/>
      <c r="K48" s="162"/>
      <c r="L48" s="162"/>
    </row>
    <row r="49" spans="1:15" ht="14.25" customHeight="1" thickBot="1">
      <c r="A49" s="4" t="s">
        <v>480</v>
      </c>
      <c r="G49" s="6"/>
      <c r="H49" s="6"/>
      <c r="I49" s="10">
        <f>+I25-I47</f>
        <v>-4733.9400000000023</v>
      </c>
      <c r="J49" s="162"/>
      <c r="K49" s="162"/>
      <c r="L49" s="168">
        <f>+L25-L47</f>
        <v>-2669.489999999998</v>
      </c>
    </row>
    <row r="50" spans="1:15" ht="14.25" customHeight="1" thickTop="1">
      <c r="A50" s="4"/>
      <c r="G50" s="6"/>
      <c r="H50" s="6"/>
      <c r="I50" s="86"/>
      <c r="J50" s="6"/>
      <c r="K50" s="6"/>
      <c r="L50" s="86"/>
      <c r="M50" s="5" t="s">
        <v>319</v>
      </c>
      <c r="N50" s="20">
        <f>+N5+N11+N25-N29-N47</f>
        <v>63570</v>
      </c>
      <c r="O50" s="5" t="s">
        <v>481</v>
      </c>
    </row>
    <row r="51" spans="1:15" ht="14.25" customHeight="1">
      <c r="A51" s="4"/>
      <c r="G51" s="6"/>
      <c r="H51" s="6"/>
      <c r="I51" s="86"/>
      <c r="J51" s="6"/>
      <c r="K51" s="6"/>
      <c r="L51" s="86"/>
    </row>
    <row r="52" spans="1:15" ht="14.25" customHeight="1">
      <c r="A52" s="4"/>
      <c r="G52" s="6"/>
      <c r="H52" s="6"/>
      <c r="I52" s="86"/>
      <c r="J52" s="6"/>
      <c r="K52" s="6"/>
      <c r="L52" s="86"/>
      <c r="M52" s="5" t="s">
        <v>321</v>
      </c>
      <c r="N52" s="169">
        <f>ROUND(N50-I106,0)</f>
        <v>0</v>
      </c>
    </row>
    <row r="53" spans="1:15" ht="14.25" customHeight="1">
      <c r="A53" s="4"/>
      <c r="G53" s="6"/>
      <c r="H53" s="6"/>
      <c r="I53" s="86"/>
      <c r="J53" s="6"/>
      <c r="K53" s="6"/>
      <c r="L53" s="86"/>
    </row>
    <row r="54" spans="1:15" ht="14.25" customHeight="1">
      <c r="A54" s="4"/>
      <c r="G54" s="6"/>
      <c r="H54" s="6"/>
      <c r="I54" s="86"/>
      <c r="J54" s="6"/>
      <c r="K54" s="6"/>
      <c r="L54" s="86"/>
      <c r="M54" s="46" t="s">
        <v>1084</v>
      </c>
      <c r="N54" s="170" t="str">
        <f>IF(N52=0,"Agrees to balance sheet", "Error - totals disagree")</f>
        <v>Agrees to balance sheet</v>
      </c>
      <c r="O54" s="128"/>
    </row>
    <row r="55" spans="1:15" ht="14.25" customHeight="1">
      <c r="A55" s="4"/>
      <c r="G55" s="6"/>
      <c r="H55" s="6"/>
      <c r="I55" s="86"/>
      <c r="J55" s="6"/>
      <c r="K55" s="6"/>
      <c r="L55" s="86"/>
    </row>
    <row r="56" spans="1:15" ht="14.25" customHeight="1">
      <c r="A56" s="4"/>
      <c r="G56" s="6"/>
      <c r="H56" s="6"/>
      <c r="I56" s="86"/>
      <c r="J56" s="6"/>
      <c r="K56" s="6"/>
      <c r="L56" s="86"/>
    </row>
    <row r="57" spans="1:15" ht="14.25" customHeight="1">
      <c r="A57" s="4"/>
      <c r="G57" s="6"/>
      <c r="H57" s="6"/>
      <c r="I57" s="86"/>
      <c r="J57" s="6"/>
      <c r="K57" s="6"/>
      <c r="L57" s="86"/>
      <c r="M57" s="5" t="s">
        <v>323</v>
      </c>
      <c r="N57" s="6">
        <f>ROUND(I80,0)</f>
        <v>58690</v>
      </c>
    </row>
    <row r="58" spans="1:15" ht="14.25" customHeight="1">
      <c r="A58" s="4"/>
      <c r="G58" s="6"/>
      <c r="H58" s="6"/>
      <c r="I58" s="86"/>
      <c r="J58" s="6"/>
      <c r="K58" s="6"/>
      <c r="L58" s="86"/>
    </row>
    <row r="59" spans="1:15" ht="14.25" customHeight="1">
      <c r="A59" s="4"/>
      <c r="G59" s="6"/>
      <c r="H59" s="6"/>
      <c r="I59" s="86"/>
      <c r="J59" s="6"/>
      <c r="K59" s="6"/>
      <c r="L59" s="86"/>
    </row>
    <row r="60" spans="1:15" ht="14.25" customHeight="1">
      <c r="A60" s="4"/>
      <c r="G60" s="6"/>
      <c r="H60" s="6"/>
      <c r="I60" s="86"/>
      <c r="J60" s="6"/>
      <c r="K60" s="6"/>
      <c r="L60" s="86"/>
    </row>
    <row r="61" spans="1:15" ht="14.25" customHeight="1">
      <c r="A61" s="4"/>
      <c r="G61" s="6"/>
      <c r="H61" s="6"/>
      <c r="I61" s="86"/>
      <c r="J61" s="6"/>
      <c r="K61" s="6"/>
      <c r="L61" s="86"/>
    </row>
    <row r="62" spans="1:15" ht="14.25" customHeight="1">
      <c r="A62" s="4"/>
      <c r="G62" s="6"/>
      <c r="H62" s="6"/>
      <c r="I62" s="86"/>
      <c r="J62" s="6"/>
      <c r="K62" s="6"/>
      <c r="L62" s="86"/>
    </row>
    <row r="63" spans="1:15" ht="14.25" customHeight="1">
      <c r="J63" s="6"/>
      <c r="K63" s="6"/>
      <c r="L63" s="6"/>
    </row>
    <row r="64" spans="1:15" ht="14.25" customHeight="1">
      <c r="L64" s="2"/>
    </row>
    <row r="65" spans="1:24" ht="14.25" customHeight="1">
      <c r="L65" s="2"/>
    </row>
    <row r="66" spans="1:24" ht="14.25" customHeight="1">
      <c r="A66" s="386" t="str">
        <f>+A1</f>
        <v>Great Oakley Parish Council</v>
      </c>
      <c r="B66" s="387"/>
      <c r="C66" s="387"/>
      <c r="D66" s="387"/>
      <c r="E66" s="387"/>
      <c r="F66" s="387"/>
      <c r="G66" s="387"/>
      <c r="H66" s="387"/>
      <c r="I66" s="387"/>
      <c r="J66" s="387"/>
      <c r="K66" s="387"/>
      <c r="L66" s="387"/>
    </row>
    <row r="67" spans="1:24" ht="14.25" customHeight="1">
      <c r="A67" s="1"/>
      <c r="B67" s="1"/>
      <c r="L67" s="2"/>
    </row>
    <row r="68" spans="1:24" ht="14.25" customHeight="1">
      <c r="A68" s="386" t="s">
        <v>29</v>
      </c>
      <c r="B68" s="387"/>
      <c r="C68" s="387"/>
      <c r="D68" s="387"/>
      <c r="E68" s="387"/>
      <c r="F68" s="387"/>
      <c r="G68" s="387"/>
      <c r="H68" s="387"/>
      <c r="I68" s="387"/>
      <c r="J68" s="387"/>
      <c r="K68" s="387"/>
      <c r="L68" s="387"/>
    </row>
    <row r="69" spans="1:24" ht="14.25" customHeight="1">
      <c r="A69" s="1"/>
      <c r="B69" s="1"/>
      <c r="L69" s="2"/>
    </row>
    <row r="70" spans="1:24" ht="14.25" customHeight="1">
      <c r="A70" s="392" t="s">
        <v>1236</v>
      </c>
      <c r="B70" s="387"/>
      <c r="C70" s="387"/>
      <c r="D70" s="387"/>
      <c r="E70" s="387"/>
      <c r="F70" s="387"/>
      <c r="G70" s="387"/>
      <c r="H70" s="387"/>
      <c r="I70" s="387"/>
      <c r="J70" s="387"/>
      <c r="K70" s="387"/>
      <c r="L70" s="387"/>
    </row>
    <row r="71" spans="1:24" ht="14.25" customHeight="1">
      <c r="L71" s="2"/>
    </row>
    <row r="72" spans="1:24" ht="14.25" customHeight="1">
      <c r="H72" s="157" t="str">
        <f>+H7</f>
        <v>2025</v>
      </c>
      <c r="I72" s="157" t="str">
        <f>+H72</f>
        <v>2025</v>
      </c>
      <c r="K72" s="159" t="str">
        <f>+K7</f>
        <v>2024</v>
      </c>
      <c r="L72" s="159" t="str">
        <f>+K72</f>
        <v>2024</v>
      </c>
    </row>
    <row r="73" spans="1:24" ht="14.25" customHeight="1">
      <c r="H73" s="2" t="str">
        <f>+H8</f>
        <v>£</v>
      </c>
      <c r="I73" s="2" t="str">
        <f>+I8</f>
        <v>£</v>
      </c>
      <c r="K73" s="160" t="s">
        <v>3</v>
      </c>
      <c r="L73" s="160" t="s">
        <v>3</v>
      </c>
    </row>
    <row r="74" spans="1:24" ht="14.25" customHeight="1">
      <c r="K74" s="160"/>
      <c r="L74" s="160"/>
    </row>
    <row r="75" spans="1:24" ht="14.25" customHeight="1">
      <c r="A75" s="4" t="s">
        <v>31</v>
      </c>
      <c r="K75" s="160"/>
      <c r="L75" s="171"/>
    </row>
    <row r="76" spans="1:24" ht="14.25" customHeight="1">
      <c r="A76" s="5" t="s">
        <v>32</v>
      </c>
      <c r="H76" s="6"/>
      <c r="I76" s="6">
        <f>+L76+'VH Expenditure 2024-25'!C111+'PC Expenditure 2024-25'!C141-'PC Income 2024-25'!I14</f>
        <v>4880.1900000000014</v>
      </c>
      <c r="K76" s="160"/>
      <c r="L76" s="172">
        <v>4232.8900000000003</v>
      </c>
      <c r="O76" s="209"/>
      <c r="U76" s="6"/>
      <c r="V76" s="6"/>
      <c r="W76" s="6"/>
      <c r="X76" s="6"/>
    </row>
    <row r="77" spans="1:24" ht="14.25" customHeight="1">
      <c r="A77" s="5" t="s">
        <v>33</v>
      </c>
      <c r="H77" s="6"/>
      <c r="I77" s="6"/>
      <c r="K77" s="173"/>
      <c r="L77" s="171"/>
      <c r="N77" s="14"/>
      <c r="O77" s="5" t="s">
        <v>7</v>
      </c>
      <c r="P77" s="14"/>
      <c r="U77" s="6"/>
      <c r="V77" s="6"/>
      <c r="W77" s="6"/>
      <c r="X77" s="6"/>
    </row>
    <row r="78" spans="1:24" ht="14.25" customHeight="1">
      <c r="B78" s="5" t="s">
        <v>34</v>
      </c>
      <c r="H78" s="6">
        <f>-'Bank reconciliation '!CC13</f>
        <v>39036.17</v>
      </c>
      <c r="I78" s="6"/>
      <c r="K78" s="172">
        <v>40773.199999999997</v>
      </c>
      <c r="L78" s="171"/>
      <c r="N78" s="20"/>
      <c r="P78" s="14"/>
      <c r="U78" s="6"/>
      <c r="V78" s="6"/>
      <c r="W78" s="6"/>
      <c r="X78" s="6"/>
    </row>
    <row r="79" spans="1:24" ht="14.25" customHeight="1">
      <c r="B79" s="5" t="s">
        <v>35</v>
      </c>
      <c r="H79" s="300">
        <f>-'Bank reconciliation '!CC43</f>
        <v>19653.45</v>
      </c>
      <c r="I79" s="6"/>
      <c r="K79" s="172">
        <v>23297.66</v>
      </c>
      <c r="L79" s="171"/>
      <c r="N79" s="14"/>
      <c r="P79" s="14"/>
      <c r="U79" s="6"/>
      <c r="V79" s="6"/>
      <c r="W79" s="6"/>
      <c r="X79" s="6"/>
    </row>
    <row r="80" spans="1:24" ht="14.25" customHeight="1">
      <c r="H80" s="6"/>
      <c r="I80" s="6">
        <f>SUM(H78:H79)</f>
        <v>58689.619999999995</v>
      </c>
      <c r="K80" s="175"/>
      <c r="L80" s="164">
        <f>SUM(K78:K79)</f>
        <v>64070.86</v>
      </c>
      <c r="O80" s="5" t="s">
        <v>7</v>
      </c>
    </row>
    <row r="81" spans="1:15" ht="14.25" customHeight="1">
      <c r="H81" s="6"/>
      <c r="I81" s="176">
        <f>SUM(I76:I80)</f>
        <v>63569.81</v>
      </c>
      <c r="K81" s="173"/>
      <c r="L81" s="162">
        <f>+L80+L76</f>
        <v>68303.75</v>
      </c>
    </row>
    <row r="82" spans="1:15" ht="14.25" customHeight="1">
      <c r="A82" s="4" t="s">
        <v>38</v>
      </c>
      <c r="H82" s="6"/>
      <c r="I82" s="6"/>
      <c r="K82" s="177"/>
      <c r="L82" s="171"/>
      <c r="O82" s="5" t="s">
        <v>7</v>
      </c>
    </row>
    <row r="83" spans="1:15" ht="14.25" customHeight="1">
      <c r="A83" s="5" t="s">
        <v>39</v>
      </c>
      <c r="H83" s="6"/>
      <c r="I83" s="18">
        <f>+'VH Expenditure 2021-22'!O202</f>
        <v>0</v>
      </c>
      <c r="K83" s="173"/>
      <c r="L83" s="163">
        <v>0</v>
      </c>
      <c r="N83" s="14"/>
      <c r="O83" s="5" t="s">
        <v>7</v>
      </c>
    </row>
    <row r="84" spans="1:15" ht="14.25" customHeight="1" thickBot="1">
      <c r="A84" s="4" t="s">
        <v>41</v>
      </c>
      <c r="H84" s="6"/>
      <c r="I84" s="17">
        <f>+I81-I83</f>
        <v>63569.81</v>
      </c>
      <c r="K84" s="160"/>
      <c r="L84" s="178">
        <f>+L81-L83</f>
        <v>68303.75</v>
      </c>
    </row>
    <row r="85" spans="1:15" ht="14.25" customHeight="1" thickTop="1">
      <c r="H85" s="6"/>
      <c r="I85" s="6"/>
      <c r="K85" s="160"/>
      <c r="L85" s="171"/>
    </row>
    <row r="86" spans="1:15" ht="14.25" customHeight="1">
      <c r="A86" s="4" t="s">
        <v>42</v>
      </c>
      <c r="H86" s="6"/>
      <c r="I86" s="6"/>
      <c r="K86" s="160"/>
      <c r="L86" s="171"/>
    </row>
    <row r="87" spans="1:15" ht="14.25" customHeight="1">
      <c r="A87" s="4" t="s">
        <v>43</v>
      </c>
      <c r="H87" s="6"/>
      <c r="I87" s="6"/>
      <c r="K87" s="160"/>
      <c r="L87" s="163"/>
    </row>
    <row r="88" spans="1:15" ht="14.25" customHeight="1">
      <c r="A88" s="4"/>
      <c r="B88" s="5" t="s">
        <v>327</v>
      </c>
      <c r="H88" s="6"/>
      <c r="I88" s="6">
        <f>+L92</f>
        <v>42060.46</v>
      </c>
      <c r="K88" s="160"/>
      <c r="L88" s="162">
        <v>40282.5</v>
      </c>
    </row>
    <row r="89" spans="1:15" ht="14.25" customHeight="1">
      <c r="B89" s="5" t="s">
        <v>1076</v>
      </c>
      <c r="E89" s="5" t="s">
        <v>34</v>
      </c>
      <c r="H89" s="6"/>
      <c r="I89" s="6">
        <f>+H18-H39</f>
        <v>-4041.7100000000064</v>
      </c>
      <c r="K89" s="161"/>
      <c r="L89" s="179">
        <v>1777.96</v>
      </c>
    </row>
    <row r="90" spans="1:15" ht="14.25" customHeight="1">
      <c r="H90" s="6"/>
      <c r="I90" s="176">
        <f>+I88+I89</f>
        <v>38018.749999999993</v>
      </c>
      <c r="K90" s="172"/>
      <c r="L90" s="172">
        <f>+L88+L89</f>
        <v>42060.46</v>
      </c>
      <c r="M90" s="20"/>
    </row>
    <row r="91" spans="1:15" ht="14.25" customHeight="1">
      <c r="B91" s="5" t="s">
        <v>483</v>
      </c>
      <c r="H91" s="6"/>
      <c r="I91" s="18">
        <v>0</v>
      </c>
      <c r="K91" s="172"/>
      <c r="L91" s="172"/>
      <c r="M91" s="20"/>
    </row>
    <row r="92" spans="1:15" ht="14.25" customHeight="1">
      <c r="B92" s="5" t="s">
        <v>330</v>
      </c>
      <c r="H92" s="6"/>
      <c r="I92" s="176">
        <f>SUM(I90:I91)</f>
        <v>38018.749999999993</v>
      </c>
      <c r="K92" s="172"/>
      <c r="L92" s="180">
        <f>SUM(L90:L91)</f>
        <v>42060.46</v>
      </c>
      <c r="M92" s="6"/>
    </row>
    <row r="93" spans="1:15" ht="7.5" customHeight="1">
      <c r="H93" s="6"/>
      <c r="I93" s="6"/>
      <c r="K93" s="172"/>
      <c r="L93" s="172"/>
    </row>
    <row r="94" spans="1:15" ht="14.25" customHeight="1">
      <c r="A94" s="4" t="s">
        <v>49</v>
      </c>
      <c r="H94" s="6"/>
      <c r="I94" s="6"/>
      <c r="K94" s="172"/>
      <c r="L94" s="172"/>
    </row>
    <row r="95" spans="1:15" ht="14.25" customHeight="1">
      <c r="A95" s="4"/>
      <c r="B95" s="5" t="s">
        <v>50</v>
      </c>
      <c r="C95" s="5" t="s">
        <v>331</v>
      </c>
      <c r="H95" s="6">
        <f>+K97</f>
        <v>26243.28999999999</v>
      </c>
      <c r="I95" s="6"/>
      <c r="K95" s="172">
        <v>30690.739999999998</v>
      </c>
      <c r="L95" s="172"/>
    </row>
    <row r="96" spans="1:15" ht="14.25" customHeight="1">
      <c r="A96" s="4"/>
      <c r="C96" s="5" t="s">
        <v>1075</v>
      </c>
      <c r="H96" s="6">
        <f>+H24-H46</f>
        <v>-692.2300000000032</v>
      </c>
      <c r="I96" s="6"/>
      <c r="K96" s="179">
        <v>-4447.450000000008</v>
      </c>
      <c r="L96" s="172"/>
    </row>
    <row r="97" spans="1:12" ht="14.25" customHeight="1">
      <c r="A97" s="4"/>
      <c r="C97" s="5" t="s">
        <v>333</v>
      </c>
      <c r="H97" s="181">
        <f>+H95+H96</f>
        <v>25551.059999999987</v>
      </c>
      <c r="I97" s="6"/>
      <c r="K97" s="182">
        <f>+K95+K96</f>
        <v>26243.28999999999</v>
      </c>
      <c r="L97" s="172"/>
    </row>
    <row r="98" spans="1:12" ht="14.25" customHeight="1">
      <c r="A98" s="4"/>
      <c r="H98" s="6"/>
      <c r="I98" s="6"/>
      <c r="K98" s="172"/>
      <c r="L98" s="172"/>
    </row>
    <row r="99" spans="1:12" ht="14.25" customHeight="1">
      <c r="A99" s="4"/>
      <c r="H99" s="18"/>
      <c r="I99" s="6"/>
      <c r="K99" s="172"/>
      <c r="L99" s="172"/>
    </row>
    <row r="100" spans="1:12" ht="14.25" customHeight="1">
      <c r="A100" s="4"/>
      <c r="B100" s="5" t="s">
        <v>336</v>
      </c>
      <c r="C100" s="21" t="s">
        <v>331</v>
      </c>
      <c r="H100" s="18">
        <f>+K102</f>
        <v>0</v>
      </c>
      <c r="I100" s="6"/>
      <c r="K100" s="172"/>
      <c r="L100" s="172"/>
    </row>
    <row r="101" spans="1:12" ht="14.25" customHeight="1">
      <c r="A101" s="4"/>
      <c r="C101" s="21" t="s">
        <v>485</v>
      </c>
      <c r="H101" s="18">
        <v>0</v>
      </c>
      <c r="I101" s="6"/>
      <c r="K101" s="172"/>
      <c r="L101" s="172"/>
    </row>
    <row r="102" spans="1:12" ht="14.25" customHeight="1">
      <c r="A102" s="4"/>
      <c r="C102" s="5" t="s">
        <v>333</v>
      </c>
      <c r="H102" s="183">
        <f>+H100+H101</f>
        <v>0</v>
      </c>
      <c r="I102" s="6"/>
      <c r="K102" s="205">
        <f>+K100+K101</f>
        <v>0</v>
      </c>
      <c r="L102" s="172"/>
    </row>
    <row r="103" spans="1:12" ht="14.25" customHeight="1">
      <c r="A103" s="4"/>
      <c r="H103" s="18"/>
      <c r="I103" s="6"/>
      <c r="K103" s="172"/>
      <c r="L103" s="172"/>
    </row>
    <row r="104" spans="1:12" ht="14.25" customHeight="1">
      <c r="A104" s="4"/>
      <c r="B104" s="5" t="s">
        <v>337</v>
      </c>
      <c r="H104" s="6"/>
      <c r="I104" s="6">
        <f>+H97+H102</f>
        <v>25551.059999999987</v>
      </c>
      <c r="K104" s="172"/>
      <c r="L104" s="172">
        <f>+K97+K102</f>
        <v>26243.28999999999</v>
      </c>
    </row>
    <row r="105" spans="1:12" ht="14.25" customHeight="1">
      <c r="A105" s="4"/>
      <c r="H105" s="6"/>
      <c r="I105" s="6"/>
      <c r="K105" s="172"/>
      <c r="L105" s="172"/>
    </row>
    <row r="106" spans="1:12" ht="14.25" customHeight="1" thickBot="1">
      <c r="A106" s="4" t="s">
        <v>56</v>
      </c>
      <c r="H106" s="6"/>
      <c r="I106" s="17">
        <f>+I92+I104</f>
        <v>63569.809999999983</v>
      </c>
      <c r="K106" s="172"/>
      <c r="L106" s="178">
        <f>+L92+L104</f>
        <v>68303.749999999985</v>
      </c>
    </row>
    <row r="107" spans="1:12" ht="14.25" customHeight="1" thickTop="1">
      <c r="K107" s="12"/>
      <c r="L107" s="12"/>
    </row>
    <row r="108" spans="1:12" ht="14.25" customHeight="1">
      <c r="L108" s="11"/>
    </row>
    <row r="109" spans="1:12" ht="14.25" customHeight="1">
      <c r="A109" s="5" t="s">
        <v>57</v>
      </c>
      <c r="L109" s="11"/>
    </row>
    <row r="110" spans="1:12" ht="14.25" customHeight="1">
      <c r="B110" s="5" t="s">
        <v>338</v>
      </c>
      <c r="K110" s="5" t="s">
        <v>339</v>
      </c>
      <c r="L110" s="11"/>
    </row>
    <row r="111" spans="1:12" ht="14.25" customHeight="1">
      <c r="K111" s="5" t="s">
        <v>59</v>
      </c>
      <c r="L111" s="11"/>
    </row>
    <row r="112" spans="1:12" ht="14.25" customHeight="1">
      <c r="B112" s="5" t="s">
        <v>60</v>
      </c>
      <c r="K112" s="5" t="s">
        <v>61</v>
      </c>
      <c r="L112" s="11"/>
    </row>
    <row r="113" spans="1:12" ht="14.25" customHeight="1">
      <c r="L113" s="11"/>
    </row>
    <row r="114" spans="1:12" ht="14.25" customHeight="1">
      <c r="A114" s="5" t="s">
        <v>62</v>
      </c>
      <c r="L114" s="11"/>
    </row>
    <row r="115" spans="1:12" ht="14.25" customHeight="1">
      <c r="L115" s="11"/>
    </row>
    <row r="116" spans="1:12" ht="14.25" customHeight="1">
      <c r="B116" s="5" t="s">
        <v>338</v>
      </c>
      <c r="K116" s="5" t="s">
        <v>340</v>
      </c>
      <c r="L116" s="11"/>
    </row>
    <row r="117" spans="1:12" ht="14.25" customHeight="1">
      <c r="L117" s="11"/>
    </row>
    <row r="118" spans="1:12" ht="14.25" customHeight="1">
      <c r="A118" s="1"/>
      <c r="B118" s="1"/>
      <c r="L118" s="2"/>
    </row>
    <row r="119" spans="1:12" ht="14.25" customHeight="1">
      <c r="A119" s="386"/>
      <c r="B119" s="387"/>
      <c r="C119" s="387"/>
      <c r="D119" s="387"/>
      <c r="E119" s="387"/>
      <c r="F119" s="387"/>
      <c r="G119" s="387"/>
      <c r="H119" s="387"/>
      <c r="I119" s="387"/>
      <c r="J119" s="387"/>
      <c r="K119" s="387"/>
      <c r="L119" s="387"/>
    </row>
    <row r="120" spans="1:12" ht="14.25" customHeight="1">
      <c r="A120" s="1"/>
      <c r="B120" s="1"/>
      <c r="L120" s="2"/>
    </row>
    <row r="121" spans="1:12" ht="14.25" customHeight="1">
      <c r="A121" s="388"/>
      <c r="B121" s="387"/>
      <c r="C121" s="387"/>
      <c r="D121" s="387"/>
      <c r="E121" s="387"/>
      <c r="F121" s="387"/>
      <c r="G121" s="387"/>
      <c r="H121" s="387"/>
      <c r="I121" s="387"/>
      <c r="J121" s="387"/>
      <c r="K121" s="387"/>
      <c r="L121" s="387"/>
    </row>
    <row r="122" spans="1:12" ht="14.25" customHeight="1">
      <c r="L122" s="11"/>
    </row>
    <row r="123" spans="1:12" ht="14.25" customHeight="1">
      <c r="L123" s="11"/>
    </row>
    <row r="124" spans="1:12" ht="14.25" customHeight="1">
      <c r="A124" s="4"/>
      <c r="L124" s="11"/>
    </row>
    <row r="125" spans="1:12" ht="14.25" customHeight="1">
      <c r="J125" s="2"/>
      <c r="L125" s="2"/>
    </row>
    <row r="126" spans="1:12" ht="14.25" customHeight="1">
      <c r="J126" s="2"/>
      <c r="L126" s="2"/>
    </row>
    <row r="127" spans="1:12" ht="14.25" customHeight="1"/>
    <row r="128" spans="1:12" ht="14.25" customHeight="1">
      <c r="L128" s="11"/>
    </row>
    <row r="129" spans="1:12" ht="14.25" customHeight="1">
      <c r="L129" s="11"/>
    </row>
    <row r="130" spans="1:12" ht="14.25" customHeight="1">
      <c r="A130" s="4"/>
      <c r="L130" s="11"/>
    </row>
    <row r="131" spans="1:12" ht="14.25" customHeight="1">
      <c r="L131" s="11"/>
    </row>
    <row r="132" spans="1:12" ht="14.25" customHeight="1">
      <c r="L132" s="11"/>
    </row>
    <row r="133" spans="1:12" ht="14.25" customHeight="1">
      <c r="L133" s="11"/>
    </row>
    <row r="134" spans="1:12" ht="14.25" customHeight="1">
      <c r="L134" s="11"/>
    </row>
    <row r="135" spans="1:12" ht="14.25" customHeight="1">
      <c r="A135" s="4"/>
      <c r="L135" s="11"/>
    </row>
    <row r="136" spans="1:12" ht="14.25" customHeight="1">
      <c r="L136" s="11"/>
    </row>
    <row r="137" spans="1:12" ht="14.25" customHeight="1">
      <c r="L137" s="11"/>
    </row>
    <row r="138" spans="1:12" ht="14.25" customHeight="1">
      <c r="L138" s="11"/>
    </row>
    <row r="139" spans="1:12" ht="14.25" customHeight="1">
      <c r="J139" s="2"/>
      <c r="L139" s="2"/>
    </row>
    <row r="140" spans="1:12" ht="14.25" customHeight="1">
      <c r="J140" s="2"/>
      <c r="L140" s="2"/>
    </row>
    <row r="141" spans="1:12" ht="14.25" customHeight="1">
      <c r="L141" s="11"/>
    </row>
    <row r="142" spans="1:12" ht="14.25" customHeight="1">
      <c r="L142" s="11"/>
    </row>
    <row r="143" spans="1:12" ht="14.25" customHeight="1">
      <c r="A143" s="4"/>
      <c r="L143" s="11"/>
    </row>
    <row r="144" spans="1:12" ht="14.25" customHeight="1">
      <c r="L144" s="11"/>
    </row>
    <row r="145" spans="10:12" ht="14.25" customHeight="1">
      <c r="L145" s="11"/>
    </row>
    <row r="146" spans="10:12" ht="14.25" customHeight="1">
      <c r="L146" s="11"/>
    </row>
    <row r="147" spans="10:12" ht="14.25" customHeight="1">
      <c r="L147" s="11"/>
    </row>
    <row r="148" spans="10:12" ht="14.25" customHeight="1">
      <c r="J148" s="2"/>
      <c r="L148" s="2"/>
    </row>
    <row r="149" spans="10:12" ht="14.25" customHeight="1">
      <c r="J149" s="2"/>
      <c r="L149" s="2"/>
    </row>
    <row r="150" spans="10:12" ht="14.25" customHeight="1">
      <c r="J150" s="11"/>
      <c r="L150" s="11"/>
    </row>
    <row r="151" spans="10:12" ht="14.25" customHeight="1">
      <c r="L151" s="11"/>
    </row>
    <row r="152" spans="10:12" ht="14.25" customHeight="1">
      <c r="L152" s="11"/>
    </row>
    <row r="153" spans="10:12" ht="14.25" customHeight="1">
      <c r="L153" s="11"/>
    </row>
    <row r="154" spans="10:12" ht="14.25" customHeight="1">
      <c r="J154" s="11"/>
      <c r="L154" s="11"/>
    </row>
    <row r="155" spans="10:12" ht="14.25" customHeight="1">
      <c r="J155" s="11"/>
      <c r="L155" s="11"/>
    </row>
    <row r="156" spans="10:12" ht="14.25" customHeight="1">
      <c r="L156" s="11"/>
    </row>
    <row r="157" spans="10:12" ht="14.25" customHeight="1">
      <c r="L157" s="11"/>
    </row>
    <row r="158" spans="10:12" ht="14.25" customHeight="1">
      <c r="L158" s="11"/>
    </row>
    <row r="159" spans="10:12" ht="14.25" customHeight="1">
      <c r="L159" s="11"/>
    </row>
    <row r="160" spans="10:12" ht="14.25" customHeight="1">
      <c r="L160" s="11"/>
    </row>
    <row r="161" spans="1:12" ht="14.25" customHeight="1">
      <c r="L161" s="11"/>
    </row>
    <row r="162" spans="1:12" ht="14.25" customHeight="1">
      <c r="L162" s="11"/>
    </row>
    <row r="163" spans="1:12" ht="14.25" customHeight="1">
      <c r="L163" s="11"/>
    </row>
    <row r="164" spans="1:12" ht="14.25" customHeight="1">
      <c r="L164" s="11"/>
    </row>
    <row r="165" spans="1:12" ht="14.25" customHeight="1">
      <c r="L165" s="11"/>
    </row>
    <row r="166" spans="1:12" ht="14.25" customHeight="1">
      <c r="L166" s="11"/>
    </row>
    <row r="167" spans="1:12" ht="14.25" customHeight="1">
      <c r="L167" s="11"/>
    </row>
    <row r="168" spans="1:12" ht="14.25" customHeight="1">
      <c r="L168" s="11"/>
    </row>
    <row r="169" spans="1:12" ht="14.25" customHeight="1">
      <c r="L169" s="11"/>
    </row>
    <row r="170" spans="1:12" ht="14.25" customHeight="1">
      <c r="L170" s="11"/>
    </row>
    <row r="171" spans="1:12" ht="14.25" customHeight="1">
      <c r="L171" s="11"/>
    </row>
    <row r="172" spans="1:12" ht="14.25" customHeight="1">
      <c r="L172" s="11"/>
    </row>
    <row r="173" spans="1:12" ht="14.25" customHeight="1">
      <c r="L173" s="11"/>
    </row>
    <row r="174" spans="1:12" ht="14.25" customHeight="1">
      <c r="L174" s="11"/>
    </row>
    <row r="175" spans="1:12" ht="14.25" customHeight="1">
      <c r="A175" s="389"/>
      <c r="B175" s="387"/>
      <c r="C175" s="387"/>
      <c r="D175" s="387"/>
      <c r="E175" s="387"/>
      <c r="F175" s="387"/>
      <c r="G175" s="387"/>
      <c r="H175" s="387"/>
      <c r="I175" s="387"/>
      <c r="J175" s="387"/>
      <c r="K175" s="387"/>
      <c r="L175" s="387"/>
    </row>
    <row r="176" spans="1:12" ht="14.25" customHeight="1">
      <c r="L176" s="11"/>
    </row>
    <row r="177" spans="1:12" ht="14.25" customHeight="1">
      <c r="A177" s="386"/>
      <c r="B177" s="387"/>
      <c r="C177" s="387"/>
      <c r="D177" s="387"/>
      <c r="E177" s="387"/>
      <c r="F177" s="387"/>
      <c r="G177" s="387"/>
      <c r="H177" s="387"/>
      <c r="I177" s="387"/>
      <c r="J177" s="387"/>
      <c r="K177" s="387"/>
      <c r="L177" s="387"/>
    </row>
    <row r="178" spans="1:12" ht="14.25" customHeight="1">
      <c r="A178" s="1"/>
      <c r="B178" s="1"/>
      <c r="L178" s="2"/>
    </row>
    <row r="179" spans="1:12" ht="14.25" customHeight="1">
      <c r="A179" s="386"/>
      <c r="B179" s="387"/>
      <c r="C179" s="387"/>
      <c r="D179" s="387"/>
      <c r="E179" s="387"/>
      <c r="F179" s="387"/>
      <c r="G179" s="387"/>
      <c r="H179" s="387"/>
      <c r="I179" s="387"/>
      <c r="J179" s="387"/>
      <c r="K179" s="387"/>
      <c r="L179" s="387"/>
    </row>
    <row r="180" spans="1:12" ht="14.25" customHeight="1">
      <c r="L180" s="11"/>
    </row>
    <row r="181" spans="1:12" ht="14.25" customHeight="1">
      <c r="A181" s="388"/>
      <c r="B181" s="387"/>
      <c r="C181" s="387"/>
      <c r="D181" s="387"/>
      <c r="E181" s="387"/>
      <c r="F181" s="387"/>
      <c r="G181" s="387"/>
      <c r="H181" s="387"/>
      <c r="I181" s="387"/>
      <c r="J181" s="387"/>
      <c r="K181" s="387"/>
      <c r="L181" s="387"/>
    </row>
    <row r="182" spans="1:12" ht="14.25" customHeight="1">
      <c r="L182" s="11"/>
    </row>
    <row r="183" spans="1:12" ht="14.25" customHeight="1">
      <c r="A183" s="4"/>
      <c r="L183" s="11"/>
    </row>
    <row r="184" spans="1:12" ht="14.25" customHeight="1">
      <c r="L184" s="11"/>
    </row>
    <row r="185" spans="1:12" ht="14.25" customHeight="1">
      <c r="L185" s="11"/>
    </row>
    <row r="186" spans="1:12" ht="14.25" customHeight="1">
      <c r="L186" s="11"/>
    </row>
    <row r="187" spans="1:12" ht="14.25" customHeight="1">
      <c r="A187" s="32"/>
      <c r="L187" s="11"/>
    </row>
    <row r="188" spans="1:12" ht="14.25" customHeight="1">
      <c r="A188" s="4"/>
      <c r="D188" s="4"/>
      <c r="J188" s="4"/>
      <c r="L188" s="33"/>
    </row>
    <row r="189" spans="1:12" ht="14.25" customHeight="1">
      <c r="J189" s="2"/>
      <c r="L189" s="11"/>
    </row>
    <row r="190" spans="1:12" ht="14.25" customHeight="1">
      <c r="J190" s="11"/>
      <c r="L190" s="11"/>
    </row>
    <row r="191" spans="1:12" ht="14.25" customHeight="1">
      <c r="L191" s="11"/>
    </row>
    <row r="192" spans="1:12" ht="14.25" customHeight="1">
      <c r="A192" s="32"/>
      <c r="L192" s="11"/>
    </row>
    <row r="193" spans="1:12" ht="14.25" customHeight="1">
      <c r="L193" s="11"/>
    </row>
    <row r="194" spans="1:12" ht="14.25" customHeight="1">
      <c r="L194" s="11"/>
    </row>
    <row r="195" spans="1:12" ht="14.25" customHeight="1">
      <c r="L195" s="11"/>
    </row>
    <row r="196" spans="1:12" ht="14.25" customHeight="1">
      <c r="A196" s="4"/>
      <c r="L196" s="11"/>
    </row>
    <row r="197" spans="1:12" ht="14.25" customHeight="1">
      <c r="L197" s="11"/>
    </row>
    <row r="198" spans="1:12" ht="14.25" customHeight="1">
      <c r="L198" s="11"/>
    </row>
    <row r="199" spans="1:12" ht="14.25" customHeight="1">
      <c r="L199" s="11"/>
    </row>
    <row r="200" spans="1:12" ht="14.25" customHeight="1">
      <c r="L200" s="11"/>
    </row>
    <row r="201" spans="1:12" ht="14.25" customHeight="1">
      <c r="L201" s="11"/>
    </row>
    <row r="202" spans="1:12" ht="14.25" customHeight="1">
      <c r="L202" s="11"/>
    </row>
    <row r="203" spans="1:12" ht="14.25" customHeight="1">
      <c r="L203" s="11"/>
    </row>
    <row r="204" spans="1:12" ht="14.25" customHeight="1">
      <c r="L204" s="11"/>
    </row>
    <row r="205" spans="1:12" ht="14.25" customHeight="1">
      <c r="L205" s="11"/>
    </row>
    <row r="206" spans="1:12" ht="14.25" customHeight="1">
      <c r="L206" s="11"/>
    </row>
    <row r="207" spans="1:12" ht="14.25" customHeight="1">
      <c r="L207" s="11"/>
    </row>
    <row r="208" spans="1:12" ht="14.25" customHeight="1">
      <c r="L208" s="11"/>
    </row>
    <row r="209" spans="12:12" ht="14.25" customHeight="1">
      <c r="L209" s="11"/>
    </row>
    <row r="210" spans="12:12" ht="14.25" customHeight="1">
      <c r="L210" s="11"/>
    </row>
    <row r="211" spans="12:12" ht="14.25" customHeight="1">
      <c r="L211" s="11"/>
    </row>
    <row r="212" spans="12:12" ht="14.25" customHeight="1">
      <c r="L212" s="11"/>
    </row>
    <row r="213" spans="12:12" ht="14.25" customHeight="1">
      <c r="L213" s="11"/>
    </row>
    <row r="214" spans="12:12" ht="14.25" customHeight="1">
      <c r="L214" s="11"/>
    </row>
    <row r="215" spans="12:12" ht="14.25" customHeight="1">
      <c r="L215" s="11"/>
    </row>
    <row r="216" spans="12:12" ht="14.25" customHeight="1">
      <c r="L216" s="11"/>
    </row>
    <row r="217" spans="12:12" ht="14.25" customHeight="1">
      <c r="L217" s="11"/>
    </row>
    <row r="218" spans="12:12" ht="14.25" customHeight="1">
      <c r="L218" s="11"/>
    </row>
    <row r="219" spans="12:12" ht="14.25" customHeight="1">
      <c r="L219" s="11"/>
    </row>
    <row r="220" spans="12:12" ht="14.25" customHeight="1">
      <c r="L220" s="11"/>
    </row>
    <row r="221" spans="12:12" ht="14.25" customHeight="1">
      <c r="L221" s="11"/>
    </row>
    <row r="222" spans="12:12" ht="14.25" customHeight="1">
      <c r="L222" s="11"/>
    </row>
    <row r="223" spans="12:12" ht="14.25" customHeight="1">
      <c r="L223" s="11"/>
    </row>
    <row r="224" spans="12:12" ht="14.25" customHeight="1">
      <c r="L224" s="11"/>
    </row>
    <row r="225" spans="1:12" ht="14.25" customHeight="1">
      <c r="L225" s="11"/>
    </row>
    <row r="226" spans="1:12" ht="14.25" customHeight="1">
      <c r="L226" s="11"/>
    </row>
    <row r="227" spans="1:12" ht="14.25" customHeight="1">
      <c r="L227" s="11"/>
    </row>
    <row r="228" spans="1:12" ht="14.25" customHeight="1">
      <c r="L228" s="11"/>
    </row>
    <row r="229" spans="1:12" ht="14.25" customHeight="1">
      <c r="L229" s="11"/>
    </row>
    <row r="230" spans="1:12" ht="14.25" customHeight="1">
      <c r="L230" s="11"/>
    </row>
    <row r="231" spans="1:12" ht="14.25" customHeight="1">
      <c r="L231" s="11"/>
    </row>
    <row r="232" spans="1:12" ht="14.25" customHeight="1">
      <c r="L232" s="11"/>
    </row>
    <row r="233" spans="1:12" ht="14.25" customHeight="1">
      <c r="A233" s="391"/>
      <c r="B233" s="387"/>
      <c r="C233" s="387"/>
      <c r="D233" s="387"/>
      <c r="E233" s="387"/>
      <c r="F233" s="387"/>
      <c r="G233" s="387"/>
      <c r="H233" s="387"/>
      <c r="I233" s="387"/>
      <c r="J233" s="387"/>
      <c r="K233" s="387"/>
      <c r="L233" s="387"/>
    </row>
    <row r="234" spans="1:12" ht="14.25" customHeight="1">
      <c r="A234" s="389"/>
      <c r="B234" s="387"/>
      <c r="C234" s="387"/>
      <c r="D234" s="387"/>
      <c r="E234" s="387"/>
      <c r="F234" s="387"/>
      <c r="G234" s="387"/>
      <c r="H234" s="387"/>
      <c r="I234" s="387"/>
      <c r="J234" s="387"/>
      <c r="K234" s="387"/>
      <c r="L234" s="387"/>
    </row>
    <row r="235" spans="1:12" ht="14.25" customHeight="1">
      <c r="L235" s="11"/>
    </row>
    <row r="236" spans="1:12" ht="14.25" customHeight="1">
      <c r="A236" s="386"/>
      <c r="B236" s="387"/>
      <c r="C236" s="387"/>
      <c r="D236" s="387"/>
      <c r="E236" s="387"/>
      <c r="F236" s="387"/>
      <c r="G236" s="387"/>
      <c r="H236" s="387"/>
      <c r="I236" s="387"/>
      <c r="J236" s="387"/>
      <c r="K236" s="387"/>
      <c r="L236" s="387"/>
    </row>
    <row r="237" spans="1:12" ht="14.25" customHeight="1">
      <c r="A237" s="1"/>
      <c r="B237" s="1"/>
      <c r="L237" s="2"/>
    </row>
    <row r="238" spans="1:12" ht="14.25" customHeight="1">
      <c r="A238" s="386"/>
      <c r="B238" s="387"/>
      <c r="C238" s="387"/>
      <c r="D238" s="387"/>
      <c r="E238" s="387"/>
      <c r="F238" s="387"/>
      <c r="G238" s="387"/>
      <c r="H238" s="387"/>
      <c r="I238" s="387"/>
      <c r="J238" s="387"/>
      <c r="K238" s="387"/>
      <c r="L238" s="387"/>
    </row>
    <row r="239" spans="1:12" ht="14.25" customHeight="1">
      <c r="L239" s="11"/>
    </row>
    <row r="240" spans="1:12" ht="14.25" customHeight="1">
      <c r="A240" s="388"/>
      <c r="B240" s="387"/>
      <c r="C240" s="387"/>
      <c r="D240" s="387"/>
      <c r="E240" s="387"/>
      <c r="F240" s="387"/>
      <c r="G240" s="387"/>
      <c r="H240" s="387"/>
      <c r="I240" s="387"/>
      <c r="J240" s="387"/>
      <c r="K240" s="387"/>
      <c r="L240" s="387"/>
    </row>
    <row r="241" spans="1:12" ht="14.25" customHeight="1">
      <c r="L241" s="2"/>
    </row>
    <row r="242" spans="1:12" ht="14.25" customHeight="1">
      <c r="L242" s="11"/>
    </row>
    <row r="243" spans="1:12" ht="14.25" customHeight="1">
      <c r="A243" s="4"/>
      <c r="J243" s="2"/>
      <c r="L243" s="2"/>
    </row>
    <row r="244" spans="1:12" ht="14.25" customHeight="1">
      <c r="J244" s="2"/>
      <c r="L244" s="2"/>
    </row>
    <row r="245" spans="1:12" ht="14.25" customHeight="1">
      <c r="J245" s="34"/>
      <c r="L245" s="34"/>
    </row>
    <row r="246" spans="1:12" ht="14.25" customHeight="1">
      <c r="L246" s="11"/>
    </row>
    <row r="247" spans="1:12" ht="14.25" customHeight="1">
      <c r="L247" s="11"/>
    </row>
    <row r="248" spans="1:12" ht="14.25" customHeight="1">
      <c r="A248" s="1"/>
      <c r="L248" s="11"/>
    </row>
    <row r="249" spans="1:12" ht="14.25" customHeight="1">
      <c r="J249" s="18"/>
      <c r="L249" s="18"/>
    </row>
    <row r="250" spans="1:12" ht="14.25" customHeight="1">
      <c r="J250" s="11"/>
      <c r="L250" s="11"/>
    </row>
    <row r="251" spans="1:12" ht="14.25" customHeight="1">
      <c r="J251" s="11"/>
      <c r="L251" s="11"/>
    </row>
    <row r="252" spans="1:12" ht="14.25" customHeight="1">
      <c r="J252" s="11"/>
      <c r="L252" s="11"/>
    </row>
    <row r="253" spans="1:12" ht="14.25" customHeight="1">
      <c r="J253" s="11"/>
      <c r="L253" s="11"/>
    </row>
    <row r="254" spans="1:12" ht="14.25" customHeight="1">
      <c r="J254" s="11"/>
      <c r="L254" s="11"/>
    </row>
    <row r="255" spans="1:12" ht="14.25" customHeight="1">
      <c r="J255" s="11"/>
      <c r="L255" s="11"/>
    </row>
    <row r="256" spans="1:12" ht="14.25" customHeight="1">
      <c r="A256" s="1"/>
      <c r="J256" s="11"/>
      <c r="L256" s="11"/>
    </row>
    <row r="257" spans="1:12" ht="14.25" customHeight="1">
      <c r="J257" s="11"/>
      <c r="L257" s="11"/>
    </row>
    <row r="258" spans="1:12" ht="14.25" customHeight="1">
      <c r="J258" s="11"/>
      <c r="L258" s="11"/>
    </row>
    <row r="259" spans="1:12" ht="14.25" customHeight="1">
      <c r="J259" s="11"/>
      <c r="L259" s="11"/>
    </row>
    <row r="260" spans="1:12" ht="14.25" customHeight="1">
      <c r="J260" s="11"/>
      <c r="L260" s="11"/>
    </row>
    <row r="261" spans="1:12" ht="14.25" customHeight="1">
      <c r="J261" s="11"/>
      <c r="L261" s="11"/>
    </row>
    <row r="262" spans="1:12" ht="14.25" customHeight="1">
      <c r="J262" s="11"/>
      <c r="L262" s="11"/>
    </row>
    <row r="263" spans="1:12" ht="14.25" customHeight="1">
      <c r="A263" s="1"/>
      <c r="J263" s="11"/>
      <c r="L263" s="11"/>
    </row>
    <row r="264" spans="1:12" ht="14.25" customHeight="1">
      <c r="J264" s="11"/>
      <c r="L264" s="11"/>
    </row>
    <row r="265" spans="1:12" ht="14.25" customHeight="1">
      <c r="J265" s="11"/>
      <c r="L265" s="11"/>
    </row>
    <row r="266" spans="1:12" ht="14.25" customHeight="1">
      <c r="J266" s="11"/>
      <c r="L266" s="11"/>
    </row>
    <row r="267" spans="1:12" ht="14.25" customHeight="1">
      <c r="J267" s="11"/>
      <c r="L267" s="11"/>
    </row>
    <row r="268" spans="1:12" ht="14.25" customHeight="1">
      <c r="J268" s="11"/>
      <c r="L268" s="11"/>
    </row>
    <row r="269" spans="1:12" ht="14.25" customHeight="1">
      <c r="J269" s="11"/>
      <c r="L269" s="11"/>
    </row>
    <row r="270" spans="1:12" ht="14.25" customHeight="1">
      <c r="J270" s="11"/>
      <c r="L270" s="11"/>
    </row>
    <row r="271" spans="1:12" ht="14.25" customHeight="1">
      <c r="J271" s="11"/>
      <c r="L271" s="11"/>
    </row>
    <row r="272" spans="1:12" ht="14.25" customHeight="1">
      <c r="J272" s="11"/>
      <c r="L272" s="11"/>
    </row>
    <row r="273" spans="1:12" ht="14.25" customHeight="1">
      <c r="J273" s="11"/>
      <c r="L273" s="11"/>
    </row>
    <row r="274" spans="1:12" ht="14.25" customHeight="1">
      <c r="J274" s="11"/>
      <c r="L274" s="11"/>
    </row>
    <row r="275" spans="1:12" ht="14.25" customHeight="1">
      <c r="A275" s="1"/>
      <c r="J275" s="11"/>
      <c r="L275" s="11"/>
    </row>
    <row r="276" spans="1:12" ht="14.25" customHeight="1">
      <c r="J276" s="11"/>
      <c r="L276" s="11"/>
    </row>
    <row r="277" spans="1:12" ht="14.25" customHeight="1">
      <c r="J277" s="11"/>
      <c r="L277" s="11"/>
    </row>
    <row r="278" spans="1:12" ht="14.25" customHeight="1">
      <c r="J278" s="11"/>
      <c r="L278" s="11"/>
    </row>
    <row r="279" spans="1:12" ht="14.25" customHeight="1">
      <c r="J279" s="11"/>
      <c r="L279" s="11"/>
    </row>
    <row r="280" spans="1:12" ht="14.25" customHeight="1">
      <c r="J280" s="11"/>
      <c r="L280" s="11"/>
    </row>
    <row r="281" spans="1:12" ht="14.25" customHeight="1">
      <c r="J281" s="11"/>
      <c r="L281" s="11"/>
    </row>
    <row r="282" spans="1:12" ht="14.25" customHeight="1">
      <c r="L282" s="11"/>
    </row>
    <row r="283" spans="1:12" ht="14.25" customHeight="1">
      <c r="L283" s="11"/>
    </row>
    <row r="284" spans="1:12" ht="14.25" customHeight="1">
      <c r="L284" s="11"/>
    </row>
    <row r="285" spans="1:12" ht="14.25" customHeight="1">
      <c r="L285" s="11"/>
    </row>
    <row r="286" spans="1:12" ht="14.25" customHeight="1">
      <c r="L286" s="11"/>
    </row>
    <row r="287" spans="1:12" ht="14.25" customHeight="1">
      <c r="L287" s="11"/>
    </row>
    <row r="288" spans="1:12" ht="14.25" customHeight="1">
      <c r="L288" s="11"/>
    </row>
    <row r="289" spans="1:12" ht="14.25" customHeight="1">
      <c r="L289" s="11"/>
    </row>
    <row r="290" spans="1:12" ht="14.25" customHeight="1">
      <c r="L290" s="11"/>
    </row>
    <row r="291" spans="1:12" ht="14.25" customHeight="1">
      <c r="L291" s="11"/>
    </row>
    <row r="292" spans="1:12" ht="14.25" customHeight="1">
      <c r="L292" s="11"/>
    </row>
    <row r="293" spans="1:12" ht="14.25" customHeight="1">
      <c r="L293" s="11"/>
    </row>
    <row r="294" spans="1:12" ht="14.25" customHeight="1">
      <c r="L294" s="11"/>
    </row>
    <row r="295" spans="1:12" ht="14.25" customHeight="1">
      <c r="A295" s="389"/>
      <c r="B295" s="387"/>
      <c r="C295" s="387"/>
      <c r="D295" s="387"/>
      <c r="E295" s="387"/>
      <c r="F295" s="387"/>
      <c r="G295" s="387"/>
      <c r="H295" s="387"/>
      <c r="I295" s="387"/>
      <c r="J295" s="387"/>
      <c r="K295" s="387"/>
      <c r="L295" s="387"/>
    </row>
    <row r="296" spans="1:12" ht="14.25" customHeight="1">
      <c r="L296" s="11"/>
    </row>
    <row r="297" spans="1:12" ht="14.25" customHeight="1">
      <c r="L297" s="11"/>
    </row>
    <row r="298" spans="1:12" ht="14.25" customHeight="1">
      <c r="A298" s="386"/>
      <c r="B298" s="387"/>
      <c r="C298" s="387"/>
      <c r="D298" s="387"/>
      <c r="E298" s="387"/>
      <c r="F298" s="387"/>
      <c r="G298" s="387"/>
      <c r="H298" s="387"/>
      <c r="I298" s="387"/>
      <c r="J298" s="387"/>
      <c r="K298" s="387"/>
      <c r="L298" s="387"/>
    </row>
    <row r="299" spans="1:12" ht="14.25" customHeight="1">
      <c r="A299" s="1"/>
      <c r="B299" s="1"/>
      <c r="L299" s="2"/>
    </row>
    <row r="300" spans="1:12" ht="14.25" customHeight="1">
      <c r="A300" s="386"/>
      <c r="B300" s="387"/>
      <c r="C300" s="387"/>
      <c r="D300" s="387"/>
      <c r="E300" s="387"/>
      <c r="F300" s="387"/>
      <c r="G300" s="387"/>
      <c r="H300" s="387"/>
      <c r="I300" s="387"/>
      <c r="J300" s="387"/>
      <c r="K300" s="387"/>
      <c r="L300" s="387"/>
    </row>
    <row r="301" spans="1:12" ht="14.25" customHeight="1">
      <c r="L301" s="11"/>
    </row>
    <row r="302" spans="1:12" ht="14.25" customHeight="1">
      <c r="A302" s="388"/>
      <c r="B302" s="387"/>
      <c r="C302" s="387"/>
      <c r="D302" s="387"/>
      <c r="E302" s="387"/>
      <c r="F302" s="387"/>
      <c r="G302" s="387"/>
      <c r="H302" s="387"/>
      <c r="I302" s="387"/>
      <c r="J302" s="387"/>
      <c r="K302" s="387"/>
      <c r="L302" s="387"/>
    </row>
    <row r="303" spans="1:12" ht="14.25" customHeight="1">
      <c r="L303" s="11"/>
    </row>
    <row r="304" spans="1:12" ht="14.25" customHeight="1">
      <c r="A304" s="4"/>
      <c r="L304" s="2"/>
    </row>
    <row r="305" spans="1:12" ht="14.25" customHeight="1">
      <c r="A305" s="4"/>
      <c r="J305" s="4"/>
      <c r="L305" s="2"/>
    </row>
    <row r="306" spans="1:12" ht="14.25" customHeight="1">
      <c r="J306" s="2"/>
      <c r="L306" s="2"/>
    </row>
    <row r="307" spans="1:12" ht="14.25" customHeight="1">
      <c r="J307" s="34"/>
      <c r="L307" s="34"/>
    </row>
    <row r="308" spans="1:12" ht="14.25" customHeight="1">
      <c r="L308" s="11"/>
    </row>
    <row r="309" spans="1:12" ht="14.25" customHeight="1">
      <c r="L309" s="11"/>
    </row>
    <row r="310" spans="1:12" ht="14.25" customHeight="1">
      <c r="J310" s="11"/>
      <c r="L310" s="18"/>
    </row>
    <row r="311" spans="1:12" ht="14.25" customHeight="1">
      <c r="J311" s="18"/>
      <c r="L311" s="18"/>
    </row>
    <row r="312" spans="1:12" ht="14.25" customHeight="1">
      <c r="J312" s="18"/>
      <c r="L312" s="18"/>
    </row>
    <row r="313" spans="1:12" ht="14.25" customHeight="1">
      <c r="J313" s="11"/>
      <c r="L313" s="18"/>
    </row>
    <row r="314" spans="1:12" ht="14.25" customHeight="1">
      <c r="L314" s="11"/>
    </row>
    <row r="315" spans="1:12" ht="14.25" customHeight="1">
      <c r="L315" s="11"/>
    </row>
    <row r="316" spans="1:12" ht="14.25" customHeight="1">
      <c r="L316" s="11"/>
    </row>
    <row r="317" spans="1:12" ht="14.25" customHeight="1">
      <c r="L317" s="2"/>
    </row>
    <row r="318" spans="1:12" ht="14.25" customHeight="1">
      <c r="L318" s="2"/>
    </row>
    <row r="319" spans="1:12" ht="14.25" customHeight="1">
      <c r="L319" s="2"/>
    </row>
    <row r="320" spans="1:12" ht="14.25" customHeight="1">
      <c r="L320" s="2"/>
    </row>
    <row r="321" spans="12:12" ht="14.25" customHeight="1">
      <c r="L321" s="2"/>
    </row>
    <row r="322" spans="12:12" ht="14.25" customHeight="1">
      <c r="L322" s="2"/>
    </row>
    <row r="323" spans="12:12" ht="14.25" customHeight="1">
      <c r="L323" s="2"/>
    </row>
    <row r="324" spans="12:12" ht="14.25" customHeight="1">
      <c r="L324" s="2"/>
    </row>
    <row r="325" spans="12:12" ht="14.25" customHeight="1">
      <c r="L325" s="2"/>
    </row>
    <row r="326" spans="12:12" ht="14.25" customHeight="1">
      <c r="L326" s="2"/>
    </row>
    <row r="327" spans="12:12" ht="14.25" customHeight="1">
      <c r="L327" s="2"/>
    </row>
    <row r="328" spans="12:12" ht="14.25" customHeight="1">
      <c r="L328" s="2"/>
    </row>
    <row r="329" spans="12:12" ht="14.25" customHeight="1">
      <c r="L329" s="2"/>
    </row>
    <row r="330" spans="12:12" ht="14.25" customHeight="1">
      <c r="L330" s="2"/>
    </row>
    <row r="331" spans="12:12" ht="14.25" customHeight="1">
      <c r="L331" s="2"/>
    </row>
    <row r="332" spans="12:12" ht="14.25" customHeight="1">
      <c r="L332" s="2"/>
    </row>
    <row r="333" spans="12:12" ht="14.25" customHeight="1">
      <c r="L333" s="2"/>
    </row>
    <row r="334" spans="12:12" ht="14.25" customHeight="1">
      <c r="L334" s="2"/>
    </row>
    <row r="335" spans="12:12" ht="14.25" customHeight="1">
      <c r="L335" s="2"/>
    </row>
    <row r="336" spans="12:12" ht="14.25" customHeight="1">
      <c r="L336" s="2"/>
    </row>
    <row r="337" spans="12:12" ht="14.25" customHeight="1">
      <c r="L337" s="2"/>
    </row>
    <row r="338" spans="12:12" ht="14.25" customHeight="1">
      <c r="L338" s="2"/>
    </row>
    <row r="339" spans="12:12" ht="14.25" customHeight="1">
      <c r="L339" s="2"/>
    </row>
    <row r="340" spans="12:12" ht="14.25" customHeight="1">
      <c r="L340" s="2"/>
    </row>
    <row r="341" spans="12:12" ht="14.25" customHeight="1">
      <c r="L341" s="2"/>
    </row>
    <row r="342" spans="12:12" ht="14.25" customHeight="1">
      <c r="L342" s="2"/>
    </row>
    <row r="343" spans="12:12" ht="14.25" customHeight="1">
      <c r="L343" s="2"/>
    </row>
    <row r="344" spans="12:12" ht="14.25" customHeight="1">
      <c r="L344" s="2"/>
    </row>
    <row r="345" spans="12:12" ht="14.25" customHeight="1">
      <c r="L345" s="2"/>
    </row>
    <row r="346" spans="12:12" ht="14.25" customHeight="1">
      <c r="L346" s="2"/>
    </row>
    <row r="347" spans="12:12" ht="14.25" customHeight="1">
      <c r="L347" s="2"/>
    </row>
    <row r="348" spans="12:12" ht="14.25" customHeight="1">
      <c r="L348" s="2"/>
    </row>
    <row r="349" spans="12:12" ht="14.25" customHeight="1">
      <c r="L349" s="2"/>
    </row>
    <row r="350" spans="12:12" ht="14.25" customHeight="1">
      <c r="L350" s="2"/>
    </row>
    <row r="351" spans="12:12" ht="14.25" customHeight="1">
      <c r="L351" s="2"/>
    </row>
    <row r="352" spans="12:12" ht="14.25" customHeight="1">
      <c r="L352" s="2"/>
    </row>
    <row r="353" spans="12:12" ht="14.25" customHeight="1">
      <c r="L353" s="2"/>
    </row>
    <row r="354" spans="12:12" ht="14.25" customHeight="1">
      <c r="L354" s="2"/>
    </row>
    <row r="355" spans="12:12" ht="14.25" customHeight="1">
      <c r="L355" s="2"/>
    </row>
    <row r="356" spans="12:12" ht="14.25" customHeight="1">
      <c r="L356" s="2"/>
    </row>
    <row r="357" spans="12:12" ht="14.25" customHeight="1">
      <c r="L357" s="2"/>
    </row>
    <row r="358" spans="12:12" ht="14.25" customHeight="1">
      <c r="L358" s="2"/>
    </row>
    <row r="359" spans="12:12" ht="14.25" customHeight="1">
      <c r="L359" s="2"/>
    </row>
    <row r="360" spans="12:12" ht="14.25" customHeight="1">
      <c r="L360" s="2"/>
    </row>
    <row r="361" spans="12:12" ht="14.25" customHeight="1">
      <c r="L361" s="2"/>
    </row>
    <row r="362" spans="12:12" ht="14.25" customHeight="1">
      <c r="L362" s="2"/>
    </row>
    <row r="363" spans="12:12" ht="14.25" customHeight="1">
      <c r="L363" s="2"/>
    </row>
    <row r="364" spans="12:12" ht="14.25" customHeight="1">
      <c r="L364" s="2"/>
    </row>
    <row r="365" spans="12:12" ht="14.25" customHeight="1">
      <c r="L365" s="2"/>
    </row>
    <row r="366" spans="12:12" ht="14.25" customHeight="1">
      <c r="L366" s="2"/>
    </row>
    <row r="367" spans="12:12" ht="14.25" customHeight="1">
      <c r="L367" s="2"/>
    </row>
    <row r="368" spans="12:12" ht="14.25" customHeight="1">
      <c r="L368" s="2"/>
    </row>
    <row r="369" spans="12:12" ht="14.25" customHeight="1">
      <c r="L369" s="2"/>
    </row>
    <row r="370" spans="12:12" ht="14.25" customHeight="1">
      <c r="L370" s="2"/>
    </row>
    <row r="371" spans="12:12" ht="14.25" customHeight="1">
      <c r="L371" s="2"/>
    </row>
    <row r="372" spans="12:12" ht="14.25" customHeight="1">
      <c r="L372" s="2"/>
    </row>
    <row r="373" spans="12:12" ht="14.25" customHeight="1">
      <c r="L373" s="2"/>
    </row>
    <row r="374" spans="12:12" ht="14.25" customHeight="1">
      <c r="L374" s="2"/>
    </row>
    <row r="375" spans="12:12" ht="14.25" customHeight="1">
      <c r="L375" s="2"/>
    </row>
    <row r="376" spans="12:12" ht="14.25" customHeight="1">
      <c r="L376" s="2"/>
    </row>
    <row r="377" spans="12:12" ht="14.25" customHeight="1">
      <c r="L377" s="2"/>
    </row>
    <row r="378" spans="12:12" ht="14.25" customHeight="1">
      <c r="L378" s="2"/>
    </row>
    <row r="379" spans="12:12" ht="14.25" customHeight="1">
      <c r="L379" s="2"/>
    </row>
    <row r="380" spans="12:12" ht="14.25" customHeight="1">
      <c r="L380" s="2"/>
    </row>
    <row r="381" spans="12:12" ht="14.25" customHeight="1">
      <c r="L381" s="2"/>
    </row>
    <row r="382" spans="12:12" ht="14.25" customHeight="1">
      <c r="L382" s="2"/>
    </row>
    <row r="383" spans="12:12" ht="14.25" customHeight="1">
      <c r="L383" s="2"/>
    </row>
    <row r="384" spans="12:12" ht="14.25" customHeight="1">
      <c r="L384" s="2"/>
    </row>
    <row r="385" spans="12:12" ht="14.25" customHeight="1">
      <c r="L385" s="2"/>
    </row>
    <row r="386" spans="12:12" ht="14.25" customHeight="1">
      <c r="L386" s="2"/>
    </row>
    <row r="387" spans="12:12" ht="14.25" customHeight="1">
      <c r="L387" s="2"/>
    </row>
    <row r="388" spans="12:12" ht="14.25" customHeight="1">
      <c r="L388" s="2"/>
    </row>
    <row r="389" spans="12:12" ht="14.25" customHeight="1">
      <c r="L389" s="2"/>
    </row>
    <row r="390" spans="12:12" ht="14.25" customHeight="1">
      <c r="L390" s="2"/>
    </row>
    <row r="391" spans="12:12" ht="14.25" customHeight="1">
      <c r="L391" s="2"/>
    </row>
    <row r="392" spans="12:12" ht="14.25" customHeight="1">
      <c r="L392" s="2"/>
    </row>
    <row r="393" spans="12:12" ht="14.25" customHeight="1">
      <c r="L393" s="2"/>
    </row>
    <row r="394" spans="12:12" ht="14.25" customHeight="1">
      <c r="L394" s="2"/>
    </row>
    <row r="395" spans="12:12" ht="14.25" customHeight="1">
      <c r="L395" s="2"/>
    </row>
    <row r="396" spans="12:12" ht="14.25" customHeight="1">
      <c r="L396" s="2"/>
    </row>
    <row r="397" spans="12:12" ht="14.25" customHeight="1">
      <c r="L397" s="2"/>
    </row>
    <row r="398" spans="12:12" ht="14.25" customHeight="1">
      <c r="L398" s="2"/>
    </row>
    <row r="399" spans="12:12" ht="14.25" customHeight="1">
      <c r="L399" s="2"/>
    </row>
    <row r="400" spans="12:12" ht="14.25" customHeight="1">
      <c r="L400" s="2"/>
    </row>
    <row r="401" spans="12:12" ht="14.25" customHeight="1">
      <c r="L401" s="2"/>
    </row>
    <row r="402" spans="12:12" ht="14.25" customHeight="1">
      <c r="L402" s="2"/>
    </row>
    <row r="403" spans="12:12" ht="14.25" customHeight="1">
      <c r="L403" s="2"/>
    </row>
    <row r="404" spans="12:12" ht="14.25" customHeight="1">
      <c r="L404" s="2"/>
    </row>
    <row r="405" spans="12:12" ht="14.25" customHeight="1">
      <c r="L405" s="2"/>
    </row>
    <row r="406" spans="12:12" ht="14.25" customHeight="1">
      <c r="L406" s="2"/>
    </row>
    <row r="407" spans="12:12" ht="14.25" customHeight="1">
      <c r="L407" s="2"/>
    </row>
    <row r="408" spans="12:12" ht="14.25" customHeight="1">
      <c r="L408" s="2"/>
    </row>
    <row r="409" spans="12:12" ht="14.25" customHeight="1">
      <c r="L409" s="2"/>
    </row>
    <row r="410" spans="12:12" ht="14.25" customHeight="1">
      <c r="L410" s="2"/>
    </row>
    <row r="411" spans="12:12" ht="14.25" customHeight="1">
      <c r="L411" s="2"/>
    </row>
    <row r="412" spans="12:12" ht="14.25" customHeight="1">
      <c r="L412" s="2"/>
    </row>
    <row r="413" spans="12:12" ht="14.25" customHeight="1">
      <c r="L413" s="2"/>
    </row>
    <row r="414" spans="12:12" ht="14.25" customHeight="1">
      <c r="L414" s="2"/>
    </row>
    <row r="415" spans="12:12" ht="14.25" customHeight="1">
      <c r="L415" s="2"/>
    </row>
    <row r="416" spans="12:12" ht="14.25" customHeight="1">
      <c r="L416" s="2"/>
    </row>
    <row r="417" spans="12:12" ht="14.25" customHeight="1">
      <c r="L417" s="2"/>
    </row>
    <row r="418" spans="12:12" ht="14.25" customHeight="1">
      <c r="L418" s="2"/>
    </row>
    <row r="419" spans="12:12" ht="14.25" customHeight="1">
      <c r="L419" s="2"/>
    </row>
    <row r="420" spans="12:12" ht="14.25" customHeight="1">
      <c r="L420" s="2"/>
    </row>
    <row r="421" spans="12:12" ht="14.25" customHeight="1">
      <c r="L421" s="2"/>
    </row>
    <row r="422" spans="12:12" ht="14.25" customHeight="1">
      <c r="L422" s="2"/>
    </row>
    <row r="423" spans="12:12" ht="14.25" customHeight="1">
      <c r="L423" s="2"/>
    </row>
    <row r="424" spans="12:12" ht="14.25" customHeight="1">
      <c r="L424" s="2"/>
    </row>
    <row r="425" spans="12:12" ht="14.25" customHeight="1">
      <c r="L425" s="2"/>
    </row>
    <row r="426" spans="12:12" ht="14.25" customHeight="1">
      <c r="L426" s="2"/>
    </row>
    <row r="427" spans="12:12" ht="14.25" customHeight="1">
      <c r="L427" s="2"/>
    </row>
    <row r="428" spans="12:12" ht="14.25" customHeight="1">
      <c r="L428" s="2"/>
    </row>
    <row r="429" spans="12:12" ht="14.25" customHeight="1">
      <c r="L429" s="2"/>
    </row>
    <row r="430" spans="12:12" ht="14.25" customHeight="1">
      <c r="L430" s="2"/>
    </row>
    <row r="431" spans="12:12" ht="14.25" customHeight="1">
      <c r="L431" s="2"/>
    </row>
    <row r="432" spans="12:12" ht="14.25" customHeight="1">
      <c r="L432" s="2"/>
    </row>
    <row r="433" spans="12:12" ht="14.25" customHeight="1">
      <c r="L433" s="2"/>
    </row>
    <row r="434" spans="12:12" ht="14.25" customHeight="1">
      <c r="L434" s="2"/>
    </row>
    <row r="435" spans="12:12" ht="14.25" customHeight="1">
      <c r="L435" s="2"/>
    </row>
    <row r="436" spans="12:12" ht="14.25" customHeight="1">
      <c r="L436" s="2"/>
    </row>
    <row r="437" spans="12:12" ht="14.25" customHeight="1">
      <c r="L437" s="2"/>
    </row>
    <row r="438" spans="12:12" ht="14.25" customHeight="1">
      <c r="L438" s="2"/>
    </row>
    <row r="439" spans="12:12" ht="14.25" customHeight="1">
      <c r="L439" s="2"/>
    </row>
    <row r="440" spans="12:12" ht="14.25" customHeight="1">
      <c r="L440" s="2"/>
    </row>
    <row r="441" spans="12:12" ht="14.25" customHeight="1">
      <c r="L441" s="2"/>
    </row>
    <row r="442" spans="12:12" ht="14.25" customHeight="1">
      <c r="L442" s="2"/>
    </row>
    <row r="443" spans="12:12" ht="14.25" customHeight="1">
      <c r="L443" s="2"/>
    </row>
    <row r="444" spans="12:12" ht="14.25" customHeight="1">
      <c r="L444" s="2"/>
    </row>
    <row r="445" spans="12:12" ht="14.25" customHeight="1">
      <c r="L445" s="2"/>
    </row>
    <row r="446" spans="12:12" ht="14.25" customHeight="1">
      <c r="L446" s="2"/>
    </row>
    <row r="447" spans="12:12" ht="14.25" customHeight="1">
      <c r="L447" s="2"/>
    </row>
    <row r="448" spans="12:12" ht="14.25" customHeight="1">
      <c r="L448" s="2"/>
    </row>
    <row r="449" spans="12:12" ht="14.25" customHeight="1">
      <c r="L449" s="2"/>
    </row>
    <row r="450" spans="12:12" ht="14.25" customHeight="1">
      <c r="L450" s="2"/>
    </row>
    <row r="451" spans="12:12" ht="14.25" customHeight="1">
      <c r="L451" s="2"/>
    </row>
    <row r="452" spans="12:12" ht="14.25" customHeight="1">
      <c r="L452" s="2"/>
    </row>
    <row r="453" spans="12:12" ht="14.25" customHeight="1">
      <c r="L453" s="2"/>
    </row>
    <row r="454" spans="12:12" ht="14.25" customHeight="1">
      <c r="L454" s="2"/>
    </row>
    <row r="455" spans="12:12" ht="14.25" customHeight="1">
      <c r="L455" s="2"/>
    </row>
    <row r="456" spans="12:12" ht="14.25" customHeight="1">
      <c r="L456" s="2"/>
    </row>
    <row r="457" spans="12:12" ht="14.25" customHeight="1">
      <c r="L457" s="2"/>
    </row>
    <row r="458" spans="12:12" ht="14.25" customHeight="1">
      <c r="L458" s="2"/>
    </row>
    <row r="459" spans="12:12" ht="14.25" customHeight="1">
      <c r="L459" s="2"/>
    </row>
    <row r="460" spans="12:12" ht="14.25" customHeight="1">
      <c r="L460" s="2"/>
    </row>
    <row r="461" spans="12:12" ht="14.25" customHeight="1">
      <c r="L461" s="2"/>
    </row>
    <row r="462" spans="12:12" ht="14.25" customHeight="1">
      <c r="L462" s="2"/>
    </row>
    <row r="463" spans="12:12" ht="14.25" customHeight="1">
      <c r="L463" s="2"/>
    </row>
    <row r="464" spans="12:12" ht="14.25" customHeight="1">
      <c r="L464" s="2"/>
    </row>
    <row r="465" spans="12:12" ht="14.25" customHeight="1">
      <c r="L465" s="2"/>
    </row>
    <row r="466" spans="12:12" ht="14.25" customHeight="1">
      <c r="L466" s="2"/>
    </row>
    <row r="467" spans="12:12" ht="14.25" customHeight="1">
      <c r="L467" s="2"/>
    </row>
    <row r="468" spans="12:12" ht="14.25" customHeight="1">
      <c r="L468" s="2"/>
    </row>
    <row r="469" spans="12:12" ht="14.25" customHeight="1">
      <c r="L469" s="2"/>
    </row>
    <row r="470" spans="12:12" ht="14.25" customHeight="1">
      <c r="L470" s="2"/>
    </row>
    <row r="471" spans="12:12" ht="14.25" customHeight="1">
      <c r="L471" s="2"/>
    </row>
    <row r="472" spans="12:12" ht="14.25" customHeight="1">
      <c r="L472" s="2"/>
    </row>
    <row r="473" spans="12:12" ht="14.25" customHeight="1">
      <c r="L473" s="2"/>
    </row>
    <row r="474" spans="12:12" ht="14.25" customHeight="1">
      <c r="L474" s="2"/>
    </row>
    <row r="475" spans="12:12" ht="14.25" customHeight="1">
      <c r="L475" s="2"/>
    </row>
    <row r="476" spans="12:12" ht="14.25" customHeight="1">
      <c r="L476" s="2"/>
    </row>
    <row r="477" spans="12:12" ht="14.25" customHeight="1">
      <c r="L477" s="2"/>
    </row>
    <row r="478" spans="12:12" ht="14.25" customHeight="1">
      <c r="L478" s="2"/>
    </row>
    <row r="479" spans="12:12" ht="14.25" customHeight="1">
      <c r="L479" s="2"/>
    </row>
    <row r="480" spans="12:12" ht="14.25" customHeight="1">
      <c r="L480" s="2"/>
    </row>
    <row r="481" spans="12:12" ht="14.25" customHeight="1">
      <c r="L481" s="2"/>
    </row>
    <row r="482" spans="12:12" ht="14.25" customHeight="1">
      <c r="L482" s="2"/>
    </row>
    <row r="483" spans="12:12" ht="14.25" customHeight="1">
      <c r="L483" s="2"/>
    </row>
    <row r="484" spans="12:12" ht="14.25" customHeight="1">
      <c r="L484" s="2"/>
    </row>
    <row r="485" spans="12:12" ht="14.25" customHeight="1">
      <c r="L485" s="2"/>
    </row>
    <row r="486" spans="12:12" ht="14.25" customHeight="1">
      <c r="L486" s="2"/>
    </row>
    <row r="487" spans="12:12" ht="14.25" customHeight="1">
      <c r="L487" s="2"/>
    </row>
    <row r="488" spans="12:12" ht="14.25" customHeight="1">
      <c r="L488" s="2"/>
    </row>
    <row r="489" spans="12:12" ht="14.25" customHeight="1">
      <c r="L489" s="2"/>
    </row>
    <row r="490" spans="12:12" ht="14.25" customHeight="1">
      <c r="L490" s="2"/>
    </row>
    <row r="491" spans="12:12" ht="14.25" customHeight="1">
      <c r="L491" s="2"/>
    </row>
    <row r="492" spans="12:12" ht="14.25" customHeight="1">
      <c r="L492" s="2"/>
    </row>
    <row r="493" spans="12:12" ht="14.25" customHeight="1">
      <c r="L493" s="2"/>
    </row>
    <row r="494" spans="12:12" ht="14.25" customHeight="1">
      <c r="L494" s="2"/>
    </row>
    <row r="495" spans="12:12" ht="14.25" customHeight="1">
      <c r="L495" s="2"/>
    </row>
    <row r="496" spans="12:12" ht="14.25" customHeight="1">
      <c r="L496" s="2"/>
    </row>
    <row r="497" spans="12:12" ht="14.25" customHeight="1">
      <c r="L497" s="2"/>
    </row>
    <row r="498" spans="12:12" ht="14.25" customHeight="1">
      <c r="L498" s="2"/>
    </row>
    <row r="499" spans="12:12" ht="14.25" customHeight="1">
      <c r="L499" s="2"/>
    </row>
    <row r="500" spans="12:12" ht="14.25" customHeight="1">
      <c r="L500" s="2"/>
    </row>
    <row r="501" spans="12:12" ht="14.25" customHeight="1">
      <c r="L501" s="2"/>
    </row>
    <row r="502" spans="12:12" ht="14.25" customHeight="1">
      <c r="L502" s="2"/>
    </row>
    <row r="503" spans="12:12" ht="14.25" customHeight="1">
      <c r="L503" s="2"/>
    </row>
    <row r="504" spans="12:12" ht="14.25" customHeight="1">
      <c r="L504" s="2"/>
    </row>
    <row r="505" spans="12:12" ht="14.25" customHeight="1">
      <c r="L505" s="2"/>
    </row>
    <row r="506" spans="12:12" ht="14.25" customHeight="1">
      <c r="L506" s="2"/>
    </row>
    <row r="507" spans="12:12" ht="14.25" customHeight="1">
      <c r="L507" s="2"/>
    </row>
    <row r="508" spans="12:12" ht="14.25" customHeight="1">
      <c r="L508" s="2"/>
    </row>
    <row r="509" spans="12:12" ht="14.25" customHeight="1">
      <c r="L509" s="2"/>
    </row>
    <row r="510" spans="12:12" ht="14.25" customHeight="1">
      <c r="L510" s="2"/>
    </row>
    <row r="511" spans="12:12" ht="14.25" customHeight="1">
      <c r="L511" s="2"/>
    </row>
    <row r="512" spans="12:12" ht="14.25" customHeight="1">
      <c r="L512" s="2"/>
    </row>
    <row r="513" spans="12:12" ht="14.25" customHeight="1">
      <c r="L513" s="2"/>
    </row>
    <row r="514" spans="12:12" ht="14.25" customHeight="1">
      <c r="L514" s="2"/>
    </row>
    <row r="515" spans="12:12" ht="14.25" customHeight="1">
      <c r="L515" s="2"/>
    </row>
    <row r="516" spans="12:12" ht="14.25" customHeight="1">
      <c r="L516" s="2"/>
    </row>
    <row r="517" spans="12:12" ht="14.25" customHeight="1">
      <c r="L517" s="2"/>
    </row>
    <row r="518" spans="12:12" ht="14.25" customHeight="1">
      <c r="L518" s="2"/>
    </row>
    <row r="519" spans="12:12" ht="14.25" customHeight="1">
      <c r="L519" s="2"/>
    </row>
    <row r="520" spans="12:12" ht="14.25" customHeight="1">
      <c r="L520" s="2"/>
    </row>
    <row r="521" spans="12:12" ht="14.25" customHeight="1">
      <c r="L521" s="2"/>
    </row>
    <row r="522" spans="12:12" ht="14.25" customHeight="1">
      <c r="L522" s="2"/>
    </row>
    <row r="523" spans="12:12" ht="14.25" customHeight="1">
      <c r="L523" s="2"/>
    </row>
    <row r="524" spans="12:12" ht="14.25" customHeight="1">
      <c r="L524" s="2"/>
    </row>
    <row r="525" spans="12:12" ht="14.25" customHeight="1">
      <c r="L525" s="2"/>
    </row>
    <row r="526" spans="12:12" ht="14.25" customHeight="1">
      <c r="L526" s="2"/>
    </row>
    <row r="527" spans="12:12" ht="14.25" customHeight="1">
      <c r="L527" s="2"/>
    </row>
    <row r="528" spans="12:12" ht="14.25" customHeight="1">
      <c r="L528" s="2"/>
    </row>
    <row r="529" spans="12:12" ht="14.25" customHeight="1">
      <c r="L529" s="2"/>
    </row>
    <row r="530" spans="12:12" ht="14.25" customHeight="1">
      <c r="L530" s="2"/>
    </row>
    <row r="531" spans="12:12" ht="14.25" customHeight="1">
      <c r="L531" s="2"/>
    </row>
    <row r="532" spans="12:12" ht="14.25" customHeight="1">
      <c r="L532" s="2"/>
    </row>
    <row r="533" spans="12:12" ht="14.25" customHeight="1">
      <c r="L533" s="2"/>
    </row>
    <row r="534" spans="12:12" ht="14.25" customHeight="1">
      <c r="L534" s="2"/>
    </row>
    <row r="535" spans="12:12" ht="14.25" customHeight="1">
      <c r="L535" s="2"/>
    </row>
    <row r="536" spans="12:12" ht="14.25" customHeight="1">
      <c r="L536" s="2"/>
    </row>
    <row r="537" spans="12:12" ht="14.25" customHeight="1">
      <c r="L537" s="2"/>
    </row>
    <row r="538" spans="12:12" ht="14.25" customHeight="1">
      <c r="L538" s="2"/>
    </row>
    <row r="539" spans="12:12" ht="14.25" customHeight="1">
      <c r="L539" s="2"/>
    </row>
    <row r="540" spans="12:12" ht="14.25" customHeight="1">
      <c r="L540" s="2"/>
    </row>
    <row r="541" spans="12:12" ht="14.25" customHeight="1">
      <c r="L541" s="2"/>
    </row>
    <row r="542" spans="12:12" ht="14.25" customHeight="1">
      <c r="L542" s="2"/>
    </row>
    <row r="543" spans="12:12" ht="14.25" customHeight="1">
      <c r="L543" s="2"/>
    </row>
    <row r="544" spans="12:12" ht="14.25" customHeight="1">
      <c r="L544" s="2"/>
    </row>
    <row r="545" spans="12:12" ht="14.25" customHeight="1">
      <c r="L545" s="2"/>
    </row>
    <row r="546" spans="12:12" ht="14.25" customHeight="1">
      <c r="L546" s="2"/>
    </row>
    <row r="547" spans="12:12" ht="14.25" customHeight="1">
      <c r="L547" s="2"/>
    </row>
    <row r="548" spans="12:12" ht="14.25" customHeight="1">
      <c r="L548" s="2"/>
    </row>
    <row r="549" spans="12:12" ht="14.25" customHeight="1">
      <c r="L549" s="2"/>
    </row>
    <row r="550" spans="12:12" ht="14.25" customHeight="1">
      <c r="L550" s="2"/>
    </row>
    <row r="551" spans="12:12" ht="14.25" customHeight="1">
      <c r="L551" s="2"/>
    </row>
    <row r="552" spans="12:12" ht="14.25" customHeight="1">
      <c r="L552" s="2"/>
    </row>
    <row r="553" spans="12:12" ht="14.25" customHeight="1">
      <c r="L553" s="2"/>
    </row>
    <row r="554" spans="12:12" ht="14.25" customHeight="1">
      <c r="L554" s="2"/>
    </row>
    <row r="555" spans="12:12" ht="14.25" customHeight="1">
      <c r="L555" s="2"/>
    </row>
    <row r="556" spans="12:12" ht="14.25" customHeight="1">
      <c r="L556" s="2"/>
    </row>
    <row r="557" spans="12:12" ht="14.25" customHeight="1">
      <c r="L557" s="2"/>
    </row>
    <row r="558" spans="12:12" ht="14.25" customHeight="1">
      <c r="L558" s="2"/>
    </row>
    <row r="559" spans="12:12" ht="14.25" customHeight="1">
      <c r="L559" s="2"/>
    </row>
    <row r="560" spans="12:12" ht="14.25" customHeight="1">
      <c r="L560" s="2"/>
    </row>
    <row r="561" spans="12:12" ht="14.25" customHeight="1">
      <c r="L561" s="2"/>
    </row>
    <row r="562" spans="12:12" ht="14.25" customHeight="1">
      <c r="L562" s="2"/>
    </row>
    <row r="563" spans="12:12" ht="14.25" customHeight="1">
      <c r="L563" s="2"/>
    </row>
    <row r="564" spans="12:12" ht="14.25" customHeight="1">
      <c r="L564" s="2"/>
    </row>
    <row r="565" spans="12:12" ht="14.25" customHeight="1">
      <c r="L565" s="2"/>
    </row>
    <row r="566" spans="12:12" ht="14.25" customHeight="1">
      <c r="L566" s="2"/>
    </row>
    <row r="567" spans="12:12" ht="14.25" customHeight="1">
      <c r="L567" s="2"/>
    </row>
    <row r="568" spans="12:12" ht="14.25" customHeight="1">
      <c r="L568" s="2"/>
    </row>
    <row r="569" spans="12:12" ht="14.25" customHeight="1">
      <c r="L569" s="2"/>
    </row>
    <row r="570" spans="12:12" ht="14.25" customHeight="1">
      <c r="L570" s="2"/>
    </row>
    <row r="571" spans="12:12" ht="14.25" customHeight="1">
      <c r="L571" s="2"/>
    </row>
    <row r="572" spans="12:12" ht="14.25" customHeight="1">
      <c r="L572" s="2"/>
    </row>
    <row r="573" spans="12:12" ht="14.25" customHeight="1">
      <c r="L573" s="2"/>
    </row>
    <row r="574" spans="12:12" ht="14.25" customHeight="1">
      <c r="L574" s="2"/>
    </row>
    <row r="575" spans="12:12" ht="14.25" customHeight="1">
      <c r="L575" s="2"/>
    </row>
    <row r="576" spans="12:12" ht="14.25" customHeight="1">
      <c r="L576" s="2"/>
    </row>
    <row r="577" spans="12:12" ht="14.25" customHeight="1">
      <c r="L577" s="2"/>
    </row>
    <row r="578" spans="12:12" ht="14.25" customHeight="1">
      <c r="L578" s="2"/>
    </row>
    <row r="579" spans="12:12" ht="14.25" customHeight="1">
      <c r="L579" s="2"/>
    </row>
    <row r="580" spans="12:12" ht="14.25" customHeight="1">
      <c r="L580" s="2"/>
    </row>
    <row r="581" spans="12:12" ht="14.25" customHeight="1">
      <c r="L581" s="2"/>
    </row>
    <row r="582" spans="12:12" ht="14.25" customHeight="1">
      <c r="L582" s="2"/>
    </row>
    <row r="583" spans="12:12" ht="14.25" customHeight="1">
      <c r="L583" s="2"/>
    </row>
    <row r="584" spans="12:12" ht="14.25" customHeight="1">
      <c r="L584" s="2"/>
    </row>
    <row r="585" spans="12:12" ht="14.25" customHeight="1">
      <c r="L585" s="2"/>
    </row>
    <row r="586" spans="12:12" ht="14.25" customHeight="1">
      <c r="L586" s="2"/>
    </row>
    <row r="587" spans="12:12" ht="14.25" customHeight="1">
      <c r="L587" s="2"/>
    </row>
    <row r="588" spans="12:12" ht="14.25" customHeight="1">
      <c r="L588" s="2"/>
    </row>
    <row r="589" spans="12:12" ht="14.25" customHeight="1">
      <c r="L589" s="2"/>
    </row>
    <row r="590" spans="12:12" ht="14.25" customHeight="1">
      <c r="L590" s="2"/>
    </row>
    <row r="591" spans="12:12" ht="14.25" customHeight="1">
      <c r="L591" s="2"/>
    </row>
    <row r="592" spans="12:12" ht="14.25" customHeight="1">
      <c r="L592" s="2"/>
    </row>
    <row r="593" spans="12:12" ht="14.25" customHeight="1">
      <c r="L593" s="2"/>
    </row>
    <row r="594" spans="12:12" ht="14.25" customHeight="1">
      <c r="L594" s="2"/>
    </row>
    <row r="595" spans="12:12" ht="14.25" customHeight="1">
      <c r="L595" s="2"/>
    </row>
    <row r="596" spans="12:12" ht="14.25" customHeight="1">
      <c r="L596" s="2"/>
    </row>
    <row r="597" spans="12:12" ht="14.25" customHeight="1">
      <c r="L597" s="2"/>
    </row>
    <row r="598" spans="12:12" ht="14.25" customHeight="1">
      <c r="L598" s="2"/>
    </row>
    <row r="599" spans="12:12" ht="14.25" customHeight="1">
      <c r="L599" s="2"/>
    </row>
    <row r="600" spans="12:12" ht="14.25" customHeight="1">
      <c r="L600" s="2"/>
    </row>
    <row r="601" spans="12:12" ht="14.25" customHeight="1">
      <c r="L601" s="2"/>
    </row>
    <row r="602" spans="12:12" ht="14.25" customHeight="1">
      <c r="L602" s="2"/>
    </row>
    <row r="603" spans="12:12" ht="14.25" customHeight="1">
      <c r="L603" s="2"/>
    </row>
    <row r="604" spans="12:12" ht="14.25" customHeight="1">
      <c r="L604" s="2"/>
    </row>
    <row r="605" spans="12:12" ht="14.25" customHeight="1">
      <c r="L605" s="2"/>
    </row>
    <row r="606" spans="12:12" ht="14.25" customHeight="1">
      <c r="L606" s="2"/>
    </row>
    <row r="607" spans="12:12" ht="14.25" customHeight="1">
      <c r="L607" s="2"/>
    </row>
    <row r="608" spans="12:12" ht="14.25" customHeight="1">
      <c r="L608" s="2"/>
    </row>
    <row r="609" spans="12:12" ht="14.25" customHeight="1">
      <c r="L609" s="2"/>
    </row>
    <row r="610" spans="12:12" ht="14.25" customHeight="1">
      <c r="L610" s="2"/>
    </row>
    <row r="611" spans="12:12" ht="14.25" customHeight="1">
      <c r="L611" s="2"/>
    </row>
    <row r="612" spans="12:12" ht="14.25" customHeight="1">
      <c r="L612" s="2"/>
    </row>
    <row r="613" spans="12:12" ht="14.25" customHeight="1">
      <c r="L613" s="2"/>
    </row>
    <row r="614" spans="12:12" ht="14.25" customHeight="1">
      <c r="L614" s="2"/>
    </row>
    <row r="615" spans="12:12" ht="14.25" customHeight="1">
      <c r="L615" s="2"/>
    </row>
    <row r="616" spans="12:12" ht="14.25" customHeight="1">
      <c r="L616" s="2"/>
    </row>
    <row r="617" spans="12:12" ht="14.25" customHeight="1">
      <c r="L617" s="2"/>
    </row>
    <row r="618" spans="12:12" ht="14.25" customHeight="1">
      <c r="L618" s="2"/>
    </row>
    <row r="619" spans="12:12" ht="14.25" customHeight="1">
      <c r="L619" s="2"/>
    </row>
    <row r="620" spans="12:12" ht="14.25" customHeight="1">
      <c r="L620" s="2"/>
    </row>
    <row r="621" spans="12:12" ht="14.25" customHeight="1">
      <c r="L621" s="2"/>
    </row>
    <row r="622" spans="12:12" ht="14.25" customHeight="1">
      <c r="L622" s="2"/>
    </row>
    <row r="623" spans="12:12" ht="14.25" customHeight="1">
      <c r="L623" s="2"/>
    </row>
    <row r="624" spans="12:12" ht="14.25" customHeight="1">
      <c r="L624" s="2"/>
    </row>
    <row r="625" spans="12:12" ht="14.25" customHeight="1">
      <c r="L625" s="2"/>
    </row>
    <row r="626" spans="12:12" ht="14.25" customHeight="1">
      <c r="L626" s="2"/>
    </row>
    <row r="627" spans="12:12" ht="14.25" customHeight="1">
      <c r="L627" s="2"/>
    </row>
    <row r="628" spans="12:12" ht="14.25" customHeight="1">
      <c r="L628" s="2"/>
    </row>
    <row r="629" spans="12:12" ht="14.25" customHeight="1">
      <c r="L629" s="2"/>
    </row>
    <row r="630" spans="12:12" ht="14.25" customHeight="1">
      <c r="L630" s="2"/>
    </row>
    <row r="631" spans="12:12" ht="14.25" customHeight="1">
      <c r="L631" s="2"/>
    </row>
    <row r="632" spans="12:12" ht="14.25" customHeight="1">
      <c r="L632" s="2"/>
    </row>
    <row r="633" spans="12:12" ht="14.25" customHeight="1">
      <c r="L633" s="2"/>
    </row>
    <row r="634" spans="12:12" ht="14.25" customHeight="1">
      <c r="L634" s="2"/>
    </row>
    <row r="635" spans="12:12" ht="14.25" customHeight="1">
      <c r="L635" s="2"/>
    </row>
    <row r="636" spans="12:12" ht="14.25" customHeight="1">
      <c r="L636" s="2"/>
    </row>
    <row r="637" spans="12:12" ht="14.25" customHeight="1">
      <c r="L637" s="2"/>
    </row>
    <row r="638" spans="12:12" ht="14.25" customHeight="1">
      <c r="L638" s="2"/>
    </row>
    <row r="639" spans="12:12" ht="14.25" customHeight="1">
      <c r="L639" s="2"/>
    </row>
    <row r="640" spans="12:12" ht="14.25" customHeight="1">
      <c r="L640" s="2"/>
    </row>
    <row r="641" spans="12:12" ht="14.25" customHeight="1">
      <c r="L641" s="2"/>
    </row>
    <row r="642" spans="12:12" ht="14.25" customHeight="1">
      <c r="L642" s="2"/>
    </row>
    <row r="643" spans="12:12" ht="14.25" customHeight="1">
      <c r="L643" s="2"/>
    </row>
    <row r="644" spans="12:12" ht="14.25" customHeight="1">
      <c r="L644" s="2"/>
    </row>
    <row r="645" spans="12:12" ht="14.25" customHeight="1">
      <c r="L645" s="2"/>
    </row>
    <row r="646" spans="12:12" ht="14.25" customHeight="1">
      <c r="L646" s="2"/>
    </row>
    <row r="647" spans="12:12" ht="14.25" customHeight="1">
      <c r="L647" s="2"/>
    </row>
    <row r="648" spans="12:12" ht="14.25" customHeight="1">
      <c r="L648" s="2"/>
    </row>
    <row r="649" spans="12:12" ht="14.25" customHeight="1">
      <c r="L649" s="2"/>
    </row>
    <row r="650" spans="12:12" ht="14.25" customHeight="1">
      <c r="L650" s="2"/>
    </row>
    <row r="651" spans="12:12" ht="14.25" customHeight="1">
      <c r="L651" s="2"/>
    </row>
    <row r="652" spans="12:12" ht="14.25" customHeight="1">
      <c r="L652" s="2"/>
    </row>
    <row r="653" spans="12:12" ht="14.25" customHeight="1">
      <c r="L653" s="2"/>
    </row>
    <row r="654" spans="12:12" ht="14.25" customHeight="1">
      <c r="L654" s="2"/>
    </row>
    <row r="655" spans="12:12" ht="14.25" customHeight="1">
      <c r="L655" s="2"/>
    </row>
    <row r="656" spans="12:12" ht="14.25" customHeight="1">
      <c r="L656" s="2"/>
    </row>
    <row r="657" spans="12:12" ht="14.25" customHeight="1">
      <c r="L657" s="2"/>
    </row>
    <row r="658" spans="12:12" ht="14.25" customHeight="1">
      <c r="L658" s="2"/>
    </row>
    <row r="659" spans="12:12" ht="14.25" customHeight="1">
      <c r="L659" s="2"/>
    </row>
    <row r="660" spans="12:12" ht="14.25" customHeight="1">
      <c r="L660" s="2"/>
    </row>
    <row r="661" spans="12:12" ht="14.25" customHeight="1">
      <c r="L661" s="2"/>
    </row>
    <row r="662" spans="12:12" ht="14.25" customHeight="1">
      <c r="L662" s="2"/>
    </row>
    <row r="663" spans="12:12" ht="14.25" customHeight="1">
      <c r="L663" s="2"/>
    </row>
    <row r="664" spans="12:12" ht="14.25" customHeight="1">
      <c r="L664" s="2"/>
    </row>
    <row r="665" spans="12:12" ht="14.25" customHeight="1">
      <c r="L665" s="2"/>
    </row>
    <row r="666" spans="12:12" ht="14.25" customHeight="1">
      <c r="L666" s="2"/>
    </row>
    <row r="667" spans="12:12" ht="14.25" customHeight="1">
      <c r="L667" s="2"/>
    </row>
    <row r="668" spans="12:12" ht="14.25" customHeight="1">
      <c r="L668" s="2"/>
    </row>
    <row r="669" spans="12:12" ht="14.25" customHeight="1">
      <c r="L669" s="2"/>
    </row>
    <row r="670" spans="12:12" ht="14.25" customHeight="1">
      <c r="L670" s="2"/>
    </row>
    <row r="671" spans="12:12" ht="14.25" customHeight="1">
      <c r="L671" s="2"/>
    </row>
    <row r="672" spans="12:12" ht="14.25" customHeight="1">
      <c r="L672" s="2"/>
    </row>
    <row r="673" spans="12:12" ht="14.25" customHeight="1">
      <c r="L673" s="2"/>
    </row>
    <row r="674" spans="12:12" ht="14.25" customHeight="1">
      <c r="L674" s="2"/>
    </row>
    <row r="675" spans="12:12" ht="14.25" customHeight="1">
      <c r="L675" s="2"/>
    </row>
    <row r="676" spans="12:12" ht="14.25" customHeight="1">
      <c r="L676" s="2"/>
    </row>
    <row r="677" spans="12:12" ht="14.25" customHeight="1">
      <c r="L677" s="2"/>
    </row>
    <row r="678" spans="12:12" ht="14.25" customHeight="1">
      <c r="L678" s="2"/>
    </row>
    <row r="679" spans="12:12" ht="14.25" customHeight="1">
      <c r="L679" s="2"/>
    </row>
    <row r="680" spans="12:12" ht="14.25" customHeight="1">
      <c r="L680" s="2"/>
    </row>
    <row r="681" spans="12:12" ht="14.25" customHeight="1">
      <c r="L681" s="2"/>
    </row>
    <row r="682" spans="12:12" ht="14.25" customHeight="1">
      <c r="L682" s="2"/>
    </row>
    <row r="683" spans="12:12" ht="14.25" customHeight="1">
      <c r="L683" s="2"/>
    </row>
    <row r="684" spans="12:12" ht="14.25" customHeight="1">
      <c r="L684" s="2"/>
    </row>
    <row r="685" spans="12:12" ht="14.25" customHeight="1">
      <c r="L685" s="2"/>
    </row>
    <row r="686" spans="12:12" ht="14.25" customHeight="1">
      <c r="L686" s="2"/>
    </row>
    <row r="687" spans="12:12" ht="14.25" customHeight="1">
      <c r="L687" s="2"/>
    </row>
    <row r="688" spans="12:12" ht="14.25" customHeight="1">
      <c r="L688" s="2"/>
    </row>
    <row r="689" spans="12:12" ht="14.25" customHeight="1">
      <c r="L689" s="2"/>
    </row>
    <row r="690" spans="12:12" ht="14.25" customHeight="1">
      <c r="L690" s="2"/>
    </row>
    <row r="691" spans="12:12" ht="14.25" customHeight="1">
      <c r="L691" s="2"/>
    </row>
    <row r="692" spans="12:12" ht="14.25" customHeight="1">
      <c r="L692" s="2"/>
    </row>
    <row r="693" spans="12:12" ht="14.25" customHeight="1">
      <c r="L693" s="2"/>
    </row>
    <row r="694" spans="12:12" ht="14.25" customHeight="1">
      <c r="L694" s="2"/>
    </row>
    <row r="695" spans="12:12" ht="14.25" customHeight="1">
      <c r="L695" s="2"/>
    </row>
    <row r="696" spans="12:12" ht="14.25" customHeight="1">
      <c r="L696" s="2"/>
    </row>
    <row r="697" spans="12:12" ht="14.25" customHeight="1">
      <c r="L697" s="2"/>
    </row>
    <row r="698" spans="12:12" ht="14.25" customHeight="1">
      <c r="L698" s="2"/>
    </row>
    <row r="699" spans="12:12" ht="14.25" customHeight="1">
      <c r="L699" s="2"/>
    </row>
    <row r="700" spans="12:12" ht="14.25" customHeight="1">
      <c r="L700" s="2"/>
    </row>
    <row r="701" spans="12:12" ht="14.25" customHeight="1">
      <c r="L701" s="2"/>
    </row>
    <row r="702" spans="12:12" ht="14.25" customHeight="1">
      <c r="L702" s="2"/>
    </row>
    <row r="703" spans="12:12" ht="14.25" customHeight="1">
      <c r="L703" s="2"/>
    </row>
    <row r="704" spans="12:12" ht="14.25" customHeight="1">
      <c r="L704" s="2"/>
    </row>
    <row r="705" spans="12:12" ht="14.25" customHeight="1">
      <c r="L705" s="2"/>
    </row>
    <row r="706" spans="12:12" ht="14.25" customHeight="1">
      <c r="L706" s="2"/>
    </row>
    <row r="707" spans="12:12" ht="14.25" customHeight="1">
      <c r="L707" s="2"/>
    </row>
    <row r="708" spans="12:12" ht="14.25" customHeight="1">
      <c r="L708" s="2"/>
    </row>
    <row r="709" spans="12:12" ht="14.25" customHeight="1">
      <c r="L709" s="2"/>
    </row>
    <row r="710" spans="12:12" ht="14.25" customHeight="1">
      <c r="L710" s="2"/>
    </row>
    <row r="711" spans="12:12" ht="14.25" customHeight="1">
      <c r="L711" s="2"/>
    </row>
    <row r="712" spans="12:12" ht="14.25" customHeight="1">
      <c r="L712" s="2"/>
    </row>
    <row r="713" spans="12:12" ht="14.25" customHeight="1">
      <c r="L713" s="2"/>
    </row>
    <row r="714" spans="12:12" ht="14.25" customHeight="1">
      <c r="L714" s="2"/>
    </row>
    <row r="715" spans="12:12" ht="14.25" customHeight="1">
      <c r="L715" s="2"/>
    </row>
    <row r="716" spans="12:12" ht="14.25" customHeight="1">
      <c r="L716" s="2"/>
    </row>
    <row r="717" spans="12:12" ht="14.25" customHeight="1">
      <c r="L717" s="2"/>
    </row>
    <row r="718" spans="12:12" ht="14.25" customHeight="1">
      <c r="L718" s="2"/>
    </row>
    <row r="719" spans="12:12" ht="14.25" customHeight="1">
      <c r="L719" s="2"/>
    </row>
    <row r="720" spans="12:12" ht="14.25" customHeight="1">
      <c r="L720" s="2"/>
    </row>
    <row r="721" spans="12:12" ht="14.25" customHeight="1">
      <c r="L721" s="2"/>
    </row>
    <row r="722" spans="12:12" ht="14.25" customHeight="1">
      <c r="L722" s="2"/>
    </row>
    <row r="723" spans="12:12" ht="14.25" customHeight="1">
      <c r="L723" s="2"/>
    </row>
    <row r="724" spans="12:12" ht="14.25" customHeight="1">
      <c r="L724" s="2"/>
    </row>
    <row r="725" spans="12:12" ht="14.25" customHeight="1">
      <c r="L725" s="2"/>
    </row>
    <row r="726" spans="12:12" ht="14.25" customHeight="1">
      <c r="L726" s="2"/>
    </row>
    <row r="727" spans="12:12" ht="14.25" customHeight="1">
      <c r="L727" s="2"/>
    </row>
    <row r="728" spans="12:12" ht="14.25" customHeight="1">
      <c r="L728" s="2"/>
    </row>
    <row r="729" spans="12:12" ht="14.25" customHeight="1">
      <c r="L729" s="2"/>
    </row>
    <row r="730" spans="12:12" ht="14.25" customHeight="1">
      <c r="L730" s="2"/>
    </row>
    <row r="731" spans="12:12" ht="14.25" customHeight="1">
      <c r="L731" s="2"/>
    </row>
    <row r="732" spans="12:12" ht="14.25" customHeight="1">
      <c r="L732" s="2"/>
    </row>
    <row r="733" spans="12:12" ht="14.25" customHeight="1">
      <c r="L733" s="2"/>
    </row>
    <row r="734" spans="12:12" ht="14.25" customHeight="1">
      <c r="L734" s="2"/>
    </row>
    <row r="735" spans="12:12" ht="14.25" customHeight="1">
      <c r="L735" s="2"/>
    </row>
    <row r="736" spans="12:12" ht="14.25" customHeight="1">
      <c r="L736" s="2"/>
    </row>
    <row r="737" spans="12:12" ht="14.25" customHeight="1">
      <c r="L737" s="2"/>
    </row>
    <row r="738" spans="12:12" ht="14.25" customHeight="1">
      <c r="L738" s="2"/>
    </row>
    <row r="739" spans="12:12" ht="14.25" customHeight="1">
      <c r="L739" s="2"/>
    </row>
    <row r="740" spans="12:12" ht="14.25" customHeight="1">
      <c r="L740" s="2"/>
    </row>
    <row r="741" spans="12:12" ht="14.25" customHeight="1">
      <c r="L741" s="2"/>
    </row>
    <row r="742" spans="12:12" ht="14.25" customHeight="1">
      <c r="L742" s="2"/>
    </row>
    <row r="743" spans="12:12" ht="14.25" customHeight="1">
      <c r="L743" s="2"/>
    </row>
    <row r="744" spans="12:12" ht="14.25" customHeight="1">
      <c r="L744" s="2"/>
    </row>
    <row r="745" spans="12:12" ht="14.25" customHeight="1">
      <c r="L745" s="2"/>
    </row>
    <row r="746" spans="12:12" ht="14.25" customHeight="1">
      <c r="L746" s="2"/>
    </row>
    <row r="747" spans="12:12" ht="14.25" customHeight="1">
      <c r="L747" s="2"/>
    </row>
    <row r="748" spans="12:12" ht="14.25" customHeight="1">
      <c r="L748" s="2"/>
    </row>
    <row r="749" spans="12:12" ht="14.25" customHeight="1">
      <c r="L749" s="2"/>
    </row>
    <row r="750" spans="12:12" ht="14.25" customHeight="1">
      <c r="L750" s="2"/>
    </row>
    <row r="751" spans="12:12" ht="14.25" customHeight="1">
      <c r="L751" s="2"/>
    </row>
    <row r="752" spans="12:12" ht="14.25" customHeight="1">
      <c r="L752" s="2"/>
    </row>
    <row r="753" spans="12:12" ht="14.25" customHeight="1">
      <c r="L753" s="2"/>
    </row>
    <row r="754" spans="12:12" ht="14.25" customHeight="1">
      <c r="L754" s="2"/>
    </row>
    <row r="755" spans="12:12" ht="14.25" customHeight="1">
      <c r="L755" s="2"/>
    </row>
    <row r="756" spans="12:12" ht="14.25" customHeight="1">
      <c r="L756" s="2"/>
    </row>
    <row r="757" spans="12:12" ht="14.25" customHeight="1">
      <c r="L757" s="2"/>
    </row>
    <row r="758" spans="12:12" ht="14.25" customHeight="1">
      <c r="L758" s="2"/>
    </row>
    <row r="759" spans="12:12" ht="14.25" customHeight="1">
      <c r="L759" s="2"/>
    </row>
    <row r="760" spans="12:12" ht="14.25" customHeight="1">
      <c r="L760" s="2"/>
    </row>
    <row r="761" spans="12:12" ht="14.25" customHeight="1">
      <c r="L761" s="2"/>
    </row>
    <row r="762" spans="12:12" ht="14.25" customHeight="1">
      <c r="L762" s="2"/>
    </row>
    <row r="763" spans="12:12" ht="14.25" customHeight="1">
      <c r="L763" s="2"/>
    </row>
    <row r="764" spans="12:12" ht="14.25" customHeight="1">
      <c r="L764" s="2"/>
    </row>
    <row r="765" spans="12:12" ht="14.25" customHeight="1">
      <c r="L765" s="2"/>
    </row>
    <row r="766" spans="12:12" ht="14.25" customHeight="1">
      <c r="L766" s="2"/>
    </row>
    <row r="767" spans="12:12" ht="14.25" customHeight="1">
      <c r="L767" s="2"/>
    </row>
    <row r="768" spans="12:12" ht="14.25" customHeight="1">
      <c r="L768" s="2"/>
    </row>
    <row r="769" spans="12:12" ht="14.25" customHeight="1">
      <c r="L769" s="2"/>
    </row>
    <row r="770" spans="12:12" ht="14.25" customHeight="1">
      <c r="L770" s="2"/>
    </row>
    <row r="771" spans="12:12" ht="14.25" customHeight="1">
      <c r="L771" s="2"/>
    </row>
    <row r="772" spans="12:12" ht="14.25" customHeight="1">
      <c r="L772" s="2"/>
    </row>
    <row r="773" spans="12:12" ht="14.25" customHeight="1">
      <c r="L773" s="2"/>
    </row>
    <row r="774" spans="12:12" ht="14.25" customHeight="1">
      <c r="L774" s="2"/>
    </row>
    <row r="775" spans="12:12" ht="14.25" customHeight="1">
      <c r="L775" s="2"/>
    </row>
    <row r="776" spans="12:12" ht="14.25" customHeight="1">
      <c r="L776" s="2"/>
    </row>
    <row r="777" spans="12:12" ht="14.25" customHeight="1">
      <c r="L777" s="2"/>
    </row>
    <row r="778" spans="12:12" ht="14.25" customHeight="1">
      <c r="L778" s="2"/>
    </row>
    <row r="779" spans="12:12" ht="14.25" customHeight="1">
      <c r="L779" s="2"/>
    </row>
    <row r="780" spans="12:12" ht="14.25" customHeight="1">
      <c r="L780" s="2"/>
    </row>
    <row r="781" spans="12:12" ht="14.25" customHeight="1">
      <c r="L781" s="2"/>
    </row>
    <row r="782" spans="12:12" ht="14.25" customHeight="1">
      <c r="L782" s="2"/>
    </row>
    <row r="783" spans="12:12" ht="14.25" customHeight="1">
      <c r="L783" s="2"/>
    </row>
    <row r="784" spans="12:12" ht="14.25" customHeight="1">
      <c r="L784" s="2"/>
    </row>
    <row r="785" spans="12:12" ht="14.25" customHeight="1">
      <c r="L785" s="2"/>
    </row>
    <row r="786" spans="12:12" ht="14.25" customHeight="1">
      <c r="L786" s="2"/>
    </row>
    <row r="787" spans="12:12" ht="14.25" customHeight="1">
      <c r="L787" s="2"/>
    </row>
    <row r="788" spans="12:12" ht="14.25" customHeight="1">
      <c r="L788" s="2"/>
    </row>
    <row r="789" spans="12:12" ht="14.25" customHeight="1">
      <c r="L789" s="2"/>
    </row>
    <row r="790" spans="12:12" ht="14.25" customHeight="1">
      <c r="L790" s="2"/>
    </row>
    <row r="791" spans="12:12" ht="14.25" customHeight="1">
      <c r="L791" s="2"/>
    </row>
    <row r="792" spans="12:12" ht="14.25" customHeight="1">
      <c r="L792" s="2"/>
    </row>
    <row r="793" spans="12:12" ht="14.25" customHeight="1">
      <c r="L793" s="2"/>
    </row>
    <row r="794" spans="12:12" ht="14.25" customHeight="1">
      <c r="L794" s="2"/>
    </row>
    <row r="795" spans="12:12" ht="14.25" customHeight="1">
      <c r="L795" s="2"/>
    </row>
    <row r="796" spans="12:12" ht="14.25" customHeight="1">
      <c r="L796" s="2"/>
    </row>
    <row r="797" spans="12:12" ht="14.25" customHeight="1">
      <c r="L797" s="2"/>
    </row>
    <row r="798" spans="12:12" ht="14.25" customHeight="1">
      <c r="L798" s="2"/>
    </row>
    <row r="799" spans="12:12" ht="14.25" customHeight="1">
      <c r="L799" s="2"/>
    </row>
    <row r="800" spans="12:12" ht="14.25" customHeight="1">
      <c r="L800" s="2"/>
    </row>
    <row r="801" spans="12:12" ht="14.25" customHeight="1">
      <c r="L801" s="2"/>
    </row>
    <row r="802" spans="12:12" ht="14.25" customHeight="1">
      <c r="L802" s="2"/>
    </row>
    <row r="803" spans="12:12" ht="14.25" customHeight="1">
      <c r="L803" s="2"/>
    </row>
    <row r="804" spans="12:12" ht="14.25" customHeight="1">
      <c r="L804" s="2"/>
    </row>
    <row r="805" spans="12:12" ht="14.25" customHeight="1">
      <c r="L805" s="2"/>
    </row>
    <row r="806" spans="12:12" ht="14.25" customHeight="1">
      <c r="L806" s="2"/>
    </row>
    <row r="807" spans="12:12" ht="14.25" customHeight="1">
      <c r="L807" s="2"/>
    </row>
    <row r="808" spans="12:12" ht="14.25" customHeight="1">
      <c r="L808" s="2"/>
    </row>
    <row r="809" spans="12:12" ht="14.25" customHeight="1">
      <c r="L809" s="2"/>
    </row>
    <row r="810" spans="12:12" ht="14.25" customHeight="1">
      <c r="L810" s="2"/>
    </row>
    <row r="811" spans="12:12" ht="14.25" customHeight="1">
      <c r="L811" s="2"/>
    </row>
    <row r="812" spans="12:12" ht="14.25" customHeight="1">
      <c r="L812" s="2"/>
    </row>
    <row r="813" spans="12:12" ht="14.25" customHeight="1">
      <c r="L813" s="2"/>
    </row>
    <row r="814" spans="12:12" ht="14.25" customHeight="1">
      <c r="L814" s="2"/>
    </row>
    <row r="815" spans="12:12" ht="14.25" customHeight="1">
      <c r="L815" s="2"/>
    </row>
    <row r="816" spans="12:12" ht="14.25" customHeight="1">
      <c r="L816" s="2"/>
    </row>
    <row r="817" spans="12:12" ht="14.25" customHeight="1">
      <c r="L817" s="2"/>
    </row>
    <row r="818" spans="12:12" ht="14.25" customHeight="1">
      <c r="L818" s="2"/>
    </row>
    <row r="819" spans="12:12" ht="14.25" customHeight="1">
      <c r="L819" s="2"/>
    </row>
    <row r="820" spans="12:12" ht="14.25" customHeight="1">
      <c r="L820" s="2"/>
    </row>
    <row r="821" spans="12:12" ht="14.25" customHeight="1">
      <c r="L821" s="2"/>
    </row>
    <row r="822" spans="12:12" ht="14.25" customHeight="1">
      <c r="L822" s="2"/>
    </row>
    <row r="823" spans="12:12" ht="14.25" customHeight="1">
      <c r="L823" s="2"/>
    </row>
    <row r="824" spans="12:12" ht="14.25" customHeight="1">
      <c r="L824" s="2"/>
    </row>
    <row r="825" spans="12:12" ht="14.25" customHeight="1">
      <c r="L825" s="2"/>
    </row>
    <row r="826" spans="12:12" ht="14.25" customHeight="1">
      <c r="L826" s="2"/>
    </row>
    <row r="827" spans="12:12" ht="14.25" customHeight="1">
      <c r="L827" s="2"/>
    </row>
    <row r="828" spans="12:12" ht="14.25" customHeight="1">
      <c r="L828" s="2"/>
    </row>
    <row r="829" spans="12:12" ht="14.25" customHeight="1">
      <c r="L829" s="2"/>
    </row>
    <row r="830" spans="12:12" ht="14.25" customHeight="1">
      <c r="L830" s="2"/>
    </row>
    <row r="831" spans="12:12" ht="14.25" customHeight="1">
      <c r="L831" s="2"/>
    </row>
    <row r="832" spans="12:12" ht="14.25" customHeight="1">
      <c r="L832" s="2"/>
    </row>
    <row r="833" spans="12:12" ht="14.25" customHeight="1">
      <c r="L833" s="2"/>
    </row>
    <row r="834" spans="12:12" ht="14.25" customHeight="1">
      <c r="L834" s="2"/>
    </row>
    <row r="835" spans="12:12" ht="14.25" customHeight="1">
      <c r="L835" s="2"/>
    </row>
    <row r="836" spans="12:12" ht="14.25" customHeight="1">
      <c r="L836" s="2"/>
    </row>
    <row r="837" spans="12:12" ht="14.25" customHeight="1">
      <c r="L837" s="2"/>
    </row>
    <row r="838" spans="12:12" ht="14.25" customHeight="1">
      <c r="L838" s="2"/>
    </row>
    <row r="839" spans="12:12" ht="14.25" customHeight="1">
      <c r="L839" s="2"/>
    </row>
    <row r="840" spans="12:12" ht="14.25" customHeight="1">
      <c r="L840" s="2"/>
    </row>
    <row r="841" spans="12:12" ht="14.25" customHeight="1">
      <c r="L841" s="2"/>
    </row>
    <row r="842" spans="12:12" ht="14.25" customHeight="1">
      <c r="L842" s="2"/>
    </row>
    <row r="843" spans="12:12" ht="14.25" customHeight="1">
      <c r="L843" s="2"/>
    </row>
    <row r="844" spans="12:12" ht="14.25" customHeight="1">
      <c r="L844" s="2"/>
    </row>
    <row r="845" spans="12:12" ht="14.25" customHeight="1">
      <c r="L845" s="2"/>
    </row>
    <row r="846" spans="12:12" ht="14.25" customHeight="1">
      <c r="L846" s="2"/>
    </row>
    <row r="847" spans="12:12" ht="14.25" customHeight="1">
      <c r="L847" s="2"/>
    </row>
    <row r="848" spans="12:12" ht="14.25" customHeight="1">
      <c r="L848" s="2"/>
    </row>
    <row r="849" spans="12:12" ht="14.25" customHeight="1">
      <c r="L849" s="2"/>
    </row>
    <row r="850" spans="12:12" ht="14.25" customHeight="1">
      <c r="L850" s="2"/>
    </row>
    <row r="851" spans="12:12" ht="14.25" customHeight="1">
      <c r="L851" s="2"/>
    </row>
    <row r="852" spans="12:12" ht="14.25" customHeight="1">
      <c r="L852" s="2"/>
    </row>
    <row r="853" spans="12:12" ht="14.25" customHeight="1">
      <c r="L853" s="2"/>
    </row>
    <row r="854" spans="12:12" ht="14.25" customHeight="1">
      <c r="L854" s="2"/>
    </row>
    <row r="855" spans="12:12" ht="14.25" customHeight="1">
      <c r="L855" s="2"/>
    </row>
    <row r="856" spans="12:12" ht="14.25" customHeight="1">
      <c r="L856" s="2"/>
    </row>
    <row r="857" spans="12:12" ht="14.25" customHeight="1">
      <c r="L857" s="2"/>
    </row>
    <row r="858" spans="12:12" ht="14.25" customHeight="1">
      <c r="L858" s="2"/>
    </row>
    <row r="859" spans="12:12" ht="14.25" customHeight="1">
      <c r="L859" s="2"/>
    </row>
    <row r="860" spans="12:12" ht="14.25" customHeight="1">
      <c r="L860" s="2"/>
    </row>
    <row r="861" spans="12:12" ht="14.25" customHeight="1">
      <c r="L861" s="2"/>
    </row>
    <row r="862" spans="12:12" ht="14.25" customHeight="1">
      <c r="L862" s="2"/>
    </row>
    <row r="863" spans="12:12" ht="14.25" customHeight="1">
      <c r="L863" s="2"/>
    </row>
    <row r="864" spans="12:12" ht="14.25" customHeight="1">
      <c r="L864" s="2"/>
    </row>
    <row r="865" spans="12:12" ht="14.25" customHeight="1">
      <c r="L865" s="2"/>
    </row>
    <row r="866" spans="12:12" ht="14.25" customHeight="1">
      <c r="L866" s="2"/>
    </row>
    <row r="867" spans="12:12" ht="14.25" customHeight="1">
      <c r="L867" s="2"/>
    </row>
    <row r="868" spans="12:12" ht="14.25" customHeight="1">
      <c r="L868" s="2"/>
    </row>
    <row r="869" spans="12:12" ht="14.25" customHeight="1">
      <c r="L869" s="2"/>
    </row>
    <row r="870" spans="12:12" ht="14.25" customHeight="1">
      <c r="L870" s="2"/>
    </row>
    <row r="871" spans="12:12" ht="14.25" customHeight="1">
      <c r="L871" s="2"/>
    </row>
    <row r="872" spans="12:12" ht="14.25" customHeight="1">
      <c r="L872" s="2"/>
    </row>
    <row r="873" spans="12:12" ht="14.25" customHeight="1">
      <c r="L873" s="2"/>
    </row>
    <row r="874" spans="12:12" ht="14.25" customHeight="1">
      <c r="L874" s="2"/>
    </row>
    <row r="875" spans="12:12" ht="14.25" customHeight="1">
      <c r="L875" s="2"/>
    </row>
    <row r="876" spans="12:12" ht="14.25" customHeight="1">
      <c r="L876" s="2"/>
    </row>
    <row r="877" spans="12:12" ht="14.25" customHeight="1">
      <c r="L877" s="2"/>
    </row>
    <row r="878" spans="12:12" ht="14.25" customHeight="1">
      <c r="L878" s="2"/>
    </row>
    <row r="879" spans="12:12" ht="14.25" customHeight="1">
      <c r="L879" s="2"/>
    </row>
    <row r="880" spans="12:12" ht="14.25" customHeight="1">
      <c r="L880" s="2"/>
    </row>
    <row r="881" spans="12:12" ht="14.25" customHeight="1">
      <c r="L881" s="2"/>
    </row>
    <row r="882" spans="12:12" ht="14.25" customHeight="1">
      <c r="L882" s="2"/>
    </row>
    <row r="883" spans="12:12" ht="14.25" customHeight="1">
      <c r="L883" s="2"/>
    </row>
    <row r="884" spans="12:12" ht="14.25" customHeight="1">
      <c r="L884" s="2"/>
    </row>
    <row r="885" spans="12:12" ht="14.25" customHeight="1">
      <c r="L885" s="2"/>
    </row>
    <row r="886" spans="12:12" ht="14.25" customHeight="1">
      <c r="L886" s="2"/>
    </row>
    <row r="887" spans="12:12" ht="14.25" customHeight="1">
      <c r="L887" s="2"/>
    </row>
    <row r="888" spans="12:12" ht="14.25" customHeight="1">
      <c r="L888" s="2"/>
    </row>
    <row r="889" spans="12:12" ht="14.25" customHeight="1">
      <c r="L889" s="2"/>
    </row>
    <row r="890" spans="12:12" ht="14.25" customHeight="1">
      <c r="L890" s="2"/>
    </row>
    <row r="891" spans="12:12" ht="14.25" customHeight="1">
      <c r="L891" s="2"/>
    </row>
    <row r="892" spans="12:12" ht="14.25" customHeight="1">
      <c r="L892" s="2"/>
    </row>
    <row r="893" spans="12:12" ht="14.25" customHeight="1">
      <c r="L893" s="2"/>
    </row>
    <row r="894" spans="12:12" ht="14.25" customHeight="1">
      <c r="L894" s="2"/>
    </row>
    <row r="895" spans="12:12" ht="14.25" customHeight="1">
      <c r="L895" s="2"/>
    </row>
    <row r="896" spans="12:12" ht="14.25" customHeight="1">
      <c r="L896" s="2"/>
    </row>
    <row r="897" spans="12:12" ht="14.25" customHeight="1">
      <c r="L897" s="2"/>
    </row>
    <row r="898" spans="12:12" ht="14.25" customHeight="1">
      <c r="L898" s="2"/>
    </row>
    <row r="899" spans="12:12" ht="14.25" customHeight="1">
      <c r="L899" s="2"/>
    </row>
    <row r="900" spans="12:12" ht="14.25" customHeight="1">
      <c r="L900" s="2"/>
    </row>
    <row r="901" spans="12:12" ht="14.25" customHeight="1">
      <c r="L901" s="2"/>
    </row>
    <row r="902" spans="12:12" ht="14.25" customHeight="1">
      <c r="L902" s="2"/>
    </row>
    <row r="903" spans="12:12" ht="14.25" customHeight="1">
      <c r="L903" s="2"/>
    </row>
    <row r="904" spans="12:12" ht="14.25" customHeight="1">
      <c r="L904" s="2"/>
    </row>
    <row r="905" spans="12:12" ht="14.25" customHeight="1">
      <c r="L905" s="2"/>
    </row>
    <row r="906" spans="12:12" ht="14.25" customHeight="1">
      <c r="L906" s="2"/>
    </row>
    <row r="907" spans="12:12" ht="14.25" customHeight="1">
      <c r="L907" s="2"/>
    </row>
    <row r="908" spans="12:12" ht="14.25" customHeight="1">
      <c r="L908" s="2"/>
    </row>
    <row r="909" spans="12:12" ht="14.25" customHeight="1">
      <c r="L909" s="2"/>
    </row>
    <row r="910" spans="12:12" ht="14.25" customHeight="1">
      <c r="L910" s="2"/>
    </row>
    <row r="911" spans="12:12" ht="14.25" customHeight="1">
      <c r="L911" s="2"/>
    </row>
    <row r="912" spans="12:12" ht="14.25" customHeight="1">
      <c r="L912" s="2"/>
    </row>
    <row r="913" spans="12:12" ht="14.25" customHeight="1">
      <c r="L913" s="2"/>
    </row>
    <row r="914" spans="12:12" ht="14.25" customHeight="1">
      <c r="L914" s="2"/>
    </row>
    <row r="915" spans="12:12" ht="14.25" customHeight="1">
      <c r="L915" s="2"/>
    </row>
    <row r="916" spans="12:12" ht="14.25" customHeight="1">
      <c r="L916" s="2"/>
    </row>
    <row r="917" spans="12:12" ht="14.25" customHeight="1">
      <c r="L917" s="2"/>
    </row>
    <row r="918" spans="12:12" ht="14.25" customHeight="1">
      <c r="L918" s="2"/>
    </row>
    <row r="919" spans="12:12" ht="14.25" customHeight="1">
      <c r="L919" s="2"/>
    </row>
    <row r="920" spans="12:12" ht="14.25" customHeight="1">
      <c r="L920" s="2"/>
    </row>
    <row r="921" spans="12:12" ht="14.25" customHeight="1">
      <c r="L921" s="2"/>
    </row>
    <row r="922" spans="12:12" ht="14.25" customHeight="1">
      <c r="L922" s="2"/>
    </row>
    <row r="923" spans="12:12" ht="14.25" customHeight="1">
      <c r="L923" s="2"/>
    </row>
    <row r="924" spans="12:12" ht="14.25" customHeight="1">
      <c r="L924" s="2"/>
    </row>
    <row r="925" spans="12:12" ht="14.25" customHeight="1">
      <c r="L925" s="2"/>
    </row>
    <row r="926" spans="12:12" ht="14.25" customHeight="1">
      <c r="L926" s="2"/>
    </row>
    <row r="927" spans="12:12" ht="14.25" customHeight="1">
      <c r="L927" s="2"/>
    </row>
    <row r="928" spans="12:12" ht="14.25" customHeight="1">
      <c r="L928" s="2"/>
    </row>
    <row r="929" spans="12:12" ht="14.25" customHeight="1">
      <c r="L929" s="2"/>
    </row>
    <row r="930" spans="12:12" ht="14.25" customHeight="1">
      <c r="L930" s="2"/>
    </row>
    <row r="931" spans="12:12" ht="14.25" customHeight="1">
      <c r="L931" s="2"/>
    </row>
    <row r="932" spans="12:12" ht="14.25" customHeight="1">
      <c r="L932" s="2"/>
    </row>
    <row r="933" spans="12:12" ht="14.25" customHeight="1">
      <c r="L933" s="2"/>
    </row>
    <row r="934" spans="12:12" ht="14.25" customHeight="1">
      <c r="L934" s="2"/>
    </row>
    <row r="935" spans="12:12" ht="14.25" customHeight="1">
      <c r="L935" s="2"/>
    </row>
    <row r="936" spans="12:12" ht="14.25" customHeight="1">
      <c r="L936" s="2"/>
    </row>
    <row r="937" spans="12:12" ht="14.25" customHeight="1">
      <c r="L937" s="2"/>
    </row>
    <row r="938" spans="12:12" ht="14.25" customHeight="1">
      <c r="L938" s="2"/>
    </row>
    <row r="939" spans="12:12" ht="14.25" customHeight="1">
      <c r="L939" s="2"/>
    </row>
    <row r="940" spans="12:12" ht="14.25" customHeight="1">
      <c r="L940" s="2"/>
    </row>
    <row r="941" spans="12:12" ht="14.25" customHeight="1">
      <c r="L941" s="2"/>
    </row>
    <row r="942" spans="12:12" ht="14.25" customHeight="1">
      <c r="L942" s="2"/>
    </row>
    <row r="943" spans="12:12" ht="14.25" customHeight="1">
      <c r="L943" s="2"/>
    </row>
    <row r="944" spans="12:12" ht="14.25" customHeight="1">
      <c r="L944" s="2"/>
    </row>
    <row r="945" spans="12:12" ht="14.25" customHeight="1">
      <c r="L945" s="2"/>
    </row>
    <row r="946" spans="12:12" ht="14.25" customHeight="1">
      <c r="L946" s="2"/>
    </row>
    <row r="947" spans="12:12" ht="14.25" customHeight="1">
      <c r="L947" s="2"/>
    </row>
    <row r="948" spans="12:12" ht="14.25" customHeight="1">
      <c r="L948" s="2"/>
    </row>
    <row r="949" spans="12:12" ht="14.25" customHeight="1">
      <c r="L949" s="2"/>
    </row>
    <row r="950" spans="12:12" ht="14.25" customHeight="1">
      <c r="L950" s="2"/>
    </row>
    <row r="951" spans="12:12" ht="14.25" customHeight="1">
      <c r="L951" s="2"/>
    </row>
    <row r="952" spans="12:12" ht="14.25" customHeight="1">
      <c r="L952" s="2"/>
    </row>
    <row r="953" spans="12:12" ht="14.25" customHeight="1">
      <c r="L953" s="2"/>
    </row>
    <row r="954" spans="12:12" ht="14.25" customHeight="1">
      <c r="L954" s="2"/>
    </row>
    <row r="955" spans="12:12" ht="14.25" customHeight="1">
      <c r="L955" s="2"/>
    </row>
    <row r="956" spans="12:12" ht="14.25" customHeight="1">
      <c r="L956" s="2"/>
    </row>
    <row r="957" spans="12:12" ht="14.25" customHeight="1">
      <c r="L957" s="2"/>
    </row>
    <row r="958" spans="12:12" ht="14.25" customHeight="1">
      <c r="L958" s="2"/>
    </row>
    <row r="959" spans="12:12" ht="14.25" customHeight="1">
      <c r="L959" s="2"/>
    </row>
    <row r="960" spans="12:12" ht="14.25" customHeight="1">
      <c r="L960" s="2"/>
    </row>
    <row r="961" spans="12:12" ht="14.25" customHeight="1">
      <c r="L961" s="2"/>
    </row>
    <row r="962" spans="12:12" ht="14.25" customHeight="1">
      <c r="L962" s="2"/>
    </row>
    <row r="963" spans="12:12" ht="14.25" customHeight="1">
      <c r="L963" s="2"/>
    </row>
    <row r="964" spans="12:12" ht="14.25" customHeight="1">
      <c r="L964" s="2"/>
    </row>
    <row r="965" spans="12:12" ht="14.25" customHeight="1">
      <c r="L965" s="2"/>
    </row>
    <row r="966" spans="12:12" ht="14.25" customHeight="1">
      <c r="L966" s="2"/>
    </row>
    <row r="967" spans="12:12" ht="14.25" customHeight="1">
      <c r="L967" s="2"/>
    </row>
    <row r="968" spans="12:12" ht="14.25" customHeight="1">
      <c r="L968" s="2"/>
    </row>
    <row r="969" spans="12:12" ht="14.25" customHeight="1">
      <c r="L969" s="2"/>
    </row>
    <row r="970" spans="12:12" ht="14.25" customHeight="1">
      <c r="L970" s="2"/>
    </row>
    <row r="971" spans="12:12" ht="14.25" customHeight="1">
      <c r="L971" s="2"/>
    </row>
    <row r="972" spans="12:12" ht="14.25" customHeight="1">
      <c r="L972" s="2"/>
    </row>
    <row r="973" spans="12:12" ht="14.25" customHeight="1">
      <c r="L973" s="2"/>
    </row>
    <row r="974" spans="12:12" ht="14.25" customHeight="1">
      <c r="L974" s="2"/>
    </row>
    <row r="975" spans="12:12" ht="14.25" customHeight="1">
      <c r="L975" s="2"/>
    </row>
    <row r="976" spans="12:12" ht="14.25" customHeight="1">
      <c r="L976" s="2"/>
    </row>
    <row r="977" spans="12:12" ht="14.25" customHeight="1">
      <c r="L977" s="2"/>
    </row>
    <row r="978" spans="12:12" ht="14.25" customHeight="1">
      <c r="L978" s="2"/>
    </row>
    <row r="979" spans="12:12" ht="14.25" customHeight="1">
      <c r="L979" s="2"/>
    </row>
    <row r="980" spans="12:12" ht="14.25" customHeight="1">
      <c r="L980" s="2"/>
    </row>
    <row r="981" spans="12:12" ht="14.25" customHeight="1">
      <c r="L981" s="2"/>
    </row>
    <row r="982" spans="12:12" ht="14.25" customHeight="1">
      <c r="L982" s="2"/>
    </row>
    <row r="983" spans="12:12" ht="14.25" customHeight="1">
      <c r="L983" s="2"/>
    </row>
    <row r="984" spans="12:12" ht="14.25" customHeight="1">
      <c r="L984" s="2"/>
    </row>
    <row r="985" spans="12:12" ht="14.25" customHeight="1">
      <c r="L985" s="2"/>
    </row>
    <row r="986" spans="12:12" ht="14.25" customHeight="1">
      <c r="L986" s="2"/>
    </row>
    <row r="987" spans="12:12" ht="14.25" customHeight="1">
      <c r="L987" s="2"/>
    </row>
    <row r="988" spans="12:12" ht="14.25" customHeight="1">
      <c r="L988" s="2"/>
    </row>
    <row r="989" spans="12:12" ht="14.25" customHeight="1">
      <c r="L989" s="2"/>
    </row>
    <row r="990" spans="12:12" ht="14.25" customHeight="1">
      <c r="L990" s="2"/>
    </row>
    <row r="991" spans="12:12" ht="14.25" customHeight="1">
      <c r="L991" s="2"/>
    </row>
    <row r="992" spans="12:12" ht="14.25" customHeight="1">
      <c r="L992" s="2"/>
    </row>
    <row r="993" spans="12:12" ht="14.25" customHeight="1">
      <c r="L993" s="2"/>
    </row>
    <row r="994" spans="12:12" ht="14.25" customHeight="1">
      <c r="L994" s="2"/>
    </row>
    <row r="995" spans="12:12" ht="14.25" customHeight="1">
      <c r="L995" s="2"/>
    </row>
  </sheetData>
  <mergeCells count="21">
    <mergeCell ref="A181:L181"/>
    <mergeCell ref="A1:L1"/>
    <mergeCell ref="A3:L3"/>
    <mergeCell ref="A5:L5"/>
    <mergeCell ref="A66:L66"/>
    <mergeCell ref="A68:L68"/>
    <mergeCell ref="A70:L70"/>
    <mergeCell ref="A119:L119"/>
    <mergeCell ref="A121:L121"/>
    <mergeCell ref="A175:L175"/>
    <mergeCell ref="A177:L177"/>
    <mergeCell ref="A179:L179"/>
    <mergeCell ref="A298:L298"/>
    <mergeCell ref="A300:L300"/>
    <mergeCell ref="A302:L302"/>
    <mergeCell ref="A233:L233"/>
    <mergeCell ref="A234:L234"/>
    <mergeCell ref="A236:L236"/>
    <mergeCell ref="A238:L238"/>
    <mergeCell ref="A240:L240"/>
    <mergeCell ref="A295:L295"/>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2A11C4-DAA6-4382-B3C0-884CBC3D50FD}">
  <sheetPr>
    <tabColor rgb="FFFF0000"/>
  </sheetPr>
  <dimension ref="A1:N1004"/>
  <sheetViews>
    <sheetView showZeros="0" zoomScale="90" zoomScaleNormal="90" workbookViewId="0">
      <pane ySplit="2" topLeftCell="A39" activePane="bottomLeft" state="frozen"/>
      <selection activeCell="A115" sqref="A115"/>
      <selection pane="bottomLeft" activeCell="C58" sqref="C58"/>
    </sheetView>
  </sheetViews>
  <sheetFormatPr defaultColWidth="14.453125" defaultRowHeight="15" customHeight="1"/>
  <cols>
    <col min="1" max="1" width="17.36328125" customWidth="1"/>
    <col min="2" max="2" width="27.453125" customWidth="1"/>
    <col min="3" max="3" width="13.453125" customWidth="1"/>
    <col min="4" max="4" width="8.6328125" customWidth="1"/>
    <col min="5" max="6" width="13" customWidth="1"/>
    <col min="7" max="7" width="14.36328125" customWidth="1"/>
    <col min="8" max="12" width="13" customWidth="1"/>
    <col min="13" max="25" width="8.6328125" customWidth="1"/>
  </cols>
  <sheetData>
    <row r="1" spans="1:14" ht="14.25" customHeight="1">
      <c r="A1" s="72" t="s">
        <v>1239</v>
      </c>
      <c r="C1" s="73"/>
      <c r="D1" s="4"/>
      <c r="E1" s="2">
        <v>1</v>
      </c>
      <c r="F1" s="2">
        <v>2</v>
      </c>
      <c r="G1" s="2">
        <v>3</v>
      </c>
      <c r="H1" s="2">
        <v>4</v>
      </c>
      <c r="I1" s="2">
        <v>5</v>
      </c>
      <c r="J1" s="2">
        <v>6</v>
      </c>
      <c r="K1" s="2">
        <v>7</v>
      </c>
      <c r="L1" s="2">
        <v>8</v>
      </c>
    </row>
    <row r="2" spans="1:14" ht="14.25" customHeight="1">
      <c r="A2" s="74" t="s">
        <v>159</v>
      </c>
      <c r="B2" s="74" t="s">
        <v>160</v>
      </c>
      <c r="C2" s="75" t="s">
        <v>161</v>
      </c>
      <c r="D2" s="2" t="s">
        <v>162</v>
      </c>
      <c r="E2" s="2" t="s">
        <v>163</v>
      </c>
      <c r="F2" s="2" t="s">
        <v>404</v>
      </c>
      <c r="G2" s="2" t="s">
        <v>406</v>
      </c>
      <c r="H2" s="2" t="s">
        <v>341</v>
      </c>
      <c r="I2" s="2" t="s">
        <v>167</v>
      </c>
      <c r="J2" s="2" t="s">
        <v>407</v>
      </c>
      <c r="K2" s="2" t="s">
        <v>343</v>
      </c>
      <c r="L2" s="2" t="s">
        <v>404</v>
      </c>
    </row>
    <row r="3" spans="1:14" ht="14.25" customHeight="1">
      <c r="A3" s="184" t="s">
        <v>1242</v>
      </c>
      <c r="B3" s="77" t="s">
        <v>1243</v>
      </c>
      <c r="C3" s="12">
        <v>72</v>
      </c>
      <c r="D3" s="2">
        <v>6</v>
      </c>
      <c r="E3" s="6">
        <f t="shared" ref="E3:L18" si="0">IF($D3=E$1,+$C3,0)</f>
        <v>0</v>
      </c>
      <c r="F3" s="6">
        <f t="shared" si="0"/>
        <v>0</v>
      </c>
      <c r="G3" s="6">
        <f t="shared" si="0"/>
        <v>0</v>
      </c>
      <c r="H3" s="6">
        <f t="shared" si="0"/>
        <v>0</v>
      </c>
      <c r="I3" s="6">
        <f t="shared" si="0"/>
        <v>0</v>
      </c>
      <c r="J3" s="6">
        <f t="shared" si="0"/>
        <v>72</v>
      </c>
      <c r="K3" s="6">
        <f t="shared" si="0"/>
        <v>0</v>
      </c>
      <c r="L3" s="6">
        <f t="shared" si="0"/>
        <v>0</v>
      </c>
      <c r="N3" s="301">
        <f>+C3-SUM(E3:L3)</f>
        <v>0</v>
      </c>
    </row>
    <row r="4" spans="1:14" ht="14.25" customHeight="1">
      <c r="A4" s="184" t="s">
        <v>1244</v>
      </c>
      <c r="B4" s="77" t="s">
        <v>1245</v>
      </c>
      <c r="C4" s="12">
        <v>84</v>
      </c>
      <c r="D4" s="2">
        <v>6</v>
      </c>
      <c r="E4" s="6">
        <f t="shared" si="0"/>
        <v>0</v>
      </c>
      <c r="F4" s="6">
        <f t="shared" si="0"/>
        <v>0</v>
      </c>
      <c r="G4" s="6">
        <f t="shared" si="0"/>
        <v>0</v>
      </c>
      <c r="H4" s="6">
        <f t="shared" si="0"/>
        <v>0</v>
      </c>
      <c r="I4" s="6">
        <f t="shared" si="0"/>
        <v>0</v>
      </c>
      <c r="J4" s="6">
        <f t="shared" si="0"/>
        <v>84</v>
      </c>
      <c r="K4" s="6">
        <f t="shared" si="0"/>
        <v>0</v>
      </c>
      <c r="L4" s="6">
        <f t="shared" si="0"/>
        <v>0</v>
      </c>
      <c r="N4" s="301">
        <f t="shared" ref="N4:N68" si="1">+C4-SUM(E4:L4)</f>
        <v>0</v>
      </c>
    </row>
    <row r="5" spans="1:14" ht="14.25" customHeight="1">
      <c r="A5" s="184" t="s">
        <v>1246</v>
      </c>
      <c r="B5" s="77" t="s">
        <v>1247</v>
      </c>
      <c r="C5" s="12">
        <v>72</v>
      </c>
      <c r="D5" s="2">
        <v>6</v>
      </c>
      <c r="E5" s="6">
        <f t="shared" si="0"/>
        <v>0</v>
      </c>
      <c r="F5" s="6">
        <f t="shared" si="0"/>
        <v>0</v>
      </c>
      <c r="G5" s="6">
        <f t="shared" si="0"/>
        <v>0</v>
      </c>
      <c r="H5" s="6">
        <f t="shared" si="0"/>
        <v>0</v>
      </c>
      <c r="I5" s="6">
        <f t="shared" si="0"/>
        <v>0</v>
      </c>
      <c r="J5" s="6">
        <f t="shared" si="0"/>
        <v>72</v>
      </c>
      <c r="K5" s="6">
        <f t="shared" si="0"/>
        <v>0</v>
      </c>
      <c r="L5" s="6">
        <f t="shared" si="0"/>
        <v>0</v>
      </c>
      <c r="N5" s="301">
        <f t="shared" si="1"/>
        <v>0</v>
      </c>
    </row>
    <row r="6" spans="1:14" ht="14.25" customHeight="1">
      <c r="A6" s="184" t="s">
        <v>1248</v>
      </c>
      <c r="B6" s="76" t="s">
        <v>1243</v>
      </c>
      <c r="C6" s="12">
        <v>96</v>
      </c>
      <c r="D6" s="2">
        <v>6</v>
      </c>
      <c r="E6" s="6">
        <f t="shared" si="0"/>
        <v>0</v>
      </c>
      <c r="F6" s="6">
        <f t="shared" si="0"/>
        <v>0</v>
      </c>
      <c r="G6" s="6">
        <f t="shared" si="0"/>
        <v>0</v>
      </c>
      <c r="H6" s="6">
        <f t="shared" si="0"/>
        <v>0</v>
      </c>
      <c r="I6" s="6">
        <f t="shared" si="0"/>
        <v>0</v>
      </c>
      <c r="J6" s="6">
        <f t="shared" si="0"/>
        <v>96</v>
      </c>
      <c r="K6" s="6">
        <f t="shared" si="0"/>
        <v>0</v>
      </c>
      <c r="L6" s="6">
        <f t="shared" si="0"/>
        <v>0</v>
      </c>
      <c r="N6" s="301">
        <f t="shared" si="1"/>
        <v>0</v>
      </c>
    </row>
    <row r="7" spans="1:14" ht="14.25" customHeight="1">
      <c r="A7" s="184" t="s">
        <v>1249</v>
      </c>
      <c r="B7" s="76" t="s">
        <v>606</v>
      </c>
      <c r="C7" s="12">
        <v>72</v>
      </c>
      <c r="D7" s="2">
        <v>6</v>
      </c>
      <c r="E7" s="6">
        <f t="shared" si="0"/>
        <v>0</v>
      </c>
      <c r="F7" s="6">
        <f t="shared" si="0"/>
        <v>0</v>
      </c>
      <c r="G7" s="6">
        <f t="shared" si="0"/>
        <v>0</v>
      </c>
      <c r="H7" s="6">
        <f t="shared" si="0"/>
        <v>0</v>
      </c>
      <c r="I7" s="6">
        <f t="shared" si="0"/>
        <v>0</v>
      </c>
      <c r="J7" s="6">
        <f t="shared" si="0"/>
        <v>72</v>
      </c>
      <c r="K7" s="6">
        <f t="shared" si="0"/>
        <v>0</v>
      </c>
      <c r="L7" s="6">
        <f t="shared" si="0"/>
        <v>0</v>
      </c>
      <c r="N7" s="301">
        <f t="shared" si="1"/>
        <v>0</v>
      </c>
    </row>
    <row r="8" spans="1:14" ht="14.25" customHeight="1">
      <c r="A8" s="184" t="s">
        <v>1257</v>
      </c>
      <c r="B8" s="76" t="s">
        <v>1247</v>
      </c>
      <c r="C8" s="12">
        <v>132</v>
      </c>
      <c r="D8" s="2">
        <v>6</v>
      </c>
      <c r="E8" s="6">
        <f t="shared" si="0"/>
        <v>0</v>
      </c>
      <c r="F8" s="6">
        <f t="shared" si="0"/>
        <v>0</v>
      </c>
      <c r="G8" s="6">
        <f t="shared" si="0"/>
        <v>0</v>
      </c>
      <c r="H8" s="6">
        <f t="shared" si="0"/>
        <v>0</v>
      </c>
      <c r="I8" s="6">
        <f t="shared" si="0"/>
        <v>0</v>
      </c>
      <c r="J8" s="6">
        <f t="shared" si="0"/>
        <v>132</v>
      </c>
      <c r="K8" s="6">
        <f t="shared" si="0"/>
        <v>0</v>
      </c>
      <c r="L8" s="6">
        <f t="shared" si="0"/>
        <v>0</v>
      </c>
      <c r="N8" s="301">
        <f t="shared" si="1"/>
        <v>0</v>
      </c>
    </row>
    <row r="9" spans="1:14" ht="14.25" customHeight="1">
      <c r="A9" s="184" t="s">
        <v>1257</v>
      </c>
      <c r="B9" s="76" t="s">
        <v>606</v>
      </c>
      <c r="C9" s="12">
        <v>24</v>
      </c>
      <c r="D9" s="2">
        <v>6</v>
      </c>
      <c r="E9" s="6">
        <f t="shared" si="0"/>
        <v>0</v>
      </c>
      <c r="F9" s="6">
        <f t="shared" si="0"/>
        <v>0</v>
      </c>
      <c r="G9" s="6">
        <f t="shared" si="0"/>
        <v>0</v>
      </c>
      <c r="H9" s="6">
        <f t="shared" si="0"/>
        <v>0</v>
      </c>
      <c r="I9" s="6">
        <f t="shared" si="0"/>
        <v>0</v>
      </c>
      <c r="J9" s="6">
        <f t="shared" si="0"/>
        <v>24</v>
      </c>
      <c r="K9" s="6">
        <f t="shared" si="0"/>
        <v>0</v>
      </c>
      <c r="L9" s="6">
        <f t="shared" si="0"/>
        <v>0</v>
      </c>
      <c r="N9" s="301">
        <f t="shared" si="1"/>
        <v>0</v>
      </c>
    </row>
    <row r="10" spans="1:14" ht="14.25" customHeight="1">
      <c r="A10" s="184" t="s">
        <v>1258</v>
      </c>
      <c r="B10" s="76" t="s">
        <v>1243</v>
      </c>
      <c r="C10" s="12">
        <v>96</v>
      </c>
      <c r="D10" s="2">
        <v>6</v>
      </c>
      <c r="E10" s="6">
        <f t="shared" si="0"/>
        <v>0</v>
      </c>
      <c r="F10" s="6">
        <f t="shared" si="0"/>
        <v>0</v>
      </c>
      <c r="G10" s="6">
        <f t="shared" si="0"/>
        <v>0</v>
      </c>
      <c r="H10" s="6">
        <f t="shared" si="0"/>
        <v>0</v>
      </c>
      <c r="I10" s="6">
        <f t="shared" si="0"/>
        <v>0</v>
      </c>
      <c r="J10" s="6">
        <f t="shared" si="0"/>
        <v>96</v>
      </c>
      <c r="K10" s="6">
        <f t="shared" si="0"/>
        <v>0</v>
      </c>
      <c r="L10" s="6">
        <f t="shared" si="0"/>
        <v>0</v>
      </c>
      <c r="N10" s="301">
        <f t="shared" si="1"/>
        <v>0</v>
      </c>
    </row>
    <row r="11" spans="1:14" ht="14.25" customHeight="1">
      <c r="A11" s="184" t="s">
        <v>1259</v>
      </c>
      <c r="B11" s="76" t="s">
        <v>606</v>
      </c>
      <c r="C11" s="12">
        <v>72</v>
      </c>
      <c r="D11" s="2">
        <v>6</v>
      </c>
      <c r="E11" s="6">
        <f t="shared" si="0"/>
        <v>0</v>
      </c>
      <c r="F11" s="6">
        <f t="shared" si="0"/>
        <v>0</v>
      </c>
      <c r="G11" s="6">
        <f t="shared" si="0"/>
        <v>0</v>
      </c>
      <c r="H11" s="6">
        <f t="shared" si="0"/>
        <v>0</v>
      </c>
      <c r="I11" s="6">
        <f t="shared" si="0"/>
        <v>0</v>
      </c>
      <c r="J11" s="6">
        <f t="shared" si="0"/>
        <v>72</v>
      </c>
      <c r="K11" s="6">
        <f t="shared" si="0"/>
        <v>0</v>
      </c>
      <c r="L11" s="6">
        <f t="shared" si="0"/>
        <v>0</v>
      </c>
      <c r="N11" s="301">
        <f t="shared" si="1"/>
        <v>0</v>
      </c>
    </row>
    <row r="12" spans="1:14" ht="14.25" customHeight="1">
      <c r="A12" s="184" t="s">
        <v>1260</v>
      </c>
      <c r="B12" s="76" t="s">
        <v>1247</v>
      </c>
      <c r="C12" s="12">
        <v>24</v>
      </c>
      <c r="D12" s="2">
        <v>6</v>
      </c>
      <c r="E12" s="6">
        <f t="shared" si="0"/>
        <v>0</v>
      </c>
      <c r="F12" s="6">
        <f t="shared" si="0"/>
        <v>0</v>
      </c>
      <c r="G12" s="6">
        <f t="shared" si="0"/>
        <v>0</v>
      </c>
      <c r="H12" s="6">
        <f t="shared" si="0"/>
        <v>0</v>
      </c>
      <c r="I12" s="6">
        <f t="shared" si="0"/>
        <v>0</v>
      </c>
      <c r="J12" s="6">
        <f t="shared" si="0"/>
        <v>24</v>
      </c>
      <c r="K12" s="6">
        <f t="shared" si="0"/>
        <v>0</v>
      </c>
      <c r="L12" s="6">
        <f t="shared" si="0"/>
        <v>0</v>
      </c>
      <c r="N12" s="301">
        <f t="shared" si="1"/>
        <v>0</v>
      </c>
    </row>
    <row r="13" spans="1:14" ht="14.25" customHeight="1">
      <c r="A13" s="184" t="s">
        <v>1269</v>
      </c>
      <c r="B13" s="76" t="s">
        <v>1247</v>
      </c>
      <c r="C13" s="12">
        <v>108</v>
      </c>
      <c r="D13" s="2">
        <v>6</v>
      </c>
      <c r="E13" s="6">
        <f t="shared" si="0"/>
        <v>0</v>
      </c>
      <c r="F13" s="6">
        <f t="shared" si="0"/>
        <v>0</v>
      </c>
      <c r="G13" s="6">
        <f t="shared" si="0"/>
        <v>0</v>
      </c>
      <c r="H13" s="6">
        <f t="shared" si="0"/>
        <v>0</v>
      </c>
      <c r="I13" s="6">
        <f t="shared" si="0"/>
        <v>0</v>
      </c>
      <c r="J13" s="6">
        <f t="shared" si="0"/>
        <v>108</v>
      </c>
      <c r="K13" s="6">
        <f t="shared" si="0"/>
        <v>0</v>
      </c>
      <c r="L13" s="6">
        <f t="shared" si="0"/>
        <v>0</v>
      </c>
      <c r="N13" s="301">
        <f t="shared" si="1"/>
        <v>0</v>
      </c>
    </row>
    <row r="14" spans="1:14" ht="14.25" customHeight="1">
      <c r="A14" s="184" t="s">
        <v>1270</v>
      </c>
      <c r="B14" s="76" t="s">
        <v>606</v>
      </c>
      <c r="C14" s="12">
        <v>120</v>
      </c>
      <c r="D14" s="2">
        <v>6</v>
      </c>
      <c r="E14" s="6">
        <f t="shared" si="0"/>
        <v>0</v>
      </c>
      <c r="F14" s="6">
        <f t="shared" si="0"/>
        <v>0</v>
      </c>
      <c r="G14" s="6">
        <f t="shared" si="0"/>
        <v>0</v>
      </c>
      <c r="H14" s="6">
        <f t="shared" si="0"/>
        <v>0</v>
      </c>
      <c r="I14" s="6">
        <f t="shared" si="0"/>
        <v>0</v>
      </c>
      <c r="J14" s="6">
        <f t="shared" si="0"/>
        <v>120</v>
      </c>
      <c r="K14" s="6">
        <f t="shared" si="0"/>
        <v>0</v>
      </c>
      <c r="L14" s="6">
        <f t="shared" si="0"/>
        <v>0</v>
      </c>
      <c r="N14" s="301">
        <f t="shared" si="1"/>
        <v>0</v>
      </c>
    </row>
    <row r="15" spans="1:14" ht="14.25" customHeight="1">
      <c r="A15" s="184" t="s">
        <v>1271</v>
      </c>
      <c r="B15" s="76" t="s">
        <v>1272</v>
      </c>
      <c r="C15" s="12">
        <v>276</v>
      </c>
      <c r="D15" s="2">
        <v>6</v>
      </c>
      <c r="E15" s="6">
        <f t="shared" si="0"/>
        <v>0</v>
      </c>
      <c r="F15" s="6">
        <f t="shared" si="0"/>
        <v>0</v>
      </c>
      <c r="G15" s="6">
        <f t="shared" si="0"/>
        <v>0</v>
      </c>
      <c r="H15" s="6">
        <f t="shared" si="0"/>
        <v>0</v>
      </c>
      <c r="I15" s="6">
        <f t="shared" si="0"/>
        <v>0</v>
      </c>
      <c r="J15" s="6">
        <f t="shared" si="0"/>
        <v>276</v>
      </c>
      <c r="K15" s="6">
        <f t="shared" si="0"/>
        <v>0</v>
      </c>
      <c r="L15" s="6">
        <f t="shared" si="0"/>
        <v>0</v>
      </c>
      <c r="N15" s="301">
        <f t="shared" si="1"/>
        <v>0</v>
      </c>
    </row>
    <row r="16" spans="1:14" ht="14.25" customHeight="1">
      <c r="A16" s="184" t="s">
        <v>1273</v>
      </c>
      <c r="B16" s="76" t="s">
        <v>606</v>
      </c>
      <c r="C16" s="12">
        <v>96</v>
      </c>
      <c r="D16" s="2">
        <v>6</v>
      </c>
      <c r="E16" s="6">
        <f t="shared" si="0"/>
        <v>0</v>
      </c>
      <c r="F16" s="6">
        <f t="shared" si="0"/>
        <v>0</v>
      </c>
      <c r="G16" s="6">
        <f t="shared" si="0"/>
        <v>0</v>
      </c>
      <c r="H16" s="6">
        <f t="shared" si="0"/>
        <v>0</v>
      </c>
      <c r="I16" s="6">
        <f t="shared" si="0"/>
        <v>0</v>
      </c>
      <c r="J16" s="6">
        <f t="shared" si="0"/>
        <v>96</v>
      </c>
      <c r="K16" s="6">
        <f t="shared" si="0"/>
        <v>0</v>
      </c>
      <c r="L16" s="6">
        <f t="shared" si="0"/>
        <v>0</v>
      </c>
      <c r="N16" s="301">
        <f t="shared" si="1"/>
        <v>0</v>
      </c>
    </row>
    <row r="17" spans="1:14" ht="14.25" customHeight="1">
      <c r="A17" s="184" t="s">
        <v>1273</v>
      </c>
      <c r="B17" s="76" t="s">
        <v>606</v>
      </c>
      <c r="C17" s="12">
        <v>96</v>
      </c>
      <c r="D17" s="2">
        <v>6</v>
      </c>
      <c r="E17" s="6">
        <f t="shared" si="0"/>
        <v>0</v>
      </c>
      <c r="F17" s="6">
        <f t="shared" si="0"/>
        <v>0</v>
      </c>
      <c r="G17" s="6">
        <f t="shared" si="0"/>
        <v>0</v>
      </c>
      <c r="H17" s="6">
        <f t="shared" si="0"/>
        <v>0</v>
      </c>
      <c r="I17" s="6">
        <f t="shared" si="0"/>
        <v>0</v>
      </c>
      <c r="J17" s="6">
        <f t="shared" si="0"/>
        <v>96</v>
      </c>
      <c r="K17" s="6">
        <f t="shared" si="0"/>
        <v>0</v>
      </c>
      <c r="L17" s="6">
        <f t="shared" si="0"/>
        <v>0</v>
      </c>
      <c r="N17" s="301">
        <f t="shared" si="1"/>
        <v>0</v>
      </c>
    </row>
    <row r="18" spans="1:14" ht="14.25" customHeight="1">
      <c r="A18" s="184" t="s">
        <v>1274</v>
      </c>
      <c r="B18" s="76" t="s">
        <v>1275</v>
      </c>
      <c r="C18" s="12">
        <v>768</v>
      </c>
      <c r="D18" s="2">
        <v>6</v>
      </c>
      <c r="E18" s="6">
        <f t="shared" si="0"/>
        <v>0</v>
      </c>
      <c r="F18" s="6">
        <f t="shared" si="0"/>
        <v>0</v>
      </c>
      <c r="G18" s="6">
        <f t="shared" si="0"/>
        <v>0</v>
      </c>
      <c r="H18" s="6">
        <f t="shared" si="0"/>
        <v>0</v>
      </c>
      <c r="I18" s="6">
        <f t="shared" si="0"/>
        <v>0</v>
      </c>
      <c r="J18" s="6">
        <f t="shared" si="0"/>
        <v>768</v>
      </c>
      <c r="K18" s="6">
        <f t="shared" si="0"/>
        <v>0</v>
      </c>
      <c r="L18" s="6">
        <f t="shared" si="0"/>
        <v>0</v>
      </c>
      <c r="N18" s="301">
        <f t="shared" si="1"/>
        <v>0</v>
      </c>
    </row>
    <row r="19" spans="1:14" ht="14.25" customHeight="1">
      <c r="A19" s="184" t="s">
        <v>1276</v>
      </c>
      <c r="B19" s="76" t="s">
        <v>1123</v>
      </c>
      <c r="C19" s="12">
        <v>42</v>
      </c>
      <c r="D19" s="2">
        <v>6</v>
      </c>
      <c r="E19" s="6">
        <f t="shared" ref="E19:L36" si="2">IF($D19=E$1,+$C19,0)</f>
        <v>0</v>
      </c>
      <c r="F19" s="6">
        <f t="shared" si="2"/>
        <v>0</v>
      </c>
      <c r="G19" s="6">
        <f t="shared" si="2"/>
        <v>0</v>
      </c>
      <c r="H19" s="6">
        <f t="shared" si="2"/>
        <v>0</v>
      </c>
      <c r="I19" s="6">
        <f t="shared" si="2"/>
        <v>0</v>
      </c>
      <c r="J19" s="6">
        <f t="shared" si="2"/>
        <v>42</v>
      </c>
      <c r="K19" s="6">
        <f t="shared" si="2"/>
        <v>0</v>
      </c>
      <c r="L19" s="6">
        <f t="shared" si="2"/>
        <v>0</v>
      </c>
      <c r="N19" s="301">
        <f t="shared" si="1"/>
        <v>0</v>
      </c>
    </row>
    <row r="20" spans="1:14" ht="14.25" customHeight="1">
      <c r="A20" s="184" t="s">
        <v>1276</v>
      </c>
      <c r="B20" s="76" t="s">
        <v>1277</v>
      </c>
      <c r="C20" s="12">
        <v>48</v>
      </c>
      <c r="D20" s="2">
        <v>6</v>
      </c>
      <c r="E20" s="6">
        <f t="shared" si="2"/>
        <v>0</v>
      </c>
      <c r="F20" s="6">
        <f t="shared" si="2"/>
        <v>0</v>
      </c>
      <c r="G20" s="6">
        <f t="shared" si="2"/>
        <v>0</v>
      </c>
      <c r="H20" s="6">
        <f t="shared" si="2"/>
        <v>0</v>
      </c>
      <c r="I20" s="6">
        <f t="shared" si="2"/>
        <v>0</v>
      </c>
      <c r="J20" s="6">
        <f t="shared" si="2"/>
        <v>48</v>
      </c>
      <c r="K20" s="6">
        <f t="shared" si="2"/>
        <v>0</v>
      </c>
      <c r="L20" s="6">
        <f t="shared" si="2"/>
        <v>0</v>
      </c>
      <c r="N20" s="301">
        <f t="shared" si="1"/>
        <v>0</v>
      </c>
    </row>
    <row r="21" spans="1:14" ht="14.25" customHeight="1">
      <c r="A21" s="184" t="s">
        <v>1280</v>
      </c>
      <c r="B21" s="76" t="s">
        <v>1247</v>
      </c>
      <c r="C21" s="12">
        <v>180</v>
      </c>
      <c r="D21" s="2">
        <v>6</v>
      </c>
      <c r="E21" s="6">
        <f t="shared" si="2"/>
        <v>0</v>
      </c>
      <c r="F21" s="6">
        <f t="shared" si="2"/>
        <v>0</v>
      </c>
      <c r="G21" s="6">
        <f t="shared" si="2"/>
        <v>0</v>
      </c>
      <c r="H21" s="6">
        <f t="shared" si="2"/>
        <v>0</v>
      </c>
      <c r="I21" s="6">
        <f t="shared" si="2"/>
        <v>0</v>
      </c>
      <c r="J21" s="6">
        <f t="shared" si="2"/>
        <v>180</v>
      </c>
      <c r="K21" s="6">
        <f t="shared" si="2"/>
        <v>0</v>
      </c>
      <c r="L21" s="6">
        <f t="shared" si="2"/>
        <v>0</v>
      </c>
      <c r="N21" s="301">
        <f t="shared" si="1"/>
        <v>0</v>
      </c>
    </row>
    <row r="22" spans="1:14" ht="14.25" customHeight="1">
      <c r="A22" s="184" t="s">
        <v>1280</v>
      </c>
      <c r="B22" s="76" t="s">
        <v>1243</v>
      </c>
      <c r="C22" s="12">
        <v>96</v>
      </c>
      <c r="D22" s="2">
        <v>6</v>
      </c>
      <c r="E22" s="6">
        <f t="shared" si="2"/>
        <v>0</v>
      </c>
      <c r="F22" s="6">
        <f t="shared" si="2"/>
        <v>0</v>
      </c>
      <c r="G22" s="6">
        <f t="shared" si="2"/>
        <v>0</v>
      </c>
      <c r="H22" s="6">
        <f t="shared" si="2"/>
        <v>0</v>
      </c>
      <c r="I22" s="6">
        <f t="shared" si="2"/>
        <v>0</v>
      </c>
      <c r="J22" s="6">
        <f t="shared" si="2"/>
        <v>96</v>
      </c>
      <c r="K22" s="6">
        <f t="shared" si="2"/>
        <v>0</v>
      </c>
      <c r="L22" s="6">
        <f t="shared" si="2"/>
        <v>0</v>
      </c>
      <c r="N22" s="301">
        <f t="shared" si="1"/>
        <v>0</v>
      </c>
    </row>
    <row r="23" spans="1:14" ht="14.25" customHeight="1">
      <c r="A23" s="184" t="s">
        <v>1281</v>
      </c>
      <c r="B23" s="76" t="s">
        <v>1282</v>
      </c>
      <c r="C23" s="12">
        <v>204</v>
      </c>
      <c r="D23" s="2">
        <v>6</v>
      </c>
      <c r="E23" s="6">
        <f t="shared" si="2"/>
        <v>0</v>
      </c>
      <c r="F23" s="6">
        <f t="shared" si="2"/>
        <v>0</v>
      </c>
      <c r="G23" s="6">
        <f t="shared" si="2"/>
        <v>0</v>
      </c>
      <c r="H23" s="6">
        <f t="shared" si="2"/>
        <v>0</v>
      </c>
      <c r="I23" s="6">
        <f t="shared" si="2"/>
        <v>0</v>
      </c>
      <c r="J23" s="6">
        <f t="shared" si="2"/>
        <v>204</v>
      </c>
      <c r="K23" s="6">
        <f t="shared" si="2"/>
        <v>0</v>
      </c>
      <c r="L23" s="6">
        <f t="shared" si="2"/>
        <v>0</v>
      </c>
      <c r="N23" s="301">
        <f t="shared" si="1"/>
        <v>0</v>
      </c>
    </row>
    <row r="24" spans="1:14" ht="14.25" customHeight="1">
      <c r="A24" s="184" t="s">
        <v>1283</v>
      </c>
      <c r="B24" s="76" t="s">
        <v>1284</v>
      </c>
      <c r="C24" s="12">
        <v>12</v>
      </c>
      <c r="D24" s="2">
        <v>6</v>
      </c>
      <c r="E24" s="6">
        <f t="shared" si="2"/>
        <v>0</v>
      </c>
      <c r="F24" s="6"/>
      <c r="G24" s="6"/>
      <c r="H24" s="6">
        <f t="shared" si="2"/>
        <v>0</v>
      </c>
      <c r="I24" s="6">
        <f t="shared" si="2"/>
        <v>0</v>
      </c>
      <c r="J24" s="6">
        <f t="shared" si="2"/>
        <v>12</v>
      </c>
      <c r="K24" s="6">
        <f t="shared" si="2"/>
        <v>0</v>
      </c>
      <c r="L24" s="6">
        <f t="shared" si="2"/>
        <v>0</v>
      </c>
      <c r="N24" s="301">
        <f t="shared" si="1"/>
        <v>0</v>
      </c>
    </row>
    <row r="25" spans="1:14" ht="14.25" customHeight="1">
      <c r="A25" s="184" t="s">
        <v>1286</v>
      </c>
      <c r="B25" s="76" t="s">
        <v>1247</v>
      </c>
      <c r="C25" s="12">
        <v>108</v>
      </c>
      <c r="D25" s="2">
        <v>6</v>
      </c>
      <c r="E25" s="6">
        <f t="shared" si="2"/>
        <v>0</v>
      </c>
      <c r="F25" s="6">
        <f t="shared" si="2"/>
        <v>0</v>
      </c>
      <c r="G25" s="6">
        <f t="shared" si="2"/>
        <v>0</v>
      </c>
      <c r="H25" s="6">
        <f t="shared" si="2"/>
        <v>0</v>
      </c>
      <c r="I25" s="6">
        <f t="shared" si="2"/>
        <v>0</v>
      </c>
      <c r="J25" s="6">
        <f t="shared" si="2"/>
        <v>108</v>
      </c>
      <c r="K25" s="6">
        <f t="shared" si="2"/>
        <v>0</v>
      </c>
      <c r="L25" s="6">
        <f t="shared" si="2"/>
        <v>0</v>
      </c>
      <c r="N25" s="301">
        <f t="shared" si="1"/>
        <v>0</v>
      </c>
    </row>
    <row r="26" spans="1:14" ht="14.25" customHeight="1">
      <c r="A26" s="184" t="s">
        <v>1317</v>
      </c>
      <c r="B26" s="76" t="s">
        <v>1318</v>
      </c>
      <c r="C26" s="12">
        <v>8.5</v>
      </c>
      <c r="D26" s="2">
        <v>3</v>
      </c>
      <c r="E26" s="6">
        <f t="shared" si="2"/>
        <v>0</v>
      </c>
      <c r="F26" s="6">
        <f t="shared" si="2"/>
        <v>0</v>
      </c>
      <c r="G26" s="6">
        <f t="shared" si="2"/>
        <v>8.5</v>
      </c>
      <c r="H26" s="6">
        <f t="shared" si="2"/>
        <v>0</v>
      </c>
      <c r="I26" s="6">
        <f t="shared" si="2"/>
        <v>0</v>
      </c>
      <c r="J26" s="6">
        <f t="shared" si="2"/>
        <v>0</v>
      </c>
      <c r="K26" s="6">
        <f t="shared" si="2"/>
        <v>0</v>
      </c>
      <c r="L26" s="6">
        <f t="shared" si="2"/>
        <v>0</v>
      </c>
      <c r="N26" s="301">
        <f t="shared" si="1"/>
        <v>0</v>
      </c>
    </row>
    <row r="27" spans="1:14" ht="14.25" customHeight="1">
      <c r="A27" s="184" t="s">
        <v>1287</v>
      </c>
      <c r="B27" s="76" t="s">
        <v>1243</v>
      </c>
      <c r="C27" s="6">
        <v>120</v>
      </c>
      <c r="D27" s="2">
        <v>6</v>
      </c>
      <c r="E27" s="6">
        <f t="shared" si="2"/>
        <v>0</v>
      </c>
      <c r="F27" s="6">
        <f t="shared" si="2"/>
        <v>0</v>
      </c>
      <c r="G27" s="6">
        <f t="shared" si="2"/>
        <v>0</v>
      </c>
      <c r="H27" s="6">
        <f t="shared" si="2"/>
        <v>0</v>
      </c>
      <c r="I27" s="6">
        <f t="shared" si="2"/>
        <v>0</v>
      </c>
      <c r="J27" s="6">
        <f t="shared" si="2"/>
        <v>120</v>
      </c>
      <c r="K27" s="6">
        <f t="shared" si="2"/>
        <v>0</v>
      </c>
      <c r="L27" s="6">
        <f t="shared" si="2"/>
        <v>0</v>
      </c>
      <c r="N27" s="301">
        <f t="shared" si="1"/>
        <v>0</v>
      </c>
    </row>
    <row r="28" spans="1:14" ht="14.25" customHeight="1">
      <c r="A28" s="184" t="s">
        <v>1293</v>
      </c>
      <c r="B28" s="76" t="s">
        <v>606</v>
      </c>
      <c r="C28" s="6">
        <v>120</v>
      </c>
      <c r="D28" s="2">
        <v>6</v>
      </c>
      <c r="E28" s="6">
        <f t="shared" si="2"/>
        <v>0</v>
      </c>
      <c r="F28" s="6">
        <f t="shared" si="2"/>
        <v>0</v>
      </c>
      <c r="G28" s="6">
        <f t="shared" si="2"/>
        <v>0</v>
      </c>
      <c r="H28" s="6">
        <f t="shared" si="2"/>
        <v>0</v>
      </c>
      <c r="I28" s="6">
        <f t="shared" si="2"/>
        <v>0</v>
      </c>
      <c r="J28" s="6">
        <f t="shared" si="2"/>
        <v>120</v>
      </c>
      <c r="K28" s="6">
        <f t="shared" si="2"/>
        <v>0</v>
      </c>
      <c r="L28" s="6">
        <f t="shared" si="2"/>
        <v>0</v>
      </c>
      <c r="N28" s="301">
        <f t="shared" si="1"/>
        <v>0</v>
      </c>
    </row>
    <row r="29" spans="1:14" ht="14.25" customHeight="1">
      <c r="A29" s="184" t="s">
        <v>1288</v>
      </c>
      <c r="B29" s="76" t="s">
        <v>1290</v>
      </c>
      <c r="C29" s="6">
        <v>48</v>
      </c>
      <c r="D29" s="2">
        <v>6</v>
      </c>
      <c r="E29" s="6">
        <f t="shared" si="2"/>
        <v>0</v>
      </c>
      <c r="F29" s="6">
        <f t="shared" si="2"/>
        <v>0</v>
      </c>
      <c r="G29" s="6">
        <f t="shared" si="2"/>
        <v>0</v>
      </c>
      <c r="H29" s="6">
        <f t="shared" si="2"/>
        <v>0</v>
      </c>
      <c r="I29" s="6">
        <f t="shared" si="2"/>
        <v>0</v>
      </c>
      <c r="J29" s="6">
        <f t="shared" si="2"/>
        <v>48</v>
      </c>
      <c r="K29" s="6">
        <f t="shared" si="2"/>
        <v>0</v>
      </c>
      <c r="L29" s="6">
        <f t="shared" si="2"/>
        <v>0</v>
      </c>
      <c r="N29" s="301">
        <f t="shared" si="1"/>
        <v>0</v>
      </c>
    </row>
    <row r="30" spans="1:14" ht="14.25" customHeight="1">
      <c r="A30" s="184" t="s">
        <v>1289</v>
      </c>
      <c r="B30" s="76" t="s">
        <v>1291</v>
      </c>
      <c r="C30" s="6">
        <v>24</v>
      </c>
      <c r="D30" s="2">
        <v>6</v>
      </c>
      <c r="E30" s="6">
        <f t="shared" si="2"/>
        <v>0</v>
      </c>
      <c r="F30" s="6">
        <f t="shared" si="2"/>
        <v>0</v>
      </c>
      <c r="G30" s="6">
        <f t="shared" si="2"/>
        <v>0</v>
      </c>
      <c r="H30" s="6">
        <f t="shared" si="2"/>
        <v>0</v>
      </c>
      <c r="I30" s="6">
        <f t="shared" si="2"/>
        <v>0</v>
      </c>
      <c r="J30" s="6">
        <f t="shared" si="2"/>
        <v>24</v>
      </c>
      <c r="K30" s="6">
        <f t="shared" si="2"/>
        <v>0</v>
      </c>
      <c r="L30" s="6">
        <f t="shared" si="2"/>
        <v>0</v>
      </c>
      <c r="N30" s="301">
        <f t="shared" si="1"/>
        <v>0</v>
      </c>
    </row>
    <row r="31" spans="1:14" ht="14.25" customHeight="1">
      <c r="A31" s="184" t="s">
        <v>1295</v>
      </c>
      <c r="B31" s="76" t="s">
        <v>638</v>
      </c>
      <c r="C31" s="6">
        <v>36</v>
      </c>
      <c r="D31" s="2">
        <v>6</v>
      </c>
      <c r="E31" s="6">
        <f t="shared" si="2"/>
        <v>0</v>
      </c>
      <c r="F31" s="6">
        <f t="shared" si="2"/>
        <v>0</v>
      </c>
      <c r="G31" s="6">
        <f t="shared" si="2"/>
        <v>0</v>
      </c>
      <c r="H31" s="6">
        <f t="shared" si="2"/>
        <v>0</v>
      </c>
      <c r="I31" s="6">
        <f t="shared" si="2"/>
        <v>0</v>
      </c>
      <c r="J31" s="6">
        <f t="shared" si="2"/>
        <v>36</v>
      </c>
      <c r="K31" s="6">
        <f t="shared" si="2"/>
        <v>0</v>
      </c>
      <c r="L31" s="6">
        <f t="shared" si="2"/>
        <v>0</v>
      </c>
      <c r="N31" s="301">
        <f t="shared" si="1"/>
        <v>0</v>
      </c>
    </row>
    <row r="32" spans="1:14" ht="14.25" customHeight="1">
      <c r="A32" s="184" t="s">
        <v>1295</v>
      </c>
      <c r="B32" s="76" t="s">
        <v>1247</v>
      </c>
      <c r="C32" s="6">
        <v>144</v>
      </c>
      <c r="D32" s="2">
        <v>6</v>
      </c>
      <c r="E32" s="6">
        <f t="shared" si="2"/>
        <v>0</v>
      </c>
      <c r="F32" s="6">
        <f t="shared" si="2"/>
        <v>0</v>
      </c>
      <c r="G32" s="6">
        <f t="shared" si="2"/>
        <v>0</v>
      </c>
      <c r="H32" s="6">
        <f t="shared" si="2"/>
        <v>0</v>
      </c>
      <c r="I32" s="6">
        <f t="shared" si="2"/>
        <v>0</v>
      </c>
      <c r="J32" s="6">
        <f t="shared" si="2"/>
        <v>144</v>
      </c>
      <c r="K32" s="6">
        <f t="shared" si="2"/>
        <v>0</v>
      </c>
      <c r="L32" s="6">
        <f t="shared" si="2"/>
        <v>0</v>
      </c>
      <c r="N32" s="301">
        <f t="shared" si="1"/>
        <v>0</v>
      </c>
    </row>
    <row r="33" spans="1:14" ht="14.25" customHeight="1">
      <c r="A33" s="184" t="s">
        <v>1298</v>
      </c>
      <c r="B33" s="76" t="s">
        <v>1299</v>
      </c>
      <c r="C33" s="6">
        <v>132</v>
      </c>
      <c r="D33" s="2">
        <v>6</v>
      </c>
      <c r="E33" s="6">
        <f t="shared" si="2"/>
        <v>0</v>
      </c>
      <c r="F33" s="6">
        <f t="shared" si="2"/>
        <v>0</v>
      </c>
      <c r="G33" s="6">
        <f t="shared" si="2"/>
        <v>0</v>
      </c>
      <c r="H33" s="6">
        <f t="shared" si="2"/>
        <v>0</v>
      </c>
      <c r="I33" s="6">
        <f t="shared" si="2"/>
        <v>0</v>
      </c>
      <c r="J33" s="6">
        <f t="shared" si="2"/>
        <v>132</v>
      </c>
      <c r="K33" s="6">
        <f t="shared" si="2"/>
        <v>0</v>
      </c>
      <c r="L33" s="6">
        <f t="shared" si="2"/>
        <v>0</v>
      </c>
      <c r="N33" s="301">
        <f t="shared" si="1"/>
        <v>0</v>
      </c>
    </row>
    <row r="34" spans="1:14" ht="14.25" customHeight="1">
      <c r="A34" s="184" t="s">
        <v>1296</v>
      </c>
      <c r="B34" s="76" t="s">
        <v>1243</v>
      </c>
      <c r="C34" s="6">
        <v>96</v>
      </c>
      <c r="D34" s="2">
        <v>6</v>
      </c>
      <c r="E34" s="6">
        <f t="shared" si="2"/>
        <v>0</v>
      </c>
      <c r="F34" s="6">
        <f t="shared" si="2"/>
        <v>0</v>
      </c>
      <c r="G34" s="6">
        <f t="shared" si="2"/>
        <v>0</v>
      </c>
      <c r="H34" s="6">
        <f t="shared" si="2"/>
        <v>0</v>
      </c>
      <c r="I34" s="6">
        <f t="shared" si="2"/>
        <v>0</v>
      </c>
      <c r="J34" s="6">
        <f t="shared" si="2"/>
        <v>96</v>
      </c>
      <c r="K34" s="6">
        <f t="shared" si="2"/>
        <v>0</v>
      </c>
      <c r="L34" s="6">
        <f t="shared" si="2"/>
        <v>0</v>
      </c>
      <c r="N34" s="301">
        <f t="shared" si="1"/>
        <v>0</v>
      </c>
    </row>
    <row r="35" spans="1:14" ht="14.25" customHeight="1">
      <c r="A35" s="184" t="s">
        <v>1297</v>
      </c>
      <c r="B35" s="76" t="s">
        <v>1290</v>
      </c>
      <c r="C35" s="87">
        <v>60</v>
      </c>
      <c r="D35" s="2">
        <v>6</v>
      </c>
      <c r="E35" s="6">
        <f t="shared" si="2"/>
        <v>0</v>
      </c>
      <c r="F35" s="6">
        <f t="shared" si="2"/>
        <v>0</v>
      </c>
      <c r="G35" s="6">
        <f t="shared" si="2"/>
        <v>0</v>
      </c>
      <c r="H35" s="6">
        <f t="shared" si="2"/>
        <v>0</v>
      </c>
      <c r="I35" s="6">
        <f t="shared" si="2"/>
        <v>0</v>
      </c>
      <c r="J35" s="6">
        <f t="shared" si="2"/>
        <v>60</v>
      </c>
      <c r="K35" s="6">
        <f t="shared" si="2"/>
        <v>0</v>
      </c>
      <c r="L35" s="6">
        <f t="shared" si="2"/>
        <v>0</v>
      </c>
      <c r="N35" s="301">
        <f t="shared" si="1"/>
        <v>0</v>
      </c>
    </row>
    <row r="36" spans="1:14" ht="14.25" customHeight="1">
      <c r="A36" s="184" t="s">
        <v>1300</v>
      </c>
      <c r="B36" s="76" t="s">
        <v>606</v>
      </c>
      <c r="C36" s="87">
        <v>72</v>
      </c>
      <c r="D36" s="2">
        <v>6</v>
      </c>
      <c r="E36" s="6">
        <f t="shared" si="2"/>
        <v>0</v>
      </c>
      <c r="F36" s="6">
        <f t="shared" si="2"/>
        <v>0</v>
      </c>
      <c r="G36" s="6">
        <f t="shared" si="2"/>
        <v>0</v>
      </c>
      <c r="H36" s="6">
        <f t="shared" si="2"/>
        <v>0</v>
      </c>
      <c r="I36" s="6">
        <f t="shared" si="2"/>
        <v>0</v>
      </c>
      <c r="J36" s="6">
        <f t="shared" si="2"/>
        <v>72</v>
      </c>
      <c r="K36" s="6">
        <f t="shared" si="2"/>
        <v>0</v>
      </c>
      <c r="L36" s="6">
        <f t="shared" si="2"/>
        <v>0</v>
      </c>
      <c r="N36" s="301">
        <f t="shared" si="1"/>
        <v>0</v>
      </c>
    </row>
    <row r="37" spans="1:14" ht="14.25" customHeight="1">
      <c r="A37" s="184" t="s">
        <v>1301</v>
      </c>
      <c r="B37" s="76" t="s">
        <v>1243</v>
      </c>
      <c r="C37" s="87">
        <v>72</v>
      </c>
      <c r="D37" s="2">
        <v>6</v>
      </c>
      <c r="E37" s="6">
        <f t="shared" ref="E37:L52" si="3">IF($D37=E$1,+$C37,0)</f>
        <v>0</v>
      </c>
      <c r="F37" s="6">
        <f t="shared" si="3"/>
        <v>0</v>
      </c>
      <c r="G37" s="6">
        <f t="shared" si="3"/>
        <v>0</v>
      </c>
      <c r="H37" s="6">
        <f t="shared" si="3"/>
        <v>0</v>
      </c>
      <c r="I37" s="6">
        <f t="shared" si="3"/>
        <v>0</v>
      </c>
      <c r="J37" s="6">
        <f t="shared" si="3"/>
        <v>72</v>
      </c>
      <c r="K37" s="6">
        <f t="shared" si="3"/>
        <v>0</v>
      </c>
      <c r="L37" s="6">
        <f t="shared" si="3"/>
        <v>0</v>
      </c>
      <c r="N37" s="301">
        <f t="shared" si="1"/>
        <v>0</v>
      </c>
    </row>
    <row r="38" spans="1:14" ht="14.25" customHeight="1">
      <c r="A38" s="184" t="s">
        <v>1301</v>
      </c>
      <c r="B38" s="76" t="s">
        <v>1275</v>
      </c>
      <c r="C38" s="87">
        <v>30</v>
      </c>
      <c r="D38" s="2">
        <v>6</v>
      </c>
      <c r="E38" s="6">
        <f t="shared" si="3"/>
        <v>0</v>
      </c>
      <c r="F38" s="6">
        <f t="shared" si="3"/>
        <v>0</v>
      </c>
      <c r="G38" s="6">
        <f t="shared" si="3"/>
        <v>0</v>
      </c>
      <c r="H38" s="6">
        <f t="shared" si="3"/>
        <v>0</v>
      </c>
      <c r="I38" s="6">
        <f t="shared" si="3"/>
        <v>0</v>
      </c>
      <c r="J38" s="6">
        <f t="shared" si="3"/>
        <v>30</v>
      </c>
      <c r="K38" s="6">
        <f t="shared" si="3"/>
        <v>0</v>
      </c>
      <c r="L38" s="6">
        <f t="shared" si="3"/>
        <v>0</v>
      </c>
      <c r="N38" s="301">
        <f t="shared" si="1"/>
        <v>0</v>
      </c>
    </row>
    <row r="39" spans="1:14" ht="14.25" customHeight="1">
      <c r="A39" s="184" t="s">
        <v>1303</v>
      </c>
      <c r="B39" s="76" t="s">
        <v>1247</v>
      </c>
      <c r="C39" s="87">
        <v>108</v>
      </c>
      <c r="D39" s="2">
        <v>6</v>
      </c>
      <c r="E39" s="6">
        <f t="shared" si="3"/>
        <v>0</v>
      </c>
      <c r="F39" s="6">
        <f t="shared" si="3"/>
        <v>0</v>
      </c>
      <c r="G39" s="6">
        <f t="shared" si="3"/>
        <v>0</v>
      </c>
      <c r="H39" s="6">
        <f t="shared" si="3"/>
        <v>0</v>
      </c>
      <c r="I39" s="6">
        <f t="shared" si="3"/>
        <v>0</v>
      </c>
      <c r="J39" s="6">
        <f t="shared" si="3"/>
        <v>108</v>
      </c>
      <c r="K39" s="6">
        <f t="shared" si="3"/>
        <v>0</v>
      </c>
      <c r="L39" s="6">
        <f t="shared" si="3"/>
        <v>0</v>
      </c>
      <c r="N39" s="301">
        <f t="shared" si="1"/>
        <v>0</v>
      </c>
    </row>
    <row r="40" spans="1:14" ht="14.25" customHeight="1">
      <c r="A40" s="184" t="s">
        <v>1304</v>
      </c>
      <c r="B40" s="76" t="s">
        <v>606</v>
      </c>
      <c r="C40" s="87">
        <v>48</v>
      </c>
      <c r="D40" s="2">
        <v>6</v>
      </c>
      <c r="E40" s="6">
        <f t="shared" si="3"/>
        <v>0</v>
      </c>
      <c r="F40" s="6">
        <f t="shared" si="3"/>
        <v>0</v>
      </c>
      <c r="G40" s="6">
        <f t="shared" si="3"/>
        <v>0</v>
      </c>
      <c r="H40" s="6">
        <f t="shared" si="3"/>
        <v>0</v>
      </c>
      <c r="I40" s="6">
        <f t="shared" si="3"/>
        <v>0</v>
      </c>
      <c r="J40" s="6">
        <f t="shared" si="3"/>
        <v>48</v>
      </c>
      <c r="K40" s="6">
        <f t="shared" si="3"/>
        <v>0</v>
      </c>
      <c r="L40" s="6">
        <f t="shared" si="3"/>
        <v>0</v>
      </c>
      <c r="N40" s="301">
        <f t="shared" si="1"/>
        <v>0</v>
      </c>
    </row>
    <row r="41" spans="1:14" ht="14.25" customHeight="1">
      <c r="A41" s="184" t="s">
        <v>1309</v>
      </c>
      <c r="B41" s="76" t="s">
        <v>409</v>
      </c>
      <c r="C41" s="87">
        <v>714</v>
      </c>
      <c r="D41" s="2">
        <v>6</v>
      </c>
      <c r="E41" s="6">
        <f t="shared" si="3"/>
        <v>0</v>
      </c>
      <c r="F41" s="6">
        <f t="shared" si="3"/>
        <v>0</v>
      </c>
      <c r="G41" s="6">
        <f t="shared" si="3"/>
        <v>0</v>
      </c>
      <c r="H41" s="6">
        <f t="shared" si="3"/>
        <v>0</v>
      </c>
      <c r="I41" s="6">
        <f t="shared" si="3"/>
        <v>0</v>
      </c>
      <c r="J41" s="6">
        <f t="shared" si="3"/>
        <v>714</v>
      </c>
      <c r="K41" s="6">
        <f t="shared" si="3"/>
        <v>0</v>
      </c>
      <c r="L41" s="6">
        <f t="shared" si="3"/>
        <v>0</v>
      </c>
      <c r="N41" s="301">
        <f t="shared" si="1"/>
        <v>0</v>
      </c>
    </row>
    <row r="42" spans="1:14" ht="14.25" customHeight="1">
      <c r="A42" s="184" t="s">
        <v>1310</v>
      </c>
      <c r="B42" s="76" t="s">
        <v>1312</v>
      </c>
      <c r="C42" s="87">
        <v>48</v>
      </c>
      <c r="D42" s="2">
        <v>6</v>
      </c>
      <c r="E42" s="6">
        <f t="shared" si="3"/>
        <v>0</v>
      </c>
      <c r="F42" s="6">
        <f t="shared" si="3"/>
        <v>0</v>
      </c>
      <c r="G42" s="6">
        <f t="shared" si="3"/>
        <v>0</v>
      </c>
      <c r="H42" s="6">
        <f t="shared" si="3"/>
        <v>0</v>
      </c>
      <c r="I42" s="6">
        <f t="shared" si="3"/>
        <v>0</v>
      </c>
      <c r="J42" s="6">
        <f t="shared" si="3"/>
        <v>48</v>
      </c>
      <c r="K42" s="6">
        <f t="shared" si="3"/>
        <v>0</v>
      </c>
      <c r="L42" s="6">
        <f t="shared" si="3"/>
        <v>0</v>
      </c>
      <c r="N42" s="301">
        <f t="shared" si="1"/>
        <v>0</v>
      </c>
    </row>
    <row r="43" spans="1:14" ht="14.25" customHeight="1">
      <c r="A43" s="184" t="s">
        <v>1311</v>
      </c>
      <c r="B43" s="76" t="s">
        <v>638</v>
      </c>
      <c r="C43" s="87">
        <v>42</v>
      </c>
      <c r="D43" s="2">
        <v>6</v>
      </c>
      <c r="E43" s="6">
        <f t="shared" si="3"/>
        <v>0</v>
      </c>
      <c r="F43" s="6">
        <f t="shared" si="3"/>
        <v>0</v>
      </c>
      <c r="G43" s="6">
        <f t="shared" si="3"/>
        <v>0</v>
      </c>
      <c r="H43" s="6">
        <f t="shared" si="3"/>
        <v>0</v>
      </c>
      <c r="I43" s="6">
        <f t="shared" si="3"/>
        <v>0</v>
      </c>
      <c r="J43" s="6">
        <f t="shared" si="3"/>
        <v>42</v>
      </c>
      <c r="K43" s="6">
        <f t="shared" si="3"/>
        <v>0</v>
      </c>
      <c r="L43" s="6">
        <f t="shared" si="3"/>
        <v>0</v>
      </c>
      <c r="N43" s="301">
        <f t="shared" si="1"/>
        <v>0</v>
      </c>
    </row>
    <row r="44" spans="1:14" ht="14.25" customHeight="1">
      <c r="A44" s="184" t="s">
        <v>1311</v>
      </c>
      <c r="B44" s="76" t="s">
        <v>1247</v>
      </c>
      <c r="C44" s="87">
        <v>252</v>
      </c>
      <c r="D44" s="2">
        <v>6</v>
      </c>
      <c r="E44" s="6">
        <f t="shared" si="3"/>
        <v>0</v>
      </c>
      <c r="F44" s="6">
        <f t="shared" si="3"/>
        <v>0</v>
      </c>
      <c r="G44" s="6">
        <f t="shared" si="3"/>
        <v>0</v>
      </c>
      <c r="H44" s="6">
        <f t="shared" si="3"/>
        <v>0</v>
      </c>
      <c r="I44" s="6">
        <f t="shared" si="3"/>
        <v>0</v>
      </c>
      <c r="J44" s="6">
        <f t="shared" si="3"/>
        <v>252</v>
      </c>
      <c r="K44" s="6">
        <f t="shared" si="3"/>
        <v>0</v>
      </c>
      <c r="L44" s="6">
        <f t="shared" si="3"/>
        <v>0</v>
      </c>
      <c r="N44" s="301">
        <f t="shared" si="1"/>
        <v>0</v>
      </c>
    </row>
    <row r="45" spans="1:14" ht="14.25" customHeight="1">
      <c r="A45" s="184" t="s">
        <v>1313</v>
      </c>
      <c r="B45" s="76" t="s">
        <v>606</v>
      </c>
      <c r="C45" s="6">
        <v>96</v>
      </c>
      <c r="D45" s="2">
        <v>6</v>
      </c>
      <c r="E45" s="6">
        <f t="shared" si="3"/>
        <v>0</v>
      </c>
      <c r="F45" s="6">
        <f t="shared" si="3"/>
        <v>0</v>
      </c>
      <c r="G45" s="6">
        <f t="shared" si="3"/>
        <v>0</v>
      </c>
      <c r="H45" s="6">
        <f t="shared" si="3"/>
        <v>0</v>
      </c>
      <c r="I45" s="6">
        <f t="shared" si="3"/>
        <v>0</v>
      </c>
      <c r="J45" s="6">
        <f t="shared" si="3"/>
        <v>96</v>
      </c>
      <c r="K45" s="6">
        <f t="shared" si="3"/>
        <v>0</v>
      </c>
      <c r="L45" s="6">
        <f t="shared" si="3"/>
        <v>0</v>
      </c>
      <c r="N45" s="301">
        <f t="shared" si="1"/>
        <v>0</v>
      </c>
    </row>
    <row r="46" spans="1:14" ht="14.25" customHeight="1">
      <c r="A46" s="184" t="s">
        <v>1314</v>
      </c>
      <c r="B46" s="76" t="s">
        <v>1243</v>
      </c>
      <c r="C46" s="87">
        <v>72</v>
      </c>
      <c r="D46" s="2">
        <v>6</v>
      </c>
      <c r="E46" s="6">
        <f t="shared" si="3"/>
        <v>0</v>
      </c>
      <c r="F46" s="6">
        <f t="shared" si="3"/>
        <v>0</v>
      </c>
      <c r="G46" s="6">
        <f t="shared" si="3"/>
        <v>0</v>
      </c>
      <c r="H46" s="6">
        <f t="shared" si="3"/>
        <v>0</v>
      </c>
      <c r="I46" s="6">
        <f t="shared" si="3"/>
        <v>0</v>
      </c>
      <c r="J46" s="6">
        <f t="shared" si="3"/>
        <v>72</v>
      </c>
      <c r="K46" s="6">
        <f t="shared" si="3"/>
        <v>0</v>
      </c>
      <c r="L46" s="6">
        <f t="shared" si="3"/>
        <v>0</v>
      </c>
      <c r="N46" s="301">
        <f t="shared" si="1"/>
        <v>0</v>
      </c>
    </row>
    <row r="47" spans="1:14" ht="14.25" customHeight="1">
      <c r="A47" s="184" t="s">
        <v>1323</v>
      </c>
      <c r="B47" s="76" t="s">
        <v>1324</v>
      </c>
      <c r="C47" s="87">
        <v>48</v>
      </c>
      <c r="D47" s="2">
        <v>6</v>
      </c>
      <c r="E47" s="6">
        <f t="shared" si="3"/>
        <v>0</v>
      </c>
      <c r="F47" s="6">
        <f t="shared" si="3"/>
        <v>0</v>
      </c>
      <c r="G47" s="6">
        <f t="shared" si="3"/>
        <v>0</v>
      </c>
      <c r="H47" s="6">
        <f t="shared" si="3"/>
        <v>0</v>
      </c>
      <c r="I47" s="6">
        <f t="shared" si="3"/>
        <v>0</v>
      </c>
      <c r="J47" s="6">
        <f t="shared" si="3"/>
        <v>48</v>
      </c>
      <c r="K47" s="6">
        <f t="shared" si="3"/>
        <v>0</v>
      </c>
      <c r="L47" s="6">
        <f t="shared" si="3"/>
        <v>0</v>
      </c>
      <c r="N47" s="301">
        <f t="shared" si="1"/>
        <v>0</v>
      </c>
    </row>
    <row r="48" spans="1:14" ht="14.25" customHeight="1">
      <c r="A48" s="184" t="s">
        <v>1325</v>
      </c>
      <c r="B48" s="76" t="s">
        <v>1326</v>
      </c>
      <c r="C48" s="87">
        <v>48</v>
      </c>
      <c r="D48" s="2">
        <v>6</v>
      </c>
      <c r="E48" s="6">
        <f t="shared" si="3"/>
        <v>0</v>
      </c>
      <c r="F48" s="6">
        <f t="shared" si="3"/>
        <v>0</v>
      </c>
      <c r="G48" s="6">
        <f t="shared" si="3"/>
        <v>0</v>
      </c>
      <c r="H48" s="6">
        <f t="shared" si="3"/>
        <v>0</v>
      </c>
      <c r="I48" s="6">
        <f t="shared" si="3"/>
        <v>0</v>
      </c>
      <c r="J48" s="6">
        <f t="shared" si="3"/>
        <v>48</v>
      </c>
      <c r="K48" s="6">
        <f t="shared" si="3"/>
        <v>0</v>
      </c>
      <c r="L48" s="6">
        <f t="shared" si="3"/>
        <v>0</v>
      </c>
      <c r="N48" s="301">
        <f t="shared" si="1"/>
        <v>0</v>
      </c>
    </row>
    <row r="49" spans="1:14" ht="14.25" customHeight="1">
      <c r="A49" s="184" t="s">
        <v>1331</v>
      </c>
      <c r="B49" s="76" t="s">
        <v>1243</v>
      </c>
      <c r="C49" s="87">
        <v>120</v>
      </c>
      <c r="D49" s="2">
        <v>6</v>
      </c>
      <c r="E49" s="6">
        <f t="shared" si="3"/>
        <v>0</v>
      </c>
      <c r="F49" s="6">
        <f t="shared" si="3"/>
        <v>0</v>
      </c>
      <c r="G49" s="6">
        <f t="shared" si="3"/>
        <v>0</v>
      </c>
      <c r="H49" s="6">
        <f t="shared" si="3"/>
        <v>0</v>
      </c>
      <c r="I49" s="6">
        <f t="shared" si="3"/>
        <v>0</v>
      </c>
      <c r="J49" s="6">
        <f t="shared" si="3"/>
        <v>120</v>
      </c>
      <c r="K49" s="6">
        <f t="shared" si="3"/>
        <v>0</v>
      </c>
      <c r="L49" s="6">
        <f t="shared" si="3"/>
        <v>0</v>
      </c>
      <c r="N49" s="301">
        <f t="shared" si="1"/>
        <v>0</v>
      </c>
    </row>
    <row r="50" spans="1:14" ht="14.25" customHeight="1">
      <c r="A50" s="184" t="s">
        <v>1332</v>
      </c>
      <c r="B50" s="76" t="s">
        <v>606</v>
      </c>
      <c r="C50" s="87">
        <v>96</v>
      </c>
      <c r="D50" s="2">
        <v>6</v>
      </c>
      <c r="E50" s="6">
        <f t="shared" si="3"/>
        <v>0</v>
      </c>
      <c r="F50" s="6">
        <f t="shared" si="3"/>
        <v>0</v>
      </c>
      <c r="G50" s="6">
        <f t="shared" si="3"/>
        <v>0</v>
      </c>
      <c r="H50" s="6">
        <f t="shared" si="3"/>
        <v>0</v>
      </c>
      <c r="I50" s="6">
        <f t="shared" si="3"/>
        <v>0</v>
      </c>
      <c r="J50" s="6">
        <f t="shared" si="3"/>
        <v>96</v>
      </c>
      <c r="K50" s="6">
        <f t="shared" si="3"/>
        <v>0</v>
      </c>
      <c r="L50" s="6">
        <f t="shared" si="3"/>
        <v>0</v>
      </c>
      <c r="N50" s="301">
        <f t="shared" si="1"/>
        <v>0</v>
      </c>
    </row>
    <row r="51" spans="1:14" ht="14.25" customHeight="1">
      <c r="A51" s="184" t="s">
        <v>1333</v>
      </c>
      <c r="B51" s="76" t="s">
        <v>1334</v>
      </c>
      <c r="C51" s="87">
        <v>36</v>
      </c>
      <c r="D51" s="2">
        <v>6</v>
      </c>
      <c r="E51" s="6">
        <f t="shared" si="3"/>
        <v>0</v>
      </c>
      <c r="F51" s="6">
        <f t="shared" si="3"/>
        <v>0</v>
      </c>
      <c r="G51" s="6">
        <f t="shared" si="3"/>
        <v>0</v>
      </c>
      <c r="H51" s="6">
        <f t="shared" si="3"/>
        <v>0</v>
      </c>
      <c r="I51" s="6">
        <f t="shared" si="3"/>
        <v>0</v>
      </c>
      <c r="J51" s="6">
        <f t="shared" si="3"/>
        <v>36</v>
      </c>
      <c r="K51" s="6">
        <f t="shared" si="3"/>
        <v>0</v>
      </c>
      <c r="L51" s="6">
        <f t="shared" si="3"/>
        <v>0</v>
      </c>
      <c r="N51" s="301">
        <f t="shared" si="1"/>
        <v>0</v>
      </c>
    </row>
    <row r="52" spans="1:14" ht="14.25" customHeight="1">
      <c r="A52" s="184" t="s">
        <v>1335</v>
      </c>
      <c r="B52" s="76" t="s">
        <v>1334</v>
      </c>
      <c r="C52" s="87">
        <v>144</v>
      </c>
      <c r="D52" s="2">
        <v>6</v>
      </c>
      <c r="E52" s="6">
        <f t="shared" ref="E52:L67" si="4">IF($D52=E$1,+$C52,0)</f>
        <v>0</v>
      </c>
      <c r="F52" s="6">
        <f t="shared" si="4"/>
        <v>0</v>
      </c>
      <c r="G52" s="6">
        <f t="shared" si="3"/>
        <v>0</v>
      </c>
      <c r="H52" s="6">
        <f t="shared" si="4"/>
        <v>0</v>
      </c>
      <c r="I52" s="6">
        <f t="shared" si="4"/>
        <v>0</v>
      </c>
      <c r="J52" s="6">
        <f t="shared" si="4"/>
        <v>144</v>
      </c>
      <c r="K52" s="6">
        <f t="shared" si="4"/>
        <v>0</v>
      </c>
      <c r="L52" s="6">
        <f t="shared" si="4"/>
        <v>0</v>
      </c>
      <c r="N52" s="301">
        <f t="shared" si="1"/>
        <v>0</v>
      </c>
    </row>
    <row r="53" spans="1:14" ht="14.25" customHeight="1">
      <c r="A53" s="184" t="s">
        <v>1335</v>
      </c>
      <c r="B53" s="76" t="s">
        <v>1336</v>
      </c>
      <c r="C53" s="87">
        <v>60</v>
      </c>
      <c r="D53" s="2">
        <v>6</v>
      </c>
      <c r="E53" s="6">
        <f t="shared" si="4"/>
        <v>0</v>
      </c>
      <c r="F53" s="6">
        <f t="shared" si="4"/>
        <v>0</v>
      </c>
      <c r="G53" s="6">
        <f t="shared" si="4"/>
        <v>0</v>
      </c>
      <c r="H53" s="6">
        <f t="shared" si="4"/>
        <v>0</v>
      </c>
      <c r="I53" s="6">
        <f t="shared" si="4"/>
        <v>0</v>
      </c>
      <c r="J53" s="6">
        <f t="shared" si="4"/>
        <v>60</v>
      </c>
      <c r="K53" s="6">
        <f t="shared" si="4"/>
        <v>0</v>
      </c>
      <c r="L53" s="6">
        <f t="shared" si="4"/>
        <v>0</v>
      </c>
      <c r="N53" s="301">
        <f t="shared" si="1"/>
        <v>0</v>
      </c>
    </row>
    <row r="54" spans="1:14" ht="14.25" customHeight="1">
      <c r="A54" s="184" t="s">
        <v>1338</v>
      </c>
      <c r="B54" s="76" t="s">
        <v>606</v>
      </c>
      <c r="C54" s="87">
        <v>96</v>
      </c>
      <c r="D54" s="2">
        <v>6</v>
      </c>
      <c r="E54" s="6">
        <f t="shared" si="4"/>
        <v>0</v>
      </c>
      <c r="F54" s="6">
        <f t="shared" si="4"/>
        <v>0</v>
      </c>
      <c r="G54" s="6">
        <f t="shared" si="4"/>
        <v>0</v>
      </c>
      <c r="H54" s="6">
        <f t="shared" si="4"/>
        <v>0</v>
      </c>
      <c r="I54" s="6">
        <f t="shared" si="4"/>
        <v>0</v>
      </c>
      <c r="J54" s="6">
        <f t="shared" si="4"/>
        <v>96</v>
      </c>
      <c r="K54" s="6">
        <f t="shared" si="4"/>
        <v>0</v>
      </c>
      <c r="L54" s="6">
        <f t="shared" si="4"/>
        <v>0</v>
      </c>
      <c r="N54" s="301">
        <f t="shared" si="1"/>
        <v>0</v>
      </c>
    </row>
    <row r="55" spans="1:14" ht="14.25" customHeight="1">
      <c r="A55" s="184" t="s">
        <v>1338</v>
      </c>
      <c r="B55" s="76" t="s">
        <v>1339</v>
      </c>
      <c r="C55" s="87">
        <v>96</v>
      </c>
      <c r="D55" s="2">
        <v>6</v>
      </c>
      <c r="E55" s="6">
        <f t="shared" si="4"/>
        <v>0</v>
      </c>
      <c r="F55" s="6">
        <f t="shared" si="4"/>
        <v>0</v>
      </c>
      <c r="G55" s="6">
        <f t="shared" si="4"/>
        <v>0</v>
      </c>
      <c r="H55" s="6">
        <f t="shared" si="4"/>
        <v>0</v>
      </c>
      <c r="I55" s="6">
        <f t="shared" si="4"/>
        <v>0</v>
      </c>
      <c r="J55" s="6">
        <f t="shared" si="4"/>
        <v>96</v>
      </c>
      <c r="K55" s="6">
        <f t="shared" si="4"/>
        <v>0</v>
      </c>
      <c r="L55" s="6">
        <f t="shared" si="4"/>
        <v>0</v>
      </c>
      <c r="N55" s="301">
        <f t="shared" si="1"/>
        <v>0</v>
      </c>
    </row>
    <row r="56" spans="1:14" ht="14.25" customHeight="1">
      <c r="A56" s="184" t="s">
        <v>1360</v>
      </c>
      <c r="B56" s="76" t="s">
        <v>620</v>
      </c>
      <c r="C56" s="87">
        <v>108</v>
      </c>
      <c r="D56" s="2">
        <v>6</v>
      </c>
      <c r="E56" s="6">
        <f t="shared" si="4"/>
        <v>0</v>
      </c>
      <c r="F56" s="6">
        <f t="shared" si="4"/>
        <v>0</v>
      </c>
      <c r="G56" s="6">
        <f t="shared" si="4"/>
        <v>0</v>
      </c>
      <c r="H56" s="6">
        <f t="shared" si="4"/>
        <v>0</v>
      </c>
      <c r="I56" s="6">
        <f t="shared" si="4"/>
        <v>0</v>
      </c>
      <c r="J56" s="6">
        <f t="shared" si="4"/>
        <v>108</v>
      </c>
      <c r="K56" s="6">
        <f t="shared" si="4"/>
        <v>0</v>
      </c>
      <c r="L56" s="6">
        <f t="shared" si="4"/>
        <v>0</v>
      </c>
      <c r="N56" s="301">
        <f t="shared" si="1"/>
        <v>0</v>
      </c>
    </row>
    <row r="57" spans="1:14" ht="14.25" customHeight="1">
      <c r="A57" s="184" t="s">
        <v>1361</v>
      </c>
      <c r="B57" s="76" t="s">
        <v>638</v>
      </c>
      <c r="C57" s="87">
        <v>36</v>
      </c>
      <c r="D57" s="2">
        <v>6</v>
      </c>
      <c r="E57" s="6">
        <f t="shared" si="4"/>
        <v>0</v>
      </c>
      <c r="F57" s="6">
        <f t="shared" si="4"/>
        <v>0</v>
      </c>
      <c r="G57" s="6">
        <f t="shared" si="4"/>
        <v>0</v>
      </c>
      <c r="H57" s="6">
        <f t="shared" si="4"/>
        <v>0</v>
      </c>
      <c r="I57" s="6">
        <f t="shared" si="4"/>
        <v>0</v>
      </c>
      <c r="J57" s="6">
        <f t="shared" si="4"/>
        <v>36</v>
      </c>
      <c r="K57" s="6">
        <f t="shared" si="4"/>
        <v>0</v>
      </c>
      <c r="L57" s="6">
        <f t="shared" si="4"/>
        <v>0</v>
      </c>
      <c r="N57" s="301">
        <f t="shared" si="1"/>
        <v>0</v>
      </c>
    </row>
    <row r="58" spans="1:14" ht="14.25" customHeight="1">
      <c r="A58" s="184" t="s">
        <v>1362</v>
      </c>
      <c r="B58" s="76" t="s">
        <v>1363</v>
      </c>
      <c r="C58" s="87">
        <v>120</v>
      </c>
      <c r="D58" s="2">
        <v>6</v>
      </c>
      <c r="E58" s="6">
        <f t="shared" si="4"/>
        <v>0</v>
      </c>
      <c r="F58" s="6">
        <f t="shared" si="4"/>
        <v>0</v>
      </c>
      <c r="G58" s="6">
        <f t="shared" si="4"/>
        <v>0</v>
      </c>
      <c r="H58" s="6">
        <f t="shared" si="4"/>
        <v>0</v>
      </c>
      <c r="I58" s="6">
        <f t="shared" si="4"/>
        <v>0</v>
      </c>
      <c r="J58" s="6">
        <f t="shared" si="4"/>
        <v>120</v>
      </c>
      <c r="K58" s="6">
        <f t="shared" si="4"/>
        <v>0</v>
      </c>
      <c r="L58" s="6">
        <f t="shared" si="4"/>
        <v>0</v>
      </c>
      <c r="N58" s="301">
        <f t="shared" si="1"/>
        <v>0</v>
      </c>
    </row>
    <row r="59" spans="1:14" ht="14.25" customHeight="1">
      <c r="A59" s="184"/>
      <c r="B59" s="76"/>
      <c r="C59" s="87"/>
      <c r="D59" s="2">
        <v>6</v>
      </c>
      <c r="E59" s="6">
        <f t="shared" si="4"/>
        <v>0</v>
      </c>
      <c r="F59" s="6">
        <f t="shared" si="4"/>
        <v>0</v>
      </c>
      <c r="G59" s="6">
        <f t="shared" si="4"/>
        <v>0</v>
      </c>
      <c r="H59" s="6">
        <f t="shared" si="4"/>
        <v>0</v>
      </c>
      <c r="I59" s="6">
        <f t="shared" si="4"/>
        <v>0</v>
      </c>
      <c r="J59" s="6">
        <f t="shared" si="4"/>
        <v>0</v>
      </c>
      <c r="K59" s="6">
        <f t="shared" si="4"/>
        <v>0</v>
      </c>
      <c r="L59" s="6">
        <f t="shared" si="4"/>
        <v>0</v>
      </c>
      <c r="N59" s="301">
        <f t="shared" si="1"/>
        <v>0</v>
      </c>
    </row>
    <row r="60" spans="1:14" ht="14.25" customHeight="1">
      <c r="A60" s="184"/>
      <c r="B60" s="76"/>
      <c r="C60" s="87"/>
      <c r="D60" s="2">
        <v>6</v>
      </c>
      <c r="E60" s="6">
        <f t="shared" si="4"/>
        <v>0</v>
      </c>
      <c r="F60" s="6">
        <f t="shared" si="4"/>
        <v>0</v>
      </c>
      <c r="G60" s="6">
        <f t="shared" si="4"/>
        <v>0</v>
      </c>
      <c r="H60" s="6">
        <f t="shared" si="4"/>
        <v>0</v>
      </c>
      <c r="I60" s="6">
        <f t="shared" si="4"/>
        <v>0</v>
      </c>
      <c r="J60" s="6">
        <f t="shared" si="4"/>
        <v>0</v>
      </c>
      <c r="K60" s="6">
        <f t="shared" si="4"/>
        <v>0</v>
      </c>
      <c r="L60" s="6">
        <f t="shared" si="4"/>
        <v>0</v>
      </c>
      <c r="N60" s="301">
        <f t="shared" si="1"/>
        <v>0</v>
      </c>
    </row>
    <row r="61" spans="1:14" ht="14.25" customHeight="1">
      <c r="A61" s="184"/>
      <c r="B61" s="76"/>
      <c r="C61" s="87"/>
      <c r="D61" s="2">
        <v>6</v>
      </c>
      <c r="E61" s="6">
        <f t="shared" si="4"/>
        <v>0</v>
      </c>
      <c r="F61" s="6">
        <f t="shared" si="4"/>
        <v>0</v>
      </c>
      <c r="G61" s="6">
        <f t="shared" si="4"/>
        <v>0</v>
      </c>
      <c r="H61" s="6">
        <f t="shared" si="4"/>
        <v>0</v>
      </c>
      <c r="I61" s="6">
        <f t="shared" si="4"/>
        <v>0</v>
      </c>
      <c r="J61" s="6">
        <f t="shared" si="4"/>
        <v>0</v>
      </c>
      <c r="K61" s="6">
        <f t="shared" si="4"/>
        <v>0</v>
      </c>
      <c r="L61" s="6">
        <f t="shared" si="4"/>
        <v>0</v>
      </c>
      <c r="N61" s="301">
        <f t="shared" si="1"/>
        <v>0</v>
      </c>
    </row>
    <row r="62" spans="1:14" ht="14.25" customHeight="1">
      <c r="A62" s="184"/>
      <c r="B62" s="76"/>
      <c r="C62" s="87"/>
      <c r="D62" s="2">
        <v>6</v>
      </c>
      <c r="E62" s="6">
        <f t="shared" si="4"/>
        <v>0</v>
      </c>
      <c r="F62" s="6">
        <f t="shared" si="4"/>
        <v>0</v>
      </c>
      <c r="G62" s="6">
        <f t="shared" si="4"/>
        <v>0</v>
      </c>
      <c r="H62" s="6">
        <f t="shared" si="4"/>
        <v>0</v>
      </c>
      <c r="I62" s="6">
        <f t="shared" si="4"/>
        <v>0</v>
      </c>
      <c r="J62" s="6">
        <f t="shared" si="4"/>
        <v>0</v>
      </c>
      <c r="K62" s="6">
        <f t="shared" si="4"/>
        <v>0</v>
      </c>
      <c r="L62" s="6">
        <f t="shared" si="4"/>
        <v>0</v>
      </c>
      <c r="N62" s="301">
        <f t="shared" si="1"/>
        <v>0</v>
      </c>
    </row>
    <row r="63" spans="1:14" ht="14.25" customHeight="1">
      <c r="A63" s="184"/>
      <c r="B63" s="76"/>
      <c r="C63" s="87"/>
      <c r="D63" s="2">
        <v>6</v>
      </c>
      <c r="E63" s="6">
        <f t="shared" si="4"/>
        <v>0</v>
      </c>
      <c r="F63" s="6">
        <f t="shared" si="4"/>
        <v>0</v>
      </c>
      <c r="G63" s="6">
        <f t="shared" si="4"/>
        <v>0</v>
      </c>
      <c r="H63" s="6">
        <f t="shared" si="4"/>
        <v>0</v>
      </c>
      <c r="I63" s="6">
        <f t="shared" si="4"/>
        <v>0</v>
      </c>
      <c r="J63" s="6">
        <f t="shared" si="4"/>
        <v>0</v>
      </c>
      <c r="K63" s="6">
        <f t="shared" si="4"/>
        <v>0</v>
      </c>
      <c r="L63" s="6">
        <f t="shared" si="4"/>
        <v>0</v>
      </c>
      <c r="N63" s="301">
        <f t="shared" si="1"/>
        <v>0</v>
      </c>
    </row>
    <row r="64" spans="1:14" ht="14.25" customHeight="1">
      <c r="A64" s="184"/>
      <c r="B64" s="76"/>
      <c r="C64" s="87"/>
      <c r="D64" s="2">
        <v>6</v>
      </c>
      <c r="E64" s="6">
        <f t="shared" si="4"/>
        <v>0</v>
      </c>
      <c r="F64" s="6">
        <f t="shared" si="4"/>
        <v>0</v>
      </c>
      <c r="G64" s="6">
        <f t="shared" si="4"/>
        <v>0</v>
      </c>
      <c r="H64" s="6">
        <f t="shared" si="4"/>
        <v>0</v>
      </c>
      <c r="I64" s="6">
        <f t="shared" si="4"/>
        <v>0</v>
      </c>
      <c r="J64" s="6">
        <f t="shared" si="4"/>
        <v>0</v>
      </c>
      <c r="K64" s="6">
        <f t="shared" si="4"/>
        <v>0</v>
      </c>
      <c r="L64" s="6">
        <f t="shared" si="4"/>
        <v>0</v>
      </c>
      <c r="N64" s="301">
        <f t="shared" si="1"/>
        <v>0</v>
      </c>
    </row>
    <row r="65" spans="1:14" ht="14.25" customHeight="1">
      <c r="A65" s="184"/>
      <c r="B65" s="76"/>
      <c r="C65" s="87"/>
      <c r="D65" s="2">
        <v>6</v>
      </c>
      <c r="E65" s="6">
        <f t="shared" si="4"/>
        <v>0</v>
      </c>
      <c r="F65" s="6">
        <f t="shared" si="4"/>
        <v>0</v>
      </c>
      <c r="G65" s="6">
        <f t="shared" si="4"/>
        <v>0</v>
      </c>
      <c r="H65" s="6">
        <f t="shared" si="4"/>
        <v>0</v>
      </c>
      <c r="I65" s="6">
        <f t="shared" si="4"/>
        <v>0</v>
      </c>
      <c r="J65" s="6">
        <f t="shared" si="4"/>
        <v>0</v>
      </c>
      <c r="K65" s="6">
        <f t="shared" si="4"/>
        <v>0</v>
      </c>
      <c r="L65" s="6">
        <f t="shared" si="4"/>
        <v>0</v>
      </c>
      <c r="N65" s="301">
        <f t="shared" si="1"/>
        <v>0</v>
      </c>
    </row>
    <row r="66" spans="1:14" ht="14.25" customHeight="1">
      <c r="A66" s="184"/>
      <c r="B66" s="76"/>
      <c r="C66" s="87"/>
      <c r="D66" s="2">
        <v>6</v>
      </c>
      <c r="E66" s="6">
        <f t="shared" si="4"/>
        <v>0</v>
      </c>
      <c r="F66" s="6">
        <f t="shared" si="4"/>
        <v>0</v>
      </c>
      <c r="G66" s="6">
        <f t="shared" si="4"/>
        <v>0</v>
      </c>
      <c r="H66" s="6">
        <f t="shared" si="4"/>
        <v>0</v>
      </c>
      <c r="I66" s="6">
        <f t="shared" si="4"/>
        <v>0</v>
      </c>
      <c r="J66" s="6">
        <f t="shared" si="4"/>
        <v>0</v>
      </c>
      <c r="K66" s="6">
        <f t="shared" si="4"/>
        <v>0</v>
      </c>
      <c r="L66" s="6">
        <f t="shared" si="4"/>
        <v>0</v>
      </c>
      <c r="N66" s="301">
        <f t="shared" si="1"/>
        <v>0</v>
      </c>
    </row>
    <row r="67" spans="1:14" ht="14.25" customHeight="1">
      <c r="A67" s="184"/>
      <c r="B67" s="76"/>
      <c r="C67" s="87"/>
      <c r="D67" s="2">
        <v>6</v>
      </c>
      <c r="E67" s="6">
        <f t="shared" si="4"/>
        <v>0</v>
      </c>
      <c r="F67" s="6">
        <f t="shared" si="4"/>
        <v>0</v>
      </c>
      <c r="G67" s="6">
        <f t="shared" si="4"/>
        <v>0</v>
      </c>
      <c r="H67" s="6">
        <f t="shared" si="4"/>
        <v>0</v>
      </c>
      <c r="I67" s="6">
        <f t="shared" si="4"/>
        <v>0</v>
      </c>
      <c r="J67" s="6">
        <f t="shared" si="4"/>
        <v>0</v>
      </c>
      <c r="K67" s="6">
        <f t="shared" si="4"/>
        <v>0</v>
      </c>
      <c r="L67" s="6">
        <f t="shared" si="4"/>
        <v>0</v>
      </c>
      <c r="N67" s="301">
        <f t="shared" si="1"/>
        <v>0</v>
      </c>
    </row>
    <row r="68" spans="1:14" ht="14.25" customHeight="1">
      <c r="A68" s="184"/>
      <c r="B68" s="76"/>
      <c r="C68" s="87"/>
      <c r="D68" s="2">
        <v>6</v>
      </c>
      <c r="E68" s="6">
        <f t="shared" ref="E68:L83" si="5">IF($D68=E$1,+$C68,0)</f>
        <v>0</v>
      </c>
      <c r="F68" s="6">
        <f t="shared" si="5"/>
        <v>0</v>
      </c>
      <c r="G68" s="6">
        <f t="shared" si="5"/>
        <v>0</v>
      </c>
      <c r="H68" s="6">
        <f t="shared" si="5"/>
        <v>0</v>
      </c>
      <c r="I68" s="6">
        <f t="shared" si="5"/>
        <v>0</v>
      </c>
      <c r="J68" s="6">
        <f t="shared" si="5"/>
        <v>0</v>
      </c>
      <c r="K68" s="6">
        <f t="shared" si="5"/>
        <v>0</v>
      </c>
      <c r="L68" s="6">
        <f t="shared" si="5"/>
        <v>0</v>
      </c>
      <c r="N68" s="301">
        <f t="shared" si="1"/>
        <v>0</v>
      </c>
    </row>
    <row r="69" spans="1:14" ht="14.25" customHeight="1">
      <c r="A69" s="184"/>
      <c r="B69" s="76"/>
      <c r="C69" s="87"/>
      <c r="D69" s="2">
        <v>6</v>
      </c>
      <c r="E69" s="6">
        <f t="shared" si="5"/>
        <v>0</v>
      </c>
      <c r="F69" s="6">
        <f t="shared" si="5"/>
        <v>0</v>
      </c>
      <c r="G69" s="6">
        <f t="shared" si="5"/>
        <v>0</v>
      </c>
      <c r="H69" s="6">
        <f t="shared" si="5"/>
        <v>0</v>
      </c>
      <c r="I69" s="6">
        <f t="shared" si="5"/>
        <v>0</v>
      </c>
      <c r="J69" s="6">
        <f t="shared" si="5"/>
        <v>0</v>
      </c>
      <c r="K69" s="6">
        <f t="shared" si="5"/>
        <v>0</v>
      </c>
      <c r="L69" s="6">
        <f t="shared" si="5"/>
        <v>0</v>
      </c>
      <c r="N69" s="301">
        <f t="shared" ref="N69:N98" si="6">+C69-SUM(E69:L69)</f>
        <v>0</v>
      </c>
    </row>
    <row r="70" spans="1:14" ht="14.25" customHeight="1">
      <c r="A70" s="184"/>
      <c r="B70" s="76"/>
      <c r="C70" s="87"/>
      <c r="D70" s="2">
        <v>6</v>
      </c>
      <c r="E70" s="6">
        <f t="shared" si="5"/>
        <v>0</v>
      </c>
      <c r="F70" s="6">
        <f t="shared" si="5"/>
        <v>0</v>
      </c>
      <c r="G70" s="6">
        <f t="shared" si="5"/>
        <v>0</v>
      </c>
      <c r="H70" s="6">
        <f t="shared" si="5"/>
        <v>0</v>
      </c>
      <c r="I70" s="6">
        <f t="shared" si="5"/>
        <v>0</v>
      </c>
      <c r="J70" s="6">
        <f t="shared" si="5"/>
        <v>0</v>
      </c>
      <c r="K70" s="6">
        <f t="shared" si="5"/>
        <v>0</v>
      </c>
      <c r="L70" s="6">
        <f t="shared" si="5"/>
        <v>0</v>
      </c>
      <c r="N70" s="301">
        <f t="shared" si="6"/>
        <v>0</v>
      </c>
    </row>
    <row r="71" spans="1:14" ht="14.25" customHeight="1">
      <c r="A71" s="184"/>
      <c r="B71" s="76"/>
      <c r="C71" s="87"/>
      <c r="D71" s="2">
        <v>6</v>
      </c>
      <c r="E71" s="6">
        <f t="shared" si="5"/>
        <v>0</v>
      </c>
      <c r="F71" s="6">
        <f t="shared" si="5"/>
        <v>0</v>
      </c>
      <c r="G71" s="6">
        <f t="shared" si="5"/>
        <v>0</v>
      </c>
      <c r="H71" s="6">
        <f t="shared" si="5"/>
        <v>0</v>
      </c>
      <c r="I71" s="6">
        <f t="shared" si="5"/>
        <v>0</v>
      </c>
      <c r="J71" s="6">
        <f t="shared" si="5"/>
        <v>0</v>
      </c>
      <c r="K71" s="6">
        <f t="shared" si="5"/>
        <v>0</v>
      </c>
      <c r="L71" s="6">
        <f t="shared" si="5"/>
        <v>0</v>
      </c>
      <c r="N71" s="301">
        <f t="shared" si="6"/>
        <v>0</v>
      </c>
    </row>
    <row r="72" spans="1:14" ht="14.25" customHeight="1">
      <c r="A72" s="184"/>
      <c r="B72" s="76"/>
      <c r="C72" s="87"/>
      <c r="D72" s="2">
        <v>6</v>
      </c>
      <c r="E72" s="6">
        <f t="shared" si="5"/>
        <v>0</v>
      </c>
      <c r="F72" s="6">
        <f t="shared" si="5"/>
        <v>0</v>
      </c>
      <c r="G72" s="6">
        <f t="shared" si="5"/>
        <v>0</v>
      </c>
      <c r="H72" s="6">
        <f t="shared" si="5"/>
        <v>0</v>
      </c>
      <c r="I72" s="6">
        <f t="shared" si="5"/>
        <v>0</v>
      </c>
      <c r="J72" s="6">
        <f t="shared" si="5"/>
        <v>0</v>
      </c>
      <c r="K72" s="6">
        <f t="shared" si="5"/>
        <v>0</v>
      </c>
      <c r="L72" s="6">
        <f t="shared" si="5"/>
        <v>0</v>
      </c>
      <c r="N72" s="301">
        <f t="shared" si="6"/>
        <v>0</v>
      </c>
    </row>
    <row r="73" spans="1:14" ht="14.25" customHeight="1">
      <c r="A73" s="184"/>
      <c r="B73" s="76"/>
      <c r="C73" s="87"/>
      <c r="D73" s="2">
        <v>6</v>
      </c>
      <c r="E73" s="6">
        <f t="shared" si="5"/>
        <v>0</v>
      </c>
      <c r="F73" s="6">
        <f t="shared" si="5"/>
        <v>0</v>
      </c>
      <c r="G73" s="6">
        <f t="shared" si="5"/>
        <v>0</v>
      </c>
      <c r="H73" s="6">
        <f t="shared" si="5"/>
        <v>0</v>
      </c>
      <c r="I73" s="6">
        <f t="shared" si="5"/>
        <v>0</v>
      </c>
      <c r="J73" s="6">
        <f t="shared" si="5"/>
        <v>0</v>
      </c>
      <c r="K73" s="6">
        <f t="shared" si="5"/>
        <v>0</v>
      </c>
      <c r="L73" s="6">
        <f t="shared" si="5"/>
        <v>0</v>
      </c>
      <c r="N73" s="301">
        <f t="shared" si="6"/>
        <v>0</v>
      </c>
    </row>
    <row r="74" spans="1:14" ht="14.25" customHeight="1">
      <c r="A74" s="184"/>
      <c r="B74" s="76"/>
      <c r="C74" s="87"/>
      <c r="D74" s="2">
        <v>6</v>
      </c>
      <c r="E74" s="6">
        <f t="shared" si="5"/>
        <v>0</v>
      </c>
      <c r="F74" s="6">
        <f t="shared" si="5"/>
        <v>0</v>
      </c>
      <c r="G74" s="6">
        <f t="shared" si="5"/>
        <v>0</v>
      </c>
      <c r="H74" s="6">
        <f t="shared" si="5"/>
        <v>0</v>
      </c>
      <c r="I74" s="6">
        <f t="shared" si="5"/>
        <v>0</v>
      </c>
      <c r="J74" s="6">
        <f t="shared" si="5"/>
        <v>0</v>
      </c>
      <c r="K74" s="6">
        <f t="shared" si="5"/>
        <v>0</v>
      </c>
      <c r="L74" s="6">
        <f t="shared" si="5"/>
        <v>0</v>
      </c>
      <c r="N74" s="301">
        <f t="shared" si="6"/>
        <v>0</v>
      </c>
    </row>
    <row r="75" spans="1:14" ht="14.25" customHeight="1">
      <c r="A75" s="184"/>
      <c r="B75" s="76"/>
      <c r="C75" s="87"/>
      <c r="D75" s="2">
        <v>6</v>
      </c>
      <c r="E75" s="6">
        <f t="shared" si="5"/>
        <v>0</v>
      </c>
      <c r="F75" s="6">
        <f t="shared" si="5"/>
        <v>0</v>
      </c>
      <c r="G75" s="6">
        <f t="shared" si="5"/>
        <v>0</v>
      </c>
      <c r="H75" s="6">
        <f t="shared" si="5"/>
        <v>0</v>
      </c>
      <c r="I75" s="6">
        <f t="shared" si="5"/>
        <v>0</v>
      </c>
      <c r="J75" s="6">
        <f t="shared" si="5"/>
        <v>0</v>
      </c>
      <c r="K75" s="6">
        <f t="shared" si="5"/>
        <v>0</v>
      </c>
      <c r="L75" s="6">
        <f t="shared" si="5"/>
        <v>0</v>
      </c>
      <c r="N75" s="301">
        <f t="shared" si="6"/>
        <v>0</v>
      </c>
    </row>
    <row r="76" spans="1:14" ht="14.25" customHeight="1">
      <c r="A76" s="184"/>
      <c r="B76" s="76"/>
      <c r="C76" s="87"/>
      <c r="D76" s="2">
        <v>6</v>
      </c>
      <c r="E76" s="6">
        <f t="shared" si="5"/>
        <v>0</v>
      </c>
      <c r="F76" s="6">
        <f t="shared" si="5"/>
        <v>0</v>
      </c>
      <c r="G76" s="6">
        <f t="shared" si="5"/>
        <v>0</v>
      </c>
      <c r="H76" s="6">
        <f t="shared" si="5"/>
        <v>0</v>
      </c>
      <c r="I76" s="6">
        <f t="shared" si="5"/>
        <v>0</v>
      </c>
      <c r="J76" s="6">
        <f t="shared" si="5"/>
        <v>0</v>
      </c>
      <c r="K76" s="6">
        <f t="shared" si="5"/>
        <v>0</v>
      </c>
      <c r="L76" s="6">
        <f t="shared" si="5"/>
        <v>0</v>
      </c>
      <c r="N76" s="301">
        <f t="shared" si="6"/>
        <v>0</v>
      </c>
    </row>
    <row r="77" spans="1:14" ht="14.25" customHeight="1">
      <c r="A77" s="184"/>
      <c r="B77" s="76"/>
      <c r="C77" s="87"/>
      <c r="D77" s="2">
        <v>6</v>
      </c>
      <c r="E77" s="6">
        <f t="shared" si="5"/>
        <v>0</v>
      </c>
      <c r="F77" s="6">
        <f t="shared" si="5"/>
        <v>0</v>
      </c>
      <c r="G77" s="6">
        <f t="shared" si="5"/>
        <v>0</v>
      </c>
      <c r="H77" s="6">
        <f t="shared" si="5"/>
        <v>0</v>
      </c>
      <c r="I77" s="6">
        <f t="shared" si="5"/>
        <v>0</v>
      </c>
      <c r="J77" s="6">
        <f t="shared" si="5"/>
        <v>0</v>
      </c>
      <c r="K77" s="6">
        <f t="shared" si="5"/>
        <v>0</v>
      </c>
      <c r="L77" s="6">
        <f t="shared" si="5"/>
        <v>0</v>
      </c>
      <c r="N77" s="301">
        <f t="shared" si="6"/>
        <v>0</v>
      </c>
    </row>
    <row r="78" spans="1:14" ht="14.25" customHeight="1">
      <c r="A78" s="184"/>
      <c r="B78" s="76"/>
      <c r="C78" s="87"/>
      <c r="D78" s="2">
        <v>6</v>
      </c>
      <c r="E78" s="6">
        <f t="shared" si="5"/>
        <v>0</v>
      </c>
      <c r="F78" s="6">
        <f t="shared" si="5"/>
        <v>0</v>
      </c>
      <c r="G78" s="6">
        <f t="shared" si="5"/>
        <v>0</v>
      </c>
      <c r="H78" s="6">
        <f t="shared" si="5"/>
        <v>0</v>
      </c>
      <c r="I78" s="6">
        <f t="shared" si="5"/>
        <v>0</v>
      </c>
      <c r="J78" s="6">
        <f t="shared" si="5"/>
        <v>0</v>
      </c>
      <c r="K78" s="6">
        <f t="shared" si="5"/>
        <v>0</v>
      </c>
      <c r="L78" s="6">
        <f t="shared" si="5"/>
        <v>0</v>
      </c>
      <c r="N78" s="301">
        <f t="shared" si="6"/>
        <v>0</v>
      </c>
    </row>
    <row r="79" spans="1:14" ht="14.25" customHeight="1">
      <c r="A79" s="184"/>
      <c r="B79" s="76"/>
      <c r="C79" s="87"/>
      <c r="D79" s="2">
        <v>6</v>
      </c>
      <c r="E79" s="6">
        <f t="shared" si="5"/>
        <v>0</v>
      </c>
      <c r="F79" s="6">
        <f t="shared" si="5"/>
        <v>0</v>
      </c>
      <c r="G79" s="6">
        <f t="shared" si="5"/>
        <v>0</v>
      </c>
      <c r="H79" s="6">
        <f t="shared" si="5"/>
        <v>0</v>
      </c>
      <c r="I79" s="6">
        <f t="shared" si="5"/>
        <v>0</v>
      </c>
      <c r="J79" s="6">
        <f t="shared" si="5"/>
        <v>0</v>
      </c>
      <c r="K79" s="6">
        <f t="shared" si="5"/>
        <v>0</v>
      </c>
      <c r="L79" s="6">
        <f t="shared" si="5"/>
        <v>0</v>
      </c>
      <c r="N79" s="301">
        <f t="shared" si="6"/>
        <v>0</v>
      </c>
    </row>
    <row r="80" spans="1:14" ht="14.25" customHeight="1">
      <c r="A80" s="184"/>
      <c r="B80" s="76"/>
      <c r="C80" s="87"/>
      <c r="D80" s="2">
        <v>6</v>
      </c>
      <c r="E80" s="6">
        <f t="shared" si="5"/>
        <v>0</v>
      </c>
      <c r="F80" s="6">
        <f t="shared" si="5"/>
        <v>0</v>
      </c>
      <c r="G80" s="6">
        <f t="shared" si="5"/>
        <v>0</v>
      </c>
      <c r="H80" s="6">
        <f t="shared" si="5"/>
        <v>0</v>
      </c>
      <c r="I80" s="6">
        <f t="shared" si="5"/>
        <v>0</v>
      </c>
      <c r="J80" s="6">
        <f t="shared" si="5"/>
        <v>0</v>
      </c>
      <c r="K80" s="6">
        <f t="shared" si="5"/>
        <v>0</v>
      </c>
      <c r="L80" s="6">
        <f t="shared" si="5"/>
        <v>0</v>
      </c>
      <c r="N80" s="301">
        <f t="shared" si="6"/>
        <v>0</v>
      </c>
    </row>
    <row r="81" spans="1:14" ht="15.75" customHeight="1">
      <c r="A81" s="184"/>
      <c r="B81" s="76"/>
      <c r="C81" s="87"/>
      <c r="D81" s="2">
        <v>6</v>
      </c>
      <c r="E81" s="6">
        <f t="shared" si="5"/>
        <v>0</v>
      </c>
      <c r="F81" s="6">
        <f t="shared" si="5"/>
        <v>0</v>
      </c>
      <c r="G81" s="6">
        <f t="shared" si="5"/>
        <v>0</v>
      </c>
      <c r="H81" s="6">
        <f t="shared" si="5"/>
        <v>0</v>
      </c>
      <c r="I81" s="6">
        <f t="shared" si="5"/>
        <v>0</v>
      </c>
      <c r="J81" s="6">
        <f t="shared" si="5"/>
        <v>0</v>
      </c>
      <c r="K81" s="6">
        <f t="shared" si="5"/>
        <v>0</v>
      </c>
      <c r="L81" s="6">
        <f t="shared" si="5"/>
        <v>0</v>
      </c>
      <c r="N81" s="301">
        <f t="shared" si="6"/>
        <v>0</v>
      </c>
    </row>
    <row r="82" spans="1:14" ht="14.25" customHeight="1">
      <c r="A82" s="184"/>
      <c r="B82" s="76"/>
      <c r="C82" s="87"/>
      <c r="D82" s="2">
        <v>6</v>
      </c>
      <c r="E82" s="6">
        <f t="shared" si="5"/>
        <v>0</v>
      </c>
      <c r="F82" s="6">
        <f t="shared" si="5"/>
        <v>0</v>
      </c>
      <c r="G82" s="6">
        <f t="shared" si="5"/>
        <v>0</v>
      </c>
      <c r="H82" s="6">
        <f t="shared" si="5"/>
        <v>0</v>
      </c>
      <c r="I82" s="6">
        <f t="shared" si="5"/>
        <v>0</v>
      </c>
      <c r="J82" s="6">
        <f t="shared" si="5"/>
        <v>0</v>
      </c>
      <c r="K82" s="6">
        <f t="shared" si="5"/>
        <v>0</v>
      </c>
      <c r="L82" s="6">
        <f t="shared" si="5"/>
        <v>0</v>
      </c>
      <c r="N82" s="301">
        <f t="shared" si="6"/>
        <v>0</v>
      </c>
    </row>
    <row r="83" spans="1:14" ht="14.25" customHeight="1">
      <c r="A83" s="184"/>
      <c r="B83" s="76"/>
      <c r="C83" s="87"/>
      <c r="D83" s="2">
        <v>6</v>
      </c>
      <c r="E83" s="6">
        <f t="shared" si="5"/>
        <v>0</v>
      </c>
      <c r="F83" s="6">
        <f t="shared" si="5"/>
        <v>0</v>
      </c>
      <c r="G83" s="6">
        <f t="shared" si="5"/>
        <v>0</v>
      </c>
      <c r="H83" s="6">
        <f t="shared" si="5"/>
        <v>0</v>
      </c>
      <c r="I83" s="6">
        <f t="shared" si="5"/>
        <v>0</v>
      </c>
      <c r="J83" s="6">
        <f t="shared" si="5"/>
        <v>0</v>
      </c>
      <c r="K83" s="6">
        <f t="shared" si="5"/>
        <v>0</v>
      </c>
      <c r="L83" s="6">
        <f t="shared" si="5"/>
        <v>0</v>
      </c>
      <c r="N83" s="301">
        <f t="shared" si="6"/>
        <v>0</v>
      </c>
    </row>
    <row r="84" spans="1:14" ht="14.25" customHeight="1">
      <c r="A84" s="184"/>
      <c r="B84" s="76"/>
      <c r="C84" s="87"/>
      <c r="D84" s="2">
        <v>6</v>
      </c>
      <c r="E84" s="6">
        <f t="shared" ref="E84:L99" si="7">IF($D84=E$1,+$C84,0)</f>
        <v>0</v>
      </c>
      <c r="F84" s="6">
        <f t="shared" si="7"/>
        <v>0</v>
      </c>
      <c r="G84" s="6">
        <f t="shared" si="7"/>
        <v>0</v>
      </c>
      <c r="H84" s="6">
        <f t="shared" si="7"/>
        <v>0</v>
      </c>
      <c r="I84" s="6">
        <f t="shared" si="7"/>
        <v>0</v>
      </c>
      <c r="J84" s="6">
        <f t="shared" si="7"/>
        <v>0</v>
      </c>
      <c r="K84" s="6">
        <f t="shared" si="7"/>
        <v>0</v>
      </c>
      <c r="L84" s="6">
        <f t="shared" si="7"/>
        <v>0</v>
      </c>
      <c r="N84" s="301">
        <f t="shared" si="6"/>
        <v>0</v>
      </c>
    </row>
    <row r="85" spans="1:14" ht="14.25" customHeight="1">
      <c r="A85" s="184"/>
      <c r="B85" s="76"/>
      <c r="C85" s="87"/>
      <c r="D85" s="2">
        <v>6</v>
      </c>
      <c r="E85" s="6">
        <f t="shared" si="7"/>
        <v>0</v>
      </c>
      <c r="F85" s="6">
        <f t="shared" si="7"/>
        <v>0</v>
      </c>
      <c r="G85" s="6">
        <f t="shared" si="7"/>
        <v>0</v>
      </c>
      <c r="H85" s="6">
        <f t="shared" si="7"/>
        <v>0</v>
      </c>
      <c r="I85" s="6">
        <f t="shared" si="7"/>
        <v>0</v>
      </c>
      <c r="J85" s="6">
        <f t="shared" si="7"/>
        <v>0</v>
      </c>
      <c r="K85" s="6">
        <f t="shared" si="7"/>
        <v>0</v>
      </c>
      <c r="L85" s="6">
        <f t="shared" si="7"/>
        <v>0</v>
      </c>
      <c r="N85" s="301">
        <f t="shared" si="6"/>
        <v>0</v>
      </c>
    </row>
    <row r="86" spans="1:14" ht="14.25" customHeight="1">
      <c r="A86" s="184"/>
      <c r="B86" s="76"/>
      <c r="C86" s="87"/>
      <c r="D86" s="2">
        <v>6</v>
      </c>
      <c r="E86" s="6">
        <f t="shared" si="7"/>
        <v>0</v>
      </c>
      <c r="F86" s="6">
        <f t="shared" si="7"/>
        <v>0</v>
      </c>
      <c r="G86" s="6">
        <f t="shared" si="7"/>
        <v>0</v>
      </c>
      <c r="H86" s="6">
        <f t="shared" si="7"/>
        <v>0</v>
      </c>
      <c r="I86" s="6">
        <f t="shared" si="7"/>
        <v>0</v>
      </c>
      <c r="J86" s="6">
        <f t="shared" si="7"/>
        <v>0</v>
      </c>
      <c r="K86" s="6">
        <f t="shared" si="7"/>
        <v>0</v>
      </c>
      <c r="L86" s="6">
        <f t="shared" si="7"/>
        <v>0</v>
      </c>
      <c r="N86" s="301">
        <f t="shared" si="6"/>
        <v>0</v>
      </c>
    </row>
    <row r="87" spans="1:14" ht="14.25" customHeight="1">
      <c r="A87" s="184"/>
      <c r="B87" s="76"/>
      <c r="C87" s="87"/>
      <c r="D87" s="2">
        <v>6</v>
      </c>
      <c r="E87" s="6">
        <f t="shared" si="7"/>
        <v>0</v>
      </c>
      <c r="F87" s="6">
        <f t="shared" si="7"/>
        <v>0</v>
      </c>
      <c r="G87" s="6">
        <f t="shared" si="7"/>
        <v>0</v>
      </c>
      <c r="H87" s="6">
        <f t="shared" si="7"/>
        <v>0</v>
      </c>
      <c r="I87" s="6">
        <f t="shared" si="7"/>
        <v>0</v>
      </c>
      <c r="J87" s="6">
        <f t="shared" si="7"/>
        <v>0</v>
      </c>
      <c r="K87" s="6">
        <f t="shared" si="7"/>
        <v>0</v>
      </c>
      <c r="L87" s="6">
        <f t="shared" si="7"/>
        <v>0</v>
      </c>
      <c r="N87" s="301">
        <f t="shared" si="6"/>
        <v>0</v>
      </c>
    </row>
    <row r="88" spans="1:14" ht="14.25" customHeight="1">
      <c r="A88" s="184"/>
      <c r="B88" s="76"/>
      <c r="C88" s="87"/>
      <c r="D88" s="2">
        <v>6</v>
      </c>
      <c r="E88" s="6">
        <f t="shared" si="7"/>
        <v>0</v>
      </c>
      <c r="F88" s="6">
        <f t="shared" si="7"/>
        <v>0</v>
      </c>
      <c r="G88" s="6">
        <f t="shared" si="7"/>
        <v>0</v>
      </c>
      <c r="H88" s="6">
        <f t="shared" si="7"/>
        <v>0</v>
      </c>
      <c r="I88" s="6">
        <f t="shared" si="7"/>
        <v>0</v>
      </c>
      <c r="J88" s="6">
        <f t="shared" si="7"/>
        <v>0</v>
      </c>
      <c r="K88" s="6">
        <f t="shared" si="7"/>
        <v>0</v>
      </c>
      <c r="L88" s="6">
        <f t="shared" si="7"/>
        <v>0</v>
      </c>
      <c r="N88" s="301">
        <f t="shared" si="6"/>
        <v>0</v>
      </c>
    </row>
    <row r="89" spans="1:14" ht="14.25" customHeight="1">
      <c r="A89" s="184"/>
      <c r="B89" s="76"/>
      <c r="C89" s="87"/>
      <c r="D89" s="2">
        <v>6</v>
      </c>
      <c r="E89" s="6">
        <f t="shared" si="7"/>
        <v>0</v>
      </c>
      <c r="F89" s="6">
        <f t="shared" si="7"/>
        <v>0</v>
      </c>
      <c r="G89" s="6">
        <f t="shared" si="7"/>
        <v>0</v>
      </c>
      <c r="H89" s="6">
        <f t="shared" si="7"/>
        <v>0</v>
      </c>
      <c r="I89" s="6">
        <f t="shared" si="7"/>
        <v>0</v>
      </c>
      <c r="J89" s="6">
        <f t="shared" si="7"/>
        <v>0</v>
      </c>
      <c r="K89" s="6">
        <f t="shared" si="7"/>
        <v>0</v>
      </c>
      <c r="L89" s="6">
        <f t="shared" si="7"/>
        <v>0</v>
      </c>
      <c r="N89" s="301">
        <f t="shared" si="6"/>
        <v>0</v>
      </c>
    </row>
    <row r="90" spans="1:14" ht="14.25" customHeight="1">
      <c r="A90" s="184"/>
      <c r="B90" s="76"/>
      <c r="C90" s="87"/>
      <c r="D90" s="2">
        <v>6</v>
      </c>
      <c r="E90" s="6">
        <f t="shared" si="7"/>
        <v>0</v>
      </c>
      <c r="F90" s="6">
        <f t="shared" si="7"/>
        <v>0</v>
      </c>
      <c r="G90" s="6">
        <f t="shared" si="7"/>
        <v>0</v>
      </c>
      <c r="H90" s="6">
        <f t="shared" si="7"/>
        <v>0</v>
      </c>
      <c r="I90" s="6">
        <f t="shared" si="7"/>
        <v>0</v>
      </c>
      <c r="J90" s="6">
        <f t="shared" si="7"/>
        <v>0</v>
      </c>
      <c r="K90" s="6">
        <f t="shared" si="7"/>
        <v>0</v>
      </c>
      <c r="L90" s="6">
        <f t="shared" si="7"/>
        <v>0</v>
      </c>
      <c r="N90" s="301">
        <f t="shared" si="6"/>
        <v>0</v>
      </c>
    </row>
    <row r="91" spans="1:14" ht="14.25" customHeight="1">
      <c r="A91" s="184"/>
      <c r="B91" s="76"/>
      <c r="C91" s="87"/>
      <c r="D91" s="2">
        <v>6</v>
      </c>
      <c r="E91" s="6">
        <f t="shared" si="7"/>
        <v>0</v>
      </c>
      <c r="F91" s="6">
        <f t="shared" si="7"/>
        <v>0</v>
      </c>
      <c r="G91" s="6">
        <f t="shared" si="7"/>
        <v>0</v>
      </c>
      <c r="H91" s="6">
        <f t="shared" si="7"/>
        <v>0</v>
      </c>
      <c r="I91" s="6">
        <f t="shared" si="7"/>
        <v>0</v>
      </c>
      <c r="J91" s="6">
        <f t="shared" si="7"/>
        <v>0</v>
      </c>
      <c r="K91" s="6">
        <f t="shared" si="7"/>
        <v>0</v>
      </c>
      <c r="L91" s="6">
        <f t="shared" si="7"/>
        <v>0</v>
      </c>
      <c r="N91" s="301">
        <f t="shared" si="6"/>
        <v>0</v>
      </c>
    </row>
    <row r="92" spans="1:14" ht="14.25" customHeight="1">
      <c r="A92" s="184"/>
      <c r="B92" s="76"/>
      <c r="C92" s="87"/>
      <c r="D92" s="2">
        <v>6</v>
      </c>
      <c r="E92" s="6">
        <f t="shared" si="7"/>
        <v>0</v>
      </c>
      <c r="F92" s="6">
        <f t="shared" si="7"/>
        <v>0</v>
      </c>
      <c r="G92" s="6">
        <f t="shared" si="7"/>
        <v>0</v>
      </c>
      <c r="H92" s="6">
        <f t="shared" si="7"/>
        <v>0</v>
      </c>
      <c r="I92" s="6">
        <f t="shared" si="7"/>
        <v>0</v>
      </c>
      <c r="J92" s="6">
        <f t="shared" si="7"/>
        <v>0</v>
      </c>
      <c r="K92" s="6">
        <f t="shared" si="7"/>
        <v>0</v>
      </c>
      <c r="L92" s="6">
        <f t="shared" si="7"/>
        <v>0</v>
      </c>
      <c r="N92" s="301">
        <f t="shared" si="6"/>
        <v>0</v>
      </c>
    </row>
    <row r="93" spans="1:14" ht="14.25" customHeight="1">
      <c r="A93" s="184"/>
      <c r="B93" s="76"/>
      <c r="C93" s="87"/>
      <c r="D93" s="2">
        <v>6</v>
      </c>
      <c r="E93" s="6">
        <f t="shared" si="7"/>
        <v>0</v>
      </c>
      <c r="F93" s="6">
        <f t="shared" si="7"/>
        <v>0</v>
      </c>
      <c r="G93" s="6">
        <f t="shared" si="7"/>
        <v>0</v>
      </c>
      <c r="H93" s="6">
        <f t="shared" si="7"/>
        <v>0</v>
      </c>
      <c r="I93" s="6">
        <f t="shared" si="7"/>
        <v>0</v>
      </c>
      <c r="J93" s="6">
        <f t="shared" si="7"/>
        <v>0</v>
      </c>
      <c r="K93" s="6">
        <f t="shared" si="7"/>
        <v>0</v>
      </c>
      <c r="L93" s="6">
        <f t="shared" si="7"/>
        <v>0</v>
      </c>
      <c r="N93" s="301">
        <f t="shared" si="6"/>
        <v>0</v>
      </c>
    </row>
    <row r="94" spans="1:14" ht="14.25" customHeight="1">
      <c r="A94" s="184"/>
      <c r="B94" s="76"/>
      <c r="C94" s="87"/>
      <c r="D94" s="2">
        <v>6</v>
      </c>
      <c r="E94" s="6">
        <f t="shared" si="7"/>
        <v>0</v>
      </c>
      <c r="F94" s="6">
        <f t="shared" si="7"/>
        <v>0</v>
      </c>
      <c r="G94" s="6">
        <f t="shared" si="7"/>
        <v>0</v>
      </c>
      <c r="H94" s="6">
        <f t="shared" si="7"/>
        <v>0</v>
      </c>
      <c r="I94" s="6">
        <f t="shared" si="7"/>
        <v>0</v>
      </c>
      <c r="J94" s="6">
        <f t="shared" si="7"/>
        <v>0</v>
      </c>
      <c r="K94" s="6">
        <f t="shared" si="7"/>
        <v>0</v>
      </c>
      <c r="L94" s="6">
        <f t="shared" si="7"/>
        <v>0</v>
      </c>
      <c r="N94" s="301">
        <f t="shared" si="6"/>
        <v>0</v>
      </c>
    </row>
    <row r="95" spans="1:14" ht="14.25" customHeight="1">
      <c r="A95" s="184"/>
      <c r="B95" s="76"/>
      <c r="C95" s="87"/>
      <c r="D95" s="2">
        <v>6</v>
      </c>
      <c r="E95" s="6">
        <f t="shared" si="7"/>
        <v>0</v>
      </c>
      <c r="F95" s="6">
        <f t="shared" si="7"/>
        <v>0</v>
      </c>
      <c r="G95" s="6">
        <f t="shared" si="7"/>
        <v>0</v>
      </c>
      <c r="H95" s="6">
        <f t="shared" si="7"/>
        <v>0</v>
      </c>
      <c r="I95" s="6">
        <f t="shared" si="7"/>
        <v>0</v>
      </c>
      <c r="J95" s="6">
        <f t="shared" si="7"/>
        <v>0</v>
      </c>
      <c r="K95" s="6">
        <f t="shared" si="7"/>
        <v>0</v>
      </c>
      <c r="L95" s="6">
        <f t="shared" si="7"/>
        <v>0</v>
      </c>
      <c r="N95" s="301">
        <f t="shared" si="6"/>
        <v>0</v>
      </c>
    </row>
    <row r="96" spans="1:14" ht="14.25" customHeight="1">
      <c r="A96" s="184"/>
      <c r="B96" s="76"/>
      <c r="C96" s="87"/>
      <c r="D96" s="2">
        <v>6</v>
      </c>
      <c r="E96" s="6">
        <f t="shared" si="7"/>
        <v>0</v>
      </c>
      <c r="F96" s="6">
        <f t="shared" si="7"/>
        <v>0</v>
      </c>
      <c r="G96" s="6">
        <f t="shared" si="7"/>
        <v>0</v>
      </c>
      <c r="H96" s="6">
        <f t="shared" si="7"/>
        <v>0</v>
      </c>
      <c r="I96" s="6">
        <f t="shared" si="7"/>
        <v>0</v>
      </c>
      <c r="J96" s="6">
        <f t="shared" si="7"/>
        <v>0</v>
      </c>
      <c r="K96" s="6">
        <f t="shared" si="7"/>
        <v>0</v>
      </c>
      <c r="L96" s="6">
        <f t="shared" si="7"/>
        <v>0</v>
      </c>
      <c r="N96" s="301">
        <f t="shared" si="6"/>
        <v>0</v>
      </c>
    </row>
    <row r="97" spans="1:14" ht="14.25" customHeight="1">
      <c r="A97" s="184"/>
      <c r="B97" s="76"/>
      <c r="C97" s="87"/>
      <c r="D97" s="2">
        <v>6</v>
      </c>
      <c r="E97" s="6">
        <f t="shared" si="7"/>
        <v>0</v>
      </c>
      <c r="F97" s="6">
        <f t="shared" si="7"/>
        <v>0</v>
      </c>
      <c r="G97" s="6">
        <f t="shared" si="7"/>
        <v>0</v>
      </c>
      <c r="H97" s="6">
        <f t="shared" si="7"/>
        <v>0</v>
      </c>
      <c r="I97" s="6">
        <f t="shared" si="7"/>
        <v>0</v>
      </c>
      <c r="J97" s="6">
        <f t="shared" si="7"/>
        <v>0</v>
      </c>
      <c r="K97" s="6">
        <f t="shared" si="7"/>
        <v>0</v>
      </c>
      <c r="L97" s="6">
        <f t="shared" si="7"/>
        <v>0</v>
      </c>
      <c r="N97" s="301">
        <f t="shared" si="6"/>
        <v>0</v>
      </c>
    </row>
    <row r="98" spans="1:14" ht="14.25" customHeight="1">
      <c r="A98" s="184"/>
      <c r="B98" s="76"/>
      <c r="C98" s="87"/>
      <c r="D98" s="2">
        <v>6</v>
      </c>
      <c r="E98" s="6">
        <f t="shared" si="7"/>
        <v>0</v>
      </c>
      <c r="F98" s="6">
        <f t="shared" si="7"/>
        <v>0</v>
      </c>
      <c r="G98" s="6">
        <f t="shared" si="7"/>
        <v>0</v>
      </c>
      <c r="H98" s="6">
        <f t="shared" si="7"/>
        <v>0</v>
      </c>
      <c r="I98" s="6">
        <f t="shared" si="7"/>
        <v>0</v>
      </c>
      <c r="J98" s="6">
        <f t="shared" si="7"/>
        <v>0</v>
      </c>
      <c r="K98" s="6">
        <f t="shared" si="7"/>
        <v>0</v>
      </c>
      <c r="L98" s="6">
        <f t="shared" si="7"/>
        <v>0</v>
      </c>
      <c r="N98" s="301">
        <f t="shared" si="6"/>
        <v>0</v>
      </c>
    </row>
    <row r="99" spans="1:14" ht="14.25" customHeight="1">
      <c r="A99" s="76"/>
      <c r="B99" s="76"/>
      <c r="C99" s="87"/>
      <c r="D99" s="2"/>
      <c r="E99" s="6">
        <f t="shared" si="7"/>
        <v>0</v>
      </c>
      <c r="F99" s="6">
        <f t="shared" si="7"/>
        <v>0</v>
      </c>
      <c r="G99" s="6">
        <f t="shared" si="7"/>
        <v>0</v>
      </c>
      <c r="H99" s="6">
        <f t="shared" si="7"/>
        <v>0</v>
      </c>
      <c r="I99" s="6">
        <f t="shared" si="7"/>
        <v>0</v>
      </c>
      <c r="J99" s="6">
        <f t="shared" si="7"/>
        <v>0</v>
      </c>
      <c r="K99" s="6">
        <f t="shared" si="7"/>
        <v>0</v>
      </c>
      <c r="L99" s="6">
        <f t="shared" si="7"/>
        <v>0</v>
      </c>
    </row>
    <row r="100" spans="1:14" ht="14.25" customHeight="1">
      <c r="A100" s="76"/>
      <c r="B100" s="76"/>
      <c r="C100" s="87"/>
      <c r="D100" s="2"/>
      <c r="E100" s="6">
        <f t="shared" ref="E100:L112" si="8">IF($D100=E$1,+$C100,0)</f>
        <v>0</v>
      </c>
      <c r="F100" s="6">
        <f t="shared" si="8"/>
        <v>0</v>
      </c>
      <c r="G100" s="6">
        <f t="shared" si="8"/>
        <v>0</v>
      </c>
      <c r="H100" s="6">
        <f t="shared" si="8"/>
        <v>0</v>
      </c>
      <c r="I100" s="6">
        <f t="shared" si="8"/>
        <v>0</v>
      </c>
      <c r="J100" s="6">
        <f t="shared" si="8"/>
        <v>0</v>
      </c>
      <c r="K100" s="6">
        <f t="shared" si="8"/>
        <v>0</v>
      </c>
      <c r="L100" s="6">
        <f t="shared" si="8"/>
        <v>0</v>
      </c>
    </row>
    <row r="101" spans="1:14" ht="14.25" customHeight="1">
      <c r="A101" s="76"/>
      <c r="B101" s="76"/>
      <c r="C101" s="343">
        <f>SUM(C3:C100)</f>
        <v>6248.5</v>
      </c>
      <c r="D101" s="2"/>
      <c r="E101" s="6">
        <f t="shared" si="8"/>
        <v>0</v>
      </c>
      <c r="F101" s="343">
        <f>SUM(F3:F100)</f>
        <v>0</v>
      </c>
      <c r="G101" s="343">
        <f>SUM(G3:G100)</f>
        <v>8.5</v>
      </c>
      <c r="H101" s="6">
        <f t="shared" si="8"/>
        <v>0</v>
      </c>
      <c r="I101" s="6">
        <f t="shared" si="8"/>
        <v>0</v>
      </c>
      <c r="J101" s="343">
        <f>SUM(J3:J100)</f>
        <v>6240</v>
      </c>
      <c r="K101" s="6">
        <f t="shared" si="8"/>
        <v>0</v>
      </c>
      <c r="L101" s="343">
        <f>SUM(L3:L100)</f>
        <v>0</v>
      </c>
      <c r="N101" s="343">
        <f>SUM(N3:N100)</f>
        <v>0</v>
      </c>
    </row>
    <row r="102" spans="1:14" ht="14.25" customHeight="1">
      <c r="A102" s="76"/>
      <c r="B102" s="76"/>
      <c r="C102" s="87"/>
      <c r="D102" s="2"/>
      <c r="E102" s="6">
        <f t="shared" si="8"/>
        <v>0</v>
      </c>
      <c r="F102" s="6">
        <f t="shared" si="8"/>
        <v>0</v>
      </c>
      <c r="G102" s="6">
        <f t="shared" si="8"/>
        <v>0</v>
      </c>
      <c r="H102" s="6">
        <f t="shared" si="8"/>
        <v>0</v>
      </c>
      <c r="I102" s="6">
        <f t="shared" si="8"/>
        <v>0</v>
      </c>
      <c r="J102" s="6">
        <f t="shared" si="8"/>
        <v>0</v>
      </c>
      <c r="K102" s="6">
        <f t="shared" si="8"/>
        <v>0</v>
      </c>
      <c r="L102" s="6">
        <f t="shared" si="8"/>
        <v>0</v>
      </c>
    </row>
    <row r="103" spans="1:14" ht="14.25" customHeight="1">
      <c r="A103" s="76"/>
      <c r="B103" s="76"/>
      <c r="C103" s="87"/>
      <c r="D103" s="2"/>
      <c r="E103" s="6">
        <f t="shared" si="8"/>
        <v>0</v>
      </c>
      <c r="F103" s="6">
        <f t="shared" si="8"/>
        <v>0</v>
      </c>
      <c r="G103" s="6">
        <f t="shared" si="8"/>
        <v>0</v>
      </c>
      <c r="H103" s="6">
        <f t="shared" si="8"/>
        <v>0</v>
      </c>
      <c r="I103" s="6">
        <f t="shared" si="8"/>
        <v>0</v>
      </c>
      <c r="J103" s="6">
        <f t="shared" si="8"/>
        <v>0</v>
      </c>
      <c r="K103" s="6">
        <f t="shared" si="8"/>
        <v>0</v>
      </c>
      <c r="L103" s="6">
        <f t="shared" si="8"/>
        <v>0</v>
      </c>
    </row>
    <row r="104" spans="1:14" ht="14.25" customHeight="1">
      <c r="A104" s="76"/>
      <c r="B104" s="76"/>
      <c r="C104" s="87"/>
      <c r="D104" s="2"/>
      <c r="E104" s="6">
        <f t="shared" si="8"/>
        <v>0</v>
      </c>
      <c r="F104" s="6">
        <f t="shared" si="8"/>
        <v>0</v>
      </c>
      <c r="G104" s="6">
        <f t="shared" si="8"/>
        <v>0</v>
      </c>
      <c r="H104" s="6">
        <f t="shared" si="8"/>
        <v>0</v>
      </c>
      <c r="I104" s="6">
        <f t="shared" si="8"/>
        <v>0</v>
      </c>
      <c r="J104" s="6">
        <f t="shared" si="8"/>
        <v>0</v>
      </c>
      <c r="K104" s="6">
        <f t="shared" si="8"/>
        <v>0</v>
      </c>
      <c r="L104" s="6">
        <f t="shared" si="8"/>
        <v>0</v>
      </c>
    </row>
    <row r="105" spans="1:14" ht="14.25" customHeight="1">
      <c r="A105" s="76"/>
      <c r="B105" s="76"/>
      <c r="C105" s="87"/>
      <c r="D105" s="2"/>
      <c r="E105" s="6">
        <f t="shared" si="8"/>
        <v>0</v>
      </c>
      <c r="F105" s="6">
        <f t="shared" si="8"/>
        <v>0</v>
      </c>
      <c r="G105" s="6">
        <f t="shared" si="8"/>
        <v>0</v>
      </c>
      <c r="H105" s="6">
        <f t="shared" si="8"/>
        <v>0</v>
      </c>
      <c r="I105" s="6">
        <f t="shared" si="8"/>
        <v>0</v>
      </c>
      <c r="J105" s="6">
        <f t="shared" si="8"/>
        <v>0</v>
      </c>
      <c r="K105" s="6">
        <f t="shared" si="8"/>
        <v>0</v>
      </c>
      <c r="L105" s="6">
        <f t="shared" si="8"/>
        <v>0</v>
      </c>
    </row>
    <row r="106" spans="1:14" ht="14.25" customHeight="1">
      <c r="A106" s="76"/>
      <c r="B106" s="76"/>
      <c r="C106" s="87"/>
      <c r="D106" s="2"/>
      <c r="E106" s="6">
        <f t="shared" si="8"/>
        <v>0</v>
      </c>
      <c r="F106" s="6">
        <f t="shared" si="8"/>
        <v>0</v>
      </c>
      <c r="G106" s="6">
        <f t="shared" ref="G106:G111" si="9">IF($D107=G$1,+$C107,0)</f>
        <v>0</v>
      </c>
      <c r="H106" s="6">
        <f t="shared" si="8"/>
        <v>0</v>
      </c>
      <c r="I106" s="6">
        <f t="shared" si="8"/>
        <v>0</v>
      </c>
      <c r="J106" s="6">
        <f t="shared" si="8"/>
        <v>0</v>
      </c>
      <c r="K106" s="6">
        <f t="shared" si="8"/>
        <v>0</v>
      </c>
      <c r="L106" s="6">
        <f t="shared" si="8"/>
        <v>0</v>
      </c>
    </row>
    <row r="107" spans="1:14" ht="14.25" customHeight="1">
      <c r="A107" s="76"/>
      <c r="B107" s="76"/>
      <c r="C107" s="87"/>
      <c r="D107" s="2"/>
      <c r="E107" s="6">
        <f t="shared" si="8"/>
        <v>0</v>
      </c>
      <c r="F107" s="6">
        <f t="shared" si="8"/>
        <v>0</v>
      </c>
      <c r="G107" s="6">
        <f t="shared" si="9"/>
        <v>0</v>
      </c>
      <c r="H107" s="6">
        <f t="shared" si="8"/>
        <v>0</v>
      </c>
      <c r="I107" s="6">
        <f t="shared" si="8"/>
        <v>0</v>
      </c>
      <c r="J107" s="6">
        <f t="shared" si="8"/>
        <v>0</v>
      </c>
      <c r="K107" s="6">
        <f t="shared" si="8"/>
        <v>0</v>
      </c>
      <c r="L107" s="6">
        <f t="shared" si="8"/>
        <v>0</v>
      </c>
    </row>
    <row r="108" spans="1:14" ht="14.25" customHeight="1">
      <c r="A108" s="76"/>
      <c r="B108" s="76"/>
      <c r="C108" s="87"/>
      <c r="D108" s="2"/>
      <c r="E108" s="6">
        <f t="shared" si="8"/>
        <v>0</v>
      </c>
      <c r="F108" s="6">
        <f t="shared" si="8"/>
        <v>0</v>
      </c>
      <c r="G108" s="6">
        <f t="shared" si="9"/>
        <v>0</v>
      </c>
      <c r="H108" s="6">
        <f t="shared" si="8"/>
        <v>0</v>
      </c>
      <c r="I108" s="6">
        <f t="shared" si="8"/>
        <v>0</v>
      </c>
      <c r="J108" s="6">
        <f t="shared" si="8"/>
        <v>0</v>
      </c>
      <c r="K108" s="6">
        <f t="shared" si="8"/>
        <v>0</v>
      </c>
      <c r="L108" s="6">
        <f t="shared" si="8"/>
        <v>0</v>
      </c>
    </row>
    <row r="109" spans="1:14" ht="14.25" customHeight="1">
      <c r="A109" s="76"/>
      <c r="B109" s="76"/>
      <c r="C109" s="87"/>
      <c r="D109" s="2"/>
      <c r="E109" s="6">
        <f t="shared" si="8"/>
        <v>0</v>
      </c>
      <c r="F109" s="6">
        <f t="shared" si="8"/>
        <v>0</v>
      </c>
      <c r="G109" s="6">
        <f t="shared" si="9"/>
        <v>0</v>
      </c>
      <c r="H109" s="6">
        <f t="shared" si="8"/>
        <v>0</v>
      </c>
      <c r="I109" s="6">
        <f t="shared" si="8"/>
        <v>0</v>
      </c>
      <c r="J109" s="6">
        <f t="shared" si="8"/>
        <v>0</v>
      </c>
      <c r="K109" s="6">
        <f t="shared" si="8"/>
        <v>0</v>
      </c>
      <c r="L109" s="6">
        <f t="shared" si="8"/>
        <v>0</v>
      </c>
    </row>
    <row r="110" spans="1:14" ht="14.25" customHeight="1">
      <c r="A110" s="76"/>
      <c r="B110" s="76"/>
      <c r="C110" s="87"/>
      <c r="D110" s="2"/>
      <c r="E110" s="6">
        <f t="shared" si="8"/>
        <v>0</v>
      </c>
      <c r="F110" s="6">
        <f t="shared" si="8"/>
        <v>0</v>
      </c>
      <c r="G110" s="6">
        <f t="shared" si="9"/>
        <v>0</v>
      </c>
      <c r="H110" s="6">
        <f t="shared" si="8"/>
        <v>0</v>
      </c>
      <c r="I110" s="6">
        <f t="shared" si="8"/>
        <v>0</v>
      </c>
      <c r="J110" s="6">
        <f t="shared" si="8"/>
        <v>0</v>
      </c>
      <c r="K110" s="6">
        <f t="shared" si="8"/>
        <v>0</v>
      </c>
      <c r="L110" s="6">
        <f t="shared" si="8"/>
        <v>0</v>
      </c>
    </row>
    <row r="111" spans="1:14" ht="14.25" customHeight="1">
      <c r="A111" s="76"/>
      <c r="B111" s="76"/>
      <c r="C111" s="87"/>
      <c r="D111" s="2"/>
      <c r="E111" s="6">
        <f t="shared" si="8"/>
        <v>0</v>
      </c>
      <c r="F111" s="6">
        <f t="shared" si="8"/>
        <v>0</v>
      </c>
      <c r="G111" s="6">
        <f t="shared" si="9"/>
        <v>0</v>
      </c>
      <c r="H111" s="6">
        <f t="shared" si="8"/>
        <v>0</v>
      </c>
      <c r="I111" s="6">
        <f t="shared" si="8"/>
        <v>0</v>
      </c>
      <c r="J111" s="6">
        <f t="shared" si="8"/>
        <v>0</v>
      </c>
      <c r="K111" s="6">
        <f t="shared" si="8"/>
        <v>0</v>
      </c>
      <c r="L111" s="6">
        <f t="shared" si="8"/>
        <v>0</v>
      </c>
    </row>
    <row r="112" spans="1:14" ht="14.25" customHeight="1">
      <c r="A112" s="76"/>
      <c r="B112" s="76"/>
      <c r="C112" s="87"/>
      <c r="D112" s="2"/>
      <c r="E112" s="6">
        <f t="shared" si="8"/>
        <v>0</v>
      </c>
      <c r="F112" s="6">
        <f t="shared" si="8"/>
        <v>0</v>
      </c>
      <c r="G112" s="125">
        <f>SUM(G3:G111)</f>
        <v>17</v>
      </c>
      <c r="H112" s="6">
        <f t="shared" si="8"/>
        <v>0</v>
      </c>
      <c r="I112" s="6">
        <f t="shared" si="8"/>
        <v>0</v>
      </c>
      <c r="J112" s="6">
        <f t="shared" si="8"/>
        <v>0</v>
      </c>
      <c r="K112" s="6">
        <f t="shared" si="8"/>
        <v>0</v>
      </c>
      <c r="L112" s="6">
        <f t="shared" si="8"/>
        <v>0</v>
      </c>
    </row>
    <row r="113" spans="1:12" ht="14.25" customHeight="1">
      <c r="C113" s="125">
        <f>SUM(C3:C112)</f>
        <v>12497</v>
      </c>
      <c r="D113" s="2"/>
      <c r="E113" s="125">
        <f t="shared" ref="E113:L113" si="10">SUM(E3:E112)</f>
        <v>0</v>
      </c>
      <c r="F113" s="125">
        <f t="shared" si="10"/>
        <v>0</v>
      </c>
      <c r="H113" s="125">
        <f t="shared" si="10"/>
        <v>0</v>
      </c>
      <c r="I113" s="125">
        <f t="shared" si="10"/>
        <v>0</v>
      </c>
      <c r="J113" s="125">
        <f t="shared" si="10"/>
        <v>12480</v>
      </c>
      <c r="K113" s="125">
        <f t="shared" si="10"/>
        <v>0</v>
      </c>
      <c r="L113" s="125">
        <f t="shared" si="10"/>
        <v>0</v>
      </c>
    </row>
    <row r="114" spans="1:12" ht="14.25" customHeight="1">
      <c r="D114" s="4"/>
    </row>
    <row r="115" spans="1:12" ht="14.25" customHeight="1">
      <c r="D115" s="4"/>
    </row>
    <row r="116" spans="1:12" ht="14.25" customHeight="1">
      <c r="A116" s="202" t="s">
        <v>433</v>
      </c>
      <c r="D116" s="4"/>
    </row>
    <row r="117" spans="1:12" ht="14.25" customHeight="1">
      <c r="A117" s="202" t="s">
        <v>434</v>
      </c>
      <c r="D117" s="4"/>
    </row>
    <row r="118" spans="1:12" ht="14.25" customHeight="1">
      <c r="A118" s="202" t="s">
        <v>435</v>
      </c>
      <c r="D118" s="4"/>
    </row>
    <row r="119" spans="1:12" ht="14.25" customHeight="1">
      <c r="A119" s="202" t="s">
        <v>436</v>
      </c>
      <c r="D119" s="4"/>
    </row>
    <row r="120" spans="1:12" ht="14.25" customHeight="1">
      <c r="A120" s="202" t="s">
        <v>437</v>
      </c>
      <c r="D120" s="4"/>
    </row>
    <row r="121" spans="1:12" ht="14.25" customHeight="1">
      <c r="A121" s="202" t="s">
        <v>438</v>
      </c>
      <c r="D121" s="4"/>
    </row>
    <row r="122" spans="1:12" ht="14.25" customHeight="1">
      <c r="A122" s="202" t="s">
        <v>439</v>
      </c>
      <c r="D122" s="4"/>
    </row>
    <row r="123" spans="1:12" ht="14.25" customHeight="1">
      <c r="A123" s="202" t="s">
        <v>440</v>
      </c>
      <c r="D123" s="4"/>
    </row>
    <row r="124" spans="1:12" ht="14.25" customHeight="1">
      <c r="A124" s="202" t="s">
        <v>441</v>
      </c>
      <c r="D124" s="4"/>
    </row>
    <row r="125" spans="1:12" ht="14.25" customHeight="1">
      <c r="A125" s="202" t="s">
        <v>442</v>
      </c>
      <c r="D125" s="4"/>
    </row>
    <row r="126" spans="1:12" ht="14.25" customHeight="1">
      <c r="A126" s="202" t="s">
        <v>443</v>
      </c>
      <c r="D126" s="4"/>
    </row>
    <row r="127" spans="1:12" ht="14.25" customHeight="1">
      <c r="A127" s="202" t="s">
        <v>444</v>
      </c>
      <c r="D127" s="4"/>
    </row>
    <row r="128" spans="1:12" ht="14.25" customHeight="1">
      <c r="A128" s="202" t="s">
        <v>445</v>
      </c>
      <c r="D128" s="4"/>
    </row>
    <row r="129" spans="1:4" ht="14.25" customHeight="1">
      <c r="A129" s="202" t="s">
        <v>446</v>
      </c>
      <c r="D129" s="4"/>
    </row>
    <row r="130" spans="1:4" ht="14.25" customHeight="1">
      <c r="A130" s="202" t="s">
        <v>447</v>
      </c>
      <c r="D130" s="4"/>
    </row>
    <row r="131" spans="1:4" ht="14.25" customHeight="1">
      <c r="A131" s="202" t="s">
        <v>448</v>
      </c>
      <c r="D131" s="4"/>
    </row>
    <row r="132" spans="1:4" ht="14.25" customHeight="1">
      <c r="A132" s="202" t="s">
        <v>449</v>
      </c>
      <c r="D132" s="4"/>
    </row>
    <row r="133" spans="1:4" ht="14.25" customHeight="1">
      <c r="D133" s="4"/>
    </row>
    <row r="134" spans="1:4" ht="14.25" customHeight="1">
      <c r="D134" s="4"/>
    </row>
    <row r="135" spans="1:4" ht="14.25" customHeight="1">
      <c r="D135" s="4"/>
    </row>
    <row r="136" spans="1:4" ht="14.25" customHeight="1">
      <c r="D136" s="4"/>
    </row>
    <row r="137" spans="1:4" ht="14.25" customHeight="1">
      <c r="D137" s="4"/>
    </row>
    <row r="138" spans="1:4" ht="14.25" customHeight="1">
      <c r="D138" s="4"/>
    </row>
    <row r="139" spans="1:4" ht="14.25" customHeight="1">
      <c r="D139" s="4"/>
    </row>
    <row r="140" spans="1:4" ht="14.25" customHeight="1">
      <c r="D140" s="4"/>
    </row>
    <row r="141" spans="1:4" ht="14.25" customHeight="1">
      <c r="D141" s="4"/>
    </row>
    <row r="142" spans="1:4" ht="14.25" customHeight="1">
      <c r="D142" s="4"/>
    </row>
    <row r="143" spans="1:4" ht="14.25" customHeight="1">
      <c r="D143" s="4"/>
    </row>
    <row r="144" spans="1:4" ht="14.25" customHeight="1">
      <c r="D144" s="4"/>
    </row>
    <row r="145" spans="4:4" ht="14.25" customHeight="1">
      <c r="D145" s="4"/>
    </row>
    <row r="146" spans="4:4" ht="14.25" customHeight="1">
      <c r="D146" s="4"/>
    </row>
    <row r="147" spans="4:4" ht="14.25" customHeight="1">
      <c r="D147" s="4"/>
    </row>
    <row r="148" spans="4:4" ht="14.25" customHeight="1">
      <c r="D148" s="4"/>
    </row>
    <row r="149" spans="4:4" ht="14.25" customHeight="1">
      <c r="D149" s="4"/>
    </row>
    <row r="150" spans="4:4" ht="14.25" customHeight="1">
      <c r="D150" s="4"/>
    </row>
    <row r="151" spans="4:4" ht="14.25" customHeight="1">
      <c r="D151" s="4"/>
    </row>
    <row r="152" spans="4:4" ht="14.25" customHeight="1">
      <c r="D152" s="4"/>
    </row>
    <row r="153" spans="4:4" ht="14.25" customHeight="1">
      <c r="D153" s="4"/>
    </row>
    <row r="154" spans="4:4" ht="14.25" customHeight="1">
      <c r="D154" s="4"/>
    </row>
    <row r="155" spans="4:4" ht="14.25" customHeight="1">
      <c r="D155" s="4"/>
    </row>
    <row r="156" spans="4:4" ht="14.25" customHeight="1">
      <c r="D156" s="4"/>
    </row>
    <row r="157" spans="4:4" ht="14.25" customHeight="1">
      <c r="D157" s="4"/>
    </row>
    <row r="158" spans="4:4" ht="14.25" customHeight="1">
      <c r="D158" s="4"/>
    </row>
    <row r="159" spans="4:4" ht="14.25" customHeight="1">
      <c r="D159" s="4"/>
    </row>
    <row r="160" spans="4:4" ht="14.25" customHeight="1">
      <c r="D160" s="4"/>
    </row>
    <row r="161" spans="4:4" ht="14.25" customHeight="1">
      <c r="D161" s="4"/>
    </row>
    <row r="162" spans="4:4" ht="14.25" customHeight="1">
      <c r="D162" s="4"/>
    </row>
    <row r="163" spans="4:4" ht="14.25" customHeight="1">
      <c r="D163" s="4"/>
    </row>
    <row r="164" spans="4:4" ht="14.25" customHeight="1">
      <c r="D164" s="4"/>
    </row>
    <row r="165" spans="4:4" ht="14.25" customHeight="1">
      <c r="D165" s="4"/>
    </row>
    <row r="166" spans="4:4" ht="14.25" customHeight="1">
      <c r="D166" s="4"/>
    </row>
    <row r="167" spans="4:4" ht="14.25" customHeight="1">
      <c r="D167" s="4"/>
    </row>
    <row r="168" spans="4:4" ht="14.25" customHeight="1">
      <c r="D168" s="4"/>
    </row>
    <row r="169" spans="4:4" ht="14.25" customHeight="1">
      <c r="D169" s="4"/>
    </row>
    <row r="170" spans="4:4" ht="14.25" customHeight="1">
      <c r="D170" s="4"/>
    </row>
    <row r="171" spans="4:4" ht="14.25" customHeight="1">
      <c r="D171" s="4"/>
    </row>
    <row r="172" spans="4:4" ht="14.25" customHeight="1">
      <c r="D172" s="4"/>
    </row>
    <row r="173" spans="4:4" ht="14.25" customHeight="1">
      <c r="D173" s="4"/>
    </row>
    <row r="174" spans="4:4" ht="14.25" customHeight="1">
      <c r="D174" s="4"/>
    </row>
    <row r="175" spans="4:4" ht="14.25" customHeight="1">
      <c r="D175" s="4"/>
    </row>
    <row r="176" spans="4:4" ht="14.25" customHeight="1">
      <c r="D176" s="4"/>
    </row>
    <row r="177" spans="4:4" ht="14.25" customHeight="1">
      <c r="D177" s="4"/>
    </row>
    <row r="178" spans="4:4" ht="14.25" customHeight="1">
      <c r="D178" s="4"/>
    </row>
    <row r="179" spans="4:4" ht="14.25" customHeight="1">
      <c r="D179" s="4"/>
    </row>
    <row r="180" spans="4:4" ht="14.25" customHeight="1">
      <c r="D180" s="4"/>
    </row>
    <row r="181" spans="4:4" ht="14.25" customHeight="1">
      <c r="D181" s="4"/>
    </row>
    <row r="182" spans="4:4" ht="14.25" customHeight="1">
      <c r="D182" s="4"/>
    </row>
    <row r="183" spans="4:4" ht="14.25" customHeight="1">
      <c r="D183" s="4"/>
    </row>
    <row r="184" spans="4:4" ht="14.25" customHeight="1">
      <c r="D184" s="4"/>
    </row>
    <row r="185" spans="4:4" ht="14.25" customHeight="1">
      <c r="D185" s="4"/>
    </row>
    <row r="186" spans="4:4" ht="14.25" customHeight="1">
      <c r="D186" s="4"/>
    </row>
    <row r="187" spans="4:4" ht="14.25" customHeight="1">
      <c r="D187" s="4"/>
    </row>
    <row r="188" spans="4:4" ht="14.25" customHeight="1">
      <c r="D188" s="4"/>
    </row>
    <row r="189" spans="4:4" ht="14.25" customHeight="1">
      <c r="D189" s="4"/>
    </row>
    <row r="190" spans="4:4" ht="14.25" customHeight="1">
      <c r="D190" s="4"/>
    </row>
    <row r="191" spans="4:4" ht="14.25" customHeight="1">
      <c r="D191" s="4"/>
    </row>
    <row r="192" spans="4:4" ht="14.25" customHeight="1">
      <c r="D192" s="4"/>
    </row>
    <row r="193" spans="4:4" ht="14.25" customHeight="1">
      <c r="D193" s="4"/>
    </row>
    <row r="194" spans="4:4" ht="14.25" customHeight="1">
      <c r="D194" s="4"/>
    </row>
    <row r="195" spans="4:4" ht="14.25" customHeight="1">
      <c r="D195" s="4"/>
    </row>
    <row r="196" spans="4:4" ht="14.25" customHeight="1">
      <c r="D196" s="4"/>
    </row>
    <row r="197" spans="4:4" ht="14.25" customHeight="1">
      <c r="D197" s="4"/>
    </row>
    <row r="198" spans="4:4" ht="14.25" customHeight="1">
      <c r="D198" s="4"/>
    </row>
    <row r="199" spans="4:4" ht="14.25" customHeight="1">
      <c r="D199" s="4"/>
    </row>
    <row r="200" spans="4:4" ht="14.25" customHeight="1">
      <c r="D200" s="4"/>
    </row>
    <row r="201" spans="4:4" ht="14.25" customHeight="1">
      <c r="D201" s="4"/>
    </row>
    <row r="202" spans="4:4" ht="14.25" customHeight="1">
      <c r="D202" s="4"/>
    </row>
    <row r="203" spans="4:4" ht="14.25" customHeight="1">
      <c r="D203" s="4"/>
    </row>
    <row r="204" spans="4:4" ht="14.25" customHeight="1">
      <c r="D204" s="4"/>
    </row>
    <row r="205" spans="4:4" ht="14.25" customHeight="1">
      <c r="D205" s="4"/>
    </row>
    <row r="206" spans="4:4" ht="14.25" customHeight="1">
      <c r="D206" s="4"/>
    </row>
    <row r="207" spans="4:4" ht="14.25" customHeight="1">
      <c r="D207" s="4"/>
    </row>
    <row r="208" spans="4:4" ht="14.25" customHeight="1">
      <c r="D208" s="4"/>
    </row>
    <row r="209" spans="4:4" ht="14.25" customHeight="1">
      <c r="D209" s="4"/>
    </row>
    <row r="210" spans="4:4" ht="14.25" customHeight="1">
      <c r="D210" s="4"/>
    </row>
    <row r="211" spans="4:4" ht="14.25" customHeight="1">
      <c r="D211" s="4"/>
    </row>
    <row r="212" spans="4:4" ht="14.25" customHeight="1">
      <c r="D212" s="4"/>
    </row>
    <row r="213" spans="4:4" ht="14.25" customHeight="1">
      <c r="D213" s="4"/>
    </row>
    <row r="214" spans="4:4" ht="14.25" customHeight="1">
      <c r="D214" s="4"/>
    </row>
    <row r="215" spans="4:4" ht="14.25" customHeight="1">
      <c r="D215" s="4"/>
    </row>
    <row r="216" spans="4:4" ht="14.25" customHeight="1">
      <c r="D216" s="4"/>
    </row>
    <row r="217" spans="4:4" ht="14.25" customHeight="1">
      <c r="D217" s="4"/>
    </row>
    <row r="218" spans="4:4" ht="14.25" customHeight="1">
      <c r="D218" s="4"/>
    </row>
    <row r="219" spans="4:4" ht="14.25" customHeight="1">
      <c r="D219" s="4"/>
    </row>
    <row r="220" spans="4:4" ht="14.25" customHeight="1">
      <c r="D220" s="4"/>
    </row>
    <row r="221" spans="4:4" ht="14.25" customHeight="1">
      <c r="D221" s="4"/>
    </row>
    <row r="222" spans="4:4" ht="14.25" customHeight="1">
      <c r="D222" s="4"/>
    </row>
    <row r="223" spans="4:4" ht="14.25" customHeight="1">
      <c r="D223" s="4"/>
    </row>
    <row r="224" spans="4:4" ht="14.25" customHeight="1">
      <c r="D224" s="4"/>
    </row>
    <row r="225" spans="4:4" ht="14.25" customHeight="1">
      <c r="D225" s="4"/>
    </row>
    <row r="226" spans="4:4" ht="14.25" customHeight="1">
      <c r="D226" s="4"/>
    </row>
    <row r="227" spans="4:4" ht="14.25" customHeight="1">
      <c r="D227" s="4"/>
    </row>
    <row r="228" spans="4:4" ht="14.25" customHeight="1">
      <c r="D228" s="4"/>
    </row>
    <row r="229" spans="4:4" ht="14.25" customHeight="1">
      <c r="D229" s="4"/>
    </row>
    <row r="230" spans="4:4" ht="14.25" customHeight="1">
      <c r="D230" s="4"/>
    </row>
    <row r="231" spans="4:4" ht="14.25" customHeight="1">
      <c r="D231" s="4"/>
    </row>
    <row r="232" spans="4:4" ht="14.25" customHeight="1">
      <c r="D232" s="4"/>
    </row>
    <row r="233" spans="4:4" ht="14.25" customHeight="1">
      <c r="D233" s="4"/>
    </row>
    <row r="234" spans="4:4" ht="14.25" customHeight="1">
      <c r="D234" s="4"/>
    </row>
    <row r="235" spans="4:4" ht="14.25" customHeight="1">
      <c r="D235" s="4"/>
    </row>
    <row r="236" spans="4:4" ht="14.25" customHeight="1">
      <c r="D236" s="4"/>
    </row>
    <row r="237" spans="4:4" ht="14.25" customHeight="1">
      <c r="D237" s="4"/>
    </row>
    <row r="238" spans="4:4" ht="14.25" customHeight="1">
      <c r="D238" s="4"/>
    </row>
    <row r="239" spans="4:4" ht="14.25" customHeight="1">
      <c r="D239" s="4"/>
    </row>
    <row r="240" spans="4:4" ht="14.25" customHeight="1">
      <c r="D240" s="4"/>
    </row>
    <row r="241" spans="4:4" ht="14.25" customHeight="1">
      <c r="D241" s="4"/>
    </row>
    <row r="242" spans="4:4" ht="14.25" customHeight="1">
      <c r="D242" s="4"/>
    </row>
    <row r="243" spans="4:4" ht="14.25" customHeight="1">
      <c r="D243" s="4"/>
    </row>
    <row r="244" spans="4:4" ht="14.25" customHeight="1">
      <c r="D244" s="4"/>
    </row>
    <row r="245" spans="4:4" ht="14.25" customHeight="1">
      <c r="D245" s="4"/>
    </row>
    <row r="246" spans="4:4" ht="14.25" customHeight="1">
      <c r="D246" s="4"/>
    </row>
    <row r="247" spans="4:4" ht="14.25" customHeight="1">
      <c r="D247" s="4"/>
    </row>
    <row r="248" spans="4:4" ht="14.25" customHeight="1">
      <c r="D248" s="4"/>
    </row>
    <row r="249" spans="4:4" ht="14.25" customHeight="1">
      <c r="D249" s="4"/>
    </row>
    <row r="250" spans="4:4" ht="14.25" customHeight="1">
      <c r="D250" s="4"/>
    </row>
    <row r="251" spans="4:4" ht="14.25" customHeight="1">
      <c r="D251" s="4"/>
    </row>
    <row r="252" spans="4:4" ht="14.25" customHeight="1">
      <c r="D252" s="4"/>
    </row>
    <row r="253" spans="4:4" ht="14.25" customHeight="1">
      <c r="D253" s="4"/>
    </row>
    <row r="254" spans="4:4" ht="14.25" customHeight="1">
      <c r="D254" s="4"/>
    </row>
    <row r="255" spans="4:4" ht="14.25" customHeight="1">
      <c r="D255" s="4"/>
    </row>
    <row r="256" spans="4:4" ht="14.25" customHeight="1">
      <c r="D256" s="4"/>
    </row>
    <row r="257" spans="4:4" ht="14.25" customHeight="1">
      <c r="D257" s="4"/>
    </row>
    <row r="258" spans="4:4" ht="14.25" customHeight="1">
      <c r="D258" s="4"/>
    </row>
    <row r="259" spans="4:4" ht="14.25" customHeight="1">
      <c r="D259" s="4"/>
    </row>
    <row r="260" spans="4:4" ht="14.25" customHeight="1">
      <c r="D260" s="4"/>
    </row>
    <row r="261" spans="4:4" ht="14.25" customHeight="1">
      <c r="D261" s="4"/>
    </row>
    <row r="262" spans="4:4" ht="14.25" customHeight="1">
      <c r="D262" s="4"/>
    </row>
    <row r="263" spans="4:4" ht="14.25" customHeight="1">
      <c r="D263" s="4"/>
    </row>
    <row r="264" spans="4:4" ht="14.25" customHeight="1">
      <c r="D264" s="4"/>
    </row>
    <row r="265" spans="4:4" ht="14.25" customHeight="1">
      <c r="D265" s="4"/>
    </row>
    <row r="266" spans="4:4" ht="14.25" customHeight="1">
      <c r="D266" s="4"/>
    </row>
    <row r="267" spans="4:4" ht="14.25" customHeight="1">
      <c r="D267" s="4"/>
    </row>
    <row r="268" spans="4:4" ht="14.25" customHeight="1">
      <c r="D268" s="4"/>
    </row>
    <row r="269" spans="4:4" ht="14.25" customHeight="1">
      <c r="D269" s="4"/>
    </row>
    <row r="270" spans="4:4" ht="14.25" customHeight="1">
      <c r="D270" s="4"/>
    </row>
    <row r="271" spans="4:4" ht="14.25" customHeight="1">
      <c r="D271" s="4"/>
    </row>
    <row r="272" spans="4:4" ht="14.25" customHeight="1">
      <c r="D272" s="4"/>
    </row>
    <row r="273" spans="4:4" ht="14.25" customHeight="1">
      <c r="D273" s="4"/>
    </row>
    <row r="274" spans="4:4" ht="14.25" customHeight="1">
      <c r="D274" s="4"/>
    </row>
    <row r="275" spans="4:4" ht="14.25" customHeight="1">
      <c r="D275" s="4"/>
    </row>
    <row r="276" spans="4:4" ht="14.25" customHeight="1">
      <c r="D276" s="4"/>
    </row>
    <row r="277" spans="4:4" ht="14.25" customHeight="1">
      <c r="D277" s="4"/>
    </row>
    <row r="278" spans="4:4" ht="14.25" customHeight="1">
      <c r="D278" s="4"/>
    </row>
    <row r="279" spans="4:4" ht="14.25" customHeight="1">
      <c r="D279" s="4"/>
    </row>
    <row r="280" spans="4:4" ht="14.25" customHeight="1">
      <c r="D280" s="4"/>
    </row>
    <row r="281" spans="4:4" ht="14.25" customHeight="1">
      <c r="D281" s="4"/>
    </row>
    <row r="282" spans="4:4" ht="14.25" customHeight="1">
      <c r="D282" s="4"/>
    </row>
    <row r="283" spans="4:4" ht="14.25" customHeight="1">
      <c r="D283" s="4"/>
    </row>
    <row r="284" spans="4:4" ht="14.25" customHeight="1">
      <c r="D284" s="4"/>
    </row>
    <row r="285" spans="4:4" ht="14.25" customHeight="1">
      <c r="D285" s="4"/>
    </row>
    <row r="286" spans="4:4" ht="14.25" customHeight="1">
      <c r="D286" s="4"/>
    </row>
    <row r="287" spans="4:4" ht="14.25" customHeight="1">
      <c r="D287" s="4"/>
    </row>
    <row r="288" spans="4:4" ht="14.25" customHeight="1">
      <c r="D288" s="4"/>
    </row>
    <row r="289" spans="4:4" ht="14.25" customHeight="1">
      <c r="D289" s="4"/>
    </row>
    <row r="290" spans="4:4" ht="14.25" customHeight="1">
      <c r="D290" s="4"/>
    </row>
    <row r="291" spans="4:4" ht="14.25" customHeight="1">
      <c r="D291" s="4"/>
    </row>
    <row r="292" spans="4:4" ht="14.25" customHeight="1">
      <c r="D292" s="4"/>
    </row>
    <row r="293" spans="4:4" ht="14.25" customHeight="1">
      <c r="D293" s="4"/>
    </row>
    <row r="294" spans="4:4" ht="14.25" customHeight="1">
      <c r="D294" s="4"/>
    </row>
    <row r="295" spans="4:4" ht="14.25" customHeight="1">
      <c r="D295" s="4"/>
    </row>
    <row r="296" spans="4:4" ht="14.25" customHeight="1">
      <c r="D296" s="4"/>
    </row>
    <row r="297" spans="4:4" ht="14.25" customHeight="1">
      <c r="D297" s="4"/>
    </row>
    <row r="298" spans="4:4" ht="14.25" customHeight="1">
      <c r="D298" s="4"/>
    </row>
    <row r="299" spans="4:4" ht="14.25" customHeight="1">
      <c r="D299" s="4"/>
    </row>
    <row r="300" spans="4:4" ht="14.25" customHeight="1">
      <c r="D300" s="4"/>
    </row>
    <row r="301" spans="4:4" ht="14.25" customHeight="1">
      <c r="D301" s="4"/>
    </row>
    <row r="302" spans="4:4" ht="14.25" customHeight="1">
      <c r="D302" s="4"/>
    </row>
    <row r="303" spans="4:4" ht="14.25" customHeight="1">
      <c r="D303" s="4"/>
    </row>
    <row r="304" spans="4:4" ht="14.25" customHeight="1">
      <c r="D304" s="4"/>
    </row>
    <row r="305" spans="4:4" ht="14.25" customHeight="1">
      <c r="D305" s="4"/>
    </row>
    <row r="306" spans="4:4" ht="14.25" customHeight="1">
      <c r="D306" s="4"/>
    </row>
    <row r="307" spans="4:4" ht="14.25" customHeight="1">
      <c r="D307" s="4"/>
    </row>
    <row r="308" spans="4:4" ht="14.25" customHeight="1">
      <c r="D308" s="4"/>
    </row>
    <row r="309" spans="4:4" ht="14.25" customHeight="1">
      <c r="D309" s="4"/>
    </row>
    <row r="310" spans="4:4" ht="14.25" customHeight="1">
      <c r="D310" s="4"/>
    </row>
    <row r="311" spans="4:4" ht="14.25" customHeight="1">
      <c r="D311" s="4"/>
    </row>
    <row r="312" spans="4:4" ht="14.25" customHeight="1">
      <c r="D312" s="4"/>
    </row>
    <row r="313" spans="4:4" ht="14.25" customHeight="1">
      <c r="D313" s="4"/>
    </row>
    <row r="314" spans="4:4" ht="14.25" customHeight="1">
      <c r="D314" s="4"/>
    </row>
    <row r="315" spans="4:4" ht="14.25" customHeight="1">
      <c r="D315" s="4"/>
    </row>
    <row r="316" spans="4:4" ht="14.25" customHeight="1">
      <c r="D316" s="4"/>
    </row>
    <row r="317" spans="4:4" ht="14.25" customHeight="1">
      <c r="D317" s="4"/>
    </row>
    <row r="318" spans="4:4" ht="14.25" customHeight="1">
      <c r="D318" s="4"/>
    </row>
    <row r="319" spans="4:4" ht="14.25" customHeight="1">
      <c r="D319" s="4"/>
    </row>
    <row r="320" spans="4:4" ht="14.25" customHeight="1">
      <c r="D320" s="4"/>
    </row>
    <row r="321" spans="4:4" ht="14.25" customHeight="1">
      <c r="D321" s="4"/>
    </row>
    <row r="322" spans="4:4" ht="14.25" customHeight="1">
      <c r="D322" s="4"/>
    </row>
    <row r="323" spans="4:4" ht="14.25" customHeight="1">
      <c r="D323" s="4"/>
    </row>
    <row r="324" spans="4:4" ht="14.25" customHeight="1">
      <c r="D324" s="4"/>
    </row>
    <row r="325" spans="4:4" ht="14.25" customHeight="1">
      <c r="D325" s="4"/>
    </row>
    <row r="326" spans="4:4" ht="14.25" customHeight="1">
      <c r="D326" s="4"/>
    </row>
    <row r="327" spans="4:4" ht="14.25" customHeight="1">
      <c r="D327" s="4"/>
    </row>
    <row r="328" spans="4:4" ht="14.25" customHeight="1">
      <c r="D328" s="4"/>
    </row>
    <row r="329" spans="4:4" ht="14.25" customHeight="1">
      <c r="D329" s="4"/>
    </row>
    <row r="330" spans="4:4" ht="14.25" customHeight="1">
      <c r="D330" s="4"/>
    </row>
    <row r="331" spans="4:4" ht="14.25" customHeight="1">
      <c r="D331" s="4"/>
    </row>
    <row r="332" spans="4:4" ht="14.25" customHeight="1">
      <c r="D332" s="4"/>
    </row>
    <row r="333" spans="4:4" ht="14.25" customHeight="1">
      <c r="D333" s="4"/>
    </row>
    <row r="334" spans="4:4" ht="14.25" customHeight="1">
      <c r="D334" s="4"/>
    </row>
    <row r="335" spans="4:4" ht="14.25" customHeight="1">
      <c r="D335" s="4"/>
    </row>
    <row r="336" spans="4:4" ht="14.25" customHeight="1">
      <c r="D336" s="4"/>
    </row>
    <row r="337" spans="4:4" ht="14.25" customHeight="1">
      <c r="D337" s="4"/>
    </row>
    <row r="338" spans="4:4" ht="14.25" customHeight="1">
      <c r="D338" s="4"/>
    </row>
    <row r="339" spans="4:4" ht="14.25" customHeight="1">
      <c r="D339" s="4"/>
    </row>
    <row r="340" spans="4:4" ht="14.25" customHeight="1">
      <c r="D340" s="4"/>
    </row>
    <row r="341" spans="4:4" ht="14.25" customHeight="1">
      <c r="D341" s="4"/>
    </row>
    <row r="342" spans="4:4" ht="14.25" customHeight="1">
      <c r="D342" s="4"/>
    </row>
    <row r="343" spans="4:4" ht="14.25" customHeight="1">
      <c r="D343" s="4"/>
    </row>
    <row r="344" spans="4:4" ht="14.25" customHeight="1">
      <c r="D344" s="4"/>
    </row>
    <row r="345" spans="4:4" ht="14.25" customHeight="1">
      <c r="D345" s="4"/>
    </row>
    <row r="346" spans="4:4" ht="14.25" customHeight="1">
      <c r="D346" s="4"/>
    </row>
    <row r="347" spans="4:4" ht="14.25" customHeight="1">
      <c r="D347" s="4"/>
    </row>
    <row r="348" spans="4:4" ht="14.25" customHeight="1">
      <c r="D348" s="4"/>
    </row>
    <row r="349" spans="4:4" ht="14.25" customHeight="1">
      <c r="D349" s="4"/>
    </row>
    <row r="350" spans="4:4" ht="14.25" customHeight="1">
      <c r="D350" s="4"/>
    </row>
    <row r="351" spans="4:4" ht="14.25" customHeight="1">
      <c r="D351" s="4"/>
    </row>
    <row r="352" spans="4:4" ht="14.25" customHeight="1">
      <c r="D352" s="4"/>
    </row>
    <row r="353" spans="4:4" ht="14.25" customHeight="1">
      <c r="D353" s="4"/>
    </row>
    <row r="354" spans="4:4" ht="14.25" customHeight="1">
      <c r="D354" s="4"/>
    </row>
    <row r="355" spans="4:4" ht="14.25" customHeight="1">
      <c r="D355" s="4"/>
    </row>
    <row r="356" spans="4:4" ht="14.25" customHeight="1">
      <c r="D356" s="4"/>
    </row>
    <row r="357" spans="4:4" ht="14.25" customHeight="1">
      <c r="D357" s="4"/>
    </row>
    <row r="358" spans="4:4" ht="14.25" customHeight="1">
      <c r="D358" s="4"/>
    </row>
    <row r="359" spans="4:4" ht="14.25" customHeight="1">
      <c r="D359" s="4"/>
    </row>
    <row r="360" spans="4:4" ht="14.25" customHeight="1">
      <c r="D360" s="4"/>
    </row>
    <row r="361" spans="4:4" ht="14.25" customHeight="1">
      <c r="D361" s="4"/>
    </row>
    <row r="362" spans="4:4" ht="14.25" customHeight="1">
      <c r="D362" s="4"/>
    </row>
    <row r="363" spans="4:4" ht="14.25" customHeight="1">
      <c r="D363" s="4"/>
    </row>
    <row r="364" spans="4:4" ht="14.25" customHeight="1">
      <c r="D364" s="4"/>
    </row>
    <row r="365" spans="4:4" ht="14.25" customHeight="1">
      <c r="D365" s="4"/>
    </row>
    <row r="366" spans="4:4" ht="14.25" customHeight="1">
      <c r="D366" s="4"/>
    </row>
    <row r="367" spans="4:4" ht="14.25" customHeight="1">
      <c r="D367" s="4"/>
    </row>
    <row r="368" spans="4:4" ht="14.25" customHeight="1">
      <c r="D368" s="4"/>
    </row>
    <row r="369" spans="4:4" ht="14.25" customHeight="1">
      <c r="D369" s="4"/>
    </row>
    <row r="370" spans="4:4" ht="14.25" customHeight="1">
      <c r="D370" s="4"/>
    </row>
    <row r="371" spans="4:4" ht="14.25" customHeight="1">
      <c r="D371" s="4"/>
    </row>
    <row r="372" spans="4:4" ht="14.25" customHeight="1">
      <c r="D372" s="4"/>
    </row>
    <row r="373" spans="4:4" ht="14.25" customHeight="1">
      <c r="D373" s="4"/>
    </row>
    <row r="374" spans="4:4" ht="14.25" customHeight="1">
      <c r="D374" s="4"/>
    </row>
    <row r="375" spans="4:4" ht="14.25" customHeight="1">
      <c r="D375" s="4"/>
    </row>
    <row r="376" spans="4:4" ht="14.25" customHeight="1">
      <c r="D376" s="4"/>
    </row>
    <row r="377" spans="4:4" ht="14.25" customHeight="1">
      <c r="D377" s="4"/>
    </row>
    <row r="378" spans="4:4" ht="14.25" customHeight="1">
      <c r="D378" s="4"/>
    </row>
    <row r="379" spans="4:4" ht="14.25" customHeight="1">
      <c r="D379" s="4"/>
    </row>
    <row r="380" spans="4:4" ht="14.25" customHeight="1">
      <c r="D380" s="4"/>
    </row>
    <row r="381" spans="4:4" ht="14.25" customHeight="1">
      <c r="D381" s="4"/>
    </row>
    <row r="382" spans="4:4" ht="14.25" customHeight="1">
      <c r="D382" s="4"/>
    </row>
    <row r="383" spans="4:4" ht="14.25" customHeight="1">
      <c r="D383" s="4"/>
    </row>
    <row r="384" spans="4:4" ht="14.25" customHeight="1">
      <c r="D384" s="4"/>
    </row>
    <row r="385" spans="4:4" ht="14.25" customHeight="1">
      <c r="D385" s="4"/>
    </row>
    <row r="386" spans="4:4" ht="14.25" customHeight="1">
      <c r="D386" s="4"/>
    </row>
    <row r="387" spans="4:4" ht="14.25" customHeight="1">
      <c r="D387" s="4"/>
    </row>
    <row r="388" spans="4:4" ht="14.25" customHeight="1">
      <c r="D388" s="4"/>
    </row>
    <row r="389" spans="4:4" ht="14.25" customHeight="1">
      <c r="D389" s="4"/>
    </row>
    <row r="390" spans="4:4" ht="14.25" customHeight="1">
      <c r="D390" s="4"/>
    </row>
    <row r="391" spans="4:4" ht="14.25" customHeight="1">
      <c r="D391" s="4"/>
    </row>
    <row r="392" spans="4:4" ht="14.25" customHeight="1">
      <c r="D392" s="4"/>
    </row>
    <row r="393" spans="4:4" ht="14.25" customHeight="1">
      <c r="D393" s="4"/>
    </row>
    <row r="394" spans="4:4" ht="14.25" customHeight="1">
      <c r="D394" s="4"/>
    </row>
    <row r="395" spans="4:4" ht="14.25" customHeight="1">
      <c r="D395" s="4"/>
    </row>
    <row r="396" spans="4:4" ht="14.25" customHeight="1">
      <c r="D396" s="4"/>
    </row>
    <row r="397" spans="4:4" ht="14.25" customHeight="1">
      <c r="D397" s="4"/>
    </row>
    <row r="398" spans="4:4" ht="14.25" customHeight="1">
      <c r="D398" s="4"/>
    </row>
    <row r="399" spans="4:4" ht="14.25" customHeight="1">
      <c r="D399" s="4"/>
    </row>
    <row r="400" spans="4:4" ht="14.25" customHeight="1">
      <c r="D400" s="4"/>
    </row>
    <row r="401" spans="4:4" ht="14.25" customHeight="1">
      <c r="D401" s="4"/>
    </row>
    <row r="402" spans="4:4" ht="14.25" customHeight="1">
      <c r="D402" s="4"/>
    </row>
    <row r="403" spans="4:4" ht="14.25" customHeight="1">
      <c r="D403" s="4"/>
    </row>
    <row r="404" spans="4:4" ht="14.25" customHeight="1">
      <c r="D404" s="4"/>
    </row>
    <row r="405" spans="4:4" ht="14.25" customHeight="1">
      <c r="D405" s="4"/>
    </row>
    <row r="406" spans="4:4" ht="14.25" customHeight="1">
      <c r="D406" s="4"/>
    </row>
    <row r="407" spans="4:4" ht="14.25" customHeight="1">
      <c r="D407" s="4"/>
    </row>
    <row r="408" spans="4:4" ht="14.25" customHeight="1">
      <c r="D408" s="4"/>
    </row>
    <row r="409" spans="4:4" ht="14.25" customHeight="1">
      <c r="D409" s="4"/>
    </row>
    <row r="410" spans="4:4" ht="14.25" customHeight="1">
      <c r="D410" s="4"/>
    </row>
    <row r="411" spans="4:4" ht="14.25" customHeight="1">
      <c r="D411" s="4"/>
    </row>
    <row r="412" spans="4:4" ht="14.25" customHeight="1">
      <c r="D412" s="4"/>
    </row>
    <row r="413" spans="4:4" ht="14.25" customHeight="1">
      <c r="D413" s="4"/>
    </row>
    <row r="414" spans="4:4" ht="14.25" customHeight="1">
      <c r="D414" s="4"/>
    </row>
    <row r="415" spans="4:4" ht="14.25" customHeight="1">
      <c r="D415" s="4"/>
    </row>
    <row r="416" spans="4:4" ht="14.25" customHeight="1">
      <c r="D416" s="4"/>
    </row>
    <row r="417" spans="4:4" ht="14.25" customHeight="1">
      <c r="D417" s="4"/>
    </row>
    <row r="418" spans="4:4" ht="14.25" customHeight="1">
      <c r="D418" s="4"/>
    </row>
    <row r="419" spans="4:4" ht="14.25" customHeight="1">
      <c r="D419" s="4"/>
    </row>
    <row r="420" spans="4:4" ht="14.25" customHeight="1">
      <c r="D420" s="4"/>
    </row>
    <row r="421" spans="4:4" ht="14.25" customHeight="1">
      <c r="D421" s="4"/>
    </row>
    <row r="422" spans="4:4" ht="14.25" customHeight="1">
      <c r="D422" s="4"/>
    </row>
    <row r="423" spans="4:4" ht="14.25" customHeight="1">
      <c r="D423" s="4"/>
    </row>
    <row r="424" spans="4:4" ht="14.25" customHeight="1">
      <c r="D424" s="4"/>
    </row>
    <row r="425" spans="4:4" ht="14.25" customHeight="1">
      <c r="D425" s="4"/>
    </row>
    <row r="426" spans="4:4" ht="14.25" customHeight="1">
      <c r="D426" s="4"/>
    </row>
    <row r="427" spans="4:4" ht="14.25" customHeight="1">
      <c r="D427" s="4"/>
    </row>
    <row r="428" spans="4:4" ht="14.25" customHeight="1">
      <c r="D428" s="4"/>
    </row>
    <row r="429" spans="4:4" ht="14.25" customHeight="1">
      <c r="D429" s="4"/>
    </row>
    <row r="430" spans="4:4" ht="14.25" customHeight="1">
      <c r="D430" s="4"/>
    </row>
    <row r="431" spans="4:4" ht="14.25" customHeight="1">
      <c r="D431" s="4"/>
    </row>
    <row r="432" spans="4:4" ht="14.25" customHeight="1">
      <c r="D432" s="4"/>
    </row>
    <row r="433" spans="4:4" ht="14.25" customHeight="1">
      <c r="D433" s="4"/>
    </row>
    <row r="434" spans="4:4" ht="14.25" customHeight="1">
      <c r="D434" s="4"/>
    </row>
    <row r="435" spans="4:4" ht="14.25" customHeight="1">
      <c r="D435" s="4"/>
    </row>
    <row r="436" spans="4:4" ht="14.25" customHeight="1">
      <c r="D436" s="4"/>
    </row>
    <row r="437" spans="4:4" ht="14.25" customHeight="1">
      <c r="D437" s="4"/>
    </row>
    <row r="438" spans="4:4" ht="14.25" customHeight="1">
      <c r="D438" s="4"/>
    </row>
    <row r="439" spans="4:4" ht="14.25" customHeight="1">
      <c r="D439" s="4"/>
    </row>
    <row r="440" spans="4:4" ht="14.25" customHeight="1">
      <c r="D440" s="4"/>
    </row>
    <row r="441" spans="4:4" ht="14.25" customHeight="1">
      <c r="D441" s="4"/>
    </row>
    <row r="442" spans="4:4" ht="14.25" customHeight="1">
      <c r="D442" s="4"/>
    </row>
    <row r="443" spans="4:4" ht="14.25" customHeight="1">
      <c r="D443" s="4"/>
    </row>
    <row r="444" spans="4:4" ht="14.25" customHeight="1">
      <c r="D444" s="4"/>
    </row>
    <row r="445" spans="4:4" ht="14.25" customHeight="1">
      <c r="D445" s="4"/>
    </row>
    <row r="446" spans="4:4" ht="14.25" customHeight="1">
      <c r="D446" s="4"/>
    </row>
    <row r="447" spans="4:4" ht="14.25" customHeight="1">
      <c r="D447" s="4"/>
    </row>
    <row r="448" spans="4:4" ht="14.25" customHeight="1">
      <c r="D448" s="4"/>
    </row>
    <row r="449" spans="4:4" ht="14.25" customHeight="1">
      <c r="D449" s="4"/>
    </row>
    <row r="450" spans="4:4" ht="14.25" customHeight="1">
      <c r="D450" s="4"/>
    </row>
    <row r="451" spans="4:4" ht="14.25" customHeight="1">
      <c r="D451" s="4"/>
    </row>
    <row r="452" spans="4:4" ht="14.25" customHeight="1">
      <c r="D452" s="4"/>
    </row>
    <row r="453" spans="4:4" ht="14.25" customHeight="1">
      <c r="D453" s="4"/>
    </row>
    <row r="454" spans="4:4" ht="14.25" customHeight="1">
      <c r="D454" s="4"/>
    </row>
    <row r="455" spans="4:4" ht="14.25" customHeight="1">
      <c r="D455" s="4"/>
    </row>
    <row r="456" spans="4:4" ht="14.25" customHeight="1">
      <c r="D456" s="4"/>
    </row>
    <row r="457" spans="4:4" ht="14.25" customHeight="1">
      <c r="D457" s="4"/>
    </row>
    <row r="458" spans="4:4" ht="14.25" customHeight="1">
      <c r="D458" s="4"/>
    </row>
    <row r="459" spans="4:4" ht="14.25" customHeight="1">
      <c r="D459" s="4"/>
    </row>
    <row r="460" spans="4:4" ht="14.25" customHeight="1">
      <c r="D460" s="4"/>
    </row>
    <row r="461" spans="4:4" ht="14.25" customHeight="1">
      <c r="D461" s="4"/>
    </row>
    <row r="462" spans="4:4" ht="14.25" customHeight="1">
      <c r="D462" s="4"/>
    </row>
    <row r="463" spans="4:4" ht="14.25" customHeight="1">
      <c r="D463" s="4"/>
    </row>
    <row r="464" spans="4:4" ht="14.25" customHeight="1">
      <c r="D464" s="4"/>
    </row>
    <row r="465" spans="4:4" ht="14.25" customHeight="1">
      <c r="D465" s="4"/>
    </row>
    <row r="466" spans="4:4" ht="14.25" customHeight="1">
      <c r="D466" s="4"/>
    </row>
    <row r="467" spans="4:4" ht="14.25" customHeight="1">
      <c r="D467" s="4"/>
    </row>
    <row r="468" spans="4:4" ht="14.25" customHeight="1">
      <c r="D468" s="4"/>
    </row>
    <row r="469" spans="4:4" ht="14.25" customHeight="1">
      <c r="D469" s="4"/>
    </row>
    <row r="470" spans="4:4" ht="14.25" customHeight="1">
      <c r="D470" s="4"/>
    </row>
    <row r="471" spans="4:4" ht="14.25" customHeight="1">
      <c r="D471" s="4"/>
    </row>
    <row r="472" spans="4:4" ht="14.25" customHeight="1">
      <c r="D472" s="4"/>
    </row>
    <row r="473" spans="4:4" ht="14.25" customHeight="1">
      <c r="D473" s="4"/>
    </row>
    <row r="474" spans="4:4" ht="14.25" customHeight="1">
      <c r="D474" s="4"/>
    </row>
    <row r="475" spans="4:4" ht="14.25" customHeight="1">
      <c r="D475" s="4"/>
    </row>
    <row r="476" spans="4:4" ht="14.25" customHeight="1">
      <c r="D476" s="4"/>
    </row>
    <row r="477" spans="4:4" ht="14.25" customHeight="1">
      <c r="D477" s="4"/>
    </row>
    <row r="478" spans="4:4" ht="14.25" customHeight="1">
      <c r="D478" s="4"/>
    </row>
    <row r="479" spans="4:4" ht="14.25" customHeight="1">
      <c r="D479" s="4"/>
    </row>
    <row r="480" spans="4:4" ht="14.25" customHeight="1">
      <c r="D480" s="4"/>
    </row>
    <row r="481" spans="4:4" ht="14.25" customHeight="1">
      <c r="D481" s="4"/>
    </row>
    <row r="482" spans="4:4" ht="14.25" customHeight="1">
      <c r="D482" s="4"/>
    </row>
    <row r="483" spans="4:4" ht="14.25" customHeight="1">
      <c r="D483" s="4"/>
    </row>
    <row r="484" spans="4:4" ht="14.25" customHeight="1">
      <c r="D484" s="4"/>
    </row>
    <row r="485" spans="4:4" ht="14.25" customHeight="1">
      <c r="D485" s="4"/>
    </row>
    <row r="486" spans="4:4" ht="14.25" customHeight="1">
      <c r="D486" s="4"/>
    </row>
    <row r="487" spans="4:4" ht="14.25" customHeight="1">
      <c r="D487" s="4"/>
    </row>
    <row r="488" spans="4:4" ht="14.25" customHeight="1">
      <c r="D488" s="4"/>
    </row>
    <row r="489" spans="4:4" ht="14.25" customHeight="1">
      <c r="D489" s="4"/>
    </row>
    <row r="490" spans="4:4" ht="14.25" customHeight="1">
      <c r="D490" s="4"/>
    </row>
    <row r="491" spans="4:4" ht="14.25" customHeight="1">
      <c r="D491" s="4"/>
    </row>
    <row r="492" spans="4:4" ht="14.25" customHeight="1">
      <c r="D492" s="4"/>
    </row>
    <row r="493" spans="4:4" ht="14.25" customHeight="1">
      <c r="D493" s="4"/>
    </row>
    <row r="494" spans="4:4" ht="14.25" customHeight="1">
      <c r="D494" s="4"/>
    </row>
    <row r="495" spans="4:4" ht="14.25" customHeight="1">
      <c r="D495" s="4"/>
    </row>
    <row r="496" spans="4:4" ht="14.25" customHeight="1">
      <c r="D496" s="4"/>
    </row>
    <row r="497" spans="4:4" ht="14.25" customHeight="1">
      <c r="D497" s="4"/>
    </row>
    <row r="498" spans="4:4" ht="14.25" customHeight="1">
      <c r="D498" s="4"/>
    </row>
    <row r="499" spans="4:4" ht="14.25" customHeight="1">
      <c r="D499" s="4"/>
    </row>
    <row r="500" spans="4:4" ht="14.25" customHeight="1">
      <c r="D500" s="4"/>
    </row>
    <row r="501" spans="4:4" ht="14.25" customHeight="1">
      <c r="D501" s="4"/>
    </row>
    <row r="502" spans="4:4" ht="14.25" customHeight="1">
      <c r="D502" s="4"/>
    </row>
    <row r="503" spans="4:4" ht="14.25" customHeight="1">
      <c r="D503" s="4"/>
    </row>
    <row r="504" spans="4:4" ht="14.25" customHeight="1">
      <c r="D504" s="4"/>
    </row>
    <row r="505" spans="4:4" ht="14.25" customHeight="1">
      <c r="D505" s="4"/>
    </row>
    <row r="506" spans="4:4" ht="14.25" customHeight="1">
      <c r="D506" s="4"/>
    </row>
    <row r="507" spans="4:4" ht="14.25" customHeight="1">
      <c r="D507" s="4"/>
    </row>
    <row r="508" spans="4:4" ht="14.25" customHeight="1">
      <c r="D508" s="4"/>
    </row>
    <row r="509" spans="4:4" ht="14.25" customHeight="1">
      <c r="D509" s="4"/>
    </row>
    <row r="510" spans="4:4" ht="14.25" customHeight="1">
      <c r="D510" s="4"/>
    </row>
    <row r="511" spans="4:4" ht="14.25" customHeight="1">
      <c r="D511" s="4"/>
    </row>
    <row r="512" spans="4:4" ht="14.25" customHeight="1">
      <c r="D512" s="4"/>
    </row>
    <row r="513" spans="4:4" ht="14.25" customHeight="1">
      <c r="D513" s="4"/>
    </row>
    <row r="514" spans="4:4" ht="14.25" customHeight="1">
      <c r="D514" s="4"/>
    </row>
    <row r="515" spans="4:4" ht="14.25" customHeight="1">
      <c r="D515" s="4"/>
    </row>
    <row r="516" spans="4:4" ht="14.25" customHeight="1">
      <c r="D516" s="4"/>
    </row>
    <row r="517" spans="4:4" ht="14.25" customHeight="1">
      <c r="D517" s="4"/>
    </row>
    <row r="518" spans="4:4" ht="14.25" customHeight="1">
      <c r="D518" s="4"/>
    </row>
    <row r="519" spans="4:4" ht="14.25" customHeight="1">
      <c r="D519" s="4"/>
    </row>
    <row r="520" spans="4:4" ht="14.25" customHeight="1">
      <c r="D520" s="4"/>
    </row>
    <row r="521" spans="4:4" ht="14.25" customHeight="1">
      <c r="D521" s="4"/>
    </row>
    <row r="522" spans="4:4" ht="14.25" customHeight="1">
      <c r="D522" s="4"/>
    </row>
    <row r="523" spans="4:4" ht="14.25" customHeight="1">
      <c r="D523" s="4"/>
    </row>
    <row r="524" spans="4:4" ht="14.25" customHeight="1">
      <c r="D524" s="4"/>
    </row>
    <row r="525" spans="4:4" ht="14.25" customHeight="1">
      <c r="D525" s="4"/>
    </row>
    <row r="526" spans="4:4" ht="14.25" customHeight="1">
      <c r="D526" s="4"/>
    </row>
    <row r="527" spans="4:4" ht="14.25" customHeight="1">
      <c r="D527" s="4"/>
    </row>
    <row r="528" spans="4:4" ht="14.25" customHeight="1">
      <c r="D528" s="4"/>
    </row>
    <row r="529" spans="4:4" ht="14.25" customHeight="1">
      <c r="D529" s="4"/>
    </row>
    <row r="530" spans="4:4" ht="14.25" customHeight="1">
      <c r="D530" s="4"/>
    </row>
    <row r="531" spans="4:4" ht="14.25" customHeight="1">
      <c r="D531" s="4"/>
    </row>
    <row r="532" spans="4:4" ht="14.25" customHeight="1">
      <c r="D532" s="4"/>
    </row>
    <row r="533" spans="4:4" ht="14.25" customHeight="1">
      <c r="D533" s="4"/>
    </row>
    <row r="534" spans="4:4" ht="14.25" customHeight="1">
      <c r="D534" s="4"/>
    </row>
    <row r="535" spans="4:4" ht="14.25" customHeight="1">
      <c r="D535" s="4"/>
    </row>
    <row r="536" spans="4:4" ht="14.25" customHeight="1">
      <c r="D536" s="4"/>
    </row>
    <row r="537" spans="4:4" ht="14.25" customHeight="1">
      <c r="D537" s="4"/>
    </row>
    <row r="538" spans="4:4" ht="14.25" customHeight="1">
      <c r="D538" s="4"/>
    </row>
    <row r="539" spans="4:4" ht="14.25" customHeight="1">
      <c r="D539" s="4"/>
    </row>
    <row r="540" spans="4:4" ht="14.25" customHeight="1">
      <c r="D540" s="4"/>
    </row>
    <row r="541" spans="4:4" ht="14.25" customHeight="1">
      <c r="D541" s="4"/>
    </row>
    <row r="542" spans="4:4" ht="14.25" customHeight="1">
      <c r="D542" s="4"/>
    </row>
    <row r="543" spans="4:4" ht="14.25" customHeight="1">
      <c r="D543" s="4"/>
    </row>
    <row r="544" spans="4:4" ht="14.25" customHeight="1">
      <c r="D544" s="4"/>
    </row>
    <row r="545" spans="4:4" ht="14.25" customHeight="1">
      <c r="D545" s="4"/>
    </row>
    <row r="546" spans="4:4" ht="14.25" customHeight="1">
      <c r="D546" s="4"/>
    </row>
    <row r="547" spans="4:4" ht="14.25" customHeight="1">
      <c r="D547" s="4"/>
    </row>
    <row r="548" spans="4:4" ht="14.25" customHeight="1">
      <c r="D548" s="4"/>
    </row>
    <row r="549" spans="4:4" ht="14.25" customHeight="1">
      <c r="D549" s="4"/>
    </row>
    <row r="550" spans="4:4" ht="14.25" customHeight="1">
      <c r="D550" s="4"/>
    </row>
    <row r="551" spans="4:4" ht="14.25" customHeight="1">
      <c r="D551" s="4"/>
    </row>
    <row r="552" spans="4:4" ht="14.25" customHeight="1">
      <c r="D552" s="4"/>
    </row>
    <row r="553" spans="4:4" ht="14.25" customHeight="1">
      <c r="D553" s="4"/>
    </row>
    <row r="554" spans="4:4" ht="14.25" customHeight="1">
      <c r="D554" s="4"/>
    </row>
    <row r="555" spans="4:4" ht="14.25" customHeight="1">
      <c r="D555" s="4"/>
    </row>
    <row r="556" spans="4:4" ht="14.25" customHeight="1">
      <c r="D556" s="4"/>
    </row>
    <row r="557" spans="4:4" ht="14.25" customHeight="1">
      <c r="D557" s="4"/>
    </row>
    <row r="558" spans="4:4" ht="14.25" customHeight="1">
      <c r="D558" s="4"/>
    </row>
    <row r="559" spans="4:4" ht="14.25" customHeight="1">
      <c r="D559" s="4"/>
    </row>
    <row r="560" spans="4:4" ht="14.25" customHeight="1">
      <c r="D560" s="4"/>
    </row>
    <row r="561" spans="4:4" ht="14.25" customHeight="1">
      <c r="D561" s="4"/>
    </row>
    <row r="562" spans="4:4" ht="14.25" customHeight="1">
      <c r="D562" s="4"/>
    </row>
    <row r="563" spans="4:4" ht="14.25" customHeight="1">
      <c r="D563" s="4"/>
    </row>
    <row r="564" spans="4:4" ht="14.25" customHeight="1">
      <c r="D564" s="4"/>
    </row>
    <row r="565" spans="4:4" ht="14.25" customHeight="1">
      <c r="D565" s="4"/>
    </row>
    <row r="566" spans="4:4" ht="14.25" customHeight="1">
      <c r="D566" s="4"/>
    </row>
    <row r="567" spans="4:4" ht="14.25" customHeight="1">
      <c r="D567" s="4"/>
    </row>
    <row r="568" spans="4:4" ht="14.25" customHeight="1">
      <c r="D568" s="4"/>
    </row>
    <row r="569" spans="4:4" ht="14.25" customHeight="1">
      <c r="D569" s="4"/>
    </row>
    <row r="570" spans="4:4" ht="14.25" customHeight="1">
      <c r="D570" s="4"/>
    </row>
    <row r="571" spans="4:4" ht="14.25" customHeight="1">
      <c r="D571" s="4"/>
    </row>
    <row r="572" spans="4:4" ht="14.25" customHeight="1">
      <c r="D572" s="4"/>
    </row>
    <row r="573" spans="4:4" ht="14.25" customHeight="1">
      <c r="D573" s="4"/>
    </row>
    <row r="574" spans="4:4" ht="14.25" customHeight="1">
      <c r="D574" s="4"/>
    </row>
    <row r="575" spans="4:4" ht="14.25" customHeight="1">
      <c r="D575" s="4"/>
    </row>
    <row r="576" spans="4:4" ht="14.25" customHeight="1">
      <c r="D576" s="4"/>
    </row>
    <row r="577" spans="4:4" ht="14.25" customHeight="1">
      <c r="D577" s="4"/>
    </row>
    <row r="578" spans="4:4" ht="14.25" customHeight="1">
      <c r="D578" s="4"/>
    </row>
    <row r="579" spans="4:4" ht="14.25" customHeight="1">
      <c r="D579" s="4"/>
    </row>
    <row r="580" spans="4:4" ht="14.25" customHeight="1">
      <c r="D580" s="4"/>
    </row>
    <row r="581" spans="4:4" ht="14.25" customHeight="1">
      <c r="D581" s="4"/>
    </row>
    <row r="582" spans="4:4" ht="14.25" customHeight="1">
      <c r="D582" s="4"/>
    </row>
    <row r="583" spans="4:4" ht="14.25" customHeight="1">
      <c r="D583" s="4"/>
    </row>
    <row r="584" spans="4:4" ht="14.25" customHeight="1">
      <c r="D584" s="4"/>
    </row>
    <row r="585" spans="4:4" ht="14.25" customHeight="1">
      <c r="D585" s="4"/>
    </row>
    <row r="586" spans="4:4" ht="14.25" customHeight="1">
      <c r="D586" s="4"/>
    </row>
    <row r="587" spans="4:4" ht="14.25" customHeight="1">
      <c r="D587" s="4"/>
    </row>
    <row r="588" spans="4:4" ht="14.25" customHeight="1">
      <c r="D588" s="4"/>
    </row>
    <row r="589" spans="4:4" ht="14.25" customHeight="1">
      <c r="D589" s="4"/>
    </row>
    <row r="590" spans="4:4" ht="14.25" customHeight="1">
      <c r="D590" s="4"/>
    </row>
    <row r="591" spans="4:4" ht="14.25" customHeight="1">
      <c r="D591" s="4"/>
    </row>
    <row r="592" spans="4:4" ht="14.25" customHeight="1">
      <c r="D592" s="4"/>
    </row>
    <row r="593" spans="4:4" ht="14.25" customHeight="1">
      <c r="D593" s="4"/>
    </row>
    <row r="594" spans="4:4" ht="14.25" customHeight="1">
      <c r="D594" s="4"/>
    </row>
    <row r="595" spans="4:4" ht="14.25" customHeight="1">
      <c r="D595" s="4"/>
    </row>
    <row r="596" spans="4:4" ht="14.25" customHeight="1">
      <c r="D596" s="4"/>
    </row>
    <row r="597" spans="4:4" ht="14.25" customHeight="1">
      <c r="D597" s="4"/>
    </row>
    <row r="598" spans="4:4" ht="14.25" customHeight="1">
      <c r="D598" s="4"/>
    </row>
    <row r="599" spans="4:4" ht="14.25" customHeight="1">
      <c r="D599" s="4"/>
    </row>
    <row r="600" spans="4:4" ht="14.25" customHeight="1">
      <c r="D600" s="4"/>
    </row>
    <row r="601" spans="4:4" ht="14.25" customHeight="1">
      <c r="D601" s="4"/>
    </row>
    <row r="602" spans="4:4" ht="14.25" customHeight="1">
      <c r="D602" s="4"/>
    </row>
    <row r="603" spans="4:4" ht="14.25" customHeight="1">
      <c r="D603" s="4"/>
    </row>
    <row r="604" spans="4:4" ht="14.25" customHeight="1">
      <c r="D604" s="4"/>
    </row>
    <row r="605" spans="4:4" ht="14.25" customHeight="1">
      <c r="D605" s="4"/>
    </row>
    <row r="606" spans="4:4" ht="14.25" customHeight="1">
      <c r="D606" s="4"/>
    </row>
    <row r="607" spans="4:4" ht="14.25" customHeight="1">
      <c r="D607" s="4"/>
    </row>
    <row r="608" spans="4:4" ht="14.25" customHeight="1">
      <c r="D608" s="4"/>
    </row>
    <row r="609" spans="4:4" ht="14.25" customHeight="1">
      <c r="D609" s="4"/>
    </row>
    <row r="610" spans="4:4" ht="14.25" customHeight="1">
      <c r="D610" s="4"/>
    </row>
    <row r="611" spans="4:4" ht="14.25" customHeight="1">
      <c r="D611" s="4"/>
    </row>
    <row r="612" spans="4:4" ht="14.25" customHeight="1">
      <c r="D612" s="4"/>
    </row>
    <row r="613" spans="4:4" ht="14.25" customHeight="1">
      <c r="D613" s="4"/>
    </row>
    <row r="614" spans="4:4" ht="14.25" customHeight="1">
      <c r="D614" s="4"/>
    </row>
    <row r="615" spans="4:4" ht="14.25" customHeight="1">
      <c r="D615" s="4"/>
    </row>
    <row r="616" spans="4:4" ht="14.25" customHeight="1">
      <c r="D616" s="4"/>
    </row>
    <row r="617" spans="4:4" ht="14.25" customHeight="1">
      <c r="D617" s="4"/>
    </row>
    <row r="618" spans="4:4" ht="14.25" customHeight="1">
      <c r="D618" s="4"/>
    </row>
    <row r="619" spans="4:4" ht="14.25" customHeight="1">
      <c r="D619" s="4"/>
    </row>
    <row r="620" spans="4:4" ht="14.25" customHeight="1">
      <c r="D620" s="4"/>
    </row>
    <row r="621" spans="4:4" ht="14.25" customHeight="1">
      <c r="D621" s="4"/>
    </row>
    <row r="622" spans="4:4" ht="14.25" customHeight="1">
      <c r="D622" s="4"/>
    </row>
    <row r="623" spans="4:4" ht="14.25" customHeight="1">
      <c r="D623" s="4"/>
    </row>
    <row r="624" spans="4:4" ht="14.25" customHeight="1">
      <c r="D624" s="4"/>
    </row>
    <row r="625" spans="4:4" ht="14.25" customHeight="1">
      <c r="D625" s="4"/>
    </row>
    <row r="626" spans="4:4" ht="14.25" customHeight="1">
      <c r="D626" s="4"/>
    </row>
    <row r="627" spans="4:4" ht="14.25" customHeight="1">
      <c r="D627" s="4"/>
    </row>
    <row r="628" spans="4:4" ht="14.25" customHeight="1">
      <c r="D628" s="4"/>
    </row>
    <row r="629" spans="4:4" ht="14.25" customHeight="1">
      <c r="D629" s="4"/>
    </row>
    <row r="630" spans="4:4" ht="14.25" customHeight="1">
      <c r="D630" s="4"/>
    </row>
    <row r="631" spans="4:4" ht="14.25" customHeight="1">
      <c r="D631" s="4"/>
    </row>
    <row r="632" spans="4:4" ht="14.25" customHeight="1">
      <c r="D632" s="4"/>
    </row>
    <row r="633" spans="4:4" ht="14.25" customHeight="1">
      <c r="D633" s="4"/>
    </row>
    <row r="634" spans="4:4" ht="14.25" customHeight="1">
      <c r="D634" s="4"/>
    </row>
    <row r="635" spans="4:4" ht="14.25" customHeight="1">
      <c r="D635" s="4"/>
    </row>
    <row r="636" spans="4:4" ht="14.25" customHeight="1">
      <c r="D636" s="4"/>
    </row>
    <row r="637" spans="4:4" ht="14.25" customHeight="1">
      <c r="D637" s="4"/>
    </row>
    <row r="638" spans="4:4" ht="14.25" customHeight="1">
      <c r="D638" s="4"/>
    </row>
    <row r="639" spans="4:4" ht="14.25" customHeight="1">
      <c r="D639" s="4"/>
    </row>
    <row r="640" spans="4:4" ht="14.25" customHeight="1">
      <c r="D640" s="4"/>
    </row>
    <row r="641" spans="4:4" ht="14.25" customHeight="1">
      <c r="D641" s="4"/>
    </row>
    <row r="642" spans="4:4" ht="14.25" customHeight="1">
      <c r="D642" s="4"/>
    </row>
    <row r="643" spans="4:4" ht="14.25" customHeight="1">
      <c r="D643" s="4"/>
    </row>
    <row r="644" spans="4:4" ht="14.25" customHeight="1">
      <c r="D644" s="4"/>
    </row>
    <row r="645" spans="4:4" ht="14.25" customHeight="1">
      <c r="D645" s="4"/>
    </row>
    <row r="646" spans="4:4" ht="14.25" customHeight="1">
      <c r="D646" s="4"/>
    </row>
    <row r="647" spans="4:4" ht="14.25" customHeight="1">
      <c r="D647" s="4"/>
    </row>
    <row r="648" spans="4:4" ht="14.25" customHeight="1">
      <c r="D648" s="4"/>
    </row>
    <row r="649" spans="4:4" ht="14.25" customHeight="1">
      <c r="D649" s="4"/>
    </row>
    <row r="650" spans="4:4" ht="14.25" customHeight="1">
      <c r="D650" s="4"/>
    </row>
    <row r="651" spans="4:4" ht="14.25" customHeight="1">
      <c r="D651" s="4"/>
    </row>
    <row r="652" spans="4:4" ht="14.25" customHeight="1">
      <c r="D652" s="4"/>
    </row>
    <row r="653" spans="4:4" ht="14.25" customHeight="1">
      <c r="D653" s="4"/>
    </row>
    <row r="654" spans="4:4" ht="14.25" customHeight="1">
      <c r="D654" s="4"/>
    </row>
    <row r="655" spans="4:4" ht="14.25" customHeight="1">
      <c r="D655" s="4"/>
    </row>
    <row r="656" spans="4:4" ht="14.25" customHeight="1">
      <c r="D656" s="4"/>
    </row>
    <row r="657" spans="4:4" ht="14.25" customHeight="1">
      <c r="D657" s="4"/>
    </row>
    <row r="658" spans="4:4" ht="14.25" customHeight="1">
      <c r="D658" s="4"/>
    </row>
    <row r="659" spans="4:4" ht="14.25" customHeight="1">
      <c r="D659" s="4"/>
    </row>
    <row r="660" spans="4:4" ht="14.25" customHeight="1">
      <c r="D660" s="4"/>
    </row>
    <row r="661" spans="4:4" ht="14.25" customHeight="1">
      <c r="D661" s="4"/>
    </row>
    <row r="662" spans="4:4" ht="14.25" customHeight="1">
      <c r="D662" s="4"/>
    </row>
    <row r="663" spans="4:4" ht="14.25" customHeight="1">
      <c r="D663" s="4"/>
    </row>
    <row r="664" spans="4:4" ht="14.25" customHeight="1">
      <c r="D664" s="4"/>
    </row>
    <row r="665" spans="4:4" ht="14.25" customHeight="1">
      <c r="D665" s="4"/>
    </row>
    <row r="666" spans="4:4" ht="14.25" customHeight="1">
      <c r="D666" s="4"/>
    </row>
    <row r="667" spans="4:4" ht="14.25" customHeight="1">
      <c r="D667" s="4"/>
    </row>
    <row r="668" spans="4:4" ht="14.25" customHeight="1">
      <c r="D668" s="4"/>
    </row>
    <row r="669" spans="4:4" ht="14.25" customHeight="1">
      <c r="D669" s="4"/>
    </row>
    <row r="670" spans="4:4" ht="14.25" customHeight="1">
      <c r="D670" s="4"/>
    </row>
    <row r="671" spans="4:4" ht="14.25" customHeight="1">
      <c r="D671" s="4"/>
    </row>
    <row r="672" spans="4:4" ht="14.25" customHeight="1">
      <c r="D672" s="4"/>
    </row>
    <row r="673" spans="4:4" ht="14.25" customHeight="1">
      <c r="D673" s="4"/>
    </row>
    <row r="674" spans="4:4" ht="14.25" customHeight="1">
      <c r="D674" s="4"/>
    </row>
    <row r="675" spans="4:4" ht="14.25" customHeight="1">
      <c r="D675" s="4"/>
    </row>
    <row r="676" spans="4:4" ht="14.25" customHeight="1">
      <c r="D676" s="4"/>
    </row>
    <row r="677" spans="4:4" ht="14.25" customHeight="1">
      <c r="D677" s="4"/>
    </row>
    <row r="678" spans="4:4" ht="14.25" customHeight="1">
      <c r="D678" s="4"/>
    </row>
    <row r="679" spans="4:4" ht="14.25" customHeight="1">
      <c r="D679" s="4"/>
    </row>
    <row r="680" spans="4:4" ht="14.25" customHeight="1">
      <c r="D680" s="4"/>
    </row>
    <row r="681" spans="4:4" ht="14.25" customHeight="1">
      <c r="D681" s="4"/>
    </row>
    <row r="682" spans="4:4" ht="14.25" customHeight="1">
      <c r="D682" s="4"/>
    </row>
    <row r="683" spans="4:4" ht="14.25" customHeight="1">
      <c r="D683" s="4"/>
    </row>
    <row r="684" spans="4:4" ht="14.25" customHeight="1">
      <c r="D684" s="4"/>
    </row>
    <row r="685" spans="4:4" ht="14.25" customHeight="1">
      <c r="D685" s="4"/>
    </row>
    <row r="686" spans="4:4" ht="14.25" customHeight="1">
      <c r="D686" s="4"/>
    </row>
    <row r="687" spans="4:4" ht="14.25" customHeight="1">
      <c r="D687" s="4"/>
    </row>
    <row r="688" spans="4:4" ht="14.25" customHeight="1">
      <c r="D688" s="4"/>
    </row>
    <row r="689" spans="4:4" ht="14.25" customHeight="1">
      <c r="D689" s="4"/>
    </row>
    <row r="690" spans="4:4" ht="14.25" customHeight="1">
      <c r="D690" s="4"/>
    </row>
    <row r="691" spans="4:4" ht="14.25" customHeight="1">
      <c r="D691" s="4"/>
    </row>
    <row r="692" spans="4:4" ht="14.25" customHeight="1">
      <c r="D692" s="4"/>
    </row>
    <row r="693" spans="4:4" ht="14.25" customHeight="1">
      <c r="D693" s="4"/>
    </row>
    <row r="694" spans="4:4" ht="14.25" customHeight="1">
      <c r="D694" s="4"/>
    </row>
    <row r="695" spans="4:4" ht="14.25" customHeight="1">
      <c r="D695" s="4"/>
    </row>
    <row r="696" spans="4:4" ht="14.25" customHeight="1">
      <c r="D696" s="4"/>
    </row>
    <row r="697" spans="4:4" ht="14.25" customHeight="1">
      <c r="D697" s="4"/>
    </row>
    <row r="698" spans="4:4" ht="14.25" customHeight="1">
      <c r="D698" s="4"/>
    </row>
    <row r="699" spans="4:4" ht="14.25" customHeight="1">
      <c r="D699" s="4"/>
    </row>
    <row r="700" spans="4:4" ht="14.25" customHeight="1">
      <c r="D700" s="4"/>
    </row>
    <row r="701" spans="4:4" ht="14.25" customHeight="1">
      <c r="D701" s="4"/>
    </row>
    <row r="702" spans="4:4" ht="14.25" customHeight="1">
      <c r="D702" s="4"/>
    </row>
    <row r="703" spans="4:4" ht="14.25" customHeight="1">
      <c r="D703" s="4"/>
    </row>
    <row r="704" spans="4:4" ht="14.25" customHeight="1">
      <c r="D704" s="4"/>
    </row>
    <row r="705" spans="4:4" ht="14.25" customHeight="1">
      <c r="D705" s="4"/>
    </row>
    <row r="706" spans="4:4" ht="14.25" customHeight="1">
      <c r="D706" s="4"/>
    </row>
    <row r="707" spans="4:4" ht="14.25" customHeight="1">
      <c r="D707" s="4"/>
    </row>
    <row r="708" spans="4:4" ht="14.25" customHeight="1">
      <c r="D708" s="4"/>
    </row>
    <row r="709" spans="4:4" ht="14.25" customHeight="1">
      <c r="D709" s="4"/>
    </row>
    <row r="710" spans="4:4" ht="14.25" customHeight="1">
      <c r="D710" s="4"/>
    </row>
    <row r="711" spans="4:4" ht="14.25" customHeight="1">
      <c r="D711" s="4"/>
    </row>
    <row r="712" spans="4:4" ht="14.25" customHeight="1">
      <c r="D712" s="4"/>
    </row>
    <row r="713" spans="4:4" ht="14.25" customHeight="1">
      <c r="D713" s="4"/>
    </row>
    <row r="714" spans="4:4" ht="14.25" customHeight="1">
      <c r="D714" s="4"/>
    </row>
    <row r="715" spans="4:4" ht="14.25" customHeight="1">
      <c r="D715" s="4"/>
    </row>
    <row r="716" spans="4:4" ht="14.25" customHeight="1">
      <c r="D716" s="4"/>
    </row>
    <row r="717" spans="4:4" ht="14.25" customHeight="1">
      <c r="D717" s="4"/>
    </row>
    <row r="718" spans="4:4" ht="14.25" customHeight="1">
      <c r="D718" s="4"/>
    </row>
    <row r="719" spans="4:4" ht="14.25" customHeight="1">
      <c r="D719" s="4"/>
    </row>
    <row r="720" spans="4:4" ht="14.25" customHeight="1">
      <c r="D720" s="4"/>
    </row>
    <row r="721" spans="4:4" ht="14.25" customHeight="1">
      <c r="D721" s="4"/>
    </row>
    <row r="722" spans="4:4" ht="14.25" customHeight="1">
      <c r="D722" s="4"/>
    </row>
    <row r="723" spans="4:4" ht="14.25" customHeight="1">
      <c r="D723" s="4"/>
    </row>
    <row r="724" spans="4:4" ht="14.25" customHeight="1">
      <c r="D724" s="4"/>
    </row>
    <row r="725" spans="4:4" ht="14.25" customHeight="1">
      <c r="D725" s="4"/>
    </row>
    <row r="726" spans="4:4" ht="14.25" customHeight="1">
      <c r="D726" s="4"/>
    </row>
    <row r="727" spans="4:4" ht="14.25" customHeight="1">
      <c r="D727" s="4"/>
    </row>
    <row r="728" spans="4:4" ht="14.25" customHeight="1">
      <c r="D728" s="4"/>
    </row>
    <row r="729" spans="4:4" ht="14.25" customHeight="1">
      <c r="D729" s="4"/>
    </row>
    <row r="730" spans="4:4" ht="14.25" customHeight="1">
      <c r="D730" s="4"/>
    </row>
    <row r="731" spans="4:4" ht="14.25" customHeight="1">
      <c r="D731" s="4"/>
    </row>
    <row r="732" spans="4:4" ht="14.25" customHeight="1">
      <c r="D732" s="4"/>
    </row>
    <row r="733" spans="4:4" ht="14.25" customHeight="1">
      <c r="D733" s="4"/>
    </row>
    <row r="734" spans="4:4" ht="14.25" customHeight="1">
      <c r="D734" s="4"/>
    </row>
    <row r="735" spans="4:4" ht="14.25" customHeight="1">
      <c r="D735" s="4"/>
    </row>
    <row r="736" spans="4:4" ht="14.25" customHeight="1">
      <c r="D736" s="4"/>
    </row>
    <row r="737" spans="4:4" ht="14.25" customHeight="1">
      <c r="D737" s="4"/>
    </row>
    <row r="738" spans="4:4" ht="14.25" customHeight="1">
      <c r="D738" s="4"/>
    </row>
    <row r="739" spans="4:4" ht="14.25" customHeight="1">
      <c r="D739" s="4"/>
    </row>
    <row r="740" spans="4:4" ht="14.25" customHeight="1">
      <c r="D740" s="4"/>
    </row>
    <row r="741" spans="4:4" ht="14.25" customHeight="1">
      <c r="D741" s="4"/>
    </row>
    <row r="742" spans="4:4" ht="14.25" customHeight="1">
      <c r="D742" s="4"/>
    </row>
    <row r="743" spans="4:4" ht="14.25" customHeight="1">
      <c r="D743" s="4"/>
    </row>
    <row r="744" spans="4:4" ht="14.25" customHeight="1">
      <c r="D744" s="4"/>
    </row>
    <row r="745" spans="4:4" ht="14.25" customHeight="1">
      <c r="D745" s="4"/>
    </row>
    <row r="746" spans="4:4" ht="14.25" customHeight="1">
      <c r="D746" s="4"/>
    </row>
    <row r="747" spans="4:4" ht="14.25" customHeight="1">
      <c r="D747" s="4"/>
    </row>
    <row r="748" spans="4:4" ht="14.25" customHeight="1">
      <c r="D748" s="4"/>
    </row>
    <row r="749" spans="4:4" ht="14.25" customHeight="1">
      <c r="D749" s="4"/>
    </row>
    <row r="750" spans="4:4" ht="14.25" customHeight="1">
      <c r="D750" s="4"/>
    </row>
    <row r="751" spans="4:4" ht="14.25" customHeight="1">
      <c r="D751" s="4"/>
    </row>
    <row r="752" spans="4:4" ht="14.25" customHeight="1">
      <c r="D752" s="4"/>
    </row>
    <row r="753" spans="4:4" ht="14.25" customHeight="1">
      <c r="D753" s="4"/>
    </row>
    <row r="754" spans="4:4" ht="14.25" customHeight="1">
      <c r="D754" s="4"/>
    </row>
    <row r="755" spans="4:4" ht="14.25" customHeight="1">
      <c r="D755" s="4"/>
    </row>
    <row r="756" spans="4:4" ht="14.25" customHeight="1">
      <c r="D756" s="4"/>
    </row>
    <row r="757" spans="4:4" ht="14.25" customHeight="1">
      <c r="D757" s="4"/>
    </row>
    <row r="758" spans="4:4" ht="14.25" customHeight="1">
      <c r="D758" s="4"/>
    </row>
    <row r="759" spans="4:4" ht="14.25" customHeight="1">
      <c r="D759" s="4"/>
    </row>
    <row r="760" spans="4:4" ht="14.25" customHeight="1">
      <c r="D760" s="4"/>
    </row>
    <row r="761" spans="4:4" ht="14.25" customHeight="1">
      <c r="D761" s="4"/>
    </row>
    <row r="762" spans="4:4" ht="14.25" customHeight="1">
      <c r="D762" s="4"/>
    </row>
    <row r="763" spans="4:4" ht="14.25" customHeight="1">
      <c r="D763" s="4"/>
    </row>
    <row r="764" spans="4:4" ht="14.25" customHeight="1">
      <c r="D764" s="4"/>
    </row>
    <row r="765" spans="4:4" ht="14.25" customHeight="1">
      <c r="D765" s="4"/>
    </row>
    <row r="766" spans="4:4" ht="14.25" customHeight="1">
      <c r="D766" s="4"/>
    </row>
    <row r="767" spans="4:4" ht="14.25" customHeight="1">
      <c r="D767" s="4"/>
    </row>
    <row r="768" spans="4:4" ht="14.25" customHeight="1">
      <c r="D768" s="4"/>
    </row>
    <row r="769" spans="4:4" ht="14.25" customHeight="1">
      <c r="D769" s="4"/>
    </row>
    <row r="770" spans="4:4" ht="14.25" customHeight="1">
      <c r="D770" s="4"/>
    </row>
    <row r="771" spans="4:4" ht="14.25" customHeight="1">
      <c r="D771" s="4"/>
    </row>
    <row r="772" spans="4:4" ht="14.25" customHeight="1">
      <c r="D772" s="4"/>
    </row>
    <row r="773" spans="4:4" ht="14.25" customHeight="1">
      <c r="D773" s="4"/>
    </row>
    <row r="774" spans="4:4" ht="14.25" customHeight="1">
      <c r="D774" s="4"/>
    </row>
    <row r="775" spans="4:4" ht="14.25" customHeight="1">
      <c r="D775" s="4"/>
    </row>
    <row r="776" spans="4:4" ht="14.25" customHeight="1">
      <c r="D776" s="4"/>
    </row>
    <row r="777" spans="4:4" ht="14.25" customHeight="1">
      <c r="D777" s="4"/>
    </row>
    <row r="778" spans="4:4" ht="14.25" customHeight="1">
      <c r="D778" s="4"/>
    </row>
    <row r="779" spans="4:4" ht="14.25" customHeight="1">
      <c r="D779" s="4"/>
    </row>
    <row r="780" spans="4:4" ht="14.25" customHeight="1">
      <c r="D780" s="4"/>
    </row>
    <row r="781" spans="4:4" ht="14.25" customHeight="1">
      <c r="D781" s="4"/>
    </row>
    <row r="782" spans="4:4" ht="14.25" customHeight="1">
      <c r="D782" s="4"/>
    </row>
    <row r="783" spans="4:4" ht="14.25" customHeight="1">
      <c r="D783" s="4"/>
    </row>
    <row r="784" spans="4:4" ht="14.25" customHeight="1">
      <c r="D784" s="4"/>
    </row>
    <row r="785" spans="4:4" ht="14.25" customHeight="1">
      <c r="D785" s="4"/>
    </row>
    <row r="786" spans="4:4" ht="14.25" customHeight="1">
      <c r="D786" s="4"/>
    </row>
    <row r="787" spans="4:4" ht="14.25" customHeight="1">
      <c r="D787" s="4"/>
    </row>
    <row r="788" spans="4:4" ht="14.25" customHeight="1">
      <c r="D788" s="4"/>
    </row>
    <row r="789" spans="4:4" ht="14.25" customHeight="1">
      <c r="D789" s="4"/>
    </row>
    <row r="790" spans="4:4" ht="14.25" customHeight="1">
      <c r="D790" s="4"/>
    </row>
    <row r="791" spans="4:4" ht="14.25" customHeight="1">
      <c r="D791" s="4"/>
    </row>
    <row r="792" spans="4:4" ht="14.25" customHeight="1">
      <c r="D792" s="4"/>
    </row>
    <row r="793" spans="4:4" ht="14.25" customHeight="1">
      <c r="D793" s="4"/>
    </row>
    <row r="794" spans="4:4" ht="14.25" customHeight="1">
      <c r="D794" s="4"/>
    </row>
    <row r="795" spans="4:4" ht="14.25" customHeight="1">
      <c r="D795" s="4"/>
    </row>
    <row r="796" spans="4:4" ht="14.25" customHeight="1">
      <c r="D796" s="4"/>
    </row>
    <row r="797" spans="4:4" ht="14.25" customHeight="1">
      <c r="D797" s="4"/>
    </row>
    <row r="798" spans="4:4" ht="14.25" customHeight="1">
      <c r="D798" s="4"/>
    </row>
    <row r="799" spans="4:4" ht="14.25" customHeight="1">
      <c r="D799" s="4"/>
    </row>
    <row r="800" spans="4:4" ht="14.25" customHeight="1">
      <c r="D800" s="4"/>
    </row>
    <row r="801" spans="4:4" ht="14.25" customHeight="1">
      <c r="D801" s="4"/>
    </row>
    <row r="802" spans="4:4" ht="14.25" customHeight="1">
      <c r="D802" s="4"/>
    </row>
    <row r="803" spans="4:4" ht="14.25" customHeight="1">
      <c r="D803" s="4"/>
    </row>
    <row r="804" spans="4:4" ht="14.25" customHeight="1">
      <c r="D804" s="4"/>
    </row>
    <row r="805" spans="4:4" ht="14.25" customHeight="1">
      <c r="D805" s="4"/>
    </row>
    <row r="806" spans="4:4" ht="14.25" customHeight="1">
      <c r="D806" s="4"/>
    </row>
    <row r="807" spans="4:4" ht="14.25" customHeight="1">
      <c r="D807" s="4"/>
    </row>
    <row r="808" spans="4:4" ht="14.25" customHeight="1">
      <c r="D808" s="4"/>
    </row>
    <row r="809" spans="4:4" ht="14.25" customHeight="1">
      <c r="D809" s="4"/>
    </row>
    <row r="810" spans="4:4" ht="14.25" customHeight="1">
      <c r="D810" s="4"/>
    </row>
    <row r="811" spans="4:4" ht="14.25" customHeight="1">
      <c r="D811" s="4"/>
    </row>
    <row r="812" spans="4:4" ht="14.25" customHeight="1">
      <c r="D812" s="4"/>
    </row>
    <row r="813" spans="4:4" ht="14.25" customHeight="1">
      <c r="D813" s="4"/>
    </row>
    <row r="814" spans="4:4" ht="14.25" customHeight="1">
      <c r="D814" s="4"/>
    </row>
    <row r="815" spans="4:4" ht="14.25" customHeight="1">
      <c r="D815" s="4"/>
    </row>
    <row r="816" spans="4:4" ht="14.25" customHeight="1">
      <c r="D816" s="4"/>
    </row>
    <row r="817" spans="4:4" ht="14.25" customHeight="1">
      <c r="D817" s="4"/>
    </row>
    <row r="818" spans="4:4" ht="14.25" customHeight="1">
      <c r="D818" s="4"/>
    </row>
    <row r="819" spans="4:4" ht="14.25" customHeight="1">
      <c r="D819" s="4"/>
    </row>
    <row r="820" spans="4:4" ht="14.25" customHeight="1">
      <c r="D820" s="4"/>
    </row>
    <row r="821" spans="4:4" ht="14.25" customHeight="1">
      <c r="D821" s="4"/>
    </row>
    <row r="822" spans="4:4" ht="14.25" customHeight="1">
      <c r="D822" s="4"/>
    </row>
    <row r="823" spans="4:4" ht="14.25" customHeight="1">
      <c r="D823" s="4"/>
    </row>
    <row r="824" spans="4:4" ht="14.25" customHeight="1">
      <c r="D824" s="4"/>
    </row>
    <row r="825" spans="4:4" ht="14.25" customHeight="1">
      <c r="D825" s="4"/>
    </row>
    <row r="826" spans="4:4" ht="14.25" customHeight="1">
      <c r="D826" s="4"/>
    </row>
    <row r="827" spans="4:4" ht="14.25" customHeight="1">
      <c r="D827" s="4"/>
    </row>
    <row r="828" spans="4:4" ht="14.25" customHeight="1">
      <c r="D828" s="4"/>
    </row>
    <row r="829" spans="4:4" ht="14.25" customHeight="1">
      <c r="D829" s="4"/>
    </row>
    <row r="830" spans="4:4" ht="14.25" customHeight="1">
      <c r="D830" s="4"/>
    </row>
    <row r="831" spans="4:4" ht="14.25" customHeight="1">
      <c r="D831" s="4"/>
    </row>
    <row r="832" spans="4:4" ht="14.25" customHeight="1">
      <c r="D832" s="4"/>
    </row>
    <row r="833" spans="4:4" ht="14.25" customHeight="1">
      <c r="D833" s="4"/>
    </row>
    <row r="834" spans="4:4" ht="14.25" customHeight="1">
      <c r="D834" s="4"/>
    </row>
    <row r="835" spans="4:4" ht="14.25" customHeight="1">
      <c r="D835" s="4"/>
    </row>
    <row r="836" spans="4:4" ht="14.25" customHeight="1">
      <c r="D836" s="4"/>
    </row>
    <row r="837" spans="4:4" ht="14.25" customHeight="1">
      <c r="D837" s="4"/>
    </row>
    <row r="838" spans="4:4" ht="14.25" customHeight="1">
      <c r="D838" s="4"/>
    </row>
    <row r="839" spans="4:4" ht="14.25" customHeight="1">
      <c r="D839" s="4"/>
    </row>
    <row r="840" spans="4:4" ht="14.25" customHeight="1">
      <c r="D840" s="4"/>
    </row>
    <row r="841" spans="4:4" ht="14.25" customHeight="1">
      <c r="D841" s="4"/>
    </row>
    <row r="842" spans="4:4" ht="14.25" customHeight="1">
      <c r="D842" s="4"/>
    </row>
    <row r="843" spans="4:4" ht="14.25" customHeight="1">
      <c r="D843" s="4"/>
    </row>
    <row r="844" spans="4:4" ht="14.25" customHeight="1">
      <c r="D844" s="4"/>
    </row>
    <row r="845" spans="4:4" ht="14.25" customHeight="1">
      <c r="D845" s="4"/>
    </row>
    <row r="846" spans="4:4" ht="14.25" customHeight="1">
      <c r="D846" s="4"/>
    </row>
    <row r="847" spans="4:4" ht="14.25" customHeight="1">
      <c r="D847" s="4"/>
    </row>
    <row r="848" spans="4:4" ht="14.25" customHeight="1">
      <c r="D848" s="4"/>
    </row>
    <row r="849" spans="4:4" ht="14.25" customHeight="1">
      <c r="D849" s="4"/>
    </row>
    <row r="850" spans="4:4" ht="14.25" customHeight="1">
      <c r="D850" s="4"/>
    </row>
    <row r="851" spans="4:4" ht="14.25" customHeight="1">
      <c r="D851" s="4"/>
    </row>
    <row r="852" spans="4:4" ht="14.25" customHeight="1">
      <c r="D852" s="4"/>
    </row>
    <row r="853" spans="4:4" ht="14.25" customHeight="1">
      <c r="D853" s="4"/>
    </row>
    <row r="854" spans="4:4" ht="14.25" customHeight="1">
      <c r="D854" s="4"/>
    </row>
    <row r="855" spans="4:4" ht="14.25" customHeight="1">
      <c r="D855" s="4"/>
    </row>
    <row r="856" spans="4:4" ht="14.25" customHeight="1">
      <c r="D856" s="4"/>
    </row>
    <row r="857" spans="4:4" ht="14.25" customHeight="1">
      <c r="D857" s="4"/>
    </row>
    <row r="858" spans="4:4" ht="14.25" customHeight="1">
      <c r="D858" s="4"/>
    </row>
    <row r="859" spans="4:4" ht="14.25" customHeight="1">
      <c r="D859" s="4"/>
    </row>
    <row r="860" spans="4:4" ht="14.25" customHeight="1">
      <c r="D860" s="4"/>
    </row>
    <row r="861" spans="4:4" ht="14.25" customHeight="1">
      <c r="D861" s="4"/>
    </row>
    <row r="862" spans="4:4" ht="14.25" customHeight="1">
      <c r="D862" s="4"/>
    </row>
    <row r="863" spans="4:4" ht="14.25" customHeight="1">
      <c r="D863" s="4"/>
    </row>
    <row r="864" spans="4:4" ht="14.25" customHeight="1">
      <c r="D864" s="4"/>
    </row>
    <row r="865" spans="4:4" ht="14.25" customHeight="1">
      <c r="D865" s="4"/>
    </row>
    <row r="866" spans="4:4" ht="14.25" customHeight="1">
      <c r="D866" s="4"/>
    </row>
    <row r="867" spans="4:4" ht="14.25" customHeight="1">
      <c r="D867" s="4"/>
    </row>
    <row r="868" spans="4:4" ht="14.25" customHeight="1">
      <c r="D868" s="4"/>
    </row>
    <row r="869" spans="4:4" ht="14.25" customHeight="1">
      <c r="D869" s="4"/>
    </row>
    <row r="870" spans="4:4" ht="14.25" customHeight="1">
      <c r="D870" s="4"/>
    </row>
    <row r="871" spans="4:4" ht="14.25" customHeight="1">
      <c r="D871" s="4"/>
    </row>
    <row r="872" spans="4:4" ht="14.25" customHeight="1">
      <c r="D872" s="4"/>
    </row>
    <row r="873" spans="4:4" ht="14.25" customHeight="1">
      <c r="D873" s="4"/>
    </row>
    <row r="874" spans="4:4" ht="14.25" customHeight="1">
      <c r="D874" s="4"/>
    </row>
    <row r="875" spans="4:4" ht="14.25" customHeight="1">
      <c r="D875" s="4"/>
    </row>
    <row r="876" spans="4:4" ht="14.25" customHeight="1">
      <c r="D876" s="4"/>
    </row>
    <row r="877" spans="4:4" ht="14.25" customHeight="1">
      <c r="D877" s="4"/>
    </row>
    <row r="878" spans="4:4" ht="14.25" customHeight="1">
      <c r="D878" s="4"/>
    </row>
    <row r="879" spans="4:4" ht="14.25" customHeight="1">
      <c r="D879" s="4"/>
    </row>
    <row r="880" spans="4:4" ht="14.25" customHeight="1">
      <c r="D880" s="4"/>
    </row>
    <row r="881" spans="4:4" ht="14.25" customHeight="1">
      <c r="D881" s="4"/>
    </row>
    <row r="882" spans="4:4" ht="14.25" customHeight="1">
      <c r="D882" s="4"/>
    </row>
    <row r="883" spans="4:4" ht="14.25" customHeight="1">
      <c r="D883" s="4"/>
    </row>
    <row r="884" spans="4:4" ht="14.25" customHeight="1">
      <c r="D884" s="4"/>
    </row>
    <row r="885" spans="4:4" ht="14.25" customHeight="1">
      <c r="D885" s="4"/>
    </row>
    <row r="886" spans="4:4" ht="14.25" customHeight="1">
      <c r="D886" s="4"/>
    </row>
    <row r="887" spans="4:4" ht="14.25" customHeight="1">
      <c r="D887" s="4"/>
    </row>
    <row r="888" spans="4:4" ht="14.25" customHeight="1">
      <c r="D888" s="4"/>
    </row>
    <row r="889" spans="4:4" ht="14.25" customHeight="1">
      <c r="D889" s="4"/>
    </row>
    <row r="890" spans="4:4" ht="14.25" customHeight="1">
      <c r="D890" s="4"/>
    </row>
    <row r="891" spans="4:4" ht="14.25" customHeight="1">
      <c r="D891" s="4"/>
    </row>
    <row r="892" spans="4:4" ht="14.25" customHeight="1">
      <c r="D892" s="4"/>
    </row>
    <row r="893" spans="4:4" ht="14.25" customHeight="1">
      <c r="D893" s="4"/>
    </row>
    <row r="894" spans="4:4" ht="14.25" customHeight="1">
      <c r="D894" s="4"/>
    </row>
    <row r="895" spans="4:4" ht="14.25" customHeight="1">
      <c r="D895" s="4"/>
    </row>
    <row r="896" spans="4:4" ht="14.25" customHeight="1">
      <c r="D896" s="4"/>
    </row>
    <row r="897" spans="4:4" ht="14.25" customHeight="1">
      <c r="D897" s="4"/>
    </row>
    <row r="898" spans="4:4" ht="14.25" customHeight="1">
      <c r="D898" s="4"/>
    </row>
    <row r="899" spans="4:4" ht="14.25" customHeight="1">
      <c r="D899" s="4"/>
    </row>
    <row r="900" spans="4:4" ht="14.25" customHeight="1">
      <c r="D900" s="4"/>
    </row>
    <row r="901" spans="4:4" ht="14.25" customHeight="1">
      <c r="D901" s="4"/>
    </row>
    <row r="902" spans="4:4" ht="14.25" customHeight="1">
      <c r="D902" s="4"/>
    </row>
    <row r="903" spans="4:4" ht="14.25" customHeight="1">
      <c r="D903" s="4"/>
    </row>
    <row r="904" spans="4:4" ht="14.25" customHeight="1">
      <c r="D904" s="4"/>
    </row>
    <row r="905" spans="4:4" ht="14.25" customHeight="1">
      <c r="D905" s="4"/>
    </row>
    <row r="906" spans="4:4" ht="14.25" customHeight="1">
      <c r="D906" s="4"/>
    </row>
    <row r="907" spans="4:4" ht="14.25" customHeight="1">
      <c r="D907" s="4"/>
    </row>
    <row r="908" spans="4:4" ht="14.25" customHeight="1">
      <c r="D908" s="4"/>
    </row>
    <row r="909" spans="4:4" ht="14.25" customHeight="1">
      <c r="D909" s="4"/>
    </row>
    <row r="910" spans="4:4" ht="14.25" customHeight="1">
      <c r="D910" s="4"/>
    </row>
    <row r="911" spans="4:4" ht="14.25" customHeight="1">
      <c r="D911" s="4"/>
    </row>
    <row r="912" spans="4:4" ht="14.25" customHeight="1">
      <c r="D912" s="4"/>
    </row>
    <row r="913" spans="4:4" ht="14.25" customHeight="1">
      <c r="D913" s="4"/>
    </row>
    <row r="914" spans="4:4" ht="14.25" customHeight="1">
      <c r="D914" s="4"/>
    </row>
    <row r="915" spans="4:4" ht="14.25" customHeight="1">
      <c r="D915" s="4"/>
    </row>
    <row r="916" spans="4:4" ht="14.25" customHeight="1">
      <c r="D916" s="4"/>
    </row>
    <row r="917" spans="4:4" ht="14.25" customHeight="1">
      <c r="D917" s="4"/>
    </row>
    <row r="918" spans="4:4" ht="14.25" customHeight="1">
      <c r="D918" s="4"/>
    </row>
    <row r="919" spans="4:4" ht="14.25" customHeight="1">
      <c r="D919" s="4"/>
    </row>
    <row r="920" spans="4:4" ht="14.25" customHeight="1">
      <c r="D920" s="4"/>
    </row>
    <row r="921" spans="4:4" ht="14.25" customHeight="1">
      <c r="D921" s="4"/>
    </row>
    <row r="922" spans="4:4" ht="14.25" customHeight="1">
      <c r="D922" s="4"/>
    </row>
    <row r="923" spans="4:4" ht="14.25" customHeight="1">
      <c r="D923" s="4"/>
    </row>
    <row r="924" spans="4:4" ht="14.25" customHeight="1">
      <c r="D924" s="4"/>
    </row>
    <row r="925" spans="4:4" ht="14.25" customHeight="1">
      <c r="D925" s="4"/>
    </row>
    <row r="926" spans="4:4" ht="14.25" customHeight="1">
      <c r="D926" s="4"/>
    </row>
    <row r="927" spans="4:4" ht="14.25" customHeight="1">
      <c r="D927" s="4"/>
    </row>
    <row r="928" spans="4:4" ht="14.25" customHeight="1">
      <c r="D928" s="4"/>
    </row>
    <row r="929" spans="4:4" ht="14.25" customHeight="1">
      <c r="D929" s="4"/>
    </row>
    <row r="930" spans="4:4" ht="14.25" customHeight="1">
      <c r="D930" s="4"/>
    </row>
    <row r="931" spans="4:4" ht="14.25" customHeight="1">
      <c r="D931" s="4"/>
    </row>
    <row r="932" spans="4:4" ht="14.25" customHeight="1">
      <c r="D932" s="4"/>
    </row>
    <row r="933" spans="4:4" ht="14.25" customHeight="1">
      <c r="D933" s="4"/>
    </row>
    <row r="934" spans="4:4" ht="14.25" customHeight="1">
      <c r="D934" s="4"/>
    </row>
    <row r="935" spans="4:4" ht="14.25" customHeight="1">
      <c r="D935" s="4"/>
    </row>
    <row r="936" spans="4:4" ht="14.25" customHeight="1">
      <c r="D936" s="4"/>
    </row>
    <row r="937" spans="4:4" ht="14.25" customHeight="1">
      <c r="D937" s="4"/>
    </row>
    <row r="938" spans="4:4" ht="14.25" customHeight="1">
      <c r="D938" s="4"/>
    </row>
    <row r="939" spans="4:4" ht="14.25" customHeight="1">
      <c r="D939" s="4"/>
    </row>
    <row r="940" spans="4:4" ht="14.25" customHeight="1">
      <c r="D940" s="4"/>
    </row>
    <row r="941" spans="4:4" ht="14.25" customHeight="1">
      <c r="D941" s="4"/>
    </row>
    <row r="942" spans="4:4" ht="14.25" customHeight="1">
      <c r="D942" s="4"/>
    </row>
    <row r="943" spans="4:4" ht="14.25" customHeight="1">
      <c r="D943" s="4"/>
    </row>
    <row r="944" spans="4:4" ht="14.25" customHeight="1">
      <c r="D944" s="4"/>
    </row>
    <row r="945" spans="4:4" ht="14.25" customHeight="1">
      <c r="D945" s="4"/>
    </row>
    <row r="946" spans="4:4" ht="14.25" customHeight="1">
      <c r="D946" s="4"/>
    </row>
    <row r="947" spans="4:4" ht="14.25" customHeight="1">
      <c r="D947" s="4"/>
    </row>
    <row r="948" spans="4:4" ht="14.25" customHeight="1">
      <c r="D948" s="4"/>
    </row>
    <row r="949" spans="4:4" ht="14.25" customHeight="1">
      <c r="D949" s="4"/>
    </row>
    <row r="950" spans="4:4" ht="14.25" customHeight="1">
      <c r="D950" s="4"/>
    </row>
    <row r="951" spans="4:4" ht="14.25" customHeight="1">
      <c r="D951" s="4"/>
    </row>
    <row r="952" spans="4:4" ht="14.25" customHeight="1">
      <c r="D952" s="4"/>
    </row>
    <row r="953" spans="4:4" ht="14.25" customHeight="1">
      <c r="D953" s="4"/>
    </row>
    <row r="954" spans="4:4" ht="14.25" customHeight="1">
      <c r="D954" s="4"/>
    </row>
    <row r="955" spans="4:4" ht="14.25" customHeight="1">
      <c r="D955" s="4"/>
    </row>
    <row r="956" spans="4:4" ht="14.25" customHeight="1">
      <c r="D956" s="4"/>
    </row>
    <row r="957" spans="4:4" ht="14.25" customHeight="1">
      <c r="D957" s="4"/>
    </row>
    <row r="958" spans="4:4" ht="14.25" customHeight="1">
      <c r="D958" s="4"/>
    </row>
    <row r="959" spans="4:4" ht="14.25" customHeight="1">
      <c r="D959" s="4"/>
    </row>
    <row r="960" spans="4:4" ht="14.25" customHeight="1">
      <c r="D960" s="4"/>
    </row>
    <row r="961" spans="4:4" ht="14.25" customHeight="1">
      <c r="D961" s="4"/>
    </row>
    <row r="962" spans="4:4" ht="14.25" customHeight="1">
      <c r="D962" s="4"/>
    </row>
    <row r="963" spans="4:4" ht="14.25" customHeight="1">
      <c r="D963" s="4"/>
    </row>
    <row r="964" spans="4:4" ht="14.25" customHeight="1">
      <c r="D964" s="4"/>
    </row>
    <row r="965" spans="4:4" ht="14.25" customHeight="1">
      <c r="D965" s="4"/>
    </row>
    <row r="966" spans="4:4" ht="14.25" customHeight="1">
      <c r="D966" s="4"/>
    </row>
    <row r="967" spans="4:4" ht="14.25" customHeight="1">
      <c r="D967" s="4"/>
    </row>
    <row r="968" spans="4:4" ht="14.25" customHeight="1">
      <c r="D968" s="4"/>
    </row>
    <row r="969" spans="4:4" ht="14.25" customHeight="1">
      <c r="D969" s="4"/>
    </row>
    <row r="970" spans="4:4" ht="14.25" customHeight="1">
      <c r="D970" s="4"/>
    </row>
    <row r="971" spans="4:4" ht="14.25" customHeight="1">
      <c r="D971" s="4"/>
    </row>
    <row r="972" spans="4:4" ht="14.25" customHeight="1">
      <c r="D972" s="4"/>
    </row>
    <row r="973" spans="4:4" ht="14.25" customHeight="1">
      <c r="D973" s="4"/>
    </row>
    <row r="974" spans="4:4" ht="14.25" customHeight="1">
      <c r="D974" s="4"/>
    </row>
    <row r="975" spans="4:4" ht="14.25" customHeight="1">
      <c r="D975" s="4"/>
    </row>
    <row r="976" spans="4:4" ht="14.25" customHeight="1">
      <c r="D976" s="4"/>
    </row>
    <row r="977" spans="4:4" ht="14.25" customHeight="1">
      <c r="D977" s="4"/>
    </row>
    <row r="978" spans="4:4" ht="14.25" customHeight="1">
      <c r="D978" s="4"/>
    </row>
    <row r="979" spans="4:4" ht="14.25" customHeight="1">
      <c r="D979" s="4"/>
    </row>
    <row r="980" spans="4:4" ht="14.25" customHeight="1">
      <c r="D980" s="4"/>
    </row>
    <row r="981" spans="4:4" ht="14.25" customHeight="1">
      <c r="D981" s="4"/>
    </row>
    <row r="982" spans="4:4" ht="14.25" customHeight="1">
      <c r="D982" s="4"/>
    </row>
    <row r="983" spans="4:4" ht="14.25" customHeight="1">
      <c r="D983" s="4"/>
    </row>
    <row r="984" spans="4:4" ht="14.25" customHeight="1">
      <c r="D984" s="4"/>
    </row>
    <row r="985" spans="4:4" ht="14.25" customHeight="1">
      <c r="D985" s="4"/>
    </row>
    <row r="986" spans="4:4" ht="14.25" customHeight="1">
      <c r="D986" s="4"/>
    </row>
    <row r="987" spans="4:4" ht="14.25" customHeight="1">
      <c r="D987" s="4"/>
    </row>
    <row r="988" spans="4:4" ht="14.25" customHeight="1">
      <c r="D988" s="4"/>
    </row>
    <row r="989" spans="4:4" ht="14.25" customHeight="1">
      <c r="D989" s="4"/>
    </row>
    <row r="990" spans="4:4" ht="14.25" customHeight="1">
      <c r="D990" s="4"/>
    </row>
    <row r="991" spans="4:4" ht="14.25" customHeight="1">
      <c r="D991" s="4"/>
    </row>
    <row r="992" spans="4:4" ht="14.25" customHeight="1">
      <c r="D992" s="4"/>
    </row>
    <row r="993" spans="4:4" ht="14.25" customHeight="1">
      <c r="D993" s="4"/>
    </row>
    <row r="994" spans="4:4" ht="14.25" customHeight="1">
      <c r="D994" s="4"/>
    </row>
    <row r="995" spans="4:4" ht="14.25" customHeight="1">
      <c r="D995" s="4"/>
    </row>
    <row r="996" spans="4:4" ht="14.25" customHeight="1">
      <c r="D996" s="4"/>
    </row>
    <row r="997" spans="4:4" ht="14.25" customHeight="1">
      <c r="D997" s="4"/>
    </row>
    <row r="998" spans="4:4" ht="14.25" customHeight="1">
      <c r="D998" s="4"/>
    </row>
    <row r="999" spans="4:4" ht="14.25" customHeight="1">
      <c r="D999" s="4"/>
    </row>
    <row r="1000" spans="4:4" ht="14.25" customHeight="1">
      <c r="D1000" s="4"/>
    </row>
    <row r="1001" spans="4:4" ht="14.25" customHeight="1">
      <c r="D1001" s="4"/>
    </row>
    <row r="1002" spans="4:4" ht="14.25" customHeight="1">
      <c r="D1002" s="4"/>
    </row>
    <row r="1003" spans="4:4" ht="14.25" customHeight="1">
      <c r="D1003" s="4"/>
    </row>
    <row r="1004" spans="4:4" ht="14.25" customHeight="1">
      <c r="D1004" s="4"/>
    </row>
  </sheetData>
  <pageMargins left="0.7" right="0.7" top="0.75" bottom="0.75" header="0" footer="0"/>
  <pageSetup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F0F94A-916A-4423-8C5A-D4C4B17DF0A0}">
  <sheetPr>
    <tabColor rgb="FFFF0000"/>
  </sheetPr>
  <dimension ref="A1:AH969"/>
  <sheetViews>
    <sheetView showZeros="0" zoomScale="80" zoomScaleNormal="80" workbookViewId="0">
      <pane ySplit="3" topLeftCell="A21" activePane="bottomLeft" state="frozen"/>
      <selection pane="bottomLeft" activeCell="A76" sqref="A76"/>
    </sheetView>
  </sheetViews>
  <sheetFormatPr defaultColWidth="14.453125" defaultRowHeight="15" customHeight="1"/>
  <cols>
    <col min="1" max="1" width="39.453125" customWidth="1"/>
    <col min="2" max="2" width="13.08984375" customWidth="1"/>
    <col min="3" max="3" width="12.54296875" customWidth="1"/>
    <col min="4" max="4" width="12.6328125" customWidth="1"/>
    <col min="5" max="5" width="16.54296875" customWidth="1"/>
    <col min="6" max="6" width="10.453125" customWidth="1"/>
    <col min="7" max="7" width="9.90625" customWidth="1"/>
    <col min="8" max="8" width="10.6328125" customWidth="1"/>
    <col min="9" max="9" width="10.54296875" customWidth="1"/>
    <col min="10" max="10" width="12" customWidth="1"/>
    <col min="11" max="11" width="11.54296875" customWidth="1"/>
    <col min="12" max="12" width="12.54296875" customWidth="1"/>
    <col min="13" max="13" width="14.36328125" customWidth="1"/>
    <col min="14" max="14" width="10.453125" customWidth="1"/>
    <col min="15" max="15" width="9.54296875" customWidth="1"/>
    <col min="16" max="16" width="8.6328125" customWidth="1"/>
    <col min="17" max="18" width="10.54296875" customWidth="1"/>
    <col min="19" max="19" width="8.6328125" customWidth="1"/>
    <col min="20" max="20" width="12.90625" customWidth="1"/>
    <col min="21" max="22" width="8.6328125" customWidth="1"/>
    <col min="23" max="23" width="34.453125" customWidth="1"/>
    <col min="24" max="24" width="19.54296875" customWidth="1"/>
    <col min="25" max="34" width="8.6328125" customWidth="1"/>
  </cols>
  <sheetData>
    <row r="1" spans="1:34" ht="14.25" customHeight="1">
      <c r="A1" s="88" t="s">
        <v>1240</v>
      </c>
      <c r="E1" s="2"/>
      <c r="F1" s="2"/>
      <c r="G1" s="2">
        <v>1</v>
      </c>
      <c r="H1" s="2">
        <v>2</v>
      </c>
      <c r="I1" s="2">
        <v>3</v>
      </c>
      <c r="J1" s="2">
        <v>4</v>
      </c>
      <c r="K1" s="2">
        <v>5</v>
      </c>
      <c r="L1" s="2">
        <v>6</v>
      </c>
      <c r="M1" s="2">
        <v>7</v>
      </c>
      <c r="N1" s="2">
        <v>8</v>
      </c>
      <c r="O1" s="2">
        <v>9</v>
      </c>
      <c r="P1" s="2">
        <v>10</v>
      </c>
    </row>
    <row r="2" spans="1:34" ht="14.25" customHeight="1">
      <c r="A2" s="2"/>
      <c r="B2" s="2" t="s">
        <v>194</v>
      </c>
      <c r="C2" s="2" t="s">
        <v>167</v>
      </c>
      <c r="D2" s="2" t="s">
        <v>195</v>
      </c>
      <c r="E2" s="2" t="s">
        <v>196</v>
      </c>
      <c r="F2" s="2" t="s">
        <v>162</v>
      </c>
      <c r="G2" s="2" t="s">
        <v>103</v>
      </c>
      <c r="H2" s="2" t="s">
        <v>279</v>
      </c>
      <c r="I2" s="2" t="s">
        <v>706</v>
      </c>
      <c r="J2" s="2" t="s">
        <v>707</v>
      </c>
      <c r="K2" s="2" t="s">
        <v>708</v>
      </c>
      <c r="L2" s="2" t="s">
        <v>709</v>
      </c>
      <c r="M2" s="2" t="s">
        <v>710</v>
      </c>
      <c r="N2" s="89"/>
      <c r="O2" s="89"/>
      <c r="P2" s="89"/>
      <c r="Q2" s="2" t="s">
        <v>92</v>
      </c>
      <c r="R2" s="2"/>
      <c r="S2" s="2"/>
      <c r="T2" s="2"/>
      <c r="U2" s="2"/>
      <c r="V2" s="2"/>
      <c r="W2" s="2"/>
      <c r="X2" s="2"/>
      <c r="Y2" s="2"/>
      <c r="Z2" s="2"/>
      <c r="AA2" s="2"/>
      <c r="AB2" s="2"/>
      <c r="AC2" s="2"/>
      <c r="AD2" s="2"/>
      <c r="AE2" s="2"/>
      <c r="AF2" s="2"/>
      <c r="AG2" s="2"/>
      <c r="AH2" s="2"/>
    </row>
    <row r="3" spans="1:34" ht="14.25" customHeight="1">
      <c r="A3" s="76"/>
      <c r="B3" s="90"/>
      <c r="C3" s="90"/>
      <c r="D3" s="90">
        <f t="shared" ref="D3:D9" si="0">SUM(B3:C3)</f>
        <v>0</v>
      </c>
      <c r="E3" s="91"/>
      <c r="F3" s="92"/>
      <c r="G3" s="2" t="s">
        <v>283</v>
      </c>
      <c r="I3" s="2"/>
      <c r="J3" s="2"/>
      <c r="K3" s="2"/>
      <c r="M3" s="2"/>
      <c r="N3" s="87"/>
      <c r="O3" s="87"/>
      <c r="P3" s="87"/>
      <c r="Q3" s="87"/>
      <c r="S3" s="199">
        <f t="shared" ref="S3:S29" si="1">+B3+C3-D3</f>
        <v>0</v>
      </c>
      <c r="T3" s="93"/>
      <c r="U3" s="94"/>
      <c r="V3" s="94"/>
      <c r="W3" s="76"/>
      <c r="X3" s="76"/>
      <c r="Y3" s="95"/>
      <c r="Z3" s="96"/>
      <c r="AA3" s="95"/>
      <c r="AB3" s="95"/>
      <c r="AC3" s="95"/>
      <c r="AD3" s="95"/>
      <c r="AE3" s="95"/>
      <c r="AF3" s="95"/>
      <c r="AG3" s="97"/>
      <c r="AH3" s="95"/>
    </row>
    <row r="4" spans="1:34" ht="14.25" customHeight="1">
      <c r="A4" s="336" t="s">
        <v>718</v>
      </c>
      <c r="B4" s="306">
        <v>228.8</v>
      </c>
      <c r="C4" s="319"/>
      <c r="D4" s="306">
        <f t="shared" si="0"/>
        <v>228.8</v>
      </c>
      <c r="E4" s="307">
        <v>422172</v>
      </c>
      <c r="F4" s="307">
        <v>1</v>
      </c>
      <c r="G4" s="87">
        <f t="shared" ref="G4:P9" si="2">IF($F4=G$1,+$B4,0)</f>
        <v>228.8</v>
      </c>
      <c r="H4" s="87">
        <f t="shared" si="2"/>
        <v>0</v>
      </c>
      <c r="I4" s="87">
        <f t="shared" si="2"/>
        <v>0</v>
      </c>
      <c r="J4" s="87">
        <f t="shared" si="2"/>
        <v>0</v>
      </c>
      <c r="K4" s="87">
        <f t="shared" si="2"/>
        <v>0</v>
      </c>
      <c r="L4" s="87">
        <f t="shared" si="2"/>
        <v>0</v>
      </c>
      <c r="M4" s="87">
        <f t="shared" si="2"/>
        <v>0</v>
      </c>
      <c r="N4" s="87">
        <f t="shared" si="2"/>
        <v>0</v>
      </c>
      <c r="O4" s="87">
        <f t="shared" si="2"/>
        <v>0</v>
      </c>
      <c r="P4" s="87">
        <f t="shared" si="2"/>
        <v>0</v>
      </c>
      <c r="Q4" s="87">
        <f t="shared" ref="Q4:Q9" si="3">SUM(G4:O4)</f>
        <v>228.8</v>
      </c>
      <c r="S4" s="199">
        <f t="shared" si="1"/>
        <v>0</v>
      </c>
      <c r="T4" s="93"/>
      <c r="U4" s="94"/>
      <c r="V4" s="99"/>
      <c r="W4" s="77"/>
      <c r="X4" s="76"/>
      <c r="Y4" s="95"/>
      <c r="Z4" s="96"/>
      <c r="AA4" s="95"/>
      <c r="AB4" s="95"/>
      <c r="AC4" s="95"/>
      <c r="AD4" s="95"/>
      <c r="AE4" s="95"/>
      <c r="AF4" s="95"/>
      <c r="AG4" s="97"/>
      <c r="AH4" s="95"/>
    </row>
    <row r="5" spans="1:34" ht="14.25" customHeight="1">
      <c r="A5" s="305" t="s">
        <v>1251</v>
      </c>
      <c r="B5" s="306">
        <v>14.94</v>
      </c>
      <c r="C5" s="309"/>
      <c r="D5" s="306">
        <f t="shared" si="0"/>
        <v>14.94</v>
      </c>
      <c r="E5" s="307">
        <v>422172</v>
      </c>
      <c r="F5" s="307">
        <v>2</v>
      </c>
      <c r="G5" s="87">
        <f t="shared" si="2"/>
        <v>0</v>
      </c>
      <c r="H5" s="87">
        <f t="shared" si="2"/>
        <v>14.94</v>
      </c>
      <c r="I5" s="87">
        <f t="shared" si="2"/>
        <v>0</v>
      </c>
      <c r="J5" s="87">
        <f t="shared" si="2"/>
        <v>0</v>
      </c>
      <c r="K5" s="87">
        <f t="shared" si="2"/>
        <v>0</v>
      </c>
      <c r="L5" s="87">
        <f t="shared" si="2"/>
        <v>0</v>
      </c>
      <c r="M5" s="87">
        <f t="shared" si="2"/>
        <v>0</v>
      </c>
      <c r="N5" s="87">
        <f t="shared" si="2"/>
        <v>0</v>
      </c>
      <c r="O5" s="87">
        <f t="shared" si="2"/>
        <v>0</v>
      </c>
      <c r="P5" s="87">
        <f t="shared" si="2"/>
        <v>0</v>
      </c>
      <c r="Q5" s="87">
        <f t="shared" si="3"/>
        <v>14.94</v>
      </c>
      <c r="S5" s="199">
        <f t="shared" si="1"/>
        <v>0</v>
      </c>
      <c r="T5" s="93"/>
      <c r="U5" s="94"/>
      <c r="V5" s="94"/>
      <c r="W5" s="76"/>
      <c r="X5" s="76"/>
      <c r="Y5" s="95"/>
      <c r="Z5" s="96"/>
      <c r="AA5" s="95"/>
      <c r="AB5" s="95"/>
      <c r="AC5" s="95"/>
      <c r="AD5" s="95"/>
      <c r="AE5" s="95"/>
      <c r="AF5" s="95"/>
      <c r="AG5" s="97"/>
      <c r="AH5" s="95"/>
    </row>
    <row r="6" spans="1:34" ht="14.25" customHeight="1">
      <c r="A6" s="336" t="s">
        <v>1158</v>
      </c>
      <c r="B6" s="309">
        <v>38.42</v>
      </c>
      <c r="C6" s="309"/>
      <c r="D6" s="306">
        <f t="shared" si="0"/>
        <v>38.42</v>
      </c>
      <c r="E6" s="307" t="s">
        <v>211</v>
      </c>
      <c r="F6" s="307">
        <v>6</v>
      </c>
      <c r="G6" s="87">
        <f t="shared" si="2"/>
        <v>0</v>
      </c>
      <c r="H6" s="87">
        <f t="shared" si="2"/>
        <v>0</v>
      </c>
      <c r="I6" s="87">
        <f t="shared" si="2"/>
        <v>0</v>
      </c>
      <c r="J6" s="87">
        <f t="shared" si="2"/>
        <v>0</v>
      </c>
      <c r="K6" s="87">
        <f t="shared" si="2"/>
        <v>0</v>
      </c>
      <c r="L6" s="87">
        <f t="shared" si="2"/>
        <v>38.42</v>
      </c>
      <c r="M6" s="87">
        <f t="shared" si="2"/>
        <v>0</v>
      </c>
      <c r="N6" s="87">
        <f t="shared" si="2"/>
        <v>0</v>
      </c>
      <c r="O6" s="87">
        <f t="shared" si="2"/>
        <v>0</v>
      </c>
      <c r="P6" s="87">
        <f t="shared" si="2"/>
        <v>0</v>
      </c>
      <c r="Q6" s="87">
        <f t="shared" si="3"/>
        <v>38.42</v>
      </c>
      <c r="S6" s="199">
        <f t="shared" si="1"/>
        <v>0</v>
      </c>
      <c r="T6" s="93"/>
      <c r="U6" s="94"/>
      <c r="V6" s="94"/>
      <c r="W6" s="77"/>
      <c r="X6" s="76"/>
      <c r="Y6" s="95"/>
      <c r="Z6" s="96"/>
      <c r="AA6" s="95"/>
      <c r="AB6" s="95"/>
      <c r="AC6" s="95"/>
      <c r="AD6" s="95"/>
      <c r="AE6" s="95"/>
      <c r="AF6" s="95"/>
      <c r="AG6" s="97"/>
      <c r="AH6" s="95"/>
    </row>
    <row r="7" spans="1:34" ht="14.25" customHeight="1">
      <c r="A7" s="305" t="s">
        <v>297</v>
      </c>
      <c r="B7" s="309">
        <v>86</v>
      </c>
      <c r="C7" s="309"/>
      <c r="D7" s="306">
        <f t="shared" si="0"/>
        <v>86</v>
      </c>
      <c r="E7" s="307" t="s">
        <v>211</v>
      </c>
      <c r="F7" s="307">
        <v>5</v>
      </c>
      <c r="G7" s="87">
        <f t="shared" si="2"/>
        <v>0</v>
      </c>
      <c r="H7" s="87">
        <f t="shared" si="2"/>
        <v>0</v>
      </c>
      <c r="I7" s="87">
        <f t="shared" si="2"/>
        <v>0</v>
      </c>
      <c r="J7" s="87">
        <f t="shared" si="2"/>
        <v>0</v>
      </c>
      <c r="K7" s="87">
        <f t="shared" si="2"/>
        <v>86</v>
      </c>
      <c r="L7" s="87">
        <f t="shared" si="2"/>
        <v>0</v>
      </c>
      <c r="M7" s="87">
        <f t="shared" si="2"/>
        <v>0</v>
      </c>
      <c r="N7" s="87">
        <f t="shared" si="2"/>
        <v>0</v>
      </c>
      <c r="O7" s="87">
        <f t="shared" si="2"/>
        <v>0</v>
      </c>
      <c r="P7" s="87">
        <f t="shared" si="2"/>
        <v>0</v>
      </c>
      <c r="Q7" s="87">
        <f t="shared" si="3"/>
        <v>86</v>
      </c>
      <c r="S7" s="199">
        <f t="shared" si="1"/>
        <v>0</v>
      </c>
      <c r="T7" s="93"/>
      <c r="U7" s="94"/>
      <c r="V7" s="94"/>
      <c r="W7" s="77"/>
      <c r="X7" s="77"/>
      <c r="Y7" s="95"/>
      <c r="Z7" s="96"/>
      <c r="AA7" s="95"/>
      <c r="AB7" s="95"/>
      <c r="AC7" s="95"/>
      <c r="AD7" s="95"/>
      <c r="AE7" s="95"/>
      <c r="AF7" s="95"/>
      <c r="AG7" s="97"/>
      <c r="AH7" s="95"/>
    </row>
    <row r="8" spans="1:34" ht="14.25" customHeight="1">
      <c r="A8" s="305" t="s">
        <v>1250</v>
      </c>
      <c r="B8" s="309">
        <v>38.64</v>
      </c>
      <c r="C8" s="309"/>
      <c r="D8" s="306">
        <f t="shared" si="0"/>
        <v>38.64</v>
      </c>
      <c r="E8" s="212" t="s">
        <v>211</v>
      </c>
      <c r="F8" s="307">
        <v>7</v>
      </c>
      <c r="G8" s="87">
        <f t="shared" si="2"/>
        <v>0</v>
      </c>
      <c r="H8" s="87">
        <f t="shared" si="2"/>
        <v>0</v>
      </c>
      <c r="I8" s="87">
        <f t="shared" si="2"/>
        <v>0</v>
      </c>
      <c r="J8" s="87">
        <f t="shared" si="2"/>
        <v>0</v>
      </c>
      <c r="K8" s="87">
        <f t="shared" si="2"/>
        <v>0</v>
      </c>
      <c r="L8" s="87">
        <f t="shared" si="2"/>
        <v>0</v>
      </c>
      <c r="M8" s="87">
        <f t="shared" si="2"/>
        <v>38.64</v>
      </c>
      <c r="N8" s="87">
        <f t="shared" si="2"/>
        <v>0</v>
      </c>
      <c r="O8" s="87">
        <f t="shared" si="2"/>
        <v>0</v>
      </c>
      <c r="P8" s="87">
        <f t="shared" si="2"/>
        <v>0</v>
      </c>
      <c r="Q8" s="87">
        <f t="shared" si="3"/>
        <v>38.64</v>
      </c>
      <c r="S8" s="199">
        <f t="shared" si="1"/>
        <v>0</v>
      </c>
      <c r="T8" s="93"/>
      <c r="U8" s="94"/>
      <c r="V8" s="94"/>
      <c r="W8" s="77"/>
      <c r="X8" s="77"/>
      <c r="Y8" s="95"/>
      <c r="Z8" s="96"/>
      <c r="AA8" s="95"/>
      <c r="AB8" s="95"/>
      <c r="AC8" s="95"/>
      <c r="AD8" s="95"/>
      <c r="AE8" s="95"/>
      <c r="AF8" s="95"/>
      <c r="AG8" s="97"/>
      <c r="AH8" s="95"/>
    </row>
    <row r="9" spans="1:34" ht="14.25" customHeight="1">
      <c r="A9" s="305"/>
      <c r="B9" s="309"/>
      <c r="C9" s="306"/>
      <c r="D9" s="306">
        <f t="shared" si="0"/>
        <v>0</v>
      </c>
      <c r="E9" s="307"/>
      <c r="F9" s="307"/>
      <c r="G9" s="87">
        <f t="shared" si="2"/>
        <v>0</v>
      </c>
      <c r="H9" s="87">
        <f t="shared" si="2"/>
        <v>0</v>
      </c>
      <c r="I9" s="87">
        <f t="shared" si="2"/>
        <v>0</v>
      </c>
      <c r="J9" s="87">
        <f t="shared" si="2"/>
        <v>0</v>
      </c>
      <c r="K9" s="87">
        <f t="shared" si="2"/>
        <v>0</v>
      </c>
      <c r="L9" s="87">
        <f t="shared" si="2"/>
        <v>0</v>
      </c>
      <c r="M9" s="87">
        <f t="shared" si="2"/>
        <v>0</v>
      </c>
      <c r="N9" s="87">
        <f t="shared" si="2"/>
        <v>0</v>
      </c>
      <c r="O9" s="87">
        <f t="shared" si="2"/>
        <v>0</v>
      </c>
      <c r="P9" s="87">
        <f t="shared" si="2"/>
        <v>0</v>
      </c>
      <c r="Q9" s="87">
        <f t="shared" si="3"/>
        <v>0</v>
      </c>
      <c r="S9" s="199">
        <f t="shared" si="1"/>
        <v>0</v>
      </c>
      <c r="T9" s="93"/>
      <c r="U9" s="94"/>
      <c r="V9" s="94"/>
      <c r="W9" s="76"/>
      <c r="X9" s="76"/>
      <c r="Y9" s="95"/>
      <c r="Z9" s="96"/>
      <c r="AA9" s="95"/>
      <c r="AB9" s="95"/>
      <c r="AC9" s="95"/>
      <c r="AD9" s="95"/>
      <c r="AE9" s="95"/>
      <c r="AF9" s="95"/>
      <c r="AG9" s="97"/>
      <c r="AH9" s="95"/>
    </row>
    <row r="10" spans="1:34" ht="14.25" customHeight="1">
      <c r="A10" s="312" t="s">
        <v>217</v>
      </c>
      <c r="B10" s="313">
        <f>SUM(B3:B9)</f>
        <v>406.8</v>
      </c>
      <c r="C10" s="313">
        <f>SUM(C3:C9)</f>
        <v>0</v>
      </c>
      <c r="D10" s="313">
        <f>SUM(D3:D9)</f>
        <v>406.8</v>
      </c>
      <c r="E10" s="307"/>
      <c r="F10" s="332"/>
      <c r="G10" s="105">
        <f t="shared" ref="G10:Q10" si="4">SUM(G3:G9)</f>
        <v>228.8</v>
      </c>
      <c r="H10" s="105">
        <f t="shared" si="4"/>
        <v>14.94</v>
      </c>
      <c r="I10" s="105">
        <f t="shared" si="4"/>
        <v>0</v>
      </c>
      <c r="J10" s="105">
        <f t="shared" si="4"/>
        <v>0</v>
      </c>
      <c r="K10" s="105">
        <f t="shared" si="4"/>
        <v>86</v>
      </c>
      <c r="L10" s="105">
        <f t="shared" si="4"/>
        <v>38.42</v>
      </c>
      <c r="M10" s="105">
        <f t="shared" si="4"/>
        <v>38.64</v>
      </c>
      <c r="N10" s="105">
        <f t="shared" si="4"/>
        <v>0</v>
      </c>
      <c r="O10" s="105">
        <f t="shared" si="4"/>
        <v>0</v>
      </c>
      <c r="P10" s="105">
        <f t="shared" si="4"/>
        <v>0</v>
      </c>
      <c r="Q10" s="105">
        <f t="shared" si="4"/>
        <v>406.8</v>
      </c>
      <c r="S10" s="199">
        <f t="shared" si="1"/>
        <v>0</v>
      </c>
      <c r="T10" s="93"/>
      <c r="U10" s="94"/>
      <c r="V10" s="94"/>
      <c r="W10" s="76"/>
      <c r="X10" s="76"/>
      <c r="Y10" s="95"/>
      <c r="Z10" s="96"/>
      <c r="AA10" s="95"/>
      <c r="AB10" s="95"/>
      <c r="AC10" s="95"/>
      <c r="AD10" s="95"/>
      <c r="AE10" s="95"/>
      <c r="AF10" s="95"/>
      <c r="AG10" s="97"/>
      <c r="AH10" s="95"/>
    </row>
    <row r="11" spans="1:34" ht="14.25" customHeight="1">
      <c r="A11" s="336" t="s">
        <v>1262</v>
      </c>
      <c r="B11" s="319">
        <v>228.8</v>
      </c>
      <c r="C11" s="319"/>
      <c r="D11" s="306">
        <f t="shared" ref="D11:D18" si="5">SUM(B11:C11)</f>
        <v>228.8</v>
      </c>
      <c r="E11" s="307">
        <v>422175</v>
      </c>
      <c r="F11" s="307">
        <v>1</v>
      </c>
      <c r="G11" s="87">
        <f t="shared" ref="G11:P18" si="6">IF($F11=G$1,+$B11,0)</f>
        <v>228.8</v>
      </c>
      <c r="H11" s="87">
        <f t="shared" si="6"/>
        <v>0</v>
      </c>
      <c r="I11" s="87">
        <f t="shared" si="6"/>
        <v>0</v>
      </c>
      <c r="J11" s="87">
        <f t="shared" si="6"/>
        <v>0</v>
      </c>
      <c r="K11" s="87">
        <f t="shared" si="6"/>
        <v>0</v>
      </c>
      <c r="L11" s="87">
        <f t="shared" si="6"/>
        <v>0</v>
      </c>
      <c r="M11" s="87">
        <f t="shared" si="6"/>
        <v>0</v>
      </c>
      <c r="N11" s="87">
        <f t="shared" si="6"/>
        <v>0</v>
      </c>
      <c r="O11" s="87">
        <f t="shared" si="6"/>
        <v>0</v>
      </c>
      <c r="P11" s="87">
        <f t="shared" si="6"/>
        <v>0</v>
      </c>
      <c r="Q11" s="87">
        <f t="shared" ref="Q11:Q18" si="7">SUM(G11:O11)</f>
        <v>228.8</v>
      </c>
      <c r="S11" s="199">
        <f t="shared" si="1"/>
        <v>0</v>
      </c>
      <c r="T11" s="93"/>
      <c r="U11" s="94"/>
      <c r="V11" s="99"/>
      <c r="W11" s="77"/>
      <c r="X11" s="76"/>
      <c r="Y11" s="95"/>
      <c r="Z11" s="96"/>
      <c r="AA11" s="95"/>
      <c r="AB11" s="95"/>
      <c r="AC11" s="95"/>
      <c r="AD11" s="95"/>
      <c r="AE11" s="95"/>
      <c r="AF11" s="95"/>
      <c r="AG11" s="97"/>
      <c r="AH11" s="95"/>
    </row>
    <row r="12" spans="1:34" ht="14.25" customHeight="1">
      <c r="A12" s="336" t="s">
        <v>1261</v>
      </c>
      <c r="B12" s="306">
        <v>158.21</v>
      </c>
      <c r="C12" s="306"/>
      <c r="D12" s="306">
        <f t="shared" si="5"/>
        <v>158.21</v>
      </c>
      <c r="E12" s="307">
        <v>422174</v>
      </c>
      <c r="F12" s="307">
        <v>2</v>
      </c>
      <c r="G12" s="87">
        <f t="shared" si="6"/>
        <v>0</v>
      </c>
      <c r="H12" s="87">
        <f t="shared" si="6"/>
        <v>158.21</v>
      </c>
      <c r="I12" s="87">
        <f t="shared" si="6"/>
        <v>0</v>
      </c>
      <c r="J12" s="87">
        <f t="shared" si="6"/>
        <v>0</v>
      </c>
      <c r="K12" s="87">
        <f t="shared" si="6"/>
        <v>0</v>
      </c>
      <c r="L12" s="87">
        <f t="shared" si="6"/>
        <v>0</v>
      </c>
      <c r="M12" s="87">
        <f t="shared" si="6"/>
        <v>0</v>
      </c>
      <c r="N12" s="87">
        <f t="shared" si="6"/>
        <v>0</v>
      </c>
      <c r="O12" s="87">
        <f t="shared" si="6"/>
        <v>0</v>
      </c>
      <c r="P12" s="87">
        <f t="shared" si="6"/>
        <v>0</v>
      </c>
      <c r="Q12" s="87">
        <f t="shared" si="7"/>
        <v>158.21</v>
      </c>
      <c r="S12" s="199">
        <f t="shared" si="1"/>
        <v>0</v>
      </c>
      <c r="T12" s="93"/>
      <c r="U12" s="94"/>
      <c r="V12" s="94"/>
      <c r="W12" s="77"/>
      <c r="X12" s="77"/>
      <c r="Y12" s="95"/>
      <c r="Z12" s="96"/>
      <c r="AA12" s="95"/>
      <c r="AB12" s="95"/>
      <c r="AC12" s="95"/>
      <c r="AD12" s="95"/>
      <c r="AE12" s="95"/>
      <c r="AF12" s="95"/>
      <c r="AG12" s="97"/>
      <c r="AH12" s="95"/>
    </row>
    <row r="13" spans="1:34" ht="14.25" customHeight="1">
      <c r="A13" s="321" t="s">
        <v>297</v>
      </c>
      <c r="B13" s="309">
        <v>86</v>
      </c>
      <c r="C13" s="309"/>
      <c r="D13" s="306">
        <f t="shared" si="5"/>
        <v>86</v>
      </c>
      <c r="E13" s="307" t="s">
        <v>211</v>
      </c>
      <c r="F13" s="307">
        <v>5</v>
      </c>
      <c r="G13" s="87">
        <f t="shared" si="6"/>
        <v>0</v>
      </c>
      <c r="H13" s="87">
        <f t="shared" si="6"/>
        <v>0</v>
      </c>
      <c r="I13" s="87">
        <f t="shared" si="6"/>
        <v>0</v>
      </c>
      <c r="J13" s="87">
        <f t="shared" si="6"/>
        <v>0</v>
      </c>
      <c r="K13" s="87">
        <f t="shared" si="6"/>
        <v>86</v>
      </c>
      <c r="L13" s="87">
        <f t="shared" si="6"/>
        <v>0</v>
      </c>
      <c r="M13" s="87">
        <f t="shared" si="6"/>
        <v>0</v>
      </c>
      <c r="N13" s="87">
        <f t="shared" si="6"/>
        <v>0</v>
      </c>
      <c r="O13" s="87">
        <f t="shared" si="6"/>
        <v>0</v>
      </c>
      <c r="P13" s="87">
        <f t="shared" si="6"/>
        <v>0</v>
      </c>
      <c r="Q13" s="87">
        <f t="shared" si="7"/>
        <v>86</v>
      </c>
      <c r="S13" s="199">
        <f t="shared" si="1"/>
        <v>0</v>
      </c>
      <c r="T13" s="93"/>
      <c r="U13" s="94"/>
      <c r="V13" s="99"/>
      <c r="W13" s="77"/>
      <c r="X13" s="76"/>
      <c r="Y13" s="95"/>
      <c r="Z13" s="96"/>
      <c r="AA13" s="95"/>
      <c r="AB13" s="95"/>
      <c r="AC13" s="95"/>
      <c r="AD13" s="95"/>
      <c r="AE13" s="95"/>
      <c r="AF13" s="95"/>
      <c r="AG13" s="97"/>
      <c r="AH13" s="95"/>
    </row>
    <row r="14" spans="1:34" ht="14.25" customHeight="1">
      <c r="A14" s="321" t="s">
        <v>1158</v>
      </c>
      <c r="B14" s="309">
        <v>38.42</v>
      </c>
      <c r="C14" s="309"/>
      <c r="D14" s="306">
        <f t="shared" si="5"/>
        <v>38.42</v>
      </c>
      <c r="E14" s="307" t="s">
        <v>211</v>
      </c>
      <c r="F14" s="307">
        <v>6</v>
      </c>
      <c r="G14" s="87">
        <f t="shared" si="6"/>
        <v>0</v>
      </c>
      <c r="H14" s="87">
        <f t="shared" si="6"/>
        <v>0</v>
      </c>
      <c r="I14" s="87">
        <f t="shared" si="6"/>
        <v>0</v>
      </c>
      <c r="J14" s="87">
        <f t="shared" si="6"/>
        <v>0</v>
      </c>
      <c r="K14" s="87">
        <f t="shared" si="6"/>
        <v>0</v>
      </c>
      <c r="L14" s="87">
        <f t="shared" si="6"/>
        <v>38.42</v>
      </c>
      <c r="M14" s="87">
        <f t="shared" si="6"/>
        <v>0</v>
      </c>
      <c r="N14" s="87">
        <f t="shared" si="6"/>
        <v>0</v>
      </c>
      <c r="O14" s="87">
        <f t="shared" si="6"/>
        <v>0</v>
      </c>
      <c r="P14" s="87">
        <f t="shared" si="6"/>
        <v>0</v>
      </c>
      <c r="Q14" s="87">
        <f t="shared" si="7"/>
        <v>38.42</v>
      </c>
      <c r="S14" s="199">
        <f t="shared" si="1"/>
        <v>0</v>
      </c>
      <c r="T14" s="93"/>
      <c r="U14" s="94"/>
      <c r="V14" s="94"/>
      <c r="W14" s="77"/>
      <c r="X14" s="77"/>
      <c r="Y14" s="95"/>
      <c r="Z14" s="96"/>
      <c r="AA14" s="95"/>
      <c r="AB14" s="95"/>
      <c r="AC14" s="95"/>
      <c r="AD14" s="95"/>
      <c r="AE14" s="95"/>
      <c r="AF14" s="95"/>
      <c r="AG14" s="97"/>
      <c r="AH14" s="95"/>
    </row>
    <row r="15" spans="1:34" ht="14.25" customHeight="1">
      <c r="A15" s="321"/>
      <c r="B15" s="309"/>
      <c r="C15" s="309"/>
      <c r="D15" s="306">
        <f t="shared" si="5"/>
        <v>0</v>
      </c>
      <c r="E15" s="212"/>
      <c r="F15" s="307"/>
      <c r="G15" s="87">
        <f t="shared" si="6"/>
        <v>0</v>
      </c>
      <c r="H15" s="87">
        <f t="shared" si="6"/>
        <v>0</v>
      </c>
      <c r="I15" s="87">
        <f t="shared" si="6"/>
        <v>0</v>
      </c>
      <c r="J15" s="87">
        <f t="shared" si="6"/>
        <v>0</v>
      </c>
      <c r="K15" s="87">
        <f t="shared" si="6"/>
        <v>0</v>
      </c>
      <c r="L15" s="87">
        <f t="shared" si="6"/>
        <v>0</v>
      </c>
      <c r="M15" s="87">
        <f t="shared" si="6"/>
        <v>0</v>
      </c>
      <c r="N15" s="87">
        <f t="shared" si="6"/>
        <v>0</v>
      </c>
      <c r="O15" s="87">
        <f t="shared" si="6"/>
        <v>0</v>
      </c>
      <c r="P15" s="87">
        <f t="shared" si="6"/>
        <v>0</v>
      </c>
      <c r="Q15" s="87">
        <f t="shared" si="7"/>
        <v>0</v>
      </c>
      <c r="S15" s="199">
        <f t="shared" si="1"/>
        <v>0</v>
      </c>
      <c r="T15" s="93"/>
      <c r="U15" s="94"/>
      <c r="V15" s="94"/>
      <c r="W15" s="76"/>
      <c r="X15" s="76"/>
      <c r="Y15" s="95"/>
      <c r="Z15" s="96"/>
      <c r="AA15" s="95"/>
      <c r="AB15" s="95"/>
      <c r="AC15" s="95"/>
      <c r="AD15" s="95"/>
      <c r="AE15" s="95"/>
      <c r="AF15" s="95"/>
      <c r="AG15" s="97"/>
      <c r="AH15" s="95"/>
    </row>
    <row r="16" spans="1:34" ht="14.25" customHeight="1">
      <c r="A16" s="319"/>
      <c r="B16" s="309"/>
      <c r="C16" s="309"/>
      <c r="D16" s="306">
        <f t="shared" si="5"/>
        <v>0</v>
      </c>
      <c r="E16" s="307"/>
      <c r="F16" s="307"/>
      <c r="G16" s="87">
        <f t="shared" si="6"/>
        <v>0</v>
      </c>
      <c r="H16" s="87">
        <f t="shared" si="6"/>
        <v>0</v>
      </c>
      <c r="I16" s="87">
        <f t="shared" si="6"/>
        <v>0</v>
      </c>
      <c r="J16" s="87">
        <f t="shared" si="6"/>
        <v>0</v>
      </c>
      <c r="K16" s="87">
        <f t="shared" si="6"/>
        <v>0</v>
      </c>
      <c r="L16" s="87">
        <f t="shared" si="6"/>
        <v>0</v>
      </c>
      <c r="M16" s="87">
        <f t="shared" si="6"/>
        <v>0</v>
      </c>
      <c r="N16" s="87">
        <f t="shared" si="6"/>
        <v>0</v>
      </c>
      <c r="O16" s="87">
        <f t="shared" si="6"/>
        <v>0</v>
      </c>
      <c r="P16" s="87">
        <f t="shared" si="6"/>
        <v>0</v>
      </c>
      <c r="Q16" s="87">
        <f t="shared" si="7"/>
        <v>0</v>
      </c>
      <c r="S16" s="199">
        <f t="shared" si="1"/>
        <v>0</v>
      </c>
      <c r="T16" s="93"/>
      <c r="U16" s="94"/>
      <c r="V16" s="94"/>
      <c r="W16" s="76"/>
      <c r="X16" s="76"/>
      <c r="Y16" s="95"/>
      <c r="Z16" s="96"/>
      <c r="AA16" s="95"/>
      <c r="AB16" s="95"/>
      <c r="AC16" s="95"/>
      <c r="AD16" s="95"/>
      <c r="AE16" s="95"/>
      <c r="AF16" s="95"/>
      <c r="AG16" s="97"/>
      <c r="AH16" s="95"/>
    </row>
    <row r="17" spans="1:34" ht="14.25" customHeight="1">
      <c r="A17" s="310"/>
      <c r="B17" s="309"/>
      <c r="C17" s="306"/>
      <c r="D17" s="306">
        <f t="shared" si="5"/>
        <v>0</v>
      </c>
      <c r="E17" s="212"/>
      <c r="F17" s="307"/>
      <c r="G17" s="87">
        <f t="shared" si="6"/>
        <v>0</v>
      </c>
      <c r="H17" s="87">
        <f t="shared" si="6"/>
        <v>0</v>
      </c>
      <c r="I17" s="87">
        <f t="shared" si="6"/>
        <v>0</v>
      </c>
      <c r="J17" s="87">
        <f t="shared" si="6"/>
        <v>0</v>
      </c>
      <c r="K17" s="87">
        <f t="shared" si="6"/>
        <v>0</v>
      </c>
      <c r="L17" s="87">
        <f t="shared" si="6"/>
        <v>0</v>
      </c>
      <c r="M17" s="87">
        <f t="shared" si="6"/>
        <v>0</v>
      </c>
      <c r="N17" s="87">
        <f t="shared" si="6"/>
        <v>0</v>
      </c>
      <c r="O17" s="87">
        <f t="shared" si="6"/>
        <v>0</v>
      </c>
      <c r="P17" s="87">
        <f t="shared" si="6"/>
        <v>0</v>
      </c>
      <c r="Q17" s="87">
        <f t="shared" si="7"/>
        <v>0</v>
      </c>
      <c r="S17" s="199">
        <f t="shared" si="1"/>
        <v>0</v>
      </c>
      <c r="T17" s="93"/>
      <c r="U17" s="94"/>
      <c r="V17" s="94"/>
      <c r="W17" s="77"/>
      <c r="X17" s="76"/>
      <c r="Y17" s="95"/>
      <c r="Z17" s="96"/>
      <c r="AA17" s="95"/>
      <c r="AB17" s="95"/>
      <c r="AC17" s="95"/>
      <c r="AD17" s="95"/>
      <c r="AE17" s="95"/>
      <c r="AF17" s="95"/>
      <c r="AG17" s="97"/>
      <c r="AH17" s="95"/>
    </row>
    <row r="18" spans="1:34" ht="14.25" customHeight="1">
      <c r="A18" s="310"/>
      <c r="B18" s="309"/>
      <c r="C18" s="306"/>
      <c r="D18" s="306">
        <f t="shared" si="5"/>
        <v>0</v>
      </c>
      <c r="E18" s="307"/>
      <c r="F18" s="315"/>
      <c r="G18" s="87">
        <f t="shared" si="6"/>
        <v>0</v>
      </c>
      <c r="H18" s="87">
        <f t="shared" si="6"/>
        <v>0</v>
      </c>
      <c r="I18" s="87">
        <f t="shared" si="6"/>
        <v>0</v>
      </c>
      <c r="J18" s="87">
        <f t="shared" si="6"/>
        <v>0</v>
      </c>
      <c r="K18" s="87">
        <f t="shared" si="6"/>
        <v>0</v>
      </c>
      <c r="L18" s="87">
        <f t="shared" si="6"/>
        <v>0</v>
      </c>
      <c r="M18" s="87">
        <f t="shared" si="6"/>
        <v>0</v>
      </c>
      <c r="N18" s="87">
        <f t="shared" si="6"/>
        <v>0</v>
      </c>
      <c r="O18" s="87">
        <f t="shared" si="6"/>
        <v>0</v>
      </c>
      <c r="P18" s="87">
        <f t="shared" si="6"/>
        <v>0</v>
      </c>
      <c r="Q18" s="87">
        <f t="shared" si="7"/>
        <v>0</v>
      </c>
      <c r="S18" s="199">
        <f t="shared" si="1"/>
        <v>0</v>
      </c>
      <c r="T18" s="93"/>
      <c r="U18" s="94"/>
      <c r="V18" s="94"/>
      <c r="W18" s="77"/>
      <c r="X18" s="77"/>
      <c r="Y18" s="95"/>
      <c r="Z18" s="96"/>
      <c r="AA18" s="95"/>
      <c r="AB18" s="95"/>
      <c r="AC18" s="95"/>
      <c r="AD18" s="95"/>
      <c r="AE18" s="95"/>
      <c r="AF18" s="95"/>
      <c r="AG18" s="97"/>
      <c r="AH18" s="95"/>
    </row>
    <row r="19" spans="1:34" ht="14.25" customHeight="1">
      <c r="A19" s="312" t="s">
        <v>222</v>
      </c>
      <c r="B19" s="316">
        <f t="shared" ref="B19:D19" si="8">SUM(B11:B18)</f>
        <v>511.43</v>
      </c>
      <c r="C19" s="316">
        <f t="shared" si="8"/>
        <v>0</v>
      </c>
      <c r="D19" s="316">
        <f t="shared" si="8"/>
        <v>511.43</v>
      </c>
      <c r="E19" s="317"/>
      <c r="F19" s="318"/>
      <c r="G19" s="110">
        <f t="shared" ref="G19:Q19" si="9">SUM(G11:G18)</f>
        <v>228.8</v>
      </c>
      <c r="H19" s="110">
        <f t="shared" si="9"/>
        <v>158.21</v>
      </c>
      <c r="I19" s="110">
        <f t="shared" si="9"/>
        <v>0</v>
      </c>
      <c r="J19" s="110">
        <f t="shared" si="9"/>
        <v>0</v>
      </c>
      <c r="K19" s="110">
        <f t="shared" si="9"/>
        <v>86</v>
      </c>
      <c r="L19" s="110">
        <f t="shared" si="9"/>
        <v>38.42</v>
      </c>
      <c r="M19" s="110">
        <f t="shared" si="9"/>
        <v>0</v>
      </c>
      <c r="N19" s="110">
        <f t="shared" si="9"/>
        <v>0</v>
      </c>
      <c r="O19" s="110">
        <f t="shared" si="9"/>
        <v>0</v>
      </c>
      <c r="P19" s="110">
        <f t="shared" si="9"/>
        <v>0</v>
      </c>
      <c r="Q19" s="110">
        <f t="shared" si="9"/>
        <v>511.43</v>
      </c>
      <c r="S19" s="129">
        <f t="shared" si="1"/>
        <v>0</v>
      </c>
      <c r="T19" s="93"/>
      <c r="U19" s="94"/>
      <c r="V19" s="94"/>
      <c r="W19" s="77"/>
      <c r="X19" s="77"/>
      <c r="Y19" s="95"/>
      <c r="Z19" s="96"/>
      <c r="AA19" s="95"/>
      <c r="AB19" s="95"/>
      <c r="AC19" s="95"/>
      <c r="AD19" s="95"/>
      <c r="AE19" s="95"/>
      <c r="AF19" s="95"/>
      <c r="AG19" s="97"/>
      <c r="AH19" s="95"/>
    </row>
    <row r="20" spans="1:34" ht="14.25" customHeight="1">
      <c r="A20" s="336" t="s">
        <v>718</v>
      </c>
      <c r="B20" s="309">
        <v>228.8</v>
      </c>
      <c r="C20" s="319"/>
      <c r="D20" s="306">
        <f t="shared" ref="D20:D28" si="10">SUM(B20:C20)</f>
        <v>228.8</v>
      </c>
      <c r="E20" s="307">
        <v>422176</v>
      </c>
      <c r="F20" s="307">
        <v>1</v>
      </c>
      <c r="G20" s="87">
        <f t="shared" ref="G20:P28" si="11">IF($F20=G$1,+$B20,0)</f>
        <v>228.8</v>
      </c>
      <c r="H20" s="87">
        <f t="shared" si="11"/>
        <v>0</v>
      </c>
      <c r="I20" s="87">
        <f t="shared" si="11"/>
        <v>0</v>
      </c>
      <c r="J20" s="87">
        <f t="shared" si="11"/>
        <v>0</v>
      </c>
      <c r="K20" s="87">
        <f t="shared" si="11"/>
        <v>0</v>
      </c>
      <c r="L20" s="87">
        <f t="shared" si="11"/>
        <v>0</v>
      </c>
      <c r="M20" s="87">
        <f t="shared" si="11"/>
        <v>0</v>
      </c>
      <c r="N20" s="87">
        <f t="shared" si="11"/>
        <v>0</v>
      </c>
      <c r="O20" s="87">
        <f t="shared" si="11"/>
        <v>0</v>
      </c>
      <c r="P20" s="87">
        <f t="shared" si="11"/>
        <v>0</v>
      </c>
      <c r="Q20" s="87">
        <f t="shared" ref="Q20:Q28" si="12">SUM(G20:O20)</f>
        <v>228.8</v>
      </c>
      <c r="S20" s="199">
        <f t="shared" si="1"/>
        <v>0</v>
      </c>
      <c r="T20" s="93"/>
      <c r="U20" s="94"/>
      <c r="V20" s="99"/>
      <c r="W20" s="77"/>
      <c r="X20" s="76"/>
      <c r="Y20" s="95"/>
      <c r="Z20" s="96"/>
      <c r="AA20" s="95"/>
      <c r="AB20" s="95"/>
      <c r="AC20" s="95"/>
      <c r="AD20" s="95"/>
      <c r="AE20" s="95"/>
      <c r="AF20" s="95"/>
      <c r="AG20" s="97"/>
      <c r="AH20" s="95"/>
    </row>
    <row r="21" spans="1:34" ht="14.25" customHeight="1">
      <c r="A21" s="336" t="s">
        <v>1251</v>
      </c>
      <c r="B21" s="309">
        <v>6.48</v>
      </c>
      <c r="C21" s="309"/>
      <c r="D21" s="306">
        <f t="shared" si="10"/>
        <v>6.48</v>
      </c>
      <c r="E21" s="307">
        <v>422176</v>
      </c>
      <c r="F21" s="307">
        <v>2</v>
      </c>
      <c r="G21" s="87">
        <f t="shared" si="11"/>
        <v>0</v>
      </c>
      <c r="H21" s="87">
        <f t="shared" si="11"/>
        <v>6.48</v>
      </c>
      <c r="I21" s="87">
        <f t="shared" si="11"/>
        <v>0</v>
      </c>
      <c r="J21" s="87">
        <f t="shared" si="11"/>
        <v>0</v>
      </c>
      <c r="K21" s="87">
        <f t="shared" si="11"/>
        <v>0</v>
      </c>
      <c r="L21" s="87">
        <f t="shared" si="11"/>
        <v>0</v>
      </c>
      <c r="M21" s="87">
        <f t="shared" si="11"/>
        <v>0</v>
      </c>
      <c r="N21" s="87">
        <f t="shared" si="11"/>
        <v>0</v>
      </c>
      <c r="O21" s="87">
        <f t="shared" si="11"/>
        <v>0</v>
      </c>
      <c r="P21" s="87">
        <f t="shared" si="11"/>
        <v>0</v>
      </c>
      <c r="Q21" s="100">
        <f t="shared" si="12"/>
        <v>6.48</v>
      </c>
      <c r="S21" s="199">
        <f t="shared" si="1"/>
        <v>0</v>
      </c>
      <c r="T21" s="93"/>
      <c r="U21" s="94"/>
      <c r="V21" s="94"/>
      <c r="W21" s="77"/>
      <c r="X21" s="77"/>
      <c r="Y21" s="95"/>
      <c r="Z21" s="96"/>
      <c r="AA21" s="95"/>
      <c r="AB21" s="95"/>
      <c r="AC21" s="95"/>
      <c r="AD21" s="95"/>
      <c r="AE21" s="95"/>
      <c r="AF21" s="95"/>
      <c r="AG21" s="97"/>
      <c r="AH21" s="95"/>
    </row>
    <row r="22" spans="1:34" ht="14.25" customHeight="1">
      <c r="A22" s="321" t="s">
        <v>297</v>
      </c>
      <c r="B22" s="306">
        <v>86</v>
      </c>
      <c r="C22" s="306"/>
      <c r="D22" s="306">
        <f t="shared" si="10"/>
        <v>86</v>
      </c>
      <c r="E22" s="212" t="s">
        <v>211</v>
      </c>
      <c r="F22" s="307">
        <v>5</v>
      </c>
      <c r="G22" s="87">
        <f t="shared" si="11"/>
        <v>0</v>
      </c>
      <c r="H22" s="87">
        <f t="shared" si="11"/>
        <v>0</v>
      </c>
      <c r="I22" s="87">
        <f t="shared" si="11"/>
        <v>0</v>
      </c>
      <c r="J22" s="87">
        <f t="shared" si="11"/>
        <v>0</v>
      </c>
      <c r="K22" s="87">
        <f t="shared" si="11"/>
        <v>86</v>
      </c>
      <c r="L22" s="87">
        <f t="shared" si="11"/>
        <v>0</v>
      </c>
      <c r="M22" s="87">
        <f t="shared" si="11"/>
        <v>0</v>
      </c>
      <c r="N22" s="87">
        <f t="shared" si="11"/>
        <v>0</v>
      </c>
      <c r="O22" s="87">
        <f t="shared" si="11"/>
        <v>0</v>
      </c>
      <c r="P22" s="87">
        <f t="shared" si="11"/>
        <v>0</v>
      </c>
      <c r="Q22" s="100">
        <f t="shared" si="12"/>
        <v>86</v>
      </c>
      <c r="S22" s="199">
        <f t="shared" si="1"/>
        <v>0</v>
      </c>
      <c r="T22" s="93"/>
      <c r="U22" s="94"/>
      <c r="V22" s="94"/>
      <c r="W22" s="77"/>
      <c r="X22" s="77"/>
      <c r="Y22" s="95"/>
      <c r="Z22" s="96"/>
      <c r="AA22" s="95"/>
      <c r="AB22" s="95"/>
      <c r="AC22" s="95"/>
      <c r="AD22" s="95"/>
      <c r="AE22" s="95"/>
      <c r="AF22" s="95"/>
      <c r="AG22" s="97"/>
      <c r="AH22" s="95"/>
    </row>
    <row r="23" spans="1:34" ht="14.25" customHeight="1">
      <c r="A23" s="321" t="s">
        <v>1158</v>
      </c>
      <c r="B23" s="306">
        <v>38.42</v>
      </c>
      <c r="C23" s="306"/>
      <c r="D23" s="306">
        <f t="shared" si="10"/>
        <v>38.42</v>
      </c>
      <c r="E23" s="212" t="s">
        <v>211</v>
      </c>
      <c r="F23" s="307">
        <v>6</v>
      </c>
      <c r="G23" s="87">
        <f t="shared" si="11"/>
        <v>0</v>
      </c>
      <c r="H23" s="87">
        <f t="shared" si="11"/>
        <v>0</v>
      </c>
      <c r="I23" s="87">
        <f t="shared" si="11"/>
        <v>0</v>
      </c>
      <c r="J23" s="87">
        <f t="shared" si="11"/>
        <v>0</v>
      </c>
      <c r="K23" s="87">
        <f t="shared" si="11"/>
        <v>0</v>
      </c>
      <c r="L23" s="87">
        <f t="shared" si="11"/>
        <v>38.42</v>
      </c>
      <c r="M23" s="87">
        <f t="shared" si="11"/>
        <v>0</v>
      </c>
      <c r="N23" s="87">
        <f t="shared" si="11"/>
        <v>0</v>
      </c>
      <c r="O23" s="87">
        <f t="shared" si="11"/>
        <v>0</v>
      </c>
      <c r="P23" s="87">
        <f t="shared" si="11"/>
        <v>0</v>
      </c>
      <c r="Q23" s="100">
        <f t="shared" si="12"/>
        <v>38.42</v>
      </c>
      <c r="S23" s="199">
        <f t="shared" si="1"/>
        <v>0</v>
      </c>
      <c r="T23" s="93"/>
      <c r="U23" s="94"/>
      <c r="V23" s="94"/>
      <c r="W23" s="76"/>
      <c r="X23" s="76"/>
      <c r="Y23" s="95"/>
      <c r="Z23" s="96"/>
      <c r="AA23" s="95"/>
      <c r="AB23" s="95"/>
      <c r="AC23" s="95"/>
      <c r="AD23" s="95"/>
      <c r="AE23" s="95"/>
      <c r="AF23" s="95"/>
      <c r="AG23" s="97"/>
      <c r="AH23" s="95"/>
    </row>
    <row r="24" spans="1:34" ht="14.25" customHeight="1">
      <c r="A24" s="321" t="s">
        <v>1261</v>
      </c>
      <c r="B24" s="306">
        <v>159</v>
      </c>
      <c r="C24" s="306"/>
      <c r="D24" s="306">
        <f t="shared" si="10"/>
        <v>159</v>
      </c>
      <c r="E24" s="307">
        <v>422177</v>
      </c>
      <c r="F24" s="307">
        <v>2</v>
      </c>
      <c r="G24" s="87">
        <f t="shared" si="11"/>
        <v>0</v>
      </c>
      <c r="H24" s="87">
        <f t="shared" si="11"/>
        <v>159</v>
      </c>
      <c r="I24" s="87">
        <f t="shared" si="11"/>
        <v>0</v>
      </c>
      <c r="J24" s="87">
        <f t="shared" si="11"/>
        <v>0</v>
      </c>
      <c r="K24" s="87">
        <f t="shared" si="11"/>
        <v>0</v>
      </c>
      <c r="L24" s="87">
        <f t="shared" si="11"/>
        <v>0</v>
      </c>
      <c r="M24" s="87">
        <f t="shared" si="11"/>
        <v>0</v>
      </c>
      <c r="N24" s="87">
        <f t="shared" si="11"/>
        <v>0</v>
      </c>
      <c r="O24" s="87">
        <f t="shared" si="11"/>
        <v>0</v>
      </c>
      <c r="P24" s="87">
        <f t="shared" si="11"/>
        <v>0</v>
      </c>
      <c r="Q24" s="100">
        <f t="shared" si="12"/>
        <v>159</v>
      </c>
      <c r="S24" s="199"/>
      <c r="T24" s="93"/>
      <c r="U24" s="94"/>
      <c r="V24" s="94"/>
      <c r="W24" s="76"/>
      <c r="X24" s="76"/>
      <c r="Y24" s="95"/>
      <c r="Z24" s="96"/>
      <c r="AA24" s="95"/>
      <c r="AB24" s="95"/>
      <c r="AC24" s="95"/>
      <c r="AD24" s="95"/>
      <c r="AE24" s="95"/>
      <c r="AF24" s="95"/>
      <c r="AG24" s="97"/>
      <c r="AH24" s="95"/>
    </row>
    <row r="25" spans="1:34" ht="14.25" customHeight="1">
      <c r="A25" s="310"/>
      <c r="B25" s="306"/>
      <c r="C25" s="306"/>
      <c r="D25" s="306">
        <f t="shared" si="10"/>
        <v>0</v>
      </c>
      <c r="E25" s="212"/>
      <c r="F25" s="307"/>
      <c r="G25" s="87">
        <f t="shared" si="11"/>
        <v>0</v>
      </c>
      <c r="H25" s="87">
        <f t="shared" si="11"/>
        <v>0</v>
      </c>
      <c r="I25" s="87">
        <f t="shared" si="11"/>
        <v>0</v>
      </c>
      <c r="J25" s="87">
        <f t="shared" si="11"/>
        <v>0</v>
      </c>
      <c r="K25" s="87">
        <f t="shared" si="11"/>
        <v>0</v>
      </c>
      <c r="L25" s="87">
        <f t="shared" si="11"/>
        <v>0</v>
      </c>
      <c r="M25" s="87">
        <f t="shared" si="11"/>
        <v>0</v>
      </c>
      <c r="N25" s="87">
        <f t="shared" si="11"/>
        <v>0</v>
      </c>
      <c r="O25" s="87">
        <f t="shared" si="11"/>
        <v>0</v>
      </c>
      <c r="P25" s="87">
        <f t="shared" si="11"/>
        <v>0</v>
      </c>
      <c r="Q25" s="100">
        <f t="shared" si="12"/>
        <v>0</v>
      </c>
      <c r="S25" s="199">
        <f t="shared" si="1"/>
        <v>0</v>
      </c>
      <c r="T25" s="93"/>
      <c r="U25" s="94"/>
      <c r="V25" s="94"/>
      <c r="W25" s="76"/>
      <c r="X25" s="76"/>
      <c r="Y25" s="95"/>
      <c r="Z25" s="96"/>
      <c r="AA25" s="95"/>
      <c r="AB25" s="95"/>
      <c r="AC25" s="95"/>
      <c r="AD25" s="95"/>
      <c r="AE25" s="95"/>
      <c r="AF25" s="95"/>
      <c r="AG25" s="97"/>
      <c r="AH25" s="95"/>
    </row>
    <row r="26" spans="1:34" ht="14.25" customHeight="1">
      <c r="A26" s="310"/>
      <c r="B26" s="306"/>
      <c r="C26" s="306"/>
      <c r="D26" s="306">
        <f t="shared" si="10"/>
        <v>0</v>
      </c>
      <c r="E26" s="212"/>
      <c r="F26" s="307"/>
      <c r="G26" s="87">
        <f t="shared" si="11"/>
        <v>0</v>
      </c>
      <c r="H26" s="87">
        <f t="shared" si="11"/>
        <v>0</v>
      </c>
      <c r="I26" s="87">
        <f t="shared" si="11"/>
        <v>0</v>
      </c>
      <c r="J26" s="87">
        <f t="shared" si="11"/>
        <v>0</v>
      </c>
      <c r="K26" s="87">
        <f t="shared" si="11"/>
        <v>0</v>
      </c>
      <c r="L26" s="87">
        <f t="shared" si="11"/>
        <v>0</v>
      </c>
      <c r="M26" s="87">
        <f t="shared" si="11"/>
        <v>0</v>
      </c>
      <c r="N26" s="87">
        <f t="shared" si="11"/>
        <v>0</v>
      </c>
      <c r="O26" s="87">
        <f t="shared" si="11"/>
        <v>0</v>
      </c>
      <c r="P26" s="87">
        <f t="shared" si="11"/>
        <v>0</v>
      </c>
      <c r="Q26" s="100">
        <f t="shared" si="12"/>
        <v>0</v>
      </c>
      <c r="S26" s="199">
        <f t="shared" si="1"/>
        <v>0</v>
      </c>
      <c r="T26" s="93"/>
      <c r="U26" s="94"/>
      <c r="V26" s="94"/>
      <c r="W26" s="76"/>
      <c r="X26" s="76"/>
      <c r="Y26" s="95"/>
      <c r="Z26" s="96"/>
      <c r="AA26" s="95"/>
      <c r="AB26" s="95"/>
      <c r="AC26" s="95"/>
      <c r="AD26" s="95"/>
      <c r="AE26" s="95"/>
      <c r="AF26" s="95"/>
      <c r="AG26" s="97"/>
      <c r="AH26" s="95"/>
    </row>
    <row r="27" spans="1:34" ht="14.25" customHeight="1">
      <c r="A27" s="305"/>
      <c r="B27" s="306"/>
      <c r="C27" s="306"/>
      <c r="D27" s="306">
        <f t="shared" si="10"/>
        <v>0</v>
      </c>
      <c r="E27" s="212"/>
      <c r="F27" s="307"/>
      <c r="G27" s="87">
        <f t="shared" si="11"/>
        <v>0</v>
      </c>
      <c r="H27" s="87">
        <f t="shared" si="11"/>
        <v>0</v>
      </c>
      <c r="I27" s="87">
        <f t="shared" si="11"/>
        <v>0</v>
      </c>
      <c r="J27" s="87">
        <f t="shared" si="11"/>
        <v>0</v>
      </c>
      <c r="K27" s="87">
        <f t="shared" si="11"/>
        <v>0</v>
      </c>
      <c r="L27" s="87">
        <f t="shared" si="11"/>
        <v>0</v>
      </c>
      <c r="M27" s="87">
        <f t="shared" si="11"/>
        <v>0</v>
      </c>
      <c r="N27" s="87">
        <f t="shared" si="11"/>
        <v>0</v>
      </c>
      <c r="O27" s="87">
        <f t="shared" si="11"/>
        <v>0</v>
      </c>
      <c r="P27" s="87">
        <f t="shared" si="11"/>
        <v>0</v>
      </c>
      <c r="Q27" s="100">
        <f t="shared" si="12"/>
        <v>0</v>
      </c>
      <c r="S27" s="199">
        <f t="shared" si="1"/>
        <v>0</v>
      </c>
      <c r="T27" s="93"/>
      <c r="U27" s="94"/>
      <c r="V27" s="99"/>
      <c r="W27" s="77"/>
      <c r="X27" s="76"/>
      <c r="Y27" s="96"/>
      <c r="Z27" s="95"/>
      <c r="AA27" s="95"/>
      <c r="AB27" s="95"/>
      <c r="AC27" s="95"/>
      <c r="AD27" s="95"/>
      <c r="AE27" s="95"/>
      <c r="AF27" s="95"/>
      <c r="AG27" s="97"/>
      <c r="AH27" s="95"/>
    </row>
    <row r="28" spans="1:34" ht="14.25" customHeight="1">
      <c r="A28" s="310"/>
      <c r="B28" s="309"/>
      <c r="C28" s="306"/>
      <c r="D28" s="306">
        <f t="shared" si="10"/>
        <v>0</v>
      </c>
      <c r="E28" s="338"/>
      <c r="F28" s="317"/>
      <c r="G28" s="87">
        <f t="shared" si="11"/>
        <v>0</v>
      </c>
      <c r="H28" s="87">
        <f t="shared" si="11"/>
        <v>0</v>
      </c>
      <c r="I28" s="87">
        <f t="shared" si="11"/>
        <v>0</v>
      </c>
      <c r="J28" s="87">
        <f t="shared" si="11"/>
        <v>0</v>
      </c>
      <c r="K28" s="87">
        <f t="shared" si="11"/>
        <v>0</v>
      </c>
      <c r="L28" s="87">
        <f t="shared" si="11"/>
        <v>0</v>
      </c>
      <c r="M28" s="87">
        <f t="shared" si="11"/>
        <v>0</v>
      </c>
      <c r="N28" s="87">
        <f t="shared" si="11"/>
        <v>0</v>
      </c>
      <c r="O28" s="87">
        <f t="shared" si="11"/>
        <v>0</v>
      </c>
      <c r="P28" s="87">
        <f t="shared" si="11"/>
        <v>0</v>
      </c>
      <c r="Q28" s="100">
        <f t="shared" si="12"/>
        <v>0</v>
      </c>
      <c r="S28" s="199">
        <f t="shared" si="1"/>
        <v>0</v>
      </c>
    </row>
    <row r="29" spans="1:34" ht="14.25" customHeight="1">
      <c r="A29" s="312" t="s">
        <v>226</v>
      </c>
      <c r="B29" s="316">
        <f t="shared" ref="B29:D29" si="13">SUM(B20:B28)</f>
        <v>518.70000000000005</v>
      </c>
      <c r="C29" s="316">
        <f t="shared" si="13"/>
        <v>0</v>
      </c>
      <c r="D29" s="316">
        <f t="shared" si="13"/>
        <v>518.70000000000005</v>
      </c>
      <c r="E29" s="318"/>
      <c r="F29" s="317"/>
      <c r="G29" s="110">
        <f t="shared" ref="G29:Q29" si="14">SUM(G20:G28)</f>
        <v>228.8</v>
      </c>
      <c r="H29" s="110">
        <f t="shared" si="14"/>
        <v>165.48</v>
      </c>
      <c r="I29" s="110">
        <f t="shared" si="14"/>
        <v>0</v>
      </c>
      <c r="J29" s="110">
        <f t="shared" si="14"/>
        <v>0</v>
      </c>
      <c r="K29" s="110">
        <f t="shared" si="14"/>
        <v>86</v>
      </c>
      <c r="L29" s="110">
        <f t="shared" si="14"/>
        <v>38.42</v>
      </c>
      <c r="M29" s="110">
        <f t="shared" si="14"/>
        <v>0</v>
      </c>
      <c r="N29" s="110">
        <f t="shared" si="14"/>
        <v>0</v>
      </c>
      <c r="O29" s="110">
        <f t="shared" si="14"/>
        <v>0</v>
      </c>
      <c r="P29" s="110">
        <f t="shared" si="14"/>
        <v>0</v>
      </c>
      <c r="Q29" s="110">
        <f t="shared" si="14"/>
        <v>518.70000000000005</v>
      </c>
      <c r="S29" s="129">
        <f t="shared" si="1"/>
        <v>0</v>
      </c>
    </row>
    <row r="30" spans="1:34" ht="14.25" customHeight="1">
      <c r="A30" s="336" t="s">
        <v>718</v>
      </c>
      <c r="B30" s="309">
        <v>228.8</v>
      </c>
      <c r="C30" s="319"/>
      <c r="D30" s="306">
        <f t="shared" ref="D30:D36" si="15">SUM(B30:C30)</f>
        <v>228.8</v>
      </c>
      <c r="E30" s="307">
        <v>422180</v>
      </c>
      <c r="F30" s="307">
        <v>1</v>
      </c>
      <c r="G30" s="87">
        <f t="shared" ref="G30:P36" si="16">IF($F30=G$1,+$B30,0)</f>
        <v>228.8</v>
      </c>
      <c r="H30" s="87">
        <f t="shared" si="16"/>
        <v>0</v>
      </c>
      <c r="I30" s="87">
        <f t="shared" si="16"/>
        <v>0</v>
      </c>
      <c r="J30" s="87">
        <f t="shared" si="16"/>
        <v>0</v>
      </c>
      <c r="K30" s="87">
        <f t="shared" si="16"/>
        <v>0</v>
      </c>
      <c r="L30" s="87">
        <f t="shared" si="16"/>
        <v>0</v>
      </c>
      <c r="M30" s="87">
        <f t="shared" si="16"/>
        <v>0</v>
      </c>
      <c r="N30" s="87">
        <f t="shared" si="16"/>
        <v>0</v>
      </c>
      <c r="O30" s="87">
        <f t="shared" si="16"/>
        <v>0</v>
      </c>
      <c r="P30" s="87">
        <f t="shared" si="16"/>
        <v>0</v>
      </c>
      <c r="Q30" s="100">
        <f t="shared" ref="Q30:Q36" si="17">SUM(G30:O30)</f>
        <v>228.8</v>
      </c>
      <c r="S30" s="199">
        <f t="shared" ref="S30:S34" si="18">+B31+C31-D31</f>
        <v>0</v>
      </c>
    </row>
    <row r="31" spans="1:34" ht="14.25" customHeight="1">
      <c r="A31" s="336" t="s">
        <v>1278</v>
      </c>
      <c r="B31" s="309">
        <v>130</v>
      </c>
      <c r="C31" s="309">
        <v>26</v>
      </c>
      <c r="D31" s="306">
        <f t="shared" si="15"/>
        <v>156</v>
      </c>
      <c r="E31" s="307">
        <v>422178</v>
      </c>
      <c r="F31" s="307">
        <v>2</v>
      </c>
      <c r="G31" s="87">
        <f t="shared" si="16"/>
        <v>0</v>
      </c>
      <c r="H31" s="87">
        <f t="shared" si="16"/>
        <v>130</v>
      </c>
      <c r="I31" s="87">
        <f t="shared" si="16"/>
        <v>0</v>
      </c>
      <c r="J31" s="87">
        <f t="shared" si="16"/>
        <v>0</v>
      </c>
      <c r="K31" s="87">
        <f t="shared" si="16"/>
        <v>0</v>
      </c>
      <c r="L31" s="87">
        <f t="shared" si="16"/>
        <v>0</v>
      </c>
      <c r="M31" s="87">
        <f t="shared" si="16"/>
        <v>0</v>
      </c>
      <c r="N31" s="87">
        <f t="shared" si="16"/>
        <v>0</v>
      </c>
      <c r="O31" s="87">
        <f t="shared" si="16"/>
        <v>0</v>
      </c>
      <c r="P31" s="87">
        <f t="shared" si="16"/>
        <v>0</v>
      </c>
      <c r="Q31" s="100">
        <f t="shared" si="17"/>
        <v>130</v>
      </c>
      <c r="S31" s="199">
        <f t="shared" si="18"/>
        <v>0</v>
      </c>
    </row>
    <row r="32" spans="1:34" ht="14.25" customHeight="1">
      <c r="A32" s="336" t="s">
        <v>1279</v>
      </c>
      <c r="B32" s="306">
        <v>120</v>
      </c>
      <c r="C32" s="306">
        <v>24</v>
      </c>
      <c r="D32" s="306">
        <f t="shared" si="15"/>
        <v>144</v>
      </c>
      <c r="E32" s="307">
        <v>422179</v>
      </c>
      <c r="F32" s="307">
        <v>2</v>
      </c>
      <c r="G32" s="87">
        <f t="shared" si="16"/>
        <v>0</v>
      </c>
      <c r="H32" s="87">
        <f t="shared" si="16"/>
        <v>120</v>
      </c>
      <c r="I32" s="87">
        <f t="shared" si="16"/>
        <v>0</v>
      </c>
      <c r="J32" s="87">
        <f t="shared" si="16"/>
        <v>0</v>
      </c>
      <c r="K32" s="87">
        <f t="shared" si="16"/>
        <v>0</v>
      </c>
      <c r="L32" s="87">
        <f t="shared" si="16"/>
        <v>0</v>
      </c>
      <c r="M32" s="87">
        <f t="shared" si="16"/>
        <v>0</v>
      </c>
      <c r="N32" s="87">
        <f t="shared" si="16"/>
        <v>0</v>
      </c>
      <c r="O32" s="87">
        <f t="shared" si="16"/>
        <v>0</v>
      </c>
      <c r="P32" s="87">
        <f t="shared" si="16"/>
        <v>0</v>
      </c>
      <c r="Q32" s="100">
        <f t="shared" si="17"/>
        <v>120</v>
      </c>
      <c r="S32" s="199">
        <f t="shared" si="18"/>
        <v>0</v>
      </c>
    </row>
    <row r="33" spans="1:19" ht="14.25" customHeight="1">
      <c r="B33" s="306"/>
      <c r="C33" s="306"/>
      <c r="D33" s="306">
        <f t="shared" si="15"/>
        <v>0</v>
      </c>
      <c r="E33" s="307"/>
      <c r="F33" s="307"/>
      <c r="G33" s="87">
        <f t="shared" si="16"/>
        <v>0</v>
      </c>
      <c r="H33" s="87">
        <f t="shared" si="16"/>
        <v>0</v>
      </c>
      <c r="I33" s="87">
        <f t="shared" si="16"/>
        <v>0</v>
      </c>
      <c r="J33" s="87">
        <f t="shared" si="16"/>
        <v>0</v>
      </c>
      <c r="K33" s="87">
        <f t="shared" si="16"/>
        <v>0</v>
      </c>
      <c r="L33" s="87">
        <f t="shared" si="16"/>
        <v>0</v>
      </c>
      <c r="M33" s="87">
        <f t="shared" si="16"/>
        <v>0</v>
      </c>
      <c r="N33" s="87">
        <f t="shared" si="16"/>
        <v>0</v>
      </c>
      <c r="O33" s="87">
        <f t="shared" si="16"/>
        <v>0</v>
      </c>
      <c r="P33" s="87">
        <f t="shared" si="16"/>
        <v>0</v>
      </c>
      <c r="Q33" s="100">
        <f t="shared" si="17"/>
        <v>0</v>
      </c>
      <c r="S33" s="199">
        <f t="shared" si="18"/>
        <v>0</v>
      </c>
    </row>
    <row r="34" spans="1:19" ht="14.25" customHeight="1">
      <c r="A34" s="319" t="s">
        <v>1206</v>
      </c>
      <c r="B34" s="319">
        <v>5.76</v>
      </c>
      <c r="C34" s="322"/>
      <c r="D34" s="306">
        <f t="shared" si="15"/>
        <v>5.76</v>
      </c>
      <c r="E34" s="307"/>
      <c r="F34" s="307">
        <v>7</v>
      </c>
      <c r="G34" s="87">
        <f t="shared" si="16"/>
        <v>0</v>
      </c>
      <c r="H34" s="87">
        <f t="shared" si="16"/>
        <v>0</v>
      </c>
      <c r="I34" s="87">
        <f t="shared" si="16"/>
        <v>0</v>
      </c>
      <c r="J34" s="87">
        <f t="shared" si="16"/>
        <v>0</v>
      </c>
      <c r="K34" s="87">
        <f t="shared" si="16"/>
        <v>0</v>
      </c>
      <c r="L34" s="87">
        <f t="shared" si="16"/>
        <v>0</v>
      </c>
      <c r="M34" s="87">
        <f t="shared" si="16"/>
        <v>5.76</v>
      </c>
      <c r="N34" s="87">
        <f t="shared" si="16"/>
        <v>0</v>
      </c>
      <c r="O34" s="87">
        <f t="shared" si="16"/>
        <v>0</v>
      </c>
      <c r="P34" s="87">
        <f t="shared" si="16"/>
        <v>0</v>
      </c>
      <c r="Q34" s="100">
        <f t="shared" si="17"/>
        <v>5.76</v>
      </c>
      <c r="S34" s="199">
        <f t="shared" si="18"/>
        <v>0</v>
      </c>
    </row>
    <row r="35" spans="1:19" ht="14.25" customHeight="1">
      <c r="A35" s="321" t="s">
        <v>1128</v>
      </c>
      <c r="B35" s="319">
        <v>38.42</v>
      </c>
      <c r="C35" s="306"/>
      <c r="D35" s="306">
        <f t="shared" si="15"/>
        <v>38.42</v>
      </c>
      <c r="E35" s="212" t="s">
        <v>211</v>
      </c>
      <c r="F35" s="307">
        <v>6</v>
      </c>
      <c r="G35" s="87">
        <f t="shared" si="16"/>
        <v>0</v>
      </c>
      <c r="H35" s="87">
        <f t="shared" si="16"/>
        <v>0</v>
      </c>
      <c r="I35" s="87">
        <f t="shared" si="16"/>
        <v>0</v>
      </c>
      <c r="J35" s="87">
        <f t="shared" si="16"/>
        <v>0</v>
      </c>
      <c r="K35" s="87">
        <f t="shared" si="16"/>
        <v>0</v>
      </c>
      <c r="L35" s="87">
        <f t="shared" si="16"/>
        <v>38.42</v>
      </c>
      <c r="M35" s="87">
        <f t="shared" si="16"/>
        <v>0</v>
      </c>
      <c r="N35" s="87">
        <f t="shared" si="16"/>
        <v>0</v>
      </c>
      <c r="O35" s="87">
        <f t="shared" si="16"/>
        <v>0</v>
      </c>
      <c r="P35" s="87">
        <f t="shared" si="16"/>
        <v>0</v>
      </c>
      <c r="Q35" s="100">
        <f t="shared" si="17"/>
        <v>38.42</v>
      </c>
      <c r="S35" s="199">
        <f t="shared" ref="S35:S62" si="19">+B35+C35-D35</f>
        <v>0</v>
      </c>
    </row>
    <row r="36" spans="1:19" ht="14.25" customHeight="1">
      <c r="A36" s="321" t="s">
        <v>297</v>
      </c>
      <c r="B36" s="319">
        <v>5</v>
      </c>
      <c r="C36" s="322"/>
      <c r="D36" s="306">
        <f t="shared" si="15"/>
        <v>5</v>
      </c>
      <c r="E36" s="212" t="s">
        <v>211</v>
      </c>
      <c r="F36" s="307">
        <v>5</v>
      </c>
      <c r="G36" s="87">
        <f t="shared" si="16"/>
        <v>0</v>
      </c>
      <c r="H36" s="87">
        <f t="shared" si="16"/>
        <v>0</v>
      </c>
      <c r="I36" s="87">
        <f t="shared" si="16"/>
        <v>0</v>
      </c>
      <c r="J36" s="87">
        <f t="shared" si="16"/>
        <v>0</v>
      </c>
      <c r="K36" s="87">
        <f t="shared" si="16"/>
        <v>5</v>
      </c>
      <c r="L36" s="87">
        <f t="shared" si="16"/>
        <v>0</v>
      </c>
      <c r="M36" s="87">
        <f t="shared" si="16"/>
        <v>0</v>
      </c>
      <c r="N36" s="87">
        <f t="shared" si="16"/>
        <v>0</v>
      </c>
      <c r="O36" s="87">
        <f t="shared" si="16"/>
        <v>0</v>
      </c>
      <c r="P36" s="87">
        <f t="shared" si="16"/>
        <v>0</v>
      </c>
      <c r="Q36" s="100">
        <f t="shared" si="17"/>
        <v>5</v>
      </c>
      <c r="S36" s="199">
        <f t="shared" si="19"/>
        <v>0</v>
      </c>
    </row>
    <row r="37" spans="1:19" ht="14.25" customHeight="1">
      <c r="A37" s="323" t="s">
        <v>234</v>
      </c>
      <c r="B37" s="324">
        <f t="shared" ref="B37:D37" si="20">SUM(B30:B36)</f>
        <v>527.98</v>
      </c>
      <c r="C37" s="324">
        <f t="shared" si="20"/>
        <v>50</v>
      </c>
      <c r="D37" s="324">
        <f t="shared" si="20"/>
        <v>577.9799999999999</v>
      </c>
      <c r="E37" s="317"/>
      <c r="F37" s="307"/>
      <c r="G37" s="105">
        <f t="shared" ref="G37:Q37" si="21">SUM(G30:G36)</f>
        <v>228.8</v>
      </c>
      <c r="H37" s="105">
        <f t="shared" si="21"/>
        <v>250</v>
      </c>
      <c r="I37" s="105">
        <f t="shared" si="21"/>
        <v>0</v>
      </c>
      <c r="J37" s="105">
        <f t="shared" si="21"/>
        <v>0</v>
      </c>
      <c r="K37" s="105">
        <f t="shared" si="21"/>
        <v>5</v>
      </c>
      <c r="L37" s="105">
        <f t="shared" si="21"/>
        <v>38.42</v>
      </c>
      <c r="M37" s="105">
        <f t="shared" si="21"/>
        <v>5.76</v>
      </c>
      <c r="N37" s="105">
        <f t="shared" si="21"/>
        <v>0</v>
      </c>
      <c r="O37" s="105">
        <f t="shared" si="21"/>
        <v>0</v>
      </c>
      <c r="P37" s="105">
        <f t="shared" si="21"/>
        <v>0</v>
      </c>
      <c r="Q37" s="105">
        <f t="shared" si="21"/>
        <v>527.98</v>
      </c>
      <c r="S37" s="129">
        <f t="shared" si="19"/>
        <v>0</v>
      </c>
    </row>
    <row r="38" spans="1:19" ht="14.25" customHeight="1">
      <c r="A38" s="337" t="s">
        <v>718</v>
      </c>
      <c r="B38" s="306">
        <v>228.8</v>
      </c>
      <c r="C38" s="325"/>
      <c r="D38" s="306">
        <f t="shared" ref="D38:D48" si="22">SUM(B38:C38)</f>
        <v>228.8</v>
      </c>
      <c r="E38" s="307">
        <v>422181</v>
      </c>
      <c r="F38" s="307">
        <v>1</v>
      </c>
      <c r="G38" s="87">
        <f t="shared" ref="G38:P48" si="23">IF($F38=G$1,+$B38,0)</f>
        <v>228.8</v>
      </c>
      <c r="H38" s="87">
        <f t="shared" si="23"/>
        <v>0</v>
      </c>
      <c r="I38" s="87">
        <f t="shared" si="23"/>
        <v>0</v>
      </c>
      <c r="J38" s="87">
        <f t="shared" si="23"/>
        <v>0</v>
      </c>
      <c r="K38" s="87">
        <f t="shared" si="23"/>
        <v>0</v>
      </c>
      <c r="L38" s="87">
        <f t="shared" si="23"/>
        <v>0</v>
      </c>
      <c r="M38" s="87">
        <f t="shared" si="23"/>
        <v>0</v>
      </c>
      <c r="N38" s="87">
        <f t="shared" si="23"/>
        <v>0</v>
      </c>
      <c r="O38" s="87">
        <f t="shared" si="23"/>
        <v>0</v>
      </c>
      <c r="P38" s="87">
        <f t="shared" si="23"/>
        <v>0</v>
      </c>
      <c r="Q38" s="100">
        <f t="shared" ref="Q38:Q48" si="24">SUM(G38:O38)</f>
        <v>228.8</v>
      </c>
      <c r="S38" s="199">
        <f t="shared" si="19"/>
        <v>0</v>
      </c>
    </row>
    <row r="39" spans="1:19" ht="14.25" customHeight="1">
      <c r="A39" s="337" t="s">
        <v>1126</v>
      </c>
      <c r="B39" s="306">
        <v>280</v>
      </c>
      <c r="C39" s="306">
        <v>56</v>
      </c>
      <c r="D39" s="306">
        <f t="shared" si="22"/>
        <v>336</v>
      </c>
      <c r="E39" s="307">
        <v>422183</v>
      </c>
      <c r="F39" s="307">
        <v>1</v>
      </c>
      <c r="G39" s="87">
        <f t="shared" si="23"/>
        <v>280</v>
      </c>
      <c r="H39" s="87">
        <f t="shared" si="23"/>
        <v>0</v>
      </c>
      <c r="I39" s="87">
        <f t="shared" si="23"/>
        <v>0</v>
      </c>
      <c r="J39" s="87">
        <f t="shared" si="23"/>
        <v>0</v>
      </c>
      <c r="K39" s="87">
        <f t="shared" si="23"/>
        <v>0</v>
      </c>
      <c r="L39" s="87">
        <f t="shared" si="23"/>
        <v>0</v>
      </c>
      <c r="M39" s="87">
        <f t="shared" si="23"/>
        <v>0</v>
      </c>
      <c r="N39" s="87">
        <f t="shared" si="23"/>
        <v>0</v>
      </c>
      <c r="O39" s="87">
        <f t="shared" si="23"/>
        <v>0</v>
      </c>
      <c r="P39" s="87">
        <f t="shared" si="23"/>
        <v>0</v>
      </c>
      <c r="Q39" s="100">
        <f t="shared" si="24"/>
        <v>280</v>
      </c>
      <c r="S39" s="199">
        <f t="shared" si="19"/>
        <v>0</v>
      </c>
    </row>
    <row r="40" spans="1:19" ht="14.25" customHeight="1">
      <c r="A40" s="336" t="s">
        <v>1261</v>
      </c>
      <c r="B40" s="306">
        <v>34.99</v>
      </c>
      <c r="C40" s="306"/>
      <c r="D40" s="306">
        <f t="shared" si="22"/>
        <v>34.99</v>
      </c>
      <c r="E40" s="307">
        <v>422184</v>
      </c>
      <c r="F40" s="307">
        <v>2</v>
      </c>
      <c r="G40" s="87">
        <f t="shared" si="23"/>
        <v>0</v>
      </c>
      <c r="H40" s="87">
        <f t="shared" si="23"/>
        <v>34.99</v>
      </c>
      <c r="I40" s="87">
        <f t="shared" si="23"/>
        <v>0</v>
      </c>
      <c r="J40" s="87">
        <f t="shared" si="23"/>
        <v>0</v>
      </c>
      <c r="K40" s="87">
        <f t="shared" si="23"/>
        <v>0</v>
      </c>
      <c r="L40" s="87">
        <f t="shared" si="23"/>
        <v>0</v>
      </c>
      <c r="M40" s="87">
        <f t="shared" si="23"/>
        <v>0</v>
      </c>
      <c r="N40" s="87">
        <f t="shared" si="23"/>
        <v>0</v>
      </c>
      <c r="O40" s="87">
        <f t="shared" si="23"/>
        <v>0</v>
      </c>
      <c r="P40" s="87">
        <f t="shared" si="23"/>
        <v>0</v>
      </c>
      <c r="Q40" s="100">
        <f t="shared" si="24"/>
        <v>34.99</v>
      </c>
      <c r="S40" s="199">
        <f t="shared" si="19"/>
        <v>0</v>
      </c>
    </row>
    <row r="41" spans="1:19" ht="14.25" customHeight="1">
      <c r="A41" s="336" t="s">
        <v>1128</v>
      </c>
      <c r="B41" s="306">
        <v>38.42</v>
      </c>
      <c r="C41" s="306"/>
      <c r="D41" s="306">
        <f t="shared" si="22"/>
        <v>38.42</v>
      </c>
      <c r="E41" s="307" t="s">
        <v>211</v>
      </c>
      <c r="F41" s="307">
        <v>6</v>
      </c>
      <c r="G41" s="87">
        <f t="shared" si="23"/>
        <v>0</v>
      </c>
      <c r="H41" s="87">
        <f t="shared" si="23"/>
        <v>0</v>
      </c>
      <c r="I41" s="87">
        <f t="shared" si="23"/>
        <v>0</v>
      </c>
      <c r="J41" s="87">
        <f t="shared" si="23"/>
        <v>0</v>
      </c>
      <c r="K41" s="87">
        <f t="shared" si="23"/>
        <v>0</v>
      </c>
      <c r="L41" s="87">
        <f t="shared" si="23"/>
        <v>38.42</v>
      </c>
      <c r="M41" s="87">
        <f t="shared" si="23"/>
        <v>0</v>
      </c>
      <c r="N41" s="87">
        <f t="shared" si="23"/>
        <v>0</v>
      </c>
      <c r="O41" s="87">
        <f t="shared" si="23"/>
        <v>0</v>
      </c>
      <c r="P41" s="87">
        <f t="shared" si="23"/>
        <v>0</v>
      </c>
      <c r="Q41" s="100">
        <f t="shared" si="24"/>
        <v>38.42</v>
      </c>
      <c r="S41" s="199">
        <f t="shared" si="19"/>
        <v>0</v>
      </c>
    </row>
    <row r="42" spans="1:19" ht="14.25" customHeight="1">
      <c r="A42" s="305" t="s">
        <v>297</v>
      </c>
      <c r="B42" s="306">
        <v>5</v>
      </c>
      <c r="C42" s="306"/>
      <c r="D42" s="306">
        <f t="shared" si="22"/>
        <v>5</v>
      </c>
      <c r="E42" s="307" t="s">
        <v>211</v>
      </c>
      <c r="F42" s="307">
        <v>5</v>
      </c>
      <c r="G42" s="87">
        <f t="shared" si="23"/>
        <v>0</v>
      </c>
      <c r="H42" s="87">
        <f t="shared" si="23"/>
        <v>0</v>
      </c>
      <c r="I42" s="87">
        <f t="shared" si="23"/>
        <v>0</v>
      </c>
      <c r="J42" s="87">
        <f t="shared" si="23"/>
        <v>0</v>
      </c>
      <c r="K42" s="87">
        <f t="shared" si="23"/>
        <v>5</v>
      </c>
      <c r="L42" s="87">
        <f t="shared" si="23"/>
        <v>0</v>
      </c>
      <c r="M42" s="87">
        <f t="shared" si="23"/>
        <v>0</v>
      </c>
      <c r="N42" s="87">
        <f t="shared" si="23"/>
        <v>0</v>
      </c>
      <c r="O42" s="87">
        <f t="shared" si="23"/>
        <v>0</v>
      </c>
      <c r="P42" s="87">
        <f t="shared" si="23"/>
        <v>0</v>
      </c>
      <c r="Q42" s="100">
        <f t="shared" si="24"/>
        <v>5</v>
      </c>
      <c r="S42" s="199">
        <f t="shared" si="19"/>
        <v>0</v>
      </c>
    </row>
    <row r="43" spans="1:19" ht="14.25" customHeight="1">
      <c r="A43" s="336" t="s">
        <v>1206</v>
      </c>
      <c r="B43" s="306">
        <v>19.5</v>
      </c>
      <c r="C43" s="306"/>
      <c r="D43" s="306">
        <f t="shared" si="22"/>
        <v>19.5</v>
      </c>
      <c r="E43" s="212" t="s">
        <v>211</v>
      </c>
      <c r="F43" s="307">
        <v>7</v>
      </c>
      <c r="G43" s="87">
        <f t="shared" si="23"/>
        <v>0</v>
      </c>
      <c r="H43" s="87">
        <f t="shared" si="23"/>
        <v>0</v>
      </c>
      <c r="I43" s="87">
        <f t="shared" si="23"/>
        <v>0</v>
      </c>
      <c r="J43" s="87">
        <f t="shared" si="23"/>
        <v>0</v>
      </c>
      <c r="K43" s="87">
        <f t="shared" si="23"/>
        <v>0</v>
      </c>
      <c r="L43" s="87">
        <f t="shared" si="23"/>
        <v>0</v>
      </c>
      <c r="M43" s="87">
        <f t="shared" si="23"/>
        <v>19.5</v>
      </c>
      <c r="N43" s="87">
        <f t="shared" si="23"/>
        <v>0</v>
      </c>
      <c r="O43" s="87">
        <f t="shared" si="23"/>
        <v>0</v>
      </c>
      <c r="P43" s="87">
        <f t="shared" si="23"/>
        <v>0</v>
      </c>
      <c r="Q43" s="100">
        <f t="shared" si="24"/>
        <v>19.5</v>
      </c>
      <c r="S43" s="199">
        <f t="shared" si="19"/>
        <v>0</v>
      </c>
    </row>
    <row r="44" spans="1:19" ht="14.25" customHeight="1">
      <c r="A44" s="304"/>
      <c r="B44" s="306"/>
      <c r="C44" s="306"/>
      <c r="D44" s="306">
        <f t="shared" si="22"/>
        <v>0</v>
      </c>
      <c r="E44" s="307"/>
      <c r="F44" s="307"/>
      <c r="G44" s="87">
        <f t="shared" si="23"/>
        <v>0</v>
      </c>
      <c r="H44" s="87">
        <f t="shared" si="23"/>
        <v>0</v>
      </c>
      <c r="I44" s="87">
        <f t="shared" si="23"/>
        <v>0</v>
      </c>
      <c r="J44" s="87">
        <f t="shared" si="23"/>
        <v>0</v>
      </c>
      <c r="K44" s="87">
        <f t="shared" si="23"/>
        <v>0</v>
      </c>
      <c r="L44" s="87">
        <f t="shared" si="23"/>
        <v>0</v>
      </c>
      <c r="M44" s="87">
        <f t="shared" si="23"/>
        <v>0</v>
      </c>
      <c r="N44" s="87">
        <f t="shared" si="23"/>
        <v>0</v>
      </c>
      <c r="O44" s="87">
        <f t="shared" si="23"/>
        <v>0</v>
      </c>
      <c r="P44" s="87">
        <f t="shared" si="23"/>
        <v>0</v>
      </c>
      <c r="Q44" s="100">
        <f t="shared" si="24"/>
        <v>0</v>
      </c>
      <c r="S44" s="199">
        <f t="shared" si="19"/>
        <v>0</v>
      </c>
    </row>
    <row r="45" spans="1:19" ht="14.25" customHeight="1">
      <c r="A45" s="305"/>
      <c r="B45" s="306"/>
      <c r="C45" s="306"/>
      <c r="D45" s="306">
        <f t="shared" si="22"/>
        <v>0</v>
      </c>
      <c r="E45" s="307"/>
      <c r="F45" s="307"/>
      <c r="G45" s="87">
        <f t="shared" si="23"/>
        <v>0</v>
      </c>
      <c r="H45" s="87">
        <f t="shared" si="23"/>
        <v>0</v>
      </c>
      <c r="I45" s="87">
        <f t="shared" si="23"/>
        <v>0</v>
      </c>
      <c r="J45" s="87">
        <f t="shared" si="23"/>
        <v>0</v>
      </c>
      <c r="K45" s="87">
        <f t="shared" si="23"/>
        <v>0</v>
      </c>
      <c r="L45" s="87">
        <f t="shared" si="23"/>
        <v>0</v>
      </c>
      <c r="M45" s="87">
        <f t="shared" si="23"/>
        <v>0</v>
      </c>
      <c r="N45" s="87">
        <f t="shared" si="23"/>
        <v>0</v>
      </c>
      <c r="O45" s="87">
        <f t="shared" si="23"/>
        <v>0</v>
      </c>
      <c r="P45" s="87">
        <f t="shared" si="23"/>
        <v>0</v>
      </c>
      <c r="Q45" s="100">
        <f t="shared" si="24"/>
        <v>0</v>
      </c>
      <c r="S45" s="199">
        <f t="shared" si="19"/>
        <v>0</v>
      </c>
    </row>
    <row r="46" spans="1:19" ht="14.25" customHeight="1">
      <c r="A46" s="321"/>
      <c r="B46" s="306"/>
      <c r="C46" s="306"/>
      <c r="D46" s="306">
        <f t="shared" si="22"/>
        <v>0</v>
      </c>
      <c r="E46" s="307"/>
      <c r="F46" s="307"/>
      <c r="G46" s="87">
        <f t="shared" si="23"/>
        <v>0</v>
      </c>
      <c r="H46" s="87">
        <f t="shared" si="23"/>
        <v>0</v>
      </c>
      <c r="I46" s="87">
        <f t="shared" si="23"/>
        <v>0</v>
      </c>
      <c r="J46" s="87">
        <f t="shared" si="23"/>
        <v>0</v>
      </c>
      <c r="K46" s="87">
        <f t="shared" si="23"/>
        <v>0</v>
      </c>
      <c r="L46" s="87">
        <f t="shared" si="23"/>
        <v>0</v>
      </c>
      <c r="M46" s="87">
        <f t="shared" si="23"/>
        <v>0</v>
      </c>
      <c r="N46" s="87">
        <f t="shared" si="23"/>
        <v>0</v>
      </c>
      <c r="O46" s="87">
        <f t="shared" si="23"/>
        <v>0</v>
      </c>
      <c r="P46" s="87">
        <f t="shared" si="23"/>
        <v>0</v>
      </c>
      <c r="Q46" s="100">
        <f t="shared" si="24"/>
        <v>0</v>
      </c>
      <c r="S46" s="199">
        <f t="shared" si="19"/>
        <v>0</v>
      </c>
    </row>
    <row r="47" spans="1:19" ht="14.25" customHeight="1">
      <c r="A47" s="321"/>
      <c r="B47" s="306"/>
      <c r="C47" s="306"/>
      <c r="D47" s="306">
        <f t="shared" si="22"/>
        <v>0</v>
      </c>
      <c r="E47" s="307"/>
      <c r="F47" s="307"/>
      <c r="G47" s="87">
        <f t="shared" si="23"/>
        <v>0</v>
      </c>
      <c r="H47" s="87">
        <f t="shared" si="23"/>
        <v>0</v>
      </c>
      <c r="I47" s="87">
        <f t="shared" si="23"/>
        <v>0</v>
      </c>
      <c r="J47" s="87">
        <f t="shared" si="23"/>
        <v>0</v>
      </c>
      <c r="K47" s="87">
        <f t="shared" si="23"/>
        <v>0</v>
      </c>
      <c r="L47" s="87">
        <f t="shared" si="23"/>
        <v>0</v>
      </c>
      <c r="M47" s="87">
        <f t="shared" si="23"/>
        <v>0</v>
      </c>
      <c r="N47" s="87">
        <f t="shared" si="23"/>
        <v>0</v>
      </c>
      <c r="O47" s="87">
        <f t="shared" si="23"/>
        <v>0</v>
      </c>
      <c r="P47" s="87">
        <f t="shared" si="23"/>
        <v>0</v>
      </c>
      <c r="Q47" s="100">
        <f t="shared" si="24"/>
        <v>0</v>
      </c>
      <c r="S47" s="199">
        <f t="shared" si="19"/>
        <v>0</v>
      </c>
    </row>
    <row r="48" spans="1:19" ht="14.25" customHeight="1">
      <c r="A48" s="321"/>
      <c r="B48" s="309"/>
      <c r="C48" s="306"/>
      <c r="D48" s="306">
        <f t="shared" si="22"/>
        <v>0</v>
      </c>
      <c r="E48" s="307"/>
      <c r="F48" s="307"/>
      <c r="G48" s="87">
        <f t="shared" si="23"/>
        <v>0</v>
      </c>
      <c r="H48" s="87">
        <f t="shared" si="23"/>
        <v>0</v>
      </c>
      <c r="I48" s="87">
        <f t="shared" si="23"/>
        <v>0</v>
      </c>
      <c r="J48" s="87">
        <f t="shared" si="23"/>
        <v>0</v>
      </c>
      <c r="K48" s="87">
        <f t="shared" si="23"/>
        <v>0</v>
      </c>
      <c r="L48" s="87">
        <f t="shared" si="23"/>
        <v>0</v>
      </c>
      <c r="M48" s="87">
        <f t="shared" si="23"/>
        <v>0</v>
      </c>
      <c r="N48" s="87">
        <f t="shared" si="23"/>
        <v>0</v>
      </c>
      <c r="O48" s="87">
        <f t="shared" si="23"/>
        <v>0</v>
      </c>
      <c r="P48" s="87">
        <f t="shared" si="23"/>
        <v>0</v>
      </c>
      <c r="Q48" s="100">
        <f t="shared" si="24"/>
        <v>0</v>
      </c>
      <c r="S48" s="199">
        <f t="shared" si="19"/>
        <v>0</v>
      </c>
    </row>
    <row r="49" spans="1:19" ht="16.5" customHeight="1">
      <c r="A49" s="323" t="s">
        <v>238</v>
      </c>
      <c r="B49" s="313">
        <f t="shared" ref="B49:D49" si="25">SUM(B38:B48)</f>
        <v>606.70999999999992</v>
      </c>
      <c r="C49" s="313">
        <f t="shared" si="25"/>
        <v>56</v>
      </c>
      <c r="D49" s="313">
        <f t="shared" si="25"/>
        <v>662.70999999999992</v>
      </c>
      <c r="E49" s="317"/>
      <c r="F49" s="317"/>
      <c r="G49" s="119">
        <f t="shared" ref="G49:Q49" si="26">SUM(G38:G48)</f>
        <v>508.8</v>
      </c>
      <c r="H49" s="119">
        <f t="shared" si="26"/>
        <v>34.99</v>
      </c>
      <c r="I49" s="119">
        <f t="shared" si="26"/>
        <v>0</v>
      </c>
      <c r="J49" s="119">
        <f t="shared" si="26"/>
        <v>0</v>
      </c>
      <c r="K49" s="119">
        <f t="shared" si="26"/>
        <v>5</v>
      </c>
      <c r="L49" s="119">
        <f t="shared" si="26"/>
        <v>38.42</v>
      </c>
      <c r="M49" s="119">
        <f t="shared" si="26"/>
        <v>19.5</v>
      </c>
      <c r="N49" s="119">
        <f t="shared" si="26"/>
        <v>0</v>
      </c>
      <c r="O49" s="119">
        <f t="shared" si="26"/>
        <v>0</v>
      </c>
      <c r="P49" s="119">
        <f t="shared" si="26"/>
        <v>0</v>
      </c>
      <c r="Q49" s="119">
        <f t="shared" si="26"/>
        <v>606.70999999999992</v>
      </c>
      <c r="S49" s="199">
        <f t="shared" si="19"/>
        <v>0</v>
      </c>
    </row>
    <row r="50" spans="1:19" ht="14.25" customHeight="1">
      <c r="A50" s="305" t="s">
        <v>718</v>
      </c>
      <c r="B50" s="309">
        <v>228.8</v>
      </c>
      <c r="C50" s="306"/>
      <c r="D50" s="306">
        <f t="shared" ref="D50:D58" si="27">SUM(B50:C50)</f>
        <v>228.8</v>
      </c>
      <c r="E50" s="317">
        <v>422185</v>
      </c>
      <c r="F50" s="317">
        <v>1</v>
      </c>
      <c r="G50" s="87">
        <f t="shared" ref="G50:P58" si="28">IF($F50=G$1,+$B50,0)</f>
        <v>228.8</v>
      </c>
      <c r="H50" s="87">
        <f t="shared" si="28"/>
        <v>0</v>
      </c>
      <c r="I50" s="87">
        <f t="shared" si="28"/>
        <v>0</v>
      </c>
      <c r="J50" s="87">
        <f t="shared" si="28"/>
        <v>0</v>
      </c>
      <c r="K50" s="87">
        <f t="shared" si="28"/>
        <v>0</v>
      </c>
      <c r="L50" s="87">
        <f t="shared" si="28"/>
        <v>0</v>
      </c>
      <c r="M50" s="87">
        <f t="shared" si="28"/>
        <v>0</v>
      </c>
      <c r="N50" s="87">
        <f t="shared" si="28"/>
        <v>0</v>
      </c>
      <c r="O50" s="87">
        <f t="shared" si="28"/>
        <v>0</v>
      </c>
      <c r="P50" s="87">
        <f t="shared" si="28"/>
        <v>0</v>
      </c>
      <c r="Q50" s="100">
        <f t="shared" ref="Q50:Q58" si="29">SUM(G50:O50)</f>
        <v>228.8</v>
      </c>
      <c r="S50" s="199">
        <f t="shared" si="19"/>
        <v>0</v>
      </c>
    </row>
    <row r="51" spans="1:19" ht="14.25" customHeight="1">
      <c r="A51" s="336" t="s">
        <v>1251</v>
      </c>
      <c r="B51" s="306">
        <v>77.17</v>
      </c>
      <c r="C51" s="306"/>
      <c r="D51" s="306">
        <f t="shared" si="27"/>
        <v>77.17</v>
      </c>
      <c r="E51" s="307">
        <v>422185</v>
      </c>
      <c r="F51" s="307">
        <v>2</v>
      </c>
      <c r="G51" s="87">
        <f t="shared" si="28"/>
        <v>0</v>
      </c>
      <c r="H51" s="87">
        <f t="shared" si="28"/>
        <v>77.17</v>
      </c>
      <c r="I51" s="87">
        <f t="shared" si="28"/>
        <v>0</v>
      </c>
      <c r="J51" s="87">
        <f t="shared" si="28"/>
        <v>0</v>
      </c>
      <c r="K51" s="87">
        <f t="shared" si="28"/>
        <v>0</v>
      </c>
      <c r="L51" s="87">
        <f t="shared" si="28"/>
        <v>0</v>
      </c>
      <c r="M51" s="87">
        <f t="shared" si="28"/>
        <v>0</v>
      </c>
      <c r="N51" s="87">
        <f t="shared" si="28"/>
        <v>0</v>
      </c>
      <c r="O51" s="87">
        <f t="shared" si="28"/>
        <v>0</v>
      </c>
      <c r="P51" s="87">
        <f t="shared" si="28"/>
        <v>0</v>
      </c>
      <c r="Q51" s="100">
        <f t="shared" si="29"/>
        <v>77.17</v>
      </c>
      <c r="S51" s="199">
        <f t="shared" si="19"/>
        <v>0</v>
      </c>
    </row>
    <row r="52" spans="1:19" ht="14.25" customHeight="1">
      <c r="A52" s="336" t="s">
        <v>1292</v>
      </c>
      <c r="B52" s="306">
        <v>4750</v>
      </c>
      <c r="C52" s="306">
        <v>950</v>
      </c>
      <c r="D52" s="306">
        <f t="shared" si="27"/>
        <v>5700</v>
      </c>
      <c r="E52" s="307">
        <v>422187</v>
      </c>
      <c r="F52" s="307">
        <v>2</v>
      </c>
      <c r="G52" s="87">
        <f t="shared" si="28"/>
        <v>0</v>
      </c>
      <c r="H52" s="87">
        <f t="shared" si="28"/>
        <v>4750</v>
      </c>
      <c r="I52" s="87">
        <f t="shared" si="28"/>
        <v>0</v>
      </c>
      <c r="J52" s="87">
        <f t="shared" si="28"/>
        <v>0</v>
      </c>
      <c r="K52" s="87">
        <f t="shared" si="28"/>
        <v>0</v>
      </c>
      <c r="L52" s="87">
        <f t="shared" si="28"/>
        <v>0</v>
      </c>
      <c r="M52" s="87">
        <f t="shared" si="28"/>
        <v>0</v>
      </c>
      <c r="N52" s="87">
        <f t="shared" si="28"/>
        <v>0</v>
      </c>
      <c r="O52" s="87">
        <f t="shared" si="28"/>
        <v>0</v>
      </c>
      <c r="P52" s="87">
        <f t="shared" si="28"/>
        <v>0</v>
      </c>
      <c r="Q52" s="100">
        <f t="shared" si="29"/>
        <v>4750</v>
      </c>
      <c r="S52" s="199">
        <f t="shared" si="19"/>
        <v>0</v>
      </c>
    </row>
    <row r="53" spans="1:19" ht="15" customHeight="1">
      <c r="A53" s="336" t="s">
        <v>1261</v>
      </c>
      <c r="B53" s="306">
        <v>147.12</v>
      </c>
      <c r="C53" s="306"/>
      <c r="D53" s="306">
        <f t="shared" si="27"/>
        <v>147.12</v>
      </c>
      <c r="E53" s="307">
        <v>422188</v>
      </c>
      <c r="F53" s="307">
        <v>2</v>
      </c>
      <c r="G53" s="87">
        <f t="shared" si="28"/>
        <v>0</v>
      </c>
      <c r="H53" s="87">
        <f t="shared" si="28"/>
        <v>147.12</v>
      </c>
      <c r="I53" s="87">
        <f t="shared" si="28"/>
        <v>0</v>
      </c>
      <c r="J53" s="87">
        <f t="shared" si="28"/>
        <v>0</v>
      </c>
      <c r="K53" s="87">
        <f t="shared" si="28"/>
        <v>0</v>
      </c>
      <c r="L53" s="87">
        <f t="shared" si="28"/>
        <v>0</v>
      </c>
      <c r="M53" s="87">
        <f t="shared" si="28"/>
        <v>0</v>
      </c>
      <c r="N53" s="87">
        <f t="shared" si="28"/>
        <v>0</v>
      </c>
      <c r="O53" s="87">
        <f t="shared" si="28"/>
        <v>0</v>
      </c>
      <c r="P53" s="87">
        <f t="shared" si="28"/>
        <v>0</v>
      </c>
      <c r="Q53" s="100">
        <f t="shared" si="29"/>
        <v>147.12</v>
      </c>
      <c r="S53" s="199">
        <f t="shared" si="19"/>
        <v>0</v>
      </c>
    </row>
    <row r="54" spans="1:19" ht="14.25" customHeight="1">
      <c r="A54" s="336"/>
      <c r="B54" s="306"/>
      <c r="C54" s="306"/>
      <c r="D54" s="306">
        <f t="shared" si="27"/>
        <v>0</v>
      </c>
      <c r="E54" s="307"/>
      <c r="F54" s="307"/>
      <c r="G54" s="87">
        <f t="shared" si="28"/>
        <v>0</v>
      </c>
      <c r="H54" s="87">
        <f t="shared" si="28"/>
        <v>0</v>
      </c>
      <c r="I54" s="87">
        <f t="shared" si="28"/>
        <v>0</v>
      </c>
      <c r="J54" s="87">
        <f t="shared" si="28"/>
        <v>0</v>
      </c>
      <c r="K54" s="87">
        <f t="shared" si="28"/>
        <v>0</v>
      </c>
      <c r="L54" s="87">
        <f t="shared" si="28"/>
        <v>0</v>
      </c>
      <c r="M54" s="87">
        <f t="shared" si="28"/>
        <v>0</v>
      </c>
      <c r="N54" s="87">
        <f t="shared" si="28"/>
        <v>0</v>
      </c>
      <c r="O54" s="87">
        <f t="shared" si="28"/>
        <v>0</v>
      </c>
      <c r="P54" s="87">
        <f t="shared" si="28"/>
        <v>0</v>
      </c>
      <c r="Q54" s="100">
        <f t="shared" si="29"/>
        <v>0</v>
      </c>
      <c r="S54" s="199">
        <f t="shared" si="19"/>
        <v>0</v>
      </c>
    </row>
    <row r="55" spans="1:19" ht="14.25" customHeight="1">
      <c r="A55" s="305" t="s">
        <v>1158</v>
      </c>
      <c r="B55" s="306">
        <v>38.42</v>
      </c>
      <c r="C55" s="306"/>
      <c r="D55" s="306">
        <f t="shared" si="27"/>
        <v>38.42</v>
      </c>
      <c r="E55" s="307" t="s">
        <v>211</v>
      </c>
      <c r="F55" s="307">
        <v>6</v>
      </c>
      <c r="G55" s="87">
        <f t="shared" si="28"/>
        <v>0</v>
      </c>
      <c r="H55" s="87">
        <f t="shared" si="28"/>
        <v>0</v>
      </c>
      <c r="I55" s="87">
        <f t="shared" si="28"/>
        <v>0</v>
      </c>
      <c r="J55" s="87">
        <f t="shared" si="28"/>
        <v>0</v>
      </c>
      <c r="K55" s="87">
        <f t="shared" si="28"/>
        <v>0</v>
      </c>
      <c r="L55" s="87">
        <f t="shared" si="28"/>
        <v>38.42</v>
      </c>
      <c r="M55" s="87">
        <f t="shared" si="28"/>
        <v>0</v>
      </c>
      <c r="N55" s="87">
        <f t="shared" si="28"/>
        <v>0</v>
      </c>
      <c r="O55" s="87">
        <f t="shared" si="28"/>
        <v>0</v>
      </c>
      <c r="P55" s="87">
        <f t="shared" si="28"/>
        <v>0</v>
      </c>
      <c r="Q55" s="100">
        <f t="shared" si="29"/>
        <v>38.42</v>
      </c>
      <c r="S55" s="199">
        <f t="shared" si="19"/>
        <v>0</v>
      </c>
    </row>
    <row r="56" spans="1:19" ht="14.25" customHeight="1">
      <c r="A56" s="305" t="s">
        <v>297</v>
      </c>
      <c r="B56" s="309">
        <v>5</v>
      </c>
      <c r="C56" s="309"/>
      <c r="D56" s="306">
        <f t="shared" si="27"/>
        <v>5</v>
      </c>
      <c r="E56" s="317" t="s">
        <v>211</v>
      </c>
      <c r="F56" s="317">
        <v>5</v>
      </c>
      <c r="G56" s="87">
        <f t="shared" si="28"/>
        <v>0</v>
      </c>
      <c r="H56" s="87">
        <f t="shared" si="28"/>
        <v>0</v>
      </c>
      <c r="I56" s="87">
        <f t="shared" si="28"/>
        <v>0</v>
      </c>
      <c r="J56" s="87">
        <f t="shared" si="28"/>
        <v>0</v>
      </c>
      <c r="K56" s="87">
        <f t="shared" si="28"/>
        <v>5</v>
      </c>
      <c r="L56" s="87">
        <f t="shared" si="28"/>
        <v>0</v>
      </c>
      <c r="M56" s="87">
        <f t="shared" si="28"/>
        <v>0</v>
      </c>
      <c r="N56" s="87">
        <f t="shared" si="28"/>
        <v>0</v>
      </c>
      <c r="O56" s="87">
        <f t="shared" si="28"/>
        <v>0</v>
      </c>
      <c r="P56" s="87">
        <f t="shared" si="28"/>
        <v>0</v>
      </c>
      <c r="Q56" s="100">
        <f t="shared" si="29"/>
        <v>5</v>
      </c>
      <c r="S56" s="199">
        <f t="shared" si="19"/>
        <v>0</v>
      </c>
    </row>
    <row r="57" spans="1:19" ht="14.25" customHeight="1">
      <c r="A57" s="336" t="s">
        <v>1206</v>
      </c>
      <c r="B57" s="306">
        <v>29.86</v>
      </c>
      <c r="C57" s="306"/>
      <c r="D57" s="306">
        <f t="shared" si="27"/>
        <v>29.86</v>
      </c>
      <c r="E57" s="317" t="s">
        <v>211</v>
      </c>
      <c r="F57" s="317">
        <v>7</v>
      </c>
      <c r="G57" s="87">
        <f t="shared" si="28"/>
        <v>0</v>
      </c>
      <c r="H57" s="87">
        <f t="shared" si="28"/>
        <v>0</v>
      </c>
      <c r="I57" s="87">
        <f t="shared" si="28"/>
        <v>0</v>
      </c>
      <c r="J57" s="87">
        <f t="shared" si="28"/>
        <v>0</v>
      </c>
      <c r="K57" s="87">
        <f t="shared" si="28"/>
        <v>0</v>
      </c>
      <c r="L57" s="87">
        <f t="shared" si="28"/>
        <v>0</v>
      </c>
      <c r="M57" s="87">
        <f t="shared" si="28"/>
        <v>29.86</v>
      </c>
      <c r="N57" s="87">
        <f t="shared" si="28"/>
        <v>0</v>
      </c>
      <c r="O57" s="87">
        <f t="shared" si="28"/>
        <v>0</v>
      </c>
      <c r="P57" s="87">
        <f t="shared" si="28"/>
        <v>0</v>
      </c>
      <c r="Q57" s="100">
        <f t="shared" si="29"/>
        <v>29.86</v>
      </c>
      <c r="S57" s="199">
        <f t="shared" si="19"/>
        <v>0</v>
      </c>
    </row>
    <row r="58" spans="1:19" ht="14.25" customHeight="1">
      <c r="A58" s="305"/>
      <c r="B58" s="309"/>
      <c r="C58" s="306"/>
      <c r="D58" s="306">
        <f t="shared" si="27"/>
        <v>0</v>
      </c>
      <c r="E58" s="307"/>
      <c r="F58" s="307"/>
      <c r="G58" s="87">
        <f t="shared" si="28"/>
        <v>0</v>
      </c>
      <c r="H58" s="87">
        <f t="shared" si="28"/>
        <v>0</v>
      </c>
      <c r="I58" s="87">
        <f t="shared" si="28"/>
        <v>0</v>
      </c>
      <c r="J58" s="87">
        <f t="shared" si="28"/>
        <v>0</v>
      </c>
      <c r="K58" s="87">
        <f t="shared" si="28"/>
        <v>0</v>
      </c>
      <c r="L58" s="87">
        <f t="shared" si="28"/>
        <v>0</v>
      </c>
      <c r="M58" s="87">
        <f t="shared" si="28"/>
        <v>0</v>
      </c>
      <c r="N58" s="87">
        <f t="shared" si="28"/>
        <v>0</v>
      </c>
      <c r="O58" s="87">
        <f t="shared" si="28"/>
        <v>0</v>
      </c>
      <c r="P58" s="87">
        <f t="shared" si="28"/>
        <v>0</v>
      </c>
      <c r="Q58" s="100">
        <f t="shared" si="29"/>
        <v>0</v>
      </c>
      <c r="S58" s="199">
        <f t="shared" si="19"/>
        <v>0</v>
      </c>
    </row>
    <row r="59" spans="1:19" ht="14.25" customHeight="1">
      <c r="A59" s="323" t="s">
        <v>243</v>
      </c>
      <c r="B59" s="326">
        <f>SUM(B50:B58)</f>
        <v>5276.37</v>
      </c>
      <c r="C59" s="326">
        <f>SUM(C50:C58)</f>
        <v>950</v>
      </c>
      <c r="D59" s="326">
        <f>SUM(D50:D58)</f>
        <v>6226.37</v>
      </c>
      <c r="E59" s="317"/>
      <c r="F59" s="307"/>
      <c r="G59" s="105">
        <f t="shared" ref="G59:Q59" si="30">SUM(G50:G58)</f>
        <v>228.8</v>
      </c>
      <c r="H59" s="105">
        <f t="shared" si="30"/>
        <v>4974.29</v>
      </c>
      <c r="I59" s="105">
        <f t="shared" si="30"/>
        <v>0</v>
      </c>
      <c r="J59" s="105">
        <f t="shared" si="30"/>
        <v>0</v>
      </c>
      <c r="K59" s="105">
        <f t="shared" si="30"/>
        <v>5</v>
      </c>
      <c r="L59" s="105">
        <f t="shared" si="30"/>
        <v>38.42</v>
      </c>
      <c r="M59" s="105">
        <f t="shared" si="30"/>
        <v>29.86</v>
      </c>
      <c r="N59" s="105">
        <f t="shared" si="30"/>
        <v>0</v>
      </c>
      <c r="O59" s="105">
        <f t="shared" si="30"/>
        <v>0</v>
      </c>
      <c r="P59" s="105">
        <f t="shared" si="30"/>
        <v>0</v>
      </c>
      <c r="Q59" s="105">
        <f t="shared" si="30"/>
        <v>5276.37</v>
      </c>
      <c r="S59" s="129">
        <f t="shared" si="19"/>
        <v>0</v>
      </c>
    </row>
    <row r="60" spans="1:19" ht="14.25" customHeight="1">
      <c r="A60" s="305" t="s">
        <v>718</v>
      </c>
      <c r="B60" s="309">
        <v>228.8</v>
      </c>
      <c r="C60" s="309"/>
      <c r="D60" s="306">
        <f t="shared" ref="D60:D66" si="31">SUM(B60:C60)</f>
        <v>228.8</v>
      </c>
      <c r="E60" s="317">
        <v>422189</v>
      </c>
      <c r="F60" s="317">
        <v>1</v>
      </c>
      <c r="G60" s="87">
        <f t="shared" ref="G60:P66" si="32">IF($F60=G$1,+$B60,0)</f>
        <v>228.8</v>
      </c>
      <c r="H60" s="87">
        <f t="shared" si="32"/>
        <v>0</v>
      </c>
      <c r="I60" s="87">
        <f t="shared" si="32"/>
        <v>0</v>
      </c>
      <c r="J60" s="87">
        <f t="shared" si="32"/>
        <v>0</v>
      </c>
      <c r="K60" s="87">
        <f t="shared" si="32"/>
        <v>0</v>
      </c>
      <c r="L60" s="87">
        <f t="shared" si="32"/>
        <v>0</v>
      </c>
      <c r="M60" s="87">
        <f t="shared" si="32"/>
        <v>0</v>
      </c>
      <c r="N60" s="87">
        <f t="shared" si="32"/>
        <v>0</v>
      </c>
      <c r="O60" s="87">
        <f t="shared" si="32"/>
        <v>0</v>
      </c>
      <c r="P60" s="87">
        <f t="shared" si="32"/>
        <v>0</v>
      </c>
      <c r="Q60" s="100">
        <f t="shared" ref="Q60:Q66" si="33">SUM(G60:O60)</f>
        <v>228.8</v>
      </c>
      <c r="S60" s="199">
        <f t="shared" si="19"/>
        <v>0</v>
      </c>
    </row>
    <row r="61" spans="1:19" ht="14.25" customHeight="1">
      <c r="A61" s="305"/>
      <c r="B61" s="309"/>
      <c r="C61" s="309"/>
      <c r="D61" s="306">
        <f t="shared" si="31"/>
        <v>0</v>
      </c>
      <c r="E61" s="317"/>
      <c r="F61" s="317"/>
      <c r="G61" s="87">
        <f t="shared" si="32"/>
        <v>0</v>
      </c>
      <c r="H61" s="87">
        <f t="shared" si="32"/>
        <v>0</v>
      </c>
      <c r="I61" s="87">
        <f t="shared" si="32"/>
        <v>0</v>
      </c>
      <c r="J61" s="87">
        <f t="shared" si="32"/>
        <v>0</v>
      </c>
      <c r="K61" s="87">
        <f t="shared" si="32"/>
        <v>0</v>
      </c>
      <c r="L61" s="87">
        <f t="shared" si="32"/>
        <v>0</v>
      </c>
      <c r="M61" s="87">
        <f t="shared" si="32"/>
        <v>0</v>
      </c>
      <c r="N61" s="87">
        <f t="shared" si="32"/>
        <v>0</v>
      </c>
      <c r="O61" s="87">
        <f t="shared" si="32"/>
        <v>0</v>
      </c>
      <c r="P61" s="87">
        <f t="shared" si="32"/>
        <v>0</v>
      </c>
      <c r="Q61" s="100">
        <f t="shared" si="33"/>
        <v>0</v>
      </c>
      <c r="S61" s="199">
        <f t="shared" si="19"/>
        <v>0</v>
      </c>
    </row>
    <row r="62" spans="1:19" ht="14.25" customHeight="1">
      <c r="A62" s="305" t="s">
        <v>1158</v>
      </c>
      <c r="B62" s="309">
        <v>38.42</v>
      </c>
      <c r="C62" s="309"/>
      <c r="D62" s="306">
        <f t="shared" si="31"/>
        <v>38.42</v>
      </c>
      <c r="E62" s="317" t="s">
        <v>211</v>
      </c>
      <c r="F62" s="317">
        <v>6</v>
      </c>
      <c r="G62" s="87">
        <f t="shared" si="32"/>
        <v>0</v>
      </c>
      <c r="H62" s="87">
        <f t="shared" si="32"/>
        <v>0</v>
      </c>
      <c r="I62" s="87">
        <f t="shared" si="32"/>
        <v>0</v>
      </c>
      <c r="J62" s="87">
        <f t="shared" si="32"/>
        <v>0</v>
      </c>
      <c r="K62" s="87">
        <f t="shared" si="32"/>
        <v>0</v>
      </c>
      <c r="L62" s="87">
        <f t="shared" si="32"/>
        <v>38.42</v>
      </c>
      <c r="M62" s="87">
        <f t="shared" si="32"/>
        <v>0</v>
      </c>
      <c r="N62" s="87">
        <f t="shared" si="32"/>
        <v>0</v>
      </c>
      <c r="O62" s="87">
        <f t="shared" si="32"/>
        <v>0</v>
      </c>
      <c r="P62" s="87">
        <f t="shared" si="32"/>
        <v>0</v>
      </c>
      <c r="Q62" s="100">
        <f t="shared" si="33"/>
        <v>38.42</v>
      </c>
      <c r="S62" s="199">
        <f t="shared" si="19"/>
        <v>0</v>
      </c>
    </row>
    <row r="63" spans="1:19" ht="14.25" customHeight="1">
      <c r="A63" s="305" t="s">
        <v>297</v>
      </c>
      <c r="B63" s="309">
        <v>5</v>
      </c>
      <c r="C63" s="309"/>
      <c r="D63" s="306">
        <f t="shared" si="31"/>
        <v>5</v>
      </c>
      <c r="E63" s="317" t="s">
        <v>211</v>
      </c>
      <c r="F63" s="317">
        <v>5</v>
      </c>
      <c r="G63" s="87">
        <f t="shared" si="32"/>
        <v>0</v>
      </c>
      <c r="H63" s="87">
        <f t="shared" si="32"/>
        <v>0</v>
      </c>
      <c r="I63" s="87">
        <f t="shared" si="32"/>
        <v>0</v>
      </c>
      <c r="J63" s="87">
        <f t="shared" si="32"/>
        <v>0</v>
      </c>
      <c r="K63" s="87">
        <f t="shared" si="32"/>
        <v>5</v>
      </c>
      <c r="L63" s="87">
        <f t="shared" si="32"/>
        <v>0</v>
      </c>
      <c r="M63" s="87">
        <f t="shared" si="32"/>
        <v>0</v>
      </c>
      <c r="N63" s="87">
        <f t="shared" si="32"/>
        <v>0</v>
      </c>
      <c r="O63" s="87">
        <f t="shared" si="32"/>
        <v>0</v>
      </c>
      <c r="P63" s="87">
        <f t="shared" si="32"/>
        <v>0</v>
      </c>
      <c r="Q63" s="344">
        <f t="shared" si="33"/>
        <v>5</v>
      </c>
    </row>
    <row r="64" spans="1:19" ht="14.25" customHeight="1">
      <c r="A64" s="336" t="s">
        <v>1206</v>
      </c>
      <c r="B64" s="306">
        <v>29.18</v>
      </c>
      <c r="C64" s="306"/>
      <c r="D64" s="306">
        <f t="shared" si="31"/>
        <v>29.18</v>
      </c>
      <c r="E64" s="317" t="s">
        <v>211</v>
      </c>
      <c r="F64" s="307">
        <v>7</v>
      </c>
      <c r="G64" s="87">
        <f t="shared" si="32"/>
        <v>0</v>
      </c>
      <c r="H64" s="87">
        <f t="shared" si="32"/>
        <v>0</v>
      </c>
      <c r="I64" s="87">
        <f t="shared" si="32"/>
        <v>0</v>
      </c>
      <c r="J64" s="87">
        <f t="shared" si="32"/>
        <v>0</v>
      </c>
      <c r="K64" s="87">
        <f t="shared" si="32"/>
        <v>0</v>
      </c>
      <c r="L64" s="87">
        <f t="shared" si="32"/>
        <v>0</v>
      </c>
      <c r="M64" s="87">
        <f t="shared" si="32"/>
        <v>29.18</v>
      </c>
      <c r="N64" s="87">
        <f t="shared" si="32"/>
        <v>0</v>
      </c>
      <c r="O64" s="87">
        <f t="shared" si="32"/>
        <v>0</v>
      </c>
      <c r="P64" s="87">
        <f t="shared" si="32"/>
        <v>0</v>
      </c>
      <c r="Q64" s="100">
        <f t="shared" si="33"/>
        <v>29.18</v>
      </c>
      <c r="S64" s="199">
        <f>+B64+C64-D64</f>
        <v>0</v>
      </c>
    </row>
    <row r="65" spans="1:19" ht="14.25" customHeight="1">
      <c r="A65" s="305"/>
      <c r="B65" s="306"/>
      <c r="C65" s="306"/>
      <c r="D65" s="306">
        <f t="shared" si="31"/>
        <v>0</v>
      </c>
      <c r="E65" s="317"/>
      <c r="F65" s="307"/>
      <c r="G65" s="87">
        <f t="shared" si="32"/>
        <v>0</v>
      </c>
      <c r="H65" s="87">
        <f t="shared" si="32"/>
        <v>0</v>
      </c>
      <c r="I65" s="87">
        <f t="shared" si="32"/>
        <v>0</v>
      </c>
      <c r="J65" s="87">
        <f t="shared" si="32"/>
        <v>0</v>
      </c>
      <c r="K65" s="87">
        <f t="shared" si="32"/>
        <v>0</v>
      </c>
      <c r="L65" s="87">
        <f t="shared" si="32"/>
        <v>0</v>
      </c>
      <c r="M65" s="87">
        <f t="shared" si="32"/>
        <v>0</v>
      </c>
      <c r="N65" s="87">
        <f t="shared" si="32"/>
        <v>0</v>
      </c>
      <c r="O65" s="87">
        <f t="shared" si="32"/>
        <v>0</v>
      </c>
      <c r="P65" s="87">
        <f t="shared" si="32"/>
        <v>0</v>
      </c>
      <c r="Q65" s="100">
        <f t="shared" si="33"/>
        <v>0</v>
      </c>
    </row>
    <row r="66" spans="1:19" ht="14.25" customHeight="1">
      <c r="A66" s="319"/>
      <c r="B66" s="309"/>
      <c r="C66" s="322"/>
      <c r="D66" s="306">
        <f t="shared" si="31"/>
        <v>0</v>
      </c>
      <c r="E66" s="307"/>
      <c r="F66" s="307"/>
      <c r="G66" s="87">
        <f t="shared" si="32"/>
        <v>0</v>
      </c>
      <c r="H66" s="87">
        <f t="shared" si="32"/>
        <v>0</v>
      </c>
      <c r="I66" s="87">
        <f t="shared" si="32"/>
        <v>0</v>
      </c>
      <c r="J66" s="87">
        <f t="shared" si="32"/>
        <v>0</v>
      </c>
      <c r="K66" s="87">
        <f t="shared" si="32"/>
        <v>0</v>
      </c>
      <c r="L66" s="87">
        <f t="shared" si="32"/>
        <v>0</v>
      </c>
      <c r="M66" s="87">
        <f t="shared" si="32"/>
        <v>0</v>
      </c>
      <c r="N66" s="87">
        <f t="shared" si="32"/>
        <v>0</v>
      </c>
      <c r="O66" s="87">
        <f t="shared" si="32"/>
        <v>0</v>
      </c>
      <c r="P66" s="87">
        <f t="shared" si="32"/>
        <v>0</v>
      </c>
      <c r="Q66" s="100">
        <f t="shared" si="33"/>
        <v>0</v>
      </c>
      <c r="S66" s="199">
        <f t="shared" ref="S66:S74" si="34">+B66+C66-D66</f>
        <v>0</v>
      </c>
    </row>
    <row r="67" spans="1:19" ht="14.25" customHeight="1">
      <c r="A67" s="327" t="s">
        <v>245</v>
      </c>
      <c r="B67" s="326">
        <f>SUM(B60:B66)</f>
        <v>301.40000000000003</v>
      </c>
      <c r="C67" s="326">
        <f>SUM(C60:C66)</f>
        <v>0</v>
      </c>
      <c r="D67" s="326">
        <f>SUM(D60:D66)</f>
        <v>301.40000000000003</v>
      </c>
      <c r="E67" s="317"/>
      <c r="F67" s="317"/>
      <c r="G67" s="122">
        <f t="shared" ref="G67:Q67" si="35">SUM(G60:G66)</f>
        <v>228.8</v>
      </c>
      <c r="H67" s="122">
        <f t="shared" si="35"/>
        <v>0</v>
      </c>
      <c r="I67" s="122">
        <f t="shared" si="35"/>
        <v>0</v>
      </c>
      <c r="J67" s="122">
        <f t="shared" si="35"/>
        <v>0</v>
      </c>
      <c r="K67" s="122">
        <f t="shared" si="35"/>
        <v>5</v>
      </c>
      <c r="L67" s="122">
        <f t="shared" si="35"/>
        <v>38.42</v>
      </c>
      <c r="M67" s="122">
        <f t="shared" si="35"/>
        <v>29.18</v>
      </c>
      <c r="N67" s="122">
        <f t="shared" si="35"/>
        <v>0</v>
      </c>
      <c r="O67" s="122">
        <f t="shared" si="35"/>
        <v>0</v>
      </c>
      <c r="P67" s="122">
        <f t="shared" si="35"/>
        <v>0</v>
      </c>
      <c r="Q67" s="122">
        <f t="shared" si="35"/>
        <v>301.40000000000003</v>
      </c>
      <c r="S67" s="129">
        <f t="shared" si="34"/>
        <v>0</v>
      </c>
    </row>
    <row r="68" spans="1:19" ht="14.25" customHeight="1">
      <c r="A68" s="321" t="s">
        <v>718</v>
      </c>
      <c r="B68" s="306">
        <v>228.8</v>
      </c>
      <c r="C68" s="322"/>
      <c r="D68" s="306">
        <f t="shared" ref="D68:D75" si="36">SUM(B68:C68)</f>
        <v>228.8</v>
      </c>
      <c r="E68" s="212"/>
      <c r="F68" s="317">
        <v>1</v>
      </c>
      <c r="G68" s="87">
        <f t="shared" ref="G68:P75" si="37">IF($F68=G$1,+$B68,0)</f>
        <v>228.8</v>
      </c>
      <c r="H68" s="87">
        <f t="shared" si="37"/>
        <v>0</v>
      </c>
      <c r="I68" s="87">
        <f t="shared" si="37"/>
        <v>0</v>
      </c>
      <c r="J68" s="87">
        <f t="shared" si="37"/>
        <v>0</v>
      </c>
      <c r="K68" s="87">
        <f t="shared" si="37"/>
        <v>0</v>
      </c>
      <c r="L68" s="87">
        <f t="shared" si="37"/>
        <v>0</v>
      </c>
      <c r="M68" s="87">
        <f t="shared" si="37"/>
        <v>0</v>
      </c>
      <c r="N68" s="87">
        <f t="shared" si="37"/>
        <v>0</v>
      </c>
      <c r="O68" s="87">
        <f t="shared" si="37"/>
        <v>0</v>
      </c>
      <c r="P68" s="87">
        <f t="shared" si="37"/>
        <v>0</v>
      </c>
      <c r="Q68" s="100">
        <f t="shared" ref="Q68:Q75" si="38">SUM(G68:O68)</f>
        <v>228.8</v>
      </c>
      <c r="S68" s="199">
        <f t="shared" si="34"/>
        <v>0</v>
      </c>
    </row>
    <row r="69" spans="1:19" ht="14.25" customHeight="1">
      <c r="A69" t="s">
        <v>1251</v>
      </c>
      <c r="B69" s="306">
        <v>9.5</v>
      </c>
      <c r="C69" s="306"/>
      <c r="D69" s="306">
        <f t="shared" si="36"/>
        <v>9.5</v>
      </c>
      <c r="E69" s="212"/>
      <c r="F69" s="307">
        <v>2</v>
      </c>
      <c r="G69" s="87">
        <f t="shared" si="37"/>
        <v>0</v>
      </c>
      <c r="H69" s="87">
        <f t="shared" si="37"/>
        <v>9.5</v>
      </c>
      <c r="I69" s="87">
        <f t="shared" si="37"/>
        <v>0</v>
      </c>
      <c r="J69" s="87">
        <f t="shared" si="37"/>
        <v>0</v>
      </c>
      <c r="K69" s="87">
        <f t="shared" si="37"/>
        <v>0</v>
      </c>
      <c r="L69" s="87">
        <f t="shared" si="37"/>
        <v>0</v>
      </c>
      <c r="M69" s="87">
        <f t="shared" si="37"/>
        <v>0</v>
      </c>
      <c r="N69" s="87">
        <f t="shared" si="37"/>
        <v>0</v>
      </c>
      <c r="O69" s="87">
        <f t="shared" si="37"/>
        <v>0</v>
      </c>
      <c r="P69" s="87">
        <f t="shared" si="37"/>
        <v>0</v>
      </c>
      <c r="Q69" s="100">
        <f t="shared" si="38"/>
        <v>9.5</v>
      </c>
      <c r="S69" s="199">
        <f t="shared" si="34"/>
        <v>0</v>
      </c>
    </row>
    <row r="70" spans="1:19" ht="14.25" customHeight="1">
      <c r="A70" s="340" t="s">
        <v>1189</v>
      </c>
      <c r="B70" s="309">
        <v>120</v>
      </c>
      <c r="C70" s="306">
        <v>24</v>
      </c>
      <c r="D70" s="306">
        <f t="shared" si="36"/>
        <v>144</v>
      </c>
      <c r="E70" s="333"/>
      <c r="F70" s="317">
        <v>3</v>
      </c>
      <c r="G70" s="87">
        <f t="shared" si="37"/>
        <v>0</v>
      </c>
      <c r="H70" s="87">
        <f t="shared" si="37"/>
        <v>0</v>
      </c>
      <c r="I70" s="87">
        <f t="shared" si="37"/>
        <v>120</v>
      </c>
      <c r="J70" s="87">
        <f t="shared" si="37"/>
        <v>0</v>
      </c>
      <c r="K70" s="87">
        <f t="shared" si="37"/>
        <v>0</v>
      </c>
      <c r="L70" s="87">
        <f t="shared" si="37"/>
        <v>0</v>
      </c>
      <c r="M70" s="87">
        <f t="shared" si="37"/>
        <v>0</v>
      </c>
      <c r="N70" s="87">
        <f t="shared" si="37"/>
        <v>0</v>
      </c>
      <c r="O70" s="87">
        <f t="shared" si="37"/>
        <v>0</v>
      </c>
      <c r="P70" s="87">
        <f t="shared" si="37"/>
        <v>0</v>
      </c>
      <c r="Q70" s="100">
        <f t="shared" si="38"/>
        <v>120</v>
      </c>
      <c r="S70" s="199">
        <f t="shared" si="34"/>
        <v>0</v>
      </c>
    </row>
    <row r="71" spans="1:19" ht="14.25" customHeight="1">
      <c r="A71" s="321" t="s">
        <v>1302</v>
      </c>
      <c r="B71" s="367">
        <v>1</v>
      </c>
      <c r="C71" s="309"/>
      <c r="D71" s="306">
        <f t="shared" si="36"/>
        <v>1</v>
      </c>
      <c r="E71" s="244" t="s">
        <v>365</v>
      </c>
      <c r="F71" s="317">
        <v>3</v>
      </c>
      <c r="G71" s="87">
        <f t="shared" si="37"/>
        <v>0</v>
      </c>
      <c r="H71" s="87">
        <f t="shared" si="37"/>
        <v>0</v>
      </c>
      <c r="I71" s="87">
        <f t="shared" si="37"/>
        <v>1</v>
      </c>
      <c r="J71" s="87">
        <f t="shared" si="37"/>
        <v>0</v>
      </c>
      <c r="K71" s="87">
        <f t="shared" si="37"/>
        <v>0</v>
      </c>
      <c r="L71" s="87">
        <f t="shared" si="37"/>
        <v>0</v>
      </c>
      <c r="M71" s="87">
        <f t="shared" si="37"/>
        <v>0</v>
      </c>
      <c r="N71" s="87">
        <f t="shared" si="37"/>
        <v>0</v>
      </c>
      <c r="O71" s="87">
        <f t="shared" si="37"/>
        <v>0</v>
      </c>
      <c r="P71" s="87">
        <f t="shared" si="37"/>
        <v>0</v>
      </c>
      <c r="Q71" s="100">
        <f t="shared" si="38"/>
        <v>1</v>
      </c>
      <c r="S71" s="199">
        <f t="shared" si="34"/>
        <v>0</v>
      </c>
    </row>
    <row r="72" spans="1:19" ht="14.25" customHeight="1">
      <c r="A72" s="321" t="s">
        <v>1158</v>
      </c>
      <c r="B72" s="367">
        <v>38.42</v>
      </c>
      <c r="C72" s="309"/>
      <c r="D72" s="306">
        <f t="shared" si="36"/>
        <v>38.42</v>
      </c>
      <c r="E72" s="317" t="s">
        <v>211</v>
      </c>
      <c r="F72" s="317">
        <v>6</v>
      </c>
      <c r="G72" s="87">
        <f t="shared" si="37"/>
        <v>0</v>
      </c>
      <c r="H72" s="87">
        <f t="shared" si="37"/>
        <v>0</v>
      </c>
      <c r="I72" s="87">
        <f t="shared" si="37"/>
        <v>0</v>
      </c>
      <c r="J72" s="87">
        <f t="shared" si="37"/>
        <v>0</v>
      </c>
      <c r="K72" s="87">
        <f t="shared" si="37"/>
        <v>0</v>
      </c>
      <c r="L72" s="87">
        <f t="shared" si="37"/>
        <v>38.42</v>
      </c>
      <c r="M72" s="87">
        <f t="shared" si="37"/>
        <v>0</v>
      </c>
      <c r="N72" s="87">
        <f t="shared" si="37"/>
        <v>0</v>
      </c>
      <c r="O72" s="87">
        <f t="shared" si="37"/>
        <v>0</v>
      </c>
      <c r="P72" s="87">
        <f t="shared" si="37"/>
        <v>0</v>
      </c>
      <c r="Q72" s="100">
        <f t="shared" si="38"/>
        <v>38.42</v>
      </c>
      <c r="S72" s="199">
        <f t="shared" si="34"/>
        <v>0</v>
      </c>
    </row>
    <row r="73" spans="1:19" ht="14.25" customHeight="1">
      <c r="A73" s="321" t="s">
        <v>297</v>
      </c>
      <c r="B73" s="367">
        <v>5</v>
      </c>
      <c r="C73" s="309"/>
      <c r="D73" s="306">
        <f t="shared" si="36"/>
        <v>5</v>
      </c>
      <c r="E73" s="317" t="s">
        <v>211</v>
      </c>
      <c r="F73" s="317">
        <v>5</v>
      </c>
      <c r="G73" s="87">
        <f t="shared" si="37"/>
        <v>0</v>
      </c>
      <c r="H73" s="87">
        <f t="shared" si="37"/>
        <v>0</v>
      </c>
      <c r="I73" s="87">
        <f t="shared" si="37"/>
        <v>0</v>
      </c>
      <c r="J73" s="87">
        <f t="shared" si="37"/>
        <v>0</v>
      </c>
      <c r="K73" s="87">
        <f t="shared" si="37"/>
        <v>5</v>
      </c>
      <c r="L73" s="87">
        <f t="shared" si="37"/>
        <v>0</v>
      </c>
      <c r="M73" s="87">
        <f t="shared" si="37"/>
        <v>0</v>
      </c>
      <c r="N73" s="87">
        <f t="shared" si="37"/>
        <v>0</v>
      </c>
      <c r="O73" s="87">
        <f t="shared" si="37"/>
        <v>0</v>
      </c>
      <c r="P73" s="87">
        <f t="shared" si="37"/>
        <v>0</v>
      </c>
      <c r="Q73" s="100">
        <f t="shared" si="38"/>
        <v>5</v>
      </c>
      <c r="S73" s="341">
        <f t="shared" si="34"/>
        <v>0</v>
      </c>
    </row>
    <row r="74" spans="1:19" ht="14.25" customHeight="1">
      <c r="A74" s="321" t="s">
        <v>1206</v>
      </c>
      <c r="B74" s="367">
        <v>29.86</v>
      </c>
      <c r="C74" s="309"/>
      <c r="D74" s="306">
        <f t="shared" si="36"/>
        <v>29.86</v>
      </c>
      <c r="E74" s="317" t="s">
        <v>211</v>
      </c>
      <c r="F74" s="317">
        <v>7</v>
      </c>
      <c r="G74" s="87">
        <f t="shared" si="37"/>
        <v>0</v>
      </c>
      <c r="H74" s="87">
        <f t="shared" si="37"/>
        <v>0</v>
      </c>
      <c r="I74" s="87">
        <f t="shared" si="37"/>
        <v>0</v>
      </c>
      <c r="J74" s="87">
        <f t="shared" si="37"/>
        <v>0</v>
      </c>
      <c r="K74" s="87">
        <f t="shared" si="37"/>
        <v>0</v>
      </c>
      <c r="L74" s="87">
        <f t="shared" si="37"/>
        <v>0</v>
      </c>
      <c r="M74" s="87">
        <f t="shared" si="37"/>
        <v>29.86</v>
      </c>
      <c r="N74" s="87">
        <f t="shared" si="37"/>
        <v>0</v>
      </c>
      <c r="O74" s="87">
        <f t="shared" si="37"/>
        <v>0</v>
      </c>
      <c r="P74" s="87">
        <f t="shared" si="37"/>
        <v>0</v>
      </c>
      <c r="Q74" s="100">
        <f t="shared" si="38"/>
        <v>29.86</v>
      </c>
      <c r="S74" s="341">
        <f t="shared" si="34"/>
        <v>0</v>
      </c>
    </row>
    <row r="75" spans="1:19" ht="14.25" customHeight="1">
      <c r="A75" s="321"/>
      <c r="B75" s="309"/>
      <c r="C75" s="322"/>
      <c r="D75" s="306">
        <f t="shared" si="36"/>
        <v>0</v>
      </c>
      <c r="E75" s="333"/>
      <c r="F75" s="317"/>
      <c r="G75" s="87">
        <f t="shared" si="37"/>
        <v>0</v>
      </c>
      <c r="H75" s="87">
        <f t="shared" si="37"/>
        <v>0</v>
      </c>
      <c r="I75" s="87">
        <f t="shared" si="37"/>
        <v>0</v>
      </c>
      <c r="J75" s="87">
        <f t="shared" si="37"/>
        <v>0</v>
      </c>
      <c r="K75" s="87">
        <f t="shared" si="37"/>
        <v>0</v>
      </c>
      <c r="L75" s="87">
        <f t="shared" si="37"/>
        <v>0</v>
      </c>
      <c r="M75" s="87">
        <f t="shared" si="37"/>
        <v>0</v>
      </c>
      <c r="N75" s="87">
        <f t="shared" si="37"/>
        <v>0</v>
      </c>
      <c r="O75" s="87">
        <f t="shared" si="37"/>
        <v>0</v>
      </c>
      <c r="P75" s="87">
        <f t="shared" si="37"/>
        <v>0</v>
      </c>
      <c r="Q75" s="100">
        <f t="shared" si="38"/>
        <v>0</v>
      </c>
    </row>
    <row r="76" spans="1:19" ht="14.25" customHeight="1">
      <c r="A76" s="323" t="s">
        <v>248</v>
      </c>
      <c r="B76" s="329">
        <f>SUM(B68:B75)</f>
        <v>432.58000000000004</v>
      </c>
      <c r="C76" s="329">
        <f>SUM(C68:C75)</f>
        <v>24</v>
      </c>
      <c r="D76" s="329">
        <f>SUM(D68:D75)</f>
        <v>456.58000000000004</v>
      </c>
      <c r="E76" s="317"/>
      <c r="F76" s="317"/>
      <c r="G76" s="125">
        <f t="shared" ref="G76:Q76" si="39">SUM(G68:G75)</f>
        <v>228.8</v>
      </c>
      <c r="H76" s="125">
        <f t="shared" si="39"/>
        <v>9.5</v>
      </c>
      <c r="I76" s="125">
        <f t="shared" si="39"/>
        <v>121</v>
      </c>
      <c r="J76" s="125">
        <f t="shared" si="39"/>
        <v>0</v>
      </c>
      <c r="K76" s="125">
        <f t="shared" si="39"/>
        <v>5</v>
      </c>
      <c r="L76" s="125">
        <f t="shared" si="39"/>
        <v>38.42</v>
      </c>
      <c r="M76" s="125">
        <f t="shared" si="39"/>
        <v>29.86</v>
      </c>
      <c r="N76" s="125">
        <f t="shared" si="39"/>
        <v>0</v>
      </c>
      <c r="O76" s="125">
        <f t="shared" si="39"/>
        <v>0</v>
      </c>
      <c r="P76" s="125">
        <f t="shared" si="39"/>
        <v>0</v>
      </c>
      <c r="Q76" s="125">
        <f t="shared" si="39"/>
        <v>432.58000000000004</v>
      </c>
      <c r="S76" s="129">
        <f t="shared" ref="S76:S106" si="40">+B76+C76-D76</f>
        <v>0</v>
      </c>
    </row>
    <row r="77" spans="1:19" ht="14.25" customHeight="1">
      <c r="A77" s="321" t="s">
        <v>718</v>
      </c>
      <c r="B77" s="306">
        <v>238.02</v>
      </c>
      <c r="C77" s="319"/>
      <c r="D77" s="306">
        <f t="shared" ref="D77:D82" si="41">SUM(B77:C77)</f>
        <v>238.02</v>
      </c>
      <c r="E77" s="317" t="s">
        <v>365</v>
      </c>
      <c r="F77" s="317">
        <v>1</v>
      </c>
      <c r="G77" s="87">
        <f t="shared" ref="G77:P82" si="42">IF($F77=G$1,+$B77,0)</f>
        <v>238.02</v>
      </c>
      <c r="H77" s="87">
        <f t="shared" si="42"/>
        <v>0</v>
      </c>
      <c r="I77" s="87">
        <f t="shared" si="42"/>
        <v>0</v>
      </c>
      <c r="J77" s="87">
        <f t="shared" si="42"/>
        <v>0</v>
      </c>
      <c r="K77" s="87">
        <f t="shared" si="42"/>
        <v>0</v>
      </c>
      <c r="L77" s="87">
        <f t="shared" si="42"/>
        <v>0</v>
      </c>
      <c r="M77" s="87">
        <f t="shared" si="42"/>
        <v>0</v>
      </c>
      <c r="N77" s="87">
        <f t="shared" si="42"/>
        <v>0</v>
      </c>
      <c r="O77" s="87">
        <f t="shared" si="42"/>
        <v>0</v>
      </c>
      <c r="P77" s="87">
        <f t="shared" si="42"/>
        <v>0</v>
      </c>
      <c r="Q77" s="100">
        <f t="shared" ref="Q77:Q82" si="43">SUM(G77:O77)</f>
        <v>238.02</v>
      </c>
      <c r="S77" s="199">
        <f t="shared" si="40"/>
        <v>0</v>
      </c>
    </row>
    <row r="78" spans="1:19" ht="14.25" customHeight="1">
      <c r="A78" s="321"/>
      <c r="B78" s="306"/>
      <c r="C78" s="306"/>
      <c r="D78" s="306">
        <f t="shared" si="41"/>
        <v>0</v>
      </c>
      <c r="E78" s="212"/>
      <c r="F78" s="307"/>
      <c r="G78" s="87">
        <f t="shared" si="42"/>
        <v>0</v>
      </c>
      <c r="H78" s="87">
        <f t="shared" si="42"/>
        <v>0</v>
      </c>
      <c r="I78" s="87">
        <f t="shared" si="42"/>
        <v>0</v>
      </c>
      <c r="J78" s="87">
        <f t="shared" si="42"/>
        <v>0</v>
      </c>
      <c r="K78" s="87">
        <f t="shared" si="42"/>
        <v>0</v>
      </c>
      <c r="L78" s="87">
        <f t="shared" si="42"/>
        <v>0</v>
      </c>
      <c r="M78" s="87">
        <f t="shared" si="42"/>
        <v>0</v>
      </c>
      <c r="N78" s="87">
        <f t="shared" si="42"/>
        <v>0</v>
      </c>
      <c r="O78" s="87">
        <f t="shared" si="42"/>
        <v>0</v>
      </c>
      <c r="P78" s="87">
        <f t="shared" si="42"/>
        <v>0</v>
      </c>
      <c r="Q78" s="100">
        <f t="shared" si="43"/>
        <v>0</v>
      </c>
      <c r="S78" s="199">
        <f t="shared" si="40"/>
        <v>0</v>
      </c>
    </row>
    <row r="79" spans="1:19" ht="14.25" customHeight="1">
      <c r="A79" s="321" t="s">
        <v>1158</v>
      </c>
      <c r="B79" s="306">
        <v>38.42</v>
      </c>
      <c r="C79" s="306"/>
      <c r="D79" s="306">
        <f t="shared" si="41"/>
        <v>38.42</v>
      </c>
      <c r="E79" s="317" t="s">
        <v>211</v>
      </c>
      <c r="F79" s="317">
        <v>6</v>
      </c>
      <c r="G79" s="87">
        <f t="shared" si="42"/>
        <v>0</v>
      </c>
      <c r="H79" s="87">
        <f t="shared" si="42"/>
        <v>0</v>
      </c>
      <c r="I79" s="87">
        <f t="shared" si="42"/>
        <v>0</v>
      </c>
      <c r="J79" s="87">
        <f t="shared" si="42"/>
        <v>0</v>
      </c>
      <c r="K79" s="87">
        <f t="shared" si="42"/>
        <v>0</v>
      </c>
      <c r="L79" s="87">
        <f t="shared" si="42"/>
        <v>38.42</v>
      </c>
      <c r="M79" s="87">
        <f t="shared" si="42"/>
        <v>0</v>
      </c>
      <c r="N79" s="87">
        <f t="shared" si="42"/>
        <v>0</v>
      </c>
      <c r="O79" s="87">
        <f t="shared" si="42"/>
        <v>0</v>
      </c>
      <c r="P79" s="87">
        <f t="shared" si="42"/>
        <v>0</v>
      </c>
      <c r="Q79" s="100">
        <f t="shared" si="43"/>
        <v>38.42</v>
      </c>
      <c r="S79" s="199">
        <f t="shared" si="40"/>
        <v>0</v>
      </c>
    </row>
    <row r="80" spans="1:19" ht="14.25" customHeight="1">
      <c r="A80" s="321" t="s">
        <v>1206</v>
      </c>
      <c r="B80" s="306">
        <v>29.86</v>
      </c>
      <c r="C80" s="306"/>
      <c r="D80" s="306">
        <f t="shared" si="41"/>
        <v>29.86</v>
      </c>
      <c r="E80" s="317" t="s">
        <v>211</v>
      </c>
      <c r="F80" s="317">
        <v>7</v>
      </c>
      <c r="G80" s="87">
        <f t="shared" si="42"/>
        <v>0</v>
      </c>
      <c r="H80" s="87">
        <f t="shared" si="42"/>
        <v>0</v>
      </c>
      <c r="I80" s="87">
        <f t="shared" si="42"/>
        <v>0</v>
      </c>
      <c r="J80" s="87">
        <f t="shared" si="42"/>
        <v>0</v>
      </c>
      <c r="K80" s="87">
        <f t="shared" si="42"/>
        <v>0</v>
      </c>
      <c r="L80" s="87">
        <f t="shared" si="42"/>
        <v>0</v>
      </c>
      <c r="M80" s="87">
        <f t="shared" si="42"/>
        <v>29.86</v>
      </c>
      <c r="N80" s="87">
        <f t="shared" si="42"/>
        <v>0</v>
      </c>
      <c r="O80" s="87">
        <f t="shared" si="42"/>
        <v>0</v>
      </c>
      <c r="P80" s="87">
        <f t="shared" si="42"/>
        <v>0</v>
      </c>
      <c r="Q80" s="100">
        <f t="shared" si="43"/>
        <v>29.86</v>
      </c>
      <c r="S80" s="199">
        <f t="shared" si="40"/>
        <v>0</v>
      </c>
    </row>
    <row r="81" spans="1:19" ht="14.25" customHeight="1">
      <c r="A81" s="321" t="s">
        <v>297</v>
      </c>
      <c r="B81" s="306">
        <v>5</v>
      </c>
      <c r="C81" s="306"/>
      <c r="D81" s="306">
        <f t="shared" si="41"/>
        <v>5</v>
      </c>
      <c r="E81" s="317" t="s">
        <v>211</v>
      </c>
      <c r="F81" s="317">
        <v>5</v>
      </c>
      <c r="G81" s="87">
        <f t="shared" si="42"/>
        <v>0</v>
      </c>
      <c r="H81" s="87">
        <f t="shared" si="42"/>
        <v>0</v>
      </c>
      <c r="I81" s="87">
        <f t="shared" si="42"/>
        <v>0</v>
      </c>
      <c r="J81" s="87">
        <f t="shared" si="42"/>
        <v>0</v>
      </c>
      <c r="K81" s="87">
        <f t="shared" si="42"/>
        <v>5</v>
      </c>
      <c r="L81" s="87">
        <f t="shared" si="42"/>
        <v>0</v>
      </c>
      <c r="M81" s="87">
        <f t="shared" si="42"/>
        <v>0</v>
      </c>
      <c r="N81" s="87">
        <f t="shared" si="42"/>
        <v>0</v>
      </c>
      <c r="O81" s="87">
        <f t="shared" si="42"/>
        <v>0</v>
      </c>
      <c r="P81" s="87">
        <f t="shared" si="42"/>
        <v>0</v>
      </c>
      <c r="Q81" s="100">
        <f t="shared" si="43"/>
        <v>5</v>
      </c>
      <c r="S81" s="199">
        <f t="shared" si="40"/>
        <v>0</v>
      </c>
    </row>
    <row r="82" spans="1:19" ht="14.25" customHeight="1">
      <c r="A82" s="321" t="s">
        <v>1315</v>
      </c>
      <c r="B82" s="309">
        <v>9.98</v>
      </c>
      <c r="C82" s="322"/>
      <c r="D82" s="306">
        <f t="shared" si="41"/>
        <v>9.98</v>
      </c>
      <c r="E82" s="317" t="s">
        <v>211</v>
      </c>
      <c r="F82" s="317">
        <v>3</v>
      </c>
      <c r="G82" s="87">
        <f t="shared" si="42"/>
        <v>0</v>
      </c>
      <c r="H82" s="87">
        <f t="shared" si="42"/>
        <v>0</v>
      </c>
      <c r="I82" s="87">
        <f t="shared" si="42"/>
        <v>9.98</v>
      </c>
      <c r="J82" s="87">
        <f t="shared" si="42"/>
        <v>0</v>
      </c>
      <c r="K82" s="87">
        <f t="shared" si="42"/>
        <v>0</v>
      </c>
      <c r="L82" s="87">
        <f t="shared" si="42"/>
        <v>0</v>
      </c>
      <c r="M82" s="87">
        <f t="shared" si="42"/>
        <v>0</v>
      </c>
      <c r="N82" s="87">
        <f t="shared" si="42"/>
        <v>0</v>
      </c>
      <c r="O82" s="87">
        <f t="shared" si="42"/>
        <v>0</v>
      </c>
      <c r="P82" s="87">
        <f t="shared" si="42"/>
        <v>0</v>
      </c>
      <c r="Q82" s="100">
        <f t="shared" si="43"/>
        <v>9.98</v>
      </c>
      <c r="S82" s="199">
        <f t="shared" si="40"/>
        <v>0</v>
      </c>
    </row>
    <row r="83" spans="1:19" ht="14.25" customHeight="1">
      <c r="A83" s="323" t="s">
        <v>256</v>
      </c>
      <c r="B83" s="330">
        <f>SUM(B77:B82)</f>
        <v>321.28000000000003</v>
      </c>
      <c r="C83" s="330">
        <f>SUM(C77:C82)</f>
        <v>0</v>
      </c>
      <c r="D83" s="330">
        <f>SUM(D77:D82)</f>
        <v>321.28000000000003</v>
      </c>
      <c r="E83" s="317"/>
      <c r="F83" s="317"/>
      <c r="G83" s="105">
        <f t="shared" ref="G83:Q83" si="44">SUM(G77:G82)</f>
        <v>238.02</v>
      </c>
      <c r="H83" s="105">
        <f t="shared" si="44"/>
        <v>0</v>
      </c>
      <c r="I83" s="105">
        <f t="shared" si="44"/>
        <v>9.98</v>
      </c>
      <c r="J83" s="105">
        <f t="shared" si="44"/>
        <v>0</v>
      </c>
      <c r="K83" s="105">
        <f t="shared" si="44"/>
        <v>5</v>
      </c>
      <c r="L83" s="105">
        <f t="shared" si="44"/>
        <v>38.42</v>
      </c>
      <c r="M83" s="105">
        <f t="shared" si="44"/>
        <v>29.86</v>
      </c>
      <c r="N83" s="105">
        <f t="shared" si="44"/>
        <v>0</v>
      </c>
      <c r="O83" s="105">
        <f t="shared" si="44"/>
        <v>0</v>
      </c>
      <c r="P83" s="105">
        <f t="shared" si="44"/>
        <v>0</v>
      </c>
      <c r="Q83" s="105">
        <f t="shared" si="44"/>
        <v>321.28000000000003</v>
      </c>
      <c r="S83" s="199">
        <f t="shared" si="40"/>
        <v>0</v>
      </c>
    </row>
    <row r="84" spans="1:19" ht="14.25" customHeight="1">
      <c r="A84" s="321" t="s">
        <v>718</v>
      </c>
      <c r="B84" s="306">
        <v>228.8</v>
      </c>
      <c r="C84" s="331"/>
      <c r="D84" s="306">
        <f t="shared" ref="D84:D89" si="45">SUM(B84:C84)</f>
        <v>228.8</v>
      </c>
      <c r="E84" s="317" t="s">
        <v>365</v>
      </c>
      <c r="F84" s="317">
        <v>1</v>
      </c>
      <c r="G84" s="87">
        <f t="shared" ref="G84:P89" si="46">IF($F84=G$1,+$B84,0)</f>
        <v>228.8</v>
      </c>
      <c r="H84" s="87">
        <f t="shared" si="46"/>
        <v>0</v>
      </c>
      <c r="I84" s="87">
        <f t="shared" si="46"/>
        <v>0</v>
      </c>
      <c r="J84" s="87">
        <f t="shared" si="46"/>
        <v>0</v>
      </c>
      <c r="K84" s="87">
        <f t="shared" si="46"/>
        <v>0</v>
      </c>
      <c r="L84" s="87">
        <f t="shared" si="46"/>
        <v>0</v>
      </c>
      <c r="M84" s="87">
        <f t="shared" si="46"/>
        <v>0</v>
      </c>
      <c r="N84" s="87">
        <f t="shared" si="46"/>
        <v>0</v>
      </c>
      <c r="O84" s="87">
        <f t="shared" si="46"/>
        <v>0</v>
      </c>
      <c r="P84" s="87">
        <f t="shared" si="46"/>
        <v>0</v>
      </c>
      <c r="Q84" s="100">
        <f t="shared" ref="Q84:Q89" si="47">SUM(G84:O84)</f>
        <v>228.8</v>
      </c>
      <c r="S84" s="199">
        <f t="shared" si="40"/>
        <v>0</v>
      </c>
    </row>
    <row r="85" spans="1:19" ht="14.25" customHeight="1">
      <c r="A85" s="321" t="s">
        <v>1261</v>
      </c>
      <c r="B85" s="309">
        <v>53.11</v>
      </c>
      <c r="C85" s="306"/>
      <c r="D85" s="306">
        <f t="shared" si="45"/>
        <v>53.11</v>
      </c>
      <c r="E85" s="317" t="s">
        <v>365</v>
      </c>
      <c r="F85" s="317">
        <v>2</v>
      </c>
      <c r="G85" s="87">
        <f t="shared" si="46"/>
        <v>0</v>
      </c>
      <c r="H85" s="87">
        <f t="shared" si="46"/>
        <v>53.11</v>
      </c>
      <c r="I85" s="87">
        <f t="shared" si="46"/>
        <v>0</v>
      </c>
      <c r="J85" s="87">
        <f t="shared" si="46"/>
        <v>0</v>
      </c>
      <c r="K85" s="87">
        <f t="shared" si="46"/>
        <v>0</v>
      </c>
      <c r="L85" s="87">
        <f t="shared" si="46"/>
        <v>0</v>
      </c>
      <c r="M85" s="87">
        <f t="shared" si="46"/>
        <v>0</v>
      </c>
      <c r="N85" s="87">
        <f t="shared" si="46"/>
        <v>0</v>
      </c>
      <c r="O85" s="87">
        <f t="shared" si="46"/>
        <v>0</v>
      </c>
      <c r="P85" s="87">
        <f t="shared" si="46"/>
        <v>0</v>
      </c>
      <c r="Q85" s="100">
        <f t="shared" si="47"/>
        <v>53.11</v>
      </c>
      <c r="S85" s="199">
        <f t="shared" si="40"/>
        <v>0</v>
      </c>
    </row>
    <row r="86" spans="1:19" ht="14.25" customHeight="1">
      <c r="A86" s="321" t="s">
        <v>297</v>
      </c>
      <c r="B86" s="309">
        <v>5</v>
      </c>
      <c r="C86" s="306"/>
      <c r="D86" s="306">
        <f t="shared" si="45"/>
        <v>5</v>
      </c>
      <c r="E86" s="317" t="s">
        <v>211</v>
      </c>
      <c r="F86" s="317">
        <v>5</v>
      </c>
      <c r="G86" s="87">
        <f t="shared" si="46"/>
        <v>0</v>
      </c>
      <c r="H86" s="87">
        <f t="shared" si="46"/>
        <v>0</v>
      </c>
      <c r="I86" s="87">
        <f t="shared" si="46"/>
        <v>0</v>
      </c>
      <c r="J86" s="87">
        <f t="shared" si="46"/>
        <v>0</v>
      </c>
      <c r="K86" s="87">
        <f t="shared" si="46"/>
        <v>5</v>
      </c>
      <c r="L86" s="87">
        <f t="shared" si="46"/>
        <v>0</v>
      </c>
      <c r="M86" s="87">
        <f t="shared" si="46"/>
        <v>0</v>
      </c>
      <c r="N86" s="87">
        <f t="shared" si="46"/>
        <v>0</v>
      </c>
      <c r="O86" s="87">
        <f t="shared" si="46"/>
        <v>0</v>
      </c>
      <c r="P86" s="87">
        <f t="shared" si="46"/>
        <v>0</v>
      </c>
      <c r="Q86" s="100">
        <f t="shared" si="47"/>
        <v>5</v>
      </c>
      <c r="S86" s="199">
        <f t="shared" si="40"/>
        <v>0</v>
      </c>
    </row>
    <row r="87" spans="1:19" ht="14.25" customHeight="1">
      <c r="A87" s="321" t="s">
        <v>1158</v>
      </c>
      <c r="B87" s="309">
        <v>38.42</v>
      </c>
      <c r="C87" s="306"/>
      <c r="D87" s="306">
        <f t="shared" si="45"/>
        <v>38.42</v>
      </c>
      <c r="E87" s="317" t="s">
        <v>211</v>
      </c>
      <c r="F87" s="317">
        <v>6</v>
      </c>
      <c r="G87" s="87">
        <f t="shared" si="46"/>
        <v>0</v>
      </c>
      <c r="H87" s="87">
        <f t="shared" si="46"/>
        <v>0</v>
      </c>
      <c r="I87" s="87">
        <f t="shared" si="46"/>
        <v>0</v>
      </c>
      <c r="J87" s="87">
        <f t="shared" si="46"/>
        <v>0</v>
      </c>
      <c r="K87" s="87">
        <f t="shared" si="46"/>
        <v>0</v>
      </c>
      <c r="L87" s="87">
        <f t="shared" si="46"/>
        <v>38.42</v>
      </c>
      <c r="M87" s="87">
        <f t="shared" si="46"/>
        <v>0</v>
      </c>
      <c r="N87" s="87">
        <f t="shared" si="46"/>
        <v>0</v>
      </c>
      <c r="O87" s="87">
        <f t="shared" si="46"/>
        <v>0</v>
      </c>
      <c r="P87" s="87">
        <f t="shared" si="46"/>
        <v>0</v>
      </c>
      <c r="Q87" s="100">
        <f t="shared" si="47"/>
        <v>38.42</v>
      </c>
      <c r="S87" s="199">
        <f t="shared" si="40"/>
        <v>0</v>
      </c>
    </row>
    <row r="88" spans="1:19" ht="14.25" customHeight="1">
      <c r="A88" s="321" t="s">
        <v>1206</v>
      </c>
      <c r="B88" s="309">
        <v>27.82</v>
      </c>
      <c r="C88" s="306"/>
      <c r="D88" s="306">
        <f t="shared" si="45"/>
        <v>27.82</v>
      </c>
      <c r="E88" s="317" t="s">
        <v>211</v>
      </c>
      <c r="F88" s="317">
        <v>7</v>
      </c>
      <c r="G88" s="87">
        <f t="shared" si="46"/>
        <v>0</v>
      </c>
      <c r="H88" s="87">
        <f t="shared" si="46"/>
        <v>0</v>
      </c>
      <c r="I88" s="87">
        <f t="shared" si="46"/>
        <v>0</v>
      </c>
      <c r="J88" s="87">
        <f t="shared" si="46"/>
        <v>0</v>
      </c>
      <c r="K88" s="87">
        <f t="shared" si="46"/>
        <v>0</v>
      </c>
      <c r="L88" s="87">
        <f t="shared" si="46"/>
        <v>0</v>
      </c>
      <c r="M88" s="87">
        <f t="shared" si="46"/>
        <v>27.82</v>
      </c>
      <c r="N88" s="87">
        <f t="shared" si="46"/>
        <v>0</v>
      </c>
      <c r="O88" s="87">
        <f t="shared" si="46"/>
        <v>0</v>
      </c>
      <c r="P88" s="87">
        <f t="shared" si="46"/>
        <v>0</v>
      </c>
      <c r="Q88" s="100">
        <f t="shared" si="47"/>
        <v>27.82</v>
      </c>
      <c r="S88" s="199">
        <f t="shared" si="40"/>
        <v>0</v>
      </c>
    </row>
    <row r="89" spans="1:19" ht="14.25" customHeight="1">
      <c r="A89" s="321" t="s">
        <v>1315</v>
      </c>
      <c r="B89" s="309">
        <v>2.4</v>
      </c>
      <c r="C89" s="306"/>
      <c r="D89" s="306">
        <f t="shared" si="45"/>
        <v>2.4</v>
      </c>
      <c r="E89" s="317" t="s">
        <v>211</v>
      </c>
      <c r="F89" s="317">
        <v>3</v>
      </c>
      <c r="G89" s="87">
        <f t="shared" si="46"/>
        <v>0</v>
      </c>
      <c r="H89" s="87">
        <f t="shared" si="46"/>
        <v>0</v>
      </c>
      <c r="I89" s="87">
        <f t="shared" si="46"/>
        <v>2.4</v>
      </c>
      <c r="J89" s="87">
        <f t="shared" si="46"/>
        <v>0</v>
      </c>
      <c r="K89" s="87">
        <f t="shared" si="46"/>
        <v>0</v>
      </c>
      <c r="L89" s="87">
        <f t="shared" si="46"/>
        <v>0</v>
      </c>
      <c r="M89" s="87">
        <f t="shared" si="46"/>
        <v>0</v>
      </c>
      <c r="N89" s="87">
        <f t="shared" si="46"/>
        <v>0</v>
      </c>
      <c r="O89" s="87">
        <f t="shared" si="46"/>
        <v>0</v>
      </c>
      <c r="P89" s="87">
        <f t="shared" si="46"/>
        <v>0</v>
      </c>
      <c r="Q89" s="100">
        <f t="shared" si="47"/>
        <v>2.4</v>
      </c>
      <c r="S89" s="199">
        <f t="shared" si="40"/>
        <v>0</v>
      </c>
    </row>
    <row r="90" spans="1:19" ht="14.25" customHeight="1">
      <c r="A90" s="323" t="s">
        <v>470</v>
      </c>
      <c r="B90" s="329">
        <f>SUM(B84:B89)</f>
        <v>355.55</v>
      </c>
      <c r="C90" s="329">
        <f>SUM(C84:C89)</f>
        <v>0</v>
      </c>
      <c r="D90" s="329">
        <f>SUM(D84:D89)</f>
        <v>355.55</v>
      </c>
      <c r="E90" s="317"/>
      <c r="F90" s="317"/>
      <c r="G90" s="125">
        <f t="shared" ref="G90:Q90" si="48">SUM(G84:G89)</f>
        <v>228.8</v>
      </c>
      <c r="H90" s="125">
        <f t="shared" si="48"/>
        <v>53.11</v>
      </c>
      <c r="I90" s="125">
        <f t="shared" si="48"/>
        <v>2.4</v>
      </c>
      <c r="J90" s="125">
        <f t="shared" si="48"/>
        <v>0</v>
      </c>
      <c r="K90" s="125">
        <f t="shared" si="48"/>
        <v>5</v>
      </c>
      <c r="L90" s="125">
        <f t="shared" si="48"/>
        <v>38.42</v>
      </c>
      <c r="M90" s="125">
        <f t="shared" si="48"/>
        <v>27.82</v>
      </c>
      <c r="N90" s="125">
        <f t="shared" si="48"/>
        <v>0</v>
      </c>
      <c r="O90" s="125">
        <f t="shared" si="48"/>
        <v>0</v>
      </c>
      <c r="P90" s="125">
        <f t="shared" si="48"/>
        <v>0</v>
      </c>
      <c r="Q90" s="125">
        <f t="shared" si="48"/>
        <v>355.55</v>
      </c>
      <c r="S90" s="129">
        <f t="shared" si="40"/>
        <v>0</v>
      </c>
    </row>
    <row r="91" spans="1:19" ht="14.25" customHeight="1">
      <c r="A91" s="321" t="s">
        <v>718</v>
      </c>
      <c r="B91" s="319">
        <v>228.8</v>
      </c>
      <c r="C91" s="319"/>
      <c r="D91" s="306">
        <f t="shared" ref="D91:D97" si="49">SUM(B91:C91)</f>
        <v>228.8</v>
      </c>
      <c r="E91" s="317" t="s">
        <v>365</v>
      </c>
      <c r="F91" s="317">
        <v>1</v>
      </c>
      <c r="G91" s="87">
        <f t="shared" ref="G91:P97" si="50">IF($F91=G$1,+$B91,0)</f>
        <v>228.8</v>
      </c>
      <c r="H91" s="87">
        <f t="shared" si="50"/>
        <v>0</v>
      </c>
      <c r="I91" s="87">
        <f t="shared" si="50"/>
        <v>0</v>
      </c>
      <c r="J91" s="87">
        <f t="shared" si="50"/>
        <v>0</v>
      </c>
      <c r="K91" s="87">
        <f t="shared" si="50"/>
        <v>0</v>
      </c>
      <c r="L91" s="87">
        <f t="shared" si="50"/>
        <v>0</v>
      </c>
      <c r="M91" s="87">
        <f t="shared" si="50"/>
        <v>0</v>
      </c>
      <c r="N91" s="87">
        <f t="shared" si="50"/>
        <v>0</v>
      </c>
      <c r="O91" s="87">
        <f t="shared" si="50"/>
        <v>0</v>
      </c>
      <c r="P91" s="87">
        <f t="shared" si="50"/>
        <v>0</v>
      </c>
      <c r="Q91" s="100">
        <f t="shared" ref="Q91:Q97" si="51">SUM(G91:O91)</f>
        <v>228.8</v>
      </c>
      <c r="S91" s="199">
        <f t="shared" si="40"/>
        <v>0</v>
      </c>
    </row>
    <row r="92" spans="1:19" ht="14.25" customHeight="1">
      <c r="A92" s="337" t="s">
        <v>1251</v>
      </c>
      <c r="B92" s="309">
        <v>7.97</v>
      </c>
      <c r="C92" s="309"/>
      <c r="D92" s="306">
        <f t="shared" si="49"/>
        <v>7.97</v>
      </c>
      <c r="E92" s="212" t="s">
        <v>365</v>
      </c>
      <c r="F92" s="307">
        <v>2</v>
      </c>
      <c r="G92" s="87">
        <f t="shared" si="50"/>
        <v>0</v>
      </c>
      <c r="H92" s="87">
        <f t="shared" si="50"/>
        <v>7.97</v>
      </c>
      <c r="I92" s="87">
        <f t="shared" si="50"/>
        <v>0</v>
      </c>
      <c r="J92" s="87">
        <f t="shared" si="50"/>
        <v>0</v>
      </c>
      <c r="K92" s="87">
        <f t="shared" si="50"/>
        <v>0</v>
      </c>
      <c r="L92" s="87">
        <f t="shared" si="50"/>
        <v>0</v>
      </c>
      <c r="M92" s="87">
        <f t="shared" si="50"/>
        <v>0</v>
      </c>
      <c r="N92" s="87">
        <f t="shared" si="50"/>
        <v>0</v>
      </c>
      <c r="O92" s="87">
        <f t="shared" si="50"/>
        <v>0</v>
      </c>
      <c r="P92" s="87">
        <f t="shared" si="50"/>
        <v>0</v>
      </c>
      <c r="Q92" s="100">
        <f t="shared" si="51"/>
        <v>7.97</v>
      </c>
      <c r="S92" s="199">
        <f t="shared" si="40"/>
        <v>0</v>
      </c>
    </row>
    <row r="93" spans="1:19" ht="14.25" customHeight="1">
      <c r="A93" s="337" t="s">
        <v>1329</v>
      </c>
      <c r="B93" s="309">
        <v>850</v>
      </c>
      <c r="C93" s="331"/>
      <c r="D93" s="306">
        <f t="shared" si="49"/>
        <v>850</v>
      </c>
      <c r="E93" s="317" t="s">
        <v>211</v>
      </c>
      <c r="F93" s="317">
        <v>2</v>
      </c>
      <c r="G93" s="87">
        <f t="shared" si="50"/>
        <v>0</v>
      </c>
      <c r="H93" s="87">
        <f t="shared" si="50"/>
        <v>850</v>
      </c>
      <c r="I93" s="87">
        <f t="shared" si="50"/>
        <v>0</v>
      </c>
      <c r="J93" s="87">
        <f t="shared" si="50"/>
        <v>0</v>
      </c>
      <c r="K93" s="87">
        <f t="shared" si="50"/>
        <v>0</v>
      </c>
      <c r="L93" s="87">
        <f t="shared" si="50"/>
        <v>0</v>
      </c>
      <c r="M93" s="87">
        <f t="shared" si="50"/>
        <v>0</v>
      </c>
      <c r="N93" s="87">
        <f t="shared" si="50"/>
        <v>0</v>
      </c>
      <c r="O93" s="87">
        <f t="shared" si="50"/>
        <v>0</v>
      </c>
      <c r="P93" s="87">
        <f t="shared" si="50"/>
        <v>0</v>
      </c>
      <c r="Q93" s="100">
        <f t="shared" si="51"/>
        <v>850</v>
      </c>
      <c r="S93" s="199">
        <f t="shared" si="40"/>
        <v>0</v>
      </c>
    </row>
    <row r="94" spans="1:19" ht="13.5" customHeight="1">
      <c r="A94" s="321" t="s">
        <v>1158</v>
      </c>
      <c r="B94" s="309">
        <v>38.42</v>
      </c>
      <c r="C94" s="331"/>
      <c r="D94" s="306">
        <f t="shared" si="49"/>
        <v>38.42</v>
      </c>
      <c r="E94" s="317" t="s">
        <v>211</v>
      </c>
      <c r="F94" s="317">
        <v>6</v>
      </c>
      <c r="G94" s="87">
        <f t="shared" si="50"/>
        <v>0</v>
      </c>
      <c r="H94" s="87">
        <f t="shared" si="50"/>
        <v>0</v>
      </c>
      <c r="I94" s="87">
        <f t="shared" si="50"/>
        <v>0</v>
      </c>
      <c r="J94" s="87">
        <f t="shared" si="50"/>
        <v>0</v>
      </c>
      <c r="K94" s="87">
        <f t="shared" si="50"/>
        <v>0</v>
      </c>
      <c r="L94" s="87">
        <f t="shared" si="50"/>
        <v>38.42</v>
      </c>
      <c r="M94" s="87">
        <f t="shared" si="50"/>
        <v>0</v>
      </c>
      <c r="N94" s="87">
        <f t="shared" si="50"/>
        <v>0</v>
      </c>
      <c r="O94" s="87">
        <f t="shared" si="50"/>
        <v>0</v>
      </c>
      <c r="P94" s="87">
        <f t="shared" si="50"/>
        <v>0</v>
      </c>
      <c r="Q94" s="100">
        <f t="shared" si="51"/>
        <v>38.42</v>
      </c>
      <c r="S94" s="199">
        <f t="shared" si="40"/>
        <v>0</v>
      </c>
    </row>
    <row r="95" spans="1:19" ht="13.5" customHeight="1">
      <c r="A95" s="321" t="s">
        <v>868</v>
      </c>
      <c r="B95" s="309">
        <v>146.9</v>
      </c>
      <c r="C95" s="331">
        <v>29.38</v>
      </c>
      <c r="D95" s="306">
        <f t="shared" ref="D95:D96" si="52">SUM(B95:C95)</f>
        <v>176.28</v>
      </c>
      <c r="E95" s="317" t="s">
        <v>211</v>
      </c>
      <c r="F95" s="317">
        <v>2</v>
      </c>
      <c r="G95" s="87">
        <f t="shared" si="50"/>
        <v>0</v>
      </c>
      <c r="H95" s="87">
        <f t="shared" si="50"/>
        <v>146.9</v>
      </c>
      <c r="I95" s="87">
        <f t="shared" si="50"/>
        <v>0</v>
      </c>
      <c r="J95" s="87">
        <f t="shared" si="50"/>
        <v>0</v>
      </c>
      <c r="K95" s="87">
        <f t="shared" si="50"/>
        <v>0</v>
      </c>
      <c r="L95" s="87">
        <f t="shared" si="50"/>
        <v>0</v>
      </c>
      <c r="M95" s="87">
        <f t="shared" si="50"/>
        <v>0</v>
      </c>
      <c r="N95" s="87">
        <f t="shared" si="50"/>
        <v>0</v>
      </c>
      <c r="O95" s="87">
        <f t="shared" si="50"/>
        <v>0</v>
      </c>
      <c r="P95" s="87">
        <f t="shared" si="50"/>
        <v>0</v>
      </c>
      <c r="Q95" s="100">
        <f t="shared" ref="Q95:Q96" si="53">SUM(G95:O95)</f>
        <v>146.9</v>
      </c>
      <c r="S95" s="199">
        <f t="shared" ref="S95:S96" si="54">+B95+C95-D95</f>
        <v>0</v>
      </c>
    </row>
    <row r="96" spans="1:19" ht="13.5" customHeight="1">
      <c r="A96" s="321" t="s">
        <v>1206</v>
      </c>
      <c r="B96" s="309">
        <v>12.42</v>
      </c>
      <c r="C96" s="331"/>
      <c r="D96" s="306">
        <f t="shared" si="52"/>
        <v>12.42</v>
      </c>
      <c r="E96" s="317" t="s">
        <v>211</v>
      </c>
      <c r="F96" s="317">
        <v>7</v>
      </c>
      <c r="G96" s="87">
        <f t="shared" si="50"/>
        <v>0</v>
      </c>
      <c r="H96" s="87">
        <f t="shared" si="50"/>
        <v>0</v>
      </c>
      <c r="I96" s="87">
        <f t="shared" si="50"/>
        <v>0</v>
      </c>
      <c r="J96" s="87">
        <f t="shared" si="50"/>
        <v>0</v>
      </c>
      <c r="K96" s="87">
        <f t="shared" si="50"/>
        <v>0</v>
      </c>
      <c r="L96" s="87">
        <f t="shared" si="50"/>
        <v>0</v>
      </c>
      <c r="M96" s="87">
        <f t="shared" si="50"/>
        <v>12.42</v>
      </c>
      <c r="N96" s="87">
        <f t="shared" si="50"/>
        <v>0</v>
      </c>
      <c r="O96" s="87">
        <f t="shared" si="50"/>
        <v>0</v>
      </c>
      <c r="P96" s="87">
        <f t="shared" si="50"/>
        <v>0</v>
      </c>
      <c r="Q96" s="100">
        <f t="shared" si="53"/>
        <v>12.42</v>
      </c>
      <c r="S96" s="199">
        <f t="shared" si="54"/>
        <v>0</v>
      </c>
    </row>
    <row r="97" spans="1:19" ht="14.25" customHeight="1">
      <c r="A97" s="321" t="s">
        <v>1315</v>
      </c>
      <c r="B97" s="309">
        <v>4.99</v>
      </c>
      <c r="C97" s="322"/>
      <c r="D97" s="306">
        <f t="shared" si="49"/>
        <v>4.99</v>
      </c>
      <c r="E97" s="317" t="s">
        <v>365</v>
      </c>
      <c r="F97" s="317">
        <v>3</v>
      </c>
      <c r="G97" s="87">
        <f t="shared" si="50"/>
        <v>0</v>
      </c>
      <c r="H97" s="87">
        <f t="shared" si="50"/>
        <v>0</v>
      </c>
      <c r="I97" s="87">
        <f t="shared" si="50"/>
        <v>4.99</v>
      </c>
      <c r="J97" s="87">
        <f t="shared" si="50"/>
        <v>0</v>
      </c>
      <c r="K97" s="87">
        <f t="shared" si="50"/>
        <v>0</v>
      </c>
      <c r="L97" s="87">
        <f t="shared" si="50"/>
        <v>0</v>
      </c>
      <c r="M97" s="87">
        <f t="shared" si="50"/>
        <v>0</v>
      </c>
      <c r="N97" s="87">
        <f t="shared" si="50"/>
        <v>0</v>
      </c>
      <c r="O97" s="87">
        <f t="shared" si="50"/>
        <v>0</v>
      </c>
      <c r="P97" s="87">
        <f t="shared" si="50"/>
        <v>0</v>
      </c>
      <c r="Q97" s="100">
        <f t="shared" si="51"/>
        <v>4.99</v>
      </c>
      <c r="S97" s="199">
        <f t="shared" si="40"/>
        <v>0</v>
      </c>
    </row>
    <row r="98" spans="1:19" ht="14.25" customHeight="1">
      <c r="A98" s="323" t="s">
        <v>262</v>
      </c>
      <c r="B98" s="329">
        <f>SUM(B91:B97)</f>
        <v>1289.5000000000002</v>
      </c>
      <c r="C98" s="329">
        <f>SUM(C91:C97)</f>
        <v>29.38</v>
      </c>
      <c r="D98" s="329">
        <f>SUM(D91:D97)</f>
        <v>1318.88</v>
      </c>
      <c r="E98" s="317"/>
      <c r="F98" s="317"/>
      <c r="G98" s="125">
        <f t="shared" ref="G98:Q98" si="55">SUM(G91:G97)</f>
        <v>228.8</v>
      </c>
      <c r="H98" s="125">
        <f t="shared" si="55"/>
        <v>1004.87</v>
      </c>
      <c r="I98" s="125">
        <f t="shared" si="55"/>
        <v>4.99</v>
      </c>
      <c r="J98" s="125">
        <f t="shared" si="55"/>
        <v>0</v>
      </c>
      <c r="K98" s="105">
        <f t="shared" si="55"/>
        <v>0</v>
      </c>
      <c r="L98" s="125">
        <f t="shared" si="55"/>
        <v>38.42</v>
      </c>
      <c r="M98" s="105">
        <f t="shared" si="55"/>
        <v>12.42</v>
      </c>
      <c r="N98" s="125">
        <f t="shared" si="55"/>
        <v>0</v>
      </c>
      <c r="O98" s="125">
        <f t="shared" si="55"/>
        <v>0</v>
      </c>
      <c r="P98" s="125">
        <f t="shared" si="55"/>
        <v>0</v>
      </c>
      <c r="Q98" s="125">
        <f t="shared" si="55"/>
        <v>1289.5000000000002</v>
      </c>
      <c r="S98" s="129">
        <f t="shared" si="40"/>
        <v>0</v>
      </c>
    </row>
    <row r="99" spans="1:19" ht="13.5" customHeight="1">
      <c r="A99" s="321" t="s">
        <v>729</v>
      </c>
      <c r="B99" s="319">
        <v>228.8</v>
      </c>
      <c r="C99" s="319"/>
      <c r="D99" s="306">
        <f t="shared" ref="D99:D105" si="56">SUM(B99:C99)</f>
        <v>228.8</v>
      </c>
      <c r="E99" s="317" t="s">
        <v>365</v>
      </c>
      <c r="F99" s="317">
        <v>1</v>
      </c>
      <c r="G99" s="87">
        <f t="shared" ref="G99:P105" si="57">IF($F99=G$1,+$B99,0)</f>
        <v>228.8</v>
      </c>
      <c r="H99" s="87">
        <f t="shared" si="57"/>
        <v>0</v>
      </c>
      <c r="I99" s="87">
        <f t="shared" si="57"/>
        <v>0</v>
      </c>
      <c r="J99" s="87">
        <f t="shared" si="57"/>
        <v>0</v>
      </c>
      <c r="K99" s="87">
        <f t="shared" si="57"/>
        <v>0</v>
      </c>
      <c r="L99" s="87">
        <f t="shared" si="57"/>
        <v>0</v>
      </c>
      <c r="M99" s="87">
        <f t="shared" si="57"/>
        <v>0</v>
      </c>
      <c r="N99" s="87">
        <f t="shared" si="57"/>
        <v>0</v>
      </c>
      <c r="O99" s="87">
        <f t="shared" si="57"/>
        <v>0</v>
      </c>
      <c r="P99" s="87">
        <f t="shared" si="57"/>
        <v>0</v>
      </c>
      <c r="Q99" s="100">
        <f t="shared" ref="Q99:Q105" si="58">SUM(G99:O99)</f>
        <v>228.8</v>
      </c>
      <c r="S99" s="199">
        <f t="shared" si="40"/>
        <v>0</v>
      </c>
    </row>
    <row r="100" spans="1:19" ht="13.5" customHeight="1">
      <c r="A100" s="321" t="s">
        <v>1206</v>
      </c>
      <c r="B100" s="309">
        <v>25.72</v>
      </c>
      <c r="C100" s="331"/>
      <c r="D100" s="306">
        <f t="shared" si="56"/>
        <v>25.72</v>
      </c>
      <c r="E100" s="317" t="s">
        <v>211</v>
      </c>
      <c r="F100" s="317">
        <v>7</v>
      </c>
      <c r="G100" s="87">
        <f t="shared" si="57"/>
        <v>0</v>
      </c>
      <c r="H100" s="87">
        <f t="shared" si="57"/>
        <v>0</v>
      </c>
      <c r="I100" s="87">
        <f t="shared" si="57"/>
        <v>0</v>
      </c>
      <c r="J100" s="87">
        <f t="shared" si="57"/>
        <v>0</v>
      </c>
      <c r="K100" s="87">
        <f t="shared" si="57"/>
        <v>0</v>
      </c>
      <c r="L100" s="87">
        <f t="shared" si="57"/>
        <v>0</v>
      </c>
      <c r="M100" s="87">
        <f t="shared" si="57"/>
        <v>25.72</v>
      </c>
      <c r="N100" s="87">
        <f t="shared" si="57"/>
        <v>0</v>
      </c>
      <c r="O100" s="87">
        <f t="shared" si="57"/>
        <v>0</v>
      </c>
      <c r="P100" s="87">
        <f t="shared" si="57"/>
        <v>0</v>
      </c>
      <c r="Q100" s="100">
        <f t="shared" si="58"/>
        <v>25.72</v>
      </c>
      <c r="S100" s="199">
        <f t="shared" si="40"/>
        <v>0</v>
      </c>
    </row>
    <row r="101" spans="1:19" ht="13.5" customHeight="1">
      <c r="A101" s="321" t="s">
        <v>297</v>
      </c>
      <c r="B101" s="319"/>
      <c r="C101" s="319"/>
      <c r="D101" s="306">
        <f t="shared" si="56"/>
        <v>0</v>
      </c>
      <c r="E101" s="307" t="s">
        <v>211</v>
      </c>
      <c r="F101" s="317">
        <v>5</v>
      </c>
      <c r="G101" s="87">
        <f t="shared" si="57"/>
        <v>0</v>
      </c>
      <c r="H101" s="87">
        <f t="shared" si="57"/>
        <v>0</v>
      </c>
      <c r="I101" s="87">
        <f t="shared" si="57"/>
        <v>0</v>
      </c>
      <c r="J101" s="87">
        <f t="shared" si="57"/>
        <v>0</v>
      </c>
      <c r="K101" s="87">
        <f t="shared" si="57"/>
        <v>0</v>
      </c>
      <c r="L101" s="87">
        <f t="shared" si="57"/>
        <v>0</v>
      </c>
      <c r="M101" s="87">
        <f t="shared" si="57"/>
        <v>0</v>
      </c>
      <c r="N101" s="87">
        <f t="shared" si="57"/>
        <v>0</v>
      </c>
      <c r="O101" s="87">
        <f t="shared" si="57"/>
        <v>0</v>
      </c>
      <c r="P101" s="87">
        <f t="shared" si="57"/>
        <v>0</v>
      </c>
      <c r="Q101" s="100">
        <f t="shared" si="58"/>
        <v>0</v>
      </c>
      <c r="S101" s="199">
        <f t="shared" si="40"/>
        <v>0</v>
      </c>
    </row>
    <row r="102" spans="1:19" ht="13.5" customHeight="1">
      <c r="A102" s="321" t="s">
        <v>1158</v>
      </c>
      <c r="B102" s="309">
        <v>38.42</v>
      </c>
      <c r="C102" s="309"/>
      <c r="D102" s="306">
        <f t="shared" si="56"/>
        <v>38.42</v>
      </c>
      <c r="E102" s="307" t="s">
        <v>211</v>
      </c>
      <c r="F102" s="317">
        <v>6</v>
      </c>
      <c r="G102" s="87">
        <f t="shared" si="57"/>
        <v>0</v>
      </c>
      <c r="H102" s="87">
        <f t="shared" si="57"/>
        <v>0</v>
      </c>
      <c r="I102" s="87">
        <f t="shared" si="57"/>
        <v>0</v>
      </c>
      <c r="J102" s="87">
        <f t="shared" si="57"/>
        <v>0</v>
      </c>
      <c r="K102" s="87">
        <f t="shared" si="57"/>
        <v>0</v>
      </c>
      <c r="L102" s="87">
        <f t="shared" si="57"/>
        <v>38.42</v>
      </c>
      <c r="M102" s="87">
        <f t="shared" si="57"/>
        <v>0</v>
      </c>
      <c r="N102" s="87">
        <f t="shared" si="57"/>
        <v>0</v>
      </c>
      <c r="O102" s="87">
        <f t="shared" si="57"/>
        <v>0</v>
      </c>
      <c r="P102" s="87">
        <f t="shared" si="57"/>
        <v>0</v>
      </c>
      <c r="Q102" s="100">
        <f t="shared" si="58"/>
        <v>38.42</v>
      </c>
      <c r="S102" s="199">
        <f t="shared" si="40"/>
        <v>0</v>
      </c>
    </row>
    <row r="103" spans="1:19" ht="13.5" customHeight="1">
      <c r="A103" s="321" t="s">
        <v>1315</v>
      </c>
      <c r="B103" s="306">
        <v>9.98</v>
      </c>
      <c r="C103" s="309"/>
      <c r="D103" s="306">
        <f t="shared" si="56"/>
        <v>9.98</v>
      </c>
      <c r="E103" s="307" t="s">
        <v>211</v>
      </c>
      <c r="F103" s="317">
        <v>3</v>
      </c>
      <c r="G103" s="87">
        <f t="shared" si="57"/>
        <v>0</v>
      </c>
      <c r="H103" s="87">
        <f t="shared" si="57"/>
        <v>0</v>
      </c>
      <c r="I103" s="87">
        <f t="shared" si="57"/>
        <v>9.98</v>
      </c>
      <c r="J103" s="87">
        <f t="shared" si="57"/>
        <v>0</v>
      </c>
      <c r="K103" s="87">
        <f t="shared" si="57"/>
        <v>0</v>
      </c>
      <c r="L103" s="87">
        <f t="shared" si="57"/>
        <v>0</v>
      </c>
      <c r="M103" s="87">
        <f t="shared" si="57"/>
        <v>0</v>
      </c>
      <c r="N103" s="87">
        <f t="shared" si="57"/>
        <v>0</v>
      </c>
      <c r="O103" s="87">
        <f t="shared" si="57"/>
        <v>0</v>
      </c>
      <c r="P103" s="87">
        <f t="shared" si="57"/>
        <v>0</v>
      </c>
      <c r="Q103" s="100">
        <f t="shared" si="58"/>
        <v>9.98</v>
      </c>
      <c r="S103" s="199">
        <f t="shared" si="40"/>
        <v>0</v>
      </c>
    </row>
    <row r="104" spans="1:19" ht="14.25" customHeight="1">
      <c r="A104" s="321"/>
      <c r="B104" s="306"/>
      <c r="C104" s="309"/>
      <c r="D104" s="306">
        <f t="shared" si="56"/>
        <v>0</v>
      </c>
      <c r="E104" s="317"/>
      <c r="F104" s="317"/>
      <c r="G104" s="87">
        <f t="shared" si="57"/>
        <v>0</v>
      </c>
      <c r="H104" s="87">
        <f t="shared" si="57"/>
        <v>0</v>
      </c>
      <c r="I104" s="87">
        <f t="shared" si="57"/>
        <v>0</v>
      </c>
      <c r="J104" s="87">
        <f t="shared" si="57"/>
        <v>0</v>
      </c>
      <c r="K104" s="87">
        <f t="shared" si="57"/>
        <v>0</v>
      </c>
      <c r="L104" s="87">
        <f t="shared" si="57"/>
        <v>0</v>
      </c>
      <c r="M104" s="87">
        <f t="shared" si="57"/>
        <v>0</v>
      </c>
      <c r="N104" s="87">
        <f t="shared" si="57"/>
        <v>0</v>
      </c>
      <c r="O104" s="87">
        <f t="shared" si="57"/>
        <v>0</v>
      </c>
      <c r="P104" s="87">
        <f t="shared" si="57"/>
        <v>0</v>
      </c>
      <c r="Q104" s="100">
        <f t="shared" si="58"/>
        <v>0</v>
      </c>
      <c r="S104" s="199">
        <f t="shared" si="40"/>
        <v>0</v>
      </c>
    </row>
    <row r="105" spans="1:19" ht="14.25" customHeight="1">
      <c r="A105" s="319"/>
      <c r="B105" s="309"/>
      <c r="C105" s="306"/>
      <c r="D105" s="306">
        <f t="shared" si="56"/>
        <v>0</v>
      </c>
      <c r="E105" s="317"/>
      <c r="F105" s="317"/>
      <c r="G105" s="87">
        <f t="shared" si="57"/>
        <v>0</v>
      </c>
      <c r="H105" s="87">
        <f t="shared" si="57"/>
        <v>0</v>
      </c>
      <c r="I105" s="87">
        <f t="shared" si="57"/>
        <v>0</v>
      </c>
      <c r="J105" s="87">
        <f t="shared" si="57"/>
        <v>0</v>
      </c>
      <c r="K105" s="87">
        <f t="shared" si="57"/>
        <v>0</v>
      </c>
      <c r="L105" s="87">
        <f t="shared" si="57"/>
        <v>0</v>
      </c>
      <c r="M105" s="87">
        <f t="shared" si="57"/>
        <v>0</v>
      </c>
      <c r="N105" s="87">
        <f t="shared" si="57"/>
        <v>0</v>
      </c>
      <c r="O105" s="87">
        <f t="shared" si="57"/>
        <v>0</v>
      </c>
      <c r="P105" s="87">
        <f t="shared" si="57"/>
        <v>0</v>
      </c>
      <c r="Q105" s="100">
        <f t="shared" si="58"/>
        <v>0</v>
      </c>
      <c r="S105" s="199">
        <f t="shared" si="40"/>
        <v>0</v>
      </c>
    </row>
    <row r="106" spans="1:19" ht="14.25" customHeight="1">
      <c r="A106" s="323" t="s">
        <v>268</v>
      </c>
      <c r="B106" s="329">
        <f>SUM(B99:B105)</f>
        <v>302.92</v>
      </c>
      <c r="C106" s="329">
        <f>SUM(C99:C105)</f>
        <v>0</v>
      </c>
      <c r="D106" s="329">
        <f>SUM(D99:D105)</f>
        <v>302.92</v>
      </c>
      <c r="E106" s="317"/>
      <c r="F106" s="317"/>
      <c r="G106" s="125">
        <f t="shared" ref="G106:Q106" si="59">SUM(G99:G105)</f>
        <v>228.8</v>
      </c>
      <c r="H106" s="125">
        <f t="shared" si="59"/>
        <v>0</v>
      </c>
      <c r="I106" s="125">
        <f t="shared" si="59"/>
        <v>9.98</v>
      </c>
      <c r="J106" s="125">
        <f t="shared" si="59"/>
        <v>0</v>
      </c>
      <c r="K106" s="105">
        <f t="shared" si="59"/>
        <v>0</v>
      </c>
      <c r="L106" s="125">
        <f t="shared" si="59"/>
        <v>38.42</v>
      </c>
      <c r="M106" s="105">
        <f t="shared" si="59"/>
        <v>25.72</v>
      </c>
      <c r="N106" s="125">
        <f t="shared" si="59"/>
        <v>0</v>
      </c>
      <c r="O106" s="125">
        <f t="shared" si="59"/>
        <v>0</v>
      </c>
      <c r="P106" s="125">
        <f t="shared" si="59"/>
        <v>0</v>
      </c>
      <c r="Q106" s="125">
        <f t="shared" si="59"/>
        <v>302.92</v>
      </c>
      <c r="S106" s="129">
        <f t="shared" si="40"/>
        <v>0</v>
      </c>
    </row>
    <row r="107" spans="1:19" ht="14.25" customHeight="1">
      <c r="A107" s="130"/>
      <c r="B107" s="20"/>
      <c r="C107" s="20"/>
      <c r="D107" s="20"/>
      <c r="E107" s="2"/>
      <c r="F107" s="2"/>
      <c r="G107" s="20"/>
      <c r="H107" s="20"/>
      <c r="I107" s="20"/>
      <c r="J107" s="20"/>
      <c r="K107" s="87"/>
      <c r="L107" s="20"/>
      <c r="M107" s="87"/>
      <c r="N107" s="20"/>
      <c r="O107" s="20"/>
      <c r="P107" s="20"/>
      <c r="Q107" s="20"/>
    </row>
    <row r="108" spans="1:19" ht="14.25" customHeight="1">
      <c r="A108" s="130" t="s">
        <v>393</v>
      </c>
      <c r="B108" s="20"/>
      <c r="C108" s="20"/>
      <c r="D108" s="20"/>
      <c r="E108" s="2"/>
      <c r="F108" s="2"/>
      <c r="G108" s="20"/>
      <c r="H108" s="20"/>
      <c r="I108" s="20"/>
      <c r="J108" s="20"/>
      <c r="K108" s="87"/>
      <c r="L108" s="20"/>
      <c r="M108" s="87"/>
      <c r="N108" s="20"/>
      <c r="O108" s="20"/>
      <c r="P108" s="20"/>
      <c r="Q108" s="20"/>
    </row>
    <row r="109" spans="1:19" ht="14.25" customHeight="1">
      <c r="E109" s="2"/>
      <c r="F109" s="2"/>
      <c r="S109" s="5">
        <f t="shared" ref="S109:S111" si="60">+B109+C109-D109</f>
        <v>0</v>
      </c>
    </row>
    <row r="110" spans="1:19" ht="14.25" customHeight="1">
      <c r="E110" s="2"/>
      <c r="F110" s="2"/>
      <c r="S110" s="5">
        <f t="shared" si="60"/>
        <v>0</v>
      </c>
    </row>
    <row r="111" spans="1:19" ht="14.25" customHeight="1">
      <c r="A111" s="5" t="s">
        <v>269</v>
      </c>
      <c r="B111" s="20">
        <f>B106+B98+B90+B83+B76+B67+B59+B49+B37+B29+B19+B10</f>
        <v>10851.22</v>
      </c>
      <c r="C111" s="132">
        <f>C106+C98+C90+C83+C76+C67+C59+C49+C37+C29+C19+C10</f>
        <v>1109.3800000000001</v>
      </c>
      <c r="D111" s="132">
        <f>D106+D98+D90+D83+D76+D67+D59+D49+D37+D29+D19+D10</f>
        <v>11960.599999999999</v>
      </c>
      <c r="E111" s="2"/>
      <c r="F111" s="2"/>
      <c r="G111" s="20">
        <f t="shared" ref="G111:Q111" si="61">G106+G98+G90+G83+G76+G67+G59+G49+G37+G29+G19+G10</f>
        <v>3034.8200000000006</v>
      </c>
      <c r="H111" s="20">
        <f t="shared" si="61"/>
        <v>6665.3899999999994</v>
      </c>
      <c r="I111" s="20">
        <f t="shared" si="61"/>
        <v>148.35</v>
      </c>
      <c r="J111" s="20">
        <f t="shared" si="61"/>
        <v>0</v>
      </c>
      <c r="K111" s="20">
        <f t="shared" si="61"/>
        <v>293</v>
      </c>
      <c r="L111" s="20">
        <f t="shared" si="61"/>
        <v>461.04000000000013</v>
      </c>
      <c r="M111" s="20">
        <f t="shared" si="61"/>
        <v>248.62</v>
      </c>
      <c r="N111" s="20">
        <f t="shared" si="61"/>
        <v>0</v>
      </c>
      <c r="O111" s="20">
        <f t="shared" si="61"/>
        <v>0</v>
      </c>
      <c r="P111" s="20">
        <f t="shared" si="61"/>
        <v>0</v>
      </c>
      <c r="Q111" s="20">
        <f t="shared" si="61"/>
        <v>10851.22</v>
      </c>
      <c r="R111" s="20">
        <f>+Q10+Q19+Q29+Q37+Q49+Q59+Q67+Q76+Q83+Q90+Q98+Q106</f>
        <v>10851.22</v>
      </c>
      <c r="S111" s="129">
        <f t="shared" si="60"/>
        <v>0</v>
      </c>
    </row>
    <row r="112" spans="1:19" ht="14.25" customHeight="1">
      <c r="A112" s="5" t="s">
        <v>394</v>
      </c>
      <c r="E112" s="8"/>
      <c r="F112" s="8"/>
      <c r="G112" s="5">
        <v>14000</v>
      </c>
    </row>
    <row r="113" spans="1:14" ht="14.25" customHeight="1">
      <c r="E113" s="2"/>
      <c r="F113" s="2"/>
    </row>
    <row r="114" spans="1:14" ht="14.25" customHeight="1">
      <c r="E114" s="2"/>
      <c r="F114" s="2"/>
    </row>
    <row r="115" spans="1:14" ht="14.25" customHeight="1">
      <c r="E115" s="2"/>
      <c r="F115" s="2"/>
    </row>
    <row r="116" spans="1:14" ht="14.25" customHeight="1">
      <c r="B116" s="87"/>
      <c r="E116" s="2"/>
      <c r="F116" s="2"/>
    </row>
    <row r="117" spans="1:14" ht="14.25" customHeight="1">
      <c r="B117" s="87"/>
      <c r="E117" s="2"/>
      <c r="F117" s="2"/>
    </row>
    <row r="118" spans="1:14" ht="14.25" customHeight="1">
      <c r="B118" s="87"/>
      <c r="E118" s="2"/>
      <c r="F118" s="2"/>
      <c r="J118" s="20"/>
    </row>
    <row r="119" spans="1:14" ht="14.25" customHeight="1">
      <c r="B119" s="87"/>
      <c r="E119" s="2"/>
      <c r="F119" s="2"/>
      <c r="J119" s="20"/>
    </row>
    <row r="120" spans="1:14" ht="14.25" customHeight="1">
      <c r="B120" s="87"/>
      <c r="E120" s="2"/>
      <c r="F120" s="2"/>
      <c r="K120" s="20"/>
    </row>
    <row r="121" spans="1:14" ht="14.25" customHeight="1">
      <c r="B121" s="87"/>
      <c r="E121" s="2"/>
      <c r="F121" s="2"/>
      <c r="K121" s="20"/>
    </row>
    <row r="122" spans="1:14" ht="14.25" customHeight="1">
      <c r="B122" s="87"/>
      <c r="E122" s="2"/>
      <c r="F122" s="2"/>
      <c r="K122" s="20"/>
    </row>
    <row r="123" spans="1:14" ht="14.25" customHeight="1">
      <c r="B123" s="87"/>
      <c r="E123" s="2"/>
      <c r="F123" s="2"/>
      <c r="J123" s="20"/>
      <c r="K123" s="20"/>
    </row>
    <row r="124" spans="1:14" ht="14.25" customHeight="1">
      <c r="B124" s="87"/>
      <c r="E124" s="2"/>
      <c r="F124" s="2"/>
      <c r="K124" s="20"/>
    </row>
    <row r="125" spans="1:14" ht="14.25" customHeight="1">
      <c r="B125" s="87"/>
      <c r="E125" s="2"/>
      <c r="F125" s="2"/>
    </row>
    <row r="126" spans="1:14" ht="14.25" customHeight="1">
      <c r="B126" s="87"/>
      <c r="E126" s="2"/>
      <c r="F126" s="2"/>
      <c r="N126" s="20"/>
    </row>
    <row r="127" spans="1:14" ht="14.25" customHeight="1">
      <c r="A127" s="5" t="s">
        <v>404</v>
      </c>
      <c r="B127" s="87">
        <f>+O111</f>
        <v>0</v>
      </c>
      <c r="E127" s="2"/>
      <c r="F127" s="2"/>
    </row>
    <row r="128" spans="1:14" ht="14.25" customHeight="1">
      <c r="A128" s="5" t="s">
        <v>208</v>
      </c>
      <c r="B128" s="87">
        <f>+P111</f>
        <v>0</v>
      </c>
      <c r="E128" s="2"/>
      <c r="F128" s="2"/>
      <c r="M128" s="87"/>
    </row>
    <row r="129" spans="1:19" ht="14.25" customHeight="1">
      <c r="B129" s="87"/>
      <c r="E129" s="2"/>
      <c r="F129" s="2"/>
      <c r="M129" s="87"/>
    </row>
    <row r="130" spans="1:19" ht="14.25" customHeight="1">
      <c r="A130" s="147" t="s">
        <v>92</v>
      </c>
      <c r="B130" s="105">
        <f>SUM(B116:B128)</f>
        <v>0</v>
      </c>
      <c r="C130" s="87"/>
      <c r="E130" s="2"/>
      <c r="F130" s="2"/>
      <c r="M130" s="87"/>
    </row>
    <row r="131" spans="1:19" ht="14.25" customHeight="1">
      <c r="E131" s="2"/>
      <c r="F131" s="2"/>
      <c r="N131" s="87"/>
    </row>
    <row r="132" spans="1:19" ht="14.25" customHeight="1">
      <c r="E132" s="2"/>
      <c r="F132" s="2"/>
      <c r="N132" s="20"/>
    </row>
    <row r="133" spans="1:19" ht="14.25" customHeight="1">
      <c r="E133" s="2"/>
      <c r="F133" s="2"/>
    </row>
    <row r="134" spans="1:19" ht="14.25" customHeight="1">
      <c r="A134" s="128" t="s">
        <v>7</v>
      </c>
      <c r="B134" s="128" t="s">
        <v>7</v>
      </c>
      <c r="C134" s="198" t="s">
        <v>7</v>
      </c>
      <c r="D134" s="128" t="s">
        <v>7</v>
      </c>
      <c r="E134" s="2"/>
      <c r="F134" s="2"/>
      <c r="G134" s="128"/>
      <c r="H134" s="128"/>
      <c r="I134" s="128"/>
      <c r="J134" s="128"/>
      <c r="K134" s="128"/>
      <c r="L134" s="128"/>
      <c r="M134" s="128"/>
      <c r="N134" s="128"/>
      <c r="O134" s="128"/>
      <c r="P134" s="128"/>
      <c r="Q134" s="128" t="s">
        <v>7</v>
      </c>
      <c r="S134" s="128" t="s">
        <v>7</v>
      </c>
    </row>
    <row r="135" spans="1:19" ht="14.25" customHeight="1">
      <c r="E135" s="201" t="s">
        <v>7</v>
      </c>
      <c r="F135" s="2"/>
    </row>
    <row r="136" spans="1:19" ht="14.25" customHeight="1">
      <c r="E136" s="2"/>
      <c r="F136" s="2"/>
    </row>
    <row r="137" spans="1:19" ht="14.25" customHeight="1">
      <c r="E137" s="2"/>
      <c r="F137" s="2"/>
    </row>
    <row r="138" spans="1:19" ht="14.25" customHeight="1">
      <c r="E138" s="2"/>
      <c r="F138" s="2"/>
    </row>
    <row r="139" spans="1:19" ht="14.25" customHeight="1">
      <c r="E139" s="2"/>
      <c r="F139" s="2"/>
    </row>
    <row r="140" spans="1:19" ht="14.25" customHeight="1">
      <c r="E140" s="2"/>
      <c r="F140" s="2"/>
    </row>
    <row r="141" spans="1:19" ht="14.25" customHeight="1">
      <c r="E141" s="2"/>
      <c r="F141" s="2"/>
    </row>
    <row r="142" spans="1:19" ht="14.25" customHeight="1">
      <c r="E142" s="2"/>
      <c r="F142" s="2"/>
      <c r="O142" s="20"/>
    </row>
    <row r="143" spans="1:19" ht="14.25" customHeight="1">
      <c r="E143" s="2"/>
      <c r="F143" s="2"/>
    </row>
    <row r="144" spans="1:19" ht="14.25" customHeight="1">
      <c r="E144" s="2"/>
      <c r="F144" s="2"/>
    </row>
    <row r="145" spans="5:6" ht="14.25" customHeight="1">
      <c r="E145" s="2"/>
      <c r="F145" s="2"/>
    </row>
    <row r="146" spans="5:6" ht="14.25" customHeight="1">
      <c r="E146" s="2"/>
      <c r="F146" s="2"/>
    </row>
    <row r="147" spans="5:6" ht="14.25" customHeight="1">
      <c r="E147" s="2"/>
      <c r="F147" s="2"/>
    </row>
    <row r="148" spans="5:6" ht="14.25" customHeight="1">
      <c r="E148" s="2"/>
      <c r="F148" s="2"/>
    </row>
    <row r="149" spans="5:6" ht="14.25" customHeight="1">
      <c r="E149" s="2"/>
      <c r="F149" s="2"/>
    </row>
    <row r="150" spans="5:6" ht="14.25" customHeight="1">
      <c r="E150" s="2"/>
      <c r="F150" s="2"/>
    </row>
    <row r="151" spans="5:6" ht="14.25" customHeight="1">
      <c r="E151" s="2"/>
      <c r="F151" s="2"/>
    </row>
    <row r="152" spans="5:6" ht="14.25" customHeight="1">
      <c r="E152" s="2"/>
      <c r="F152" s="2"/>
    </row>
    <row r="153" spans="5:6" ht="14.25" customHeight="1">
      <c r="E153" s="2"/>
      <c r="F153" s="2"/>
    </row>
    <row r="154" spans="5:6" ht="14.25" customHeight="1">
      <c r="E154" s="2"/>
      <c r="F154" s="2"/>
    </row>
    <row r="155" spans="5:6" ht="14.25" customHeight="1">
      <c r="E155" s="2"/>
      <c r="F155" s="2"/>
    </row>
    <row r="156" spans="5:6" ht="14.25" customHeight="1">
      <c r="E156" s="2"/>
      <c r="F156" s="2"/>
    </row>
    <row r="157" spans="5:6" ht="14.25" customHeight="1">
      <c r="E157" s="2"/>
      <c r="F157" s="2"/>
    </row>
    <row r="158" spans="5:6" ht="14.25" customHeight="1">
      <c r="E158" s="2"/>
      <c r="F158" s="2"/>
    </row>
    <row r="159" spans="5:6" ht="14.25" customHeight="1">
      <c r="E159" s="2"/>
      <c r="F159" s="2"/>
    </row>
    <row r="160" spans="5:6" ht="14.25" customHeight="1">
      <c r="E160" s="2"/>
      <c r="F160" s="2"/>
    </row>
    <row r="161" spans="5:6" ht="14.25" customHeight="1">
      <c r="E161" s="2"/>
      <c r="F161" s="2"/>
    </row>
    <row r="162" spans="5:6" ht="14.25" customHeight="1">
      <c r="E162" s="2"/>
      <c r="F162" s="2"/>
    </row>
    <row r="163" spans="5:6" ht="14.25" customHeight="1">
      <c r="E163" s="2"/>
      <c r="F163" s="2"/>
    </row>
    <row r="164" spans="5:6" ht="14.25" customHeight="1">
      <c r="E164" s="2"/>
      <c r="F164" s="2"/>
    </row>
    <row r="165" spans="5:6" ht="14.25" customHeight="1">
      <c r="E165" s="2"/>
      <c r="F165" s="2"/>
    </row>
    <row r="166" spans="5:6" ht="14.25" customHeight="1">
      <c r="E166" s="2"/>
      <c r="F166" s="2"/>
    </row>
    <row r="167" spans="5:6" ht="14.25" customHeight="1">
      <c r="E167" s="2"/>
      <c r="F167" s="2"/>
    </row>
    <row r="168" spans="5:6" ht="14.25" customHeight="1">
      <c r="E168" s="2"/>
      <c r="F168" s="2"/>
    </row>
    <row r="169" spans="5:6" ht="14.25" customHeight="1">
      <c r="E169" s="2"/>
      <c r="F169" s="2"/>
    </row>
    <row r="170" spans="5:6" ht="14.25" customHeight="1">
      <c r="E170" s="2"/>
      <c r="F170" s="2"/>
    </row>
    <row r="171" spans="5:6" ht="14.25" customHeight="1">
      <c r="E171" s="2"/>
      <c r="F171" s="2"/>
    </row>
    <row r="172" spans="5:6" ht="14.25" customHeight="1">
      <c r="E172" s="2"/>
      <c r="F172" s="2"/>
    </row>
    <row r="173" spans="5:6" ht="14.25" customHeight="1">
      <c r="E173" s="2"/>
      <c r="F173" s="2"/>
    </row>
    <row r="174" spans="5:6" ht="14.25" customHeight="1">
      <c r="E174" s="2"/>
      <c r="F174" s="2"/>
    </row>
    <row r="175" spans="5:6" ht="14.25" customHeight="1">
      <c r="E175" s="2"/>
      <c r="F175" s="2"/>
    </row>
    <row r="176" spans="5:6" ht="14.25" customHeight="1">
      <c r="E176" s="2"/>
      <c r="F176" s="2"/>
    </row>
    <row r="177" spans="5:6" ht="14.25" customHeight="1">
      <c r="E177" s="2"/>
      <c r="F177" s="2"/>
    </row>
    <row r="178" spans="5:6" ht="14.25" customHeight="1">
      <c r="E178" s="2"/>
      <c r="F178" s="2"/>
    </row>
    <row r="179" spans="5:6" ht="14.25" customHeight="1">
      <c r="E179" s="2"/>
      <c r="F179" s="2"/>
    </row>
    <row r="180" spans="5:6" ht="14.25" customHeight="1">
      <c r="E180" s="2"/>
      <c r="F180" s="2"/>
    </row>
    <row r="181" spans="5:6" ht="14.25" customHeight="1">
      <c r="E181" s="2"/>
      <c r="F181" s="2"/>
    </row>
    <row r="182" spans="5:6" ht="14.25" customHeight="1">
      <c r="E182" s="2"/>
      <c r="F182" s="2"/>
    </row>
    <row r="183" spans="5:6" ht="14.25" customHeight="1">
      <c r="E183" s="2"/>
      <c r="F183" s="2"/>
    </row>
    <row r="184" spans="5:6" ht="14.25" customHeight="1">
      <c r="E184" s="2"/>
      <c r="F184" s="2"/>
    </row>
    <row r="185" spans="5:6" ht="14.25" customHeight="1">
      <c r="E185" s="2"/>
      <c r="F185" s="2"/>
    </row>
    <row r="186" spans="5:6" ht="14.25" customHeight="1">
      <c r="E186" s="2"/>
      <c r="F186" s="2"/>
    </row>
    <row r="187" spans="5:6" ht="14.25" customHeight="1">
      <c r="E187" s="2"/>
      <c r="F187" s="2"/>
    </row>
    <row r="188" spans="5:6" ht="14.25" customHeight="1">
      <c r="E188" s="2"/>
      <c r="F188" s="2"/>
    </row>
    <row r="189" spans="5:6" ht="14.25" customHeight="1">
      <c r="E189" s="2"/>
      <c r="F189" s="2"/>
    </row>
    <row r="190" spans="5:6" ht="14.25" customHeight="1">
      <c r="E190" s="2"/>
      <c r="F190" s="2"/>
    </row>
    <row r="191" spans="5:6" ht="14.25" customHeight="1">
      <c r="E191" s="2"/>
      <c r="F191" s="2"/>
    </row>
    <row r="192" spans="5:6" ht="14.25" customHeight="1">
      <c r="E192" s="2"/>
      <c r="F192" s="2"/>
    </row>
    <row r="193" spans="5:6" ht="14.25" customHeight="1">
      <c r="E193" s="2"/>
      <c r="F193" s="2"/>
    </row>
    <row r="194" spans="5:6" ht="14.25" customHeight="1">
      <c r="E194" s="2"/>
      <c r="F194" s="2"/>
    </row>
    <row r="195" spans="5:6" ht="14.25" customHeight="1">
      <c r="E195" s="2"/>
      <c r="F195" s="2"/>
    </row>
    <row r="196" spans="5:6" ht="14.25" customHeight="1">
      <c r="E196" s="2"/>
      <c r="F196" s="2"/>
    </row>
    <row r="197" spans="5:6" ht="14.25" customHeight="1">
      <c r="E197" s="2"/>
      <c r="F197" s="2"/>
    </row>
    <row r="198" spans="5:6" ht="14.25" customHeight="1">
      <c r="E198" s="2"/>
      <c r="F198" s="2"/>
    </row>
    <row r="199" spans="5:6" ht="14.25" customHeight="1">
      <c r="E199" s="2"/>
      <c r="F199" s="2"/>
    </row>
    <row r="200" spans="5:6" ht="14.25" customHeight="1">
      <c r="E200" s="2"/>
      <c r="F200" s="2"/>
    </row>
    <row r="201" spans="5:6" ht="14.25" customHeight="1">
      <c r="E201" s="2"/>
      <c r="F201" s="2"/>
    </row>
    <row r="202" spans="5:6" ht="14.25" customHeight="1">
      <c r="E202" s="2"/>
      <c r="F202" s="2"/>
    </row>
    <row r="203" spans="5:6" ht="14.25" customHeight="1">
      <c r="E203" s="2"/>
      <c r="F203" s="2"/>
    </row>
    <row r="204" spans="5:6" ht="14.25" customHeight="1">
      <c r="E204" s="2"/>
      <c r="F204" s="2"/>
    </row>
    <row r="205" spans="5:6" ht="14.25" customHeight="1">
      <c r="E205" s="2"/>
      <c r="F205" s="2"/>
    </row>
    <row r="206" spans="5:6" ht="14.25" customHeight="1">
      <c r="E206" s="2"/>
      <c r="F206" s="2"/>
    </row>
    <row r="207" spans="5:6" ht="14.25" customHeight="1">
      <c r="E207" s="2"/>
      <c r="F207" s="2"/>
    </row>
    <row r="208" spans="5:6" ht="14.25" customHeight="1">
      <c r="E208" s="2"/>
      <c r="F208" s="2"/>
    </row>
    <row r="209" spans="5:6" ht="14.25" customHeight="1">
      <c r="E209" s="2"/>
      <c r="F209" s="2"/>
    </row>
    <row r="210" spans="5:6" ht="14.25" customHeight="1">
      <c r="E210" s="2"/>
      <c r="F210" s="2"/>
    </row>
    <row r="211" spans="5:6" ht="14.25" customHeight="1">
      <c r="E211" s="2"/>
      <c r="F211" s="2"/>
    </row>
    <row r="212" spans="5:6" ht="14.25" customHeight="1">
      <c r="E212" s="2"/>
      <c r="F212" s="2"/>
    </row>
    <row r="213" spans="5:6" ht="14.25" customHeight="1">
      <c r="E213" s="2"/>
      <c r="F213" s="2"/>
    </row>
    <row r="214" spans="5:6" ht="14.25" customHeight="1">
      <c r="E214" s="2"/>
      <c r="F214" s="2"/>
    </row>
    <row r="215" spans="5:6" ht="14.25" customHeight="1">
      <c r="E215" s="2"/>
      <c r="F215" s="2"/>
    </row>
    <row r="216" spans="5:6" ht="14.25" customHeight="1">
      <c r="E216" s="2"/>
      <c r="F216" s="2"/>
    </row>
    <row r="217" spans="5:6" ht="14.25" customHeight="1">
      <c r="E217" s="2"/>
      <c r="F217" s="2"/>
    </row>
    <row r="218" spans="5:6" ht="14.25" customHeight="1">
      <c r="E218" s="2"/>
      <c r="F218" s="2"/>
    </row>
    <row r="219" spans="5:6" ht="14.25" customHeight="1">
      <c r="E219" s="2"/>
      <c r="F219" s="2"/>
    </row>
    <row r="220" spans="5:6" ht="14.25" customHeight="1">
      <c r="E220" s="2"/>
      <c r="F220" s="2"/>
    </row>
    <row r="221" spans="5:6" ht="14.25" customHeight="1">
      <c r="E221" s="2"/>
      <c r="F221" s="2"/>
    </row>
    <row r="222" spans="5:6" ht="14.25" customHeight="1">
      <c r="E222" s="2"/>
      <c r="F222" s="2"/>
    </row>
    <row r="223" spans="5:6" ht="14.25" customHeight="1">
      <c r="E223" s="2"/>
      <c r="F223" s="2"/>
    </row>
    <row r="224" spans="5:6" ht="14.25" customHeight="1">
      <c r="E224" s="2"/>
      <c r="F224" s="2"/>
    </row>
    <row r="225" spans="5:6" ht="14.25" customHeight="1">
      <c r="E225" s="2"/>
      <c r="F225" s="2"/>
    </row>
    <row r="226" spans="5:6" ht="14.25" customHeight="1">
      <c r="E226" s="2"/>
      <c r="F226" s="2"/>
    </row>
    <row r="227" spans="5:6" ht="14.25" customHeight="1">
      <c r="E227" s="2"/>
      <c r="F227" s="2"/>
    </row>
    <row r="228" spans="5:6" ht="14.25" customHeight="1">
      <c r="E228" s="2"/>
      <c r="F228" s="2"/>
    </row>
    <row r="229" spans="5:6" ht="14.25" customHeight="1">
      <c r="E229" s="2"/>
      <c r="F229" s="2"/>
    </row>
    <row r="230" spans="5:6" ht="14.25" customHeight="1">
      <c r="E230" s="2"/>
      <c r="F230" s="2"/>
    </row>
    <row r="231" spans="5:6" ht="14.25" customHeight="1">
      <c r="E231" s="2"/>
      <c r="F231" s="2"/>
    </row>
    <row r="232" spans="5:6" ht="14.25" customHeight="1">
      <c r="E232" s="2"/>
      <c r="F232" s="2"/>
    </row>
    <row r="233" spans="5:6" ht="14.25" customHeight="1">
      <c r="E233" s="2"/>
      <c r="F233" s="2"/>
    </row>
    <row r="234" spans="5:6" ht="14.25" customHeight="1">
      <c r="E234" s="2"/>
      <c r="F234" s="2"/>
    </row>
    <row r="235" spans="5:6" ht="14.25" customHeight="1">
      <c r="E235" s="2"/>
      <c r="F235" s="2"/>
    </row>
    <row r="236" spans="5:6" ht="14.25" customHeight="1">
      <c r="E236" s="2"/>
      <c r="F236" s="2"/>
    </row>
    <row r="237" spans="5:6" ht="14.25" customHeight="1">
      <c r="E237" s="2"/>
      <c r="F237" s="2"/>
    </row>
    <row r="238" spans="5:6" ht="14.25" customHeight="1">
      <c r="E238" s="2"/>
      <c r="F238" s="2"/>
    </row>
    <row r="239" spans="5:6" ht="14.25" customHeight="1">
      <c r="E239" s="2"/>
      <c r="F239" s="2"/>
    </row>
    <row r="240" spans="5:6" ht="14.25" customHeight="1">
      <c r="E240" s="2"/>
      <c r="F240" s="2"/>
    </row>
    <row r="241" spans="5:6" ht="14.25" customHeight="1">
      <c r="E241" s="2"/>
      <c r="F241" s="2"/>
    </row>
    <row r="242" spans="5:6" ht="14.25" customHeight="1">
      <c r="E242" s="2"/>
      <c r="F242" s="2"/>
    </row>
    <row r="243" spans="5:6" ht="14.25" customHeight="1">
      <c r="E243" s="2"/>
      <c r="F243" s="2"/>
    </row>
    <row r="244" spans="5:6" ht="14.25" customHeight="1">
      <c r="E244" s="2"/>
      <c r="F244" s="2"/>
    </row>
    <row r="245" spans="5:6" ht="14.25" customHeight="1">
      <c r="E245" s="2"/>
      <c r="F245" s="2"/>
    </row>
    <row r="246" spans="5:6" ht="14.25" customHeight="1">
      <c r="E246" s="2"/>
      <c r="F246" s="2"/>
    </row>
    <row r="247" spans="5:6" ht="14.25" customHeight="1">
      <c r="E247" s="2"/>
      <c r="F247" s="2"/>
    </row>
    <row r="248" spans="5:6" ht="14.25" customHeight="1">
      <c r="E248" s="2"/>
      <c r="F248" s="2"/>
    </row>
    <row r="249" spans="5:6" ht="14.25" customHeight="1">
      <c r="E249" s="2"/>
      <c r="F249" s="2"/>
    </row>
    <row r="250" spans="5:6" ht="14.25" customHeight="1">
      <c r="E250" s="2"/>
      <c r="F250" s="2"/>
    </row>
    <row r="251" spans="5:6" ht="14.25" customHeight="1">
      <c r="E251" s="2"/>
      <c r="F251" s="2"/>
    </row>
    <row r="252" spans="5:6" ht="14.25" customHeight="1">
      <c r="E252" s="2"/>
      <c r="F252" s="2"/>
    </row>
    <row r="253" spans="5:6" ht="14.25" customHeight="1">
      <c r="E253" s="2"/>
      <c r="F253" s="2"/>
    </row>
    <row r="254" spans="5:6" ht="14.25" customHeight="1">
      <c r="E254" s="2"/>
      <c r="F254" s="2"/>
    </row>
    <row r="255" spans="5:6" ht="14.25" customHeight="1">
      <c r="E255" s="2"/>
      <c r="F255" s="2"/>
    </row>
    <row r="256" spans="5:6" ht="14.25" customHeight="1">
      <c r="E256" s="2"/>
      <c r="F256" s="2"/>
    </row>
    <row r="257" spans="5:6" ht="14.25" customHeight="1">
      <c r="E257" s="2"/>
      <c r="F257" s="2"/>
    </row>
    <row r="258" spans="5:6" ht="14.25" customHeight="1">
      <c r="E258" s="2"/>
      <c r="F258" s="2"/>
    </row>
    <row r="259" spans="5:6" ht="14.25" customHeight="1">
      <c r="E259" s="2"/>
      <c r="F259" s="2"/>
    </row>
    <row r="260" spans="5:6" ht="14.25" customHeight="1">
      <c r="E260" s="2"/>
      <c r="F260" s="2"/>
    </row>
    <row r="261" spans="5:6" ht="14.25" customHeight="1">
      <c r="E261" s="2"/>
      <c r="F261" s="2"/>
    </row>
    <row r="262" spans="5:6" ht="14.25" customHeight="1">
      <c r="E262" s="2"/>
      <c r="F262" s="2"/>
    </row>
    <row r="263" spans="5:6" ht="14.25" customHeight="1">
      <c r="E263" s="2"/>
      <c r="F263" s="2"/>
    </row>
    <row r="264" spans="5:6" ht="14.25" customHeight="1">
      <c r="E264" s="2"/>
      <c r="F264" s="2"/>
    </row>
    <row r="265" spans="5:6" ht="14.25" customHeight="1">
      <c r="E265" s="2"/>
      <c r="F265" s="2"/>
    </row>
    <row r="266" spans="5:6" ht="14.25" customHeight="1">
      <c r="E266" s="2"/>
      <c r="F266" s="2"/>
    </row>
    <row r="267" spans="5:6" ht="14.25" customHeight="1">
      <c r="E267" s="2"/>
      <c r="F267" s="2"/>
    </row>
    <row r="268" spans="5:6" ht="14.25" customHeight="1">
      <c r="E268" s="2"/>
      <c r="F268" s="2"/>
    </row>
    <row r="269" spans="5:6" ht="14.25" customHeight="1">
      <c r="E269" s="2"/>
      <c r="F269" s="2"/>
    </row>
    <row r="270" spans="5:6" ht="14.25" customHeight="1">
      <c r="E270" s="2"/>
      <c r="F270" s="2"/>
    </row>
    <row r="271" spans="5:6" ht="14.25" customHeight="1">
      <c r="E271" s="2"/>
      <c r="F271" s="2"/>
    </row>
    <row r="272" spans="5:6" ht="14.25" customHeight="1">
      <c r="E272" s="2"/>
      <c r="F272" s="2"/>
    </row>
    <row r="273" spans="5:6" ht="14.25" customHeight="1">
      <c r="E273" s="2"/>
      <c r="F273" s="2"/>
    </row>
    <row r="274" spans="5:6" ht="14.25" customHeight="1">
      <c r="E274" s="2"/>
      <c r="F274" s="2"/>
    </row>
    <row r="275" spans="5:6" ht="14.25" customHeight="1">
      <c r="E275" s="2"/>
      <c r="F275" s="2"/>
    </row>
    <row r="276" spans="5:6" ht="14.25" customHeight="1">
      <c r="E276" s="2"/>
      <c r="F276" s="2"/>
    </row>
    <row r="277" spans="5:6" ht="14.25" customHeight="1">
      <c r="E277" s="2"/>
      <c r="F277" s="2"/>
    </row>
    <row r="278" spans="5:6" ht="14.25" customHeight="1">
      <c r="E278" s="2"/>
      <c r="F278" s="2"/>
    </row>
    <row r="279" spans="5:6" ht="14.25" customHeight="1">
      <c r="E279" s="2"/>
      <c r="F279" s="2"/>
    </row>
    <row r="280" spans="5:6" ht="14.25" customHeight="1">
      <c r="E280" s="2"/>
      <c r="F280" s="2"/>
    </row>
    <row r="281" spans="5:6" ht="14.25" customHeight="1">
      <c r="E281" s="2"/>
      <c r="F281" s="2"/>
    </row>
    <row r="282" spans="5:6" ht="14.25" customHeight="1">
      <c r="E282" s="2"/>
      <c r="F282" s="2"/>
    </row>
    <row r="283" spans="5:6" ht="14.25" customHeight="1">
      <c r="E283" s="2"/>
      <c r="F283" s="2"/>
    </row>
    <row r="284" spans="5:6" ht="14.25" customHeight="1">
      <c r="E284" s="2"/>
      <c r="F284" s="2"/>
    </row>
    <row r="285" spans="5:6" ht="14.25" customHeight="1">
      <c r="E285" s="2"/>
      <c r="F285" s="2"/>
    </row>
    <row r="286" spans="5:6" ht="14.25" customHeight="1">
      <c r="E286" s="2"/>
      <c r="F286" s="2"/>
    </row>
    <row r="287" spans="5:6" ht="14.25" customHeight="1">
      <c r="E287" s="2"/>
      <c r="F287" s="2"/>
    </row>
    <row r="288" spans="5:6" ht="14.25" customHeight="1">
      <c r="E288" s="2"/>
      <c r="F288" s="2"/>
    </row>
    <row r="289" spans="5:6" ht="14.25" customHeight="1">
      <c r="E289" s="2"/>
      <c r="F289" s="2"/>
    </row>
    <row r="290" spans="5:6" ht="14.25" customHeight="1">
      <c r="E290" s="2"/>
      <c r="F290" s="2"/>
    </row>
    <row r="291" spans="5:6" ht="14.25" customHeight="1">
      <c r="E291" s="2"/>
      <c r="F291" s="2"/>
    </row>
    <row r="292" spans="5:6" ht="14.25" customHeight="1">
      <c r="E292" s="2"/>
      <c r="F292" s="2"/>
    </row>
    <row r="293" spans="5:6" ht="14.25" customHeight="1">
      <c r="E293" s="2"/>
      <c r="F293" s="2"/>
    </row>
    <row r="294" spans="5:6" ht="14.25" customHeight="1">
      <c r="E294" s="2"/>
      <c r="F294" s="2"/>
    </row>
    <row r="295" spans="5:6" ht="14.25" customHeight="1">
      <c r="E295" s="2"/>
      <c r="F295" s="2"/>
    </row>
    <row r="296" spans="5:6" ht="14.25" customHeight="1">
      <c r="E296" s="2"/>
      <c r="F296" s="2"/>
    </row>
    <row r="297" spans="5:6" ht="14.25" customHeight="1">
      <c r="E297" s="2"/>
      <c r="F297" s="2"/>
    </row>
    <row r="298" spans="5:6" ht="14.25" customHeight="1">
      <c r="E298" s="2"/>
      <c r="F298" s="2"/>
    </row>
    <row r="299" spans="5:6" ht="14.25" customHeight="1">
      <c r="E299" s="2"/>
      <c r="F299" s="2"/>
    </row>
    <row r="300" spans="5:6" ht="14.25" customHeight="1">
      <c r="E300" s="2"/>
      <c r="F300" s="2"/>
    </row>
    <row r="301" spans="5:6" ht="14.25" customHeight="1">
      <c r="E301" s="2"/>
      <c r="F301" s="2"/>
    </row>
    <row r="302" spans="5:6" ht="14.25" customHeight="1">
      <c r="E302" s="2"/>
      <c r="F302" s="2"/>
    </row>
    <row r="303" spans="5:6" ht="14.25" customHeight="1">
      <c r="E303" s="2"/>
      <c r="F303" s="2"/>
    </row>
    <row r="304" spans="5:6" ht="14.25" customHeight="1">
      <c r="E304" s="2"/>
      <c r="F304" s="2"/>
    </row>
    <row r="305" spans="5:6" ht="14.25" customHeight="1">
      <c r="E305" s="2"/>
      <c r="F305" s="2"/>
    </row>
    <row r="306" spans="5:6" ht="14.25" customHeight="1">
      <c r="E306" s="2"/>
      <c r="F306" s="2"/>
    </row>
    <row r="307" spans="5:6" ht="14.25" customHeight="1">
      <c r="E307" s="2"/>
      <c r="F307" s="2"/>
    </row>
    <row r="308" spans="5:6" ht="14.25" customHeight="1">
      <c r="E308" s="2"/>
      <c r="F308" s="2"/>
    </row>
    <row r="309" spans="5:6" ht="14.25" customHeight="1">
      <c r="E309" s="2"/>
      <c r="F309" s="2"/>
    </row>
    <row r="310" spans="5:6" ht="14.25" customHeight="1">
      <c r="E310" s="2"/>
      <c r="F310" s="2"/>
    </row>
    <row r="311" spans="5:6" ht="14.25" customHeight="1">
      <c r="E311" s="2"/>
      <c r="F311" s="2"/>
    </row>
    <row r="312" spans="5:6" ht="14.25" customHeight="1">
      <c r="E312" s="2"/>
      <c r="F312" s="2"/>
    </row>
    <row r="313" spans="5:6" ht="14.25" customHeight="1">
      <c r="E313" s="2"/>
      <c r="F313" s="2"/>
    </row>
    <row r="314" spans="5:6" ht="14.25" customHeight="1">
      <c r="E314" s="2"/>
      <c r="F314" s="2"/>
    </row>
    <row r="315" spans="5:6" ht="14.25" customHeight="1">
      <c r="E315" s="2"/>
      <c r="F315" s="2"/>
    </row>
    <row r="316" spans="5:6" ht="14.25" customHeight="1">
      <c r="E316" s="2"/>
      <c r="F316" s="2"/>
    </row>
    <row r="317" spans="5:6" ht="14.25" customHeight="1">
      <c r="E317" s="2"/>
      <c r="F317" s="2"/>
    </row>
    <row r="318" spans="5:6" ht="14.25" customHeight="1">
      <c r="E318" s="2"/>
      <c r="F318" s="2"/>
    </row>
    <row r="319" spans="5:6" ht="14.25" customHeight="1">
      <c r="E319" s="2"/>
      <c r="F319" s="2"/>
    </row>
    <row r="320" spans="5:6" ht="14.25" customHeight="1">
      <c r="E320" s="2"/>
      <c r="F320" s="2"/>
    </row>
    <row r="321" spans="5:6" ht="14.25" customHeight="1">
      <c r="E321" s="2"/>
      <c r="F321" s="2"/>
    </row>
    <row r="322" spans="5:6" ht="14.25" customHeight="1">
      <c r="E322" s="2"/>
      <c r="F322" s="2"/>
    </row>
    <row r="323" spans="5:6" ht="14.25" customHeight="1">
      <c r="E323" s="2"/>
      <c r="F323" s="2"/>
    </row>
    <row r="324" spans="5:6" ht="14.25" customHeight="1">
      <c r="E324" s="2"/>
      <c r="F324" s="2"/>
    </row>
    <row r="325" spans="5:6" ht="14.25" customHeight="1">
      <c r="E325" s="2"/>
      <c r="F325" s="2"/>
    </row>
    <row r="326" spans="5:6" ht="14.25" customHeight="1">
      <c r="E326" s="2"/>
      <c r="F326" s="2"/>
    </row>
    <row r="327" spans="5:6" ht="14.25" customHeight="1">
      <c r="E327" s="2"/>
      <c r="F327" s="2"/>
    </row>
    <row r="328" spans="5:6" ht="14.25" customHeight="1">
      <c r="E328" s="2"/>
      <c r="F328" s="2"/>
    </row>
    <row r="329" spans="5:6" ht="14.25" customHeight="1">
      <c r="E329" s="2"/>
      <c r="F329" s="2"/>
    </row>
    <row r="330" spans="5:6" ht="14.25" customHeight="1">
      <c r="E330" s="2"/>
      <c r="F330" s="2"/>
    </row>
    <row r="331" spans="5:6" ht="14.25" customHeight="1">
      <c r="E331" s="2"/>
      <c r="F331" s="2"/>
    </row>
    <row r="332" spans="5:6" ht="14.25" customHeight="1">
      <c r="E332" s="2"/>
      <c r="F332" s="2"/>
    </row>
    <row r="333" spans="5:6" ht="14.25" customHeight="1">
      <c r="E333" s="2"/>
      <c r="F333" s="2"/>
    </row>
    <row r="334" spans="5:6" ht="14.25" customHeight="1">
      <c r="E334" s="2"/>
      <c r="F334" s="2"/>
    </row>
    <row r="335" spans="5:6" ht="14.25" customHeight="1">
      <c r="E335" s="2"/>
      <c r="F335" s="2"/>
    </row>
    <row r="336" spans="5:6" ht="14.25" customHeight="1">
      <c r="E336" s="2"/>
      <c r="F336" s="2"/>
    </row>
    <row r="337" spans="5:6" ht="14.25" customHeight="1">
      <c r="E337" s="2"/>
      <c r="F337" s="2"/>
    </row>
    <row r="338" spans="5:6" ht="14.25" customHeight="1">
      <c r="E338" s="2"/>
      <c r="F338" s="2"/>
    </row>
    <row r="339" spans="5:6" ht="14.25" customHeight="1">
      <c r="E339" s="2"/>
      <c r="F339" s="2"/>
    </row>
    <row r="340" spans="5:6" ht="14.25" customHeight="1">
      <c r="E340" s="2"/>
      <c r="F340" s="2"/>
    </row>
    <row r="341" spans="5:6" ht="14.25" customHeight="1">
      <c r="E341" s="2"/>
      <c r="F341" s="2"/>
    </row>
    <row r="342" spans="5:6" ht="14.25" customHeight="1">
      <c r="E342" s="2"/>
      <c r="F342" s="2"/>
    </row>
    <row r="343" spans="5:6" ht="14.25" customHeight="1">
      <c r="E343" s="2"/>
      <c r="F343" s="2"/>
    </row>
    <row r="344" spans="5:6" ht="14.25" customHeight="1">
      <c r="E344" s="2"/>
      <c r="F344" s="2"/>
    </row>
    <row r="345" spans="5:6" ht="14.25" customHeight="1">
      <c r="E345" s="2"/>
      <c r="F345" s="2"/>
    </row>
    <row r="346" spans="5:6" ht="14.25" customHeight="1">
      <c r="E346" s="2"/>
      <c r="F346" s="2"/>
    </row>
    <row r="347" spans="5:6" ht="14.25" customHeight="1">
      <c r="E347" s="2"/>
      <c r="F347" s="2"/>
    </row>
    <row r="348" spans="5:6" ht="14.25" customHeight="1">
      <c r="E348" s="2"/>
      <c r="F348" s="2"/>
    </row>
    <row r="349" spans="5:6" ht="14.25" customHeight="1">
      <c r="E349" s="2"/>
      <c r="F349" s="2"/>
    </row>
    <row r="350" spans="5:6" ht="14.25" customHeight="1">
      <c r="E350" s="2"/>
      <c r="F350" s="2"/>
    </row>
    <row r="351" spans="5:6" ht="14.25" customHeight="1">
      <c r="E351" s="2"/>
      <c r="F351" s="2"/>
    </row>
    <row r="352" spans="5:6" ht="14.25" customHeight="1">
      <c r="E352" s="2"/>
      <c r="F352" s="2"/>
    </row>
    <row r="353" spans="5:6" ht="14.25" customHeight="1">
      <c r="E353" s="2"/>
      <c r="F353" s="2"/>
    </row>
    <row r="354" spans="5:6" ht="14.25" customHeight="1">
      <c r="E354" s="2"/>
      <c r="F354" s="2"/>
    </row>
    <row r="355" spans="5:6" ht="14.25" customHeight="1">
      <c r="E355" s="2"/>
      <c r="F355" s="2"/>
    </row>
    <row r="356" spans="5:6" ht="14.25" customHeight="1">
      <c r="E356" s="2"/>
      <c r="F356" s="2"/>
    </row>
    <row r="357" spans="5:6" ht="14.25" customHeight="1">
      <c r="E357" s="2"/>
      <c r="F357" s="2"/>
    </row>
    <row r="358" spans="5:6" ht="14.25" customHeight="1">
      <c r="E358" s="2"/>
      <c r="F358" s="2"/>
    </row>
    <row r="359" spans="5:6" ht="14.25" customHeight="1">
      <c r="E359" s="2"/>
      <c r="F359" s="2"/>
    </row>
    <row r="360" spans="5:6" ht="14.25" customHeight="1">
      <c r="E360" s="2"/>
      <c r="F360" s="2"/>
    </row>
    <row r="361" spans="5:6" ht="14.25" customHeight="1">
      <c r="E361" s="2"/>
      <c r="F361" s="2"/>
    </row>
    <row r="362" spans="5:6" ht="14.25" customHeight="1">
      <c r="E362" s="2"/>
      <c r="F362" s="2"/>
    </row>
    <row r="363" spans="5:6" ht="14.25" customHeight="1">
      <c r="E363" s="2"/>
      <c r="F363" s="2"/>
    </row>
    <row r="364" spans="5:6" ht="14.25" customHeight="1">
      <c r="E364" s="2"/>
      <c r="F364" s="2"/>
    </row>
    <row r="365" spans="5:6" ht="14.25" customHeight="1">
      <c r="E365" s="2"/>
      <c r="F365" s="2"/>
    </row>
    <row r="366" spans="5:6" ht="14.25" customHeight="1">
      <c r="E366" s="2"/>
      <c r="F366" s="2"/>
    </row>
    <row r="367" spans="5:6" ht="14.25" customHeight="1">
      <c r="E367" s="2"/>
      <c r="F367" s="2"/>
    </row>
    <row r="368" spans="5:6" ht="14.25" customHeight="1">
      <c r="E368" s="2"/>
      <c r="F368" s="2"/>
    </row>
    <row r="369" spans="5:6" ht="14.25" customHeight="1">
      <c r="E369" s="2"/>
      <c r="F369" s="2"/>
    </row>
    <row r="370" spans="5:6" ht="14.25" customHeight="1">
      <c r="E370" s="2"/>
      <c r="F370" s="2"/>
    </row>
    <row r="371" spans="5:6" ht="14.25" customHeight="1">
      <c r="E371" s="2"/>
      <c r="F371" s="2"/>
    </row>
    <row r="372" spans="5:6" ht="14.25" customHeight="1">
      <c r="E372" s="2"/>
      <c r="F372" s="2"/>
    </row>
    <row r="373" spans="5:6" ht="14.25" customHeight="1">
      <c r="E373" s="2"/>
      <c r="F373" s="2"/>
    </row>
    <row r="374" spans="5:6" ht="14.25" customHeight="1">
      <c r="E374" s="2"/>
      <c r="F374" s="2"/>
    </row>
    <row r="375" spans="5:6" ht="14.25" customHeight="1">
      <c r="E375" s="2"/>
      <c r="F375" s="2"/>
    </row>
    <row r="376" spans="5:6" ht="14.25" customHeight="1">
      <c r="E376" s="2"/>
      <c r="F376" s="2"/>
    </row>
    <row r="377" spans="5:6" ht="14.25" customHeight="1">
      <c r="E377" s="2"/>
      <c r="F377" s="2"/>
    </row>
    <row r="378" spans="5:6" ht="14.25" customHeight="1">
      <c r="E378" s="2"/>
      <c r="F378" s="2"/>
    </row>
    <row r="379" spans="5:6" ht="14.25" customHeight="1">
      <c r="E379" s="2"/>
      <c r="F379" s="2"/>
    </row>
    <row r="380" spans="5:6" ht="14.25" customHeight="1">
      <c r="E380" s="2"/>
      <c r="F380" s="2"/>
    </row>
    <row r="381" spans="5:6" ht="14.25" customHeight="1">
      <c r="E381" s="2"/>
      <c r="F381" s="2"/>
    </row>
    <row r="382" spans="5:6" ht="14.25" customHeight="1">
      <c r="E382" s="2"/>
      <c r="F382" s="2"/>
    </row>
    <row r="383" spans="5:6" ht="14.25" customHeight="1">
      <c r="E383" s="2"/>
      <c r="F383" s="2"/>
    </row>
    <row r="384" spans="5:6" ht="14.25" customHeight="1">
      <c r="E384" s="2"/>
      <c r="F384" s="2"/>
    </row>
    <row r="385" spans="5:6" ht="14.25" customHeight="1">
      <c r="E385" s="2"/>
      <c r="F385" s="2"/>
    </row>
    <row r="386" spans="5:6" ht="14.25" customHeight="1">
      <c r="E386" s="2"/>
      <c r="F386" s="2"/>
    </row>
    <row r="387" spans="5:6" ht="14.25" customHeight="1">
      <c r="E387" s="2"/>
      <c r="F387" s="2"/>
    </row>
    <row r="388" spans="5:6" ht="14.25" customHeight="1">
      <c r="E388" s="2"/>
      <c r="F388" s="2"/>
    </row>
    <row r="389" spans="5:6" ht="14.25" customHeight="1">
      <c r="E389" s="2"/>
      <c r="F389" s="2"/>
    </row>
    <row r="390" spans="5:6" ht="14.25" customHeight="1">
      <c r="E390" s="2"/>
      <c r="F390" s="2"/>
    </row>
    <row r="391" spans="5:6" ht="14.25" customHeight="1">
      <c r="E391" s="2"/>
      <c r="F391" s="2"/>
    </row>
    <row r="392" spans="5:6" ht="14.25" customHeight="1">
      <c r="E392" s="2"/>
      <c r="F392" s="2"/>
    </row>
    <row r="393" spans="5:6" ht="14.25" customHeight="1">
      <c r="E393" s="2"/>
      <c r="F393" s="2"/>
    </row>
    <row r="394" spans="5:6" ht="14.25" customHeight="1">
      <c r="E394" s="2"/>
      <c r="F394" s="2"/>
    </row>
    <row r="395" spans="5:6" ht="14.25" customHeight="1">
      <c r="E395" s="2"/>
      <c r="F395" s="2"/>
    </row>
    <row r="396" spans="5:6" ht="14.25" customHeight="1">
      <c r="E396" s="2"/>
      <c r="F396" s="2"/>
    </row>
    <row r="397" spans="5:6" ht="14.25" customHeight="1">
      <c r="E397" s="2"/>
      <c r="F397" s="2"/>
    </row>
    <row r="398" spans="5:6" ht="14.25" customHeight="1">
      <c r="E398" s="2"/>
      <c r="F398" s="2"/>
    </row>
    <row r="399" spans="5:6" ht="14.25" customHeight="1">
      <c r="E399" s="2"/>
      <c r="F399" s="2"/>
    </row>
    <row r="400" spans="5:6" ht="14.25" customHeight="1">
      <c r="E400" s="2"/>
      <c r="F400" s="2"/>
    </row>
    <row r="401" spans="5:6" ht="14.25" customHeight="1">
      <c r="E401" s="2"/>
      <c r="F401" s="2"/>
    </row>
    <row r="402" spans="5:6" ht="14.25" customHeight="1">
      <c r="E402" s="2"/>
      <c r="F402" s="2"/>
    </row>
    <row r="403" spans="5:6" ht="14.25" customHeight="1">
      <c r="E403" s="2"/>
      <c r="F403" s="2"/>
    </row>
    <row r="404" spans="5:6" ht="14.25" customHeight="1">
      <c r="E404" s="2"/>
      <c r="F404" s="2"/>
    </row>
    <row r="405" spans="5:6" ht="14.25" customHeight="1">
      <c r="E405" s="2"/>
      <c r="F405" s="2"/>
    </row>
    <row r="406" spans="5:6" ht="14.25" customHeight="1">
      <c r="E406" s="2"/>
      <c r="F406" s="2"/>
    </row>
    <row r="407" spans="5:6" ht="14.25" customHeight="1">
      <c r="E407" s="2"/>
      <c r="F407" s="2"/>
    </row>
    <row r="408" spans="5:6" ht="14.25" customHeight="1">
      <c r="E408" s="2"/>
      <c r="F408" s="2"/>
    </row>
    <row r="409" spans="5:6" ht="14.25" customHeight="1">
      <c r="E409" s="2"/>
      <c r="F409" s="2"/>
    </row>
    <row r="410" spans="5:6" ht="14.25" customHeight="1">
      <c r="E410" s="2"/>
      <c r="F410" s="2"/>
    </row>
    <row r="411" spans="5:6" ht="14.25" customHeight="1">
      <c r="E411" s="2"/>
      <c r="F411" s="2"/>
    </row>
    <row r="412" spans="5:6" ht="14.25" customHeight="1">
      <c r="E412" s="2"/>
      <c r="F412" s="2"/>
    </row>
    <row r="413" spans="5:6" ht="14.25" customHeight="1">
      <c r="E413" s="2"/>
      <c r="F413" s="2"/>
    </row>
    <row r="414" spans="5:6" ht="14.25" customHeight="1">
      <c r="E414" s="2"/>
      <c r="F414" s="2"/>
    </row>
    <row r="415" spans="5:6" ht="14.25" customHeight="1">
      <c r="E415" s="2"/>
      <c r="F415" s="2"/>
    </row>
    <row r="416" spans="5:6" ht="14.25" customHeight="1">
      <c r="E416" s="2"/>
      <c r="F416" s="2"/>
    </row>
    <row r="417" spans="5:6" ht="14.25" customHeight="1">
      <c r="E417" s="2"/>
      <c r="F417" s="2"/>
    </row>
    <row r="418" spans="5:6" ht="14.25" customHeight="1">
      <c r="E418" s="2"/>
      <c r="F418" s="2"/>
    </row>
    <row r="419" spans="5:6" ht="14.25" customHeight="1">
      <c r="E419" s="2"/>
      <c r="F419" s="2"/>
    </row>
    <row r="420" spans="5:6" ht="14.25" customHeight="1">
      <c r="E420" s="2"/>
      <c r="F420" s="2"/>
    </row>
    <row r="421" spans="5:6" ht="14.25" customHeight="1">
      <c r="E421" s="2"/>
      <c r="F421" s="2"/>
    </row>
    <row r="422" spans="5:6" ht="14.25" customHeight="1">
      <c r="E422" s="2"/>
      <c r="F422" s="2"/>
    </row>
    <row r="423" spans="5:6" ht="14.25" customHeight="1">
      <c r="E423" s="2"/>
      <c r="F423" s="2"/>
    </row>
    <row r="424" spans="5:6" ht="14.25" customHeight="1">
      <c r="E424" s="2"/>
      <c r="F424" s="2"/>
    </row>
    <row r="425" spans="5:6" ht="14.25" customHeight="1">
      <c r="E425" s="2"/>
      <c r="F425" s="2"/>
    </row>
    <row r="426" spans="5:6" ht="14.25" customHeight="1">
      <c r="E426" s="2"/>
      <c r="F426" s="2"/>
    </row>
    <row r="427" spans="5:6" ht="14.25" customHeight="1">
      <c r="E427" s="2"/>
      <c r="F427" s="2"/>
    </row>
    <row r="428" spans="5:6" ht="14.25" customHeight="1">
      <c r="E428" s="2"/>
      <c r="F428" s="2"/>
    </row>
    <row r="429" spans="5:6" ht="14.25" customHeight="1">
      <c r="E429" s="2"/>
      <c r="F429" s="2"/>
    </row>
    <row r="430" spans="5:6" ht="14.25" customHeight="1">
      <c r="E430" s="2"/>
      <c r="F430" s="2"/>
    </row>
    <row r="431" spans="5:6" ht="14.25" customHeight="1">
      <c r="E431" s="2"/>
      <c r="F431" s="2"/>
    </row>
    <row r="432" spans="5:6" ht="14.25" customHeight="1">
      <c r="E432" s="2"/>
      <c r="F432" s="2"/>
    </row>
    <row r="433" spans="5:6" ht="14.25" customHeight="1">
      <c r="E433" s="2"/>
      <c r="F433" s="2"/>
    </row>
    <row r="434" spans="5:6" ht="14.25" customHeight="1">
      <c r="E434" s="2"/>
      <c r="F434" s="2"/>
    </row>
    <row r="435" spans="5:6" ht="14.25" customHeight="1">
      <c r="E435" s="2"/>
      <c r="F435" s="2"/>
    </row>
    <row r="436" spans="5:6" ht="14.25" customHeight="1">
      <c r="E436" s="2"/>
      <c r="F436" s="2"/>
    </row>
    <row r="437" spans="5:6" ht="14.25" customHeight="1">
      <c r="E437" s="2"/>
      <c r="F437" s="2"/>
    </row>
    <row r="438" spans="5:6" ht="14.25" customHeight="1">
      <c r="E438" s="2"/>
      <c r="F438" s="2"/>
    </row>
    <row r="439" spans="5:6" ht="14.25" customHeight="1">
      <c r="E439" s="2"/>
      <c r="F439" s="2"/>
    </row>
    <row r="440" spans="5:6" ht="14.25" customHeight="1">
      <c r="E440" s="2"/>
      <c r="F440" s="2"/>
    </row>
    <row r="441" spans="5:6" ht="14.25" customHeight="1">
      <c r="E441" s="2"/>
      <c r="F441" s="2"/>
    </row>
    <row r="442" spans="5:6" ht="14.25" customHeight="1">
      <c r="E442" s="2"/>
      <c r="F442" s="2"/>
    </row>
    <row r="443" spans="5:6" ht="14.25" customHeight="1">
      <c r="E443" s="2"/>
      <c r="F443" s="2"/>
    </row>
    <row r="444" spans="5:6" ht="14.25" customHeight="1">
      <c r="E444" s="2"/>
      <c r="F444" s="2"/>
    </row>
    <row r="445" spans="5:6" ht="14.25" customHeight="1">
      <c r="E445" s="2"/>
      <c r="F445" s="2"/>
    </row>
    <row r="446" spans="5:6" ht="14.25" customHeight="1">
      <c r="E446" s="2"/>
      <c r="F446" s="2"/>
    </row>
    <row r="447" spans="5:6" ht="14.25" customHeight="1">
      <c r="E447" s="2"/>
      <c r="F447" s="2"/>
    </row>
    <row r="448" spans="5:6" ht="14.25" customHeight="1">
      <c r="E448" s="2"/>
      <c r="F448" s="2"/>
    </row>
    <row r="449" spans="5:6" ht="14.25" customHeight="1">
      <c r="E449" s="2"/>
      <c r="F449" s="2"/>
    </row>
    <row r="450" spans="5:6" ht="14.25" customHeight="1">
      <c r="E450" s="2"/>
      <c r="F450" s="2"/>
    </row>
    <row r="451" spans="5:6" ht="14.25" customHeight="1">
      <c r="E451" s="2"/>
      <c r="F451" s="2"/>
    </row>
    <row r="452" spans="5:6" ht="14.25" customHeight="1">
      <c r="E452" s="2"/>
      <c r="F452" s="2"/>
    </row>
    <row r="453" spans="5:6" ht="14.25" customHeight="1">
      <c r="E453" s="2"/>
      <c r="F453" s="2"/>
    </row>
    <row r="454" spans="5:6" ht="14.25" customHeight="1">
      <c r="E454" s="2"/>
      <c r="F454" s="2"/>
    </row>
    <row r="455" spans="5:6" ht="14.25" customHeight="1">
      <c r="E455" s="2"/>
      <c r="F455" s="2"/>
    </row>
    <row r="456" spans="5:6" ht="14.25" customHeight="1">
      <c r="E456" s="2"/>
      <c r="F456" s="2"/>
    </row>
    <row r="457" spans="5:6" ht="14.25" customHeight="1">
      <c r="E457" s="2"/>
      <c r="F457" s="2"/>
    </row>
    <row r="458" spans="5:6" ht="14.25" customHeight="1">
      <c r="E458" s="2"/>
      <c r="F458" s="2"/>
    </row>
    <row r="459" spans="5:6" ht="14.25" customHeight="1">
      <c r="E459" s="2"/>
      <c r="F459" s="2"/>
    </row>
    <row r="460" spans="5:6" ht="14.25" customHeight="1">
      <c r="E460" s="2"/>
      <c r="F460" s="2"/>
    </row>
    <row r="461" spans="5:6" ht="14.25" customHeight="1">
      <c r="E461" s="2"/>
      <c r="F461" s="2"/>
    </row>
    <row r="462" spans="5:6" ht="14.25" customHeight="1">
      <c r="E462" s="2"/>
      <c r="F462" s="2"/>
    </row>
    <row r="463" spans="5:6" ht="14.25" customHeight="1">
      <c r="E463" s="2"/>
      <c r="F463" s="2"/>
    </row>
    <row r="464" spans="5:6" ht="14.25" customHeight="1">
      <c r="E464" s="2"/>
      <c r="F464" s="2"/>
    </row>
    <row r="465" spans="5:6" ht="14.25" customHeight="1">
      <c r="E465" s="2"/>
      <c r="F465" s="2"/>
    </row>
    <row r="466" spans="5:6" ht="14.25" customHeight="1">
      <c r="E466" s="2"/>
      <c r="F466" s="2"/>
    </row>
    <row r="467" spans="5:6" ht="14.25" customHeight="1">
      <c r="E467" s="2"/>
      <c r="F467" s="2"/>
    </row>
    <row r="468" spans="5:6" ht="14.25" customHeight="1">
      <c r="E468" s="2"/>
      <c r="F468" s="2"/>
    </row>
    <row r="469" spans="5:6" ht="14.25" customHeight="1">
      <c r="E469" s="2"/>
      <c r="F469" s="2"/>
    </row>
    <row r="470" spans="5:6" ht="14.25" customHeight="1">
      <c r="E470" s="2"/>
      <c r="F470" s="2"/>
    </row>
    <row r="471" spans="5:6" ht="14.25" customHeight="1">
      <c r="E471" s="2"/>
      <c r="F471" s="2"/>
    </row>
    <row r="472" spans="5:6" ht="14.25" customHeight="1">
      <c r="E472" s="2"/>
      <c r="F472" s="2"/>
    </row>
    <row r="473" spans="5:6" ht="14.25" customHeight="1">
      <c r="E473" s="2"/>
      <c r="F473" s="2"/>
    </row>
    <row r="474" spans="5:6" ht="14.25" customHeight="1">
      <c r="E474" s="2"/>
      <c r="F474" s="2"/>
    </row>
    <row r="475" spans="5:6" ht="14.25" customHeight="1">
      <c r="E475" s="2"/>
      <c r="F475" s="2"/>
    </row>
    <row r="476" spans="5:6" ht="14.25" customHeight="1">
      <c r="E476" s="2"/>
      <c r="F476" s="2"/>
    </row>
    <row r="477" spans="5:6" ht="14.25" customHeight="1">
      <c r="E477" s="2"/>
      <c r="F477" s="2"/>
    </row>
    <row r="478" spans="5:6" ht="14.25" customHeight="1">
      <c r="E478" s="2"/>
      <c r="F478" s="2"/>
    </row>
    <row r="479" spans="5:6" ht="14.25" customHeight="1">
      <c r="E479" s="2"/>
      <c r="F479" s="2"/>
    </row>
    <row r="480" spans="5:6" ht="14.25" customHeight="1">
      <c r="E480" s="2"/>
      <c r="F480" s="2"/>
    </row>
    <row r="481" spans="5:6" ht="14.25" customHeight="1">
      <c r="E481" s="2"/>
      <c r="F481" s="2"/>
    </row>
    <row r="482" spans="5:6" ht="14.25" customHeight="1">
      <c r="E482" s="2"/>
      <c r="F482" s="2"/>
    </row>
    <row r="483" spans="5:6" ht="14.25" customHeight="1">
      <c r="E483" s="2"/>
      <c r="F483" s="2"/>
    </row>
    <row r="484" spans="5:6" ht="14.25" customHeight="1">
      <c r="E484" s="2"/>
      <c r="F484" s="2"/>
    </row>
    <row r="485" spans="5:6" ht="14.25" customHeight="1">
      <c r="E485" s="2"/>
      <c r="F485" s="2"/>
    </row>
    <row r="486" spans="5:6" ht="14.25" customHeight="1">
      <c r="E486" s="2"/>
      <c r="F486" s="2"/>
    </row>
    <row r="487" spans="5:6" ht="14.25" customHeight="1">
      <c r="E487" s="2"/>
      <c r="F487" s="2"/>
    </row>
    <row r="488" spans="5:6" ht="14.25" customHeight="1">
      <c r="E488" s="2"/>
      <c r="F488" s="2"/>
    </row>
    <row r="489" spans="5:6" ht="14.25" customHeight="1">
      <c r="E489" s="2"/>
      <c r="F489" s="2"/>
    </row>
    <row r="490" spans="5:6" ht="14.25" customHeight="1">
      <c r="E490" s="2"/>
      <c r="F490" s="2"/>
    </row>
    <row r="491" spans="5:6" ht="14.25" customHeight="1">
      <c r="E491" s="2"/>
      <c r="F491" s="2"/>
    </row>
    <row r="492" spans="5:6" ht="14.25" customHeight="1">
      <c r="E492" s="2"/>
      <c r="F492" s="2"/>
    </row>
    <row r="493" spans="5:6" ht="14.25" customHeight="1">
      <c r="E493" s="2"/>
      <c r="F493" s="2"/>
    </row>
    <row r="494" spans="5:6" ht="14.25" customHeight="1">
      <c r="E494" s="2"/>
      <c r="F494" s="2"/>
    </row>
    <row r="495" spans="5:6" ht="14.25" customHeight="1">
      <c r="E495" s="2"/>
      <c r="F495" s="2"/>
    </row>
    <row r="496" spans="5:6" ht="14.25" customHeight="1">
      <c r="E496" s="2"/>
      <c r="F496" s="2"/>
    </row>
    <row r="497" spans="5:6" ht="14.25" customHeight="1">
      <c r="E497" s="2"/>
      <c r="F497" s="2"/>
    </row>
    <row r="498" spans="5:6" ht="14.25" customHeight="1">
      <c r="E498" s="2"/>
      <c r="F498" s="2"/>
    </row>
    <row r="499" spans="5:6" ht="14.25" customHeight="1">
      <c r="E499" s="2"/>
      <c r="F499" s="2"/>
    </row>
    <row r="500" spans="5:6" ht="14.25" customHeight="1">
      <c r="E500" s="2"/>
      <c r="F500" s="2"/>
    </row>
    <row r="501" spans="5:6" ht="14.25" customHeight="1">
      <c r="E501" s="2"/>
      <c r="F501" s="2"/>
    </row>
    <row r="502" spans="5:6" ht="14.25" customHeight="1">
      <c r="E502" s="2"/>
      <c r="F502" s="2"/>
    </row>
    <row r="503" spans="5:6" ht="14.25" customHeight="1">
      <c r="E503" s="2"/>
      <c r="F503" s="2"/>
    </row>
    <row r="504" spans="5:6" ht="14.25" customHeight="1">
      <c r="E504" s="2"/>
      <c r="F504" s="2"/>
    </row>
    <row r="505" spans="5:6" ht="14.25" customHeight="1">
      <c r="E505" s="2"/>
      <c r="F505" s="2"/>
    </row>
    <row r="506" spans="5:6" ht="14.25" customHeight="1">
      <c r="E506" s="2"/>
      <c r="F506" s="2"/>
    </row>
    <row r="507" spans="5:6" ht="14.25" customHeight="1">
      <c r="E507" s="2"/>
      <c r="F507" s="2"/>
    </row>
    <row r="508" spans="5:6" ht="14.25" customHeight="1">
      <c r="E508" s="2"/>
      <c r="F508" s="2"/>
    </row>
    <row r="509" spans="5:6" ht="14.25" customHeight="1">
      <c r="E509" s="2"/>
      <c r="F509" s="2"/>
    </row>
    <row r="510" spans="5:6" ht="14.25" customHeight="1">
      <c r="E510" s="2"/>
      <c r="F510" s="2"/>
    </row>
    <row r="511" spans="5:6" ht="14.25" customHeight="1">
      <c r="E511" s="2"/>
      <c r="F511" s="2"/>
    </row>
    <row r="512" spans="5:6" ht="14.25" customHeight="1">
      <c r="E512" s="2"/>
      <c r="F512" s="2"/>
    </row>
    <row r="513" spans="5:6" ht="14.25" customHeight="1">
      <c r="E513" s="2"/>
      <c r="F513" s="2"/>
    </row>
    <row r="514" spans="5:6" ht="14.25" customHeight="1">
      <c r="E514" s="2"/>
      <c r="F514" s="2"/>
    </row>
    <row r="515" spans="5:6" ht="14.25" customHeight="1">
      <c r="E515" s="2"/>
      <c r="F515" s="2"/>
    </row>
    <row r="516" spans="5:6" ht="14.25" customHeight="1">
      <c r="E516" s="2"/>
      <c r="F516" s="2"/>
    </row>
    <row r="517" spans="5:6" ht="14.25" customHeight="1">
      <c r="E517" s="2"/>
      <c r="F517" s="2"/>
    </row>
    <row r="518" spans="5:6" ht="14.25" customHeight="1">
      <c r="E518" s="2"/>
      <c r="F518" s="2"/>
    </row>
    <row r="519" spans="5:6" ht="14.25" customHeight="1">
      <c r="E519" s="2"/>
      <c r="F519" s="2"/>
    </row>
    <row r="520" spans="5:6" ht="14.25" customHeight="1">
      <c r="E520" s="2"/>
      <c r="F520" s="2"/>
    </row>
    <row r="521" spans="5:6" ht="14.25" customHeight="1">
      <c r="E521" s="2"/>
      <c r="F521" s="2"/>
    </row>
    <row r="522" spans="5:6" ht="14.25" customHeight="1">
      <c r="E522" s="2"/>
      <c r="F522" s="2"/>
    </row>
    <row r="523" spans="5:6" ht="14.25" customHeight="1">
      <c r="E523" s="2"/>
      <c r="F523" s="2"/>
    </row>
    <row r="524" spans="5:6" ht="14.25" customHeight="1">
      <c r="E524" s="2"/>
      <c r="F524" s="2"/>
    </row>
    <row r="525" spans="5:6" ht="14.25" customHeight="1">
      <c r="E525" s="2"/>
      <c r="F525" s="2"/>
    </row>
    <row r="526" spans="5:6" ht="14.25" customHeight="1">
      <c r="E526" s="2"/>
      <c r="F526" s="2"/>
    </row>
    <row r="527" spans="5:6" ht="14.25" customHeight="1">
      <c r="E527" s="2"/>
      <c r="F527" s="2"/>
    </row>
    <row r="528" spans="5:6" ht="14.25" customHeight="1">
      <c r="E528" s="2"/>
      <c r="F528" s="2"/>
    </row>
    <row r="529" spans="5:6" ht="14.25" customHeight="1">
      <c r="E529" s="2"/>
      <c r="F529" s="2"/>
    </row>
    <row r="530" spans="5:6" ht="14.25" customHeight="1">
      <c r="E530" s="2"/>
      <c r="F530" s="2"/>
    </row>
    <row r="531" spans="5:6" ht="14.25" customHeight="1">
      <c r="E531" s="2"/>
      <c r="F531" s="2"/>
    </row>
    <row r="532" spans="5:6" ht="14.25" customHeight="1">
      <c r="E532" s="2"/>
      <c r="F532" s="2"/>
    </row>
    <row r="533" spans="5:6" ht="14.25" customHeight="1">
      <c r="E533" s="2"/>
      <c r="F533" s="2"/>
    </row>
    <row r="534" spans="5:6" ht="14.25" customHeight="1">
      <c r="E534" s="2"/>
      <c r="F534" s="2"/>
    </row>
    <row r="535" spans="5:6" ht="14.25" customHeight="1">
      <c r="E535" s="2"/>
      <c r="F535" s="2"/>
    </row>
    <row r="536" spans="5:6" ht="14.25" customHeight="1">
      <c r="E536" s="2"/>
      <c r="F536" s="2"/>
    </row>
    <row r="537" spans="5:6" ht="14.25" customHeight="1">
      <c r="E537" s="2"/>
      <c r="F537" s="2"/>
    </row>
    <row r="538" spans="5:6" ht="14.25" customHeight="1">
      <c r="E538" s="2"/>
      <c r="F538" s="2"/>
    </row>
    <row r="539" spans="5:6" ht="14.25" customHeight="1">
      <c r="E539" s="2"/>
      <c r="F539" s="2"/>
    </row>
    <row r="540" spans="5:6" ht="14.25" customHeight="1">
      <c r="E540" s="2"/>
      <c r="F540" s="2"/>
    </row>
    <row r="541" spans="5:6" ht="14.25" customHeight="1">
      <c r="E541" s="2"/>
      <c r="F541" s="2"/>
    </row>
    <row r="542" spans="5:6" ht="14.25" customHeight="1">
      <c r="E542" s="2"/>
      <c r="F542" s="2"/>
    </row>
    <row r="543" spans="5:6" ht="14.25" customHeight="1">
      <c r="E543" s="2"/>
      <c r="F543" s="2"/>
    </row>
    <row r="544" spans="5:6" ht="14.25" customHeight="1">
      <c r="E544" s="2"/>
      <c r="F544" s="2"/>
    </row>
    <row r="545" spans="5:6" ht="14.25" customHeight="1">
      <c r="E545" s="2"/>
      <c r="F545" s="2"/>
    </row>
    <row r="546" spans="5:6" ht="14.25" customHeight="1">
      <c r="E546" s="2"/>
      <c r="F546" s="2"/>
    </row>
    <row r="547" spans="5:6" ht="14.25" customHeight="1">
      <c r="E547" s="2"/>
      <c r="F547" s="2"/>
    </row>
    <row r="548" spans="5:6" ht="14.25" customHeight="1">
      <c r="E548" s="2"/>
      <c r="F548" s="2"/>
    </row>
    <row r="549" spans="5:6" ht="14.25" customHeight="1">
      <c r="E549" s="2"/>
      <c r="F549" s="2"/>
    </row>
    <row r="550" spans="5:6" ht="14.25" customHeight="1">
      <c r="E550" s="2"/>
      <c r="F550" s="2"/>
    </row>
    <row r="551" spans="5:6" ht="14.25" customHeight="1">
      <c r="E551" s="2"/>
      <c r="F551" s="2"/>
    </row>
    <row r="552" spans="5:6" ht="14.25" customHeight="1">
      <c r="E552" s="2"/>
      <c r="F552" s="2"/>
    </row>
    <row r="553" spans="5:6" ht="14.25" customHeight="1">
      <c r="E553" s="2"/>
      <c r="F553" s="2"/>
    </row>
    <row r="554" spans="5:6" ht="14.25" customHeight="1">
      <c r="E554" s="2"/>
      <c r="F554" s="2"/>
    </row>
    <row r="555" spans="5:6" ht="14.25" customHeight="1">
      <c r="E555" s="2"/>
      <c r="F555" s="2"/>
    </row>
    <row r="556" spans="5:6" ht="14.25" customHeight="1">
      <c r="E556" s="2"/>
      <c r="F556" s="2"/>
    </row>
    <row r="557" spans="5:6" ht="14.25" customHeight="1">
      <c r="E557" s="2"/>
      <c r="F557" s="2"/>
    </row>
    <row r="558" spans="5:6" ht="14.25" customHeight="1">
      <c r="E558" s="2"/>
      <c r="F558" s="2"/>
    </row>
    <row r="559" spans="5:6" ht="14.25" customHeight="1">
      <c r="E559" s="2"/>
      <c r="F559" s="2"/>
    </row>
    <row r="560" spans="5:6" ht="14.25" customHeight="1">
      <c r="E560" s="2"/>
      <c r="F560" s="2"/>
    </row>
    <row r="561" spans="5:6" ht="14.25" customHeight="1">
      <c r="E561" s="2"/>
      <c r="F561" s="2"/>
    </row>
    <row r="562" spans="5:6" ht="14.25" customHeight="1">
      <c r="E562" s="2"/>
      <c r="F562" s="2"/>
    </row>
    <row r="563" spans="5:6" ht="14.25" customHeight="1">
      <c r="E563" s="2"/>
      <c r="F563" s="2"/>
    </row>
    <row r="564" spans="5:6" ht="14.25" customHeight="1">
      <c r="E564" s="2"/>
      <c r="F564" s="2"/>
    </row>
    <row r="565" spans="5:6" ht="14.25" customHeight="1">
      <c r="E565" s="2"/>
      <c r="F565" s="2"/>
    </row>
    <row r="566" spans="5:6" ht="14.25" customHeight="1">
      <c r="E566" s="2"/>
      <c r="F566" s="2"/>
    </row>
    <row r="567" spans="5:6" ht="14.25" customHeight="1">
      <c r="E567" s="2"/>
      <c r="F567" s="2"/>
    </row>
    <row r="568" spans="5:6" ht="14.25" customHeight="1">
      <c r="E568" s="2"/>
      <c r="F568" s="2"/>
    </row>
    <row r="569" spans="5:6" ht="14.25" customHeight="1">
      <c r="E569" s="2"/>
      <c r="F569" s="2"/>
    </row>
    <row r="570" spans="5:6" ht="14.25" customHeight="1">
      <c r="E570" s="2"/>
      <c r="F570" s="2"/>
    </row>
    <row r="571" spans="5:6" ht="14.25" customHeight="1">
      <c r="E571" s="2"/>
      <c r="F571" s="2"/>
    </row>
    <row r="572" spans="5:6" ht="14.25" customHeight="1">
      <c r="E572" s="2"/>
      <c r="F572" s="2"/>
    </row>
    <row r="573" spans="5:6" ht="14.25" customHeight="1">
      <c r="E573" s="2"/>
      <c r="F573" s="2"/>
    </row>
    <row r="574" spans="5:6" ht="14.25" customHeight="1">
      <c r="E574" s="2"/>
      <c r="F574" s="2"/>
    </row>
    <row r="575" spans="5:6" ht="14.25" customHeight="1">
      <c r="E575" s="2"/>
      <c r="F575" s="2"/>
    </row>
    <row r="576" spans="5:6" ht="14.25" customHeight="1">
      <c r="E576" s="2"/>
      <c r="F576" s="2"/>
    </row>
    <row r="577" spans="5:6" ht="14.25" customHeight="1">
      <c r="E577" s="2"/>
      <c r="F577" s="2"/>
    </row>
    <row r="578" spans="5:6" ht="14.25" customHeight="1">
      <c r="E578" s="2"/>
      <c r="F578" s="2"/>
    </row>
    <row r="579" spans="5:6" ht="14.25" customHeight="1">
      <c r="E579" s="2"/>
      <c r="F579" s="2"/>
    </row>
    <row r="580" spans="5:6" ht="14.25" customHeight="1">
      <c r="E580" s="2"/>
      <c r="F580" s="2"/>
    </row>
    <row r="581" spans="5:6" ht="14.25" customHeight="1">
      <c r="E581" s="2"/>
      <c r="F581" s="2"/>
    </row>
    <row r="582" spans="5:6" ht="14.25" customHeight="1">
      <c r="E582" s="2"/>
      <c r="F582" s="2"/>
    </row>
    <row r="583" spans="5:6" ht="14.25" customHeight="1">
      <c r="E583" s="2"/>
      <c r="F583" s="2"/>
    </row>
    <row r="584" spans="5:6" ht="14.25" customHeight="1">
      <c r="E584" s="2"/>
      <c r="F584" s="2"/>
    </row>
    <row r="585" spans="5:6" ht="14.25" customHeight="1">
      <c r="E585" s="2"/>
      <c r="F585" s="2"/>
    </row>
    <row r="586" spans="5:6" ht="14.25" customHeight="1">
      <c r="E586" s="2"/>
      <c r="F586" s="2"/>
    </row>
    <row r="587" spans="5:6" ht="14.25" customHeight="1">
      <c r="E587" s="2"/>
      <c r="F587" s="2"/>
    </row>
    <row r="588" spans="5:6" ht="14.25" customHeight="1">
      <c r="E588" s="2"/>
      <c r="F588" s="2"/>
    </row>
    <row r="589" spans="5:6" ht="14.25" customHeight="1">
      <c r="E589" s="2"/>
      <c r="F589" s="2"/>
    </row>
    <row r="590" spans="5:6" ht="14.25" customHeight="1">
      <c r="E590" s="2"/>
      <c r="F590" s="2"/>
    </row>
    <row r="591" spans="5:6" ht="14.25" customHeight="1">
      <c r="E591" s="2"/>
      <c r="F591" s="2"/>
    </row>
    <row r="592" spans="5:6" ht="14.25" customHeight="1">
      <c r="E592" s="2"/>
      <c r="F592" s="2"/>
    </row>
    <row r="593" spans="5:6" ht="14.25" customHeight="1">
      <c r="E593" s="2"/>
      <c r="F593" s="2"/>
    </row>
    <row r="594" spans="5:6" ht="14.25" customHeight="1">
      <c r="E594" s="2"/>
      <c r="F594" s="2"/>
    </row>
    <row r="595" spans="5:6" ht="14.25" customHeight="1">
      <c r="E595" s="2"/>
      <c r="F595" s="2"/>
    </row>
    <row r="596" spans="5:6" ht="14.25" customHeight="1">
      <c r="E596" s="2"/>
      <c r="F596" s="2"/>
    </row>
    <row r="597" spans="5:6" ht="14.25" customHeight="1">
      <c r="E597" s="2"/>
      <c r="F597" s="2"/>
    </row>
    <row r="598" spans="5:6" ht="14.25" customHeight="1">
      <c r="E598" s="2"/>
      <c r="F598" s="2"/>
    </row>
    <row r="599" spans="5:6" ht="14.25" customHeight="1">
      <c r="E599" s="2"/>
      <c r="F599" s="2"/>
    </row>
    <row r="600" spans="5:6" ht="14.25" customHeight="1">
      <c r="E600" s="2"/>
      <c r="F600" s="2"/>
    </row>
    <row r="601" spans="5:6" ht="14.25" customHeight="1">
      <c r="E601" s="2"/>
      <c r="F601" s="2"/>
    </row>
    <row r="602" spans="5:6" ht="14.25" customHeight="1">
      <c r="E602" s="2"/>
      <c r="F602" s="2"/>
    </row>
    <row r="603" spans="5:6" ht="14.25" customHeight="1">
      <c r="E603" s="2"/>
      <c r="F603" s="2"/>
    </row>
    <row r="604" spans="5:6" ht="14.25" customHeight="1">
      <c r="E604" s="2"/>
      <c r="F604" s="2"/>
    </row>
    <row r="605" spans="5:6" ht="14.25" customHeight="1">
      <c r="E605" s="2"/>
      <c r="F605" s="2"/>
    </row>
    <row r="606" spans="5:6" ht="14.25" customHeight="1">
      <c r="E606" s="2"/>
      <c r="F606" s="2"/>
    </row>
    <row r="607" spans="5:6" ht="14.25" customHeight="1">
      <c r="E607" s="2"/>
      <c r="F607" s="2"/>
    </row>
    <row r="608" spans="5:6" ht="14.25" customHeight="1">
      <c r="E608" s="2"/>
      <c r="F608" s="2"/>
    </row>
    <row r="609" spans="5:6" ht="14.25" customHeight="1">
      <c r="E609" s="2"/>
      <c r="F609" s="2"/>
    </row>
    <row r="610" spans="5:6" ht="14.25" customHeight="1">
      <c r="E610" s="2"/>
      <c r="F610" s="2"/>
    </row>
    <row r="611" spans="5:6" ht="14.25" customHeight="1">
      <c r="E611" s="2"/>
      <c r="F611" s="2"/>
    </row>
    <row r="612" spans="5:6" ht="14.25" customHeight="1">
      <c r="E612" s="2"/>
      <c r="F612" s="2"/>
    </row>
    <row r="613" spans="5:6" ht="14.25" customHeight="1">
      <c r="E613" s="2"/>
      <c r="F613" s="2"/>
    </row>
    <row r="614" spans="5:6" ht="14.25" customHeight="1">
      <c r="E614" s="2"/>
      <c r="F614" s="2"/>
    </row>
    <row r="615" spans="5:6" ht="14.25" customHeight="1">
      <c r="E615" s="2"/>
      <c r="F615" s="2"/>
    </row>
    <row r="616" spans="5:6" ht="14.25" customHeight="1">
      <c r="E616" s="2"/>
      <c r="F616" s="2"/>
    </row>
    <row r="617" spans="5:6" ht="14.25" customHeight="1">
      <c r="E617" s="2"/>
      <c r="F617" s="2"/>
    </row>
    <row r="618" spans="5:6" ht="14.25" customHeight="1">
      <c r="E618" s="2"/>
      <c r="F618" s="2"/>
    </row>
    <row r="619" spans="5:6" ht="14.25" customHeight="1">
      <c r="E619" s="2"/>
      <c r="F619" s="2"/>
    </row>
    <row r="620" spans="5:6" ht="14.25" customHeight="1">
      <c r="E620" s="2"/>
      <c r="F620" s="2"/>
    </row>
    <row r="621" spans="5:6" ht="14.25" customHeight="1">
      <c r="E621" s="2"/>
      <c r="F621" s="2"/>
    </row>
    <row r="622" spans="5:6" ht="14.25" customHeight="1">
      <c r="E622" s="2"/>
      <c r="F622" s="2"/>
    </row>
    <row r="623" spans="5:6" ht="14.25" customHeight="1">
      <c r="E623" s="2"/>
      <c r="F623" s="2"/>
    </row>
    <row r="624" spans="5:6" ht="14.25" customHeight="1">
      <c r="E624" s="2"/>
      <c r="F624" s="2"/>
    </row>
    <row r="625" spans="5:6" ht="14.25" customHeight="1">
      <c r="E625" s="2"/>
      <c r="F625" s="2"/>
    </row>
    <row r="626" spans="5:6" ht="14.25" customHeight="1">
      <c r="E626" s="2"/>
      <c r="F626" s="2"/>
    </row>
    <row r="627" spans="5:6" ht="14.25" customHeight="1">
      <c r="E627" s="2"/>
      <c r="F627" s="2"/>
    </row>
    <row r="628" spans="5:6" ht="14.25" customHeight="1">
      <c r="E628" s="2"/>
      <c r="F628" s="2"/>
    </row>
    <row r="629" spans="5:6" ht="14.25" customHeight="1">
      <c r="E629" s="2"/>
      <c r="F629" s="2"/>
    </row>
    <row r="630" spans="5:6" ht="14.25" customHeight="1">
      <c r="E630" s="2"/>
      <c r="F630" s="2"/>
    </row>
    <row r="631" spans="5:6" ht="14.25" customHeight="1">
      <c r="E631" s="2"/>
      <c r="F631" s="2"/>
    </row>
    <row r="632" spans="5:6" ht="14.25" customHeight="1">
      <c r="E632" s="2"/>
      <c r="F632" s="2"/>
    </row>
    <row r="633" spans="5:6" ht="14.25" customHeight="1">
      <c r="E633" s="2"/>
      <c r="F633" s="2"/>
    </row>
    <row r="634" spans="5:6" ht="14.25" customHeight="1">
      <c r="E634" s="2"/>
      <c r="F634" s="2"/>
    </row>
    <row r="635" spans="5:6" ht="14.25" customHeight="1">
      <c r="E635" s="2"/>
      <c r="F635" s="2"/>
    </row>
    <row r="636" spans="5:6" ht="14.25" customHeight="1">
      <c r="E636" s="2"/>
      <c r="F636" s="2"/>
    </row>
    <row r="637" spans="5:6" ht="14.25" customHeight="1">
      <c r="E637" s="2"/>
      <c r="F637" s="2"/>
    </row>
    <row r="638" spans="5:6" ht="14.25" customHeight="1">
      <c r="E638" s="2"/>
      <c r="F638" s="2"/>
    </row>
    <row r="639" spans="5:6" ht="14.25" customHeight="1">
      <c r="E639" s="2"/>
      <c r="F639" s="2"/>
    </row>
    <row r="640" spans="5:6" ht="14.25" customHeight="1">
      <c r="E640" s="2"/>
      <c r="F640" s="2"/>
    </row>
    <row r="641" spans="5:6" ht="14.25" customHeight="1">
      <c r="E641" s="2"/>
      <c r="F641" s="2"/>
    </row>
    <row r="642" spans="5:6" ht="14.25" customHeight="1">
      <c r="E642" s="2"/>
      <c r="F642" s="2"/>
    </row>
    <row r="643" spans="5:6" ht="14.25" customHeight="1">
      <c r="E643" s="2"/>
      <c r="F643" s="2"/>
    </row>
    <row r="644" spans="5:6" ht="14.25" customHeight="1">
      <c r="E644" s="2"/>
      <c r="F644" s="2"/>
    </row>
    <row r="645" spans="5:6" ht="14.25" customHeight="1">
      <c r="E645" s="2"/>
      <c r="F645" s="2"/>
    </row>
    <row r="646" spans="5:6" ht="14.25" customHeight="1">
      <c r="E646" s="2"/>
      <c r="F646" s="2"/>
    </row>
    <row r="647" spans="5:6" ht="14.25" customHeight="1">
      <c r="E647" s="2"/>
      <c r="F647" s="2"/>
    </row>
    <row r="648" spans="5:6" ht="14.25" customHeight="1">
      <c r="E648" s="2"/>
      <c r="F648" s="2"/>
    </row>
    <row r="649" spans="5:6" ht="14.25" customHeight="1">
      <c r="E649" s="2"/>
      <c r="F649" s="2"/>
    </row>
    <row r="650" spans="5:6" ht="14.25" customHeight="1">
      <c r="E650" s="2"/>
      <c r="F650" s="2"/>
    </row>
    <row r="651" spans="5:6" ht="14.25" customHeight="1">
      <c r="E651" s="2"/>
      <c r="F651" s="2"/>
    </row>
    <row r="652" spans="5:6" ht="14.25" customHeight="1">
      <c r="E652" s="2"/>
      <c r="F652" s="2"/>
    </row>
    <row r="653" spans="5:6" ht="14.25" customHeight="1">
      <c r="E653" s="2"/>
      <c r="F653" s="2"/>
    </row>
    <row r="654" spans="5:6" ht="14.25" customHeight="1">
      <c r="E654" s="2"/>
      <c r="F654" s="2"/>
    </row>
    <row r="655" spans="5:6" ht="14.25" customHeight="1">
      <c r="E655" s="2"/>
      <c r="F655" s="2"/>
    </row>
    <row r="656" spans="5:6" ht="14.25" customHeight="1">
      <c r="E656" s="2"/>
      <c r="F656" s="2"/>
    </row>
    <row r="657" spans="5:6" ht="14.25" customHeight="1">
      <c r="E657" s="2"/>
      <c r="F657" s="2"/>
    </row>
    <row r="658" spans="5:6" ht="14.25" customHeight="1">
      <c r="E658" s="2"/>
      <c r="F658" s="2"/>
    </row>
    <row r="659" spans="5:6" ht="14.25" customHeight="1">
      <c r="E659" s="2"/>
      <c r="F659" s="2"/>
    </row>
    <row r="660" spans="5:6" ht="14.25" customHeight="1">
      <c r="E660" s="2"/>
      <c r="F660" s="2"/>
    </row>
    <row r="661" spans="5:6" ht="14.25" customHeight="1">
      <c r="E661" s="2"/>
      <c r="F661" s="2"/>
    </row>
    <row r="662" spans="5:6" ht="14.25" customHeight="1">
      <c r="E662" s="2"/>
      <c r="F662" s="2"/>
    </row>
    <row r="663" spans="5:6" ht="14.25" customHeight="1">
      <c r="E663" s="2"/>
      <c r="F663" s="2"/>
    </row>
    <row r="664" spans="5:6" ht="14.25" customHeight="1">
      <c r="E664" s="2"/>
      <c r="F664" s="2"/>
    </row>
    <row r="665" spans="5:6" ht="14.25" customHeight="1">
      <c r="E665" s="2"/>
      <c r="F665" s="2"/>
    </row>
    <row r="666" spans="5:6" ht="14.25" customHeight="1">
      <c r="E666" s="2"/>
      <c r="F666" s="2"/>
    </row>
    <row r="667" spans="5:6" ht="14.25" customHeight="1">
      <c r="E667" s="2"/>
      <c r="F667" s="2"/>
    </row>
    <row r="668" spans="5:6" ht="14.25" customHeight="1">
      <c r="E668" s="2"/>
      <c r="F668" s="2"/>
    </row>
    <row r="669" spans="5:6" ht="14.25" customHeight="1">
      <c r="E669" s="2"/>
      <c r="F669" s="2"/>
    </row>
    <row r="670" spans="5:6" ht="14.25" customHeight="1">
      <c r="E670" s="2"/>
      <c r="F670" s="2"/>
    </row>
    <row r="671" spans="5:6" ht="14.25" customHeight="1">
      <c r="E671" s="2"/>
      <c r="F671" s="2"/>
    </row>
    <row r="672" spans="5:6" ht="14.25" customHeight="1">
      <c r="E672" s="2"/>
      <c r="F672" s="2"/>
    </row>
    <row r="673" spans="5:6" ht="14.25" customHeight="1">
      <c r="E673" s="2"/>
      <c r="F673" s="2"/>
    </row>
    <row r="674" spans="5:6" ht="14.25" customHeight="1">
      <c r="E674" s="2"/>
      <c r="F674" s="2"/>
    </row>
    <row r="675" spans="5:6" ht="14.25" customHeight="1">
      <c r="E675" s="2"/>
      <c r="F675" s="2"/>
    </row>
    <row r="676" spans="5:6" ht="14.25" customHeight="1">
      <c r="E676" s="2"/>
      <c r="F676" s="2"/>
    </row>
    <row r="677" spans="5:6" ht="14.25" customHeight="1">
      <c r="E677" s="2"/>
      <c r="F677" s="2"/>
    </row>
    <row r="678" spans="5:6" ht="14.25" customHeight="1">
      <c r="E678" s="2"/>
      <c r="F678" s="2"/>
    </row>
    <row r="679" spans="5:6" ht="14.25" customHeight="1">
      <c r="E679" s="2"/>
      <c r="F679" s="2"/>
    </row>
    <row r="680" spans="5:6" ht="14.25" customHeight="1">
      <c r="E680" s="2"/>
      <c r="F680" s="2"/>
    </row>
    <row r="681" spans="5:6" ht="14.25" customHeight="1">
      <c r="E681" s="2"/>
      <c r="F681" s="2"/>
    </row>
    <row r="682" spans="5:6" ht="14.25" customHeight="1">
      <c r="E682" s="2"/>
      <c r="F682" s="2"/>
    </row>
    <row r="683" spans="5:6" ht="14.25" customHeight="1">
      <c r="E683" s="2"/>
      <c r="F683" s="2"/>
    </row>
    <row r="684" spans="5:6" ht="14.25" customHeight="1">
      <c r="E684" s="2"/>
      <c r="F684" s="2"/>
    </row>
    <row r="685" spans="5:6" ht="14.25" customHeight="1">
      <c r="E685" s="2"/>
      <c r="F685" s="2"/>
    </row>
    <row r="686" spans="5:6" ht="14.25" customHeight="1">
      <c r="E686" s="2"/>
      <c r="F686" s="2"/>
    </row>
    <row r="687" spans="5:6" ht="14.25" customHeight="1">
      <c r="E687" s="2"/>
      <c r="F687" s="2"/>
    </row>
    <row r="688" spans="5:6" ht="14.25" customHeight="1">
      <c r="E688" s="2"/>
      <c r="F688" s="2"/>
    </row>
    <row r="689" spans="5:6" ht="14.25" customHeight="1">
      <c r="E689" s="2"/>
      <c r="F689" s="2"/>
    </row>
    <row r="690" spans="5:6" ht="14.25" customHeight="1">
      <c r="E690" s="2"/>
      <c r="F690" s="2"/>
    </row>
    <row r="691" spans="5:6" ht="14.25" customHeight="1">
      <c r="E691" s="2"/>
      <c r="F691" s="2"/>
    </row>
    <row r="692" spans="5:6" ht="14.25" customHeight="1">
      <c r="E692" s="2"/>
      <c r="F692" s="2"/>
    </row>
    <row r="693" spans="5:6" ht="14.25" customHeight="1">
      <c r="E693" s="2"/>
      <c r="F693" s="2"/>
    </row>
    <row r="694" spans="5:6" ht="14.25" customHeight="1">
      <c r="E694" s="2"/>
      <c r="F694" s="2"/>
    </row>
    <row r="695" spans="5:6" ht="14.25" customHeight="1">
      <c r="E695" s="2"/>
      <c r="F695" s="2"/>
    </row>
    <row r="696" spans="5:6" ht="14.25" customHeight="1">
      <c r="E696" s="2"/>
      <c r="F696" s="2"/>
    </row>
    <row r="697" spans="5:6" ht="14.25" customHeight="1">
      <c r="E697" s="2"/>
      <c r="F697" s="2"/>
    </row>
    <row r="698" spans="5:6" ht="14.25" customHeight="1">
      <c r="E698" s="2"/>
      <c r="F698" s="2"/>
    </row>
    <row r="699" spans="5:6" ht="14.25" customHeight="1">
      <c r="E699" s="2"/>
      <c r="F699" s="2"/>
    </row>
    <row r="700" spans="5:6" ht="14.25" customHeight="1">
      <c r="E700" s="2"/>
      <c r="F700" s="2"/>
    </row>
    <row r="701" spans="5:6" ht="14.25" customHeight="1">
      <c r="E701" s="2"/>
      <c r="F701" s="2"/>
    </row>
    <row r="702" spans="5:6" ht="14.25" customHeight="1">
      <c r="E702" s="2"/>
      <c r="F702" s="2"/>
    </row>
    <row r="703" spans="5:6" ht="14.25" customHeight="1">
      <c r="E703" s="2"/>
      <c r="F703" s="2"/>
    </row>
    <row r="704" spans="5:6" ht="14.25" customHeight="1">
      <c r="E704" s="2"/>
      <c r="F704" s="2"/>
    </row>
    <row r="705" spans="5:6" ht="14.25" customHeight="1">
      <c r="E705" s="2"/>
      <c r="F705" s="2"/>
    </row>
    <row r="706" spans="5:6" ht="14.25" customHeight="1">
      <c r="E706" s="2"/>
      <c r="F706" s="2"/>
    </row>
    <row r="707" spans="5:6" ht="14.25" customHeight="1">
      <c r="E707" s="2"/>
      <c r="F707" s="2"/>
    </row>
    <row r="708" spans="5:6" ht="14.25" customHeight="1">
      <c r="E708" s="2"/>
      <c r="F708" s="2"/>
    </row>
    <row r="709" spans="5:6" ht="14.25" customHeight="1">
      <c r="E709" s="2"/>
      <c r="F709" s="2"/>
    </row>
    <row r="710" spans="5:6" ht="14.25" customHeight="1">
      <c r="E710" s="2"/>
      <c r="F710" s="2"/>
    </row>
    <row r="711" spans="5:6" ht="14.25" customHeight="1">
      <c r="E711" s="2"/>
      <c r="F711" s="2"/>
    </row>
    <row r="712" spans="5:6" ht="14.25" customHeight="1">
      <c r="E712" s="2"/>
      <c r="F712" s="2"/>
    </row>
    <row r="713" spans="5:6" ht="14.25" customHeight="1">
      <c r="E713" s="2"/>
      <c r="F713" s="2"/>
    </row>
    <row r="714" spans="5:6" ht="14.25" customHeight="1">
      <c r="E714" s="2"/>
      <c r="F714" s="2"/>
    </row>
    <row r="715" spans="5:6" ht="14.25" customHeight="1">
      <c r="E715" s="2"/>
      <c r="F715" s="2"/>
    </row>
    <row r="716" spans="5:6" ht="14.25" customHeight="1">
      <c r="E716" s="2"/>
      <c r="F716" s="2"/>
    </row>
    <row r="717" spans="5:6" ht="14.25" customHeight="1">
      <c r="E717" s="2"/>
      <c r="F717" s="2"/>
    </row>
    <row r="718" spans="5:6" ht="14.25" customHeight="1">
      <c r="E718" s="2"/>
      <c r="F718" s="2"/>
    </row>
    <row r="719" spans="5:6" ht="14.25" customHeight="1">
      <c r="E719" s="2"/>
      <c r="F719" s="2"/>
    </row>
    <row r="720" spans="5:6" ht="14.25" customHeight="1">
      <c r="E720" s="2"/>
      <c r="F720" s="2"/>
    </row>
    <row r="721" spans="5:6" ht="14.25" customHeight="1">
      <c r="E721" s="2"/>
      <c r="F721" s="2"/>
    </row>
    <row r="722" spans="5:6" ht="14.25" customHeight="1">
      <c r="E722" s="2"/>
      <c r="F722" s="2"/>
    </row>
    <row r="723" spans="5:6" ht="14.25" customHeight="1">
      <c r="E723" s="2"/>
      <c r="F723" s="2"/>
    </row>
    <row r="724" spans="5:6" ht="14.25" customHeight="1">
      <c r="E724" s="2"/>
      <c r="F724" s="2"/>
    </row>
    <row r="725" spans="5:6" ht="14.25" customHeight="1">
      <c r="E725" s="2"/>
      <c r="F725" s="2"/>
    </row>
    <row r="726" spans="5:6" ht="14.25" customHeight="1">
      <c r="E726" s="2"/>
      <c r="F726" s="2"/>
    </row>
    <row r="727" spans="5:6" ht="14.25" customHeight="1">
      <c r="E727" s="2"/>
      <c r="F727" s="2"/>
    </row>
    <row r="728" spans="5:6" ht="14.25" customHeight="1">
      <c r="E728" s="2"/>
      <c r="F728" s="2"/>
    </row>
    <row r="729" spans="5:6" ht="14.25" customHeight="1">
      <c r="E729" s="2"/>
      <c r="F729" s="2"/>
    </row>
    <row r="730" spans="5:6" ht="14.25" customHeight="1">
      <c r="E730" s="2"/>
      <c r="F730" s="2"/>
    </row>
    <row r="731" spans="5:6" ht="14.25" customHeight="1">
      <c r="E731" s="2"/>
      <c r="F731" s="2"/>
    </row>
    <row r="732" spans="5:6" ht="14.25" customHeight="1">
      <c r="E732" s="2"/>
      <c r="F732" s="2"/>
    </row>
    <row r="733" spans="5:6" ht="14.25" customHeight="1">
      <c r="E733" s="2"/>
      <c r="F733" s="2"/>
    </row>
    <row r="734" spans="5:6" ht="14.25" customHeight="1">
      <c r="E734" s="2"/>
      <c r="F734" s="2"/>
    </row>
    <row r="735" spans="5:6" ht="14.25" customHeight="1">
      <c r="E735" s="2"/>
      <c r="F735" s="2"/>
    </row>
    <row r="736" spans="5:6" ht="14.25" customHeight="1">
      <c r="E736" s="2"/>
      <c r="F736" s="2"/>
    </row>
    <row r="737" spans="5:6" ht="14.25" customHeight="1">
      <c r="E737" s="2"/>
      <c r="F737" s="2"/>
    </row>
    <row r="738" spans="5:6" ht="14.25" customHeight="1">
      <c r="E738" s="2"/>
      <c r="F738" s="2"/>
    </row>
    <row r="739" spans="5:6" ht="14.25" customHeight="1">
      <c r="E739" s="2"/>
      <c r="F739" s="2"/>
    </row>
    <row r="740" spans="5:6" ht="14.25" customHeight="1">
      <c r="E740" s="2"/>
      <c r="F740" s="2"/>
    </row>
    <row r="741" spans="5:6" ht="14.25" customHeight="1">
      <c r="E741" s="2"/>
      <c r="F741" s="2"/>
    </row>
    <row r="742" spans="5:6" ht="14.25" customHeight="1">
      <c r="E742" s="2"/>
      <c r="F742" s="2"/>
    </row>
    <row r="743" spans="5:6" ht="14.25" customHeight="1">
      <c r="E743" s="2"/>
      <c r="F743" s="2"/>
    </row>
    <row r="744" spans="5:6" ht="14.25" customHeight="1">
      <c r="E744" s="2"/>
      <c r="F744" s="2"/>
    </row>
    <row r="745" spans="5:6" ht="14.25" customHeight="1">
      <c r="E745" s="2"/>
      <c r="F745" s="2"/>
    </row>
    <row r="746" spans="5:6" ht="14.25" customHeight="1">
      <c r="E746" s="2"/>
      <c r="F746" s="2"/>
    </row>
    <row r="747" spans="5:6" ht="14.25" customHeight="1">
      <c r="E747" s="2"/>
      <c r="F747" s="2"/>
    </row>
    <row r="748" spans="5:6" ht="14.25" customHeight="1">
      <c r="E748" s="2"/>
      <c r="F748" s="2"/>
    </row>
    <row r="749" spans="5:6" ht="14.25" customHeight="1">
      <c r="E749" s="2"/>
      <c r="F749" s="2"/>
    </row>
    <row r="750" spans="5:6" ht="14.25" customHeight="1">
      <c r="E750" s="2"/>
      <c r="F750" s="2"/>
    </row>
    <row r="751" spans="5:6" ht="14.25" customHeight="1">
      <c r="E751" s="2"/>
      <c r="F751" s="2"/>
    </row>
    <row r="752" spans="5:6" ht="14.25" customHeight="1">
      <c r="E752" s="2"/>
      <c r="F752" s="2"/>
    </row>
    <row r="753" spans="5:6" ht="14.25" customHeight="1">
      <c r="E753" s="2"/>
      <c r="F753" s="2"/>
    </row>
    <row r="754" spans="5:6" ht="14.25" customHeight="1">
      <c r="E754" s="2"/>
      <c r="F754" s="2"/>
    </row>
    <row r="755" spans="5:6" ht="14.25" customHeight="1">
      <c r="E755" s="2"/>
      <c r="F755" s="2"/>
    </row>
    <row r="756" spans="5:6" ht="14.25" customHeight="1">
      <c r="E756" s="2"/>
      <c r="F756" s="2"/>
    </row>
    <row r="757" spans="5:6" ht="14.25" customHeight="1">
      <c r="E757" s="2"/>
      <c r="F757" s="2"/>
    </row>
    <row r="758" spans="5:6" ht="14.25" customHeight="1">
      <c r="E758" s="2"/>
      <c r="F758" s="2"/>
    </row>
    <row r="759" spans="5:6" ht="14.25" customHeight="1">
      <c r="E759" s="2"/>
      <c r="F759" s="2"/>
    </row>
    <row r="760" spans="5:6" ht="14.25" customHeight="1">
      <c r="E760" s="2"/>
      <c r="F760" s="2"/>
    </row>
    <row r="761" spans="5:6" ht="14.25" customHeight="1">
      <c r="E761" s="2"/>
      <c r="F761" s="2"/>
    </row>
    <row r="762" spans="5:6" ht="14.25" customHeight="1">
      <c r="E762" s="2"/>
      <c r="F762" s="2"/>
    </row>
    <row r="763" spans="5:6" ht="14.25" customHeight="1">
      <c r="E763" s="2"/>
      <c r="F763" s="2"/>
    </row>
    <row r="764" spans="5:6" ht="14.25" customHeight="1">
      <c r="E764" s="2"/>
      <c r="F764" s="2"/>
    </row>
    <row r="765" spans="5:6" ht="14.25" customHeight="1">
      <c r="E765" s="2"/>
      <c r="F765" s="2"/>
    </row>
    <row r="766" spans="5:6" ht="14.25" customHeight="1">
      <c r="E766" s="2"/>
      <c r="F766" s="2"/>
    </row>
    <row r="767" spans="5:6" ht="14.25" customHeight="1">
      <c r="E767" s="2"/>
      <c r="F767" s="2"/>
    </row>
    <row r="768" spans="5:6" ht="14.25" customHeight="1">
      <c r="E768" s="2"/>
      <c r="F768" s="2"/>
    </row>
    <row r="769" spans="5:6" ht="14.25" customHeight="1">
      <c r="E769" s="2"/>
      <c r="F769" s="2"/>
    </row>
    <row r="770" spans="5:6" ht="14.25" customHeight="1">
      <c r="E770" s="2"/>
      <c r="F770" s="2"/>
    </row>
    <row r="771" spans="5:6" ht="14.25" customHeight="1">
      <c r="E771" s="2"/>
      <c r="F771" s="2"/>
    </row>
    <row r="772" spans="5:6" ht="14.25" customHeight="1">
      <c r="E772" s="2"/>
      <c r="F772" s="2"/>
    </row>
    <row r="773" spans="5:6" ht="14.25" customHeight="1">
      <c r="E773" s="2"/>
      <c r="F773" s="2"/>
    </row>
    <row r="774" spans="5:6" ht="14.25" customHeight="1">
      <c r="E774" s="2"/>
      <c r="F774" s="2"/>
    </row>
    <row r="775" spans="5:6" ht="14.25" customHeight="1">
      <c r="E775" s="2"/>
      <c r="F775" s="2"/>
    </row>
    <row r="776" spans="5:6" ht="14.25" customHeight="1">
      <c r="E776" s="2"/>
      <c r="F776" s="2"/>
    </row>
    <row r="777" spans="5:6" ht="14.25" customHeight="1">
      <c r="E777" s="2"/>
      <c r="F777" s="2"/>
    </row>
    <row r="778" spans="5:6" ht="14.25" customHeight="1">
      <c r="E778" s="2"/>
      <c r="F778" s="2"/>
    </row>
    <row r="779" spans="5:6" ht="14.25" customHeight="1">
      <c r="E779" s="2"/>
      <c r="F779" s="2"/>
    </row>
    <row r="780" spans="5:6" ht="14.25" customHeight="1">
      <c r="E780" s="2"/>
      <c r="F780" s="2"/>
    </row>
    <row r="781" spans="5:6" ht="14.25" customHeight="1">
      <c r="E781" s="2"/>
      <c r="F781" s="2"/>
    </row>
    <row r="782" spans="5:6" ht="14.25" customHeight="1">
      <c r="E782" s="2"/>
      <c r="F782" s="2"/>
    </row>
    <row r="783" spans="5:6" ht="14.25" customHeight="1">
      <c r="E783" s="2"/>
      <c r="F783" s="2"/>
    </row>
    <row r="784" spans="5:6" ht="14.25" customHeight="1">
      <c r="E784" s="2"/>
      <c r="F784" s="2"/>
    </row>
    <row r="785" spans="5:6" ht="14.25" customHeight="1">
      <c r="E785" s="2"/>
      <c r="F785" s="2"/>
    </row>
    <row r="786" spans="5:6" ht="14.25" customHeight="1">
      <c r="E786" s="2"/>
      <c r="F786" s="2"/>
    </row>
    <row r="787" spans="5:6" ht="14.25" customHeight="1">
      <c r="E787" s="2"/>
      <c r="F787" s="2"/>
    </row>
    <row r="788" spans="5:6" ht="14.25" customHeight="1">
      <c r="E788" s="2"/>
      <c r="F788" s="2"/>
    </row>
    <row r="789" spans="5:6" ht="14.25" customHeight="1">
      <c r="E789" s="2"/>
      <c r="F789" s="2"/>
    </row>
    <row r="790" spans="5:6" ht="14.25" customHeight="1">
      <c r="E790" s="2"/>
      <c r="F790" s="2"/>
    </row>
    <row r="791" spans="5:6" ht="14.25" customHeight="1">
      <c r="E791" s="2"/>
      <c r="F791" s="2"/>
    </row>
    <row r="792" spans="5:6" ht="14.25" customHeight="1">
      <c r="E792" s="2"/>
      <c r="F792" s="2"/>
    </row>
    <row r="793" spans="5:6" ht="14.25" customHeight="1">
      <c r="E793" s="2"/>
      <c r="F793" s="2"/>
    </row>
    <row r="794" spans="5:6" ht="14.25" customHeight="1">
      <c r="E794" s="2"/>
      <c r="F794" s="2"/>
    </row>
    <row r="795" spans="5:6" ht="14.25" customHeight="1">
      <c r="E795" s="2"/>
      <c r="F795" s="2"/>
    </row>
    <row r="796" spans="5:6" ht="14.25" customHeight="1">
      <c r="E796" s="2"/>
      <c r="F796" s="2"/>
    </row>
    <row r="797" spans="5:6" ht="14.25" customHeight="1">
      <c r="E797" s="2"/>
      <c r="F797" s="2"/>
    </row>
    <row r="798" spans="5:6" ht="14.25" customHeight="1">
      <c r="E798" s="2"/>
      <c r="F798" s="2"/>
    </row>
    <row r="799" spans="5:6" ht="14.25" customHeight="1">
      <c r="E799" s="2"/>
      <c r="F799" s="2"/>
    </row>
    <row r="800" spans="5:6" ht="14.25" customHeight="1">
      <c r="E800" s="2"/>
      <c r="F800" s="2"/>
    </row>
    <row r="801" spans="5:6" ht="14.25" customHeight="1">
      <c r="E801" s="2"/>
      <c r="F801" s="2"/>
    </row>
    <row r="802" spans="5:6" ht="14.25" customHeight="1">
      <c r="E802" s="2"/>
      <c r="F802" s="2"/>
    </row>
    <row r="803" spans="5:6" ht="14.25" customHeight="1">
      <c r="E803" s="2"/>
      <c r="F803" s="2"/>
    </row>
    <row r="804" spans="5:6" ht="14.25" customHeight="1">
      <c r="E804" s="2"/>
      <c r="F804" s="2"/>
    </row>
    <row r="805" spans="5:6" ht="14.25" customHeight="1">
      <c r="E805" s="2"/>
      <c r="F805" s="2"/>
    </row>
    <row r="806" spans="5:6" ht="14.25" customHeight="1">
      <c r="E806" s="2"/>
      <c r="F806" s="2"/>
    </row>
    <row r="807" spans="5:6" ht="14.25" customHeight="1">
      <c r="E807" s="2"/>
      <c r="F807" s="2"/>
    </row>
    <row r="808" spans="5:6" ht="14.25" customHeight="1">
      <c r="E808" s="2"/>
      <c r="F808" s="2"/>
    </row>
    <row r="809" spans="5:6" ht="14.25" customHeight="1">
      <c r="E809" s="2"/>
      <c r="F809" s="2"/>
    </row>
    <row r="810" spans="5:6" ht="14.25" customHeight="1">
      <c r="E810" s="2"/>
      <c r="F810" s="2"/>
    </row>
    <row r="811" spans="5:6" ht="14.25" customHeight="1">
      <c r="E811" s="2"/>
      <c r="F811" s="2"/>
    </row>
    <row r="812" spans="5:6" ht="14.25" customHeight="1">
      <c r="E812" s="2"/>
      <c r="F812" s="2"/>
    </row>
    <row r="813" spans="5:6" ht="14.25" customHeight="1">
      <c r="E813" s="2"/>
      <c r="F813" s="2"/>
    </row>
    <row r="814" spans="5:6" ht="14.25" customHeight="1">
      <c r="E814" s="2"/>
      <c r="F814" s="2"/>
    </row>
    <row r="815" spans="5:6" ht="14.25" customHeight="1">
      <c r="E815" s="2"/>
      <c r="F815" s="2"/>
    </row>
    <row r="816" spans="5:6" ht="14.25" customHeight="1">
      <c r="E816" s="2"/>
      <c r="F816" s="2"/>
    </row>
    <row r="817" spans="5:6" ht="14.25" customHeight="1">
      <c r="E817" s="2"/>
      <c r="F817" s="2"/>
    </row>
    <row r="818" spans="5:6" ht="14.25" customHeight="1">
      <c r="E818" s="2"/>
      <c r="F818" s="2"/>
    </row>
    <row r="819" spans="5:6" ht="14.25" customHeight="1">
      <c r="E819" s="2"/>
      <c r="F819" s="2"/>
    </row>
    <row r="820" spans="5:6" ht="14.25" customHeight="1">
      <c r="E820" s="2"/>
      <c r="F820" s="2"/>
    </row>
    <row r="821" spans="5:6" ht="14.25" customHeight="1">
      <c r="E821" s="2"/>
      <c r="F821" s="2"/>
    </row>
    <row r="822" spans="5:6" ht="14.25" customHeight="1">
      <c r="E822" s="2"/>
      <c r="F822" s="2"/>
    </row>
    <row r="823" spans="5:6" ht="14.25" customHeight="1">
      <c r="E823" s="2"/>
      <c r="F823" s="2"/>
    </row>
    <row r="824" spans="5:6" ht="14.25" customHeight="1">
      <c r="E824" s="2"/>
      <c r="F824" s="2"/>
    </row>
    <row r="825" spans="5:6" ht="14.25" customHeight="1">
      <c r="E825" s="2"/>
      <c r="F825" s="2"/>
    </row>
    <row r="826" spans="5:6" ht="14.25" customHeight="1">
      <c r="E826" s="2"/>
      <c r="F826" s="2"/>
    </row>
    <row r="827" spans="5:6" ht="14.25" customHeight="1">
      <c r="E827" s="2"/>
      <c r="F827" s="2"/>
    </row>
    <row r="828" spans="5:6" ht="14.25" customHeight="1">
      <c r="E828" s="2"/>
      <c r="F828" s="2"/>
    </row>
    <row r="829" spans="5:6" ht="14.25" customHeight="1">
      <c r="E829" s="2"/>
      <c r="F829" s="2"/>
    </row>
    <row r="830" spans="5:6" ht="14.25" customHeight="1">
      <c r="E830" s="2"/>
      <c r="F830" s="2"/>
    </row>
    <row r="831" spans="5:6" ht="14.25" customHeight="1">
      <c r="E831" s="2"/>
      <c r="F831" s="2"/>
    </row>
    <row r="832" spans="5:6" ht="14.25" customHeight="1">
      <c r="E832" s="2"/>
      <c r="F832" s="2"/>
    </row>
    <row r="833" spans="5:6" ht="14.25" customHeight="1">
      <c r="E833" s="2"/>
      <c r="F833" s="2"/>
    </row>
    <row r="834" spans="5:6" ht="14.25" customHeight="1">
      <c r="E834" s="2"/>
      <c r="F834" s="2"/>
    </row>
    <row r="835" spans="5:6" ht="14.25" customHeight="1">
      <c r="E835" s="2"/>
      <c r="F835" s="2"/>
    </row>
    <row r="836" spans="5:6" ht="14.25" customHeight="1">
      <c r="E836" s="2"/>
      <c r="F836" s="2"/>
    </row>
    <row r="837" spans="5:6" ht="14.25" customHeight="1">
      <c r="E837" s="2"/>
      <c r="F837" s="2"/>
    </row>
    <row r="838" spans="5:6" ht="14.25" customHeight="1">
      <c r="E838" s="2"/>
      <c r="F838" s="2"/>
    </row>
    <row r="839" spans="5:6" ht="14.25" customHeight="1">
      <c r="E839" s="2"/>
      <c r="F839" s="2"/>
    </row>
    <row r="840" spans="5:6" ht="14.25" customHeight="1">
      <c r="E840" s="2"/>
      <c r="F840" s="2"/>
    </row>
    <row r="841" spans="5:6" ht="14.25" customHeight="1">
      <c r="E841" s="2"/>
      <c r="F841" s="2"/>
    </row>
    <row r="842" spans="5:6" ht="14.25" customHeight="1">
      <c r="E842" s="2"/>
      <c r="F842" s="2"/>
    </row>
    <row r="843" spans="5:6" ht="14.25" customHeight="1">
      <c r="E843" s="2"/>
      <c r="F843" s="2"/>
    </row>
    <row r="844" spans="5:6" ht="14.25" customHeight="1">
      <c r="E844" s="2"/>
      <c r="F844" s="2"/>
    </row>
    <row r="845" spans="5:6" ht="14.25" customHeight="1">
      <c r="E845" s="2"/>
      <c r="F845" s="2"/>
    </row>
    <row r="846" spans="5:6" ht="14.25" customHeight="1">
      <c r="E846" s="2"/>
      <c r="F846" s="2"/>
    </row>
    <row r="847" spans="5:6" ht="14.25" customHeight="1">
      <c r="E847" s="2"/>
      <c r="F847" s="2"/>
    </row>
    <row r="848" spans="5:6" ht="14.25" customHeight="1">
      <c r="E848" s="2"/>
      <c r="F848" s="2"/>
    </row>
    <row r="849" spans="5:6" ht="14.25" customHeight="1">
      <c r="E849" s="2"/>
      <c r="F849" s="2"/>
    </row>
    <row r="850" spans="5:6" ht="14.25" customHeight="1">
      <c r="E850" s="2"/>
      <c r="F850" s="2"/>
    </row>
    <row r="851" spans="5:6" ht="14.25" customHeight="1">
      <c r="E851" s="2"/>
      <c r="F851" s="2"/>
    </row>
    <row r="852" spans="5:6" ht="14.25" customHeight="1">
      <c r="E852" s="2"/>
      <c r="F852" s="2"/>
    </row>
    <row r="853" spans="5:6" ht="14.25" customHeight="1">
      <c r="E853" s="2"/>
      <c r="F853" s="2"/>
    </row>
    <row r="854" spans="5:6" ht="14.25" customHeight="1">
      <c r="E854" s="2"/>
      <c r="F854" s="2"/>
    </row>
    <row r="855" spans="5:6" ht="14.25" customHeight="1">
      <c r="E855" s="2"/>
      <c r="F855" s="2"/>
    </row>
    <row r="856" spans="5:6" ht="14.25" customHeight="1">
      <c r="E856" s="2"/>
      <c r="F856" s="2"/>
    </row>
    <row r="857" spans="5:6" ht="14.25" customHeight="1">
      <c r="E857" s="2"/>
      <c r="F857" s="2"/>
    </row>
    <row r="858" spans="5:6" ht="14.25" customHeight="1">
      <c r="E858" s="2"/>
      <c r="F858" s="2"/>
    </row>
    <row r="859" spans="5:6" ht="14.25" customHeight="1">
      <c r="E859" s="2"/>
      <c r="F859" s="2"/>
    </row>
    <row r="860" spans="5:6" ht="14.25" customHeight="1">
      <c r="E860" s="2"/>
      <c r="F860" s="2"/>
    </row>
    <row r="861" spans="5:6" ht="14.25" customHeight="1">
      <c r="E861" s="2"/>
      <c r="F861" s="2"/>
    </row>
    <row r="862" spans="5:6" ht="14.25" customHeight="1">
      <c r="E862" s="2"/>
      <c r="F862" s="2"/>
    </row>
    <row r="863" spans="5:6" ht="14.25" customHeight="1">
      <c r="E863" s="2"/>
      <c r="F863" s="2"/>
    </row>
    <row r="864" spans="5:6" ht="14.25" customHeight="1">
      <c r="E864" s="2"/>
      <c r="F864" s="2"/>
    </row>
    <row r="865" spans="5:6" ht="14.25" customHeight="1">
      <c r="E865" s="2"/>
      <c r="F865" s="2"/>
    </row>
    <row r="866" spans="5:6" ht="14.25" customHeight="1">
      <c r="E866" s="2"/>
      <c r="F866" s="2"/>
    </row>
    <row r="867" spans="5:6" ht="14.25" customHeight="1">
      <c r="E867" s="2"/>
      <c r="F867" s="2"/>
    </row>
    <row r="868" spans="5:6" ht="14.25" customHeight="1">
      <c r="E868" s="2"/>
      <c r="F868" s="2"/>
    </row>
    <row r="869" spans="5:6" ht="14.25" customHeight="1">
      <c r="E869" s="2"/>
      <c r="F869" s="2"/>
    </row>
    <row r="870" spans="5:6" ht="14.25" customHeight="1">
      <c r="E870" s="2"/>
      <c r="F870" s="2"/>
    </row>
    <row r="871" spans="5:6" ht="14.25" customHeight="1">
      <c r="E871" s="2"/>
      <c r="F871" s="2"/>
    </row>
    <row r="872" spans="5:6" ht="14.25" customHeight="1">
      <c r="E872" s="2"/>
      <c r="F872" s="2"/>
    </row>
    <row r="873" spans="5:6" ht="14.25" customHeight="1">
      <c r="E873" s="2"/>
      <c r="F873" s="2"/>
    </row>
    <row r="874" spans="5:6" ht="14.25" customHeight="1">
      <c r="E874" s="2"/>
      <c r="F874" s="2"/>
    </row>
    <row r="875" spans="5:6" ht="14.25" customHeight="1">
      <c r="E875" s="2"/>
      <c r="F875" s="2"/>
    </row>
    <row r="876" spans="5:6" ht="14.25" customHeight="1">
      <c r="E876" s="2"/>
      <c r="F876" s="2"/>
    </row>
    <row r="877" spans="5:6" ht="14.25" customHeight="1">
      <c r="E877" s="2"/>
      <c r="F877" s="2"/>
    </row>
    <row r="878" spans="5:6" ht="14.25" customHeight="1">
      <c r="E878" s="2"/>
      <c r="F878" s="2"/>
    </row>
    <row r="879" spans="5:6" ht="14.25" customHeight="1">
      <c r="E879" s="2"/>
      <c r="F879" s="2"/>
    </row>
    <row r="880" spans="5:6" ht="14.25" customHeight="1">
      <c r="E880" s="2"/>
      <c r="F880" s="2"/>
    </row>
    <row r="881" spans="5:6" ht="14.25" customHeight="1">
      <c r="E881" s="2"/>
      <c r="F881" s="2"/>
    </row>
    <row r="882" spans="5:6" ht="14.25" customHeight="1">
      <c r="E882" s="2"/>
      <c r="F882" s="2"/>
    </row>
    <row r="883" spans="5:6" ht="14.25" customHeight="1">
      <c r="E883" s="2"/>
      <c r="F883" s="2"/>
    </row>
    <row r="884" spans="5:6" ht="14.25" customHeight="1">
      <c r="E884" s="2"/>
      <c r="F884" s="2"/>
    </row>
    <row r="885" spans="5:6" ht="14.25" customHeight="1">
      <c r="E885" s="2"/>
      <c r="F885" s="2"/>
    </row>
    <row r="886" spans="5:6" ht="14.25" customHeight="1">
      <c r="E886" s="2"/>
      <c r="F886" s="2"/>
    </row>
    <row r="887" spans="5:6" ht="14.25" customHeight="1">
      <c r="E887" s="2"/>
      <c r="F887" s="2"/>
    </row>
    <row r="888" spans="5:6" ht="14.25" customHeight="1">
      <c r="E888" s="2"/>
      <c r="F888" s="2"/>
    </row>
    <row r="889" spans="5:6" ht="14.25" customHeight="1">
      <c r="E889" s="2"/>
      <c r="F889" s="2"/>
    </row>
    <row r="890" spans="5:6" ht="14.25" customHeight="1">
      <c r="E890" s="2"/>
      <c r="F890" s="2"/>
    </row>
    <row r="891" spans="5:6" ht="14.25" customHeight="1">
      <c r="E891" s="2"/>
      <c r="F891" s="2"/>
    </row>
    <row r="892" spans="5:6" ht="14.25" customHeight="1">
      <c r="E892" s="2"/>
      <c r="F892" s="2"/>
    </row>
    <row r="893" spans="5:6" ht="14.25" customHeight="1">
      <c r="E893" s="2"/>
      <c r="F893" s="2"/>
    </row>
    <row r="894" spans="5:6" ht="14.25" customHeight="1">
      <c r="E894" s="2"/>
      <c r="F894" s="2"/>
    </row>
    <row r="895" spans="5:6" ht="14.25" customHeight="1">
      <c r="E895" s="2"/>
      <c r="F895" s="2"/>
    </row>
    <row r="896" spans="5:6" ht="14.25" customHeight="1">
      <c r="E896" s="2"/>
      <c r="F896" s="2"/>
    </row>
    <row r="897" spans="5:6" ht="14.25" customHeight="1">
      <c r="E897" s="2"/>
      <c r="F897" s="2"/>
    </row>
    <row r="898" spans="5:6" ht="14.25" customHeight="1">
      <c r="E898" s="2"/>
      <c r="F898" s="2"/>
    </row>
    <row r="899" spans="5:6" ht="14.25" customHeight="1">
      <c r="E899" s="2"/>
      <c r="F899" s="2"/>
    </row>
    <row r="900" spans="5:6" ht="14.25" customHeight="1">
      <c r="E900" s="2"/>
      <c r="F900" s="2"/>
    </row>
    <row r="901" spans="5:6" ht="14.25" customHeight="1">
      <c r="E901" s="2"/>
      <c r="F901" s="2"/>
    </row>
    <row r="902" spans="5:6" ht="14.25" customHeight="1">
      <c r="E902" s="2"/>
      <c r="F902" s="2"/>
    </row>
    <row r="903" spans="5:6" ht="14.25" customHeight="1">
      <c r="E903" s="2"/>
      <c r="F903" s="2"/>
    </row>
    <row r="904" spans="5:6" ht="14.25" customHeight="1">
      <c r="E904" s="2"/>
      <c r="F904" s="2"/>
    </row>
    <row r="905" spans="5:6" ht="14.25" customHeight="1">
      <c r="E905" s="2"/>
      <c r="F905" s="2"/>
    </row>
    <row r="906" spans="5:6" ht="14.25" customHeight="1">
      <c r="E906" s="2"/>
      <c r="F906" s="2"/>
    </row>
    <row r="907" spans="5:6" ht="14.25" customHeight="1">
      <c r="E907" s="2"/>
      <c r="F907" s="2"/>
    </row>
    <row r="908" spans="5:6" ht="14.25" customHeight="1">
      <c r="E908" s="2"/>
      <c r="F908" s="2"/>
    </row>
    <row r="909" spans="5:6" ht="14.25" customHeight="1">
      <c r="E909" s="2"/>
      <c r="F909" s="2"/>
    </row>
    <row r="910" spans="5:6" ht="14.25" customHeight="1">
      <c r="E910" s="2"/>
      <c r="F910" s="2"/>
    </row>
    <row r="911" spans="5:6" ht="14.25" customHeight="1">
      <c r="E911" s="2"/>
      <c r="F911" s="2"/>
    </row>
    <row r="912" spans="5:6" ht="14.25" customHeight="1">
      <c r="E912" s="2"/>
      <c r="F912" s="2"/>
    </row>
    <row r="913" spans="5:6" ht="14.25" customHeight="1">
      <c r="E913" s="2"/>
      <c r="F913" s="2"/>
    </row>
    <row r="914" spans="5:6" ht="14.25" customHeight="1">
      <c r="E914" s="2"/>
      <c r="F914" s="2"/>
    </row>
    <row r="915" spans="5:6" ht="14.25" customHeight="1">
      <c r="E915" s="2"/>
      <c r="F915" s="2"/>
    </row>
    <row r="916" spans="5:6" ht="14.25" customHeight="1">
      <c r="E916" s="2"/>
      <c r="F916" s="2"/>
    </row>
    <row r="917" spans="5:6" ht="14.25" customHeight="1">
      <c r="E917" s="2"/>
      <c r="F917" s="2"/>
    </row>
    <row r="918" spans="5:6" ht="14.25" customHeight="1">
      <c r="E918" s="2"/>
      <c r="F918" s="2"/>
    </row>
    <row r="919" spans="5:6" ht="14.25" customHeight="1">
      <c r="E919" s="2"/>
      <c r="F919" s="2"/>
    </row>
    <row r="920" spans="5:6" ht="14.25" customHeight="1">
      <c r="E920" s="2"/>
      <c r="F920" s="2"/>
    </row>
    <row r="921" spans="5:6" ht="14.25" customHeight="1">
      <c r="E921" s="2"/>
      <c r="F921" s="2"/>
    </row>
    <row r="922" spans="5:6" ht="14.25" customHeight="1">
      <c r="E922" s="2"/>
      <c r="F922" s="2"/>
    </row>
    <row r="923" spans="5:6" ht="14.25" customHeight="1">
      <c r="E923" s="2"/>
      <c r="F923" s="2"/>
    </row>
    <row r="924" spans="5:6" ht="14.25" customHeight="1">
      <c r="E924" s="2"/>
      <c r="F924" s="2"/>
    </row>
    <row r="925" spans="5:6" ht="14.25" customHeight="1">
      <c r="E925" s="2"/>
      <c r="F925" s="2"/>
    </row>
    <row r="926" spans="5:6" ht="14.25" customHeight="1">
      <c r="E926" s="2"/>
      <c r="F926" s="2"/>
    </row>
    <row r="927" spans="5:6" ht="14.25" customHeight="1">
      <c r="E927" s="2"/>
      <c r="F927" s="2"/>
    </row>
    <row r="928" spans="5:6" ht="14.25" customHeight="1">
      <c r="E928" s="2"/>
      <c r="F928" s="2"/>
    </row>
    <row r="929" spans="5:6" ht="14.25" customHeight="1">
      <c r="E929" s="2"/>
      <c r="F929" s="2"/>
    </row>
    <row r="930" spans="5:6" ht="14.25" customHeight="1">
      <c r="E930" s="2"/>
      <c r="F930" s="2"/>
    </row>
    <row r="931" spans="5:6" ht="14.25" customHeight="1">
      <c r="E931" s="2"/>
      <c r="F931" s="2"/>
    </row>
    <row r="932" spans="5:6" ht="14.25" customHeight="1">
      <c r="E932" s="2"/>
      <c r="F932" s="2"/>
    </row>
    <row r="933" spans="5:6" ht="14.25" customHeight="1">
      <c r="E933" s="2"/>
      <c r="F933" s="2"/>
    </row>
    <row r="934" spans="5:6" ht="14.25" customHeight="1">
      <c r="E934" s="2"/>
      <c r="F934" s="2"/>
    </row>
    <row r="935" spans="5:6" ht="14.25" customHeight="1">
      <c r="E935" s="2"/>
      <c r="F935" s="2"/>
    </row>
    <row r="936" spans="5:6" ht="14.25" customHeight="1">
      <c r="E936" s="2"/>
      <c r="F936" s="2"/>
    </row>
    <row r="937" spans="5:6" ht="14.25" customHeight="1">
      <c r="E937" s="2"/>
      <c r="F937" s="2"/>
    </row>
    <row r="938" spans="5:6" ht="14.25" customHeight="1">
      <c r="E938" s="2"/>
      <c r="F938" s="2"/>
    </row>
    <row r="939" spans="5:6" ht="14.25" customHeight="1">
      <c r="E939" s="2"/>
      <c r="F939" s="2"/>
    </row>
    <row r="940" spans="5:6" ht="14.25" customHeight="1">
      <c r="E940" s="2"/>
      <c r="F940" s="2"/>
    </row>
    <row r="941" spans="5:6" ht="14.25" customHeight="1">
      <c r="E941" s="2"/>
      <c r="F941" s="2"/>
    </row>
    <row r="942" spans="5:6" ht="14.25" customHeight="1">
      <c r="E942" s="2"/>
      <c r="F942" s="2"/>
    </row>
    <row r="943" spans="5:6" ht="14.25" customHeight="1">
      <c r="E943" s="2"/>
      <c r="F943" s="2"/>
    </row>
    <row r="944" spans="5:6" ht="14.25" customHeight="1">
      <c r="E944" s="2"/>
      <c r="F944" s="2"/>
    </row>
    <row r="945" spans="5:6" ht="14.25" customHeight="1">
      <c r="E945" s="2"/>
      <c r="F945" s="2"/>
    </row>
    <row r="946" spans="5:6" ht="14.25" customHeight="1">
      <c r="E946" s="2"/>
      <c r="F946" s="2"/>
    </row>
    <row r="947" spans="5:6" ht="14.25" customHeight="1">
      <c r="E947" s="2"/>
      <c r="F947" s="2"/>
    </row>
    <row r="948" spans="5:6" ht="14.25" customHeight="1">
      <c r="E948" s="2"/>
      <c r="F948" s="2"/>
    </row>
    <row r="949" spans="5:6" ht="14.25" customHeight="1">
      <c r="E949" s="2"/>
      <c r="F949" s="2"/>
    </row>
    <row r="950" spans="5:6" ht="14.25" customHeight="1">
      <c r="E950" s="2"/>
      <c r="F950" s="2"/>
    </row>
    <row r="951" spans="5:6" ht="14.25" customHeight="1">
      <c r="E951" s="2"/>
      <c r="F951" s="2"/>
    </row>
    <row r="952" spans="5:6" ht="14.25" customHeight="1">
      <c r="E952" s="2"/>
      <c r="F952" s="2"/>
    </row>
    <row r="953" spans="5:6" ht="14.25" customHeight="1">
      <c r="E953" s="2"/>
      <c r="F953" s="2"/>
    </row>
    <row r="954" spans="5:6" ht="14.25" customHeight="1">
      <c r="E954" s="2"/>
      <c r="F954" s="2"/>
    </row>
    <row r="955" spans="5:6" ht="14.25" customHeight="1">
      <c r="E955" s="2"/>
      <c r="F955" s="2"/>
    </row>
    <row r="956" spans="5:6" ht="14.25" customHeight="1">
      <c r="E956" s="2"/>
      <c r="F956" s="2"/>
    </row>
    <row r="957" spans="5:6" ht="14.25" customHeight="1">
      <c r="E957" s="2"/>
      <c r="F957" s="2"/>
    </row>
    <row r="958" spans="5:6" ht="14.25" customHeight="1">
      <c r="E958" s="2"/>
      <c r="F958" s="2"/>
    </row>
    <row r="959" spans="5:6" ht="14.25" customHeight="1">
      <c r="E959" s="2"/>
      <c r="F959" s="2"/>
    </row>
    <row r="960" spans="5:6" ht="14.25" customHeight="1">
      <c r="E960" s="2"/>
      <c r="F960" s="2"/>
    </row>
    <row r="961" spans="5:6" ht="14.25" customHeight="1">
      <c r="E961" s="2"/>
      <c r="F961" s="2"/>
    </row>
    <row r="962" spans="5:6" ht="14.25" customHeight="1">
      <c r="E962" s="2"/>
      <c r="F962" s="2"/>
    </row>
    <row r="963" spans="5:6" ht="14.25" customHeight="1">
      <c r="E963" s="2"/>
      <c r="F963" s="2"/>
    </row>
    <row r="964" spans="5:6" ht="14.25" customHeight="1">
      <c r="E964" s="2"/>
      <c r="F964" s="2"/>
    </row>
    <row r="965" spans="5:6" ht="14.25" customHeight="1">
      <c r="E965" s="2"/>
      <c r="F965" s="2"/>
    </row>
    <row r="966" spans="5:6" ht="14.25" customHeight="1">
      <c r="E966" s="2"/>
      <c r="F966" s="2"/>
    </row>
    <row r="967" spans="5:6" ht="14.25" customHeight="1">
      <c r="E967" s="2"/>
      <c r="F967" s="2"/>
    </row>
    <row r="968" spans="5:6" ht="14.25" customHeight="1">
      <c r="E968" s="2"/>
      <c r="F968" s="2"/>
    </row>
    <row r="969" spans="5:6" ht="14.25" customHeight="1">
      <c r="E969" s="2"/>
      <c r="F969" s="2"/>
    </row>
  </sheetData>
  <pageMargins left="0.7" right="0.7" top="0.75" bottom="0.75" header="0" footer="0"/>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BDD6EE"/>
  </sheetPr>
  <dimension ref="A1:Z1000"/>
  <sheetViews>
    <sheetView workbookViewId="0">
      <selection activeCell="A115" sqref="A115"/>
    </sheetView>
  </sheetViews>
  <sheetFormatPr defaultColWidth="14.453125" defaultRowHeight="15" customHeight="1"/>
  <cols>
    <col min="1" max="1" width="1.90625" customWidth="1"/>
    <col min="2" max="2" width="19" customWidth="1"/>
    <col min="3" max="3" width="1.90625" customWidth="1"/>
    <col min="4" max="4" width="56.36328125" customWidth="1"/>
    <col min="5" max="5" width="1.90625" customWidth="1"/>
    <col min="6" max="6" width="10.453125" customWidth="1"/>
    <col min="7" max="7" width="10.90625" customWidth="1"/>
    <col min="8" max="8" width="12.453125" customWidth="1"/>
    <col min="9" max="9" width="11.453125" customWidth="1"/>
    <col min="10" max="10" width="35.54296875" customWidth="1"/>
    <col min="11" max="26" width="9.08984375" customWidth="1"/>
  </cols>
  <sheetData>
    <row r="1" spans="1:26" ht="14.25" customHeight="1">
      <c r="A1" s="46"/>
      <c r="B1" s="46" t="s">
        <v>95</v>
      </c>
    </row>
    <row r="2" spans="1:26" ht="14.25" customHeight="1">
      <c r="A2" s="47"/>
      <c r="B2" s="48">
        <v>43893</v>
      </c>
      <c r="C2" s="47"/>
      <c r="D2" s="49" t="s">
        <v>96</v>
      </c>
      <c r="E2" s="47"/>
      <c r="F2" s="50">
        <v>50</v>
      </c>
      <c r="G2" s="51"/>
      <c r="H2" s="50">
        <v>3486.44</v>
      </c>
      <c r="I2" s="52"/>
      <c r="J2" s="53" t="s">
        <v>97</v>
      </c>
      <c r="K2" s="53"/>
      <c r="L2" s="53"/>
      <c r="M2" s="53"/>
      <c r="N2" s="53"/>
      <c r="O2" s="53"/>
      <c r="P2" s="53"/>
      <c r="Q2" s="53"/>
      <c r="R2" s="53"/>
      <c r="S2" s="53"/>
      <c r="T2" s="53"/>
      <c r="U2" s="53"/>
      <c r="V2" s="53"/>
      <c r="W2" s="53"/>
      <c r="X2" s="53"/>
      <c r="Y2" s="53"/>
      <c r="Z2" s="53"/>
    </row>
    <row r="3" spans="1:26" ht="31.5" customHeight="1">
      <c r="A3" s="46"/>
      <c r="B3" s="54">
        <v>43908</v>
      </c>
      <c r="C3" s="55"/>
      <c r="D3" s="56" t="s">
        <v>98</v>
      </c>
      <c r="E3" s="55"/>
      <c r="F3" s="57"/>
      <c r="G3" s="58">
        <v>177.9</v>
      </c>
      <c r="H3" s="58">
        <v>3308.54</v>
      </c>
      <c r="I3" s="59"/>
      <c r="J3" s="60" t="s">
        <v>99</v>
      </c>
    </row>
    <row r="4" spans="1:26" ht="31.5" customHeight="1">
      <c r="A4" s="46"/>
      <c r="B4" s="54">
        <v>43910</v>
      </c>
      <c r="C4" s="47"/>
      <c r="D4" s="56" t="s">
        <v>100</v>
      </c>
      <c r="E4" s="47"/>
      <c r="F4" s="57"/>
      <c r="G4" s="58">
        <v>353.56</v>
      </c>
      <c r="H4" s="58">
        <v>2954.98</v>
      </c>
      <c r="I4" s="52"/>
      <c r="J4" s="53" t="s">
        <v>101</v>
      </c>
    </row>
    <row r="5" spans="1:26" ht="31.5" customHeight="1">
      <c r="A5" s="46"/>
      <c r="B5" s="54">
        <v>43924</v>
      </c>
      <c r="C5" s="55"/>
      <c r="D5" s="56" t="s">
        <v>96</v>
      </c>
      <c r="E5" s="55"/>
      <c r="F5" s="58">
        <v>50</v>
      </c>
      <c r="G5" s="57"/>
      <c r="H5" s="58">
        <v>3004.98</v>
      </c>
      <c r="I5" s="59"/>
      <c r="J5" s="60" t="s">
        <v>97</v>
      </c>
    </row>
    <row r="6" spans="1:26" ht="21" customHeight="1">
      <c r="A6" s="47"/>
      <c r="B6" s="61">
        <v>43942</v>
      </c>
      <c r="C6" s="62"/>
      <c r="D6" s="63" t="s">
        <v>102</v>
      </c>
      <c r="E6" s="62"/>
      <c r="F6" s="64"/>
      <c r="G6" s="65">
        <v>177.9</v>
      </c>
      <c r="H6" s="65">
        <v>2827.08</v>
      </c>
      <c r="I6" s="66"/>
      <c r="J6" s="53" t="s">
        <v>103</v>
      </c>
      <c r="K6" s="53"/>
      <c r="L6" s="53"/>
      <c r="M6" s="53"/>
      <c r="N6" s="53"/>
      <c r="O6" s="53"/>
      <c r="P6" s="53"/>
      <c r="Q6" s="53"/>
      <c r="R6" s="53"/>
      <c r="S6" s="53"/>
      <c r="T6" s="53"/>
      <c r="U6" s="53"/>
      <c r="V6" s="53"/>
      <c r="W6" s="53"/>
      <c r="X6" s="53"/>
      <c r="Y6" s="53"/>
      <c r="Z6" s="53"/>
    </row>
    <row r="7" spans="1:26" ht="21" customHeight="1">
      <c r="A7" s="47"/>
      <c r="B7" s="61">
        <v>43944</v>
      </c>
      <c r="C7" s="62"/>
      <c r="D7" s="63" t="s">
        <v>104</v>
      </c>
      <c r="E7" s="62"/>
      <c r="F7" s="64"/>
      <c r="G7" s="65">
        <v>403.33</v>
      </c>
      <c r="H7" s="65">
        <v>2242.29</v>
      </c>
      <c r="I7" s="66"/>
      <c r="J7" s="53" t="s">
        <v>105</v>
      </c>
      <c r="K7" s="53"/>
      <c r="L7" s="53"/>
      <c r="M7" s="53"/>
      <c r="N7" s="53"/>
      <c r="O7" s="53"/>
      <c r="P7" s="53"/>
      <c r="Q7" s="53"/>
      <c r="R7" s="53"/>
      <c r="S7" s="53"/>
      <c r="T7" s="53"/>
      <c r="U7" s="53"/>
      <c r="V7" s="53"/>
      <c r="W7" s="53"/>
      <c r="X7" s="53"/>
      <c r="Y7" s="53"/>
      <c r="Z7" s="53"/>
    </row>
    <row r="8" spans="1:26" ht="21" customHeight="1">
      <c r="A8" s="47"/>
      <c r="B8" s="61">
        <v>43944</v>
      </c>
      <c r="C8" s="62"/>
      <c r="D8" s="63" t="s">
        <v>106</v>
      </c>
      <c r="E8" s="62"/>
      <c r="F8" s="64"/>
      <c r="G8" s="65">
        <v>10.3</v>
      </c>
      <c r="H8" s="65">
        <v>2645.62</v>
      </c>
      <c r="I8" s="66"/>
      <c r="J8" s="53" t="s">
        <v>105</v>
      </c>
      <c r="K8" s="53"/>
      <c r="L8" s="53"/>
      <c r="M8" s="53"/>
      <c r="N8" s="53"/>
      <c r="O8" s="53"/>
      <c r="P8" s="53"/>
      <c r="Q8" s="53"/>
      <c r="R8" s="53"/>
      <c r="S8" s="53"/>
      <c r="T8" s="53"/>
      <c r="U8" s="53"/>
      <c r="V8" s="53"/>
      <c r="W8" s="53"/>
      <c r="X8" s="53"/>
      <c r="Y8" s="53"/>
      <c r="Z8" s="53"/>
    </row>
    <row r="9" spans="1:26" ht="21" customHeight="1">
      <c r="A9" s="47"/>
      <c r="B9" s="61">
        <v>43944</v>
      </c>
      <c r="C9" s="62"/>
      <c r="D9" s="63" t="s">
        <v>107</v>
      </c>
      <c r="E9" s="62"/>
      <c r="F9" s="64"/>
      <c r="G9" s="65">
        <v>86.42</v>
      </c>
      <c r="H9" s="65">
        <v>2655.92</v>
      </c>
      <c r="I9" s="66"/>
      <c r="J9" s="53" t="s">
        <v>108</v>
      </c>
      <c r="K9" s="53"/>
      <c r="L9" s="53"/>
      <c r="M9" s="53"/>
      <c r="N9" s="53"/>
      <c r="O9" s="53"/>
      <c r="P9" s="53"/>
      <c r="Q9" s="53"/>
      <c r="R9" s="53"/>
      <c r="S9" s="53"/>
      <c r="T9" s="53"/>
      <c r="U9" s="53"/>
      <c r="V9" s="53"/>
      <c r="W9" s="53"/>
      <c r="X9" s="53"/>
      <c r="Y9" s="53"/>
      <c r="Z9" s="53"/>
    </row>
    <row r="10" spans="1:26" ht="21" customHeight="1">
      <c r="A10" s="47"/>
      <c r="B10" s="61">
        <v>43944</v>
      </c>
      <c r="C10" s="62"/>
      <c r="D10" s="63" t="s">
        <v>100</v>
      </c>
      <c r="E10" s="62"/>
      <c r="F10" s="64"/>
      <c r="G10" s="65">
        <v>84.74</v>
      </c>
      <c r="H10" s="65">
        <v>2742.34</v>
      </c>
      <c r="I10" s="66"/>
      <c r="J10" s="53" t="s">
        <v>101</v>
      </c>
      <c r="K10" s="53"/>
      <c r="L10" s="53"/>
      <c r="M10" s="53"/>
      <c r="N10" s="53"/>
      <c r="O10" s="53"/>
      <c r="P10" s="53"/>
      <c r="Q10" s="53"/>
      <c r="R10" s="53"/>
      <c r="S10" s="53"/>
      <c r="T10" s="53"/>
      <c r="U10" s="53"/>
      <c r="V10" s="53"/>
      <c r="W10" s="53"/>
      <c r="X10" s="53"/>
      <c r="Y10" s="53"/>
      <c r="Z10" s="53"/>
    </row>
    <row r="11" spans="1:26" ht="21" customHeight="1">
      <c r="A11" s="47"/>
      <c r="B11" s="61">
        <v>43951</v>
      </c>
      <c r="C11" s="62"/>
      <c r="D11" s="63" t="s">
        <v>109</v>
      </c>
      <c r="E11" s="62"/>
      <c r="F11" s="65">
        <v>96.95</v>
      </c>
      <c r="G11" s="64"/>
      <c r="H11" s="65">
        <v>2434.6</v>
      </c>
      <c r="I11" s="66"/>
      <c r="J11" s="53" t="s">
        <v>110</v>
      </c>
      <c r="K11" s="53"/>
      <c r="L11" s="53"/>
      <c r="M11" s="53"/>
      <c r="N11" s="53"/>
      <c r="O11" s="53"/>
      <c r="P11" s="53"/>
      <c r="Q11" s="53"/>
      <c r="R11" s="53"/>
      <c r="S11" s="53"/>
      <c r="T11" s="53"/>
      <c r="U11" s="53"/>
      <c r="V11" s="53"/>
      <c r="W11" s="53"/>
      <c r="X11" s="53"/>
      <c r="Y11" s="53"/>
      <c r="Z11" s="53"/>
    </row>
    <row r="12" spans="1:26" ht="21" customHeight="1">
      <c r="A12" s="47"/>
      <c r="B12" s="61">
        <v>43951</v>
      </c>
      <c r="C12" s="62"/>
      <c r="D12" s="63" t="s">
        <v>109</v>
      </c>
      <c r="E12" s="62"/>
      <c r="F12" s="65">
        <v>95.36</v>
      </c>
      <c r="G12" s="64"/>
      <c r="H12" s="65">
        <v>2337.65</v>
      </c>
      <c r="I12" s="66"/>
      <c r="J12" s="53" t="s">
        <v>110</v>
      </c>
      <c r="K12" s="53"/>
      <c r="L12" s="53"/>
      <c r="M12" s="53"/>
      <c r="N12" s="53"/>
      <c r="O12" s="53"/>
      <c r="P12" s="53"/>
      <c r="Q12" s="53"/>
      <c r="R12" s="53"/>
      <c r="S12" s="53"/>
      <c r="T12" s="53"/>
      <c r="U12" s="53"/>
      <c r="V12" s="53"/>
      <c r="W12" s="53"/>
      <c r="X12" s="53"/>
      <c r="Y12" s="53"/>
      <c r="Z12" s="53"/>
    </row>
    <row r="13" spans="1:26" ht="21" customHeight="1">
      <c r="A13" s="47"/>
      <c r="B13" s="61">
        <v>43952</v>
      </c>
      <c r="C13" s="62"/>
      <c r="D13" s="63" t="s">
        <v>111</v>
      </c>
      <c r="E13" s="62"/>
      <c r="F13" s="65">
        <v>289</v>
      </c>
      <c r="G13" s="64"/>
      <c r="H13" s="65">
        <v>2995.6</v>
      </c>
      <c r="I13" s="66"/>
      <c r="J13" s="53" t="s">
        <v>110</v>
      </c>
      <c r="K13" s="53"/>
      <c r="L13" s="53"/>
      <c r="M13" s="53"/>
      <c r="N13" s="53"/>
      <c r="O13" s="53"/>
      <c r="P13" s="53"/>
      <c r="Q13" s="53"/>
      <c r="R13" s="53"/>
      <c r="S13" s="53"/>
      <c r="T13" s="53"/>
      <c r="U13" s="53"/>
      <c r="V13" s="53"/>
      <c r="W13" s="53"/>
      <c r="X13" s="53"/>
      <c r="Y13" s="53"/>
      <c r="Z13" s="53"/>
    </row>
    <row r="14" spans="1:26" ht="21" customHeight="1">
      <c r="A14" s="47"/>
      <c r="B14" s="61">
        <v>43952</v>
      </c>
      <c r="C14" s="62"/>
      <c r="D14" s="63" t="s">
        <v>111</v>
      </c>
      <c r="E14" s="62"/>
      <c r="F14" s="65">
        <v>272</v>
      </c>
      <c r="G14" s="64"/>
      <c r="H14" s="65">
        <v>2706.6</v>
      </c>
      <c r="I14" s="66"/>
      <c r="J14" s="53" t="s">
        <v>110</v>
      </c>
      <c r="K14" s="53"/>
      <c r="L14" s="53"/>
      <c r="M14" s="53"/>
      <c r="N14" s="53"/>
      <c r="O14" s="53"/>
      <c r="P14" s="53"/>
      <c r="Q14" s="53"/>
      <c r="R14" s="53"/>
      <c r="S14" s="53"/>
      <c r="T14" s="53"/>
      <c r="U14" s="53"/>
      <c r="V14" s="53"/>
      <c r="W14" s="53"/>
      <c r="X14" s="53"/>
      <c r="Y14" s="53"/>
      <c r="Z14" s="53"/>
    </row>
    <row r="15" spans="1:26" ht="21" customHeight="1">
      <c r="A15" s="47"/>
      <c r="B15" s="61">
        <v>43955</v>
      </c>
      <c r="C15" s="62"/>
      <c r="D15" s="63" t="s">
        <v>96</v>
      </c>
      <c r="E15" s="62"/>
      <c r="F15" s="65">
        <v>50</v>
      </c>
      <c r="G15" s="64"/>
      <c r="H15" s="65">
        <v>3045.6</v>
      </c>
      <c r="I15" s="66"/>
      <c r="J15" s="53" t="s">
        <v>97</v>
      </c>
      <c r="K15" s="53"/>
      <c r="L15" s="53"/>
      <c r="M15" s="53"/>
      <c r="N15" s="53"/>
      <c r="O15" s="53"/>
      <c r="P15" s="53"/>
      <c r="Q15" s="53"/>
      <c r="R15" s="53"/>
      <c r="S15" s="53"/>
      <c r="T15" s="53"/>
      <c r="U15" s="53"/>
      <c r="V15" s="53"/>
      <c r="W15" s="53"/>
      <c r="X15" s="53"/>
      <c r="Y15" s="53"/>
      <c r="Z15" s="53"/>
    </row>
    <row r="16" spans="1:26" ht="21" customHeight="1">
      <c r="A16" s="47"/>
      <c r="B16" s="61">
        <v>43973</v>
      </c>
      <c r="C16" s="62"/>
      <c r="D16" s="63" t="s">
        <v>100</v>
      </c>
      <c r="E16" s="62"/>
      <c r="F16" s="64"/>
      <c r="G16" s="65">
        <v>45.06</v>
      </c>
      <c r="H16" s="65">
        <v>3000.54</v>
      </c>
      <c r="I16" s="66"/>
      <c r="J16" s="53" t="s">
        <v>101</v>
      </c>
      <c r="K16" s="53"/>
      <c r="L16" s="53"/>
      <c r="M16" s="53"/>
      <c r="N16" s="53"/>
      <c r="O16" s="53"/>
      <c r="P16" s="53"/>
      <c r="Q16" s="53"/>
      <c r="R16" s="53"/>
      <c r="S16" s="53"/>
      <c r="T16" s="53"/>
      <c r="U16" s="53"/>
      <c r="V16" s="53"/>
      <c r="W16" s="53"/>
      <c r="X16" s="53"/>
      <c r="Y16" s="53"/>
      <c r="Z16" s="53"/>
    </row>
    <row r="17" spans="1:26" ht="21" customHeight="1">
      <c r="A17" s="47"/>
      <c r="B17" s="61">
        <v>43985</v>
      </c>
      <c r="C17" s="62"/>
      <c r="D17" s="63" t="s">
        <v>96</v>
      </c>
      <c r="E17" s="62"/>
      <c r="F17" s="65">
        <v>50</v>
      </c>
      <c r="G17" s="64"/>
      <c r="H17" s="65">
        <v>3050.54</v>
      </c>
      <c r="I17" s="66"/>
      <c r="J17" s="53" t="s">
        <v>97</v>
      </c>
      <c r="K17" s="53"/>
      <c r="L17" s="53"/>
      <c r="M17" s="53"/>
      <c r="N17" s="53"/>
      <c r="O17" s="53"/>
      <c r="P17" s="53"/>
      <c r="Q17" s="53"/>
      <c r="R17" s="53"/>
      <c r="S17" s="53"/>
      <c r="T17" s="53"/>
      <c r="U17" s="53"/>
      <c r="V17" s="53"/>
      <c r="W17" s="53"/>
      <c r="X17" s="53"/>
      <c r="Y17" s="53"/>
      <c r="Z17" s="53"/>
    </row>
    <row r="18" spans="1:26" ht="21" customHeight="1">
      <c r="A18" s="47"/>
      <c r="B18" s="61">
        <v>43992</v>
      </c>
      <c r="C18" s="62"/>
      <c r="D18" s="63" t="s">
        <v>112</v>
      </c>
      <c r="E18" s="62"/>
      <c r="F18" s="64"/>
      <c r="G18" s="65">
        <v>188.95</v>
      </c>
      <c r="H18" s="65">
        <v>2672.64</v>
      </c>
      <c r="I18" s="66"/>
      <c r="J18" s="53" t="s">
        <v>99</v>
      </c>
      <c r="K18" s="53"/>
      <c r="L18" s="53"/>
      <c r="M18" s="53"/>
      <c r="N18" s="53"/>
      <c r="O18" s="53"/>
      <c r="P18" s="53"/>
      <c r="Q18" s="53"/>
      <c r="R18" s="53"/>
      <c r="S18" s="53"/>
      <c r="T18" s="53"/>
      <c r="U18" s="53"/>
      <c r="V18" s="53"/>
      <c r="W18" s="53"/>
      <c r="X18" s="53"/>
      <c r="Y18" s="53"/>
      <c r="Z18" s="53"/>
    </row>
    <row r="19" spans="1:26" ht="21" customHeight="1">
      <c r="A19" s="47"/>
      <c r="B19" s="61">
        <v>43992</v>
      </c>
      <c r="C19" s="62"/>
      <c r="D19" s="63" t="s">
        <v>113</v>
      </c>
      <c r="E19" s="62"/>
      <c r="F19" s="64"/>
      <c r="G19" s="65">
        <v>188.95</v>
      </c>
      <c r="H19" s="65">
        <v>2861.59</v>
      </c>
      <c r="I19" s="66"/>
      <c r="J19" s="53" t="s">
        <v>99</v>
      </c>
      <c r="K19" s="53"/>
      <c r="L19" s="53"/>
      <c r="M19" s="53"/>
      <c r="N19" s="53"/>
      <c r="O19" s="53"/>
      <c r="P19" s="53"/>
      <c r="Q19" s="53"/>
      <c r="R19" s="53"/>
      <c r="S19" s="53"/>
      <c r="T19" s="53"/>
      <c r="U19" s="53"/>
      <c r="V19" s="53"/>
      <c r="W19" s="53"/>
      <c r="X19" s="53"/>
      <c r="Y19" s="53"/>
      <c r="Z19" s="53"/>
    </row>
    <row r="20" spans="1:26" ht="21" customHeight="1">
      <c r="A20" s="47"/>
      <c r="B20" s="61">
        <v>43993</v>
      </c>
      <c r="C20" s="62"/>
      <c r="D20" s="63" t="s">
        <v>114</v>
      </c>
      <c r="E20" s="62"/>
      <c r="F20" s="64"/>
      <c r="G20" s="65">
        <v>150</v>
      </c>
      <c r="H20" s="65">
        <v>2522.64</v>
      </c>
      <c r="I20" s="66"/>
      <c r="J20" s="53" t="s">
        <v>115</v>
      </c>
      <c r="K20" s="53"/>
      <c r="L20" s="53"/>
      <c r="M20" s="53"/>
      <c r="N20" s="53"/>
      <c r="O20" s="53"/>
      <c r="P20" s="53"/>
      <c r="Q20" s="53"/>
      <c r="R20" s="53"/>
      <c r="S20" s="53"/>
      <c r="T20" s="53"/>
      <c r="U20" s="53"/>
      <c r="V20" s="53"/>
      <c r="W20" s="53"/>
      <c r="X20" s="53"/>
      <c r="Y20" s="53"/>
      <c r="Z20" s="53"/>
    </row>
    <row r="21" spans="1:26" ht="21" customHeight="1">
      <c r="A21" s="47"/>
      <c r="B21" s="61">
        <v>43997</v>
      </c>
      <c r="C21" s="62"/>
      <c r="D21" s="63" t="s">
        <v>116</v>
      </c>
      <c r="E21" s="62"/>
      <c r="F21" s="64"/>
      <c r="G21" s="65">
        <v>10.3</v>
      </c>
      <c r="H21" s="65">
        <v>2512.34</v>
      </c>
      <c r="I21" s="66"/>
      <c r="J21" s="53" t="s">
        <v>105</v>
      </c>
      <c r="K21" s="53"/>
      <c r="L21" s="53"/>
      <c r="M21" s="53"/>
      <c r="N21" s="53"/>
      <c r="O21" s="53"/>
      <c r="P21" s="53"/>
      <c r="Q21" s="53"/>
      <c r="R21" s="53"/>
      <c r="S21" s="53"/>
      <c r="T21" s="53"/>
      <c r="U21" s="53"/>
      <c r="V21" s="53"/>
      <c r="W21" s="53"/>
      <c r="X21" s="53"/>
      <c r="Y21" s="53"/>
      <c r="Z21" s="53"/>
    </row>
    <row r="22" spans="1:26" ht="21" customHeight="1">
      <c r="A22" s="47"/>
      <c r="B22" s="61">
        <v>44000</v>
      </c>
      <c r="C22" s="62"/>
      <c r="D22" s="63" t="s">
        <v>117</v>
      </c>
      <c r="E22" s="62"/>
      <c r="F22" s="64"/>
      <c r="G22" s="65">
        <v>12.69</v>
      </c>
      <c r="H22" s="65">
        <v>2499.65</v>
      </c>
      <c r="I22" s="66"/>
      <c r="J22" s="53" t="s">
        <v>118</v>
      </c>
      <c r="K22" s="53"/>
      <c r="L22" s="53"/>
      <c r="M22" s="53"/>
      <c r="N22" s="53"/>
      <c r="O22" s="53"/>
      <c r="P22" s="53"/>
      <c r="Q22" s="53"/>
      <c r="R22" s="53"/>
      <c r="S22" s="53"/>
      <c r="T22" s="53"/>
      <c r="U22" s="53"/>
      <c r="V22" s="53"/>
      <c r="W22" s="53"/>
      <c r="X22" s="53"/>
      <c r="Y22" s="53"/>
      <c r="Z22" s="53"/>
    </row>
    <row r="23" spans="1:26" ht="21" customHeight="1">
      <c r="A23" s="47"/>
      <c r="B23" s="61">
        <v>44005</v>
      </c>
      <c r="C23" s="62"/>
      <c r="D23" s="63" t="s">
        <v>100</v>
      </c>
      <c r="E23" s="62"/>
      <c r="F23" s="64"/>
      <c r="G23" s="65">
        <v>49.5</v>
      </c>
      <c r="H23" s="65">
        <v>2450.15</v>
      </c>
      <c r="I23" s="66"/>
      <c r="J23" s="53" t="s">
        <v>101</v>
      </c>
      <c r="K23" s="53"/>
      <c r="L23" s="53"/>
      <c r="M23" s="53"/>
      <c r="N23" s="53"/>
      <c r="O23" s="53"/>
      <c r="P23" s="53"/>
      <c r="Q23" s="53"/>
      <c r="R23" s="53"/>
      <c r="S23" s="53"/>
      <c r="T23" s="53"/>
      <c r="U23" s="53"/>
      <c r="V23" s="53"/>
      <c r="W23" s="53"/>
      <c r="X23" s="53"/>
      <c r="Y23" s="53"/>
      <c r="Z23" s="53"/>
    </row>
    <row r="24" spans="1:26" ht="21" customHeight="1">
      <c r="A24" s="47"/>
      <c r="B24" s="61">
        <v>44015</v>
      </c>
      <c r="C24" s="62"/>
      <c r="D24" s="63" t="s">
        <v>96</v>
      </c>
      <c r="E24" s="62"/>
      <c r="F24" s="65">
        <v>50</v>
      </c>
      <c r="G24" s="64"/>
      <c r="H24" s="65">
        <v>2500.15</v>
      </c>
      <c r="I24" s="66"/>
      <c r="J24" s="53" t="s">
        <v>97</v>
      </c>
      <c r="K24" s="53"/>
      <c r="L24" s="53"/>
      <c r="M24" s="53"/>
      <c r="N24" s="53"/>
      <c r="O24" s="53"/>
      <c r="P24" s="53"/>
      <c r="Q24" s="53"/>
      <c r="R24" s="53"/>
      <c r="S24" s="53"/>
      <c r="T24" s="53"/>
      <c r="U24" s="53"/>
      <c r="V24" s="53"/>
      <c r="W24" s="53"/>
      <c r="X24" s="53"/>
      <c r="Y24" s="53"/>
      <c r="Z24" s="53"/>
    </row>
    <row r="25" spans="1:26" ht="21" customHeight="1">
      <c r="A25" s="47"/>
      <c r="B25" s="61">
        <v>44018</v>
      </c>
      <c r="C25" s="62"/>
      <c r="D25" s="63" t="s">
        <v>119</v>
      </c>
      <c r="E25" s="62"/>
      <c r="F25" s="64"/>
      <c r="G25" s="65">
        <v>188.95</v>
      </c>
      <c r="H25" s="65">
        <v>2311.1999999999998</v>
      </c>
      <c r="I25" s="66"/>
      <c r="J25" s="53" t="s">
        <v>99</v>
      </c>
      <c r="K25" s="53"/>
      <c r="L25" s="53"/>
      <c r="M25" s="53"/>
      <c r="N25" s="53"/>
      <c r="O25" s="53"/>
      <c r="P25" s="53"/>
      <c r="Q25" s="53"/>
      <c r="R25" s="53"/>
      <c r="S25" s="53"/>
      <c r="T25" s="53"/>
      <c r="U25" s="53"/>
      <c r="V25" s="53"/>
      <c r="W25" s="53"/>
      <c r="X25" s="53"/>
      <c r="Y25" s="53"/>
      <c r="Z25" s="53"/>
    </row>
    <row r="26" spans="1:26" ht="21" customHeight="1">
      <c r="A26" s="47"/>
      <c r="B26" s="61">
        <v>44025</v>
      </c>
      <c r="C26" s="62"/>
      <c r="D26" s="63" t="s">
        <v>120</v>
      </c>
      <c r="E26" s="62"/>
      <c r="F26" s="64"/>
      <c r="G26" s="65">
        <v>10.3</v>
      </c>
      <c r="H26" s="65">
        <v>2290.6</v>
      </c>
      <c r="I26" s="66"/>
      <c r="J26" s="53" t="s">
        <v>105</v>
      </c>
      <c r="K26" s="53"/>
      <c r="L26" s="53"/>
      <c r="M26" s="53"/>
      <c r="N26" s="53"/>
      <c r="O26" s="53"/>
      <c r="P26" s="53"/>
      <c r="Q26" s="53"/>
      <c r="R26" s="53"/>
      <c r="S26" s="53"/>
      <c r="T26" s="53"/>
      <c r="U26" s="53"/>
      <c r="V26" s="53"/>
      <c r="W26" s="53"/>
      <c r="X26" s="53"/>
      <c r="Y26" s="53"/>
      <c r="Z26" s="53"/>
    </row>
    <row r="27" spans="1:26" ht="21" customHeight="1">
      <c r="A27" s="47"/>
      <c r="B27" s="61">
        <v>44025</v>
      </c>
      <c r="C27" s="62"/>
      <c r="D27" s="63" t="s">
        <v>121</v>
      </c>
      <c r="E27" s="62"/>
      <c r="F27" s="64"/>
      <c r="G27" s="65">
        <v>10.3</v>
      </c>
      <c r="H27" s="65">
        <v>2300.9</v>
      </c>
      <c r="I27" s="66"/>
      <c r="J27" s="53" t="s">
        <v>105</v>
      </c>
      <c r="K27" s="53"/>
      <c r="L27" s="53"/>
      <c r="M27" s="53"/>
      <c r="N27" s="53"/>
      <c r="O27" s="53"/>
      <c r="P27" s="53"/>
      <c r="Q27" s="53"/>
      <c r="R27" s="53"/>
      <c r="S27" s="53"/>
      <c r="T27" s="53"/>
      <c r="U27" s="53"/>
      <c r="V27" s="53"/>
      <c r="W27" s="53"/>
      <c r="X27" s="53"/>
      <c r="Y27" s="53"/>
      <c r="Z27" s="53"/>
    </row>
    <row r="28" spans="1:26" ht="21" customHeight="1">
      <c r="A28" s="47"/>
      <c r="B28" s="61">
        <v>44034</v>
      </c>
      <c r="C28" s="62"/>
      <c r="D28" s="63" t="s">
        <v>100</v>
      </c>
      <c r="E28" s="62"/>
      <c r="F28" s="64"/>
      <c r="G28" s="65">
        <v>54.4</v>
      </c>
      <c r="H28" s="65">
        <v>2236.1999999999998</v>
      </c>
      <c r="I28" s="66"/>
      <c r="J28" s="53" t="s">
        <v>101</v>
      </c>
      <c r="K28" s="53"/>
      <c r="L28" s="53"/>
      <c r="M28" s="53"/>
      <c r="N28" s="53"/>
      <c r="O28" s="53"/>
      <c r="P28" s="53"/>
      <c r="Q28" s="53"/>
      <c r="R28" s="53"/>
      <c r="S28" s="53"/>
      <c r="T28" s="53"/>
      <c r="U28" s="53"/>
      <c r="V28" s="53"/>
      <c r="W28" s="53"/>
      <c r="X28" s="53"/>
      <c r="Y28" s="53"/>
      <c r="Z28" s="53"/>
    </row>
    <row r="29" spans="1:26" ht="21" customHeight="1">
      <c r="A29" s="47"/>
      <c r="B29" s="61">
        <v>44039</v>
      </c>
      <c r="C29" s="62"/>
      <c r="D29" s="63" t="s">
        <v>122</v>
      </c>
      <c r="E29" s="62"/>
      <c r="F29" s="64"/>
      <c r="G29" s="65">
        <v>188.95</v>
      </c>
      <c r="H29" s="65">
        <v>2047.25</v>
      </c>
      <c r="I29" s="66"/>
      <c r="J29" s="53" t="s">
        <v>99</v>
      </c>
      <c r="K29" s="53"/>
      <c r="L29" s="53"/>
      <c r="M29" s="53"/>
      <c r="N29" s="53"/>
      <c r="O29" s="53"/>
      <c r="P29" s="53"/>
      <c r="Q29" s="53"/>
      <c r="R29" s="53"/>
      <c r="S29" s="53"/>
      <c r="T29" s="53"/>
      <c r="U29" s="53"/>
      <c r="V29" s="53"/>
      <c r="W29" s="53"/>
      <c r="X29" s="53"/>
      <c r="Y29" s="53"/>
      <c r="Z29" s="53"/>
    </row>
    <row r="30" spans="1:26" ht="21" customHeight="1">
      <c r="A30" s="47"/>
      <c r="B30" s="61">
        <v>44042</v>
      </c>
      <c r="C30" s="62"/>
      <c r="D30" s="63" t="s">
        <v>123</v>
      </c>
      <c r="E30" s="62"/>
      <c r="F30" s="64"/>
      <c r="G30" s="65">
        <v>49.62</v>
      </c>
      <c r="H30" s="65">
        <v>1997.63</v>
      </c>
      <c r="I30" s="66"/>
      <c r="J30" s="53" t="s">
        <v>124</v>
      </c>
      <c r="K30" s="53"/>
      <c r="L30" s="53"/>
      <c r="M30" s="53"/>
      <c r="N30" s="53"/>
      <c r="O30" s="53"/>
      <c r="P30" s="53"/>
      <c r="Q30" s="53"/>
      <c r="R30" s="53"/>
      <c r="S30" s="53"/>
      <c r="T30" s="53"/>
      <c r="U30" s="53"/>
      <c r="V30" s="53"/>
      <c r="W30" s="53"/>
      <c r="X30" s="53"/>
      <c r="Y30" s="53"/>
      <c r="Z30" s="53"/>
    </row>
    <row r="31" spans="1:26" ht="21" customHeight="1">
      <c r="A31" s="47"/>
      <c r="B31" s="61">
        <v>44046</v>
      </c>
      <c r="C31" s="62"/>
      <c r="D31" s="63" t="s">
        <v>96</v>
      </c>
      <c r="E31" s="62"/>
      <c r="F31" s="65">
        <v>50</v>
      </c>
      <c r="G31" s="64"/>
      <c r="H31" s="65">
        <v>2047.63</v>
      </c>
      <c r="I31" s="66"/>
      <c r="J31" s="53" t="s">
        <v>97</v>
      </c>
      <c r="K31" s="53"/>
      <c r="L31" s="53"/>
      <c r="M31" s="53"/>
      <c r="N31" s="53"/>
      <c r="O31" s="53"/>
      <c r="P31" s="53"/>
      <c r="Q31" s="53"/>
      <c r="R31" s="53"/>
      <c r="S31" s="53"/>
      <c r="T31" s="53"/>
      <c r="U31" s="53"/>
      <c r="V31" s="53"/>
      <c r="W31" s="53"/>
      <c r="X31" s="53"/>
      <c r="Y31" s="53"/>
      <c r="Z31" s="53"/>
    </row>
    <row r="32" spans="1:26" ht="21" customHeight="1">
      <c r="A32" s="47"/>
      <c r="B32" s="61">
        <v>44057</v>
      </c>
      <c r="C32" s="62"/>
      <c r="D32" s="63" t="s">
        <v>125</v>
      </c>
      <c r="E32" s="62"/>
      <c r="F32" s="64"/>
      <c r="G32" s="65">
        <v>72</v>
      </c>
      <c r="H32" s="65">
        <v>1975.63</v>
      </c>
      <c r="I32" s="66"/>
      <c r="J32" s="53" t="s">
        <v>126</v>
      </c>
      <c r="K32" s="53"/>
      <c r="L32" s="53"/>
      <c r="M32" s="53"/>
      <c r="N32" s="53"/>
      <c r="O32" s="53"/>
      <c r="P32" s="53"/>
      <c r="Q32" s="53"/>
      <c r="R32" s="53"/>
      <c r="S32" s="53"/>
      <c r="T32" s="53"/>
      <c r="U32" s="53"/>
      <c r="V32" s="53"/>
      <c r="W32" s="53"/>
      <c r="X32" s="53"/>
      <c r="Y32" s="53"/>
      <c r="Z32" s="53"/>
    </row>
    <row r="33" spans="1:26" ht="21" customHeight="1">
      <c r="A33" s="47"/>
      <c r="B33" s="61">
        <v>44061</v>
      </c>
      <c r="C33" s="62"/>
      <c r="D33" s="63" t="s">
        <v>127</v>
      </c>
      <c r="E33" s="62"/>
      <c r="F33" s="65">
        <v>10000</v>
      </c>
      <c r="G33" s="64"/>
      <c r="H33" s="65">
        <v>11975.63</v>
      </c>
      <c r="I33" s="66"/>
      <c r="J33" s="53" t="s">
        <v>128</v>
      </c>
      <c r="K33" s="53"/>
      <c r="L33" s="53"/>
      <c r="M33" s="53"/>
      <c r="N33" s="53"/>
      <c r="O33" s="53"/>
      <c r="P33" s="53"/>
      <c r="Q33" s="53"/>
      <c r="R33" s="53"/>
      <c r="S33" s="53"/>
      <c r="T33" s="53"/>
      <c r="U33" s="53"/>
      <c r="V33" s="53"/>
      <c r="W33" s="53"/>
      <c r="X33" s="53"/>
      <c r="Y33" s="53"/>
      <c r="Z33" s="53"/>
    </row>
    <row r="34" spans="1:26" ht="21" customHeight="1">
      <c r="A34" s="47"/>
      <c r="B34" s="61">
        <v>44064</v>
      </c>
      <c r="C34" s="62"/>
      <c r="D34" s="63" t="s">
        <v>100</v>
      </c>
      <c r="E34" s="62"/>
      <c r="F34" s="64"/>
      <c r="G34" s="65">
        <v>55.45</v>
      </c>
      <c r="H34" s="65">
        <v>11920.18</v>
      </c>
      <c r="I34" s="66"/>
      <c r="J34" s="53" t="s">
        <v>101</v>
      </c>
      <c r="K34" s="53"/>
      <c r="L34" s="53"/>
      <c r="M34" s="53"/>
      <c r="N34" s="53"/>
      <c r="O34" s="53"/>
      <c r="P34" s="53"/>
      <c r="Q34" s="53"/>
      <c r="R34" s="53"/>
      <c r="S34" s="53"/>
      <c r="T34" s="53"/>
      <c r="U34" s="53"/>
      <c r="V34" s="53"/>
      <c r="W34" s="53"/>
      <c r="X34" s="53"/>
      <c r="Y34" s="53"/>
      <c r="Z34" s="53"/>
    </row>
    <row r="35" spans="1:26" ht="21" customHeight="1">
      <c r="A35" s="47"/>
      <c r="B35" s="61">
        <v>44067</v>
      </c>
      <c r="C35" s="62"/>
      <c r="D35" s="63" t="s">
        <v>129</v>
      </c>
      <c r="E35" s="62"/>
      <c r="F35" s="64"/>
      <c r="G35" s="65">
        <v>188.95</v>
      </c>
      <c r="H35" s="65">
        <v>11731.23</v>
      </c>
      <c r="I35" s="66"/>
      <c r="J35" s="53" t="s">
        <v>99</v>
      </c>
      <c r="K35" s="53"/>
      <c r="L35" s="53"/>
      <c r="M35" s="53"/>
      <c r="N35" s="53"/>
      <c r="O35" s="53"/>
      <c r="P35" s="53"/>
      <c r="Q35" s="53"/>
      <c r="R35" s="53"/>
      <c r="S35" s="53"/>
      <c r="T35" s="53"/>
      <c r="U35" s="53"/>
      <c r="V35" s="53"/>
      <c r="W35" s="53"/>
      <c r="X35" s="53"/>
      <c r="Y35" s="53"/>
      <c r="Z35" s="53"/>
    </row>
    <row r="36" spans="1:26" ht="21" customHeight="1">
      <c r="A36" s="47"/>
      <c r="B36" s="61">
        <v>44077</v>
      </c>
      <c r="C36" s="62"/>
      <c r="D36" s="63" t="s">
        <v>96</v>
      </c>
      <c r="E36" s="62"/>
      <c r="F36" s="65">
        <v>50</v>
      </c>
      <c r="G36" s="64"/>
      <c r="H36" s="65">
        <v>11781.23</v>
      </c>
      <c r="I36" s="66"/>
      <c r="J36" s="53" t="s">
        <v>97</v>
      </c>
      <c r="K36" s="53"/>
      <c r="L36" s="53"/>
      <c r="M36" s="53"/>
      <c r="N36" s="53"/>
      <c r="O36" s="53"/>
      <c r="P36" s="53"/>
      <c r="Q36" s="53"/>
      <c r="R36" s="53"/>
      <c r="S36" s="53"/>
      <c r="T36" s="53"/>
      <c r="U36" s="53"/>
      <c r="V36" s="53"/>
      <c r="W36" s="53"/>
      <c r="X36" s="53"/>
      <c r="Y36" s="53"/>
      <c r="Z36" s="53"/>
    </row>
    <row r="37" spans="1:26" ht="21" customHeight="1">
      <c r="A37" s="47"/>
      <c r="B37" s="61">
        <v>44078</v>
      </c>
      <c r="C37" s="62"/>
      <c r="D37" s="63" t="s">
        <v>130</v>
      </c>
      <c r="E37" s="62"/>
      <c r="F37" s="64"/>
      <c r="G37" s="65">
        <v>80.78</v>
      </c>
      <c r="H37" s="65">
        <v>11700.45</v>
      </c>
      <c r="I37" s="66"/>
      <c r="J37" s="53" t="s">
        <v>131</v>
      </c>
      <c r="K37" s="53"/>
      <c r="L37" s="53"/>
      <c r="M37" s="53"/>
      <c r="N37" s="53"/>
      <c r="O37" s="53"/>
      <c r="P37" s="53"/>
      <c r="Q37" s="53"/>
      <c r="R37" s="53"/>
      <c r="S37" s="53"/>
      <c r="T37" s="53"/>
      <c r="U37" s="53"/>
      <c r="V37" s="53"/>
      <c r="W37" s="53"/>
      <c r="X37" s="53"/>
      <c r="Y37" s="53"/>
      <c r="Z37" s="53"/>
    </row>
    <row r="38" spans="1:26" ht="21" customHeight="1">
      <c r="A38" s="47"/>
      <c r="B38" s="61">
        <v>44095</v>
      </c>
      <c r="C38" s="62"/>
      <c r="D38" s="63" t="s">
        <v>100</v>
      </c>
      <c r="E38" s="62"/>
      <c r="F38" s="64"/>
      <c r="G38" s="65">
        <v>52.11</v>
      </c>
      <c r="H38" s="65">
        <v>11648.34</v>
      </c>
      <c r="I38" s="66"/>
      <c r="J38" s="53" t="s">
        <v>101</v>
      </c>
      <c r="K38" s="53"/>
      <c r="L38" s="53"/>
      <c r="M38" s="53"/>
      <c r="N38" s="53"/>
      <c r="O38" s="53"/>
      <c r="P38" s="53"/>
      <c r="Q38" s="53"/>
      <c r="R38" s="53"/>
      <c r="S38" s="53"/>
      <c r="T38" s="53"/>
      <c r="U38" s="53"/>
      <c r="V38" s="53"/>
      <c r="W38" s="53"/>
      <c r="X38" s="53"/>
      <c r="Y38" s="53"/>
      <c r="Z38" s="53"/>
    </row>
    <row r="39" spans="1:26" ht="21" customHeight="1">
      <c r="A39" s="47"/>
      <c r="B39" s="61">
        <v>44099</v>
      </c>
      <c r="C39" s="62"/>
      <c r="D39" s="63" t="s">
        <v>132</v>
      </c>
      <c r="E39" s="62"/>
      <c r="F39" s="64"/>
      <c r="G39" s="65">
        <v>188.95</v>
      </c>
      <c r="H39" s="65">
        <v>11459.39</v>
      </c>
      <c r="I39" s="66"/>
      <c r="J39" s="53" t="s">
        <v>99</v>
      </c>
      <c r="K39" s="53"/>
      <c r="L39" s="53"/>
      <c r="M39" s="53"/>
      <c r="N39" s="53"/>
      <c r="O39" s="53"/>
      <c r="P39" s="53"/>
      <c r="Q39" s="53"/>
      <c r="R39" s="53"/>
      <c r="S39" s="53"/>
      <c r="T39" s="53"/>
      <c r="U39" s="53"/>
      <c r="V39" s="53"/>
      <c r="W39" s="53"/>
      <c r="X39" s="53"/>
      <c r="Y39" s="53"/>
      <c r="Z39" s="53"/>
    </row>
    <row r="40" spans="1:26" ht="21" customHeight="1">
      <c r="A40" s="47"/>
      <c r="B40" s="61">
        <v>44109</v>
      </c>
      <c r="C40" s="62"/>
      <c r="D40" s="63" t="s">
        <v>96</v>
      </c>
      <c r="E40" s="62"/>
      <c r="F40" s="65">
        <v>50</v>
      </c>
      <c r="G40" s="64"/>
      <c r="H40" s="65">
        <v>11509.39</v>
      </c>
      <c r="I40" s="66"/>
      <c r="J40" s="53" t="s">
        <v>97</v>
      </c>
      <c r="K40" s="53"/>
      <c r="L40" s="53"/>
      <c r="M40" s="53"/>
      <c r="N40" s="53"/>
      <c r="O40" s="53"/>
      <c r="P40" s="53"/>
      <c r="Q40" s="53"/>
      <c r="R40" s="53"/>
      <c r="S40" s="53"/>
      <c r="T40" s="53"/>
      <c r="U40" s="53"/>
      <c r="V40" s="53"/>
      <c r="W40" s="53"/>
      <c r="X40" s="53"/>
      <c r="Y40" s="53"/>
      <c r="Z40" s="53"/>
    </row>
    <row r="41" spans="1:26" ht="21" customHeight="1">
      <c r="A41" s="47"/>
      <c r="B41" s="61">
        <v>44127</v>
      </c>
      <c r="C41" s="62"/>
      <c r="D41" s="63" t="s">
        <v>133</v>
      </c>
      <c r="E41" s="62"/>
      <c r="F41" s="64"/>
      <c r="G41" s="65">
        <v>188.95</v>
      </c>
      <c r="H41" s="65">
        <v>11259.48</v>
      </c>
      <c r="I41" s="66"/>
      <c r="J41" s="53" t="s">
        <v>99</v>
      </c>
      <c r="K41" s="53"/>
      <c r="L41" s="53"/>
      <c r="M41" s="53"/>
      <c r="N41" s="53"/>
      <c r="O41" s="53"/>
      <c r="P41" s="53"/>
      <c r="Q41" s="53"/>
      <c r="R41" s="53"/>
      <c r="S41" s="53"/>
      <c r="T41" s="53"/>
      <c r="U41" s="53"/>
      <c r="V41" s="53"/>
      <c r="W41" s="53"/>
      <c r="X41" s="53"/>
      <c r="Y41" s="53"/>
      <c r="Z41" s="53"/>
    </row>
    <row r="42" spans="1:26" ht="21" customHeight="1">
      <c r="A42" s="47"/>
      <c r="B42" s="61">
        <v>44127</v>
      </c>
      <c r="C42" s="62"/>
      <c r="D42" s="63" t="s">
        <v>100</v>
      </c>
      <c r="E42" s="62"/>
      <c r="F42" s="64"/>
      <c r="G42" s="65">
        <v>60.96</v>
      </c>
      <c r="H42" s="65">
        <v>11448.43</v>
      </c>
      <c r="I42" s="66"/>
      <c r="J42" s="53" t="s">
        <v>101</v>
      </c>
      <c r="K42" s="53"/>
      <c r="L42" s="53"/>
      <c r="M42" s="53"/>
      <c r="N42" s="53"/>
      <c r="O42" s="53"/>
      <c r="P42" s="53"/>
      <c r="Q42" s="53"/>
      <c r="R42" s="53"/>
      <c r="S42" s="53"/>
      <c r="T42" s="53"/>
      <c r="U42" s="53"/>
      <c r="V42" s="53"/>
      <c r="W42" s="53"/>
      <c r="X42" s="53"/>
      <c r="Y42" s="53"/>
      <c r="Z42" s="53"/>
    </row>
    <row r="43" spans="1:26" ht="21" customHeight="1">
      <c r="A43" s="47"/>
      <c r="B43" s="61">
        <v>44138</v>
      </c>
      <c r="C43" s="62"/>
      <c r="D43" s="63" t="s">
        <v>96</v>
      </c>
      <c r="E43" s="62"/>
      <c r="F43" s="65">
        <v>50</v>
      </c>
      <c r="G43" s="64"/>
      <c r="H43" s="65">
        <v>11309.48</v>
      </c>
      <c r="I43" s="66"/>
      <c r="J43" s="53" t="s">
        <v>97</v>
      </c>
      <c r="K43" s="53"/>
      <c r="L43" s="53"/>
      <c r="M43" s="53"/>
      <c r="N43" s="53"/>
      <c r="O43" s="53"/>
      <c r="P43" s="53"/>
      <c r="Q43" s="53"/>
      <c r="R43" s="53"/>
      <c r="S43" s="53"/>
      <c r="T43" s="53"/>
      <c r="U43" s="53"/>
      <c r="V43" s="53"/>
      <c r="W43" s="53"/>
      <c r="X43" s="53"/>
      <c r="Y43" s="53"/>
      <c r="Z43" s="53"/>
    </row>
    <row r="44" spans="1:26" ht="21" customHeight="1">
      <c r="A44" s="47"/>
      <c r="B44" s="61">
        <v>44140</v>
      </c>
      <c r="C44" s="62"/>
      <c r="D44" s="63" t="s">
        <v>134</v>
      </c>
      <c r="E44" s="62"/>
      <c r="F44" s="64"/>
      <c r="G44" s="65">
        <v>417.97</v>
      </c>
      <c r="H44" s="65">
        <v>10891.51</v>
      </c>
      <c r="I44" s="66"/>
      <c r="J44" s="53" t="s">
        <v>135</v>
      </c>
      <c r="K44" s="53"/>
      <c r="L44" s="53"/>
      <c r="M44" s="53"/>
      <c r="N44" s="53"/>
      <c r="O44" s="53"/>
      <c r="P44" s="53"/>
      <c r="Q44" s="53"/>
      <c r="R44" s="53"/>
      <c r="S44" s="53"/>
      <c r="T44" s="53"/>
      <c r="U44" s="53"/>
      <c r="V44" s="53"/>
      <c r="W44" s="53"/>
      <c r="X44" s="53"/>
      <c r="Y44" s="53"/>
      <c r="Z44" s="53"/>
    </row>
    <row r="45" spans="1:26" ht="21" customHeight="1">
      <c r="A45" s="47"/>
      <c r="B45" s="61">
        <v>44144</v>
      </c>
      <c r="C45" s="62"/>
      <c r="D45" s="63" t="s">
        <v>136</v>
      </c>
      <c r="E45" s="62"/>
      <c r="F45" s="64"/>
      <c r="G45" s="65">
        <v>73.650000000000006</v>
      </c>
      <c r="H45" s="65">
        <v>10817.86</v>
      </c>
      <c r="I45" s="66"/>
      <c r="J45" s="53" t="s">
        <v>97</v>
      </c>
      <c r="K45" s="53"/>
      <c r="L45" s="53"/>
      <c r="M45" s="53"/>
      <c r="N45" s="53"/>
      <c r="O45" s="53"/>
      <c r="P45" s="53"/>
      <c r="Q45" s="53"/>
      <c r="R45" s="53"/>
      <c r="S45" s="53"/>
      <c r="T45" s="53"/>
      <c r="U45" s="53"/>
      <c r="V45" s="53"/>
      <c r="W45" s="53"/>
      <c r="X45" s="53"/>
      <c r="Y45" s="53"/>
      <c r="Z45" s="53"/>
    </row>
    <row r="46" spans="1:26" ht="21" customHeight="1">
      <c r="A46" s="47"/>
      <c r="B46" s="61">
        <v>44159</v>
      </c>
      <c r="C46" s="62"/>
      <c r="D46" s="63" t="s">
        <v>137</v>
      </c>
      <c r="E46" s="62"/>
      <c r="F46" s="64"/>
      <c r="G46" s="65">
        <v>188.95</v>
      </c>
      <c r="H46" s="65">
        <v>10593.91</v>
      </c>
      <c r="I46" s="66"/>
      <c r="J46" s="53" t="s">
        <v>99</v>
      </c>
      <c r="K46" s="53"/>
      <c r="L46" s="53"/>
      <c r="M46" s="53"/>
      <c r="N46" s="53"/>
      <c r="O46" s="53"/>
      <c r="P46" s="53"/>
      <c r="Q46" s="53"/>
      <c r="R46" s="53"/>
      <c r="S46" s="53"/>
      <c r="T46" s="53"/>
      <c r="U46" s="53"/>
      <c r="V46" s="53"/>
      <c r="W46" s="53"/>
      <c r="X46" s="53"/>
      <c r="Y46" s="53"/>
      <c r="Z46" s="53"/>
    </row>
    <row r="47" spans="1:26" ht="21" customHeight="1">
      <c r="A47" s="47"/>
      <c r="B47" s="61">
        <v>44159</v>
      </c>
      <c r="C47" s="62"/>
      <c r="D47" s="63" t="s">
        <v>138</v>
      </c>
      <c r="E47" s="62"/>
      <c r="F47" s="64"/>
      <c r="G47" s="65">
        <v>35</v>
      </c>
      <c r="H47" s="65">
        <v>10782.86</v>
      </c>
      <c r="I47" s="66"/>
      <c r="J47" s="53" t="s">
        <v>139</v>
      </c>
      <c r="K47" s="53"/>
      <c r="L47" s="53"/>
      <c r="M47" s="53"/>
      <c r="N47" s="53"/>
      <c r="O47" s="53"/>
      <c r="P47" s="53"/>
      <c r="Q47" s="53"/>
      <c r="R47" s="53"/>
      <c r="S47" s="53"/>
      <c r="T47" s="53"/>
      <c r="U47" s="53"/>
      <c r="V47" s="53"/>
      <c r="W47" s="53"/>
      <c r="X47" s="53"/>
      <c r="Y47" s="53"/>
      <c r="Z47" s="53"/>
    </row>
    <row r="48" spans="1:26" ht="21" customHeight="1">
      <c r="A48" s="47"/>
      <c r="B48" s="61">
        <v>44166</v>
      </c>
      <c r="C48" s="62"/>
      <c r="D48" s="63" t="s">
        <v>100</v>
      </c>
      <c r="E48" s="62"/>
      <c r="F48" s="64"/>
      <c r="G48" s="65">
        <v>67.73</v>
      </c>
      <c r="H48" s="65">
        <v>10526.18</v>
      </c>
      <c r="I48" s="66"/>
      <c r="J48" s="53" t="s">
        <v>124</v>
      </c>
      <c r="K48" s="53"/>
      <c r="L48" s="53"/>
      <c r="M48" s="53"/>
      <c r="N48" s="53"/>
      <c r="O48" s="53"/>
      <c r="P48" s="53"/>
      <c r="Q48" s="53"/>
      <c r="R48" s="53"/>
      <c r="S48" s="53"/>
      <c r="T48" s="53"/>
      <c r="U48" s="53"/>
      <c r="V48" s="53"/>
      <c r="W48" s="53"/>
      <c r="X48" s="53"/>
      <c r="Y48" s="53"/>
      <c r="Z48" s="53"/>
    </row>
    <row r="49" spans="1:26" ht="21" customHeight="1">
      <c r="A49" s="47"/>
      <c r="B49" s="61">
        <v>44168</v>
      </c>
      <c r="C49" s="62"/>
      <c r="D49" s="63" t="s">
        <v>96</v>
      </c>
      <c r="E49" s="62"/>
      <c r="F49" s="65">
        <v>50</v>
      </c>
      <c r="G49" s="64"/>
      <c r="H49" s="65">
        <v>10576.18</v>
      </c>
      <c r="I49" s="66"/>
      <c r="J49" s="53" t="s">
        <v>97</v>
      </c>
      <c r="K49" s="53"/>
      <c r="L49" s="53"/>
      <c r="M49" s="53"/>
      <c r="N49" s="53"/>
      <c r="O49" s="53"/>
      <c r="P49" s="53"/>
      <c r="Q49" s="53"/>
      <c r="R49" s="53"/>
      <c r="S49" s="53"/>
      <c r="T49" s="53"/>
      <c r="U49" s="53"/>
      <c r="V49" s="53"/>
      <c r="W49" s="53"/>
      <c r="X49" s="53"/>
      <c r="Y49" s="53"/>
      <c r="Z49" s="53"/>
    </row>
    <row r="50" spans="1:26" ht="21" customHeight="1">
      <c r="A50" s="47"/>
      <c r="B50" s="61">
        <v>44186</v>
      </c>
      <c r="C50" s="62"/>
      <c r="D50" s="63" t="s">
        <v>140</v>
      </c>
      <c r="E50" s="62"/>
      <c r="F50" s="64"/>
      <c r="G50" s="65">
        <v>188.95</v>
      </c>
      <c r="H50" s="65">
        <v>10387.23</v>
      </c>
      <c r="I50" s="66"/>
      <c r="J50" s="53" t="s">
        <v>99</v>
      </c>
      <c r="K50" s="53"/>
      <c r="L50" s="53"/>
      <c r="M50" s="53"/>
      <c r="N50" s="53"/>
      <c r="O50" s="53"/>
      <c r="P50" s="53"/>
      <c r="Q50" s="53"/>
      <c r="R50" s="53"/>
      <c r="S50" s="53"/>
      <c r="T50" s="53"/>
      <c r="U50" s="53"/>
      <c r="V50" s="53"/>
      <c r="W50" s="53"/>
      <c r="X50" s="53"/>
      <c r="Y50" s="53"/>
      <c r="Z50" s="53"/>
    </row>
    <row r="51" spans="1:26" ht="21" customHeight="1">
      <c r="A51" s="47"/>
      <c r="B51" s="61">
        <v>44189</v>
      </c>
      <c r="C51" s="62"/>
      <c r="D51" s="63" t="s">
        <v>138</v>
      </c>
      <c r="E51" s="62"/>
      <c r="F51" s="64"/>
      <c r="G51" s="65">
        <v>35</v>
      </c>
      <c r="H51" s="65">
        <v>10352.23</v>
      </c>
      <c r="I51" s="66"/>
      <c r="J51" s="53" t="s">
        <v>141</v>
      </c>
      <c r="K51" s="53"/>
      <c r="L51" s="53"/>
      <c r="M51" s="53"/>
      <c r="N51" s="53"/>
      <c r="O51" s="53"/>
      <c r="P51" s="53"/>
      <c r="Q51" s="53"/>
      <c r="R51" s="53"/>
      <c r="S51" s="53"/>
      <c r="T51" s="53"/>
      <c r="U51" s="53"/>
      <c r="V51" s="53"/>
      <c r="W51" s="53"/>
      <c r="X51" s="53"/>
      <c r="Y51" s="53"/>
      <c r="Z51" s="53"/>
    </row>
    <row r="52" spans="1:26" ht="21" customHeight="1">
      <c r="A52" s="47"/>
      <c r="B52" s="61">
        <v>44195</v>
      </c>
      <c r="C52" s="62"/>
      <c r="D52" s="63" t="s">
        <v>142</v>
      </c>
      <c r="E52" s="62"/>
      <c r="F52" s="64"/>
      <c r="G52" s="65">
        <v>48</v>
      </c>
      <c r="H52" s="65">
        <v>10304.23</v>
      </c>
      <c r="I52" s="66"/>
      <c r="J52" s="53" t="s">
        <v>143</v>
      </c>
      <c r="K52" s="53"/>
      <c r="L52" s="53"/>
      <c r="M52" s="53"/>
      <c r="N52" s="53"/>
      <c r="O52" s="53"/>
      <c r="P52" s="53"/>
      <c r="Q52" s="53"/>
      <c r="R52" s="53"/>
      <c r="S52" s="53"/>
      <c r="T52" s="53"/>
      <c r="U52" s="53"/>
      <c r="V52" s="53"/>
      <c r="W52" s="53"/>
      <c r="X52" s="53"/>
      <c r="Y52" s="53"/>
      <c r="Z52" s="53"/>
    </row>
    <row r="53" spans="1:26" ht="21" customHeight="1">
      <c r="A53" s="47"/>
      <c r="B53" s="61">
        <v>44200</v>
      </c>
      <c r="C53" s="62"/>
      <c r="D53" s="63" t="s">
        <v>96</v>
      </c>
      <c r="E53" s="62"/>
      <c r="F53" s="65">
        <v>50</v>
      </c>
      <c r="G53" s="64"/>
      <c r="H53" s="65">
        <v>10354.23</v>
      </c>
      <c r="I53" s="66"/>
      <c r="J53" s="53" t="s">
        <v>97</v>
      </c>
      <c r="K53" s="53"/>
      <c r="L53" s="53"/>
      <c r="M53" s="53"/>
      <c r="N53" s="53"/>
      <c r="O53" s="53"/>
      <c r="P53" s="53"/>
      <c r="Q53" s="53"/>
      <c r="R53" s="53"/>
      <c r="S53" s="53"/>
      <c r="T53" s="53"/>
      <c r="U53" s="53"/>
      <c r="V53" s="53"/>
      <c r="W53" s="53"/>
      <c r="X53" s="53"/>
      <c r="Y53" s="53"/>
      <c r="Z53" s="53"/>
    </row>
    <row r="54" spans="1:26" ht="21" customHeight="1">
      <c r="A54" s="47"/>
      <c r="B54" s="61">
        <v>44218</v>
      </c>
      <c r="C54" s="62"/>
      <c r="D54" s="63" t="s">
        <v>144</v>
      </c>
      <c r="E54" s="62"/>
      <c r="F54" s="64"/>
      <c r="G54" s="65">
        <v>188.95</v>
      </c>
      <c r="H54" s="65">
        <v>10165.280000000001</v>
      </c>
      <c r="I54" s="66"/>
      <c r="J54" s="53" t="s">
        <v>99</v>
      </c>
      <c r="K54" s="53"/>
      <c r="L54" s="53"/>
      <c r="M54" s="53"/>
      <c r="N54" s="53"/>
      <c r="O54" s="53"/>
      <c r="P54" s="53"/>
      <c r="Q54" s="53"/>
      <c r="R54" s="53"/>
      <c r="S54" s="53"/>
      <c r="T54" s="53"/>
      <c r="U54" s="53"/>
      <c r="V54" s="53"/>
      <c r="W54" s="53"/>
      <c r="X54" s="53"/>
      <c r="Y54" s="53"/>
      <c r="Z54" s="53"/>
    </row>
    <row r="55" spans="1:26" ht="21" customHeight="1">
      <c r="A55" s="47"/>
      <c r="B55" s="61">
        <v>44221</v>
      </c>
      <c r="C55" s="62"/>
      <c r="D55" s="63" t="s">
        <v>145</v>
      </c>
      <c r="E55" s="62"/>
      <c r="F55" s="64"/>
      <c r="G55" s="65">
        <v>24.37</v>
      </c>
      <c r="H55" s="65">
        <v>10105.91</v>
      </c>
      <c r="I55" s="66"/>
      <c r="J55" s="53" t="s">
        <v>124</v>
      </c>
      <c r="K55" s="53"/>
      <c r="L55" s="53"/>
      <c r="M55" s="53"/>
      <c r="N55" s="53"/>
      <c r="O55" s="53"/>
      <c r="P55" s="53"/>
      <c r="Q55" s="53"/>
      <c r="R55" s="53"/>
      <c r="S55" s="53"/>
      <c r="T55" s="53"/>
      <c r="U55" s="53"/>
      <c r="V55" s="53"/>
      <c r="W55" s="53"/>
      <c r="X55" s="53"/>
      <c r="Y55" s="53"/>
      <c r="Z55" s="53"/>
    </row>
    <row r="56" spans="1:26" ht="21" customHeight="1">
      <c r="A56" s="47"/>
      <c r="B56" s="61">
        <v>44221</v>
      </c>
      <c r="C56" s="62"/>
      <c r="D56" s="63" t="s">
        <v>138</v>
      </c>
      <c r="E56" s="62"/>
      <c r="F56" s="64"/>
      <c r="G56" s="65">
        <v>35</v>
      </c>
      <c r="H56" s="65">
        <v>10130.280000000001</v>
      </c>
      <c r="I56" s="66"/>
      <c r="J56" s="53" t="s">
        <v>101</v>
      </c>
      <c r="K56" s="53"/>
      <c r="L56" s="53"/>
      <c r="M56" s="53"/>
      <c r="N56" s="53"/>
      <c r="O56" s="53"/>
      <c r="P56" s="53"/>
      <c r="Q56" s="53"/>
      <c r="R56" s="53"/>
      <c r="S56" s="53"/>
      <c r="T56" s="53"/>
      <c r="U56" s="53"/>
      <c r="V56" s="53"/>
      <c r="W56" s="53"/>
      <c r="X56" s="53"/>
      <c r="Y56" s="53"/>
      <c r="Z56" s="53"/>
    </row>
    <row r="57" spans="1:26" ht="21" customHeight="1">
      <c r="A57" s="47"/>
      <c r="B57" s="61">
        <v>44228</v>
      </c>
      <c r="C57" s="62"/>
      <c r="D57" s="63" t="s">
        <v>146</v>
      </c>
      <c r="E57" s="62"/>
      <c r="F57" s="64"/>
      <c r="G57" s="65">
        <v>10.3</v>
      </c>
      <c r="H57" s="65">
        <v>10095.61</v>
      </c>
      <c r="I57" s="66"/>
      <c r="J57" s="53" t="s">
        <v>147</v>
      </c>
      <c r="K57" s="53"/>
      <c r="L57" s="53"/>
      <c r="M57" s="53"/>
      <c r="N57" s="53"/>
      <c r="O57" s="53"/>
      <c r="P57" s="53"/>
      <c r="Q57" s="53"/>
      <c r="R57" s="53"/>
      <c r="S57" s="53"/>
      <c r="T57" s="53"/>
      <c r="U57" s="53"/>
      <c r="V57" s="53"/>
      <c r="W57" s="53"/>
      <c r="X57" s="53"/>
      <c r="Y57" s="53"/>
      <c r="Z57" s="53"/>
    </row>
    <row r="58" spans="1:26" ht="21" customHeight="1">
      <c r="A58" s="47"/>
      <c r="B58" s="61">
        <v>44230</v>
      </c>
      <c r="C58" s="62"/>
      <c r="D58" s="63" t="s">
        <v>96</v>
      </c>
      <c r="E58" s="62"/>
      <c r="F58" s="65">
        <v>50</v>
      </c>
      <c r="G58" s="64"/>
      <c r="H58" s="65">
        <v>10145.61</v>
      </c>
      <c r="I58" s="66"/>
      <c r="J58" s="53" t="s">
        <v>97</v>
      </c>
      <c r="K58" s="53"/>
      <c r="L58" s="53"/>
      <c r="M58" s="53"/>
      <c r="N58" s="53"/>
      <c r="O58" s="53"/>
      <c r="P58" s="53"/>
      <c r="Q58" s="53"/>
      <c r="R58" s="53"/>
      <c r="S58" s="53"/>
      <c r="T58" s="53"/>
      <c r="U58" s="53"/>
      <c r="V58" s="53"/>
      <c r="W58" s="53"/>
      <c r="X58" s="53"/>
      <c r="Y58" s="53"/>
      <c r="Z58" s="53"/>
    </row>
    <row r="59" spans="1:26" ht="21" customHeight="1">
      <c r="A59" s="47"/>
      <c r="B59" s="61">
        <v>44251</v>
      </c>
      <c r="C59" s="62"/>
      <c r="D59" s="63" t="s">
        <v>138</v>
      </c>
      <c r="E59" s="62"/>
      <c r="F59" s="64"/>
      <c r="G59" s="65">
        <v>35</v>
      </c>
      <c r="H59" s="65">
        <v>10110.61</v>
      </c>
      <c r="I59" s="66"/>
      <c r="J59" s="53" t="s">
        <v>101</v>
      </c>
      <c r="K59" s="53"/>
      <c r="L59" s="53"/>
      <c r="M59" s="53"/>
      <c r="N59" s="53"/>
      <c r="O59" s="53"/>
      <c r="P59" s="53"/>
      <c r="Q59" s="53"/>
      <c r="R59" s="53"/>
      <c r="S59" s="53"/>
      <c r="T59" s="53"/>
      <c r="U59" s="53"/>
      <c r="V59" s="53"/>
      <c r="W59" s="53"/>
      <c r="X59" s="53"/>
      <c r="Y59" s="53"/>
      <c r="Z59" s="53"/>
    </row>
    <row r="60" spans="1:26" ht="21" customHeight="1">
      <c r="A60" s="47"/>
      <c r="B60" s="61">
        <v>44257</v>
      </c>
      <c r="C60" s="62"/>
      <c r="D60" s="63" t="s">
        <v>148</v>
      </c>
      <c r="E60" s="62"/>
      <c r="F60" s="64"/>
      <c r="G60" s="65">
        <v>188.95</v>
      </c>
      <c r="H60" s="65">
        <v>9921.66</v>
      </c>
      <c r="I60" s="66"/>
      <c r="J60" s="53" t="s">
        <v>99</v>
      </c>
      <c r="K60" s="53"/>
      <c r="L60" s="53"/>
      <c r="M60" s="53"/>
      <c r="N60" s="53"/>
      <c r="O60" s="53"/>
      <c r="P60" s="53"/>
      <c r="Q60" s="53"/>
      <c r="R60" s="53"/>
      <c r="S60" s="53"/>
      <c r="T60" s="53"/>
      <c r="U60" s="53"/>
      <c r="V60" s="53"/>
      <c r="W60" s="53"/>
      <c r="X60" s="53"/>
      <c r="Y60" s="53"/>
      <c r="Z60" s="53"/>
    </row>
    <row r="61" spans="1:26" ht="21" customHeight="1">
      <c r="A61" s="47"/>
      <c r="B61" s="61">
        <v>44258</v>
      </c>
      <c r="C61" s="62"/>
      <c r="D61" s="63" t="s">
        <v>96</v>
      </c>
      <c r="E61" s="62"/>
      <c r="F61" s="65">
        <v>50</v>
      </c>
      <c r="G61" s="64"/>
      <c r="H61" s="65">
        <v>9971.66</v>
      </c>
      <c r="I61" s="66"/>
      <c r="J61" s="53" t="s">
        <v>97</v>
      </c>
      <c r="K61" s="53"/>
      <c r="L61" s="53"/>
      <c r="M61" s="53"/>
      <c r="N61" s="53"/>
      <c r="O61" s="53"/>
      <c r="P61" s="53"/>
      <c r="Q61" s="53"/>
      <c r="R61" s="53"/>
      <c r="S61" s="53"/>
      <c r="T61" s="53"/>
      <c r="U61" s="53"/>
      <c r="V61" s="53"/>
      <c r="W61" s="53"/>
      <c r="X61" s="53"/>
      <c r="Y61" s="53"/>
      <c r="Z61" s="53"/>
    </row>
    <row r="62" spans="1:26" ht="21" customHeight="1">
      <c r="A62" s="47"/>
      <c r="B62" s="61">
        <v>44259</v>
      </c>
      <c r="C62" s="62"/>
      <c r="D62" s="63" t="s">
        <v>149</v>
      </c>
      <c r="E62" s="62"/>
      <c r="F62" s="65">
        <v>24.66</v>
      </c>
      <c r="G62" s="64"/>
      <c r="H62" s="65">
        <v>9996.32</v>
      </c>
      <c r="I62" s="66"/>
      <c r="J62" s="53" t="s">
        <v>150</v>
      </c>
      <c r="K62" s="53"/>
      <c r="L62" s="53"/>
      <c r="M62" s="53"/>
      <c r="N62" s="53"/>
      <c r="O62" s="53"/>
      <c r="P62" s="53"/>
      <c r="Q62" s="53"/>
      <c r="R62" s="53"/>
      <c r="S62" s="53"/>
      <c r="T62" s="53"/>
      <c r="U62" s="53"/>
      <c r="V62" s="53"/>
      <c r="W62" s="53"/>
      <c r="X62" s="53"/>
      <c r="Y62" s="53"/>
      <c r="Z62" s="53"/>
    </row>
    <row r="63" spans="1:26" ht="21" customHeight="1">
      <c r="A63" s="47"/>
      <c r="B63" s="61">
        <v>44264</v>
      </c>
      <c r="C63" s="62"/>
      <c r="D63" s="63" t="s">
        <v>127</v>
      </c>
      <c r="E63" s="62"/>
      <c r="F63" s="65">
        <v>9907.43</v>
      </c>
      <c r="G63" s="64"/>
      <c r="H63" s="65">
        <v>19903.75</v>
      </c>
      <c r="I63" s="66"/>
      <c r="J63" s="53" t="s">
        <v>128</v>
      </c>
      <c r="K63" s="53"/>
      <c r="L63" s="53"/>
      <c r="M63" s="53"/>
      <c r="N63" s="53"/>
      <c r="O63" s="53"/>
      <c r="P63" s="53"/>
      <c r="Q63" s="53"/>
      <c r="R63" s="53"/>
      <c r="S63" s="53"/>
      <c r="T63" s="53"/>
      <c r="U63" s="53"/>
      <c r="V63" s="53"/>
      <c r="W63" s="53"/>
      <c r="X63" s="53"/>
      <c r="Y63" s="53"/>
      <c r="Z63" s="53"/>
    </row>
    <row r="64" spans="1:26" ht="21" customHeight="1">
      <c r="A64" s="47"/>
      <c r="B64" s="61">
        <v>44279</v>
      </c>
      <c r="C64" s="62"/>
      <c r="D64" s="63" t="s">
        <v>138</v>
      </c>
      <c r="E64" s="62"/>
      <c r="F64" s="64"/>
      <c r="G64" s="65">
        <v>35</v>
      </c>
      <c r="H64" s="65">
        <v>19868.75</v>
      </c>
      <c r="I64" s="66"/>
      <c r="J64" s="53" t="s">
        <v>101</v>
      </c>
      <c r="K64" s="53"/>
      <c r="L64" s="53"/>
      <c r="M64" s="53"/>
      <c r="N64" s="53"/>
      <c r="O64" s="53"/>
      <c r="P64" s="53"/>
      <c r="Q64" s="53"/>
      <c r="R64" s="53"/>
      <c r="S64" s="53"/>
      <c r="T64" s="53"/>
      <c r="U64" s="53"/>
      <c r="V64" s="53"/>
      <c r="W64" s="53"/>
      <c r="X64" s="53"/>
      <c r="Y64" s="53"/>
      <c r="Z64" s="53"/>
    </row>
    <row r="65" spans="1:26" ht="21" customHeight="1">
      <c r="A65" s="47"/>
      <c r="B65" s="61">
        <v>44286</v>
      </c>
      <c r="C65" s="62"/>
      <c r="D65" s="63" t="s">
        <v>151</v>
      </c>
      <c r="E65" s="62"/>
      <c r="F65" s="64"/>
      <c r="G65" s="65">
        <v>188.95</v>
      </c>
      <c r="H65" s="65">
        <v>19679.8</v>
      </c>
      <c r="I65" s="66"/>
      <c r="J65" s="53" t="s">
        <v>103</v>
      </c>
      <c r="K65" s="53"/>
      <c r="L65" s="53"/>
      <c r="M65" s="53"/>
      <c r="N65" s="53"/>
      <c r="O65" s="53"/>
      <c r="P65" s="53"/>
      <c r="Q65" s="53"/>
      <c r="R65" s="53"/>
      <c r="S65" s="53"/>
      <c r="T65" s="53"/>
      <c r="U65" s="53"/>
      <c r="V65" s="53"/>
      <c r="W65" s="53"/>
      <c r="X65" s="53"/>
      <c r="Y65" s="53"/>
      <c r="Z65" s="53"/>
    </row>
    <row r="66" spans="1:26" ht="21" customHeight="1">
      <c r="A66" s="47"/>
      <c r="B66" s="67" t="s">
        <v>152</v>
      </c>
      <c r="C66" s="67"/>
      <c r="D66" s="67" t="s">
        <v>153</v>
      </c>
      <c r="E66" s="67"/>
      <c r="F66" s="67" t="s">
        <v>154</v>
      </c>
      <c r="G66" s="67" t="s">
        <v>155</v>
      </c>
      <c r="H66" s="67" t="s">
        <v>156</v>
      </c>
      <c r="I66" s="68"/>
      <c r="K66" s="53"/>
      <c r="L66" s="53"/>
      <c r="M66" s="53"/>
      <c r="N66" s="53"/>
      <c r="O66" s="53"/>
      <c r="P66" s="53"/>
      <c r="Q66" s="53"/>
      <c r="R66" s="53"/>
      <c r="S66" s="53"/>
      <c r="T66" s="53"/>
      <c r="U66" s="53"/>
      <c r="V66" s="53"/>
      <c r="W66" s="53"/>
      <c r="X66" s="53"/>
      <c r="Y66" s="53"/>
      <c r="Z66" s="53"/>
    </row>
    <row r="67" spans="1:26" ht="21" customHeight="1">
      <c r="A67" s="47"/>
      <c r="B67" s="69" t="s">
        <v>157</v>
      </c>
      <c r="C67" s="62"/>
      <c r="D67" s="63" t="s">
        <v>158</v>
      </c>
      <c r="E67" s="70"/>
      <c r="F67" s="70"/>
      <c r="G67" s="70"/>
      <c r="H67" s="70"/>
      <c r="I67" s="70"/>
      <c r="J67" s="53"/>
      <c r="K67" s="53"/>
      <c r="L67" s="53"/>
      <c r="M67" s="53"/>
      <c r="N67" s="53"/>
      <c r="O67" s="53"/>
      <c r="P67" s="53"/>
      <c r="Q67" s="53"/>
      <c r="R67" s="53"/>
      <c r="S67" s="53"/>
      <c r="T67" s="53"/>
      <c r="U67" s="53"/>
      <c r="V67" s="53"/>
      <c r="W67" s="53"/>
      <c r="X67" s="53"/>
      <c r="Y67" s="53"/>
      <c r="Z67" s="53"/>
    </row>
    <row r="68" spans="1:26" ht="21" customHeight="1">
      <c r="A68" s="47"/>
      <c r="B68" s="67"/>
      <c r="C68" s="67"/>
      <c r="D68" s="67"/>
      <c r="E68" s="67"/>
      <c r="F68" s="67"/>
      <c r="G68" s="67"/>
      <c r="H68" s="67"/>
      <c r="I68" s="67"/>
      <c r="J68" s="46"/>
      <c r="K68" s="53"/>
      <c r="L68" s="53"/>
      <c r="M68" s="53"/>
      <c r="N68" s="53"/>
      <c r="O68" s="53"/>
      <c r="P68" s="53"/>
      <c r="Q68" s="53"/>
      <c r="R68" s="53"/>
      <c r="S68" s="53"/>
      <c r="T68" s="53"/>
      <c r="U68" s="53"/>
      <c r="V68" s="53"/>
      <c r="W68" s="53"/>
      <c r="X68" s="53"/>
      <c r="Y68" s="53"/>
      <c r="Z68" s="53"/>
    </row>
    <row r="69" spans="1:26" ht="21" customHeight="1">
      <c r="A69" s="47"/>
      <c r="B69" s="67"/>
      <c r="C69" s="67"/>
      <c r="D69" s="67"/>
      <c r="E69" s="67"/>
      <c r="F69" s="67"/>
      <c r="G69" s="67"/>
      <c r="H69" s="67"/>
      <c r="I69" s="67"/>
      <c r="J69" s="46"/>
      <c r="K69" s="53"/>
      <c r="L69" s="53"/>
      <c r="M69" s="53"/>
      <c r="N69" s="53"/>
      <c r="O69" s="53"/>
      <c r="P69" s="53"/>
      <c r="Q69" s="53"/>
      <c r="R69" s="53"/>
      <c r="S69" s="53"/>
      <c r="T69" s="53"/>
      <c r="U69" s="53"/>
      <c r="V69" s="53"/>
      <c r="W69" s="53"/>
      <c r="X69" s="53"/>
      <c r="Y69" s="53"/>
      <c r="Z69" s="53"/>
    </row>
    <row r="70" spans="1:26" ht="31.5" customHeight="1">
      <c r="A70" s="46"/>
      <c r="B70" s="71"/>
      <c r="C70" s="71"/>
      <c r="D70" s="71"/>
      <c r="E70" s="71"/>
      <c r="F70" s="71"/>
      <c r="G70" s="71"/>
      <c r="H70" s="71"/>
      <c r="I70" s="71"/>
      <c r="J70" s="71"/>
    </row>
    <row r="71" spans="1:26" ht="14.25" customHeight="1"/>
    <row r="72" spans="1:26" ht="14.25" customHeight="1"/>
    <row r="73" spans="1:26" ht="14.25" customHeight="1"/>
    <row r="74" spans="1:26" ht="14.25" customHeight="1"/>
    <row r="75" spans="1:26" ht="14.25" customHeight="1"/>
    <row r="76" spans="1:26" ht="14.25" customHeight="1"/>
    <row r="77" spans="1:26" ht="14.25" customHeight="1"/>
    <row r="78" spans="1:26" ht="14.25" customHeight="1"/>
    <row r="79" spans="1:26" ht="14.25" customHeight="1"/>
    <row r="80" spans="1:26"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autoFilter ref="B1:J70" xr:uid="{00000000-0009-0000-0000-000002000000}"/>
  <pageMargins left="0.7" right="0.7" top="0.75" bottom="0.75" header="0" footer="0"/>
  <pageSetup paperSize="9" orientation="portrai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F5008-84E9-47BD-A031-1CE216B3664D}">
  <sheetPr>
    <tabColor rgb="FFFF0000"/>
  </sheetPr>
  <dimension ref="A1:R1001"/>
  <sheetViews>
    <sheetView showZeros="0" workbookViewId="0">
      <selection activeCell="A2" sqref="A2"/>
    </sheetView>
  </sheetViews>
  <sheetFormatPr defaultColWidth="14.453125" defaultRowHeight="15" customHeight="1"/>
  <cols>
    <col min="1" max="1" width="17.36328125" customWidth="1"/>
    <col min="2" max="2" width="27.453125" customWidth="1"/>
    <col min="3" max="3" width="13.453125" customWidth="1"/>
    <col min="4" max="4" width="9.08984375" customWidth="1"/>
    <col min="5" max="11" width="13" customWidth="1"/>
    <col min="12" max="12" width="9.08984375" customWidth="1"/>
    <col min="13" max="13" width="9.90625" customWidth="1"/>
    <col min="14" max="16" width="9.08984375" customWidth="1"/>
    <col min="17" max="17" width="14.453125" customWidth="1"/>
    <col min="18" max="26" width="9.08984375" customWidth="1"/>
  </cols>
  <sheetData>
    <row r="1" spans="1:18" ht="14.25" customHeight="1">
      <c r="A1" s="72" t="s">
        <v>1365</v>
      </c>
      <c r="C1" s="73"/>
      <c r="D1" s="4"/>
      <c r="E1" s="2">
        <v>1</v>
      </c>
      <c r="F1" s="2">
        <v>2</v>
      </c>
      <c r="G1" s="2">
        <v>3</v>
      </c>
      <c r="H1" s="2">
        <v>4</v>
      </c>
      <c r="I1" s="2">
        <v>5</v>
      </c>
      <c r="J1" s="2">
        <v>6</v>
      </c>
      <c r="K1" s="2">
        <v>7</v>
      </c>
      <c r="L1" s="2">
        <v>8</v>
      </c>
    </row>
    <row r="2" spans="1:18" ht="14.25" customHeight="1">
      <c r="A2" s="74" t="s">
        <v>159</v>
      </c>
      <c r="B2" s="74" t="s">
        <v>160</v>
      </c>
      <c r="C2" s="75" t="s">
        <v>161</v>
      </c>
      <c r="D2" s="2" t="s">
        <v>162</v>
      </c>
      <c r="E2" s="2" t="s">
        <v>163</v>
      </c>
      <c r="F2" s="2" t="s">
        <v>164</v>
      </c>
      <c r="G2" s="2">
        <v>106</v>
      </c>
      <c r="H2" s="2" t="s">
        <v>341</v>
      </c>
      <c r="I2" s="2" t="s">
        <v>167</v>
      </c>
      <c r="J2" s="2" t="s">
        <v>404</v>
      </c>
      <c r="K2" s="2" t="s">
        <v>343</v>
      </c>
      <c r="L2" s="2" t="s">
        <v>549</v>
      </c>
    </row>
    <row r="3" spans="1:18" ht="14.25" customHeight="1">
      <c r="A3" s="184" t="s">
        <v>1252</v>
      </c>
      <c r="B3" s="76" t="s">
        <v>163</v>
      </c>
      <c r="C3" s="12">
        <v>15922</v>
      </c>
      <c r="D3" s="31">
        <v>1</v>
      </c>
      <c r="E3" s="6">
        <f t="shared" ref="E3:L14" si="0">IF($D3=E$1,+$C3,0)</f>
        <v>15922</v>
      </c>
      <c r="F3" s="6">
        <f t="shared" si="0"/>
        <v>0</v>
      </c>
      <c r="G3" s="6">
        <f t="shared" si="0"/>
        <v>0</v>
      </c>
      <c r="H3" s="6">
        <f t="shared" si="0"/>
        <v>0</v>
      </c>
      <c r="I3" s="6">
        <f t="shared" si="0"/>
        <v>0</v>
      </c>
      <c r="J3" s="6">
        <f t="shared" si="0"/>
        <v>0</v>
      </c>
      <c r="K3" s="6">
        <f t="shared" si="0"/>
        <v>0</v>
      </c>
      <c r="L3" s="6">
        <f t="shared" si="0"/>
        <v>0</v>
      </c>
    </row>
    <row r="4" spans="1:18" ht="14.25" customHeight="1">
      <c r="A4" s="184" t="s">
        <v>1255</v>
      </c>
      <c r="B4" s="76" t="s">
        <v>1256</v>
      </c>
      <c r="C4" s="12">
        <v>609.95000000000005</v>
      </c>
      <c r="D4" s="31">
        <v>6</v>
      </c>
      <c r="E4" s="6">
        <f t="shared" si="0"/>
        <v>0</v>
      </c>
      <c r="F4" s="6">
        <f t="shared" si="0"/>
        <v>0</v>
      </c>
      <c r="G4" s="6">
        <f t="shared" si="0"/>
        <v>0</v>
      </c>
      <c r="H4" s="6">
        <f t="shared" si="0"/>
        <v>0</v>
      </c>
      <c r="I4" s="6">
        <f t="shared" si="0"/>
        <v>0</v>
      </c>
      <c r="J4" s="6">
        <f t="shared" si="0"/>
        <v>609.95000000000005</v>
      </c>
      <c r="K4" s="6">
        <f t="shared" si="0"/>
        <v>0</v>
      </c>
      <c r="L4" s="6">
        <f t="shared" si="0"/>
        <v>0</v>
      </c>
    </row>
    <row r="5" spans="1:18" ht="14.25" customHeight="1">
      <c r="A5" s="184" t="s">
        <v>1263</v>
      </c>
      <c r="B5" s="76" t="s">
        <v>1264</v>
      </c>
      <c r="C5" s="12">
        <v>4887.58</v>
      </c>
      <c r="D5" s="31">
        <v>5</v>
      </c>
      <c r="E5" s="6">
        <f t="shared" si="0"/>
        <v>0</v>
      </c>
      <c r="F5" s="6">
        <f t="shared" si="0"/>
        <v>0</v>
      </c>
      <c r="G5" s="6">
        <f t="shared" si="0"/>
        <v>0</v>
      </c>
      <c r="H5" s="6">
        <f t="shared" si="0"/>
        <v>0</v>
      </c>
      <c r="I5" s="6">
        <f t="shared" si="0"/>
        <v>4887.58</v>
      </c>
      <c r="J5" s="6">
        <f t="shared" si="0"/>
        <v>0</v>
      </c>
      <c r="K5" s="6">
        <f t="shared" si="0"/>
        <v>0</v>
      </c>
      <c r="L5" s="6">
        <f t="shared" si="0"/>
        <v>0</v>
      </c>
    </row>
    <row r="6" spans="1:18" ht="14.25" customHeight="1">
      <c r="A6" s="184" t="s">
        <v>1294</v>
      </c>
      <c r="B6" s="77" t="s">
        <v>163</v>
      </c>
      <c r="C6" s="12">
        <v>15921</v>
      </c>
      <c r="D6" s="31">
        <v>1</v>
      </c>
      <c r="E6" s="6">
        <f t="shared" si="0"/>
        <v>15921</v>
      </c>
      <c r="F6" s="6">
        <f t="shared" si="0"/>
        <v>0</v>
      </c>
      <c r="G6" s="6">
        <f t="shared" si="0"/>
        <v>0</v>
      </c>
      <c r="H6" s="6">
        <f t="shared" si="0"/>
        <v>0</v>
      </c>
      <c r="I6" s="6">
        <f t="shared" si="0"/>
        <v>0</v>
      </c>
      <c r="J6" s="6">
        <f t="shared" si="0"/>
        <v>0</v>
      </c>
      <c r="K6" s="6">
        <f t="shared" si="0"/>
        <v>0</v>
      </c>
      <c r="L6" s="6">
        <f t="shared" si="0"/>
        <v>0</v>
      </c>
    </row>
    <row r="7" spans="1:18" ht="14.25" customHeight="1">
      <c r="A7" s="79" t="s">
        <v>1306</v>
      </c>
      <c r="B7" s="81" t="s">
        <v>1307</v>
      </c>
      <c r="C7" s="12">
        <v>30</v>
      </c>
      <c r="D7" s="31">
        <v>6</v>
      </c>
      <c r="E7" s="6">
        <f t="shared" si="0"/>
        <v>0</v>
      </c>
      <c r="F7" s="6">
        <f t="shared" si="0"/>
        <v>0</v>
      </c>
      <c r="G7" s="6">
        <f t="shared" si="0"/>
        <v>0</v>
      </c>
      <c r="H7" s="6">
        <f t="shared" si="0"/>
        <v>0</v>
      </c>
      <c r="I7" s="6">
        <f t="shared" si="0"/>
        <v>0</v>
      </c>
      <c r="J7" s="6">
        <f t="shared" si="0"/>
        <v>30</v>
      </c>
      <c r="K7" s="6">
        <f t="shared" si="0"/>
        <v>0</v>
      </c>
      <c r="L7" s="6">
        <f t="shared" si="0"/>
        <v>0</v>
      </c>
    </row>
    <row r="8" spans="1:18" ht="14.25" customHeight="1">
      <c r="A8" s="79" t="s">
        <v>1327</v>
      </c>
      <c r="B8" s="76" t="s">
        <v>1328</v>
      </c>
      <c r="C8" s="12">
        <v>953.72</v>
      </c>
      <c r="D8" s="31">
        <v>6</v>
      </c>
      <c r="E8" s="6">
        <f t="shared" si="0"/>
        <v>0</v>
      </c>
      <c r="F8" s="6">
        <f t="shared" si="0"/>
        <v>0</v>
      </c>
      <c r="G8" s="6">
        <f t="shared" si="0"/>
        <v>0</v>
      </c>
      <c r="H8" s="6">
        <f t="shared" si="0"/>
        <v>0</v>
      </c>
      <c r="I8" s="6">
        <f t="shared" si="0"/>
        <v>0</v>
      </c>
      <c r="J8" s="6">
        <f t="shared" si="0"/>
        <v>953.72</v>
      </c>
      <c r="K8" s="6">
        <f t="shared" si="0"/>
        <v>0</v>
      </c>
      <c r="L8" s="6">
        <f t="shared" si="0"/>
        <v>0</v>
      </c>
    </row>
    <row r="9" spans="1:18" ht="14.25" customHeight="1">
      <c r="A9" s="80"/>
      <c r="B9" s="82"/>
      <c r="C9" s="12"/>
      <c r="D9" s="31"/>
      <c r="E9" s="6">
        <f t="shared" si="0"/>
        <v>0</v>
      </c>
      <c r="F9" s="6">
        <f t="shared" si="0"/>
        <v>0</v>
      </c>
      <c r="G9" s="6">
        <f t="shared" si="0"/>
        <v>0</v>
      </c>
      <c r="H9" s="6">
        <f t="shared" si="0"/>
        <v>0</v>
      </c>
      <c r="I9" s="6">
        <f t="shared" si="0"/>
        <v>0</v>
      </c>
      <c r="J9" s="6">
        <f t="shared" si="0"/>
        <v>0</v>
      </c>
      <c r="K9" s="6">
        <f t="shared" si="0"/>
        <v>0</v>
      </c>
      <c r="L9" s="6">
        <f t="shared" si="0"/>
        <v>0</v>
      </c>
      <c r="R9" s="6"/>
    </row>
    <row r="10" spans="1:18" ht="14.25" customHeight="1">
      <c r="A10" s="80"/>
      <c r="B10" s="83"/>
      <c r="C10" s="12"/>
      <c r="D10" s="31"/>
      <c r="E10" s="6">
        <f t="shared" si="0"/>
        <v>0</v>
      </c>
      <c r="F10" s="6">
        <f t="shared" si="0"/>
        <v>0</v>
      </c>
      <c r="G10" s="6">
        <f t="shared" si="0"/>
        <v>0</v>
      </c>
      <c r="H10" s="6">
        <f t="shared" si="0"/>
        <v>0</v>
      </c>
      <c r="I10" s="6">
        <f t="shared" si="0"/>
        <v>0</v>
      </c>
      <c r="J10" s="6">
        <f t="shared" si="0"/>
        <v>0</v>
      </c>
      <c r="K10" s="6">
        <f t="shared" si="0"/>
        <v>0</v>
      </c>
      <c r="L10" s="6">
        <f t="shared" si="0"/>
        <v>0</v>
      </c>
    </row>
    <row r="11" spans="1:18" ht="14.25" customHeight="1">
      <c r="A11" s="80"/>
      <c r="B11" s="83"/>
      <c r="C11" s="12"/>
      <c r="D11" s="31"/>
      <c r="E11" s="6">
        <f t="shared" si="0"/>
        <v>0</v>
      </c>
      <c r="F11" s="6">
        <f t="shared" si="0"/>
        <v>0</v>
      </c>
      <c r="G11" s="6">
        <f t="shared" si="0"/>
        <v>0</v>
      </c>
      <c r="H11" s="6">
        <f t="shared" si="0"/>
        <v>0</v>
      </c>
      <c r="I11" s="6">
        <f t="shared" si="0"/>
        <v>0</v>
      </c>
      <c r="J11" s="6">
        <f t="shared" si="0"/>
        <v>0</v>
      </c>
      <c r="K11" s="6">
        <f t="shared" si="0"/>
        <v>0</v>
      </c>
      <c r="L11" s="6">
        <f t="shared" si="0"/>
        <v>0</v>
      </c>
      <c r="R11" s="20"/>
    </row>
    <row r="12" spans="1:18" ht="14.25" customHeight="1">
      <c r="A12" s="80"/>
      <c r="C12" s="12"/>
      <c r="D12" s="31"/>
      <c r="E12" s="6">
        <f t="shared" si="0"/>
        <v>0</v>
      </c>
      <c r="F12" s="6">
        <f t="shared" si="0"/>
        <v>0</v>
      </c>
      <c r="G12" s="6">
        <f t="shared" si="0"/>
        <v>0</v>
      </c>
      <c r="H12" s="6">
        <f t="shared" si="0"/>
        <v>0</v>
      </c>
      <c r="I12" s="6">
        <f t="shared" si="0"/>
        <v>0</v>
      </c>
      <c r="J12" s="6">
        <f t="shared" si="0"/>
        <v>0</v>
      </c>
      <c r="K12" s="6">
        <f t="shared" si="0"/>
        <v>0</v>
      </c>
      <c r="L12" s="6">
        <f t="shared" si="0"/>
        <v>0</v>
      </c>
    </row>
    <row r="13" spans="1:18" ht="14.25" customHeight="1">
      <c r="A13" s="184"/>
      <c r="B13" s="76"/>
      <c r="C13" s="12"/>
      <c r="D13" s="31"/>
      <c r="E13" s="6">
        <f t="shared" si="0"/>
        <v>0</v>
      </c>
      <c r="F13" s="6">
        <f t="shared" si="0"/>
        <v>0</v>
      </c>
      <c r="G13" s="6">
        <f t="shared" si="0"/>
        <v>0</v>
      </c>
      <c r="H13" s="6">
        <f t="shared" si="0"/>
        <v>0</v>
      </c>
      <c r="I13" s="6">
        <f t="shared" si="0"/>
        <v>0</v>
      </c>
      <c r="J13" s="6">
        <f t="shared" si="0"/>
        <v>0</v>
      </c>
      <c r="K13" s="6">
        <f t="shared" si="0"/>
        <v>0</v>
      </c>
      <c r="L13" s="6">
        <f t="shared" si="0"/>
        <v>0</v>
      </c>
    </row>
    <row r="14" spans="1:18" ht="14.25" customHeight="1">
      <c r="A14" s="80"/>
      <c r="C14" s="342">
        <f>SUM(C3:C13)</f>
        <v>38324.25</v>
      </c>
      <c r="D14" s="31"/>
      <c r="E14" s="342">
        <f>SUM(E3:E13)</f>
        <v>31843</v>
      </c>
      <c r="F14" s="6">
        <f t="shared" si="0"/>
        <v>0</v>
      </c>
      <c r="G14" s="6">
        <f t="shared" si="0"/>
        <v>0</v>
      </c>
      <c r="H14" s="6">
        <f t="shared" si="0"/>
        <v>0</v>
      </c>
      <c r="I14" s="342">
        <f>SUM(I3:I13)</f>
        <v>4887.58</v>
      </c>
      <c r="J14" s="342">
        <f>SUM(J3:J13)</f>
        <v>1593.67</v>
      </c>
      <c r="K14" s="342">
        <f>SUM(K3:K13)</f>
        <v>0</v>
      </c>
      <c r="L14" s="6">
        <f t="shared" si="0"/>
        <v>0</v>
      </c>
    </row>
    <row r="15" spans="1:18" ht="14.25" customHeight="1">
      <c r="A15" s="80"/>
      <c r="B15" s="186"/>
      <c r="C15" s="12"/>
      <c r="D15" s="31"/>
      <c r="E15" s="6">
        <f t="shared" ref="E15:L15" si="1">IF($D15=E$1,+$C15,0)</f>
        <v>0</v>
      </c>
      <c r="F15" s="6">
        <f t="shared" si="1"/>
        <v>0</v>
      </c>
      <c r="G15" s="6">
        <f t="shared" si="1"/>
        <v>0</v>
      </c>
      <c r="H15" s="6">
        <f t="shared" si="1"/>
        <v>0</v>
      </c>
      <c r="I15" s="6">
        <f t="shared" si="1"/>
        <v>0</v>
      </c>
      <c r="J15" s="6">
        <f t="shared" si="1"/>
        <v>0</v>
      </c>
      <c r="K15" s="6">
        <f t="shared" si="1"/>
        <v>0</v>
      </c>
      <c r="L15" s="6">
        <f t="shared" si="1"/>
        <v>0</v>
      </c>
    </row>
    <row r="16" spans="1:18" ht="14.25" customHeight="1">
      <c r="A16" s="80"/>
      <c r="C16" s="12"/>
      <c r="E16" s="4" t="s">
        <v>742</v>
      </c>
      <c r="F16" s="6"/>
      <c r="G16" s="6">
        <f t="shared" ref="G16:L17" si="2">IF($E16=G$1,+$C16,0)</f>
        <v>0</v>
      </c>
      <c r="H16" s="6">
        <f t="shared" si="2"/>
        <v>0</v>
      </c>
      <c r="I16" s="6">
        <f t="shared" si="2"/>
        <v>0</v>
      </c>
      <c r="J16" s="6">
        <f t="shared" si="2"/>
        <v>0</v>
      </c>
      <c r="K16" s="6">
        <f t="shared" si="2"/>
        <v>0</v>
      </c>
      <c r="L16" s="6">
        <f t="shared" si="2"/>
        <v>0</v>
      </c>
    </row>
    <row r="17" spans="1:13" ht="14.25" customHeight="1">
      <c r="A17" s="80"/>
      <c r="C17" s="12"/>
      <c r="E17" s="137">
        <v>31485</v>
      </c>
      <c r="F17" s="6">
        <f>IF($E17=F$1,+$C17,0)</f>
        <v>0</v>
      </c>
      <c r="G17" s="6">
        <f t="shared" si="2"/>
        <v>0</v>
      </c>
      <c r="H17" s="6">
        <f t="shared" si="2"/>
        <v>0</v>
      </c>
      <c r="I17" s="6">
        <f t="shared" si="2"/>
        <v>0</v>
      </c>
      <c r="J17" s="6">
        <f t="shared" si="2"/>
        <v>0</v>
      </c>
      <c r="K17" s="6">
        <f t="shared" si="2"/>
        <v>0</v>
      </c>
      <c r="L17" s="6">
        <f t="shared" si="2"/>
        <v>0</v>
      </c>
    </row>
    <row r="18" spans="1:13" ht="14.25" customHeight="1">
      <c r="A18" s="80"/>
      <c r="C18" s="12"/>
      <c r="D18" s="31"/>
      <c r="E18" s="6">
        <f t="shared" ref="E18:L28" si="3">IF($D18=E$1,+$C18,0)</f>
        <v>0</v>
      </c>
      <c r="F18" s="6">
        <f t="shared" si="3"/>
        <v>0</v>
      </c>
      <c r="G18" s="6">
        <f t="shared" si="3"/>
        <v>0</v>
      </c>
      <c r="H18" s="6">
        <f t="shared" si="3"/>
        <v>0</v>
      </c>
      <c r="I18" s="6">
        <f t="shared" si="3"/>
        <v>0</v>
      </c>
      <c r="J18" s="6">
        <f t="shared" si="3"/>
        <v>0</v>
      </c>
      <c r="K18" s="6">
        <f t="shared" si="3"/>
        <v>0</v>
      </c>
      <c r="L18" s="6">
        <f t="shared" si="3"/>
        <v>0</v>
      </c>
    </row>
    <row r="19" spans="1:13" ht="14.25" customHeight="1">
      <c r="A19" s="80"/>
      <c r="C19" s="12"/>
      <c r="D19" s="31"/>
      <c r="E19" s="6">
        <f t="shared" si="3"/>
        <v>0</v>
      </c>
      <c r="F19" s="6">
        <f t="shared" si="3"/>
        <v>0</v>
      </c>
      <c r="G19" s="6">
        <f t="shared" si="3"/>
        <v>0</v>
      </c>
      <c r="H19" s="6">
        <f t="shared" si="3"/>
        <v>0</v>
      </c>
      <c r="I19" s="6">
        <f t="shared" si="3"/>
        <v>0</v>
      </c>
      <c r="J19" s="6">
        <f t="shared" si="3"/>
        <v>0</v>
      </c>
      <c r="K19" s="6">
        <f t="shared" si="3"/>
        <v>0</v>
      </c>
      <c r="L19" s="6">
        <f t="shared" si="3"/>
        <v>0</v>
      </c>
    </row>
    <row r="20" spans="1:13" ht="14.25" customHeight="1">
      <c r="A20" s="80"/>
      <c r="C20" s="12"/>
      <c r="D20" s="31"/>
      <c r="E20" s="6">
        <f t="shared" si="3"/>
        <v>0</v>
      </c>
      <c r="F20" s="6">
        <f t="shared" si="3"/>
        <v>0</v>
      </c>
      <c r="G20" s="6">
        <f t="shared" si="3"/>
        <v>0</v>
      </c>
      <c r="H20" s="6">
        <f t="shared" si="3"/>
        <v>0</v>
      </c>
      <c r="I20" s="6">
        <f t="shared" si="3"/>
        <v>0</v>
      </c>
      <c r="J20" s="6">
        <f t="shared" si="3"/>
        <v>0</v>
      </c>
      <c r="K20" s="6">
        <f t="shared" si="3"/>
        <v>0</v>
      </c>
      <c r="L20" s="6">
        <f t="shared" si="3"/>
        <v>0</v>
      </c>
    </row>
    <row r="21" spans="1:13" ht="14.25" customHeight="1">
      <c r="A21" s="80"/>
      <c r="C21" s="12"/>
      <c r="D21" s="31"/>
      <c r="E21" s="6">
        <f t="shared" si="3"/>
        <v>0</v>
      </c>
      <c r="F21" s="6">
        <f t="shared" si="3"/>
        <v>0</v>
      </c>
      <c r="G21" s="6">
        <f t="shared" si="3"/>
        <v>0</v>
      </c>
      <c r="H21" s="6">
        <f t="shared" si="3"/>
        <v>0</v>
      </c>
      <c r="I21" s="6">
        <f t="shared" si="3"/>
        <v>0</v>
      </c>
      <c r="J21" s="6">
        <f t="shared" si="3"/>
        <v>0</v>
      </c>
      <c r="K21" s="6">
        <f t="shared" si="3"/>
        <v>0</v>
      </c>
      <c r="L21" s="6">
        <f t="shared" si="3"/>
        <v>0</v>
      </c>
    </row>
    <row r="22" spans="1:13" ht="14.25" customHeight="1">
      <c r="A22" s="80"/>
      <c r="C22" s="6"/>
      <c r="D22" s="31"/>
      <c r="E22" s="6">
        <f t="shared" si="3"/>
        <v>0</v>
      </c>
      <c r="F22" s="6">
        <f t="shared" si="3"/>
        <v>0</v>
      </c>
      <c r="G22" s="6">
        <f t="shared" si="3"/>
        <v>0</v>
      </c>
      <c r="H22" s="6">
        <f t="shared" si="3"/>
        <v>0</v>
      </c>
      <c r="I22" s="6">
        <f t="shared" si="3"/>
        <v>0</v>
      </c>
      <c r="J22" s="6">
        <f t="shared" si="3"/>
        <v>0</v>
      </c>
      <c r="K22" s="6">
        <f t="shared" si="3"/>
        <v>0</v>
      </c>
      <c r="L22" s="6">
        <f t="shared" si="3"/>
        <v>0</v>
      </c>
    </row>
    <row r="23" spans="1:13" ht="14.25" customHeight="1">
      <c r="A23" s="80"/>
      <c r="C23" s="6"/>
      <c r="D23" s="2"/>
      <c r="E23" s="6">
        <f t="shared" si="3"/>
        <v>0</v>
      </c>
      <c r="F23" s="6">
        <f t="shared" si="3"/>
        <v>0</v>
      </c>
      <c r="G23" s="6">
        <f t="shared" si="3"/>
        <v>0</v>
      </c>
      <c r="H23" s="6">
        <f t="shared" si="3"/>
        <v>0</v>
      </c>
      <c r="I23" s="6">
        <f t="shared" si="3"/>
        <v>0</v>
      </c>
      <c r="J23" s="6">
        <f t="shared" si="3"/>
        <v>0</v>
      </c>
      <c r="K23" s="6">
        <f t="shared" si="3"/>
        <v>0</v>
      </c>
      <c r="L23" s="6">
        <f t="shared" si="3"/>
        <v>0</v>
      </c>
    </row>
    <row r="24" spans="1:13" ht="14.25" customHeight="1">
      <c r="A24" s="80"/>
      <c r="C24" s="6"/>
      <c r="D24" s="2"/>
      <c r="E24" s="6">
        <f t="shared" si="3"/>
        <v>0</v>
      </c>
      <c r="F24" s="6">
        <f t="shared" si="3"/>
        <v>0</v>
      </c>
      <c r="G24" s="6">
        <f t="shared" si="3"/>
        <v>0</v>
      </c>
      <c r="H24" s="6">
        <f t="shared" si="3"/>
        <v>0</v>
      </c>
      <c r="I24" s="6">
        <f t="shared" si="3"/>
        <v>0</v>
      </c>
      <c r="J24" s="6">
        <f t="shared" si="3"/>
        <v>0</v>
      </c>
      <c r="K24" s="6">
        <f t="shared" si="3"/>
        <v>0</v>
      </c>
      <c r="L24" s="6">
        <f t="shared" si="3"/>
        <v>0</v>
      </c>
    </row>
    <row r="25" spans="1:13" ht="14.25" customHeight="1">
      <c r="A25" s="80"/>
      <c r="C25" s="6"/>
      <c r="D25" s="2"/>
      <c r="E25" s="6">
        <f t="shared" si="3"/>
        <v>0</v>
      </c>
      <c r="F25" s="6">
        <f t="shared" si="3"/>
        <v>0</v>
      </c>
      <c r="G25" s="6">
        <f t="shared" si="3"/>
        <v>0</v>
      </c>
      <c r="H25" s="6">
        <f t="shared" si="3"/>
        <v>0</v>
      </c>
      <c r="I25" s="6">
        <f t="shared" si="3"/>
        <v>0</v>
      </c>
      <c r="J25" s="6">
        <f t="shared" si="3"/>
        <v>0</v>
      </c>
      <c r="K25" s="6">
        <f t="shared" si="3"/>
        <v>0</v>
      </c>
      <c r="L25" s="6">
        <f t="shared" si="3"/>
        <v>0</v>
      </c>
    </row>
    <row r="26" spans="1:13" ht="14.25" customHeight="1">
      <c r="C26" s="6"/>
      <c r="D26" s="2"/>
      <c r="E26" s="6">
        <f t="shared" si="3"/>
        <v>0</v>
      </c>
      <c r="F26" s="6">
        <f t="shared" si="3"/>
        <v>0</v>
      </c>
      <c r="G26" s="6">
        <f t="shared" si="3"/>
        <v>0</v>
      </c>
      <c r="H26" s="6">
        <f t="shared" si="3"/>
        <v>0</v>
      </c>
      <c r="I26" s="6">
        <f t="shared" si="3"/>
        <v>0</v>
      </c>
      <c r="J26" s="6">
        <f t="shared" si="3"/>
        <v>0</v>
      </c>
      <c r="K26" s="6">
        <f t="shared" si="3"/>
        <v>0</v>
      </c>
      <c r="L26" s="6">
        <f t="shared" si="3"/>
        <v>0</v>
      </c>
    </row>
    <row r="27" spans="1:13" ht="14.25" customHeight="1">
      <c r="C27" s="87"/>
      <c r="D27" s="2"/>
      <c r="E27" s="6">
        <f t="shared" si="3"/>
        <v>0</v>
      </c>
      <c r="F27" s="6">
        <f t="shared" si="3"/>
        <v>0</v>
      </c>
      <c r="G27" s="6">
        <f t="shared" si="3"/>
        <v>0</v>
      </c>
      <c r="H27" s="6">
        <f t="shared" si="3"/>
        <v>0</v>
      </c>
      <c r="I27" s="6">
        <f t="shared" si="3"/>
        <v>0</v>
      </c>
      <c r="J27" s="6">
        <f t="shared" si="3"/>
        <v>0</v>
      </c>
      <c r="K27" s="6">
        <f t="shared" si="3"/>
        <v>0</v>
      </c>
      <c r="L27" s="6">
        <f t="shared" si="3"/>
        <v>0</v>
      </c>
    </row>
    <row r="28" spans="1:13" ht="14.25" customHeight="1">
      <c r="C28" s="87"/>
      <c r="D28" s="2"/>
      <c r="E28" s="6">
        <f t="shared" si="3"/>
        <v>0</v>
      </c>
      <c r="F28" s="6">
        <f t="shared" si="3"/>
        <v>0</v>
      </c>
      <c r="G28" s="6">
        <f t="shared" si="3"/>
        <v>0</v>
      </c>
      <c r="H28" s="6">
        <f t="shared" si="3"/>
        <v>0</v>
      </c>
      <c r="I28" s="6">
        <f t="shared" si="3"/>
        <v>0</v>
      </c>
      <c r="J28" s="6">
        <f t="shared" si="3"/>
        <v>0</v>
      </c>
      <c r="K28" s="6">
        <f t="shared" si="3"/>
        <v>0</v>
      </c>
      <c r="L28" s="6">
        <f t="shared" si="3"/>
        <v>0</v>
      </c>
    </row>
    <row r="29" spans="1:13" ht="14.25" customHeight="1">
      <c r="C29" s="125">
        <f>SUM(C3:C28)</f>
        <v>76648.5</v>
      </c>
      <c r="D29" s="2"/>
      <c r="E29" s="125">
        <f t="shared" ref="E29:L29" si="4">SUM(E3:E28)</f>
        <v>95171</v>
      </c>
      <c r="F29" s="125">
        <f t="shared" si="4"/>
        <v>0</v>
      </c>
      <c r="G29" s="125">
        <f t="shared" si="4"/>
        <v>0</v>
      </c>
      <c r="H29" s="125">
        <f t="shared" si="4"/>
        <v>0</v>
      </c>
      <c r="I29" s="125">
        <f t="shared" si="4"/>
        <v>9775.16</v>
      </c>
      <c r="J29" s="125">
        <f t="shared" si="4"/>
        <v>3187.34</v>
      </c>
      <c r="K29" s="125">
        <f t="shared" si="4"/>
        <v>0</v>
      </c>
      <c r="L29" s="125">
        <f t="shared" si="4"/>
        <v>0</v>
      </c>
      <c r="M29" s="20">
        <f>SUM(E29:L29)</f>
        <v>108133.5</v>
      </c>
    </row>
    <row r="30" spans="1:13" ht="14.25" customHeight="1">
      <c r="D30" s="4"/>
      <c r="K30" s="5" t="s">
        <v>345</v>
      </c>
      <c r="M30" s="20">
        <f>-I29</f>
        <v>-9775.16</v>
      </c>
    </row>
    <row r="31" spans="1:13" ht="14.25" customHeight="1">
      <c r="D31" s="4"/>
      <c r="E31" s="4" t="s">
        <v>742</v>
      </c>
      <c r="K31" s="5" t="s">
        <v>568</v>
      </c>
      <c r="M31" s="20">
        <f>-L29</f>
        <v>0</v>
      </c>
    </row>
    <row r="32" spans="1:13" ht="14.25" customHeight="1">
      <c r="D32" s="4"/>
      <c r="E32" s="214"/>
    </row>
    <row r="33" spans="4:13" ht="14.25" customHeight="1">
      <c r="D33" s="4"/>
      <c r="M33" s="125">
        <f>SUM(M29:M32)</f>
        <v>98358.34</v>
      </c>
    </row>
    <row r="34" spans="4:13" ht="14.25" customHeight="1">
      <c r="D34" s="4"/>
    </row>
    <row r="35" spans="4:13" ht="14.25" customHeight="1">
      <c r="D35" s="4"/>
    </row>
    <row r="36" spans="4:13" ht="14.25" customHeight="1">
      <c r="D36" s="4"/>
    </row>
    <row r="37" spans="4:13" ht="14.25" customHeight="1">
      <c r="D37" s="4"/>
    </row>
    <row r="38" spans="4:13" ht="14.25" customHeight="1">
      <c r="D38" s="4"/>
    </row>
    <row r="39" spans="4:13" ht="14.25" customHeight="1">
      <c r="D39" s="4"/>
    </row>
    <row r="40" spans="4:13" ht="14.25" customHeight="1">
      <c r="D40" s="4"/>
    </row>
    <row r="41" spans="4:13" ht="14.25" customHeight="1">
      <c r="D41" s="4"/>
    </row>
    <row r="42" spans="4:13" ht="14.25" customHeight="1">
      <c r="D42" s="4"/>
    </row>
    <row r="43" spans="4:13" ht="14.25" customHeight="1">
      <c r="D43" s="4"/>
    </row>
    <row r="44" spans="4:13" ht="14.25" customHeight="1">
      <c r="D44" s="4"/>
    </row>
    <row r="45" spans="4:13" ht="14.25" customHeight="1">
      <c r="D45" s="4"/>
    </row>
    <row r="46" spans="4:13" ht="14.25" customHeight="1">
      <c r="D46" s="4"/>
    </row>
    <row r="47" spans="4:13" ht="14.25" customHeight="1">
      <c r="D47" s="4"/>
    </row>
    <row r="48" spans="4:13" ht="14.25" customHeight="1">
      <c r="D48" s="4"/>
    </row>
    <row r="49" spans="4:4" ht="14.25" customHeight="1">
      <c r="D49" s="4"/>
    </row>
    <row r="50" spans="4:4" ht="14.25" customHeight="1">
      <c r="D50" s="4"/>
    </row>
    <row r="51" spans="4:4" ht="14.25" customHeight="1">
      <c r="D51" s="4"/>
    </row>
    <row r="52" spans="4:4" ht="14.25" customHeight="1">
      <c r="D52" s="4"/>
    </row>
    <row r="53" spans="4:4" ht="14.25" customHeight="1">
      <c r="D53" s="4"/>
    </row>
    <row r="54" spans="4:4" ht="14.25" customHeight="1">
      <c r="D54" s="4"/>
    </row>
    <row r="55" spans="4:4" ht="14.25" customHeight="1">
      <c r="D55" s="4"/>
    </row>
    <row r="56" spans="4:4" ht="14.25" customHeight="1">
      <c r="D56" s="4"/>
    </row>
    <row r="57" spans="4:4" ht="14.25" customHeight="1">
      <c r="D57" s="4"/>
    </row>
    <row r="58" spans="4:4" ht="14.25" customHeight="1">
      <c r="D58" s="4"/>
    </row>
    <row r="59" spans="4:4" ht="14.25" customHeight="1">
      <c r="D59" s="4"/>
    </row>
    <row r="60" spans="4:4" ht="14.25" customHeight="1">
      <c r="D60" s="4"/>
    </row>
    <row r="61" spans="4:4" ht="14.25" customHeight="1">
      <c r="D61" s="4"/>
    </row>
    <row r="62" spans="4:4" ht="14.25" customHeight="1">
      <c r="D62" s="4"/>
    </row>
    <row r="63" spans="4:4" ht="14.25" customHeight="1">
      <c r="D63" s="4"/>
    </row>
    <row r="64" spans="4:4" ht="14.25" customHeight="1">
      <c r="D64" s="4"/>
    </row>
    <row r="65" spans="4:4" ht="14.25" customHeight="1">
      <c r="D65" s="4"/>
    </row>
    <row r="66" spans="4:4" ht="14.25" customHeight="1">
      <c r="D66" s="4"/>
    </row>
    <row r="67" spans="4:4" ht="14.25" customHeight="1">
      <c r="D67" s="4"/>
    </row>
    <row r="68" spans="4:4" ht="14.25" customHeight="1">
      <c r="D68" s="4"/>
    </row>
    <row r="69" spans="4:4" ht="14.25" customHeight="1">
      <c r="D69" s="4"/>
    </row>
    <row r="70" spans="4:4" ht="14.25" customHeight="1">
      <c r="D70" s="4"/>
    </row>
    <row r="71" spans="4:4" ht="14.25" customHeight="1">
      <c r="D71" s="4"/>
    </row>
    <row r="72" spans="4:4" ht="14.25" customHeight="1">
      <c r="D72" s="4"/>
    </row>
    <row r="73" spans="4:4" ht="14.25" customHeight="1">
      <c r="D73" s="4"/>
    </row>
    <row r="74" spans="4:4" ht="14.25" customHeight="1">
      <c r="D74" s="4"/>
    </row>
    <row r="75" spans="4:4" ht="14.25" customHeight="1">
      <c r="D75" s="4"/>
    </row>
    <row r="76" spans="4:4" ht="14.25" customHeight="1">
      <c r="D76" s="4"/>
    </row>
    <row r="77" spans="4:4" ht="14.25" customHeight="1">
      <c r="D77" s="4"/>
    </row>
    <row r="78" spans="4:4" ht="14.25" customHeight="1">
      <c r="D78" s="4"/>
    </row>
    <row r="79" spans="4:4" ht="14.25" customHeight="1">
      <c r="D79" s="4"/>
    </row>
    <row r="80" spans="4:4" ht="14.25" customHeight="1">
      <c r="D80" s="4"/>
    </row>
    <row r="81" spans="4:4" ht="14.25" customHeight="1">
      <c r="D81" s="4"/>
    </row>
    <row r="82" spans="4:4" ht="14.25" customHeight="1">
      <c r="D82" s="4"/>
    </row>
    <row r="83" spans="4:4" ht="14.25" customHeight="1">
      <c r="D83" s="4"/>
    </row>
    <row r="84" spans="4:4" ht="14.25" customHeight="1">
      <c r="D84" s="4"/>
    </row>
    <row r="85" spans="4:4" ht="14.25" customHeight="1">
      <c r="D85" s="4"/>
    </row>
    <row r="86" spans="4:4" ht="14.25" customHeight="1">
      <c r="D86" s="4"/>
    </row>
    <row r="87" spans="4:4" ht="14.25" customHeight="1">
      <c r="D87" s="4"/>
    </row>
    <row r="88" spans="4:4" ht="14.25" customHeight="1">
      <c r="D88" s="4"/>
    </row>
    <row r="89" spans="4:4" ht="14.25" customHeight="1">
      <c r="D89" s="4"/>
    </row>
    <row r="90" spans="4:4" ht="14.25" customHeight="1">
      <c r="D90" s="4"/>
    </row>
    <row r="91" spans="4:4" ht="14.25" customHeight="1">
      <c r="D91" s="4"/>
    </row>
    <row r="92" spans="4:4" ht="14.25" customHeight="1">
      <c r="D92" s="4"/>
    </row>
    <row r="93" spans="4:4" ht="14.25" customHeight="1">
      <c r="D93" s="4"/>
    </row>
    <row r="94" spans="4:4" ht="14.25" customHeight="1">
      <c r="D94" s="4"/>
    </row>
    <row r="95" spans="4:4" ht="14.25" customHeight="1">
      <c r="D95" s="4"/>
    </row>
    <row r="96" spans="4:4" ht="14.25" customHeight="1">
      <c r="D96" s="4"/>
    </row>
    <row r="97" spans="4:4" ht="14.25" customHeight="1">
      <c r="D97" s="4"/>
    </row>
    <row r="98" spans="4:4" ht="14.25" customHeight="1">
      <c r="D98" s="4"/>
    </row>
    <row r="99" spans="4:4" ht="14.25" customHeight="1">
      <c r="D99" s="4"/>
    </row>
    <row r="100" spans="4:4" ht="14.25" customHeight="1">
      <c r="D100" s="4"/>
    </row>
    <row r="101" spans="4:4" ht="14.25" customHeight="1">
      <c r="D101" s="4"/>
    </row>
    <row r="102" spans="4:4" ht="14.25" customHeight="1">
      <c r="D102" s="4"/>
    </row>
    <row r="103" spans="4:4" ht="14.25" customHeight="1">
      <c r="D103" s="4"/>
    </row>
    <row r="104" spans="4:4" ht="14.25" customHeight="1">
      <c r="D104" s="4"/>
    </row>
    <row r="105" spans="4:4" ht="14.25" customHeight="1">
      <c r="D105" s="4"/>
    </row>
    <row r="106" spans="4:4" ht="14.25" customHeight="1">
      <c r="D106" s="4"/>
    </row>
    <row r="107" spans="4:4" ht="14.25" customHeight="1">
      <c r="D107" s="4"/>
    </row>
    <row r="108" spans="4:4" ht="14.25" customHeight="1">
      <c r="D108" s="4"/>
    </row>
    <row r="109" spans="4:4" ht="14.25" customHeight="1">
      <c r="D109" s="4"/>
    </row>
    <row r="110" spans="4:4" ht="14.25" customHeight="1">
      <c r="D110" s="4"/>
    </row>
    <row r="111" spans="4:4" ht="14.25" customHeight="1">
      <c r="D111" s="4"/>
    </row>
    <row r="112" spans="4:4" ht="14.25" customHeight="1">
      <c r="D112" s="4"/>
    </row>
    <row r="113" spans="4:4" ht="14.25" customHeight="1">
      <c r="D113" s="4"/>
    </row>
    <row r="114" spans="4:4" ht="14.25" customHeight="1">
      <c r="D114" s="4"/>
    </row>
    <row r="115" spans="4:4" ht="14.25" customHeight="1">
      <c r="D115" s="4"/>
    </row>
    <row r="116" spans="4:4" ht="14.25" customHeight="1">
      <c r="D116" s="4"/>
    </row>
    <row r="117" spans="4:4" ht="14.25" customHeight="1">
      <c r="D117" s="4"/>
    </row>
    <row r="118" spans="4:4" ht="14.25" customHeight="1">
      <c r="D118" s="4"/>
    </row>
    <row r="119" spans="4:4" ht="14.25" customHeight="1">
      <c r="D119" s="4"/>
    </row>
    <row r="120" spans="4:4" ht="14.25" customHeight="1">
      <c r="D120" s="4"/>
    </row>
    <row r="121" spans="4:4" ht="14.25" customHeight="1">
      <c r="D121" s="4"/>
    </row>
    <row r="122" spans="4:4" ht="14.25" customHeight="1">
      <c r="D122" s="4"/>
    </row>
    <row r="123" spans="4:4" ht="14.25" customHeight="1">
      <c r="D123" s="4"/>
    </row>
    <row r="124" spans="4:4" ht="14.25" customHeight="1">
      <c r="D124" s="4"/>
    </row>
    <row r="125" spans="4:4" ht="14.25" customHeight="1">
      <c r="D125" s="4"/>
    </row>
    <row r="126" spans="4:4" ht="14.25" customHeight="1">
      <c r="D126" s="4"/>
    </row>
    <row r="127" spans="4:4" ht="14.25" customHeight="1">
      <c r="D127" s="4"/>
    </row>
    <row r="128" spans="4:4" ht="14.25" customHeight="1">
      <c r="D128" s="4"/>
    </row>
    <row r="129" spans="4:4" ht="14.25" customHeight="1">
      <c r="D129" s="4"/>
    </row>
    <row r="130" spans="4:4" ht="14.25" customHeight="1">
      <c r="D130" s="4"/>
    </row>
    <row r="131" spans="4:4" ht="14.25" customHeight="1">
      <c r="D131" s="4"/>
    </row>
    <row r="132" spans="4:4" ht="14.25" customHeight="1">
      <c r="D132" s="4"/>
    </row>
    <row r="133" spans="4:4" ht="14.25" customHeight="1">
      <c r="D133" s="4"/>
    </row>
    <row r="134" spans="4:4" ht="14.25" customHeight="1">
      <c r="D134" s="4"/>
    </row>
    <row r="135" spans="4:4" ht="14.25" customHeight="1">
      <c r="D135" s="4"/>
    </row>
    <row r="136" spans="4:4" ht="14.25" customHeight="1">
      <c r="D136" s="4"/>
    </row>
    <row r="137" spans="4:4" ht="14.25" customHeight="1">
      <c r="D137" s="4"/>
    </row>
    <row r="138" spans="4:4" ht="14.25" customHeight="1">
      <c r="D138" s="4"/>
    </row>
    <row r="139" spans="4:4" ht="14.25" customHeight="1">
      <c r="D139" s="4"/>
    </row>
    <row r="140" spans="4:4" ht="14.25" customHeight="1">
      <c r="D140" s="4"/>
    </row>
    <row r="141" spans="4:4" ht="14.25" customHeight="1">
      <c r="D141" s="4"/>
    </row>
    <row r="142" spans="4:4" ht="14.25" customHeight="1">
      <c r="D142" s="4"/>
    </row>
    <row r="143" spans="4:4" ht="14.25" customHeight="1">
      <c r="D143" s="4"/>
    </row>
    <row r="144" spans="4:4" ht="14.25" customHeight="1">
      <c r="D144" s="4"/>
    </row>
    <row r="145" spans="4:4" ht="14.25" customHeight="1">
      <c r="D145" s="4"/>
    </row>
    <row r="146" spans="4:4" ht="14.25" customHeight="1">
      <c r="D146" s="4"/>
    </row>
    <row r="147" spans="4:4" ht="14.25" customHeight="1">
      <c r="D147" s="4"/>
    </row>
    <row r="148" spans="4:4" ht="14.25" customHeight="1">
      <c r="D148" s="4"/>
    </row>
    <row r="149" spans="4:4" ht="14.25" customHeight="1">
      <c r="D149" s="4"/>
    </row>
    <row r="150" spans="4:4" ht="14.25" customHeight="1">
      <c r="D150" s="4"/>
    </row>
    <row r="151" spans="4:4" ht="14.25" customHeight="1">
      <c r="D151" s="4"/>
    </row>
    <row r="152" spans="4:4" ht="14.25" customHeight="1">
      <c r="D152" s="4"/>
    </row>
    <row r="153" spans="4:4" ht="14.25" customHeight="1">
      <c r="D153" s="4"/>
    </row>
    <row r="154" spans="4:4" ht="14.25" customHeight="1">
      <c r="D154" s="4"/>
    </row>
    <row r="155" spans="4:4" ht="14.25" customHeight="1">
      <c r="D155" s="4"/>
    </row>
    <row r="156" spans="4:4" ht="14.25" customHeight="1">
      <c r="D156" s="4"/>
    </row>
    <row r="157" spans="4:4" ht="14.25" customHeight="1">
      <c r="D157" s="4"/>
    </row>
    <row r="158" spans="4:4" ht="14.25" customHeight="1">
      <c r="D158" s="4"/>
    </row>
    <row r="159" spans="4:4" ht="14.25" customHeight="1">
      <c r="D159" s="4"/>
    </row>
    <row r="160" spans="4:4" ht="14.25" customHeight="1">
      <c r="D160" s="4"/>
    </row>
    <row r="161" spans="4:4" ht="14.25" customHeight="1">
      <c r="D161" s="4"/>
    </row>
    <row r="162" spans="4:4" ht="14.25" customHeight="1">
      <c r="D162" s="4"/>
    </row>
    <row r="163" spans="4:4" ht="14.25" customHeight="1">
      <c r="D163" s="4"/>
    </row>
    <row r="164" spans="4:4" ht="14.25" customHeight="1">
      <c r="D164" s="4"/>
    </row>
    <row r="165" spans="4:4" ht="14.25" customHeight="1">
      <c r="D165" s="4"/>
    </row>
    <row r="166" spans="4:4" ht="14.25" customHeight="1">
      <c r="D166" s="4"/>
    </row>
    <row r="167" spans="4:4" ht="14.25" customHeight="1">
      <c r="D167" s="4"/>
    </row>
    <row r="168" spans="4:4" ht="14.25" customHeight="1">
      <c r="D168" s="4"/>
    </row>
    <row r="169" spans="4:4" ht="14.25" customHeight="1">
      <c r="D169" s="4"/>
    </row>
    <row r="170" spans="4:4" ht="14.25" customHeight="1">
      <c r="D170" s="4"/>
    </row>
    <row r="171" spans="4:4" ht="14.25" customHeight="1">
      <c r="D171" s="4"/>
    </row>
    <row r="172" spans="4:4" ht="14.25" customHeight="1">
      <c r="D172" s="4"/>
    </row>
    <row r="173" spans="4:4" ht="14.25" customHeight="1">
      <c r="D173" s="4"/>
    </row>
    <row r="174" spans="4:4" ht="14.25" customHeight="1">
      <c r="D174" s="4"/>
    </row>
    <row r="175" spans="4:4" ht="14.25" customHeight="1">
      <c r="D175" s="4"/>
    </row>
    <row r="176" spans="4:4" ht="14.25" customHeight="1">
      <c r="D176" s="4"/>
    </row>
    <row r="177" spans="4:4" ht="14.25" customHeight="1">
      <c r="D177" s="4"/>
    </row>
    <row r="178" spans="4:4" ht="14.25" customHeight="1">
      <c r="D178" s="4"/>
    </row>
    <row r="179" spans="4:4" ht="14.25" customHeight="1">
      <c r="D179" s="4"/>
    </row>
    <row r="180" spans="4:4" ht="14.25" customHeight="1">
      <c r="D180" s="4"/>
    </row>
    <row r="181" spans="4:4" ht="14.25" customHeight="1">
      <c r="D181" s="4"/>
    </row>
    <row r="182" spans="4:4" ht="14.25" customHeight="1">
      <c r="D182" s="4"/>
    </row>
    <row r="183" spans="4:4" ht="14.25" customHeight="1">
      <c r="D183" s="4"/>
    </row>
    <row r="184" spans="4:4" ht="14.25" customHeight="1">
      <c r="D184" s="4"/>
    </row>
    <row r="185" spans="4:4" ht="14.25" customHeight="1">
      <c r="D185" s="4"/>
    </row>
    <row r="186" spans="4:4" ht="14.25" customHeight="1">
      <c r="D186" s="4"/>
    </row>
    <row r="187" spans="4:4" ht="14.25" customHeight="1">
      <c r="D187" s="4"/>
    </row>
    <row r="188" spans="4:4" ht="14.25" customHeight="1">
      <c r="D188" s="4"/>
    </row>
    <row r="189" spans="4:4" ht="14.25" customHeight="1">
      <c r="D189" s="4"/>
    </row>
    <row r="190" spans="4:4" ht="14.25" customHeight="1">
      <c r="D190" s="4"/>
    </row>
    <row r="191" spans="4:4" ht="14.25" customHeight="1">
      <c r="D191" s="4"/>
    </row>
    <row r="192" spans="4:4" ht="14.25" customHeight="1">
      <c r="D192" s="4"/>
    </row>
    <row r="193" spans="4:4" ht="14.25" customHeight="1">
      <c r="D193" s="4"/>
    </row>
    <row r="194" spans="4:4" ht="14.25" customHeight="1">
      <c r="D194" s="4"/>
    </row>
    <row r="195" spans="4:4" ht="14.25" customHeight="1">
      <c r="D195" s="4"/>
    </row>
    <row r="196" spans="4:4" ht="14.25" customHeight="1">
      <c r="D196" s="4"/>
    </row>
    <row r="197" spans="4:4" ht="14.25" customHeight="1">
      <c r="D197" s="4"/>
    </row>
    <row r="198" spans="4:4" ht="14.25" customHeight="1">
      <c r="D198" s="4"/>
    </row>
    <row r="199" spans="4:4" ht="14.25" customHeight="1">
      <c r="D199" s="4"/>
    </row>
    <row r="200" spans="4:4" ht="14.25" customHeight="1">
      <c r="D200" s="4"/>
    </row>
    <row r="201" spans="4:4" ht="14.25" customHeight="1">
      <c r="D201" s="4"/>
    </row>
    <row r="202" spans="4:4" ht="14.25" customHeight="1">
      <c r="D202" s="4"/>
    </row>
    <row r="203" spans="4:4" ht="14.25" customHeight="1">
      <c r="D203" s="4"/>
    </row>
    <row r="204" spans="4:4" ht="14.25" customHeight="1">
      <c r="D204" s="4"/>
    </row>
    <row r="205" spans="4:4" ht="14.25" customHeight="1">
      <c r="D205" s="4"/>
    </row>
    <row r="206" spans="4:4" ht="14.25" customHeight="1">
      <c r="D206" s="4"/>
    </row>
    <row r="207" spans="4:4" ht="14.25" customHeight="1">
      <c r="D207" s="4"/>
    </row>
    <row r="208" spans="4:4" ht="14.25" customHeight="1">
      <c r="D208" s="4"/>
    </row>
    <row r="209" spans="4:4" ht="14.25" customHeight="1">
      <c r="D209" s="4"/>
    </row>
    <row r="210" spans="4:4" ht="14.25" customHeight="1">
      <c r="D210" s="4"/>
    </row>
    <row r="211" spans="4:4" ht="14.25" customHeight="1">
      <c r="D211" s="4"/>
    </row>
    <row r="212" spans="4:4" ht="14.25" customHeight="1">
      <c r="D212" s="4"/>
    </row>
    <row r="213" spans="4:4" ht="14.25" customHeight="1">
      <c r="D213" s="4"/>
    </row>
    <row r="214" spans="4:4" ht="14.25" customHeight="1">
      <c r="D214" s="4"/>
    </row>
    <row r="215" spans="4:4" ht="14.25" customHeight="1">
      <c r="D215" s="4"/>
    </row>
    <row r="216" spans="4:4" ht="14.25" customHeight="1">
      <c r="D216" s="4"/>
    </row>
    <row r="217" spans="4:4" ht="14.25" customHeight="1">
      <c r="D217" s="4"/>
    </row>
    <row r="218" spans="4:4" ht="14.25" customHeight="1">
      <c r="D218" s="4"/>
    </row>
    <row r="219" spans="4:4" ht="14.25" customHeight="1">
      <c r="D219" s="4"/>
    </row>
    <row r="220" spans="4:4" ht="14.25" customHeight="1">
      <c r="D220" s="4"/>
    </row>
    <row r="221" spans="4:4" ht="14.25" customHeight="1">
      <c r="D221" s="4"/>
    </row>
    <row r="222" spans="4:4" ht="14.25" customHeight="1">
      <c r="D222" s="4"/>
    </row>
    <row r="223" spans="4:4" ht="14.25" customHeight="1">
      <c r="D223" s="4"/>
    </row>
    <row r="224" spans="4:4" ht="14.25" customHeight="1">
      <c r="D224" s="4"/>
    </row>
    <row r="225" spans="4:4" ht="14.25" customHeight="1">
      <c r="D225" s="4"/>
    </row>
    <row r="226" spans="4:4" ht="14.25" customHeight="1">
      <c r="D226" s="4"/>
    </row>
    <row r="227" spans="4:4" ht="14.25" customHeight="1">
      <c r="D227" s="4"/>
    </row>
    <row r="228" spans="4:4" ht="14.25" customHeight="1">
      <c r="D228" s="4"/>
    </row>
    <row r="229" spans="4:4" ht="14.25" customHeight="1">
      <c r="D229" s="4"/>
    </row>
    <row r="230" spans="4:4" ht="14.25" customHeight="1">
      <c r="D230" s="4"/>
    </row>
    <row r="231" spans="4:4" ht="14.25" customHeight="1">
      <c r="D231" s="4"/>
    </row>
    <row r="232" spans="4:4" ht="14.25" customHeight="1">
      <c r="D232" s="4"/>
    </row>
    <row r="233" spans="4:4" ht="14.25" customHeight="1">
      <c r="D233" s="4"/>
    </row>
    <row r="234" spans="4:4" ht="14.25" customHeight="1">
      <c r="D234" s="4"/>
    </row>
    <row r="235" spans="4:4" ht="14.25" customHeight="1">
      <c r="D235" s="4"/>
    </row>
    <row r="236" spans="4:4" ht="14.25" customHeight="1">
      <c r="D236" s="4"/>
    </row>
    <row r="237" spans="4:4" ht="14.25" customHeight="1">
      <c r="D237" s="4"/>
    </row>
    <row r="238" spans="4:4" ht="14.25" customHeight="1">
      <c r="D238" s="4"/>
    </row>
    <row r="239" spans="4:4" ht="14.25" customHeight="1">
      <c r="D239" s="4"/>
    </row>
    <row r="240" spans="4:4" ht="14.25" customHeight="1">
      <c r="D240" s="4"/>
    </row>
    <row r="241" spans="4:4" ht="14.25" customHeight="1">
      <c r="D241" s="4"/>
    </row>
    <row r="242" spans="4:4" ht="14.25" customHeight="1">
      <c r="D242" s="4"/>
    </row>
    <row r="243" spans="4:4" ht="14.25" customHeight="1">
      <c r="D243" s="4"/>
    </row>
    <row r="244" spans="4:4" ht="14.25" customHeight="1">
      <c r="D244" s="4"/>
    </row>
    <row r="245" spans="4:4" ht="14.25" customHeight="1">
      <c r="D245" s="4"/>
    </row>
    <row r="246" spans="4:4" ht="14.25" customHeight="1">
      <c r="D246" s="4"/>
    </row>
    <row r="247" spans="4:4" ht="14.25" customHeight="1">
      <c r="D247" s="4"/>
    </row>
    <row r="248" spans="4:4" ht="14.25" customHeight="1">
      <c r="D248" s="4"/>
    </row>
    <row r="249" spans="4:4" ht="14.25" customHeight="1">
      <c r="D249" s="4"/>
    </row>
    <row r="250" spans="4:4" ht="14.25" customHeight="1">
      <c r="D250" s="4"/>
    </row>
    <row r="251" spans="4:4" ht="14.25" customHeight="1">
      <c r="D251" s="4"/>
    </row>
    <row r="252" spans="4:4" ht="14.25" customHeight="1">
      <c r="D252" s="4"/>
    </row>
    <row r="253" spans="4:4" ht="14.25" customHeight="1">
      <c r="D253" s="4"/>
    </row>
    <row r="254" spans="4:4" ht="14.25" customHeight="1">
      <c r="D254" s="4"/>
    </row>
    <row r="255" spans="4:4" ht="14.25" customHeight="1">
      <c r="D255" s="4"/>
    </row>
    <row r="256" spans="4:4" ht="14.25" customHeight="1">
      <c r="D256" s="4"/>
    </row>
    <row r="257" spans="4:4" ht="14.25" customHeight="1">
      <c r="D257" s="4"/>
    </row>
    <row r="258" spans="4:4" ht="14.25" customHeight="1">
      <c r="D258" s="4"/>
    </row>
    <row r="259" spans="4:4" ht="14.25" customHeight="1">
      <c r="D259" s="4"/>
    </row>
    <row r="260" spans="4:4" ht="14.25" customHeight="1">
      <c r="D260" s="4"/>
    </row>
    <row r="261" spans="4:4" ht="14.25" customHeight="1">
      <c r="D261" s="4"/>
    </row>
    <row r="262" spans="4:4" ht="14.25" customHeight="1">
      <c r="D262" s="4"/>
    </row>
    <row r="263" spans="4:4" ht="14.25" customHeight="1">
      <c r="D263" s="4"/>
    </row>
    <row r="264" spans="4:4" ht="14.25" customHeight="1">
      <c r="D264" s="4"/>
    </row>
    <row r="265" spans="4:4" ht="14.25" customHeight="1">
      <c r="D265" s="4"/>
    </row>
    <row r="266" spans="4:4" ht="14.25" customHeight="1">
      <c r="D266" s="4"/>
    </row>
    <row r="267" spans="4:4" ht="14.25" customHeight="1">
      <c r="D267" s="4"/>
    </row>
    <row r="268" spans="4:4" ht="14.25" customHeight="1">
      <c r="D268" s="4"/>
    </row>
    <row r="269" spans="4:4" ht="14.25" customHeight="1">
      <c r="D269" s="4"/>
    </row>
    <row r="270" spans="4:4" ht="14.25" customHeight="1">
      <c r="D270" s="4"/>
    </row>
    <row r="271" spans="4:4" ht="14.25" customHeight="1">
      <c r="D271" s="4"/>
    </row>
    <row r="272" spans="4:4" ht="14.25" customHeight="1">
      <c r="D272" s="4"/>
    </row>
    <row r="273" spans="4:4" ht="14.25" customHeight="1">
      <c r="D273" s="4"/>
    </row>
    <row r="274" spans="4:4" ht="14.25" customHeight="1">
      <c r="D274" s="4"/>
    </row>
    <row r="275" spans="4:4" ht="14.25" customHeight="1">
      <c r="D275" s="4"/>
    </row>
    <row r="276" spans="4:4" ht="14.25" customHeight="1">
      <c r="D276" s="4"/>
    </row>
    <row r="277" spans="4:4" ht="14.25" customHeight="1">
      <c r="D277" s="4"/>
    </row>
    <row r="278" spans="4:4" ht="14.25" customHeight="1">
      <c r="D278" s="4"/>
    </row>
    <row r="279" spans="4:4" ht="14.25" customHeight="1">
      <c r="D279" s="4"/>
    </row>
    <row r="280" spans="4:4" ht="14.25" customHeight="1">
      <c r="D280" s="4"/>
    </row>
    <row r="281" spans="4:4" ht="14.25" customHeight="1">
      <c r="D281" s="4"/>
    </row>
    <row r="282" spans="4:4" ht="14.25" customHeight="1">
      <c r="D282" s="4"/>
    </row>
    <row r="283" spans="4:4" ht="14.25" customHeight="1">
      <c r="D283" s="4"/>
    </row>
    <row r="284" spans="4:4" ht="14.25" customHeight="1">
      <c r="D284" s="4"/>
    </row>
    <row r="285" spans="4:4" ht="14.25" customHeight="1">
      <c r="D285" s="4"/>
    </row>
    <row r="286" spans="4:4" ht="14.25" customHeight="1">
      <c r="D286" s="4"/>
    </row>
    <row r="287" spans="4:4" ht="14.25" customHeight="1">
      <c r="D287" s="4"/>
    </row>
    <row r="288" spans="4:4" ht="14.25" customHeight="1">
      <c r="D288" s="4"/>
    </row>
    <row r="289" spans="4:4" ht="14.25" customHeight="1">
      <c r="D289" s="4"/>
    </row>
    <row r="290" spans="4:4" ht="14.25" customHeight="1">
      <c r="D290" s="4"/>
    </row>
    <row r="291" spans="4:4" ht="14.25" customHeight="1">
      <c r="D291" s="4"/>
    </row>
    <row r="292" spans="4:4" ht="14.25" customHeight="1">
      <c r="D292" s="4"/>
    </row>
    <row r="293" spans="4:4" ht="14.25" customHeight="1">
      <c r="D293" s="4"/>
    </row>
    <row r="294" spans="4:4" ht="14.25" customHeight="1">
      <c r="D294" s="4"/>
    </row>
    <row r="295" spans="4:4" ht="14.25" customHeight="1">
      <c r="D295" s="4"/>
    </row>
    <row r="296" spans="4:4" ht="14.25" customHeight="1">
      <c r="D296" s="4"/>
    </row>
    <row r="297" spans="4:4" ht="14.25" customHeight="1">
      <c r="D297" s="4"/>
    </row>
    <row r="298" spans="4:4" ht="14.25" customHeight="1">
      <c r="D298" s="4"/>
    </row>
    <row r="299" spans="4:4" ht="14.25" customHeight="1">
      <c r="D299" s="4"/>
    </row>
    <row r="300" spans="4:4" ht="14.25" customHeight="1">
      <c r="D300" s="4"/>
    </row>
    <row r="301" spans="4:4" ht="14.25" customHeight="1">
      <c r="D301" s="4"/>
    </row>
    <row r="302" spans="4:4" ht="14.25" customHeight="1">
      <c r="D302" s="4"/>
    </row>
    <row r="303" spans="4:4" ht="14.25" customHeight="1">
      <c r="D303" s="4"/>
    </row>
    <row r="304" spans="4:4" ht="14.25" customHeight="1">
      <c r="D304" s="4"/>
    </row>
    <row r="305" spans="4:4" ht="14.25" customHeight="1">
      <c r="D305" s="4"/>
    </row>
    <row r="306" spans="4:4" ht="14.25" customHeight="1">
      <c r="D306" s="4"/>
    </row>
    <row r="307" spans="4:4" ht="14.25" customHeight="1">
      <c r="D307" s="4"/>
    </row>
    <row r="308" spans="4:4" ht="14.25" customHeight="1">
      <c r="D308" s="4"/>
    </row>
    <row r="309" spans="4:4" ht="14.25" customHeight="1">
      <c r="D309" s="4"/>
    </row>
    <row r="310" spans="4:4" ht="14.25" customHeight="1">
      <c r="D310" s="4"/>
    </row>
    <row r="311" spans="4:4" ht="14.25" customHeight="1">
      <c r="D311" s="4"/>
    </row>
    <row r="312" spans="4:4" ht="14.25" customHeight="1">
      <c r="D312" s="4"/>
    </row>
    <row r="313" spans="4:4" ht="14.25" customHeight="1">
      <c r="D313" s="4"/>
    </row>
    <row r="314" spans="4:4" ht="14.25" customHeight="1">
      <c r="D314" s="4"/>
    </row>
    <row r="315" spans="4:4" ht="14.25" customHeight="1">
      <c r="D315" s="4"/>
    </row>
    <row r="316" spans="4:4" ht="14.25" customHeight="1">
      <c r="D316" s="4"/>
    </row>
    <row r="317" spans="4:4" ht="14.25" customHeight="1">
      <c r="D317" s="4"/>
    </row>
    <row r="318" spans="4:4" ht="14.25" customHeight="1">
      <c r="D318" s="4"/>
    </row>
    <row r="319" spans="4:4" ht="14.25" customHeight="1">
      <c r="D319" s="4"/>
    </row>
    <row r="320" spans="4:4" ht="14.25" customHeight="1">
      <c r="D320" s="4"/>
    </row>
    <row r="321" spans="4:4" ht="14.25" customHeight="1">
      <c r="D321" s="4"/>
    </row>
    <row r="322" spans="4:4" ht="14.25" customHeight="1">
      <c r="D322" s="4"/>
    </row>
    <row r="323" spans="4:4" ht="14.25" customHeight="1">
      <c r="D323" s="4"/>
    </row>
    <row r="324" spans="4:4" ht="14.25" customHeight="1">
      <c r="D324" s="4"/>
    </row>
    <row r="325" spans="4:4" ht="14.25" customHeight="1">
      <c r="D325" s="4"/>
    </row>
    <row r="326" spans="4:4" ht="14.25" customHeight="1">
      <c r="D326" s="4"/>
    </row>
    <row r="327" spans="4:4" ht="14.25" customHeight="1">
      <c r="D327" s="4"/>
    </row>
    <row r="328" spans="4:4" ht="14.25" customHeight="1">
      <c r="D328" s="4"/>
    </row>
    <row r="329" spans="4:4" ht="14.25" customHeight="1">
      <c r="D329" s="4"/>
    </row>
    <row r="330" spans="4:4" ht="14.25" customHeight="1">
      <c r="D330" s="4"/>
    </row>
    <row r="331" spans="4:4" ht="14.25" customHeight="1">
      <c r="D331" s="4"/>
    </row>
    <row r="332" spans="4:4" ht="14.25" customHeight="1">
      <c r="D332" s="4"/>
    </row>
    <row r="333" spans="4:4" ht="14.25" customHeight="1">
      <c r="D333" s="4"/>
    </row>
    <row r="334" spans="4:4" ht="14.25" customHeight="1">
      <c r="D334" s="4"/>
    </row>
    <row r="335" spans="4:4" ht="14.25" customHeight="1">
      <c r="D335" s="4"/>
    </row>
    <row r="336" spans="4:4" ht="14.25" customHeight="1">
      <c r="D336" s="4"/>
    </row>
    <row r="337" spans="4:4" ht="14.25" customHeight="1">
      <c r="D337" s="4"/>
    </row>
    <row r="338" spans="4:4" ht="14.25" customHeight="1">
      <c r="D338" s="4"/>
    </row>
    <row r="339" spans="4:4" ht="14.25" customHeight="1">
      <c r="D339" s="4"/>
    </row>
    <row r="340" spans="4:4" ht="14.25" customHeight="1">
      <c r="D340" s="4"/>
    </row>
    <row r="341" spans="4:4" ht="14.25" customHeight="1">
      <c r="D341" s="4"/>
    </row>
    <row r="342" spans="4:4" ht="14.25" customHeight="1">
      <c r="D342" s="4"/>
    </row>
    <row r="343" spans="4:4" ht="14.25" customHeight="1">
      <c r="D343" s="4"/>
    </row>
    <row r="344" spans="4:4" ht="14.25" customHeight="1">
      <c r="D344" s="4"/>
    </row>
    <row r="345" spans="4:4" ht="14.25" customHeight="1">
      <c r="D345" s="4"/>
    </row>
    <row r="346" spans="4:4" ht="14.25" customHeight="1">
      <c r="D346" s="4"/>
    </row>
    <row r="347" spans="4:4" ht="14.25" customHeight="1">
      <c r="D347" s="4"/>
    </row>
    <row r="348" spans="4:4" ht="14.25" customHeight="1">
      <c r="D348" s="4"/>
    </row>
    <row r="349" spans="4:4" ht="14.25" customHeight="1">
      <c r="D349" s="4"/>
    </row>
    <row r="350" spans="4:4" ht="14.25" customHeight="1">
      <c r="D350" s="4"/>
    </row>
    <row r="351" spans="4:4" ht="14.25" customHeight="1">
      <c r="D351" s="4"/>
    </row>
    <row r="352" spans="4:4" ht="14.25" customHeight="1">
      <c r="D352" s="4"/>
    </row>
    <row r="353" spans="4:4" ht="14.25" customHeight="1">
      <c r="D353" s="4"/>
    </row>
    <row r="354" spans="4:4" ht="14.25" customHeight="1">
      <c r="D354" s="4"/>
    </row>
    <row r="355" spans="4:4" ht="14.25" customHeight="1">
      <c r="D355" s="4"/>
    </row>
    <row r="356" spans="4:4" ht="14.25" customHeight="1">
      <c r="D356" s="4"/>
    </row>
    <row r="357" spans="4:4" ht="14.25" customHeight="1">
      <c r="D357" s="4"/>
    </row>
    <row r="358" spans="4:4" ht="14.25" customHeight="1">
      <c r="D358" s="4"/>
    </row>
    <row r="359" spans="4:4" ht="14.25" customHeight="1">
      <c r="D359" s="4"/>
    </row>
    <row r="360" spans="4:4" ht="14.25" customHeight="1">
      <c r="D360" s="4"/>
    </row>
    <row r="361" spans="4:4" ht="14.25" customHeight="1">
      <c r="D361" s="4"/>
    </row>
    <row r="362" spans="4:4" ht="14.25" customHeight="1">
      <c r="D362" s="4"/>
    </row>
    <row r="363" spans="4:4" ht="14.25" customHeight="1">
      <c r="D363" s="4"/>
    </row>
    <row r="364" spans="4:4" ht="14.25" customHeight="1">
      <c r="D364" s="4"/>
    </row>
    <row r="365" spans="4:4" ht="14.25" customHeight="1">
      <c r="D365" s="4"/>
    </row>
    <row r="366" spans="4:4" ht="14.25" customHeight="1">
      <c r="D366" s="4"/>
    </row>
    <row r="367" spans="4:4" ht="14.25" customHeight="1">
      <c r="D367" s="4"/>
    </row>
    <row r="368" spans="4:4" ht="14.25" customHeight="1">
      <c r="D368" s="4"/>
    </row>
    <row r="369" spans="4:4" ht="14.25" customHeight="1">
      <c r="D369" s="4"/>
    </row>
    <row r="370" spans="4:4" ht="14.25" customHeight="1">
      <c r="D370" s="4"/>
    </row>
    <row r="371" spans="4:4" ht="14.25" customHeight="1">
      <c r="D371" s="4"/>
    </row>
    <row r="372" spans="4:4" ht="14.25" customHeight="1">
      <c r="D372" s="4"/>
    </row>
    <row r="373" spans="4:4" ht="14.25" customHeight="1">
      <c r="D373" s="4"/>
    </row>
    <row r="374" spans="4:4" ht="14.25" customHeight="1">
      <c r="D374" s="4"/>
    </row>
    <row r="375" spans="4:4" ht="14.25" customHeight="1">
      <c r="D375" s="4"/>
    </row>
    <row r="376" spans="4:4" ht="14.25" customHeight="1">
      <c r="D376" s="4"/>
    </row>
    <row r="377" spans="4:4" ht="14.25" customHeight="1">
      <c r="D377" s="4"/>
    </row>
    <row r="378" spans="4:4" ht="14.25" customHeight="1">
      <c r="D378" s="4"/>
    </row>
    <row r="379" spans="4:4" ht="14.25" customHeight="1">
      <c r="D379" s="4"/>
    </row>
    <row r="380" spans="4:4" ht="14.25" customHeight="1">
      <c r="D380" s="4"/>
    </row>
    <row r="381" spans="4:4" ht="14.25" customHeight="1">
      <c r="D381" s="4"/>
    </row>
    <row r="382" spans="4:4" ht="14.25" customHeight="1">
      <c r="D382" s="4"/>
    </row>
    <row r="383" spans="4:4" ht="14.25" customHeight="1">
      <c r="D383" s="4"/>
    </row>
    <row r="384" spans="4:4" ht="14.25" customHeight="1">
      <c r="D384" s="4"/>
    </row>
    <row r="385" spans="4:4" ht="14.25" customHeight="1">
      <c r="D385" s="4"/>
    </row>
    <row r="386" spans="4:4" ht="14.25" customHeight="1">
      <c r="D386" s="4"/>
    </row>
    <row r="387" spans="4:4" ht="14.25" customHeight="1">
      <c r="D387" s="4"/>
    </row>
    <row r="388" spans="4:4" ht="14.25" customHeight="1">
      <c r="D388" s="4"/>
    </row>
    <row r="389" spans="4:4" ht="14.25" customHeight="1">
      <c r="D389" s="4"/>
    </row>
    <row r="390" spans="4:4" ht="14.25" customHeight="1">
      <c r="D390" s="4"/>
    </row>
    <row r="391" spans="4:4" ht="14.25" customHeight="1">
      <c r="D391" s="4"/>
    </row>
    <row r="392" spans="4:4" ht="14.25" customHeight="1">
      <c r="D392" s="4"/>
    </row>
    <row r="393" spans="4:4" ht="14.25" customHeight="1">
      <c r="D393" s="4"/>
    </row>
    <row r="394" spans="4:4" ht="14.25" customHeight="1">
      <c r="D394" s="4"/>
    </row>
    <row r="395" spans="4:4" ht="14.25" customHeight="1">
      <c r="D395" s="4"/>
    </row>
    <row r="396" spans="4:4" ht="14.25" customHeight="1">
      <c r="D396" s="4"/>
    </row>
    <row r="397" spans="4:4" ht="14.25" customHeight="1">
      <c r="D397" s="4"/>
    </row>
    <row r="398" spans="4:4" ht="14.25" customHeight="1">
      <c r="D398" s="4"/>
    </row>
    <row r="399" spans="4:4" ht="14.25" customHeight="1">
      <c r="D399" s="4"/>
    </row>
    <row r="400" spans="4:4" ht="14.25" customHeight="1">
      <c r="D400" s="4"/>
    </row>
    <row r="401" spans="4:4" ht="14.25" customHeight="1">
      <c r="D401" s="4"/>
    </row>
    <row r="402" spans="4:4" ht="14.25" customHeight="1">
      <c r="D402" s="4"/>
    </row>
    <row r="403" spans="4:4" ht="14.25" customHeight="1">
      <c r="D403" s="4"/>
    </row>
    <row r="404" spans="4:4" ht="14.25" customHeight="1">
      <c r="D404" s="4"/>
    </row>
    <row r="405" spans="4:4" ht="14.25" customHeight="1">
      <c r="D405" s="4"/>
    </row>
    <row r="406" spans="4:4" ht="14.25" customHeight="1">
      <c r="D406" s="4"/>
    </row>
    <row r="407" spans="4:4" ht="14.25" customHeight="1">
      <c r="D407" s="4"/>
    </row>
    <row r="408" spans="4:4" ht="14.25" customHeight="1">
      <c r="D408" s="4"/>
    </row>
    <row r="409" spans="4:4" ht="14.25" customHeight="1">
      <c r="D409" s="4"/>
    </row>
    <row r="410" spans="4:4" ht="14.25" customHeight="1">
      <c r="D410" s="4"/>
    </row>
    <row r="411" spans="4:4" ht="14.25" customHeight="1">
      <c r="D411" s="4"/>
    </row>
    <row r="412" spans="4:4" ht="14.25" customHeight="1">
      <c r="D412" s="4"/>
    </row>
    <row r="413" spans="4:4" ht="14.25" customHeight="1">
      <c r="D413" s="4"/>
    </row>
    <row r="414" spans="4:4" ht="14.25" customHeight="1">
      <c r="D414" s="4"/>
    </row>
    <row r="415" spans="4:4" ht="14.25" customHeight="1">
      <c r="D415" s="4"/>
    </row>
    <row r="416" spans="4:4" ht="14.25" customHeight="1">
      <c r="D416" s="4"/>
    </row>
    <row r="417" spans="4:4" ht="14.25" customHeight="1">
      <c r="D417" s="4"/>
    </row>
    <row r="418" spans="4:4" ht="14.25" customHeight="1">
      <c r="D418" s="4"/>
    </row>
    <row r="419" spans="4:4" ht="14.25" customHeight="1">
      <c r="D419" s="4"/>
    </row>
    <row r="420" spans="4:4" ht="14.25" customHeight="1">
      <c r="D420" s="4"/>
    </row>
    <row r="421" spans="4:4" ht="14.25" customHeight="1">
      <c r="D421" s="4"/>
    </row>
    <row r="422" spans="4:4" ht="14.25" customHeight="1">
      <c r="D422" s="4"/>
    </row>
    <row r="423" spans="4:4" ht="14.25" customHeight="1">
      <c r="D423" s="4"/>
    </row>
    <row r="424" spans="4:4" ht="14.25" customHeight="1">
      <c r="D424" s="4"/>
    </row>
    <row r="425" spans="4:4" ht="14.25" customHeight="1">
      <c r="D425" s="4"/>
    </row>
    <row r="426" spans="4:4" ht="14.25" customHeight="1">
      <c r="D426" s="4"/>
    </row>
    <row r="427" spans="4:4" ht="14.25" customHeight="1">
      <c r="D427" s="4"/>
    </row>
    <row r="428" spans="4:4" ht="14.25" customHeight="1">
      <c r="D428" s="4"/>
    </row>
    <row r="429" spans="4:4" ht="14.25" customHeight="1">
      <c r="D429" s="4"/>
    </row>
    <row r="430" spans="4:4" ht="14.25" customHeight="1">
      <c r="D430" s="4"/>
    </row>
    <row r="431" spans="4:4" ht="14.25" customHeight="1">
      <c r="D431" s="4"/>
    </row>
    <row r="432" spans="4:4" ht="14.25" customHeight="1">
      <c r="D432" s="4"/>
    </row>
    <row r="433" spans="4:4" ht="14.25" customHeight="1">
      <c r="D433" s="4"/>
    </row>
    <row r="434" spans="4:4" ht="14.25" customHeight="1">
      <c r="D434" s="4"/>
    </row>
    <row r="435" spans="4:4" ht="14.25" customHeight="1">
      <c r="D435" s="4"/>
    </row>
    <row r="436" spans="4:4" ht="14.25" customHeight="1">
      <c r="D436" s="4"/>
    </row>
    <row r="437" spans="4:4" ht="14.25" customHeight="1">
      <c r="D437" s="4"/>
    </row>
    <row r="438" spans="4:4" ht="14.25" customHeight="1">
      <c r="D438" s="4"/>
    </row>
    <row r="439" spans="4:4" ht="14.25" customHeight="1">
      <c r="D439" s="4"/>
    </row>
    <row r="440" spans="4:4" ht="14.25" customHeight="1">
      <c r="D440" s="4"/>
    </row>
    <row r="441" spans="4:4" ht="14.25" customHeight="1">
      <c r="D441" s="4"/>
    </row>
    <row r="442" spans="4:4" ht="14.25" customHeight="1">
      <c r="D442" s="4"/>
    </row>
    <row r="443" spans="4:4" ht="14.25" customHeight="1">
      <c r="D443" s="4"/>
    </row>
    <row r="444" spans="4:4" ht="14.25" customHeight="1">
      <c r="D444" s="4"/>
    </row>
    <row r="445" spans="4:4" ht="14.25" customHeight="1">
      <c r="D445" s="4"/>
    </row>
    <row r="446" spans="4:4" ht="14.25" customHeight="1">
      <c r="D446" s="4"/>
    </row>
    <row r="447" spans="4:4" ht="14.25" customHeight="1">
      <c r="D447" s="4"/>
    </row>
    <row r="448" spans="4:4" ht="14.25" customHeight="1">
      <c r="D448" s="4"/>
    </row>
    <row r="449" spans="4:4" ht="14.25" customHeight="1">
      <c r="D449" s="4"/>
    </row>
    <row r="450" spans="4:4" ht="14.25" customHeight="1">
      <c r="D450" s="4"/>
    </row>
    <row r="451" spans="4:4" ht="14.25" customHeight="1">
      <c r="D451" s="4"/>
    </row>
    <row r="452" spans="4:4" ht="14.25" customHeight="1">
      <c r="D452" s="4"/>
    </row>
    <row r="453" spans="4:4" ht="14.25" customHeight="1">
      <c r="D453" s="4"/>
    </row>
    <row r="454" spans="4:4" ht="14.25" customHeight="1">
      <c r="D454" s="4"/>
    </row>
    <row r="455" spans="4:4" ht="14.25" customHeight="1">
      <c r="D455" s="4"/>
    </row>
    <row r="456" spans="4:4" ht="14.25" customHeight="1">
      <c r="D456" s="4"/>
    </row>
    <row r="457" spans="4:4" ht="14.25" customHeight="1">
      <c r="D457" s="4"/>
    </row>
    <row r="458" spans="4:4" ht="14.25" customHeight="1">
      <c r="D458" s="4"/>
    </row>
    <row r="459" spans="4:4" ht="14.25" customHeight="1">
      <c r="D459" s="4"/>
    </row>
    <row r="460" spans="4:4" ht="14.25" customHeight="1">
      <c r="D460" s="4"/>
    </row>
    <row r="461" spans="4:4" ht="14.25" customHeight="1">
      <c r="D461" s="4"/>
    </row>
    <row r="462" spans="4:4" ht="14.25" customHeight="1">
      <c r="D462" s="4"/>
    </row>
    <row r="463" spans="4:4" ht="14.25" customHeight="1">
      <c r="D463" s="4"/>
    </row>
    <row r="464" spans="4:4" ht="14.25" customHeight="1">
      <c r="D464" s="4"/>
    </row>
    <row r="465" spans="4:4" ht="14.25" customHeight="1">
      <c r="D465" s="4"/>
    </row>
    <row r="466" spans="4:4" ht="14.25" customHeight="1">
      <c r="D466" s="4"/>
    </row>
    <row r="467" spans="4:4" ht="14.25" customHeight="1">
      <c r="D467" s="4"/>
    </row>
    <row r="468" spans="4:4" ht="14.25" customHeight="1">
      <c r="D468" s="4"/>
    </row>
    <row r="469" spans="4:4" ht="14.25" customHeight="1">
      <c r="D469" s="4"/>
    </row>
    <row r="470" spans="4:4" ht="14.25" customHeight="1">
      <c r="D470" s="4"/>
    </row>
    <row r="471" spans="4:4" ht="14.25" customHeight="1">
      <c r="D471" s="4"/>
    </row>
    <row r="472" spans="4:4" ht="14.25" customHeight="1">
      <c r="D472" s="4"/>
    </row>
    <row r="473" spans="4:4" ht="14.25" customHeight="1">
      <c r="D473" s="4"/>
    </row>
    <row r="474" spans="4:4" ht="14.25" customHeight="1">
      <c r="D474" s="4"/>
    </row>
    <row r="475" spans="4:4" ht="14.25" customHeight="1">
      <c r="D475" s="4"/>
    </row>
    <row r="476" spans="4:4" ht="14.25" customHeight="1">
      <c r="D476" s="4"/>
    </row>
    <row r="477" spans="4:4" ht="14.25" customHeight="1">
      <c r="D477" s="4"/>
    </row>
    <row r="478" spans="4:4" ht="14.25" customHeight="1">
      <c r="D478" s="4"/>
    </row>
    <row r="479" spans="4:4" ht="14.25" customHeight="1">
      <c r="D479" s="4"/>
    </row>
    <row r="480" spans="4:4" ht="14.25" customHeight="1">
      <c r="D480" s="4"/>
    </row>
    <row r="481" spans="4:4" ht="14.25" customHeight="1">
      <c r="D481" s="4"/>
    </row>
    <row r="482" spans="4:4" ht="14.25" customHeight="1">
      <c r="D482" s="4"/>
    </row>
    <row r="483" spans="4:4" ht="14.25" customHeight="1">
      <c r="D483" s="4"/>
    </row>
    <row r="484" spans="4:4" ht="14.25" customHeight="1">
      <c r="D484" s="4"/>
    </row>
    <row r="485" spans="4:4" ht="14.25" customHeight="1">
      <c r="D485" s="4"/>
    </row>
    <row r="486" spans="4:4" ht="14.25" customHeight="1">
      <c r="D486" s="4"/>
    </row>
    <row r="487" spans="4:4" ht="14.25" customHeight="1">
      <c r="D487" s="4"/>
    </row>
    <row r="488" spans="4:4" ht="14.25" customHeight="1">
      <c r="D488" s="4"/>
    </row>
    <row r="489" spans="4:4" ht="14.25" customHeight="1">
      <c r="D489" s="4"/>
    </row>
    <row r="490" spans="4:4" ht="14.25" customHeight="1">
      <c r="D490" s="4"/>
    </row>
    <row r="491" spans="4:4" ht="14.25" customHeight="1">
      <c r="D491" s="4"/>
    </row>
    <row r="492" spans="4:4" ht="14.25" customHeight="1">
      <c r="D492" s="4"/>
    </row>
    <row r="493" spans="4:4" ht="14.25" customHeight="1">
      <c r="D493" s="4"/>
    </row>
    <row r="494" spans="4:4" ht="14.25" customHeight="1">
      <c r="D494" s="4"/>
    </row>
    <row r="495" spans="4:4" ht="14.25" customHeight="1">
      <c r="D495" s="4"/>
    </row>
    <row r="496" spans="4:4" ht="14.25" customHeight="1">
      <c r="D496" s="4"/>
    </row>
    <row r="497" spans="4:4" ht="14.25" customHeight="1">
      <c r="D497" s="4"/>
    </row>
    <row r="498" spans="4:4" ht="14.25" customHeight="1">
      <c r="D498" s="4"/>
    </row>
    <row r="499" spans="4:4" ht="14.25" customHeight="1">
      <c r="D499" s="4"/>
    </row>
    <row r="500" spans="4:4" ht="14.25" customHeight="1">
      <c r="D500" s="4"/>
    </row>
    <row r="501" spans="4:4" ht="14.25" customHeight="1">
      <c r="D501" s="4"/>
    </row>
    <row r="502" spans="4:4" ht="14.25" customHeight="1">
      <c r="D502" s="4"/>
    </row>
    <row r="503" spans="4:4" ht="14.25" customHeight="1">
      <c r="D503" s="4"/>
    </row>
    <row r="504" spans="4:4" ht="14.25" customHeight="1">
      <c r="D504" s="4"/>
    </row>
    <row r="505" spans="4:4" ht="14.25" customHeight="1">
      <c r="D505" s="4"/>
    </row>
    <row r="506" spans="4:4" ht="14.25" customHeight="1">
      <c r="D506" s="4"/>
    </row>
    <row r="507" spans="4:4" ht="14.25" customHeight="1">
      <c r="D507" s="4"/>
    </row>
    <row r="508" spans="4:4" ht="14.25" customHeight="1">
      <c r="D508" s="4"/>
    </row>
    <row r="509" spans="4:4" ht="14.25" customHeight="1">
      <c r="D509" s="4"/>
    </row>
    <row r="510" spans="4:4" ht="14.25" customHeight="1">
      <c r="D510" s="4"/>
    </row>
    <row r="511" spans="4:4" ht="14.25" customHeight="1">
      <c r="D511" s="4"/>
    </row>
    <row r="512" spans="4:4" ht="14.25" customHeight="1">
      <c r="D512" s="4"/>
    </row>
    <row r="513" spans="4:4" ht="14.25" customHeight="1">
      <c r="D513" s="4"/>
    </row>
    <row r="514" spans="4:4" ht="14.25" customHeight="1">
      <c r="D514" s="4"/>
    </row>
    <row r="515" spans="4:4" ht="14.25" customHeight="1">
      <c r="D515" s="4"/>
    </row>
    <row r="516" spans="4:4" ht="14.25" customHeight="1">
      <c r="D516" s="4"/>
    </row>
    <row r="517" spans="4:4" ht="14.25" customHeight="1">
      <c r="D517" s="4"/>
    </row>
    <row r="518" spans="4:4" ht="14.25" customHeight="1">
      <c r="D518" s="4"/>
    </row>
    <row r="519" spans="4:4" ht="14.25" customHeight="1">
      <c r="D519" s="4"/>
    </row>
    <row r="520" spans="4:4" ht="14.25" customHeight="1">
      <c r="D520" s="4"/>
    </row>
    <row r="521" spans="4:4" ht="14.25" customHeight="1">
      <c r="D521" s="4"/>
    </row>
    <row r="522" spans="4:4" ht="14.25" customHeight="1">
      <c r="D522" s="4"/>
    </row>
    <row r="523" spans="4:4" ht="14.25" customHeight="1">
      <c r="D523" s="4"/>
    </row>
    <row r="524" spans="4:4" ht="14.25" customHeight="1">
      <c r="D524" s="4"/>
    </row>
    <row r="525" spans="4:4" ht="14.25" customHeight="1">
      <c r="D525" s="4"/>
    </row>
    <row r="526" spans="4:4" ht="14.25" customHeight="1">
      <c r="D526" s="4"/>
    </row>
    <row r="527" spans="4:4" ht="14.25" customHeight="1">
      <c r="D527" s="4"/>
    </row>
    <row r="528" spans="4:4" ht="14.25" customHeight="1">
      <c r="D528" s="4"/>
    </row>
    <row r="529" spans="4:4" ht="14.25" customHeight="1">
      <c r="D529" s="4"/>
    </row>
    <row r="530" spans="4:4" ht="14.25" customHeight="1">
      <c r="D530" s="4"/>
    </row>
    <row r="531" spans="4:4" ht="14.25" customHeight="1">
      <c r="D531" s="4"/>
    </row>
    <row r="532" spans="4:4" ht="14.25" customHeight="1">
      <c r="D532" s="4"/>
    </row>
    <row r="533" spans="4:4" ht="14.25" customHeight="1">
      <c r="D533" s="4"/>
    </row>
    <row r="534" spans="4:4" ht="14.25" customHeight="1">
      <c r="D534" s="4"/>
    </row>
    <row r="535" spans="4:4" ht="14.25" customHeight="1">
      <c r="D535" s="4"/>
    </row>
    <row r="536" spans="4:4" ht="14.25" customHeight="1">
      <c r="D536" s="4"/>
    </row>
    <row r="537" spans="4:4" ht="14.25" customHeight="1">
      <c r="D537" s="4"/>
    </row>
    <row r="538" spans="4:4" ht="14.25" customHeight="1">
      <c r="D538" s="4"/>
    </row>
    <row r="539" spans="4:4" ht="14.25" customHeight="1">
      <c r="D539" s="4"/>
    </row>
    <row r="540" spans="4:4" ht="14.25" customHeight="1">
      <c r="D540" s="4"/>
    </row>
    <row r="541" spans="4:4" ht="14.25" customHeight="1">
      <c r="D541" s="4"/>
    </row>
    <row r="542" spans="4:4" ht="14.25" customHeight="1">
      <c r="D542" s="4"/>
    </row>
    <row r="543" spans="4:4" ht="14.25" customHeight="1">
      <c r="D543" s="4"/>
    </row>
    <row r="544" spans="4:4" ht="14.25" customHeight="1">
      <c r="D544" s="4"/>
    </row>
    <row r="545" spans="4:4" ht="14.25" customHeight="1">
      <c r="D545" s="4"/>
    </row>
    <row r="546" spans="4:4" ht="14.25" customHeight="1">
      <c r="D546" s="4"/>
    </row>
    <row r="547" spans="4:4" ht="14.25" customHeight="1">
      <c r="D547" s="4"/>
    </row>
    <row r="548" spans="4:4" ht="14.25" customHeight="1">
      <c r="D548" s="4"/>
    </row>
    <row r="549" spans="4:4" ht="14.25" customHeight="1">
      <c r="D549" s="4"/>
    </row>
    <row r="550" spans="4:4" ht="14.25" customHeight="1">
      <c r="D550" s="4"/>
    </row>
    <row r="551" spans="4:4" ht="14.25" customHeight="1">
      <c r="D551" s="4"/>
    </row>
    <row r="552" spans="4:4" ht="14.25" customHeight="1">
      <c r="D552" s="4"/>
    </row>
    <row r="553" spans="4:4" ht="14.25" customHeight="1">
      <c r="D553" s="4"/>
    </row>
    <row r="554" spans="4:4" ht="14.25" customHeight="1">
      <c r="D554" s="4"/>
    </row>
    <row r="555" spans="4:4" ht="14.25" customHeight="1">
      <c r="D555" s="4"/>
    </row>
    <row r="556" spans="4:4" ht="14.25" customHeight="1">
      <c r="D556" s="4"/>
    </row>
    <row r="557" spans="4:4" ht="14.25" customHeight="1">
      <c r="D557" s="4"/>
    </row>
    <row r="558" spans="4:4" ht="14.25" customHeight="1">
      <c r="D558" s="4"/>
    </row>
    <row r="559" spans="4:4" ht="14.25" customHeight="1">
      <c r="D559" s="4"/>
    </row>
    <row r="560" spans="4:4" ht="14.25" customHeight="1">
      <c r="D560" s="4"/>
    </row>
    <row r="561" spans="4:4" ht="14.25" customHeight="1">
      <c r="D561" s="4"/>
    </row>
    <row r="562" spans="4:4" ht="14.25" customHeight="1">
      <c r="D562" s="4"/>
    </row>
    <row r="563" spans="4:4" ht="14.25" customHeight="1">
      <c r="D563" s="4"/>
    </row>
    <row r="564" spans="4:4" ht="14.25" customHeight="1">
      <c r="D564" s="4"/>
    </row>
    <row r="565" spans="4:4" ht="14.25" customHeight="1">
      <c r="D565" s="4"/>
    </row>
    <row r="566" spans="4:4" ht="14.25" customHeight="1">
      <c r="D566" s="4"/>
    </row>
    <row r="567" spans="4:4" ht="14.25" customHeight="1">
      <c r="D567" s="4"/>
    </row>
    <row r="568" spans="4:4" ht="14.25" customHeight="1">
      <c r="D568" s="4"/>
    </row>
    <row r="569" spans="4:4" ht="14.25" customHeight="1">
      <c r="D569" s="4"/>
    </row>
    <row r="570" spans="4:4" ht="14.25" customHeight="1">
      <c r="D570" s="4"/>
    </row>
    <row r="571" spans="4:4" ht="14.25" customHeight="1">
      <c r="D571" s="4"/>
    </row>
    <row r="572" spans="4:4" ht="14.25" customHeight="1">
      <c r="D572" s="4"/>
    </row>
    <row r="573" spans="4:4" ht="14.25" customHeight="1">
      <c r="D573" s="4"/>
    </row>
    <row r="574" spans="4:4" ht="14.25" customHeight="1">
      <c r="D574" s="4"/>
    </row>
    <row r="575" spans="4:4" ht="14.25" customHeight="1">
      <c r="D575" s="4"/>
    </row>
    <row r="576" spans="4:4" ht="14.25" customHeight="1">
      <c r="D576" s="4"/>
    </row>
    <row r="577" spans="4:4" ht="14.25" customHeight="1">
      <c r="D577" s="4"/>
    </row>
    <row r="578" spans="4:4" ht="14.25" customHeight="1">
      <c r="D578" s="4"/>
    </row>
    <row r="579" spans="4:4" ht="14.25" customHeight="1">
      <c r="D579" s="4"/>
    </row>
    <row r="580" spans="4:4" ht="14.25" customHeight="1">
      <c r="D580" s="4"/>
    </row>
    <row r="581" spans="4:4" ht="14.25" customHeight="1">
      <c r="D581" s="4"/>
    </row>
    <row r="582" spans="4:4" ht="14.25" customHeight="1">
      <c r="D582" s="4"/>
    </row>
    <row r="583" spans="4:4" ht="14.25" customHeight="1">
      <c r="D583" s="4"/>
    </row>
    <row r="584" spans="4:4" ht="14.25" customHeight="1">
      <c r="D584" s="4"/>
    </row>
    <row r="585" spans="4:4" ht="14.25" customHeight="1">
      <c r="D585" s="4"/>
    </row>
    <row r="586" spans="4:4" ht="14.25" customHeight="1">
      <c r="D586" s="4"/>
    </row>
    <row r="587" spans="4:4" ht="14.25" customHeight="1">
      <c r="D587" s="4"/>
    </row>
    <row r="588" spans="4:4" ht="14.25" customHeight="1">
      <c r="D588" s="4"/>
    </row>
    <row r="589" spans="4:4" ht="14.25" customHeight="1">
      <c r="D589" s="4"/>
    </row>
    <row r="590" spans="4:4" ht="14.25" customHeight="1">
      <c r="D590" s="4"/>
    </row>
    <row r="591" spans="4:4" ht="14.25" customHeight="1">
      <c r="D591" s="4"/>
    </row>
    <row r="592" spans="4:4" ht="14.25" customHeight="1">
      <c r="D592" s="4"/>
    </row>
    <row r="593" spans="4:4" ht="14.25" customHeight="1">
      <c r="D593" s="4"/>
    </row>
    <row r="594" spans="4:4" ht="14.25" customHeight="1">
      <c r="D594" s="4"/>
    </row>
    <row r="595" spans="4:4" ht="14.25" customHeight="1">
      <c r="D595" s="4"/>
    </row>
    <row r="596" spans="4:4" ht="14.25" customHeight="1">
      <c r="D596" s="4"/>
    </row>
    <row r="597" spans="4:4" ht="14.25" customHeight="1">
      <c r="D597" s="4"/>
    </row>
    <row r="598" spans="4:4" ht="14.25" customHeight="1">
      <c r="D598" s="4"/>
    </row>
    <row r="599" spans="4:4" ht="14.25" customHeight="1">
      <c r="D599" s="4"/>
    </row>
    <row r="600" spans="4:4" ht="14.25" customHeight="1">
      <c r="D600" s="4"/>
    </row>
    <row r="601" spans="4:4" ht="14.25" customHeight="1">
      <c r="D601" s="4"/>
    </row>
    <row r="602" spans="4:4" ht="14.25" customHeight="1">
      <c r="D602" s="4"/>
    </row>
    <row r="603" spans="4:4" ht="14.25" customHeight="1">
      <c r="D603" s="4"/>
    </row>
    <row r="604" spans="4:4" ht="14.25" customHeight="1">
      <c r="D604" s="4"/>
    </row>
    <row r="605" spans="4:4" ht="14.25" customHeight="1">
      <c r="D605" s="4"/>
    </row>
    <row r="606" spans="4:4" ht="14.25" customHeight="1">
      <c r="D606" s="4"/>
    </row>
    <row r="607" spans="4:4" ht="14.25" customHeight="1">
      <c r="D607" s="4"/>
    </row>
    <row r="608" spans="4:4" ht="14.25" customHeight="1">
      <c r="D608" s="4"/>
    </row>
    <row r="609" spans="4:4" ht="14.25" customHeight="1">
      <c r="D609" s="4"/>
    </row>
    <row r="610" spans="4:4" ht="14.25" customHeight="1">
      <c r="D610" s="4"/>
    </row>
    <row r="611" spans="4:4" ht="14.25" customHeight="1">
      <c r="D611" s="4"/>
    </row>
    <row r="612" spans="4:4" ht="14.25" customHeight="1">
      <c r="D612" s="4"/>
    </row>
    <row r="613" spans="4:4" ht="14.25" customHeight="1">
      <c r="D613" s="4"/>
    </row>
    <row r="614" spans="4:4" ht="14.25" customHeight="1">
      <c r="D614" s="4"/>
    </row>
    <row r="615" spans="4:4" ht="14.25" customHeight="1">
      <c r="D615" s="4"/>
    </row>
    <row r="616" spans="4:4" ht="14.25" customHeight="1">
      <c r="D616" s="4"/>
    </row>
    <row r="617" spans="4:4" ht="14.25" customHeight="1">
      <c r="D617" s="4"/>
    </row>
    <row r="618" spans="4:4" ht="14.25" customHeight="1">
      <c r="D618" s="4"/>
    </row>
    <row r="619" spans="4:4" ht="14.25" customHeight="1">
      <c r="D619" s="4"/>
    </row>
    <row r="620" spans="4:4" ht="14.25" customHeight="1">
      <c r="D620" s="4"/>
    </row>
    <row r="621" spans="4:4" ht="14.25" customHeight="1">
      <c r="D621" s="4"/>
    </row>
    <row r="622" spans="4:4" ht="14.25" customHeight="1">
      <c r="D622" s="4"/>
    </row>
    <row r="623" spans="4:4" ht="14.25" customHeight="1">
      <c r="D623" s="4"/>
    </row>
    <row r="624" spans="4:4" ht="14.25" customHeight="1">
      <c r="D624" s="4"/>
    </row>
    <row r="625" spans="4:4" ht="14.25" customHeight="1">
      <c r="D625" s="4"/>
    </row>
    <row r="626" spans="4:4" ht="14.25" customHeight="1">
      <c r="D626" s="4"/>
    </row>
    <row r="627" spans="4:4" ht="14.25" customHeight="1">
      <c r="D627" s="4"/>
    </row>
    <row r="628" spans="4:4" ht="14.25" customHeight="1">
      <c r="D628" s="4"/>
    </row>
    <row r="629" spans="4:4" ht="14.25" customHeight="1">
      <c r="D629" s="4"/>
    </row>
    <row r="630" spans="4:4" ht="14.25" customHeight="1">
      <c r="D630" s="4"/>
    </row>
    <row r="631" spans="4:4" ht="14.25" customHeight="1">
      <c r="D631" s="4"/>
    </row>
    <row r="632" spans="4:4" ht="14.25" customHeight="1">
      <c r="D632" s="4"/>
    </row>
    <row r="633" spans="4:4" ht="14.25" customHeight="1">
      <c r="D633" s="4"/>
    </row>
    <row r="634" spans="4:4" ht="14.25" customHeight="1">
      <c r="D634" s="4"/>
    </row>
    <row r="635" spans="4:4" ht="14.25" customHeight="1">
      <c r="D635" s="4"/>
    </row>
    <row r="636" spans="4:4" ht="14.25" customHeight="1">
      <c r="D636" s="4"/>
    </row>
    <row r="637" spans="4:4" ht="14.25" customHeight="1">
      <c r="D637" s="4"/>
    </row>
    <row r="638" spans="4:4" ht="14.25" customHeight="1">
      <c r="D638" s="4"/>
    </row>
    <row r="639" spans="4:4" ht="14.25" customHeight="1">
      <c r="D639" s="4"/>
    </row>
    <row r="640" spans="4:4" ht="14.25" customHeight="1">
      <c r="D640" s="4"/>
    </row>
    <row r="641" spans="4:4" ht="14.25" customHeight="1">
      <c r="D641" s="4"/>
    </row>
    <row r="642" spans="4:4" ht="14.25" customHeight="1">
      <c r="D642" s="4"/>
    </row>
    <row r="643" spans="4:4" ht="14.25" customHeight="1">
      <c r="D643" s="4"/>
    </row>
    <row r="644" spans="4:4" ht="14.25" customHeight="1">
      <c r="D644" s="4"/>
    </row>
    <row r="645" spans="4:4" ht="14.25" customHeight="1">
      <c r="D645" s="4"/>
    </row>
    <row r="646" spans="4:4" ht="14.25" customHeight="1">
      <c r="D646" s="4"/>
    </row>
    <row r="647" spans="4:4" ht="14.25" customHeight="1">
      <c r="D647" s="4"/>
    </row>
    <row r="648" spans="4:4" ht="14.25" customHeight="1">
      <c r="D648" s="4"/>
    </row>
    <row r="649" spans="4:4" ht="14.25" customHeight="1">
      <c r="D649" s="4"/>
    </row>
    <row r="650" spans="4:4" ht="14.25" customHeight="1">
      <c r="D650" s="4"/>
    </row>
    <row r="651" spans="4:4" ht="14.25" customHeight="1">
      <c r="D651" s="4"/>
    </row>
    <row r="652" spans="4:4" ht="14.25" customHeight="1">
      <c r="D652" s="4"/>
    </row>
    <row r="653" spans="4:4" ht="14.25" customHeight="1">
      <c r="D653" s="4"/>
    </row>
    <row r="654" spans="4:4" ht="14.25" customHeight="1">
      <c r="D654" s="4"/>
    </row>
    <row r="655" spans="4:4" ht="14.25" customHeight="1">
      <c r="D655" s="4"/>
    </row>
    <row r="656" spans="4:4" ht="14.25" customHeight="1">
      <c r="D656" s="4"/>
    </row>
    <row r="657" spans="4:4" ht="14.25" customHeight="1">
      <c r="D657" s="4"/>
    </row>
    <row r="658" spans="4:4" ht="14.25" customHeight="1">
      <c r="D658" s="4"/>
    </row>
    <row r="659" spans="4:4" ht="14.25" customHeight="1">
      <c r="D659" s="4"/>
    </row>
    <row r="660" spans="4:4" ht="14.25" customHeight="1">
      <c r="D660" s="4"/>
    </row>
    <row r="661" spans="4:4" ht="14.25" customHeight="1">
      <c r="D661" s="4"/>
    </row>
    <row r="662" spans="4:4" ht="14.25" customHeight="1">
      <c r="D662" s="4"/>
    </row>
    <row r="663" spans="4:4" ht="14.25" customHeight="1">
      <c r="D663" s="4"/>
    </row>
    <row r="664" spans="4:4" ht="14.25" customHeight="1">
      <c r="D664" s="4"/>
    </row>
    <row r="665" spans="4:4" ht="14.25" customHeight="1">
      <c r="D665" s="4"/>
    </row>
    <row r="666" spans="4:4" ht="14.25" customHeight="1">
      <c r="D666" s="4"/>
    </row>
    <row r="667" spans="4:4" ht="14.25" customHeight="1">
      <c r="D667" s="4"/>
    </row>
    <row r="668" spans="4:4" ht="14.25" customHeight="1">
      <c r="D668" s="4"/>
    </row>
    <row r="669" spans="4:4" ht="14.25" customHeight="1">
      <c r="D669" s="4"/>
    </row>
    <row r="670" spans="4:4" ht="14.25" customHeight="1">
      <c r="D670" s="4"/>
    </row>
    <row r="671" spans="4:4" ht="14.25" customHeight="1">
      <c r="D671" s="4"/>
    </row>
    <row r="672" spans="4:4" ht="14.25" customHeight="1">
      <c r="D672" s="4"/>
    </row>
    <row r="673" spans="4:4" ht="14.25" customHeight="1">
      <c r="D673" s="4"/>
    </row>
    <row r="674" spans="4:4" ht="14.25" customHeight="1">
      <c r="D674" s="4"/>
    </row>
    <row r="675" spans="4:4" ht="14.25" customHeight="1">
      <c r="D675" s="4"/>
    </row>
    <row r="676" spans="4:4" ht="14.25" customHeight="1">
      <c r="D676" s="4"/>
    </row>
    <row r="677" spans="4:4" ht="14.25" customHeight="1">
      <c r="D677" s="4"/>
    </row>
    <row r="678" spans="4:4" ht="14.25" customHeight="1">
      <c r="D678" s="4"/>
    </row>
    <row r="679" spans="4:4" ht="14.25" customHeight="1">
      <c r="D679" s="4"/>
    </row>
    <row r="680" spans="4:4" ht="14.25" customHeight="1">
      <c r="D680" s="4"/>
    </row>
    <row r="681" spans="4:4" ht="14.25" customHeight="1">
      <c r="D681" s="4"/>
    </row>
    <row r="682" spans="4:4" ht="14.25" customHeight="1">
      <c r="D682" s="4"/>
    </row>
    <row r="683" spans="4:4" ht="14.25" customHeight="1">
      <c r="D683" s="4"/>
    </row>
    <row r="684" spans="4:4" ht="14.25" customHeight="1">
      <c r="D684" s="4"/>
    </row>
    <row r="685" spans="4:4" ht="14.25" customHeight="1">
      <c r="D685" s="4"/>
    </row>
    <row r="686" spans="4:4" ht="14.25" customHeight="1">
      <c r="D686" s="4"/>
    </row>
    <row r="687" spans="4:4" ht="14.25" customHeight="1">
      <c r="D687" s="4"/>
    </row>
    <row r="688" spans="4:4" ht="14.25" customHeight="1">
      <c r="D688" s="4"/>
    </row>
    <row r="689" spans="4:4" ht="14.25" customHeight="1">
      <c r="D689" s="4"/>
    </row>
    <row r="690" spans="4:4" ht="14.25" customHeight="1">
      <c r="D690" s="4"/>
    </row>
    <row r="691" spans="4:4" ht="14.25" customHeight="1">
      <c r="D691" s="4"/>
    </row>
    <row r="692" spans="4:4" ht="14.25" customHeight="1">
      <c r="D692" s="4"/>
    </row>
    <row r="693" spans="4:4" ht="14.25" customHeight="1">
      <c r="D693" s="4"/>
    </row>
    <row r="694" spans="4:4" ht="14.25" customHeight="1">
      <c r="D694" s="4"/>
    </row>
    <row r="695" spans="4:4" ht="14.25" customHeight="1">
      <c r="D695" s="4"/>
    </row>
    <row r="696" spans="4:4" ht="14.25" customHeight="1">
      <c r="D696" s="4"/>
    </row>
    <row r="697" spans="4:4" ht="14.25" customHeight="1">
      <c r="D697" s="4"/>
    </row>
    <row r="698" spans="4:4" ht="14.25" customHeight="1">
      <c r="D698" s="4"/>
    </row>
    <row r="699" spans="4:4" ht="14.25" customHeight="1">
      <c r="D699" s="4"/>
    </row>
    <row r="700" spans="4:4" ht="14.25" customHeight="1">
      <c r="D700" s="4"/>
    </row>
    <row r="701" spans="4:4" ht="14.25" customHeight="1">
      <c r="D701" s="4"/>
    </row>
    <row r="702" spans="4:4" ht="14.25" customHeight="1">
      <c r="D702" s="4"/>
    </row>
    <row r="703" spans="4:4" ht="14.25" customHeight="1">
      <c r="D703" s="4"/>
    </row>
    <row r="704" spans="4:4" ht="14.25" customHeight="1">
      <c r="D704" s="4"/>
    </row>
    <row r="705" spans="4:4" ht="14.25" customHeight="1">
      <c r="D705" s="4"/>
    </row>
    <row r="706" spans="4:4" ht="14.25" customHeight="1">
      <c r="D706" s="4"/>
    </row>
    <row r="707" spans="4:4" ht="14.25" customHeight="1">
      <c r="D707" s="4"/>
    </row>
    <row r="708" spans="4:4" ht="14.25" customHeight="1">
      <c r="D708" s="4"/>
    </row>
    <row r="709" spans="4:4" ht="14.25" customHeight="1">
      <c r="D709" s="4"/>
    </row>
    <row r="710" spans="4:4" ht="14.25" customHeight="1">
      <c r="D710" s="4"/>
    </row>
    <row r="711" spans="4:4" ht="14.25" customHeight="1">
      <c r="D711" s="4"/>
    </row>
    <row r="712" spans="4:4" ht="14.25" customHeight="1">
      <c r="D712" s="4"/>
    </row>
    <row r="713" spans="4:4" ht="14.25" customHeight="1">
      <c r="D713" s="4"/>
    </row>
    <row r="714" spans="4:4" ht="14.25" customHeight="1">
      <c r="D714" s="4"/>
    </row>
    <row r="715" spans="4:4" ht="14.25" customHeight="1">
      <c r="D715" s="4"/>
    </row>
    <row r="716" spans="4:4" ht="14.25" customHeight="1">
      <c r="D716" s="4"/>
    </row>
    <row r="717" spans="4:4" ht="14.25" customHeight="1">
      <c r="D717" s="4"/>
    </row>
    <row r="718" spans="4:4" ht="14.25" customHeight="1">
      <c r="D718" s="4"/>
    </row>
    <row r="719" spans="4:4" ht="14.25" customHeight="1">
      <c r="D719" s="4"/>
    </row>
    <row r="720" spans="4:4" ht="14.25" customHeight="1">
      <c r="D720" s="4"/>
    </row>
    <row r="721" spans="4:4" ht="14.25" customHeight="1">
      <c r="D721" s="4"/>
    </row>
    <row r="722" spans="4:4" ht="14.25" customHeight="1">
      <c r="D722" s="4"/>
    </row>
    <row r="723" spans="4:4" ht="14.25" customHeight="1">
      <c r="D723" s="4"/>
    </row>
    <row r="724" spans="4:4" ht="14.25" customHeight="1">
      <c r="D724" s="4"/>
    </row>
    <row r="725" spans="4:4" ht="14.25" customHeight="1">
      <c r="D725" s="4"/>
    </row>
    <row r="726" spans="4:4" ht="14.25" customHeight="1">
      <c r="D726" s="4"/>
    </row>
    <row r="727" spans="4:4" ht="14.25" customHeight="1">
      <c r="D727" s="4"/>
    </row>
    <row r="728" spans="4:4" ht="14.25" customHeight="1">
      <c r="D728" s="4"/>
    </row>
    <row r="729" spans="4:4" ht="14.25" customHeight="1">
      <c r="D729" s="4"/>
    </row>
    <row r="730" spans="4:4" ht="14.25" customHeight="1">
      <c r="D730" s="4"/>
    </row>
    <row r="731" spans="4:4" ht="14.25" customHeight="1">
      <c r="D731" s="4"/>
    </row>
    <row r="732" spans="4:4" ht="14.25" customHeight="1">
      <c r="D732" s="4"/>
    </row>
    <row r="733" spans="4:4" ht="14.25" customHeight="1">
      <c r="D733" s="4"/>
    </row>
    <row r="734" spans="4:4" ht="14.25" customHeight="1">
      <c r="D734" s="4"/>
    </row>
    <row r="735" spans="4:4" ht="14.25" customHeight="1">
      <c r="D735" s="4"/>
    </row>
    <row r="736" spans="4:4" ht="14.25" customHeight="1">
      <c r="D736" s="4"/>
    </row>
    <row r="737" spans="4:4" ht="14.25" customHeight="1">
      <c r="D737" s="4"/>
    </row>
    <row r="738" spans="4:4" ht="14.25" customHeight="1">
      <c r="D738" s="4"/>
    </row>
    <row r="739" spans="4:4" ht="14.25" customHeight="1">
      <c r="D739" s="4"/>
    </row>
    <row r="740" spans="4:4" ht="14.25" customHeight="1">
      <c r="D740" s="4"/>
    </row>
    <row r="741" spans="4:4" ht="14.25" customHeight="1">
      <c r="D741" s="4"/>
    </row>
    <row r="742" spans="4:4" ht="14.25" customHeight="1">
      <c r="D742" s="4"/>
    </row>
    <row r="743" spans="4:4" ht="14.25" customHeight="1">
      <c r="D743" s="4"/>
    </row>
    <row r="744" spans="4:4" ht="14.25" customHeight="1">
      <c r="D744" s="4"/>
    </row>
    <row r="745" spans="4:4" ht="14.25" customHeight="1">
      <c r="D745" s="4"/>
    </row>
    <row r="746" spans="4:4" ht="14.25" customHeight="1">
      <c r="D746" s="4"/>
    </row>
    <row r="747" spans="4:4" ht="14.25" customHeight="1">
      <c r="D747" s="4"/>
    </row>
    <row r="748" spans="4:4" ht="14.25" customHeight="1">
      <c r="D748" s="4"/>
    </row>
    <row r="749" spans="4:4" ht="14.25" customHeight="1">
      <c r="D749" s="4"/>
    </row>
    <row r="750" spans="4:4" ht="14.25" customHeight="1">
      <c r="D750" s="4"/>
    </row>
    <row r="751" spans="4:4" ht="14.25" customHeight="1">
      <c r="D751" s="4"/>
    </row>
    <row r="752" spans="4:4" ht="14.25" customHeight="1">
      <c r="D752" s="4"/>
    </row>
    <row r="753" spans="4:4" ht="14.25" customHeight="1">
      <c r="D753" s="4"/>
    </row>
    <row r="754" spans="4:4" ht="14.25" customHeight="1">
      <c r="D754" s="4"/>
    </row>
    <row r="755" spans="4:4" ht="14.25" customHeight="1">
      <c r="D755" s="4"/>
    </row>
    <row r="756" spans="4:4" ht="14.25" customHeight="1">
      <c r="D756" s="4"/>
    </row>
    <row r="757" spans="4:4" ht="14.25" customHeight="1">
      <c r="D757" s="4"/>
    </row>
    <row r="758" spans="4:4" ht="14.25" customHeight="1">
      <c r="D758" s="4"/>
    </row>
    <row r="759" spans="4:4" ht="14.25" customHeight="1">
      <c r="D759" s="4"/>
    </row>
    <row r="760" spans="4:4" ht="14.25" customHeight="1">
      <c r="D760" s="4"/>
    </row>
    <row r="761" spans="4:4" ht="14.25" customHeight="1">
      <c r="D761" s="4"/>
    </row>
    <row r="762" spans="4:4" ht="14.25" customHeight="1">
      <c r="D762" s="4"/>
    </row>
    <row r="763" spans="4:4" ht="14.25" customHeight="1">
      <c r="D763" s="4"/>
    </row>
    <row r="764" spans="4:4" ht="14.25" customHeight="1">
      <c r="D764" s="4"/>
    </row>
    <row r="765" spans="4:4" ht="14.25" customHeight="1">
      <c r="D765" s="4"/>
    </row>
    <row r="766" spans="4:4" ht="14.25" customHeight="1">
      <c r="D766" s="4"/>
    </row>
    <row r="767" spans="4:4" ht="14.25" customHeight="1">
      <c r="D767" s="4"/>
    </row>
    <row r="768" spans="4:4" ht="14.25" customHeight="1">
      <c r="D768" s="4"/>
    </row>
    <row r="769" spans="4:4" ht="14.25" customHeight="1">
      <c r="D769" s="4"/>
    </row>
    <row r="770" spans="4:4" ht="14.25" customHeight="1">
      <c r="D770" s="4"/>
    </row>
    <row r="771" spans="4:4" ht="14.25" customHeight="1">
      <c r="D771" s="4"/>
    </row>
    <row r="772" spans="4:4" ht="14.25" customHeight="1">
      <c r="D772" s="4"/>
    </row>
    <row r="773" spans="4:4" ht="14.25" customHeight="1">
      <c r="D773" s="4"/>
    </row>
    <row r="774" spans="4:4" ht="14.25" customHeight="1">
      <c r="D774" s="4"/>
    </row>
    <row r="775" spans="4:4" ht="14.25" customHeight="1">
      <c r="D775" s="4"/>
    </row>
    <row r="776" spans="4:4" ht="14.25" customHeight="1">
      <c r="D776" s="4"/>
    </row>
    <row r="777" spans="4:4" ht="14.25" customHeight="1">
      <c r="D777" s="4"/>
    </row>
    <row r="778" spans="4:4" ht="14.25" customHeight="1">
      <c r="D778" s="4"/>
    </row>
    <row r="779" spans="4:4" ht="14.25" customHeight="1">
      <c r="D779" s="4"/>
    </row>
    <row r="780" spans="4:4" ht="14.25" customHeight="1">
      <c r="D780" s="4"/>
    </row>
    <row r="781" spans="4:4" ht="14.25" customHeight="1">
      <c r="D781" s="4"/>
    </row>
    <row r="782" spans="4:4" ht="14.25" customHeight="1">
      <c r="D782" s="4"/>
    </row>
    <row r="783" spans="4:4" ht="14.25" customHeight="1">
      <c r="D783" s="4"/>
    </row>
    <row r="784" spans="4:4" ht="14.25" customHeight="1">
      <c r="D784" s="4"/>
    </row>
    <row r="785" spans="4:4" ht="14.25" customHeight="1">
      <c r="D785" s="4"/>
    </row>
    <row r="786" spans="4:4" ht="14.25" customHeight="1">
      <c r="D786" s="4"/>
    </row>
    <row r="787" spans="4:4" ht="14.25" customHeight="1">
      <c r="D787" s="4"/>
    </row>
    <row r="788" spans="4:4" ht="14.25" customHeight="1">
      <c r="D788" s="4"/>
    </row>
    <row r="789" spans="4:4" ht="14.25" customHeight="1">
      <c r="D789" s="4"/>
    </row>
    <row r="790" spans="4:4" ht="14.25" customHeight="1">
      <c r="D790" s="4"/>
    </row>
    <row r="791" spans="4:4" ht="14.25" customHeight="1">
      <c r="D791" s="4"/>
    </row>
    <row r="792" spans="4:4" ht="14.25" customHeight="1">
      <c r="D792" s="4"/>
    </row>
    <row r="793" spans="4:4" ht="14.25" customHeight="1">
      <c r="D793" s="4"/>
    </row>
    <row r="794" spans="4:4" ht="14.25" customHeight="1">
      <c r="D794" s="4"/>
    </row>
    <row r="795" spans="4:4" ht="14.25" customHeight="1">
      <c r="D795" s="4"/>
    </row>
    <row r="796" spans="4:4" ht="14.25" customHeight="1">
      <c r="D796" s="4"/>
    </row>
    <row r="797" spans="4:4" ht="14.25" customHeight="1">
      <c r="D797" s="4"/>
    </row>
    <row r="798" spans="4:4" ht="14.25" customHeight="1">
      <c r="D798" s="4"/>
    </row>
    <row r="799" spans="4:4" ht="14.25" customHeight="1">
      <c r="D799" s="4"/>
    </row>
    <row r="800" spans="4:4" ht="14.25" customHeight="1">
      <c r="D800" s="4"/>
    </row>
    <row r="801" spans="4:4" ht="14.25" customHeight="1">
      <c r="D801" s="4"/>
    </row>
    <row r="802" spans="4:4" ht="14.25" customHeight="1">
      <c r="D802" s="4"/>
    </row>
    <row r="803" spans="4:4" ht="14.25" customHeight="1">
      <c r="D803" s="4"/>
    </row>
    <row r="804" spans="4:4" ht="14.25" customHeight="1">
      <c r="D804" s="4"/>
    </row>
    <row r="805" spans="4:4" ht="14.25" customHeight="1">
      <c r="D805" s="4"/>
    </row>
    <row r="806" spans="4:4" ht="14.25" customHeight="1">
      <c r="D806" s="4"/>
    </row>
    <row r="807" spans="4:4" ht="14.25" customHeight="1">
      <c r="D807" s="4"/>
    </row>
    <row r="808" spans="4:4" ht="14.25" customHeight="1">
      <c r="D808" s="4"/>
    </row>
    <row r="809" spans="4:4" ht="14.25" customHeight="1">
      <c r="D809" s="4"/>
    </row>
    <row r="810" spans="4:4" ht="14.25" customHeight="1">
      <c r="D810" s="4"/>
    </row>
    <row r="811" spans="4:4" ht="14.25" customHeight="1">
      <c r="D811" s="4"/>
    </row>
    <row r="812" spans="4:4" ht="14.25" customHeight="1">
      <c r="D812" s="4"/>
    </row>
    <row r="813" spans="4:4" ht="14.25" customHeight="1">
      <c r="D813" s="4"/>
    </row>
    <row r="814" spans="4:4" ht="14.25" customHeight="1">
      <c r="D814" s="4"/>
    </row>
    <row r="815" spans="4:4" ht="14.25" customHeight="1">
      <c r="D815" s="4"/>
    </row>
    <row r="816" spans="4:4" ht="14.25" customHeight="1">
      <c r="D816" s="4"/>
    </row>
    <row r="817" spans="4:4" ht="14.25" customHeight="1">
      <c r="D817" s="4"/>
    </row>
    <row r="818" spans="4:4" ht="14.25" customHeight="1">
      <c r="D818" s="4"/>
    </row>
    <row r="819" spans="4:4" ht="14.25" customHeight="1">
      <c r="D819" s="4"/>
    </row>
    <row r="820" spans="4:4" ht="14.25" customHeight="1">
      <c r="D820" s="4"/>
    </row>
    <row r="821" spans="4:4" ht="14.25" customHeight="1">
      <c r="D821" s="4"/>
    </row>
    <row r="822" spans="4:4" ht="14.25" customHeight="1">
      <c r="D822" s="4"/>
    </row>
    <row r="823" spans="4:4" ht="14.25" customHeight="1">
      <c r="D823" s="4"/>
    </row>
    <row r="824" spans="4:4" ht="14.25" customHeight="1">
      <c r="D824" s="4"/>
    </row>
    <row r="825" spans="4:4" ht="14.25" customHeight="1">
      <c r="D825" s="4"/>
    </row>
    <row r="826" spans="4:4" ht="14.25" customHeight="1">
      <c r="D826" s="4"/>
    </row>
    <row r="827" spans="4:4" ht="14.25" customHeight="1">
      <c r="D827" s="4"/>
    </row>
    <row r="828" spans="4:4" ht="14.25" customHeight="1">
      <c r="D828" s="4"/>
    </row>
    <row r="829" spans="4:4" ht="14.25" customHeight="1">
      <c r="D829" s="4"/>
    </row>
    <row r="830" spans="4:4" ht="14.25" customHeight="1">
      <c r="D830" s="4"/>
    </row>
    <row r="831" spans="4:4" ht="14.25" customHeight="1">
      <c r="D831" s="4"/>
    </row>
    <row r="832" spans="4:4" ht="14.25" customHeight="1">
      <c r="D832" s="4"/>
    </row>
    <row r="833" spans="4:4" ht="14.25" customHeight="1">
      <c r="D833" s="4"/>
    </row>
    <row r="834" spans="4:4" ht="14.25" customHeight="1">
      <c r="D834" s="4"/>
    </row>
    <row r="835" spans="4:4" ht="14.25" customHeight="1">
      <c r="D835" s="4"/>
    </row>
    <row r="836" spans="4:4" ht="14.25" customHeight="1">
      <c r="D836" s="4"/>
    </row>
    <row r="837" spans="4:4" ht="14.25" customHeight="1">
      <c r="D837" s="4"/>
    </row>
    <row r="838" spans="4:4" ht="14.25" customHeight="1">
      <c r="D838" s="4"/>
    </row>
    <row r="839" spans="4:4" ht="14.25" customHeight="1">
      <c r="D839" s="4"/>
    </row>
    <row r="840" spans="4:4" ht="14.25" customHeight="1">
      <c r="D840" s="4"/>
    </row>
    <row r="841" spans="4:4" ht="14.25" customHeight="1">
      <c r="D841" s="4"/>
    </row>
    <row r="842" spans="4:4" ht="14.25" customHeight="1">
      <c r="D842" s="4"/>
    </row>
    <row r="843" spans="4:4" ht="14.25" customHeight="1">
      <c r="D843" s="4"/>
    </row>
    <row r="844" spans="4:4" ht="14.25" customHeight="1">
      <c r="D844" s="4"/>
    </row>
    <row r="845" spans="4:4" ht="14.25" customHeight="1">
      <c r="D845" s="4"/>
    </row>
    <row r="846" spans="4:4" ht="14.25" customHeight="1">
      <c r="D846" s="4"/>
    </row>
    <row r="847" spans="4:4" ht="14.25" customHeight="1">
      <c r="D847" s="4"/>
    </row>
    <row r="848" spans="4:4" ht="14.25" customHeight="1">
      <c r="D848" s="4"/>
    </row>
    <row r="849" spans="4:4" ht="14.25" customHeight="1">
      <c r="D849" s="4"/>
    </row>
    <row r="850" spans="4:4" ht="14.25" customHeight="1">
      <c r="D850" s="4"/>
    </row>
    <row r="851" spans="4:4" ht="14.25" customHeight="1">
      <c r="D851" s="4"/>
    </row>
    <row r="852" spans="4:4" ht="14.25" customHeight="1">
      <c r="D852" s="4"/>
    </row>
    <row r="853" spans="4:4" ht="14.25" customHeight="1">
      <c r="D853" s="4"/>
    </row>
    <row r="854" spans="4:4" ht="14.25" customHeight="1">
      <c r="D854" s="4"/>
    </row>
    <row r="855" spans="4:4" ht="14.25" customHeight="1">
      <c r="D855" s="4"/>
    </row>
    <row r="856" spans="4:4" ht="14.25" customHeight="1">
      <c r="D856" s="4"/>
    </row>
    <row r="857" spans="4:4" ht="14.25" customHeight="1">
      <c r="D857" s="4"/>
    </row>
    <row r="858" spans="4:4" ht="14.25" customHeight="1">
      <c r="D858" s="4"/>
    </row>
    <row r="859" spans="4:4" ht="14.25" customHeight="1">
      <c r="D859" s="4"/>
    </row>
    <row r="860" spans="4:4" ht="14.25" customHeight="1">
      <c r="D860" s="4"/>
    </row>
    <row r="861" spans="4:4" ht="14.25" customHeight="1">
      <c r="D861" s="4"/>
    </row>
    <row r="862" spans="4:4" ht="14.25" customHeight="1">
      <c r="D862" s="4"/>
    </row>
    <row r="863" spans="4:4" ht="14.25" customHeight="1">
      <c r="D863" s="4"/>
    </row>
    <row r="864" spans="4:4" ht="14.25" customHeight="1">
      <c r="D864" s="4"/>
    </row>
    <row r="865" spans="4:4" ht="14.25" customHeight="1">
      <c r="D865" s="4"/>
    </row>
    <row r="866" spans="4:4" ht="14.25" customHeight="1">
      <c r="D866" s="4"/>
    </row>
    <row r="867" spans="4:4" ht="14.25" customHeight="1">
      <c r="D867" s="4"/>
    </row>
    <row r="868" spans="4:4" ht="14.25" customHeight="1">
      <c r="D868" s="4"/>
    </row>
    <row r="869" spans="4:4" ht="14.25" customHeight="1">
      <c r="D869" s="4"/>
    </row>
    <row r="870" spans="4:4" ht="14.25" customHeight="1">
      <c r="D870" s="4"/>
    </row>
    <row r="871" spans="4:4" ht="14.25" customHeight="1">
      <c r="D871" s="4"/>
    </row>
    <row r="872" spans="4:4" ht="14.25" customHeight="1">
      <c r="D872" s="4"/>
    </row>
    <row r="873" spans="4:4" ht="14.25" customHeight="1">
      <c r="D873" s="4"/>
    </row>
    <row r="874" spans="4:4" ht="14.25" customHeight="1">
      <c r="D874" s="4"/>
    </row>
    <row r="875" spans="4:4" ht="14.25" customHeight="1">
      <c r="D875" s="4"/>
    </row>
    <row r="876" spans="4:4" ht="14.25" customHeight="1">
      <c r="D876" s="4"/>
    </row>
    <row r="877" spans="4:4" ht="14.25" customHeight="1">
      <c r="D877" s="4"/>
    </row>
    <row r="878" spans="4:4" ht="14.25" customHeight="1">
      <c r="D878" s="4"/>
    </row>
    <row r="879" spans="4:4" ht="14.25" customHeight="1">
      <c r="D879" s="4"/>
    </row>
    <row r="880" spans="4:4" ht="14.25" customHeight="1">
      <c r="D880" s="4"/>
    </row>
    <row r="881" spans="4:4" ht="14.25" customHeight="1">
      <c r="D881" s="4"/>
    </row>
    <row r="882" spans="4:4" ht="14.25" customHeight="1">
      <c r="D882" s="4"/>
    </row>
    <row r="883" spans="4:4" ht="14.25" customHeight="1">
      <c r="D883" s="4"/>
    </row>
    <row r="884" spans="4:4" ht="14.25" customHeight="1">
      <c r="D884" s="4"/>
    </row>
    <row r="885" spans="4:4" ht="14.25" customHeight="1">
      <c r="D885" s="4"/>
    </row>
    <row r="886" spans="4:4" ht="14.25" customHeight="1">
      <c r="D886" s="4"/>
    </row>
    <row r="887" spans="4:4" ht="14.25" customHeight="1">
      <c r="D887" s="4"/>
    </row>
    <row r="888" spans="4:4" ht="14.25" customHeight="1">
      <c r="D888" s="4"/>
    </row>
    <row r="889" spans="4:4" ht="14.25" customHeight="1">
      <c r="D889" s="4"/>
    </row>
    <row r="890" spans="4:4" ht="14.25" customHeight="1">
      <c r="D890" s="4"/>
    </row>
    <row r="891" spans="4:4" ht="14.25" customHeight="1">
      <c r="D891" s="4"/>
    </row>
    <row r="892" spans="4:4" ht="14.25" customHeight="1">
      <c r="D892" s="4"/>
    </row>
    <row r="893" spans="4:4" ht="14.25" customHeight="1">
      <c r="D893" s="4"/>
    </row>
    <row r="894" spans="4:4" ht="14.25" customHeight="1">
      <c r="D894" s="4"/>
    </row>
    <row r="895" spans="4:4" ht="14.25" customHeight="1">
      <c r="D895" s="4"/>
    </row>
    <row r="896" spans="4:4" ht="14.25" customHeight="1">
      <c r="D896" s="4"/>
    </row>
    <row r="897" spans="4:4" ht="14.25" customHeight="1">
      <c r="D897" s="4"/>
    </row>
    <row r="898" spans="4:4" ht="14.25" customHeight="1">
      <c r="D898" s="4"/>
    </row>
    <row r="899" spans="4:4" ht="14.25" customHeight="1">
      <c r="D899" s="4"/>
    </row>
    <row r="900" spans="4:4" ht="14.25" customHeight="1">
      <c r="D900" s="4"/>
    </row>
    <row r="901" spans="4:4" ht="14.25" customHeight="1">
      <c r="D901" s="4"/>
    </row>
    <row r="902" spans="4:4" ht="14.25" customHeight="1">
      <c r="D902" s="4"/>
    </row>
    <row r="903" spans="4:4" ht="14.25" customHeight="1">
      <c r="D903" s="4"/>
    </row>
    <row r="904" spans="4:4" ht="14.25" customHeight="1">
      <c r="D904" s="4"/>
    </row>
    <row r="905" spans="4:4" ht="14.25" customHeight="1">
      <c r="D905" s="4"/>
    </row>
    <row r="906" spans="4:4" ht="14.25" customHeight="1">
      <c r="D906" s="4"/>
    </row>
    <row r="907" spans="4:4" ht="14.25" customHeight="1">
      <c r="D907" s="4"/>
    </row>
    <row r="908" spans="4:4" ht="14.25" customHeight="1">
      <c r="D908" s="4"/>
    </row>
    <row r="909" spans="4:4" ht="14.25" customHeight="1">
      <c r="D909" s="4"/>
    </row>
    <row r="910" spans="4:4" ht="14.25" customHeight="1">
      <c r="D910" s="4"/>
    </row>
    <row r="911" spans="4:4" ht="14.25" customHeight="1">
      <c r="D911" s="4"/>
    </row>
    <row r="912" spans="4:4" ht="14.25" customHeight="1">
      <c r="D912" s="4"/>
    </row>
    <row r="913" spans="4:4" ht="14.25" customHeight="1">
      <c r="D913" s="4"/>
    </row>
    <row r="914" spans="4:4" ht="14.25" customHeight="1">
      <c r="D914" s="4"/>
    </row>
    <row r="915" spans="4:4" ht="14.25" customHeight="1">
      <c r="D915" s="4"/>
    </row>
    <row r="916" spans="4:4" ht="14.25" customHeight="1">
      <c r="D916" s="4"/>
    </row>
    <row r="917" spans="4:4" ht="14.25" customHeight="1">
      <c r="D917" s="4"/>
    </row>
    <row r="918" spans="4:4" ht="14.25" customHeight="1">
      <c r="D918" s="4"/>
    </row>
    <row r="919" spans="4:4" ht="14.25" customHeight="1">
      <c r="D919" s="4"/>
    </row>
    <row r="920" spans="4:4" ht="14.25" customHeight="1">
      <c r="D920" s="4"/>
    </row>
    <row r="921" spans="4:4" ht="14.25" customHeight="1">
      <c r="D921" s="4"/>
    </row>
    <row r="922" spans="4:4" ht="14.25" customHeight="1">
      <c r="D922" s="4"/>
    </row>
    <row r="923" spans="4:4" ht="14.25" customHeight="1">
      <c r="D923" s="4"/>
    </row>
    <row r="924" spans="4:4" ht="14.25" customHeight="1">
      <c r="D924" s="4"/>
    </row>
    <row r="925" spans="4:4" ht="14.25" customHeight="1">
      <c r="D925" s="4"/>
    </row>
    <row r="926" spans="4:4" ht="14.25" customHeight="1">
      <c r="D926" s="4"/>
    </row>
    <row r="927" spans="4:4" ht="14.25" customHeight="1">
      <c r="D927" s="4"/>
    </row>
    <row r="928" spans="4:4" ht="14.25" customHeight="1">
      <c r="D928" s="4"/>
    </row>
    <row r="929" spans="4:4" ht="14.25" customHeight="1">
      <c r="D929" s="4"/>
    </row>
    <row r="930" spans="4:4" ht="14.25" customHeight="1">
      <c r="D930" s="4"/>
    </row>
    <row r="931" spans="4:4" ht="14.25" customHeight="1">
      <c r="D931" s="4"/>
    </row>
    <row r="932" spans="4:4" ht="14.25" customHeight="1">
      <c r="D932" s="4"/>
    </row>
    <row r="933" spans="4:4" ht="14.25" customHeight="1">
      <c r="D933" s="4"/>
    </row>
    <row r="934" spans="4:4" ht="14.25" customHeight="1">
      <c r="D934" s="4"/>
    </row>
    <row r="935" spans="4:4" ht="14.25" customHeight="1">
      <c r="D935" s="4"/>
    </row>
    <row r="936" spans="4:4" ht="14.25" customHeight="1">
      <c r="D936" s="4"/>
    </row>
    <row r="937" spans="4:4" ht="14.25" customHeight="1">
      <c r="D937" s="4"/>
    </row>
    <row r="938" spans="4:4" ht="14.25" customHeight="1">
      <c r="D938" s="4"/>
    </row>
    <row r="939" spans="4:4" ht="14.25" customHeight="1">
      <c r="D939" s="4"/>
    </row>
    <row r="940" spans="4:4" ht="14.25" customHeight="1">
      <c r="D940" s="4"/>
    </row>
    <row r="941" spans="4:4" ht="14.25" customHeight="1">
      <c r="D941" s="4"/>
    </row>
    <row r="942" spans="4:4" ht="14.25" customHeight="1">
      <c r="D942" s="4"/>
    </row>
    <row r="943" spans="4:4" ht="14.25" customHeight="1">
      <c r="D943" s="4"/>
    </row>
    <row r="944" spans="4:4" ht="14.25" customHeight="1">
      <c r="D944" s="4"/>
    </row>
    <row r="945" spans="4:4" ht="14.25" customHeight="1">
      <c r="D945" s="4"/>
    </row>
    <row r="946" spans="4:4" ht="14.25" customHeight="1">
      <c r="D946" s="4"/>
    </row>
    <row r="947" spans="4:4" ht="14.25" customHeight="1">
      <c r="D947" s="4"/>
    </row>
    <row r="948" spans="4:4" ht="14.25" customHeight="1">
      <c r="D948" s="4"/>
    </row>
    <row r="949" spans="4:4" ht="14.25" customHeight="1">
      <c r="D949" s="4"/>
    </row>
    <row r="950" spans="4:4" ht="14.25" customHeight="1">
      <c r="D950" s="4"/>
    </row>
    <row r="951" spans="4:4" ht="14.25" customHeight="1">
      <c r="D951" s="4"/>
    </row>
    <row r="952" spans="4:4" ht="14.25" customHeight="1">
      <c r="D952" s="4"/>
    </row>
    <row r="953" spans="4:4" ht="14.25" customHeight="1">
      <c r="D953" s="4"/>
    </row>
    <row r="954" spans="4:4" ht="14.25" customHeight="1">
      <c r="D954" s="4"/>
    </row>
    <row r="955" spans="4:4" ht="14.25" customHeight="1">
      <c r="D955" s="4"/>
    </row>
    <row r="956" spans="4:4" ht="14.25" customHeight="1">
      <c r="D956" s="4"/>
    </row>
    <row r="957" spans="4:4" ht="14.25" customHeight="1">
      <c r="D957" s="4"/>
    </row>
    <row r="958" spans="4:4" ht="14.25" customHeight="1">
      <c r="D958" s="4"/>
    </row>
    <row r="959" spans="4:4" ht="14.25" customHeight="1">
      <c r="D959" s="4"/>
    </row>
    <row r="960" spans="4:4" ht="14.25" customHeight="1">
      <c r="D960" s="4"/>
    </row>
    <row r="961" spans="4:4" ht="14.25" customHeight="1">
      <c r="D961" s="4"/>
    </row>
    <row r="962" spans="4:4" ht="14.25" customHeight="1">
      <c r="D962" s="4"/>
    </row>
    <row r="963" spans="4:4" ht="14.25" customHeight="1">
      <c r="D963" s="4"/>
    </row>
    <row r="964" spans="4:4" ht="14.25" customHeight="1">
      <c r="D964" s="4"/>
    </row>
    <row r="965" spans="4:4" ht="14.25" customHeight="1">
      <c r="D965" s="4"/>
    </row>
    <row r="966" spans="4:4" ht="14.25" customHeight="1">
      <c r="D966" s="4"/>
    </row>
    <row r="967" spans="4:4" ht="14.25" customHeight="1">
      <c r="D967" s="4"/>
    </row>
    <row r="968" spans="4:4" ht="14.25" customHeight="1">
      <c r="D968" s="4"/>
    </row>
    <row r="969" spans="4:4" ht="14.25" customHeight="1">
      <c r="D969" s="4"/>
    </row>
    <row r="970" spans="4:4" ht="14.25" customHeight="1">
      <c r="D970" s="4"/>
    </row>
    <row r="971" spans="4:4" ht="14.25" customHeight="1">
      <c r="D971" s="4"/>
    </row>
    <row r="972" spans="4:4" ht="14.25" customHeight="1">
      <c r="D972" s="4"/>
    </row>
    <row r="973" spans="4:4" ht="14.25" customHeight="1">
      <c r="D973" s="4"/>
    </row>
    <row r="974" spans="4:4" ht="14.25" customHeight="1">
      <c r="D974" s="4"/>
    </row>
    <row r="975" spans="4:4" ht="14.25" customHeight="1">
      <c r="D975" s="4"/>
    </row>
    <row r="976" spans="4:4" ht="14.25" customHeight="1">
      <c r="D976" s="4"/>
    </row>
    <row r="977" spans="4:4" ht="14.25" customHeight="1">
      <c r="D977" s="4"/>
    </row>
    <row r="978" spans="4:4" ht="14.25" customHeight="1">
      <c r="D978" s="4"/>
    </row>
    <row r="979" spans="4:4" ht="14.25" customHeight="1">
      <c r="D979" s="4"/>
    </row>
    <row r="980" spans="4:4" ht="14.25" customHeight="1">
      <c r="D980" s="4"/>
    </row>
    <row r="981" spans="4:4" ht="14.25" customHeight="1">
      <c r="D981" s="4"/>
    </row>
    <row r="982" spans="4:4" ht="14.25" customHeight="1">
      <c r="D982" s="4"/>
    </row>
    <row r="983" spans="4:4" ht="14.25" customHeight="1">
      <c r="D983" s="4"/>
    </row>
    <row r="984" spans="4:4" ht="14.25" customHeight="1">
      <c r="D984" s="4"/>
    </row>
    <row r="985" spans="4:4" ht="14.25" customHeight="1">
      <c r="D985" s="4"/>
    </row>
    <row r="986" spans="4:4" ht="14.25" customHeight="1">
      <c r="D986" s="4"/>
    </row>
    <row r="987" spans="4:4" ht="14.25" customHeight="1">
      <c r="D987" s="4"/>
    </row>
    <row r="988" spans="4:4" ht="14.25" customHeight="1">
      <c r="D988" s="4"/>
    </row>
    <row r="989" spans="4:4" ht="14.25" customHeight="1">
      <c r="D989" s="4"/>
    </row>
    <row r="990" spans="4:4" ht="14.25" customHeight="1">
      <c r="D990" s="4"/>
    </row>
    <row r="991" spans="4:4" ht="14.25" customHeight="1">
      <c r="D991" s="4"/>
    </row>
    <row r="992" spans="4:4" ht="14.25" customHeight="1">
      <c r="D992" s="4"/>
    </row>
    <row r="993" spans="4:4" ht="14.25" customHeight="1">
      <c r="D993" s="4"/>
    </row>
    <row r="994" spans="4:4" ht="14.25" customHeight="1">
      <c r="D994" s="4"/>
    </row>
    <row r="995" spans="4:4" ht="14.25" customHeight="1">
      <c r="D995" s="4"/>
    </row>
    <row r="996" spans="4:4" ht="14.25" customHeight="1">
      <c r="D996" s="4"/>
    </row>
    <row r="997" spans="4:4" ht="14.25" customHeight="1">
      <c r="D997" s="4"/>
    </row>
    <row r="998" spans="4:4" ht="14.25" customHeight="1">
      <c r="D998" s="4"/>
    </row>
    <row r="999" spans="4:4" ht="14.25" customHeight="1">
      <c r="D999" s="4"/>
    </row>
    <row r="1000" spans="4:4" ht="14.25" customHeight="1">
      <c r="D1000" s="4"/>
    </row>
    <row r="1001" spans="4:4" ht="14.25" customHeight="1">
      <c r="D1001" s="4"/>
    </row>
  </sheetData>
  <pageMargins left="0.7" right="0.7" top="0.75" bottom="0.75" header="0" footer="0"/>
  <pageSetup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BBFDD-BDBE-426D-AE4D-DF1FF761B2E5}">
  <sheetPr>
    <tabColor rgb="FFFF0000"/>
  </sheetPr>
  <dimension ref="A1:AK981"/>
  <sheetViews>
    <sheetView zoomScale="90" zoomScaleNormal="90" workbookViewId="0">
      <pane ySplit="2" topLeftCell="A118" activePane="bottomLeft" state="frozen"/>
      <selection activeCell="A115" sqref="A115"/>
      <selection pane="bottomLeft" activeCell="C131" sqref="C131"/>
    </sheetView>
  </sheetViews>
  <sheetFormatPr defaultColWidth="14.453125" defaultRowHeight="15" customHeight="1"/>
  <cols>
    <col min="1" max="1" width="59.453125" customWidth="1"/>
    <col min="2" max="2" width="13.08984375" customWidth="1"/>
    <col min="3" max="3" width="9.08984375" customWidth="1"/>
    <col min="4" max="4" width="10.54296875" customWidth="1"/>
    <col min="5" max="5" width="14.90625" customWidth="1"/>
    <col min="6" max="6" width="8.54296875" customWidth="1"/>
    <col min="7" max="7" width="9.90625" customWidth="1"/>
    <col min="8" max="8" width="10.6328125" customWidth="1"/>
    <col min="9" max="9" width="11.81640625" bestFit="1" customWidth="1"/>
    <col min="10" max="10" width="10.453125" customWidth="1"/>
    <col min="11" max="11" width="11.54296875" customWidth="1"/>
    <col min="12" max="13" width="9.08984375" customWidth="1"/>
    <col min="14" max="14" width="10.453125" customWidth="1"/>
    <col min="15" max="15" width="12" bestFit="1" customWidth="1"/>
    <col min="16" max="16" width="9.08984375" customWidth="1"/>
    <col min="17" max="17" width="11" customWidth="1"/>
    <col min="18" max="18" width="9.54296875" customWidth="1"/>
    <col min="19" max="19" width="9.08984375" customWidth="1"/>
    <col min="20" max="21" width="10.54296875" customWidth="1"/>
    <col min="22" max="22" width="9.08984375" customWidth="1"/>
    <col min="23" max="23" width="12.90625" customWidth="1"/>
    <col min="24" max="25" width="9.08984375" customWidth="1"/>
    <col min="26" max="26" width="34.453125" customWidth="1"/>
    <col min="27" max="27" width="19.54296875" customWidth="1"/>
    <col min="28" max="37" width="9.08984375" customWidth="1"/>
  </cols>
  <sheetData>
    <row r="1" spans="1:37" ht="14.25" customHeight="1">
      <c r="A1" s="187" t="s">
        <v>1358</v>
      </c>
      <c r="E1" s="2"/>
      <c r="F1" s="2"/>
      <c r="G1" s="2">
        <v>1</v>
      </c>
      <c r="H1" s="2">
        <v>2</v>
      </c>
      <c r="I1" s="2">
        <v>3</v>
      </c>
      <c r="J1" s="2">
        <v>4</v>
      </c>
      <c r="K1" s="2">
        <v>5</v>
      </c>
      <c r="L1" s="2">
        <v>6</v>
      </c>
      <c r="M1" s="2">
        <v>7</v>
      </c>
      <c r="N1" s="2">
        <v>8</v>
      </c>
      <c r="O1" s="2">
        <v>9</v>
      </c>
      <c r="P1" s="2">
        <v>10</v>
      </c>
      <c r="Q1" s="2">
        <v>11</v>
      </c>
      <c r="R1" s="2">
        <v>12</v>
      </c>
      <c r="S1" s="2">
        <v>13</v>
      </c>
    </row>
    <row r="2" spans="1:37" ht="14.25" customHeight="1">
      <c r="A2" s="2"/>
      <c r="B2" s="2" t="s">
        <v>194</v>
      </c>
      <c r="C2" s="2" t="s">
        <v>167</v>
      </c>
      <c r="D2" s="2" t="s">
        <v>195</v>
      </c>
      <c r="E2" s="2" t="s">
        <v>196</v>
      </c>
      <c r="F2" s="2" t="s">
        <v>162</v>
      </c>
      <c r="G2" s="89" t="s">
        <v>197</v>
      </c>
      <c r="H2" s="89" t="s">
        <v>198</v>
      </c>
      <c r="I2" s="89" t="s">
        <v>199</v>
      </c>
      <c r="J2" s="89" t="s">
        <v>200</v>
      </c>
      <c r="K2" s="89" t="s">
        <v>201</v>
      </c>
      <c r="L2" s="89" t="s">
        <v>347</v>
      </c>
      <c r="M2" s="89" t="s">
        <v>203</v>
      </c>
      <c r="N2" s="89" t="s">
        <v>204</v>
      </c>
      <c r="O2" s="89" t="s">
        <v>1135</v>
      </c>
      <c r="P2" s="89" t="s">
        <v>206</v>
      </c>
      <c r="Q2" s="89" t="s">
        <v>50</v>
      </c>
      <c r="R2" s="89" t="s">
        <v>207</v>
      </c>
      <c r="S2" s="89" t="s">
        <v>208</v>
      </c>
      <c r="T2" s="2" t="s">
        <v>92</v>
      </c>
      <c r="U2" s="2"/>
      <c r="V2" s="2"/>
      <c r="W2" s="2"/>
      <c r="X2" s="2"/>
      <c r="Y2" s="2"/>
      <c r="Z2" s="2"/>
      <c r="AA2" s="2"/>
      <c r="AB2" s="2"/>
      <c r="AC2" s="2"/>
      <c r="AD2" s="2"/>
      <c r="AE2" s="2"/>
      <c r="AF2" s="2"/>
      <c r="AG2" s="2"/>
      <c r="AH2" s="2"/>
      <c r="AI2" s="2"/>
      <c r="AJ2" s="2"/>
      <c r="AK2" s="2"/>
    </row>
    <row r="3" spans="1:37" ht="14.25" customHeight="1">
      <c r="A3" s="305" t="s">
        <v>570</v>
      </c>
      <c r="B3" s="306">
        <v>367.76</v>
      </c>
      <c r="C3" s="306"/>
      <c r="D3" s="306">
        <f t="shared" ref="D3:D14" si="0">SUM(B3:C3)</f>
        <v>367.76</v>
      </c>
      <c r="E3" s="307">
        <v>23000</v>
      </c>
      <c r="F3" s="308">
        <v>1</v>
      </c>
      <c r="G3" s="87">
        <f t="shared" ref="G3:S14" si="1">IF($F3=G$1,+$B3,0)</f>
        <v>367.76</v>
      </c>
      <c r="H3" s="87">
        <f t="shared" si="1"/>
        <v>0</v>
      </c>
      <c r="I3" s="87">
        <f t="shared" si="1"/>
        <v>0</v>
      </c>
      <c r="J3" s="87">
        <f t="shared" si="1"/>
        <v>0</v>
      </c>
      <c r="K3" s="87">
        <f t="shared" si="1"/>
        <v>0</v>
      </c>
      <c r="L3" s="87">
        <f t="shared" si="1"/>
        <v>0</v>
      </c>
      <c r="M3" s="87">
        <f t="shared" si="1"/>
        <v>0</v>
      </c>
      <c r="N3" s="87">
        <f t="shared" si="1"/>
        <v>0</v>
      </c>
      <c r="O3" s="87">
        <f t="shared" si="1"/>
        <v>0</v>
      </c>
      <c r="P3" s="87">
        <f t="shared" si="1"/>
        <v>0</v>
      </c>
      <c r="Q3" s="87">
        <f t="shared" si="1"/>
        <v>0</v>
      </c>
      <c r="R3" s="87">
        <f t="shared" si="1"/>
        <v>0</v>
      </c>
      <c r="S3" s="87">
        <f t="shared" si="1"/>
        <v>0</v>
      </c>
      <c r="T3" s="87">
        <f t="shared" ref="T3:T14" si="2">SUM(G3:R3)</f>
        <v>367.76</v>
      </c>
      <c r="V3" s="87">
        <f t="shared" ref="V3:V91" si="3">+B3-SUM(G3:S3)</f>
        <v>0</v>
      </c>
      <c r="W3" s="93"/>
      <c r="X3" s="94"/>
      <c r="Y3" s="94"/>
      <c r="Z3" s="76"/>
      <c r="AA3" s="76"/>
      <c r="AB3" s="95"/>
      <c r="AC3" s="96"/>
      <c r="AD3" s="95"/>
      <c r="AE3" s="95"/>
      <c r="AF3" s="95"/>
      <c r="AG3" s="95"/>
      <c r="AH3" s="95"/>
      <c r="AI3" s="95"/>
      <c r="AJ3" s="97"/>
      <c r="AK3" s="95"/>
    </row>
    <row r="4" spans="1:37" ht="14.25" customHeight="1">
      <c r="A4" s="305" t="s">
        <v>572</v>
      </c>
      <c r="B4" s="306">
        <v>31.47</v>
      </c>
      <c r="C4" s="306"/>
      <c r="D4" s="306">
        <f t="shared" si="0"/>
        <v>31.47</v>
      </c>
      <c r="E4" s="307" t="s">
        <v>211</v>
      </c>
      <c r="F4" s="307">
        <v>1</v>
      </c>
      <c r="G4" s="87">
        <f t="shared" si="1"/>
        <v>31.47</v>
      </c>
      <c r="H4" s="87">
        <f t="shared" si="1"/>
        <v>0</v>
      </c>
      <c r="I4" s="87">
        <f t="shared" si="1"/>
        <v>0</v>
      </c>
      <c r="J4" s="87">
        <f t="shared" si="1"/>
        <v>0</v>
      </c>
      <c r="K4" s="87">
        <f t="shared" si="1"/>
        <v>0</v>
      </c>
      <c r="L4" s="87">
        <f t="shared" si="1"/>
        <v>0</v>
      </c>
      <c r="M4" s="87">
        <f t="shared" si="1"/>
        <v>0</v>
      </c>
      <c r="N4" s="87">
        <f t="shared" si="1"/>
        <v>0</v>
      </c>
      <c r="O4" s="87">
        <f t="shared" si="1"/>
        <v>0</v>
      </c>
      <c r="P4" s="87">
        <f t="shared" si="1"/>
        <v>0</v>
      </c>
      <c r="Q4" s="87">
        <f t="shared" si="1"/>
        <v>0</v>
      </c>
      <c r="R4" s="87">
        <f t="shared" si="1"/>
        <v>0</v>
      </c>
      <c r="S4" s="87">
        <f t="shared" si="1"/>
        <v>0</v>
      </c>
      <c r="T4" s="87">
        <f t="shared" si="2"/>
        <v>31.47</v>
      </c>
      <c r="V4" s="87">
        <f t="shared" si="3"/>
        <v>0</v>
      </c>
      <c r="W4" s="93"/>
      <c r="X4" s="94"/>
      <c r="Y4" s="99"/>
      <c r="Z4" s="77"/>
      <c r="AA4" s="76"/>
      <c r="AB4" s="95"/>
      <c r="AC4" s="96"/>
      <c r="AD4" s="95"/>
      <c r="AE4" s="95"/>
      <c r="AF4" s="95"/>
      <c r="AG4" s="95"/>
      <c r="AH4" s="95"/>
      <c r="AI4" s="95"/>
      <c r="AJ4" s="97"/>
      <c r="AK4" s="95"/>
    </row>
    <row r="5" spans="1:37" ht="14.25" customHeight="1">
      <c r="A5" s="305" t="s">
        <v>212</v>
      </c>
      <c r="B5" s="306">
        <v>1192</v>
      </c>
      <c r="C5" s="306">
        <v>238.4</v>
      </c>
      <c r="D5" s="306">
        <f t="shared" si="0"/>
        <v>1430.4</v>
      </c>
      <c r="E5" s="307">
        <v>23001</v>
      </c>
      <c r="F5" s="307">
        <v>3</v>
      </c>
      <c r="G5" s="87">
        <f t="shared" si="1"/>
        <v>0</v>
      </c>
      <c r="H5" s="87">
        <f t="shared" si="1"/>
        <v>0</v>
      </c>
      <c r="I5" s="87">
        <f t="shared" si="1"/>
        <v>1192</v>
      </c>
      <c r="J5" s="87">
        <f t="shared" si="1"/>
        <v>0</v>
      </c>
      <c r="K5" s="87">
        <f t="shared" si="1"/>
        <v>0</v>
      </c>
      <c r="L5" s="87">
        <f t="shared" si="1"/>
        <v>0</v>
      </c>
      <c r="M5" s="87">
        <f t="shared" si="1"/>
        <v>0</v>
      </c>
      <c r="N5" s="87">
        <f t="shared" si="1"/>
        <v>0</v>
      </c>
      <c r="O5" s="87">
        <f t="shared" si="1"/>
        <v>0</v>
      </c>
      <c r="P5" s="87">
        <f t="shared" si="1"/>
        <v>0</v>
      </c>
      <c r="Q5" s="87">
        <f t="shared" si="1"/>
        <v>0</v>
      </c>
      <c r="R5" s="87">
        <f t="shared" si="1"/>
        <v>0</v>
      </c>
      <c r="S5" s="87">
        <f t="shared" si="1"/>
        <v>0</v>
      </c>
      <c r="T5" s="87">
        <f t="shared" si="2"/>
        <v>1192</v>
      </c>
      <c r="V5" s="87">
        <f t="shared" si="3"/>
        <v>0</v>
      </c>
      <c r="W5" s="93"/>
      <c r="X5" s="94"/>
      <c r="Y5" s="94"/>
      <c r="Z5" s="76"/>
      <c r="AA5" s="76"/>
      <c r="AB5" s="95"/>
      <c r="AC5" s="96"/>
      <c r="AD5" s="95"/>
      <c r="AE5" s="95"/>
      <c r="AF5" s="95"/>
      <c r="AG5" s="95"/>
      <c r="AH5" s="95"/>
      <c r="AI5" s="95"/>
      <c r="AJ5" s="97"/>
      <c r="AK5" s="95"/>
    </row>
    <row r="6" spans="1:37" ht="14.25" customHeight="1">
      <c r="A6" s="336" t="s">
        <v>1253</v>
      </c>
      <c r="B6" s="306">
        <v>52</v>
      </c>
      <c r="C6" s="306"/>
      <c r="D6" s="306">
        <f t="shared" si="0"/>
        <v>52</v>
      </c>
      <c r="E6" s="307">
        <v>23002</v>
      </c>
      <c r="F6" s="307">
        <v>2</v>
      </c>
      <c r="G6" s="87">
        <f t="shared" si="1"/>
        <v>0</v>
      </c>
      <c r="H6" s="87">
        <f t="shared" si="1"/>
        <v>52</v>
      </c>
      <c r="I6" s="87">
        <f t="shared" si="1"/>
        <v>0</v>
      </c>
      <c r="J6" s="87">
        <f t="shared" si="1"/>
        <v>0</v>
      </c>
      <c r="K6" s="87">
        <f t="shared" si="1"/>
        <v>0</v>
      </c>
      <c r="L6" s="87">
        <f t="shared" si="1"/>
        <v>0</v>
      </c>
      <c r="M6" s="87">
        <f t="shared" si="1"/>
        <v>0</v>
      </c>
      <c r="N6" s="87">
        <f t="shared" si="1"/>
        <v>0</v>
      </c>
      <c r="O6" s="87">
        <f t="shared" si="1"/>
        <v>0</v>
      </c>
      <c r="P6" s="87">
        <f t="shared" si="1"/>
        <v>0</v>
      </c>
      <c r="Q6" s="87">
        <f t="shared" si="1"/>
        <v>0</v>
      </c>
      <c r="R6" s="87">
        <f t="shared" si="1"/>
        <v>0</v>
      </c>
      <c r="S6" s="87">
        <f t="shared" si="1"/>
        <v>0</v>
      </c>
      <c r="T6" s="87">
        <f t="shared" si="2"/>
        <v>52</v>
      </c>
      <c r="V6" s="87">
        <f t="shared" si="3"/>
        <v>0</v>
      </c>
      <c r="W6" s="93"/>
      <c r="X6" s="94"/>
      <c r="Y6" s="94"/>
      <c r="Z6" s="76"/>
      <c r="AA6" s="76"/>
      <c r="AB6" s="95"/>
      <c r="AC6" s="96"/>
      <c r="AD6" s="95"/>
      <c r="AE6" s="95"/>
      <c r="AF6" s="95"/>
      <c r="AG6" s="95"/>
      <c r="AH6" s="95"/>
      <c r="AI6" s="95"/>
      <c r="AJ6" s="97"/>
      <c r="AK6" s="95"/>
    </row>
    <row r="7" spans="1:37" ht="14.25" customHeight="1">
      <c r="A7" s="336" t="s">
        <v>1220</v>
      </c>
      <c r="B7" s="306">
        <v>120</v>
      </c>
      <c r="C7" s="306"/>
      <c r="D7" s="306">
        <f t="shared" si="0"/>
        <v>120</v>
      </c>
      <c r="E7" s="307">
        <v>23003</v>
      </c>
      <c r="F7" s="307">
        <v>3</v>
      </c>
      <c r="G7" s="87">
        <f t="shared" si="1"/>
        <v>0</v>
      </c>
      <c r="H7" s="87">
        <f t="shared" si="1"/>
        <v>0</v>
      </c>
      <c r="I7" s="87">
        <f t="shared" si="1"/>
        <v>120</v>
      </c>
      <c r="J7" s="87">
        <f t="shared" si="1"/>
        <v>0</v>
      </c>
      <c r="K7" s="87">
        <f t="shared" si="1"/>
        <v>0</v>
      </c>
      <c r="L7" s="87">
        <f t="shared" si="1"/>
        <v>0</v>
      </c>
      <c r="M7" s="87">
        <f t="shared" si="1"/>
        <v>0</v>
      </c>
      <c r="N7" s="87">
        <f t="shared" si="1"/>
        <v>0</v>
      </c>
      <c r="O7" s="87">
        <f t="shared" si="1"/>
        <v>0</v>
      </c>
      <c r="P7" s="87">
        <f t="shared" si="1"/>
        <v>0</v>
      </c>
      <c r="Q7" s="87">
        <f t="shared" si="1"/>
        <v>0</v>
      </c>
      <c r="R7" s="87">
        <f t="shared" si="1"/>
        <v>0</v>
      </c>
      <c r="S7" s="87">
        <f t="shared" si="1"/>
        <v>0</v>
      </c>
      <c r="T7" s="87">
        <f t="shared" si="2"/>
        <v>120</v>
      </c>
      <c r="V7" s="87">
        <f t="shared" si="3"/>
        <v>0</v>
      </c>
      <c r="W7" s="93"/>
      <c r="X7" s="94"/>
      <c r="Y7" s="94"/>
      <c r="Z7" s="76"/>
      <c r="AA7" s="76"/>
      <c r="AB7" s="95"/>
      <c r="AC7" s="96"/>
      <c r="AD7" s="95"/>
      <c r="AE7" s="95"/>
      <c r="AF7" s="95"/>
      <c r="AG7" s="95"/>
      <c r="AH7" s="95"/>
      <c r="AI7" s="95"/>
      <c r="AJ7" s="97"/>
      <c r="AK7" s="95"/>
    </row>
    <row r="8" spans="1:37" ht="14.25" customHeight="1">
      <c r="A8" s="336" t="s">
        <v>1112</v>
      </c>
      <c r="B8" s="309">
        <v>108.37</v>
      </c>
      <c r="C8" s="309"/>
      <c r="D8" s="306">
        <f t="shared" si="0"/>
        <v>108.37</v>
      </c>
      <c r="E8" s="307">
        <v>23004</v>
      </c>
      <c r="F8" s="307">
        <v>3</v>
      </c>
      <c r="G8" s="87">
        <f t="shared" si="1"/>
        <v>0</v>
      </c>
      <c r="H8" s="87">
        <f t="shared" si="1"/>
        <v>0</v>
      </c>
      <c r="I8" s="87">
        <f t="shared" si="1"/>
        <v>108.37</v>
      </c>
      <c r="J8" s="87">
        <f t="shared" si="1"/>
        <v>0</v>
      </c>
      <c r="K8" s="87">
        <f t="shared" si="1"/>
        <v>0</v>
      </c>
      <c r="L8" s="87">
        <f t="shared" si="1"/>
        <v>0</v>
      </c>
      <c r="M8" s="87">
        <f t="shared" si="1"/>
        <v>0</v>
      </c>
      <c r="N8" s="87">
        <f t="shared" si="1"/>
        <v>0</v>
      </c>
      <c r="O8" s="87">
        <f t="shared" si="1"/>
        <v>0</v>
      </c>
      <c r="P8" s="87">
        <f t="shared" si="1"/>
        <v>0</v>
      </c>
      <c r="Q8" s="87">
        <f t="shared" si="1"/>
        <v>0</v>
      </c>
      <c r="R8" s="87">
        <f t="shared" si="1"/>
        <v>0</v>
      </c>
      <c r="S8" s="87">
        <f t="shared" si="1"/>
        <v>0</v>
      </c>
      <c r="T8" s="87">
        <f t="shared" si="2"/>
        <v>108.37</v>
      </c>
      <c r="V8" s="87">
        <f t="shared" si="3"/>
        <v>0</v>
      </c>
      <c r="W8" s="93"/>
      <c r="X8" s="94"/>
      <c r="Y8" s="94"/>
      <c r="Z8" s="77"/>
      <c r="AA8" s="76"/>
      <c r="AB8" s="95"/>
      <c r="AC8" s="96"/>
      <c r="AD8" s="95"/>
      <c r="AE8" s="95"/>
      <c r="AF8" s="95"/>
      <c r="AG8" s="95"/>
      <c r="AH8" s="95"/>
      <c r="AI8" s="95"/>
      <c r="AJ8" s="97"/>
      <c r="AK8" s="95"/>
    </row>
    <row r="9" spans="1:37" ht="14.25" customHeight="1">
      <c r="A9" s="337" t="s">
        <v>1254</v>
      </c>
      <c r="B9" s="309">
        <v>370.97</v>
      </c>
      <c r="C9" s="309"/>
      <c r="D9" s="306">
        <f t="shared" si="0"/>
        <v>370.97</v>
      </c>
      <c r="E9" s="307">
        <v>23005</v>
      </c>
      <c r="F9" s="307">
        <v>9</v>
      </c>
      <c r="G9" s="87">
        <f t="shared" si="1"/>
        <v>0</v>
      </c>
      <c r="H9" s="87">
        <f t="shared" si="1"/>
        <v>0</v>
      </c>
      <c r="I9" s="87">
        <f t="shared" si="1"/>
        <v>0</v>
      </c>
      <c r="J9" s="87">
        <f t="shared" si="1"/>
        <v>0</v>
      </c>
      <c r="K9" s="87">
        <f t="shared" si="1"/>
        <v>0</v>
      </c>
      <c r="L9" s="87">
        <f t="shared" si="1"/>
        <v>0</v>
      </c>
      <c r="M9" s="87">
        <f t="shared" si="1"/>
        <v>0</v>
      </c>
      <c r="N9" s="87">
        <f t="shared" si="1"/>
        <v>0</v>
      </c>
      <c r="O9" s="87">
        <f t="shared" si="1"/>
        <v>370.97</v>
      </c>
      <c r="P9" s="87">
        <f t="shared" si="1"/>
        <v>0</v>
      </c>
      <c r="Q9" s="87">
        <f t="shared" si="1"/>
        <v>0</v>
      </c>
      <c r="R9" s="87">
        <f t="shared" si="1"/>
        <v>0</v>
      </c>
      <c r="S9" s="87">
        <f t="shared" si="1"/>
        <v>0</v>
      </c>
      <c r="T9" s="87">
        <f t="shared" si="2"/>
        <v>370.97</v>
      </c>
      <c r="V9" s="87">
        <f t="shared" si="3"/>
        <v>0</v>
      </c>
      <c r="W9" s="93"/>
      <c r="X9" s="94"/>
      <c r="Y9" s="94"/>
      <c r="Z9" s="77"/>
      <c r="AA9" s="77"/>
      <c r="AB9" s="95"/>
      <c r="AC9" s="96"/>
      <c r="AD9" s="95"/>
      <c r="AE9" s="95"/>
      <c r="AF9" s="95"/>
      <c r="AG9" s="95"/>
      <c r="AH9" s="95"/>
      <c r="AI9" s="95"/>
      <c r="AJ9" s="97"/>
      <c r="AK9" s="95"/>
    </row>
    <row r="10" spans="1:37" ht="14.25" customHeight="1">
      <c r="A10" s="337" t="s">
        <v>771</v>
      </c>
      <c r="B10" s="309">
        <v>9.16</v>
      </c>
      <c r="C10" s="309">
        <v>1.83</v>
      </c>
      <c r="D10" s="306">
        <f t="shared" si="0"/>
        <v>10.99</v>
      </c>
      <c r="E10" s="307">
        <v>23006</v>
      </c>
      <c r="F10" s="307">
        <v>11</v>
      </c>
      <c r="G10" s="87">
        <f t="shared" si="1"/>
        <v>0</v>
      </c>
      <c r="H10" s="87">
        <f t="shared" si="1"/>
        <v>0</v>
      </c>
      <c r="I10" s="87">
        <f t="shared" si="1"/>
        <v>0</v>
      </c>
      <c r="J10" s="87">
        <f t="shared" si="1"/>
        <v>0</v>
      </c>
      <c r="K10" s="87">
        <f t="shared" si="1"/>
        <v>0</v>
      </c>
      <c r="L10" s="87">
        <f t="shared" si="1"/>
        <v>0</v>
      </c>
      <c r="M10" s="87">
        <f t="shared" si="1"/>
        <v>0</v>
      </c>
      <c r="N10" s="87">
        <f t="shared" si="1"/>
        <v>0</v>
      </c>
      <c r="O10" s="87">
        <f t="shared" si="1"/>
        <v>0</v>
      </c>
      <c r="P10" s="87">
        <f t="shared" si="1"/>
        <v>0</v>
      </c>
      <c r="Q10" s="87">
        <f t="shared" si="1"/>
        <v>9.16</v>
      </c>
      <c r="R10" s="87">
        <f t="shared" si="1"/>
        <v>0</v>
      </c>
      <c r="S10" s="87">
        <f t="shared" si="1"/>
        <v>0</v>
      </c>
      <c r="T10" s="87">
        <f t="shared" si="2"/>
        <v>9.16</v>
      </c>
      <c r="V10" s="87">
        <f t="shared" si="3"/>
        <v>0</v>
      </c>
      <c r="W10" s="93"/>
      <c r="X10" s="94"/>
      <c r="Y10" s="94"/>
      <c r="Z10" s="77"/>
      <c r="AA10" s="77"/>
      <c r="AB10" s="95"/>
      <c r="AC10" s="96"/>
      <c r="AD10" s="95"/>
      <c r="AE10" s="95"/>
      <c r="AF10" s="95"/>
      <c r="AG10" s="95"/>
      <c r="AH10" s="95"/>
      <c r="AI10" s="95"/>
      <c r="AJ10" s="97"/>
      <c r="AK10" s="95"/>
    </row>
    <row r="11" spans="1:37" ht="14.25" customHeight="1">
      <c r="A11" s="310" t="s">
        <v>387</v>
      </c>
      <c r="B11" s="309"/>
      <c r="C11" s="309"/>
      <c r="D11" s="306">
        <f t="shared" si="0"/>
        <v>0</v>
      </c>
      <c r="E11" s="307" t="s">
        <v>211</v>
      </c>
      <c r="F11" s="307">
        <v>6</v>
      </c>
      <c r="G11" s="87">
        <f t="shared" si="1"/>
        <v>0</v>
      </c>
      <c r="H11" s="87">
        <f t="shared" si="1"/>
        <v>0</v>
      </c>
      <c r="I11" s="87">
        <f t="shared" si="1"/>
        <v>0</v>
      </c>
      <c r="J11" s="87">
        <f t="shared" si="1"/>
        <v>0</v>
      </c>
      <c r="K11" s="87">
        <f t="shared" si="1"/>
        <v>0</v>
      </c>
      <c r="L11" s="87">
        <f t="shared" si="1"/>
        <v>0</v>
      </c>
      <c r="M11" s="87">
        <f t="shared" si="1"/>
        <v>0</v>
      </c>
      <c r="N11" s="87">
        <f t="shared" si="1"/>
        <v>0</v>
      </c>
      <c r="O11" s="87">
        <f t="shared" si="1"/>
        <v>0</v>
      </c>
      <c r="P11" s="87">
        <f t="shared" si="1"/>
        <v>0</v>
      </c>
      <c r="Q11" s="87">
        <f t="shared" si="1"/>
        <v>0</v>
      </c>
      <c r="R11" s="87">
        <f t="shared" si="1"/>
        <v>0</v>
      </c>
      <c r="S11" s="87">
        <f t="shared" si="1"/>
        <v>0</v>
      </c>
      <c r="T11" s="87">
        <f t="shared" si="2"/>
        <v>0</v>
      </c>
      <c r="V11" s="87">
        <f t="shared" si="3"/>
        <v>0</v>
      </c>
      <c r="W11" s="93"/>
      <c r="X11" s="94"/>
      <c r="Y11" s="94"/>
      <c r="Z11" s="77"/>
      <c r="AA11" s="77"/>
      <c r="AB11" s="95"/>
      <c r="AC11" s="96"/>
      <c r="AD11" s="95"/>
      <c r="AE11" s="95"/>
      <c r="AF11" s="95"/>
      <c r="AG11" s="95"/>
      <c r="AH11" s="95"/>
      <c r="AI11" s="95"/>
      <c r="AJ11" s="97"/>
      <c r="AK11" s="95"/>
    </row>
    <row r="12" spans="1:37" ht="14.25" customHeight="1">
      <c r="A12" s="337"/>
      <c r="B12" s="309"/>
      <c r="C12" s="309"/>
      <c r="D12" s="306">
        <f t="shared" si="0"/>
        <v>0</v>
      </c>
      <c r="E12" s="307"/>
      <c r="F12" s="307"/>
      <c r="G12" s="87">
        <f t="shared" si="1"/>
        <v>0</v>
      </c>
      <c r="H12" s="87">
        <f t="shared" si="1"/>
        <v>0</v>
      </c>
      <c r="I12" s="87">
        <f t="shared" si="1"/>
        <v>0</v>
      </c>
      <c r="J12" s="87">
        <f t="shared" si="1"/>
        <v>0</v>
      </c>
      <c r="K12" s="87">
        <f t="shared" si="1"/>
        <v>0</v>
      </c>
      <c r="L12" s="87">
        <f t="shared" si="1"/>
        <v>0</v>
      </c>
      <c r="M12" s="87">
        <f t="shared" si="1"/>
        <v>0</v>
      </c>
      <c r="N12" s="87">
        <f t="shared" si="1"/>
        <v>0</v>
      </c>
      <c r="O12" s="87">
        <f t="shared" si="1"/>
        <v>0</v>
      </c>
      <c r="P12" s="87">
        <f t="shared" si="1"/>
        <v>0</v>
      </c>
      <c r="Q12" s="87">
        <f t="shared" si="1"/>
        <v>0</v>
      </c>
      <c r="R12" s="87">
        <f t="shared" si="1"/>
        <v>0</v>
      </c>
      <c r="S12" s="87">
        <f t="shared" si="1"/>
        <v>0</v>
      </c>
      <c r="T12" s="87">
        <f t="shared" si="2"/>
        <v>0</v>
      </c>
      <c r="V12" s="87">
        <f t="shared" si="3"/>
        <v>0</v>
      </c>
      <c r="W12" s="93"/>
      <c r="X12" s="94"/>
      <c r="Y12" s="94"/>
      <c r="Z12" s="77"/>
      <c r="AA12" s="77"/>
      <c r="AB12" s="95"/>
      <c r="AC12" s="96"/>
      <c r="AD12" s="95"/>
      <c r="AE12" s="95"/>
      <c r="AF12" s="95"/>
      <c r="AG12" s="95"/>
      <c r="AH12" s="95"/>
      <c r="AI12" s="95"/>
      <c r="AJ12" s="97"/>
      <c r="AK12" s="95"/>
    </row>
    <row r="13" spans="1:37" ht="14.25" customHeight="1">
      <c r="A13" s="311"/>
      <c r="B13" s="309"/>
      <c r="C13" s="309"/>
      <c r="D13" s="306">
        <f t="shared" si="0"/>
        <v>0</v>
      </c>
      <c r="E13" s="307"/>
      <c r="F13" s="307"/>
      <c r="G13" s="87">
        <f t="shared" si="1"/>
        <v>0</v>
      </c>
      <c r="H13" s="87">
        <f t="shared" si="1"/>
        <v>0</v>
      </c>
      <c r="I13" s="87">
        <f t="shared" si="1"/>
        <v>0</v>
      </c>
      <c r="J13" s="87">
        <f t="shared" si="1"/>
        <v>0</v>
      </c>
      <c r="K13" s="87">
        <f t="shared" si="1"/>
        <v>0</v>
      </c>
      <c r="L13" s="87">
        <f t="shared" si="1"/>
        <v>0</v>
      </c>
      <c r="M13" s="87">
        <f t="shared" si="1"/>
        <v>0</v>
      </c>
      <c r="N13" s="87">
        <f t="shared" si="1"/>
        <v>0</v>
      </c>
      <c r="O13" s="87">
        <f t="shared" si="1"/>
        <v>0</v>
      </c>
      <c r="P13" s="87">
        <f t="shared" si="1"/>
        <v>0</v>
      </c>
      <c r="Q13" s="87">
        <f t="shared" si="1"/>
        <v>0</v>
      </c>
      <c r="R13" s="87">
        <f t="shared" si="1"/>
        <v>0</v>
      </c>
      <c r="S13" s="87">
        <f t="shared" si="1"/>
        <v>0</v>
      </c>
      <c r="T13" s="87">
        <f t="shared" si="2"/>
        <v>0</v>
      </c>
      <c r="V13" s="87">
        <f t="shared" si="3"/>
        <v>0</v>
      </c>
      <c r="W13" s="93"/>
      <c r="X13" s="94"/>
      <c r="Y13" s="94"/>
      <c r="Z13" s="77"/>
      <c r="AA13" s="77"/>
      <c r="AB13" s="95"/>
      <c r="AC13" s="96"/>
      <c r="AD13" s="95"/>
      <c r="AE13" s="95"/>
      <c r="AF13" s="95"/>
      <c r="AG13" s="95"/>
      <c r="AH13" s="95"/>
      <c r="AI13" s="95"/>
      <c r="AJ13" s="97"/>
      <c r="AK13" s="95"/>
    </row>
    <row r="14" spans="1:37" ht="14.25" customHeight="1">
      <c r="A14" s="310"/>
      <c r="B14" s="309"/>
      <c r="C14" s="306"/>
      <c r="D14" s="306">
        <f t="shared" si="0"/>
        <v>0</v>
      </c>
      <c r="E14" s="307"/>
      <c r="F14" s="307"/>
      <c r="G14" s="87">
        <f t="shared" si="1"/>
        <v>0</v>
      </c>
      <c r="H14" s="87">
        <f t="shared" si="1"/>
        <v>0</v>
      </c>
      <c r="I14" s="87">
        <f t="shared" si="1"/>
        <v>0</v>
      </c>
      <c r="J14" s="87">
        <f t="shared" si="1"/>
        <v>0</v>
      </c>
      <c r="K14" s="87">
        <f t="shared" si="1"/>
        <v>0</v>
      </c>
      <c r="L14" s="87">
        <f t="shared" si="1"/>
        <v>0</v>
      </c>
      <c r="M14" s="87">
        <f t="shared" si="1"/>
        <v>0</v>
      </c>
      <c r="N14" s="87">
        <f t="shared" si="1"/>
        <v>0</v>
      </c>
      <c r="O14" s="87">
        <f t="shared" si="1"/>
        <v>0</v>
      </c>
      <c r="P14" s="87">
        <f t="shared" si="1"/>
        <v>0</v>
      </c>
      <c r="Q14" s="87">
        <f t="shared" si="1"/>
        <v>0</v>
      </c>
      <c r="R14" s="87">
        <f t="shared" si="1"/>
        <v>0</v>
      </c>
      <c r="S14" s="87">
        <f t="shared" si="1"/>
        <v>0</v>
      </c>
      <c r="T14" s="87">
        <f t="shared" si="2"/>
        <v>0</v>
      </c>
      <c r="V14" s="87">
        <f t="shared" si="3"/>
        <v>0</v>
      </c>
      <c r="W14" s="93"/>
      <c r="X14" s="94"/>
      <c r="Y14" s="94"/>
      <c r="Z14" s="76"/>
      <c r="AA14" s="76"/>
      <c r="AB14" s="95"/>
      <c r="AC14" s="96"/>
      <c r="AD14" s="95"/>
      <c r="AE14" s="95"/>
      <c r="AF14" s="95"/>
      <c r="AG14" s="95"/>
      <c r="AH14" s="95"/>
      <c r="AI14" s="95"/>
      <c r="AJ14" s="97"/>
      <c r="AK14" s="95"/>
    </row>
    <row r="15" spans="1:37" ht="14.25" customHeight="1">
      <c r="A15" s="312" t="s">
        <v>217</v>
      </c>
      <c r="B15" s="313">
        <f t="shared" ref="B15:D15" si="4">SUM(B3:B14)</f>
        <v>2251.7299999999996</v>
      </c>
      <c r="C15" s="313">
        <f t="shared" si="4"/>
        <v>240.23000000000002</v>
      </c>
      <c r="D15" s="313">
        <f t="shared" si="4"/>
        <v>2491.96</v>
      </c>
      <c r="E15" s="91"/>
      <c r="F15" s="104"/>
      <c r="G15" s="105">
        <f t="shared" ref="G15:T15" si="5">SUM(G3:G14)</f>
        <v>399.23</v>
      </c>
      <c r="H15" s="105">
        <f t="shared" si="5"/>
        <v>52</v>
      </c>
      <c r="I15" s="105">
        <f t="shared" si="5"/>
        <v>1420.37</v>
      </c>
      <c r="J15" s="105">
        <f t="shared" si="5"/>
        <v>0</v>
      </c>
      <c r="K15" s="105">
        <f t="shared" si="5"/>
        <v>0</v>
      </c>
      <c r="L15" s="105">
        <f t="shared" si="5"/>
        <v>0</v>
      </c>
      <c r="M15" s="105">
        <f t="shared" si="5"/>
        <v>0</v>
      </c>
      <c r="N15" s="105">
        <f t="shared" si="5"/>
        <v>0</v>
      </c>
      <c r="O15" s="105">
        <f t="shared" si="5"/>
        <v>370.97</v>
      </c>
      <c r="P15" s="105">
        <f t="shared" si="5"/>
        <v>0</v>
      </c>
      <c r="Q15" s="105">
        <f t="shared" si="5"/>
        <v>9.16</v>
      </c>
      <c r="R15" s="105">
        <f t="shared" si="5"/>
        <v>0</v>
      </c>
      <c r="S15" s="105">
        <f t="shared" si="5"/>
        <v>0</v>
      </c>
      <c r="T15" s="105">
        <f t="shared" si="5"/>
        <v>2251.7299999999996</v>
      </c>
      <c r="V15" s="87">
        <f t="shared" si="3"/>
        <v>0</v>
      </c>
      <c r="W15" s="93"/>
      <c r="X15" s="94"/>
      <c r="Y15" s="94"/>
      <c r="Z15" s="76"/>
      <c r="AA15" s="76"/>
      <c r="AB15" s="95"/>
      <c r="AC15" s="96"/>
      <c r="AD15" s="95"/>
      <c r="AE15" s="95"/>
      <c r="AF15" s="95"/>
      <c r="AG15" s="95"/>
      <c r="AH15" s="95"/>
      <c r="AI15" s="95"/>
      <c r="AJ15" s="97"/>
      <c r="AK15" s="95"/>
    </row>
    <row r="16" spans="1:37" ht="14.25" customHeight="1">
      <c r="A16" s="305" t="s">
        <v>570</v>
      </c>
      <c r="B16" s="306">
        <v>367.56</v>
      </c>
      <c r="C16" s="306"/>
      <c r="D16" s="306">
        <f t="shared" ref="D16:D27" si="6">SUM(B16:C16)</f>
        <v>367.56</v>
      </c>
      <c r="E16" s="307">
        <v>23009</v>
      </c>
      <c r="F16" s="307">
        <v>1</v>
      </c>
      <c r="G16" s="87">
        <f t="shared" ref="G16:S18" si="7">IF($F16=G$1,+$B16,0)</f>
        <v>367.56</v>
      </c>
      <c r="H16" s="87">
        <f t="shared" si="7"/>
        <v>0</v>
      </c>
      <c r="I16" s="87">
        <f t="shared" si="7"/>
        <v>0</v>
      </c>
      <c r="J16" s="87">
        <f t="shared" si="7"/>
        <v>0</v>
      </c>
      <c r="K16" s="87">
        <f t="shared" si="7"/>
        <v>0</v>
      </c>
      <c r="L16" s="87">
        <f t="shared" si="7"/>
        <v>0</v>
      </c>
      <c r="M16" s="87">
        <f t="shared" si="7"/>
        <v>0</v>
      </c>
      <c r="N16" s="87">
        <f t="shared" si="7"/>
        <v>0</v>
      </c>
      <c r="O16" s="87">
        <f t="shared" si="7"/>
        <v>0</v>
      </c>
      <c r="P16" s="87">
        <f t="shared" si="7"/>
        <v>0</v>
      </c>
      <c r="Q16" s="87">
        <f t="shared" si="7"/>
        <v>0</v>
      </c>
      <c r="R16" s="87">
        <f t="shared" si="7"/>
        <v>0</v>
      </c>
      <c r="S16" s="87">
        <f t="shared" si="7"/>
        <v>0</v>
      </c>
      <c r="T16" s="87">
        <f t="shared" ref="T16:T27" si="8">SUM(G16:R16)</f>
        <v>367.56</v>
      </c>
      <c r="V16" s="87">
        <f t="shared" si="3"/>
        <v>0</v>
      </c>
      <c r="W16" s="93"/>
      <c r="X16" s="94"/>
      <c r="Y16" s="94"/>
      <c r="Z16" s="77"/>
      <c r="AA16" s="77"/>
      <c r="AB16" s="95"/>
      <c r="AC16" s="96"/>
      <c r="AD16" s="95"/>
      <c r="AE16" s="95"/>
      <c r="AF16" s="95"/>
      <c r="AG16" s="95"/>
      <c r="AH16" s="95"/>
      <c r="AI16" s="95"/>
      <c r="AJ16" s="97"/>
      <c r="AK16" s="95"/>
    </row>
    <row r="17" spans="1:37" ht="14.25" customHeight="1">
      <c r="A17" s="305" t="s">
        <v>572</v>
      </c>
      <c r="B17" s="309">
        <v>31.47</v>
      </c>
      <c r="C17" s="309"/>
      <c r="D17" s="306">
        <f t="shared" si="6"/>
        <v>31.47</v>
      </c>
      <c r="E17" s="307" t="s">
        <v>211</v>
      </c>
      <c r="F17" s="307">
        <v>1</v>
      </c>
      <c r="G17" s="87">
        <f t="shared" si="7"/>
        <v>31.47</v>
      </c>
      <c r="H17" s="87">
        <f t="shared" si="7"/>
        <v>0</v>
      </c>
      <c r="I17" s="87">
        <f t="shared" si="7"/>
        <v>0</v>
      </c>
      <c r="J17" s="87">
        <f t="shared" si="7"/>
        <v>0</v>
      </c>
      <c r="K17" s="87">
        <f t="shared" si="7"/>
        <v>0</v>
      </c>
      <c r="L17" s="87">
        <f t="shared" si="7"/>
        <v>0</v>
      </c>
      <c r="M17" s="87">
        <f t="shared" si="7"/>
        <v>0</v>
      </c>
      <c r="N17" s="87">
        <f t="shared" si="7"/>
        <v>0</v>
      </c>
      <c r="O17" s="87">
        <f t="shared" si="7"/>
        <v>0</v>
      </c>
      <c r="P17" s="87">
        <f t="shared" si="7"/>
        <v>0</v>
      </c>
      <c r="Q17" s="87">
        <f t="shared" si="7"/>
        <v>0</v>
      </c>
      <c r="R17" s="87">
        <f t="shared" si="7"/>
        <v>0</v>
      </c>
      <c r="S17" s="87">
        <f t="shared" si="7"/>
        <v>0</v>
      </c>
      <c r="T17" s="87">
        <f t="shared" si="8"/>
        <v>31.47</v>
      </c>
      <c r="V17" s="87">
        <f t="shared" si="3"/>
        <v>0</v>
      </c>
      <c r="W17" s="93"/>
      <c r="X17" s="94"/>
      <c r="Y17" s="94"/>
      <c r="Z17" s="77"/>
      <c r="AA17" s="77"/>
      <c r="AB17" s="95"/>
      <c r="AC17" s="96"/>
      <c r="AD17" s="95"/>
      <c r="AE17" s="95"/>
      <c r="AF17" s="95"/>
      <c r="AG17" s="95"/>
      <c r="AH17" s="95"/>
      <c r="AI17" s="95"/>
      <c r="AJ17" s="97"/>
      <c r="AK17" s="95"/>
    </row>
    <row r="18" spans="1:37" ht="14.25" customHeight="1">
      <c r="A18" s="336" t="s">
        <v>1265</v>
      </c>
      <c r="B18" s="309">
        <v>5132.1899999999996</v>
      </c>
      <c r="C18" s="309">
        <v>1026.44</v>
      </c>
      <c r="D18" s="306">
        <f t="shared" si="6"/>
        <v>6158.6299999999992</v>
      </c>
      <c r="E18" s="307">
        <v>23007</v>
      </c>
      <c r="F18" s="307">
        <v>11</v>
      </c>
      <c r="G18" s="374">
        <f t="shared" si="7"/>
        <v>0</v>
      </c>
      <c r="H18" s="374">
        <f t="shared" si="7"/>
        <v>0</v>
      </c>
      <c r="I18" s="374">
        <f t="shared" si="7"/>
        <v>0</v>
      </c>
      <c r="J18" s="374">
        <f t="shared" si="7"/>
        <v>0</v>
      </c>
      <c r="K18" s="374">
        <f t="shared" si="7"/>
        <v>0</v>
      </c>
      <c r="L18" s="374">
        <f t="shared" si="7"/>
        <v>0</v>
      </c>
      <c r="M18" s="374">
        <f t="shared" si="7"/>
        <v>0</v>
      </c>
      <c r="N18" s="374">
        <f t="shared" si="7"/>
        <v>0</v>
      </c>
      <c r="O18" s="374">
        <f t="shared" si="7"/>
        <v>0</v>
      </c>
      <c r="P18" s="374">
        <f t="shared" si="7"/>
        <v>0</v>
      </c>
      <c r="Q18" s="374">
        <f t="shared" si="7"/>
        <v>5132.1899999999996</v>
      </c>
      <c r="R18" s="374">
        <f t="shared" si="7"/>
        <v>0</v>
      </c>
      <c r="S18" s="374">
        <f t="shared" si="7"/>
        <v>0</v>
      </c>
      <c r="T18" s="374">
        <f t="shared" ref="T18" si="9">SUM(G18:R18)</f>
        <v>5132.1899999999996</v>
      </c>
      <c r="U18" s="375"/>
      <c r="V18" s="374">
        <f t="shared" ref="V18" si="10">+B18-SUM(G18:S18)</f>
        <v>0</v>
      </c>
      <c r="W18" s="93"/>
      <c r="X18" s="94"/>
      <c r="Y18" s="94"/>
      <c r="Z18" s="77"/>
      <c r="AA18" s="77"/>
      <c r="AB18" s="95"/>
      <c r="AC18" s="96"/>
      <c r="AD18" s="95"/>
      <c r="AE18" s="95"/>
      <c r="AF18" s="95"/>
      <c r="AG18" s="95"/>
      <c r="AH18" s="95"/>
      <c r="AI18" s="95"/>
      <c r="AJ18" s="97"/>
      <c r="AK18" s="95"/>
    </row>
    <row r="19" spans="1:37" ht="13.5" customHeight="1">
      <c r="A19" s="336" t="s">
        <v>1266</v>
      </c>
      <c r="B19" s="306">
        <v>441.7</v>
      </c>
      <c r="C19" s="306">
        <v>106.29</v>
      </c>
      <c r="D19" s="306">
        <f t="shared" si="6"/>
        <v>547.99</v>
      </c>
      <c r="E19" s="307">
        <v>23008</v>
      </c>
      <c r="F19" s="307">
        <v>11</v>
      </c>
      <c r="G19" s="87">
        <f t="shared" ref="G19:S27" si="11">IF($F19=G$1,+$B19,0)</f>
        <v>0</v>
      </c>
      <c r="H19" s="87">
        <f t="shared" si="11"/>
        <v>0</v>
      </c>
      <c r="I19" s="87">
        <f t="shared" si="11"/>
        <v>0</v>
      </c>
      <c r="J19" s="87">
        <f t="shared" si="11"/>
        <v>0</v>
      </c>
      <c r="K19" s="87">
        <f t="shared" si="11"/>
        <v>0</v>
      </c>
      <c r="L19" s="87">
        <f t="shared" si="11"/>
        <v>0</v>
      </c>
      <c r="M19" s="87">
        <f t="shared" si="11"/>
        <v>0</v>
      </c>
      <c r="N19" s="87">
        <f t="shared" si="11"/>
        <v>0</v>
      </c>
      <c r="O19" s="87">
        <f t="shared" si="11"/>
        <v>0</v>
      </c>
      <c r="P19" s="87">
        <f t="shared" si="11"/>
        <v>0</v>
      </c>
      <c r="Q19" s="87">
        <f t="shared" si="11"/>
        <v>441.7</v>
      </c>
      <c r="R19" s="87">
        <f t="shared" si="11"/>
        <v>0</v>
      </c>
      <c r="S19" s="87">
        <f t="shared" si="11"/>
        <v>0</v>
      </c>
      <c r="T19" s="87">
        <f t="shared" si="8"/>
        <v>441.7</v>
      </c>
      <c r="V19" s="87">
        <f t="shared" si="3"/>
        <v>0</v>
      </c>
      <c r="W19" s="93"/>
      <c r="X19" s="94"/>
      <c r="Y19" s="99"/>
      <c r="Z19" s="77"/>
      <c r="AA19" s="76"/>
      <c r="AB19" s="95"/>
      <c r="AC19" s="96"/>
      <c r="AD19" s="95"/>
      <c r="AE19" s="95"/>
      <c r="AF19" s="95"/>
      <c r="AG19" s="95"/>
      <c r="AH19" s="95"/>
      <c r="AI19" s="95"/>
      <c r="AJ19" s="97"/>
      <c r="AK19" s="95"/>
    </row>
    <row r="20" spans="1:37" ht="14.25" customHeight="1">
      <c r="A20" s="336" t="s">
        <v>212</v>
      </c>
      <c r="B20" s="309">
        <v>1280</v>
      </c>
      <c r="C20" s="309">
        <v>256</v>
      </c>
      <c r="D20" s="306">
        <f t="shared" si="6"/>
        <v>1536</v>
      </c>
      <c r="E20" s="307">
        <v>23010</v>
      </c>
      <c r="F20" s="307">
        <v>3</v>
      </c>
      <c r="G20" s="87">
        <f t="shared" si="11"/>
        <v>0</v>
      </c>
      <c r="H20" s="87">
        <f t="shared" si="11"/>
        <v>0</v>
      </c>
      <c r="I20" s="87">
        <f t="shared" si="11"/>
        <v>1280</v>
      </c>
      <c r="J20" s="87">
        <f t="shared" si="11"/>
        <v>0</v>
      </c>
      <c r="K20" s="87">
        <f t="shared" si="11"/>
        <v>0</v>
      </c>
      <c r="L20" s="87">
        <f t="shared" si="11"/>
        <v>0</v>
      </c>
      <c r="M20" s="87">
        <f t="shared" si="11"/>
        <v>0</v>
      </c>
      <c r="N20" s="87">
        <f t="shared" si="11"/>
        <v>0</v>
      </c>
      <c r="O20" s="87">
        <f t="shared" si="11"/>
        <v>0</v>
      </c>
      <c r="P20" s="87">
        <f t="shared" si="11"/>
        <v>0</v>
      </c>
      <c r="Q20" s="87">
        <f t="shared" si="11"/>
        <v>0</v>
      </c>
      <c r="R20" s="87">
        <f t="shared" si="11"/>
        <v>0</v>
      </c>
      <c r="S20" s="87">
        <f t="shared" si="11"/>
        <v>0</v>
      </c>
      <c r="T20" s="87">
        <f t="shared" si="8"/>
        <v>1280</v>
      </c>
      <c r="V20" s="87">
        <f t="shared" si="3"/>
        <v>0</v>
      </c>
      <c r="W20" s="93"/>
      <c r="X20" s="94"/>
      <c r="Y20" s="94"/>
      <c r="Z20" s="77"/>
      <c r="AA20" s="77"/>
      <c r="AB20" s="95"/>
      <c r="AC20" s="96"/>
      <c r="AD20" s="95"/>
      <c r="AE20" s="95"/>
      <c r="AF20" s="95"/>
      <c r="AG20" s="95"/>
      <c r="AH20" s="95"/>
      <c r="AI20" s="95"/>
      <c r="AJ20" s="97"/>
      <c r="AK20" s="95"/>
    </row>
    <row r="21" spans="1:37" ht="14.25" customHeight="1">
      <c r="A21" s="337" t="s">
        <v>1267</v>
      </c>
      <c r="B21" s="309">
        <v>1447.3</v>
      </c>
      <c r="C21" s="309"/>
      <c r="D21" s="306">
        <f t="shared" si="6"/>
        <v>1447.3</v>
      </c>
      <c r="E21" s="307">
        <v>23011</v>
      </c>
      <c r="F21" s="307">
        <v>2</v>
      </c>
      <c r="G21" s="87">
        <f t="shared" si="11"/>
        <v>0</v>
      </c>
      <c r="H21" s="87">
        <f t="shared" si="11"/>
        <v>1447.3</v>
      </c>
      <c r="I21" s="87">
        <f t="shared" si="11"/>
        <v>0</v>
      </c>
      <c r="J21" s="87">
        <f t="shared" si="11"/>
        <v>0</v>
      </c>
      <c r="K21" s="87">
        <f t="shared" si="11"/>
        <v>0</v>
      </c>
      <c r="L21" s="87">
        <f t="shared" si="11"/>
        <v>0</v>
      </c>
      <c r="M21" s="87">
        <f t="shared" si="11"/>
        <v>0</v>
      </c>
      <c r="N21" s="87">
        <f t="shared" si="11"/>
        <v>0</v>
      </c>
      <c r="O21" s="87">
        <f t="shared" si="11"/>
        <v>0</v>
      </c>
      <c r="P21" s="87">
        <f t="shared" si="11"/>
        <v>0</v>
      </c>
      <c r="Q21" s="87">
        <f t="shared" si="11"/>
        <v>0</v>
      </c>
      <c r="R21" s="87">
        <f t="shared" si="11"/>
        <v>0</v>
      </c>
      <c r="S21" s="87">
        <f t="shared" si="11"/>
        <v>0</v>
      </c>
      <c r="T21" s="87">
        <f t="shared" si="8"/>
        <v>1447.3</v>
      </c>
      <c r="V21" s="87">
        <f t="shared" si="3"/>
        <v>0</v>
      </c>
      <c r="W21" s="93"/>
      <c r="X21" s="94"/>
      <c r="Y21" s="94"/>
      <c r="Z21" s="76"/>
      <c r="AA21" s="76"/>
      <c r="AB21" s="95"/>
      <c r="AC21" s="96"/>
      <c r="AD21" s="95"/>
      <c r="AE21" s="95"/>
      <c r="AF21" s="95"/>
      <c r="AG21" s="95"/>
      <c r="AH21" s="95"/>
      <c r="AI21" s="95"/>
      <c r="AJ21" s="97"/>
      <c r="AK21" s="95"/>
    </row>
    <row r="22" spans="1:37" ht="14.25" customHeight="1">
      <c r="A22" s="336" t="s">
        <v>357</v>
      </c>
      <c r="B22" s="309">
        <v>200</v>
      </c>
      <c r="C22" s="309">
        <v>40</v>
      </c>
      <c r="D22" s="306">
        <f t="shared" si="6"/>
        <v>240</v>
      </c>
      <c r="E22" s="307">
        <v>23012</v>
      </c>
      <c r="F22" s="307">
        <v>2</v>
      </c>
      <c r="G22" s="87">
        <f t="shared" si="11"/>
        <v>0</v>
      </c>
      <c r="H22" s="87">
        <f t="shared" si="11"/>
        <v>200</v>
      </c>
      <c r="I22" s="87">
        <f t="shared" si="11"/>
        <v>0</v>
      </c>
      <c r="J22" s="87">
        <f t="shared" si="11"/>
        <v>0</v>
      </c>
      <c r="K22" s="87">
        <f t="shared" si="11"/>
        <v>0</v>
      </c>
      <c r="L22" s="87">
        <f t="shared" si="11"/>
        <v>0</v>
      </c>
      <c r="M22" s="87">
        <f t="shared" si="11"/>
        <v>0</v>
      </c>
      <c r="N22" s="87">
        <f t="shared" si="11"/>
        <v>0</v>
      </c>
      <c r="O22" s="87">
        <f t="shared" si="11"/>
        <v>0</v>
      </c>
      <c r="P22" s="87">
        <f t="shared" si="11"/>
        <v>0</v>
      </c>
      <c r="Q22" s="87">
        <f t="shared" si="11"/>
        <v>0</v>
      </c>
      <c r="R22" s="87">
        <f t="shared" si="11"/>
        <v>0</v>
      </c>
      <c r="S22" s="87">
        <f t="shared" si="11"/>
        <v>0</v>
      </c>
      <c r="T22" s="87">
        <f t="shared" si="8"/>
        <v>200</v>
      </c>
      <c r="V22" s="87">
        <f t="shared" si="3"/>
        <v>0</v>
      </c>
      <c r="W22" s="93"/>
      <c r="X22" s="94"/>
      <c r="Y22" s="94"/>
      <c r="Z22" s="76"/>
      <c r="AA22" s="76"/>
      <c r="AB22" s="95"/>
      <c r="AC22" s="96"/>
      <c r="AD22" s="95"/>
      <c r="AE22" s="95"/>
      <c r="AF22" s="95"/>
      <c r="AG22" s="95"/>
      <c r="AH22" s="95"/>
      <c r="AI22" s="95"/>
      <c r="AJ22" s="97"/>
      <c r="AK22" s="95"/>
    </row>
    <row r="23" spans="1:37" ht="14.25" customHeight="1">
      <c r="A23" s="337" t="s">
        <v>1268</v>
      </c>
      <c r="B23" s="309">
        <v>276</v>
      </c>
      <c r="C23" s="309"/>
      <c r="D23" s="306">
        <f t="shared" si="6"/>
        <v>276</v>
      </c>
      <c r="E23" s="307">
        <v>23013</v>
      </c>
      <c r="F23" s="373">
        <v>9</v>
      </c>
      <c r="G23" s="87">
        <f t="shared" si="11"/>
        <v>0</v>
      </c>
      <c r="H23" s="87">
        <f t="shared" si="11"/>
        <v>0</v>
      </c>
      <c r="I23" s="87">
        <f t="shared" si="11"/>
        <v>0</v>
      </c>
      <c r="J23" s="87">
        <f t="shared" si="11"/>
        <v>0</v>
      </c>
      <c r="K23" s="87">
        <f t="shared" si="11"/>
        <v>0</v>
      </c>
      <c r="L23" s="87">
        <f t="shared" si="11"/>
        <v>0</v>
      </c>
      <c r="M23" s="87">
        <f t="shared" si="11"/>
        <v>0</v>
      </c>
      <c r="N23" s="87">
        <f t="shared" si="11"/>
        <v>0</v>
      </c>
      <c r="O23" s="87">
        <f t="shared" si="11"/>
        <v>276</v>
      </c>
      <c r="P23" s="87">
        <f t="shared" si="11"/>
        <v>0</v>
      </c>
      <c r="Q23" s="87">
        <f t="shared" si="11"/>
        <v>0</v>
      </c>
      <c r="R23" s="87">
        <f t="shared" si="11"/>
        <v>0</v>
      </c>
      <c r="S23" s="87">
        <f t="shared" si="11"/>
        <v>0</v>
      </c>
      <c r="T23" s="87">
        <f t="shared" si="8"/>
        <v>276</v>
      </c>
      <c r="V23" s="87">
        <f t="shared" si="3"/>
        <v>0</v>
      </c>
      <c r="W23" s="93"/>
      <c r="X23" s="94"/>
      <c r="Y23" s="94"/>
      <c r="Z23" s="76"/>
      <c r="AA23" s="76"/>
      <c r="AB23" s="95"/>
      <c r="AC23" s="96"/>
      <c r="AD23" s="95"/>
      <c r="AE23" s="95"/>
      <c r="AF23" s="95"/>
      <c r="AG23" s="95"/>
      <c r="AH23" s="95"/>
      <c r="AI23" s="95"/>
      <c r="AJ23" s="97"/>
      <c r="AK23" s="95"/>
    </row>
    <row r="24" spans="1:37" ht="14.25" customHeight="1">
      <c r="A24" s="337"/>
      <c r="B24" s="309"/>
      <c r="C24" s="309"/>
      <c r="D24" s="306">
        <f t="shared" si="6"/>
        <v>0</v>
      </c>
      <c r="E24" s="307"/>
      <c r="F24" s="307"/>
      <c r="G24" s="87">
        <f t="shared" si="11"/>
        <v>0</v>
      </c>
      <c r="H24" s="87">
        <f t="shared" si="11"/>
        <v>0</v>
      </c>
      <c r="I24" s="87">
        <f t="shared" si="11"/>
        <v>0</v>
      </c>
      <c r="J24" s="87">
        <f t="shared" si="11"/>
        <v>0</v>
      </c>
      <c r="K24" s="87">
        <f t="shared" si="11"/>
        <v>0</v>
      </c>
      <c r="L24" s="87">
        <f t="shared" si="11"/>
        <v>0</v>
      </c>
      <c r="M24" s="87">
        <f t="shared" si="11"/>
        <v>0</v>
      </c>
      <c r="N24" s="87">
        <f t="shared" si="11"/>
        <v>0</v>
      </c>
      <c r="O24" s="87">
        <f t="shared" si="11"/>
        <v>0</v>
      </c>
      <c r="P24" s="87">
        <f t="shared" si="11"/>
        <v>0</v>
      </c>
      <c r="Q24" s="87">
        <f t="shared" si="11"/>
        <v>0</v>
      </c>
      <c r="R24" s="87">
        <f t="shared" si="11"/>
        <v>0</v>
      </c>
      <c r="S24" s="87">
        <f t="shared" si="11"/>
        <v>0</v>
      </c>
      <c r="T24" s="87">
        <f t="shared" si="8"/>
        <v>0</v>
      </c>
      <c r="V24" s="87">
        <f t="shared" si="3"/>
        <v>0</v>
      </c>
      <c r="W24" s="93"/>
      <c r="X24" s="94"/>
      <c r="Y24" s="94"/>
      <c r="Z24" s="76"/>
      <c r="AA24" s="76"/>
      <c r="AB24" s="95"/>
      <c r="AC24" s="96"/>
      <c r="AD24" s="95"/>
      <c r="AE24" s="95"/>
      <c r="AF24" s="95"/>
      <c r="AG24" s="95"/>
      <c r="AH24" s="95"/>
      <c r="AI24" s="95"/>
      <c r="AJ24" s="97"/>
      <c r="AK24" s="95"/>
    </row>
    <row r="25" spans="1:37" ht="14.25" customHeight="1">
      <c r="A25" s="310"/>
      <c r="B25" s="309"/>
      <c r="C25" s="306"/>
      <c r="D25" s="306">
        <f t="shared" si="6"/>
        <v>0</v>
      </c>
      <c r="E25" s="307"/>
      <c r="F25" s="307"/>
      <c r="G25" s="87">
        <f t="shared" si="11"/>
        <v>0</v>
      </c>
      <c r="H25" s="87">
        <f t="shared" si="11"/>
        <v>0</v>
      </c>
      <c r="I25" s="87">
        <f t="shared" si="11"/>
        <v>0</v>
      </c>
      <c r="J25" s="87">
        <f t="shared" si="11"/>
        <v>0</v>
      </c>
      <c r="K25" s="87">
        <f t="shared" si="11"/>
        <v>0</v>
      </c>
      <c r="L25" s="87">
        <f t="shared" si="11"/>
        <v>0</v>
      </c>
      <c r="M25" s="87">
        <f t="shared" si="11"/>
        <v>0</v>
      </c>
      <c r="N25" s="87">
        <f t="shared" si="11"/>
        <v>0</v>
      </c>
      <c r="O25" s="87">
        <f t="shared" si="11"/>
        <v>0</v>
      </c>
      <c r="P25" s="87">
        <f t="shared" si="11"/>
        <v>0</v>
      </c>
      <c r="Q25" s="87">
        <f t="shared" si="11"/>
        <v>0</v>
      </c>
      <c r="R25" s="87">
        <f t="shared" si="11"/>
        <v>0</v>
      </c>
      <c r="S25" s="87">
        <f t="shared" si="11"/>
        <v>0</v>
      </c>
      <c r="T25" s="87">
        <f t="shared" si="8"/>
        <v>0</v>
      </c>
      <c r="V25" s="87">
        <f t="shared" si="3"/>
        <v>0</v>
      </c>
      <c r="W25" s="93"/>
      <c r="X25" s="94"/>
      <c r="Y25" s="94"/>
      <c r="Z25" s="77"/>
      <c r="AA25" s="77"/>
      <c r="AB25" s="95"/>
      <c r="AC25" s="96"/>
      <c r="AD25" s="95"/>
      <c r="AE25" s="95"/>
      <c r="AF25" s="95"/>
      <c r="AG25" s="95"/>
      <c r="AH25" s="95"/>
      <c r="AI25" s="95"/>
      <c r="AJ25" s="97"/>
      <c r="AK25" s="95"/>
    </row>
    <row r="26" spans="1:37" ht="14.25" customHeight="1">
      <c r="A26" s="310" t="s">
        <v>387</v>
      </c>
      <c r="B26" s="309"/>
      <c r="C26" s="306"/>
      <c r="D26" s="306">
        <f t="shared" si="6"/>
        <v>0</v>
      </c>
      <c r="E26" s="212" t="s">
        <v>211</v>
      </c>
      <c r="F26" s="307">
        <v>6</v>
      </c>
      <c r="G26" s="87">
        <f t="shared" si="11"/>
        <v>0</v>
      </c>
      <c r="H26" s="87">
        <f t="shared" si="11"/>
        <v>0</v>
      </c>
      <c r="I26" s="87">
        <f t="shared" si="11"/>
        <v>0</v>
      </c>
      <c r="J26" s="87">
        <f t="shared" si="11"/>
        <v>0</v>
      </c>
      <c r="K26" s="87">
        <f t="shared" si="11"/>
        <v>0</v>
      </c>
      <c r="L26" s="87">
        <f t="shared" si="11"/>
        <v>0</v>
      </c>
      <c r="M26" s="87">
        <f t="shared" si="11"/>
        <v>0</v>
      </c>
      <c r="N26" s="87">
        <f t="shared" si="11"/>
        <v>0</v>
      </c>
      <c r="O26" s="87">
        <f t="shared" si="11"/>
        <v>0</v>
      </c>
      <c r="P26" s="87">
        <f t="shared" si="11"/>
        <v>0</v>
      </c>
      <c r="Q26" s="87">
        <f t="shared" si="11"/>
        <v>0</v>
      </c>
      <c r="R26" s="87">
        <f t="shared" si="11"/>
        <v>0</v>
      </c>
      <c r="S26" s="87">
        <f t="shared" si="11"/>
        <v>0</v>
      </c>
      <c r="T26" s="87">
        <f t="shared" si="8"/>
        <v>0</v>
      </c>
      <c r="V26" s="87">
        <f t="shared" si="3"/>
        <v>0</v>
      </c>
      <c r="W26" s="93"/>
      <c r="X26" s="94"/>
      <c r="Y26" s="94"/>
      <c r="Z26" s="77"/>
      <c r="AA26" s="76"/>
      <c r="AB26" s="95"/>
      <c r="AC26" s="96"/>
      <c r="AD26" s="95"/>
      <c r="AE26" s="95"/>
      <c r="AF26" s="95"/>
      <c r="AG26" s="95"/>
      <c r="AH26" s="95"/>
      <c r="AI26" s="95"/>
      <c r="AJ26" s="97"/>
      <c r="AK26" s="95"/>
    </row>
    <row r="27" spans="1:37" ht="14.25" customHeight="1">
      <c r="A27" s="310"/>
      <c r="B27" s="309"/>
      <c r="C27" s="306"/>
      <c r="D27" s="306">
        <f t="shared" si="6"/>
        <v>0</v>
      </c>
      <c r="E27" s="307"/>
      <c r="F27" s="315"/>
      <c r="G27" s="87">
        <f t="shared" si="11"/>
        <v>0</v>
      </c>
      <c r="H27" s="87">
        <f t="shared" si="11"/>
        <v>0</v>
      </c>
      <c r="I27" s="87">
        <f t="shared" si="11"/>
        <v>0</v>
      </c>
      <c r="J27" s="87">
        <f t="shared" si="11"/>
        <v>0</v>
      </c>
      <c r="K27" s="87">
        <f t="shared" si="11"/>
        <v>0</v>
      </c>
      <c r="L27" s="87">
        <f t="shared" si="11"/>
        <v>0</v>
      </c>
      <c r="M27" s="87">
        <f t="shared" si="11"/>
        <v>0</v>
      </c>
      <c r="N27" s="87">
        <f t="shared" si="11"/>
        <v>0</v>
      </c>
      <c r="O27" s="87">
        <f t="shared" si="11"/>
        <v>0</v>
      </c>
      <c r="P27" s="87">
        <f t="shared" si="11"/>
        <v>0</v>
      </c>
      <c r="Q27" s="87">
        <f t="shared" si="11"/>
        <v>0</v>
      </c>
      <c r="R27" s="87">
        <f t="shared" si="11"/>
        <v>0</v>
      </c>
      <c r="S27" s="87">
        <f t="shared" si="11"/>
        <v>0</v>
      </c>
      <c r="T27" s="87">
        <f t="shared" si="8"/>
        <v>0</v>
      </c>
      <c r="V27" s="87">
        <f t="shared" si="3"/>
        <v>0</v>
      </c>
      <c r="W27" s="93"/>
      <c r="X27" s="94"/>
      <c r="Y27" s="94"/>
      <c r="Z27" s="77"/>
      <c r="AA27" s="77"/>
      <c r="AB27" s="95"/>
      <c r="AC27" s="96"/>
      <c r="AD27" s="95"/>
      <c r="AE27" s="95"/>
      <c r="AF27" s="95"/>
      <c r="AG27" s="95"/>
      <c r="AH27" s="95"/>
      <c r="AI27" s="95"/>
      <c r="AJ27" s="97"/>
      <c r="AK27" s="95"/>
    </row>
    <row r="28" spans="1:37" ht="14.25" customHeight="1">
      <c r="A28" s="312" t="s">
        <v>222</v>
      </c>
      <c r="B28" s="316">
        <f t="shared" ref="B28:D28" si="12">SUM(B16:B27)</f>
        <v>9176.2199999999993</v>
      </c>
      <c r="C28" s="316">
        <f t="shared" si="12"/>
        <v>1428.73</v>
      </c>
      <c r="D28" s="316">
        <f t="shared" si="12"/>
        <v>10604.949999999997</v>
      </c>
      <c r="E28" s="317"/>
      <c r="F28" s="318"/>
      <c r="G28" s="110">
        <f t="shared" ref="G28:T28" si="13">SUM(G16:G27)</f>
        <v>399.03</v>
      </c>
      <c r="H28" s="110">
        <f t="shared" si="13"/>
        <v>1647.3</v>
      </c>
      <c r="I28" s="110">
        <f t="shared" si="13"/>
        <v>1280</v>
      </c>
      <c r="J28" s="110">
        <f t="shared" si="13"/>
        <v>0</v>
      </c>
      <c r="K28" s="110">
        <f t="shared" si="13"/>
        <v>0</v>
      </c>
      <c r="L28" s="110">
        <f t="shared" si="13"/>
        <v>0</v>
      </c>
      <c r="M28" s="110">
        <f t="shared" si="13"/>
        <v>0</v>
      </c>
      <c r="N28" s="110">
        <f t="shared" si="13"/>
        <v>0</v>
      </c>
      <c r="O28" s="110">
        <f t="shared" si="13"/>
        <v>276</v>
      </c>
      <c r="P28" s="110">
        <f t="shared" si="13"/>
        <v>0</v>
      </c>
      <c r="Q28" s="110">
        <f t="shared" si="13"/>
        <v>5573.8899999999994</v>
      </c>
      <c r="R28" s="110">
        <f t="shared" si="13"/>
        <v>0</v>
      </c>
      <c r="S28" s="110">
        <f t="shared" si="13"/>
        <v>0</v>
      </c>
      <c r="T28" s="110">
        <f t="shared" si="13"/>
        <v>9176.2199999999993</v>
      </c>
      <c r="V28" s="87">
        <f t="shared" si="3"/>
        <v>0</v>
      </c>
      <c r="W28" s="93"/>
      <c r="X28" s="94"/>
      <c r="Y28" s="94"/>
      <c r="Z28" s="77"/>
      <c r="AA28" s="77"/>
      <c r="AB28" s="95"/>
      <c r="AC28" s="96"/>
      <c r="AD28" s="95"/>
      <c r="AE28" s="95"/>
      <c r="AF28" s="95"/>
      <c r="AG28" s="95"/>
      <c r="AH28" s="95"/>
      <c r="AI28" s="95"/>
      <c r="AJ28" s="97"/>
      <c r="AK28" s="95"/>
    </row>
    <row r="29" spans="1:37" ht="14.25" customHeight="1">
      <c r="A29" s="305" t="s">
        <v>349</v>
      </c>
      <c r="B29" s="319">
        <v>367.76</v>
      </c>
      <c r="C29" s="319"/>
      <c r="D29" s="314">
        <f t="shared" ref="D29:D38" si="14">SUM(B29:C29)</f>
        <v>367.76</v>
      </c>
      <c r="E29" s="307">
        <v>23015</v>
      </c>
      <c r="F29" s="307">
        <v>1</v>
      </c>
      <c r="G29" s="87">
        <f t="shared" ref="G29:S38" si="15">IF($F29=G$1,+$B29,0)</f>
        <v>367.76</v>
      </c>
      <c r="H29" s="87">
        <f t="shared" si="15"/>
        <v>0</v>
      </c>
      <c r="I29" s="87">
        <f t="shared" si="15"/>
        <v>0</v>
      </c>
      <c r="J29" s="87">
        <f t="shared" si="15"/>
        <v>0</v>
      </c>
      <c r="K29" s="87">
        <f t="shared" si="15"/>
        <v>0</v>
      </c>
      <c r="L29" s="87">
        <f t="shared" si="15"/>
        <v>0</v>
      </c>
      <c r="M29" s="87">
        <f t="shared" si="15"/>
        <v>0</v>
      </c>
      <c r="N29" s="87">
        <f t="shared" si="15"/>
        <v>0</v>
      </c>
      <c r="O29" s="87">
        <f t="shared" si="15"/>
        <v>0</v>
      </c>
      <c r="P29" s="87">
        <f t="shared" si="15"/>
        <v>0</v>
      </c>
      <c r="Q29" s="87">
        <f t="shared" si="15"/>
        <v>0</v>
      </c>
      <c r="R29" s="87">
        <f t="shared" si="15"/>
        <v>0</v>
      </c>
      <c r="S29" s="87">
        <f t="shared" si="15"/>
        <v>0</v>
      </c>
      <c r="T29" s="87">
        <f t="shared" ref="T29:T38" si="16">SUM(G29:R29)</f>
        <v>367.76</v>
      </c>
      <c r="V29" s="87">
        <f t="shared" si="3"/>
        <v>0</v>
      </c>
      <c r="W29" s="93"/>
      <c r="X29" s="94"/>
      <c r="Y29" s="99"/>
      <c r="Z29" s="77"/>
      <c r="AA29" s="76"/>
      <c r="AB29" s="95"/>
      <c r="AC29" s="96"/>
      <c r="AD29" s="95"/>
      <c r="AE29" s="95"/>
      <c r="AF29" s="95"/>
      <c r="AG29" s="95"/>
      <c r="AH29" s="95"/>
      <c r="AI29" s="95"/>
      <c r="AJ29" s="97"/>
      <c r="AK29" s="95"/>
    </row>
    <row r="30" spans="1:37" ht="14.25" customHeight="1">
      <c r="A30" s="336" t="s">
        <v>572</v>
      </c>
      <c r="B30" s="306">
        <v>31.47</v>
      </c>
      <c r="C30" s="306"/>
      <c r="D30" s="314">
        <f t="shared" si="14"/>
        <v>31.47</v>
      </c>
      <c r="E30" s="212" t="s">
        <v>548</v>
      </c>
      <c r="F30" s="307">
        <v>1</v>
      </c>
      <c r="G30" s="87">
        <f t="shared" si="15"/>
        <v>31.47</v>
      </c>
      <c r="H30" s="87">
        <f t="shared" si="15"/>
        <v>0</v>
      </c>
      <c r="I30" s="87">
        <f t="shared" si="15"/>
        <v>0</v>
      </c>
      <c r="J30" s="87">
        <f t="shared" si="15"/>
        <v>0</v>
      </c>
      <c r="K30" s="87">
        <f t="shared" si="15"/>
        <v>0</v>
      </c>
      <c r="L30" s="87">
        <f t="shared" si="15"/>
        <v>0</v>
      </c>
      <c r="M30" s="87">
        <f t="shared" si="15"/>
        <v>0</v>
      </c>
      <c r="N30" s="87">
        <f t="shared" si="15"/>
        <v>0</v>
      </c>
      <c r="O30" s="87">
        <f t="shared" si="15"/>
        <v>0</v>
      </c>
      <c r="P30" s="87">
        <f t="shared" si="15"/>
        <v>0</v>
      </c>
      <c r="Q30" s="87">
        <f t="shared" si="15"/>
        <v>0</v>
      </c>
      <c r="R30" s="87">
        <f t="shared" si="15"/>
        <v>0</v>
      </c>
      <c r="S30" s="87">
        <f t="shared" si="15"/>
        <v>0</v>
      </c>
      <c r="T30" s="100">
        <f t="shared" si="16"/>
        <v>31.47</v>
      </c>
      <c r="V30" s="87">
        <f t="shared" si="3"/>
        <v>0</v>
      </c>
      <c r="W30" s="93"/>
      <c r="X30" s="94"/>
      <c r="Y30" s="94"/>
      <c r="Z30" s="77"/>
      <c r="AA30" s="77"/>
      <c r="AB30" s="95"/>
      <c r="AC30" s="96"/>
      <c r="AD30" s="95"/>
      <c r="AE30" s="95"/>
      <c r="AF30" s="95"/>
      <c r="AG30" s="95"/>
      <c r="AH30" s="95"/>
      <c r="AI30" s="95"/>
      <c r="AJ30" s="97"/>
      <c r="AK30" s="95"/>
    </row>
    <row r="31" spans="1:37" ht="14.25" customHeight="1">
      <c r="A31" s="305" t="s">
        <v>239</v>
      </c>
      <c r="B31" s="306">
        <v>279.56</v>
      </c>
      <c r="C31" s="306"/>
      <c r="D31" s="306">
        <f t="shared" si="14"/>
        <v>279.56</v>
      </c>
      <c r="E31" s="307">
        <v>23014</v>
      </c>
      <c r="F31" s="307">
        <v>1</v>
      </c>
      <c r="G31" s="87">
        <f t="shared" si="15"/>
        <v>279.56</v>
      </c>
      <c r="H31" s="87">
        <f t="shared" si="15"/>
        <v>0</v>
      </c>
      <c r="I31" s="87">
        <f t="shared" si="15"/>
        <v>0</v>
      </c>
      <c r="J31" s="87">
        <f t="shared" si="15"/>
        <v>0</v>
      </c>
      <c r="K31" s="87">
        <f t="shared" si="15"/>
        <v>0</v>
      </c>
      <c r="L31" s="87">
        <f t="shared" si="15"/>
        <v>0</v>
      </c>
      <c r="M31" s="87">
        <f t="shared" si="15"/>
        <v>0</v>
      </c>
      <c r="N31" s="87">
        <f t="shared" si="15"/>
        <v>0</v>
      </c>
      <c r="O31" s="87">
        <f t="shared" si="15"/>
        <v>0</v>
      </c>
      <c r="P31" s="87">
        <f t="shared" si="15"/>
        <v>0</v>
      </c>
      <c r="Q31" s="87">
        <f t="shared" si="15"/>
        <v>0</v>
      </c>
      <c r="R31" s="87">
        <f t="shared" si="15"/>
        <v>0</v>
      </c>
      <c r="S31" s="87">
        <f t="shared" si="15"/>
        <v>0</v>
      </c>
      <c r="T31" s="100">
        <f t="shared" si="16"/>
        <v>279.56</v>
      </c>
      <c r="V31" s="87">
        <f t="shared" si="3"/>
        <v>0</v>
      </c>
      <c r="W31" s="93"/>
      <c r="X31" s="94"/>
      <c r="Y31" s="94"/>
      <c r="Z31" s="77"/>
      <c r="AA31" s="77"/>
      <c r="AB31" s="95"/>
      <c r="AC31" s="96"/>
      <c r="AD31" s="95"/>
      <c r="AE31" s="95"/>
      <c r="AF31" s="95"/>
      <c r="AG31" s="95"/>
      <c r="AH31" s="95"/>
      <c r="AI31" s="95"/>
      <c r="AJ31" s="97"/>
      <c r="AK31" s="95"/>
    </row>
    <row r="32" spans="1:37" ht="14.25" customHeight="1">
      <c r="A32" s="336" t="s">
        <v>212</v>
      </c>
      <c r="B32" s="306">
        <v>565</v>
      </c>
      <c r="C32" s="306">
        <v>113</v>
      </c>
      <c r="D32" s="314">
        <f t="shared" si="14"/>
        <v>678</v>
      </c>
      <c r="E32" s="307">
        <v>23016</v>
      </c>
      <c r="F32" s="307">
        <v>3</v>
      </c>
      <c r="G32" s="87">
        <f t="shared" si="15"/>
        <v>0</v>
      </c>
      <c r="H32" s="87">
        <f t="shared" si="15"/>
        <v>0</v>
      </c>
      <c r="I32" s="87">
        <f t="shared" si="15"/>
        <v>565</v>
      </c>
      <c r="J32" s="87">
        <f t="shared" si="15"/>
        <v>0</v>
      </c>
      <c r="K32" s="87">
        <f t="shared" si="15"/>
        <v>0</v>
      </c>
      <c r="L32" s="87">
        <f t="shared" si="15"/>
        <v>0</v>
      </c>
      <c r="M32" s="87">
        <f t="shared" si="15"/>
        <v>0</v>
      </c>
      <c r="N32" s="87">
        <f t="shared" si="15"/>
        <v>0</v>
      </c>
      <c r="O32" s="87">
        <f t="shared" si="15"/>
        <v>0</v>
      </c>
      <c r="P32" s="87">
        <f t="shared" si="15"/>
        <v>0</v>
      </c>
      <c r="Q32" s="87">
        <f t="shared" si="15"/>
        <v>0</v>
      </c>
      <c r="R32" s="87">
        <f t="shared" si="15"/>
        <v>0</v>
      </c>
      <c r="S32" s="87">
        <f t="shared" si="15"/>
        <v>0</v>
      </c>
      <c r="T32" s="100">
        <f t="shared" si="16"/>
        <v>565</v>
      </c>
      <c r="V32" s="87">
        <f t="shared" si="3"/>
        <v>0</v>
      </c>
      <c r="W32" s="93"/>
      <c r="X32" s="94"/>
      <c r="Y32" s="94"/>
      <c r="Z32" s="76"/>
      <c r="AA32" s="76"/>
      <c r="AB32" s="95"/>
      <c r="AC32" s="96"/>
      <c r="AD32" s="95"/>
      <c r="AE32" s="95"/>
      <c r="AF32" s="95"/>
      <c r="AG32" s="95"/>
      <c r="AH32" s="95"/>
      <c r="AI32" s="95"/>
      <c r="AJ32" s="97"/>
      <c r="AK32" s="95"/>
    </row>
    <row r="33" spans="1:37" ht="14.25" customHeight="1">
      <c r="A33" s="336" t="s">
        <v>829</v>
      </c>
      <c r="B33" s="306">
        <v>225</v>
      </c>
      <c r="C33" s="306">
        <v>45</v>
      </c>
      <c r="D33" s="314">
        <f t="shared" si="14"/>
        <v>270</v>
      </c>
      <c r="E33" s="307">
        <v>23017</v>
      </c>
      <c r="F33" s="307">
        <v>9</v>
      </c>
      <c r="G33" s="87">
        <f t="shared" si="15"/>
        <v>0</v>
      </c>
      <c r="H33" s="87">
        <f t="shared" si="15"/>
        <v>0</v>
      </c>
      <c r="I33" s="87">
        <f t="shared" si="15"/>
        <v>0</v>
      </c>
      <c r="J33" s="87">
        <f t="shared" si="15"/>
        <v>0</v>
      </c>
      <c r="K33" s="87">
        <f t="shared" si="15"/>
        <v>0</v>
      </c>
      <c r="L33" s="87">
        <f t="shared" si="15"/>
        <v>0</v>
      </c>
      <c r="M33" s="87">
        <f t="shared" si="15"/>
        <v>0</v>
      </c>
      <c r="N33" s="87">
        <f t="shared" si="15"/>
        <v>0</v>
      </c>
      <c r="O33" s="87">
        <f t="shared" si="15"/>
        <v>225</v>
      </c>
      <c r="P33" s="87">
        <f t="shared" si="15"/>
        <v>0</v>
      </c>
      <c r="Q33" s="87">
        <f t="shared" si="15"/>
        <v>0</v>
      </c>
      <c r="R33" s="87">
        <f t="shared" si="15"/>
        <v>0</v>
      </c>
      <c r="S33" s="87">
        <f t="shared" si="15"/>
        <v>0</v>
      </c>
      <c r="T33" s="100">
        <f t="shared" si="16"/>
        <v>225</v>
      </c>
      <c r="V33" s="87">
        <f t="shared" si="3"/>
        <v>0</v>
      </c>
      <c r="W33" s="93"/>
      <c r="X33" s="94"/>
      <c r="Y33" s="94"/>
      <c r="Z33" s="76"/>
      <c r="AA33" s="76"/>
      <c r="AB33" s="95"/>
      <c r="AC33" s="96"/>
      <c r="AD33" s="95"/>
      <c r="AE33" s="95"/>
      <c r="AF33" s="95"/>
      <c r="AG33" s="95"/>
      <c r="AH33" s="95"/>
      <c r="AI33" s="95"/>
      <c r="AJ33" s="97"/>
      <c r="AK33" s="95"/>
    </row>
    <row r="34" spans="1:37" ht="14.25" customHeight="1">
      <c r="A34" s="336" t="s">
        <v>359</v>
      </c>
      <c r="B34" s="306">
        <v>200</v>
      </c>
      <c r="C34" s="306"/>
      <c r="D34" s="314">
        <f t="shared" si="14"/>
        <v>200</v>
      </c>
      <c r="E34" s="307">
        <v>23018</v>
      </c>
      <c r="F34" s="307">
        <v>2</v>
      </c>
      <c r="G34" s="87">
        <f t="shared" si="15"/>
        <v>0</v>
      </c>
      <c r="H34" s="87">
        <f t="shared" si="15"/>
        <v>200</v>
      </c>
      <c r="I34" s="87">
        <f t="shared" si="15"/>
        <v>0</v>
      </c>
      <c r="J34" s="87">
        <f t="shared" si="15"/>
        <v>0</v>
      </c>
      <c r="K34" s="87">
        <f t="shared" si="15"/>
        <v>0</v>
      </c>
      <c r="L34" s="87">
        <f t="shared" si="15"/>
        <v>0</v>
      </c>
      <c r="M34" s="87">
        <f t="shared" si="15"/>
        <v>0</v>
      </c>
      <c r="N34" s="87">
        <f t="shared" si="15"/>
        <v>0</v>
      </c>
      <c r="O34" s="87">
        <f t="shared" si="15"/>
        <v>0</v>
      </c>
      <c r="P34" s="87">
        <f t="shared" si="15"/>
        <v>0</v>
      </c>
      <c r="Q34" s="87">
        <f t="shared" si="15"/>
        <v>0</v>
      </c>
      <c r="R34" s="87">
        <f t="shared" si="15"/>
        <v>0</v>
      </c>
      <c r="S34" s="87">
        <f t="shared" si="15"/>
        <v>0</v>
      </c>
      <c r="T34" s="100">
        <f t="shared" si="16"/>
        <v>200</v>
      </c>
      <c r="V34" s="87">
        <f t="shared" si="3"/>
        <v>0</v>
      </c>
      <c r="W34" s="93"/>
      <c r="X34" s="94"/>
      <c r="Y34" s="94"/>
      <c r="Z34" s="76"/>
      <c r="AA34" s="76"/>
      <c r="AB34" s="95"/>
      <c r="AC34" s="96"/>
      <c r="AD34" s="95"/>
      <c r="AE34" s="95"/>
      <c r="AF34" s="95"/>
      <c r="AG34" s="95"/>
      <c r="AH34" s="95"/>
      <c r="AI34" s="95"/>
      <c r="AJ34" s="97"/>
      <c r="AK34" s="95"/>
    </row>
    <row r="35" spans="1:37" ht="14.25" customHeight="1">
      <c r="A35" s="305" t="s">
        <v>582</v>
      </c>
      <c r="B35" s="306"/>
      <c r="C35" s="306"/>
      <c r="D35" s="314">
        <f t="shared" si="14"/>
        <v>0</v>
      </c>
      <c r="E35" s="212" t="s">
        <v>548</v>
      </c>
      <c r="F35" s="307">
        <v>6</v>
      </c>
      <c r="G35" s="87">
        <f t="shared" si="15"/>
        <v>0</v>
      </c>
      <c r="H35" s="87">
        <f t="shared" si="15"/>
        <v>0</v>
      </c>
      <c r="I35" s="87">
        <f t="shared" si="15"/>
        <v>0</v>
      </c>
      <c r="J35" s="87">
        <f t="shared" si="15"/>
        <v>0</v>
      </c>
      <c r="K35" s="87">
        <f t="shared" si="15"/>
        <v>0</v>
      </c>
      <c r="L35" s="87">
        <f t="shared" si="15"/>
        <v>0</v>
      </c>
      <c r="M35" s="87">
        <f t="shared" si="15"/>
        <v>0</v>
      </c>
      <c r="N35" s="87">
        <f t="shared" si="15"/>
        <v>0</v>
      </c>
      <c r="O35" s="87">
        <f t="shared" si="15"/>
        <v>0</v>
      </c>
      <c r="P35" s="87">
        <f t="shared" si="15"/>
        <v>0</v>
      </c>
      <c r="Q35" s="87">
        <f t="shared" si="15"/>
        <v>0</v>
      </c>
      <c r="R35" s="87">
        <f t="shared" si="15"/>
        <v>0</v>
      </c>
      <c r="S35" s="87">
        <f t="shared" si="15"/>
        <v>0</v>
      </c>
      <c r="T35" s="100">
        <f t="shared" si="16"/>
        <v>0</v>
      </c>
      <c r="V35" s="87">
        <f t="shared" si="3"/>
        <v>0</v>
      </c>
      <c r="W35" s="93"/>
      <c r="X35" s="94"/>
      <c r="Y35" s="94"/>
      <c r="Z35" s="76"/>
      <c r="AA35" s="76"/>
      <c r="AB35" s="95"/>
      <c r="AC35" s="96"/>
      <c r="AD35" s="95"/>
      <c r="AE35" s="95"/>
      <c r="AF35" s="95"/>
      <c r="AG35" s="95"/>
      <c r="AH35" s="95"/>
      <c r="AI35" s="95"/>
      <c r="AJ35" s="97"/>
      <c r="AK35" s="95"/>
    </row>
    <row r="36" spans="1:37" ht="14.25" customHeight="1">
      <c r="A36" s="305"/>
      <c r="B36" s="306"/>
      <c r="C36" s="306"/>
      <c r="D36" s="314">
        <f t="shared" si="14"/>
        <v>0</v>
      </c>
      <c r="E36" s="307"/>
      <c r="F36" s="307"/>
      <c r="G36" s="87">
        <f t="shared" si="15"/>
        <v>0</v>
      </c>
      <c r="H36" s="87">
        <f t="shared" si="15"/>
        <v>0</v>
      </c>
      <c r="I36" s="87">
        <f t="shared" si="15"/>
        <v>0</v>
      </c>
      <c r="J36" s="87">
        <f t="shared" si="15"/>
        <v>0</v>
      </c>
      <c r="K36" s="87">
        <f t="shared" si="15"/>
        <v>0</v>
      </c>
      <c r="L36" s="87">
        <f t="shared" si="15"/>
        <v>0</v>
      </c>
      <c r="M36" s="87">
        <f t="shared" si="15"/>
        <v>0</v>
      </c>
      <c r="N36" s="87">
        <f t="shared" si="15"/>
        <v>0</v>
      </c>
      <c r="O36" s="87">
        <f t="shared" si="15"/>
        <v>0</v>
      </c>
      <c r="P36" s="87">
        <f t="shared" si="15"/>
        <v>0</v>
      </c>
      <c r="Q36" s="87">
        <f t="shared" si="15"/>
        <v>0</v>
      </c>
      <c r="R36" s="87">
        <f t="shared" si="15"/>
        <v>0</v>
      </c>
      <c r="S36" s="87">
        <f t="shared" si="15"/>
        <v>0</v>
      </c>
      <c r="T36" s="100">
        <f t="shared" si="16"/>
        <v>0</v>
      </c>
      <c r="V36" s="87">
        <f t="shared" si="3"/>
        <v>0</v>
      </c>
      <c r="W36" s="93"/>
      <c r="X36" s="94"/>
      <c r="Y36" s="99"/>
      <c r="Z36" s="77"/>
      <c r="AA36" s="76"/>
      <c r="AB36" s="96"/>
      <c r="AC36" s="95"/>
      <c r="AD36" s="95"/>
      <c r="AE36" s="95"/>
      <c r="AF36" s="95"/>
      <c r="AG36" s="95"/>
      <c r="AH36" s="95"/>
      <c r="AI36" s="95"/>
      <c r="AJ36" s="97"/>
      <c r="AK36" s="95"/>
    </row>
    <row r="37" spans="1:37" ht="14.25" customHeight="1">
      <c r="A37" s="305"/>
      <c r="B37" s="306"/>
      <c r="C37" s="306"/>
      <c r="D37" s="314">
        <f t="shared" si="14"/>
        <v>0</v>
      </c>
      <c r="E37" s="307"/>
      <c r="F37" s="307"/>
      <c r="G37" s="87">
        <f t="shared" si="15"/>
        <v>0</v>
      </c>
      <c r="H37" s="87">
        <f t="shared" si="15"/>
        <v>0</v>
      </c>
      <c r="I37" s="87">
        <f t="shared" si="15"/>
        <v>0</v>
      </c>
      <c r="J37" s="87">
        <f t="shared" si="15"/>
        <v>0</v>
      </c>
      <c r="K37" s="87">
        <f t="shared" si="15"/>
        <v>0</v>
      </c>
      <c r="L37" s="87">
        <f t="shared" si="15"/>
        <v>0</v>
      </c>
      <c r="M37" s="87">
        <f t="shared" si="15"/>
        <v>0</v>
      </c>
      <c r="N37" s="87">
        <f t="shared" si="15"/>
        <v>0</v>
      </c>
      <c r="O37" s="87">
        <f t="shared" si="15"/>
        <v>0</v>
      </c>
      <c r="P37" s="87">
        <f t="shared" si="15"/>
        <v>0</v>
      </c>
      <c r="Q37" s="87">
        <f t="shared" si="15"/>
        <v>0</v>
      </c>
      <c r="R37" s="87">
        <f t="shared" si="15"/>
        <v>0</v>
      </c>
      <c r="S37" s="87">
        <f t="shared" si="15"/>
        <v>0</v>
      </c>
      <c r="T37" s="100">
        <f t="shared" si="16"/>
        <v>0</v>
      </c>
      <c r="V37" s="87">
        <f t="shared" si="3"/>
        <v>0</v>
      </c>
    </row>
    <row r="38" spans="1:37" ht="14.25" customHeight="1">
      <c r="A38" s="305"/>
      <c r="B38" s="306"/>
      <c r="C38" s="306"/>
      <c r="D38" s="314">
        <f t="shared" si="14"/>
        <v>0</v>
      </c>
      <c r="E38" s="307"/>
      <c r="F38" s="317"/>
      <c r="G38" s="87">
        <f t="shared" si="15"/>
        <v>0</v>
      </c>
      <c r="H38" s="87">
        <f t="shared" si="15"/>
        <v>0</v>
      </c>
      <c r="I38" s="87">
        <f t="shared" si="15"/>
        <v>0</v>
      </c>
      <c r="J38" s="87">
        <f t="shared" si="15"/>
        <v>0</v>
      </c>
      <c r="K38" s="87">
        <f t="shared" si="15"/>
        <v>0</v>
      </c>
      <c r="L38" s="87">
        <f t="shared" si="15"/>
        <v>0</v>
      </c>
      <c r="M38" s="87">
        <f t="shared" si="15"/>
        <v>0</v>
      </c>
      <c r="N38" s="87">
        <f t="shared" si="15"/>
        <v>0</v>
      </c>
      <c r="O38" s="87">
        <f t="shared" si="15"/>
        <v>0</v>
      </c>
      <c r="P38" s="87">
        <f t="shared" si="15"/>
        <v>0</v>
      </c>
      <c r="Q38" s="87">
        <f t="shared" si="15"/>
        <v>0</v>
      </c>
      <c r="R38" s="87">
        <f t="shared" si="15"/>
        <v>0</v>
      </c>
      <c r="S38" s="87">
        <f t="shared" si="15"/>
        <v>0</v>
      </c>
      <c r="T38" s="100">
        <f t="shared" si="16"/>
        <v>0</v>
      </c>
      <c r="V38" s="87">
        <f t="shared" si="3"/>
        <v>0</v>
      </c>
    </row>
    <row r="39" spans="1:37" ht="14.25" customHeight="1">
      <c r="A39" s="312" t="s">
        <v>226</v>
      </c>
      <c r="B39" s="316">
        <f>SUM(B29:B38)</f>
        <v>1668.79</v>
      </c>
      <c r="C39" s="316">
        <f>SUM(C29:C38)</f>
        <v>158</v>
      </c>
      <c r="D39" s="316">
        <f>SUM(D29:D38)</f>
        <v>1826.79</v>
      </c>
      <c r="E39" s="318"/>
      <c r="F39" s="317"/>
      <c r="G39" s="110">
        <f t="shared" ref="G39:T39" si="17">SUM(G29:G38)</f>
        <v>678.79</v>
      </c>
      <c r="H39" s="110">
        <f t="shared" si="17"/>
        <v>200</v>
      </c>
      <c r="I39" s="110">
        <f t="shared" si="17"/>
        <v>565</v>
      </c>
      <c r="J39" s="110">
        <f t="shared" si="17"/>
        <v>0</v>
      </c>
      <c r="K39" s="110">
        <f t="shared" si="17"/>
        <v>0</v>
      </c>
      <c r="L39" s="110">
        <f t="shared" si="17"/>
        <v>0</v>
      </c>
      <c r="M39" s="110">
        <f t="shared" si="17"/>
        <v>0</v>
      </c>
      <c r="N39" s="110">
        <f t="shared" si="17"/>
        <v>0</v>
      </c>
      <c r="O39" s="110">
        <f t="shared" si="17"/>
        <v>225</v>
      </c>
      <c r="P39" s="110">
        <f t="shared" si="17"/>
        <v>0</v>
      </c>
      <c r="Q39" s="110">
        <f t="shared" si="17"/>
        <v>0</v>
      </c>
      <c r="R39" s="110">
        <f t="shared" si="17"/>
        <v>0</v>
      </c>
      <c r="S39" s="110">
        <f t="shared" si="17"/>
        <v>0</v>
      </c>
      <c r="T39" s="110">
        <f t="shared" si="17"/>
        <v>1668.79</v>
      </c>
      <c r="V39" s="87">
        <f t="shared" si="3"/>
        <v>0</v>
      </c>
    </row>
    <row r="40" spans="1:37" ht="14.25" customHeight="1">
      <c r="A40" s="305" t="s">
        <v>349</v>
      </c>
      <c r="B40" s="306">
        <v>367.56</v>
      </c>
      <c r="C40" s="319"/>
      <c r="D40" s="306">
        <f t="shared" ref="D40:D50" si="18">SUM(B40:C40)</f>
        <v>367.56</v>
      </c>
      <c r="E40" s="317">
        <v>23019</v>
      </c>
      <c r="F40" s="307">
        <v>1</v>
      </c>
      <c r="G40" s="87">
        <f t="shared" ref="G40:S50" si="19">IF($F40=G$1,+$B40,0)</f>
        <v>367.56</v>
      </c>
      <c r="H40" s="87">
        <f t="shared" si="19"/>
        <v>0</v>
      </c>
      <c r="I40" s="87">
        <f t="shared" si="19"/>
        <v>0</v>
      </c>
      <c r="J40" s="87">
        <f t="shared" si="19"/>
        <v>0</v>
      </c>
      <c r="K40" s="87">
        <f t="shared" si="19"/>
        <v>0</v>
      </c>
      <c r="L40" s="87">
        <f t="shared" si="19"/>
        <v>0</v>
      </c>
      <c r="M40" s="87">
        <f t="shared" si="19"/>
        <v>0</v>
      </c>
      <c r="N40" s="87">
        <f t="shared" si="19"/>
        <v>0</v>
      </c>
      <c r="O40" s="87">
        <f t="shared" si="19"/>
        <v>0</v>
      </c>
      <c r="P40" s="87">
        <f t="shared" si="19"/>
        <v>0</v>
      </c>
      <c r="Q40" s="87">
        <f t="shared" si="19"/>
        <v>0</v>
      </c>
      <c r="R40" s="87">
        <f t="shared" si="19"/>
        <v>0</v>
      </c>
      <c r="S40" s="87">
        <f t="shared" si="19"/>
        <v>0</v>
      </c>
      <c r="T40" s="100">
        <f t="shared" ref="T40:T50" si="20">SUM(G40:R40)</f>
        <v>367.56</v>
      </c>
      <c r="V40" s="87">
        <f t="shared" si="3"/>
        <v>0</v>
      </c>
    </row>
    <row r="41" spans="1:37" ht="14.25" customHeight="1">
      <c r="A41" s="305" t="s">
        <v>356</v>
      </c>
      <c r="B41" s="306">
        <v>31.47</v>
      </c>
      <c r="C41" s="319"/>
      <c r="D41" s="306">
        <f t="shared" si="18"/>
        <v>31.47</v>
      </c>
      <c r="E41" s="212" t="s">
        <v>211</v>
      </c>
      <c r="F41" s="307">
        <v>1</v>
      </c>
      <c r="G41" s="87">
        <f t="shared" si="19"/>
        <v>31.47</v>
      </c>
      <c r="H41" s="87">
        <f t="shared" si="19"/>
        <v>0</v>
      </c>
      <c r="I41" s="87">
        <f t="shared" si="19"/>
        <v>0</v>
      </c>
      <c r="J41" s="87">
        <f t="shared" si="19"/>
        <v>0</v>
      </c>
      <c r="K41" s="87">
        <f t="shared" si="19"/>
        <v>0</v>
      </c>
      <c r="L41" s="87">
        <f t="shared" si="19"/>
        <v>0</v>
      </c>
      <c r="M41" s="87">
        <f t="shared" si="19"/>
        <v>0</v>
      </c>
      <c r="N41" s="87">
        <f t="shared" si="19"/>
        <v>0</v>
      </c>
      <c r="O41" s="87">
        <f t="shared" si="19"/>
        <v>0</v>
      </c>
      <c r="P41" s="87">
        <f t="shared" si="19"/>
        <v>0</v>
      </c>
      <c r="Q41" s="87">
        <f t="shared" si="19"/>
        <v>0</v>
      </c>
      <c r="R41" s="87">
        <f t="shared" si="19"/>
        <v>0</v>
      </c>
      <c r="S41" s="87">
        <f t="shared" si="19"/>
        <v>0</v>
      </c>
      <c r="T41" s="100">
        <f t="shared" si="20"/>
        <v>31.47</v>
      </c>
      <c r="V41" s="87">
        <f t="shared" si="3"/>
        <v>0</v>
      </c>
    </row>
    <row r="42" spans="1:37" ht="14.25" customHeight="1">
      <c r="A42" s="305" t="s">
        <v>212</v>
      </c>
      <c r="B42" s="309">
        <v>830</v>
      </c>
      <c r="C42" s="309">
        <v>166</v>
      </c>
      <c r="D42" s="306">
        <f t="shared" si="18"/>
        <v>996</v>
      </c>
      <c r="E42" s="307">
        <v>23020</v>
      </c>
      <c r="F42" s="307">
        <v>3</v>
      </c>
      <c r="G42" s="87">
        <f t="shared" si="19"/>
        <v>0</v>
      </c>
      <c r="H42" s="87">
        <f t="shared" si="19"/>
        <v>0</v>
      </c>
      <c r="I42" s="87">
        <f t="shared" si="19"/>
        <v>830</v>
      </c>
      <c r="J42" s="87">
        <f t="shared" si="19"/>
        <v>0</v>
      </c>
      <c r="K42" s="87">
        <f t="shared" si="19"/>
        <v>0</v>
      </c>
      <c r="L42" s="87">
        <f t="shared" si="19"/>
        <v>0</v>
      </c>
      <c r="M42" s="87">
        <f t="shared" si="19"/>
        <v>0</v>
      </c>
      <c r="N42" s="87">
        <f t="shared" si="19"/>
        <v>0</v>
      </c>
      <c r="O42" s="87">
        <f t="shared" si="19"/>
        <v>0</v>
      </c>
      <c r="P42" s="87">
        <f t="shared" si="19"/>
        <v>0</v>
      </c>
      <c r="Q42" s="87">
        <f t="shared" si="19"/>
        <v>0</v>
      </c>
      <c r="R42" s="87">
        <f t="shared" si="19"/>
        <v>0</v>
      </c>
      <c r="S42" s="87">
        <f t="shared" si="19"/>
        <v>0</v>
      </c>
      <c r="T42" s="100">
        <f t="shared" si="20"/>
        <v>830</v>
      </c>
      <c r="V42" s="87">
        <f t="shared" si="3"/>
        <v>0</v>
      </c>
    </row>
    <row r="43" spans="1:37" ht="14.25" customHeight="1">
      <c r="A43" s="339"/>
      <c r="B43" s="306"/>
      <c r="C43" s="306"/>
      <c r="D43" s="306">
        <f t="shared" si="18"/>
        <v>0</v>
      </c>
      <c r="E43" s="307"/>
      <c r="F43" s="307">
        <v>2</v>
      </c>
      <c r="G43" s="87">
        <f t="shared" si="19"/>
        <v>0</v>
      </c>
      <c r="H43" s="87">
        <f t="shared" si="19"/>
        <v>0</v>
      </c>
      <c r="I43" s="87">
        <f t="shared" si="19"/>
        <v>0</v>
      </c>
      <c r="J43" s="87">
        <f t="shared" si="19"/>
        <v>0</v>
      </c>
      <c r="K43" s="87">
        <f t="shared" si="19"/>
        <v>0</v>
      </c>
      <c r="L43" s="87">
        <f t="shared" si="19"/>
        <v>0</v>
      </c>
      <c r="M43" s="87">
        <f t="shared" si="19"/>
        <v>0</v>
      </c>
      <c r="N43" s="87">
        <f t="shared" si="19"/>
        <v>0</v>
      </c>
      <c r="O43" s="87">
        <f t="shared" si="19"/>
        <v>0</v>
      </c>
      <c r="P43" s="87">
        <f t="shared" si="19"/>
        <v>0</v>
      </c>
      <c r="Q43" s="87">
        <f t="shared" si="19"/>
        <v>0</v>
      </c>
      <c r="R43" s="87">
        <f t="shared" si="19"/>
        <v>0</v>
      </c>
      <c r="S43" s="87">
        <f t="shared" si="19"/>
        <v>0</v>
      </c>
      <c r="T43" s="100">
        <f t="shared" si="20"/>
        <v>0</v>
      </c>
      <c r="V43" s="87">
        <f t="shared" si="3"/>
        <v>0</v>
      </c>
    </row>
    <row r="44" spans="1:37" ht="18" customHeight="1">
      <c r="A44" s="336"/>
      <c r="B44" s="306"/>
      <c r="C44" s="306"/>
      <c r="D44" s="306">
        <f t="shared" si="18"/>
        <v>0</v>
      </c>
      <c r="E44" s="307"/>
      <c r="F44" s="307">
        <v>2</v>
      </c>
      <c r="G44" s="87">
        <f t="shared" si="19"/>
        <v>0</v>
      </c>
      <c r="H44" s="87">
        <f t="shared" si="19"/>
        <v>0</v>
      </c>
      <c r="I44" s="87">
        <f t="shared" si="19"/>
        <v>0</v>
      </c>
      <c r="J44" s="87">
        <f t="shared" si="19"/>
        <v>0</v>
      </c>
      <c r="K44" s="87">
        <f t="shared" si="19"/>
        <v>0</v>
      </c>
      <c r="L44" s="87">
        <f t="shared" si="19"/>
        <v>0</v>
      </c>
      <c r="M44" s="87">
        <f t="shared" si="19"/>
        <v>0</v>
      </c>
      <c r="N44" s="87">
        <f t="shared" si="19"/>
        <v>0</v>
      </c>
      <c r="O44" s="87">
        <f t="shared" si="19"/>
        <v>0</v>
      </c>
      <c r="P44" s="87">
        <f t="shared" si="19"/>
        <v>0</v>
      </c>
      <c r="Q44" s="87">
        <f t="shared" si="19"/>
        <v>0</v>
      </c>
      <c r="R44" s="87">
        <f t="shared" si="19"/>
        <v>0</v>
      </c>
      <c r="S44" s="87">
        <f t="shared" si="19"/>
        <v>0</v>
      </c>
      <c r="T44" s="100">
        <f t="shared" si="20"/>
        <v>0</v>
      </c>
      <c r="V44" s="87">
        <f t="shared" si="3"/>
        <v>0</v>
      </c>
    </row>
    <row r="45" spans="1:37" ht="15" customHeight="1">
      <c r="A45" s="336"/>
      <c r="B45" s="306"/>
      <c r="C45" s="306"/>
      <c r="D45" s="306">
        <f t="shared" si="18"/>
        <v>0</v>
      </c>
      <c r="E45" s="307"/>
      <c r="F45" s="307">
        <v>2</v>
      </c>
      <c r="G45" s="87">
        <f t="shared" si="19"/>
        <v>0</v>
      </c>
      <c r="H45" s="87">
        <f t="shared" si="19"/>
        <v>0</v>
      </c>
      <c r="I45" s="87">
        <f t="shared" si="19"/>
        <v>0</v>
      </c>
      <c r="J45" s="87">
        <f t="shared" si="19"/>
        <v>0</v>
      </c>
      <c r="K45" s="87">
        <f t="shared" si="19"/>
        <v>0</v>
      </c>
      <c r="L45" s="87">
        <f t="shared" si="19"/>
        <v>0</v>
      </c>
      <c r="M45" s="87">
        <f t="shared" si="19"/>
        <v>0</v>
      </c>
      <c r="N45" s="87">
        <f t="shared" si="19"/>
        <v>0</v>
      </c>
      <c r="O45" s="87">
        <f t="shared" si="19"/>
        <v>0</v>
      </c>
      <c r="P45" s="87">
        <f t="shared" si="19"/>
        <v>0</v>
      </c>
      <c r="Q45" s="87">
        <f t="shared" si="19"/>
        <v>0</v>
      </c>
      <c r="R45" s="87">
        <f t="shared" si="19"/>
        <v>0</v>
      </c>
      <c r="S45" s="87">
        <f t="shared" si="19"/>
        <v>0</v>
      </c>
      <c r="T45" s="100">
        <f t="shared" si="20"/>
        <v>0</v>
      </c>
      <c r="V45" s="87">
        <f t="shared" si="3"/>
        <v>0</v>
      </c>
    </row>
    <row r="46" spans="1:37" ht="14.25" customHeight="1">
      <c r="A46" s="336"/>
      <c r="B46" s="306"/>
      <c r="C46" s="306"/>
      <c r="D46" s="306">
        <f t="shared" si="18"/>
        <v>0</v>
      </c>
      <c r="E46" s="307"/>
      <c r="F46" s="307">
        <v>9</v>
      </c>
      <c r="G46" s="87">
        <f t="shared" si="19"/>
        <v>0</v>
      </c>
      <c r="H46" s="87">
        <f t="shared" si="19"/>
        <v>0</v>
      </c>
      <c r="I46" s="87">
        <f t="shared" si="19"/>
        <v>0</v>
      </c>
      <c r="J46" s="87">
        <f t="shared" si="19"/>
        <v>0</v>
      </c>
      <c r="K46" s="87">
        <f t="shared" si="19"/>
        <v>0</v>
      </c>
      <c r="L46" s="87">
        <f t="shared" si="19"/>
        <v>0</v>
      </c>
      <c r="M46" s="87">
        <f t="shared" si="19"/>
        <v>0</v>
      </c>
      <c r="N46" s="87">
        <f t="shared" si="19"/>
        <v>0</v>
      </c>
      <c r="O46" s="87">
        <f t="shared" si="19"/>
        <v>0</v>
      </c>
      <c r="P46" s="87">
        <f t="shared" si="19"/>
        <v>0</v>
      </c>
      <c r="Q46" s="87">
        <f t="shared" si="19"/>
        <v>0</v>
      </c>
      <c r="R46" s="87">
        <f t="shared" si="19"/>
        <v>0</v>
      </c>
      <c r="S46" s="87">
        <f t="shared" si="19"/>
        <v>0</v>
      </c>
      <c r="T46" s="100">
        <f t="shared" si="20"/>
        <v>0</v>
      </c>
      <c r="V46" s="87">
        <f t="shared" si="3"/>
        <v>0</v>
      </c>
    </row>
    <row r="47" spans="1:37" ht="14.25" customHeight="1">
      <c r="A47" s="336"/>
      <c r="B47" s="306"/>
      <c r="C47" s="306"/>
      <c r="D47" s="306">
        <f t="shared" si="18"/>
        <v>0</v>
      </c>
      <c r="E47" s="307"/>
      <c r="F47" s="307">
        <v>12</v>
      </c>
      <c r="G47" s="87">
        <f t="shared" si="19"/>
        <v>0</v>
      </c>
      <c r="H47" s="87">
        <f t="shared" si="19"/>
        <v>0</v>
      </c>
      <c r="I47" s="87">
        <f t="shared" si="19"/>
        <v>0</v>
      </c>
      <c r="J47" s="87">
        <f t="shared" si="19"/>
        <v>0</v>
      </c>
      <c r="K47" s="87">
        <f t="shared" si="19"/>
        <v>0</v>
      </c>
      <c r="L47" s="87">
        <f t="shared" si="19"/>
        <v>0</v>
      </c>
      <c r="M47" s="87">
        <f t="shared" si="19"/>
        <v>0</v>
      </c>
      <c r="N47" s="87">
        <f t="shared" si="19"/>
        <v>0</v>
      </c>
      <c r="O47" s="87">
        <f t="shared" si="19"/>
        <v>0</v>
      </c>
      <c r="P47" s="87">
        <f t="shared" si="19"/>
        <v>0</v>
      </c>
      <c r="Q47" s="87">
        <f t="shared" si="19"/>
        <v>0</v>
      </c>
      <c r="R47" s="87">
        <f t="shared" si="19"/>
        <v>0</v>
      </c>
      <c r="S47" s="87">
        <f t="shared" si="19"/>
        <v>0</v>
      </c>
      <c r="T47" s="100">
        <f t="shared" si="20"/>
        <v>0</v>
      </c>
      <c r="V47" s="87">
        <f t="shared" si="3"/>
        <v>0</v>
      </c>
    </row>
    <row r="48" spans="1:37" ht="14.25" customHeight="1">
      <c r="A48" s="305"/>
      <c r="B48" s="306"/>
      <c r="C48" s="306"/>
      <c r="D48" s="306">
        <f t="shared" si="18"/>
        <v>0</v>
      </c>
      <c r="E48" s="307"/>
      <c r="F48" s="307"/>
      <c r="G48" s="87">
        <f t="shared" si="19"/>
        <v>0</v>
      </c>
      <c r="H48" s="87">
        <f t="shared" si="19"/>
        <v>0</v>
      </c>
      <c r="I48" s="87">
        <f t="shared" si="19"/>
        <v>0</v>
      </c>
      <c r="J48" s="87">
        <f t="shared" si="19"/>
        <v>0</v>
      </c>
      <c r="K48" s="87">
        <f t="shared" si="19"/>
        <v>0</v>
      </c>
      <c r="L48" s="87">
        <f t="shared" si="19"/>
        <v>0</v>
      </c>
      <c r="M48" s="87">
        <f t="shared" si="19"/>
        <v>0</v>
      </c>
      <c r="N48" s="87">
        <f t="shared" si="19"/>
        <v>0</v>
      </c>
      <c r="O48" s="87">
        <f t="shared" si="19"/>
        <v>0</v>
      </c>
      <c r="P48" s="87">
        <f t="shared" si="19"/>
        <v>0</v>
      </c>
      <c r="Q48" s="87">
        <f t="shared" si="19"/>
        <v>0</v>
      </c>
      <c r="R48" s="87">
        <f t="shared" si="19"/>
        <v>0</v>
      </c>
      <c r="S48" s="87">
        <f t="shared" si="19"/>
        <v>0</v>
      </c>
      <c r="T48" s="100">
        <f t="shared" si="20"/>
        <v>0</v>
      </c>
      <c r="V48" s="87">
        <f t="shared" si="3"/>
        <v>0</v>
      </c>
    </row>
    <row r="49" spans="1:22" ht="14.25" customHeight="1">
      <c r="A49" s="305" t="s">
        <v>582</v>
      </c>
      <c r="B49" s="306"/>
      <c r="C49" s="306"/>
      <c r="D49" s="306">
        <f t="shared" si="18"/>
        <v>0</v>
      </c>
      <c r="E49" s="212" t="s">
        <v>211</v>
      </c>
      <c r="F49" s="307">
        <v>6</v>
      </c>
      <c r="G49" s="87">
        <f t="shared" si="19"/>
        <v>0</v>
      </c>
      <c r="H49" s="87">
        <f t="shared" si="19"/>
        <v>0</v>
      </c>
      <c r="I49" s="87">
        <f t="shared" si="19"/>
        <v>0</v>
      </c>
      <c r="J49" s="87">
        <f t="shared" si="19"/>
        <v>0</v>
      </c>
      <c r="K49" s="87">
        <f t="shared" si="19"/>
        <v>0</v>
      </c>
      <c r="L49" s="87">
        <f t="shared" si="19"/>
        <v>0</v>
      </c>
      <c r="M49" s="87">
        <f t="shared" si="19"/>
        <v>0</v>
      </c>
      <c r="N49" s="87">
        <f t="shared" si="19"/>
        <v>0</v>
      </c>
      <c r="O49" s="87">
        <f t="shared" si="19"/>
        <v>0</v>
      </c>
      <c r="P49" s="87">
        <f t="shared" si="19"/>
        <v>0</v>
      </c>
      <c r="Q49" s="87">
        <f t="shared" si="19"/>
        <v>0</v>
      </c>
      <c r="R49" s="87">
        <f t="shared" si="19"/>
        <v>0</v>
      </c>
      <c r="S49" s="87">
        <f t="shared" si="19"/>
        <v>0</v>
      </c>
      <c r="T49" s="100">
        <f t="shared" si="20"/>
        <v>0</v>
      </c>
      <c r="V49" s="87">
        <f t="shared" si="3"/>
        <v>0</v>
      </c>
    </row>
    <row r="50" spans="1:22" ht="14.25" customHeight="1">
      <c r="A50" s="321"/>
      <c r="B50" s="319"/>
      <c r="C50" s="322"/>
      <c r="D50" s="306">
        <f t="shared" si="18"/>
        <v>0</v>
      </c>
      <c r="E50" s="307"/>
      <c r="F50" s="307"/>
      <c r="G50" s="87">
        <f t="shared" si="19"/>
        <v>0</v>
      </c>
      <c r="H50" s="87">
        <f t="shared" si="19"/>
        <v>0</v>
      </c>
      <c r="I50" s="87">
        <f t="shared" si="19"/>
        <v>0</v>
      </c>
      <c r="J50" s="87">
        <f t="shared" si="19"/>
        <v>0</v>
      </c>
      <c r="K50" s="87">
        <f t="shared" si="19"/>
        <v>0</v>
      </c>
      <c r="L50" s="87">
        <f t="shared" si="19"/>
        <v>0</v>
      </c>
      <c r="M50" s="87">
        <f t="shared" si="19"/>
        <v>0</v>
      </c>
      <c r="N50" s="87">
        <f t="shared" si="19"/>
        <v>0</v>
      </c>
      <c r="O50" s="87">
        <f t="shared" si="19"/>
        <v>0</v>
      </c>
      <c r="P50" s="87">
        <f t="shared" si="19"/>
        <v>0</v>
      </c>
      <c r="Q50" s="87">
        <f t="shared" si="19"/>
        <v>0</v>
      </c>
      <c r="R50" s="87">
        <f t="shared" si="19"/>
        <v>0</v>
      </c>
      <c r="S50" s="87">
        <f t="shared" si="19"/>
        <v>0</v>
      </c>
      <c r="T50" s="100">
        <f t="shared" si="20"/>
        <v>0</v>
      </c>
      <c r="V50" s="87">
        <f t="shared" si="3"/>
        <v>0</v>
      </c>
    </row>
    <row r="51" spans="1:22" ht="14.25" customHeight="1">
      <c r="A51" s="323" t="s">
        <v>234</v>
      </c>
      <c r="B51" s="324">
        <f>SUM(B40:B50)</f>
        <v>1229.03</v>
      </c>
      <c r="C51" s="324">
        <f>SUM(C40:C50)</f>
        <v>166</v>
      </c>
      <c r="D51" s="324">
        <f>SUM(D40:D50)</f>
        <v>1395.03</v>
      </c>
      <c r="E51" s="317"/>
      <c r="F51" s="307"/>
      <c r="G51" s="105">
        <f t="shared" ref="G51:T51" si="21">SUM(G40:G50)</f>
        <v>399.03</v>
      </c>
      <c r="H51" s="105">
        <f t="shared" si="21"/>
        <v>0</v>
      </c>
      <c r="I51" s="105">
        <f t="shared" si="21"/>
        <v>830</v>
      </c>
      <c r="J51" s="105">
        <f t="shared" si="21"/>
        <v>0</v>
      </c>
      <c r="K51" s="105">
        <f t="shared" si="21"/>
        <v>0</v>
      </c>
      <c r="L51" s="105">
        <f t="shared" si="21"/>
        <v>0</v>
      </c>
      <c r="M51" s="105">
        <f t="shared" si="21"/>
        <v>0</v>
      </c>
      <c r="N51" s="105">
        <f t="shared" si="21"/>
        <v>0</v>
      </c>
      <c r="O51" s="105">
        <f t="shared" si="21"/>
        <v>0</v>
      </c>
      <c r="P51" s="105">
        <f t="shared" si="21"/>
        <v>0</v>
      </c>
      <c r="Q51" s="105">
        <f t="shared" si="21"/>
        <v>0</v>
      </c>
      <c r="R51" s="105">
        <f t="shared" si="21"/>
        <v>0</v>
      </c>
      <c r="S51" s="105">
        <f t="shared" si="21"/>
        <v>0</v>
      </c>
      <c r="T51" s="105">
        <f t="shared" si="21"/>
        <v>1229.03</v>
      </c>
      <c r="V51" s="87">
        <f t="shared" si="3"/>
        <v>0</v>
      </c>
    </row>
    <row r="52" spans="1:22" ht="14.25" customHeight="1">
      <c r="A52" s="305" t="s">
        <v>349</v>
      </c>
      <c r="B52" s="306">
        <v>367.76</v>
      </c>
      <c r="C52" s="325"/>
      <c r="D52" s="306">
        <f t="shared" ref="D52:D60" si="22">SUM(B52:C52)</f>
        <v>367.76</v>
      </c>
      <c r="E52" s="317">
        <v>23021</v>
      </c>
      <c r="F52" s="307">
        <v>1</v>
      </c>
      <c r="G52" s="87">
        <f t="shared" ref="G52:S60" si="23">IF($F52=G$1,+$B52,0)</f>
        <v>367.76</v>
      </c>
      <c r="H52" s="87">
        <f t="shared" si="23"/>
        <v>0</v>
      </c>
      <c r="I52" s="87">
        <f t="shared" si="23"/>
        <v>0</v>
      </c>
      <c r="J52" s="87">
        <f t="shared" si="23"/>
        <v>0</v>
      </c>
      <c r="K52" s="87">
        <f t="shared" si="23"/>
        <v>0</v>
      </c>
      <c r="L52" s="87">
        <f t="shared" si="23"/>
        <v>0</v>
      </c>
      <c r="M52" s="87">
        <f t="shared" si="23"/>
        <v>0</v>
      </c>
      <c r="N52" s="87">
        <f t="shared" si="23"/>
        <v>0</v>
      </c>
      <c r="O52" s="87">
        <f t="shared" si="23"/>
        <v>0</v>
      </c>
      <c r="P52" s="87">
        <f t="shared" si="23"/>
        <v>0</v>
      </c>
      <c r="Q52" s="87">
        <f t="shared" si="23"/>
        <v>0</v>
      </c>
      <c r="R52" s="87">
        <f t="shared" si="23"/>
        <v>0</v>
      </c>
      <c r="S52" s="87">
        <f t="shared" si="23"/>
        <v>0</v>
      </c>
      <c r="T52" s="100">
        <f t="shared" ref="T52:T60" si="24">SUM(G52:R52)</f>
        <v>367.76</v>
      </c>
      <c r="V52" s="87">
        <f t="shared" si="3"/>
        <v>0</v>
      </c>
    </row>
    <row r="53" spans="1:22" ht="14.25" customHeight="1">
      <c r="A53" s="305" t="s">
        <v>356</v>
      </c>
      <c r="B53" s="306">
        <v>31.47</v>
      </c>
      <c r="C53" s="306"/>
      <c r="D53" s="306">
        <f t="shared" si="22"/>
        <v>31.47</v>
      </c>
      <c r="E53" s="317" t="s">
        <v>548</v>
      </c>
      <c r="F53" s="307">
        <v>1</v>
      </c>
      <c r="G53" s="87">
        <f t="shared" si="23"/>
        <v>31.47</v>
      </c>
      <c r="H53" s="87">
        <f t="shared" si="23"/>
        <v>0</v>
      </c>
      <c r="I53" s="87">
        <f t="shared" si="23"/>
        <v>0</v>
      </c>
      <c r="J53" s="87">
        <f t="shared" si="23"/>
        <v>0</v>
      </c>
      <c r="K53" s="87">
        <f t="shared" si="23"/>
        <v>0</v>
      </c>
      <c r="L53" s="87">
        <f t="shared" si="23"/>
        <v>0</v>
      </c>
      <c r="M53" s="87">
        <f t="shared" si="23"/>
        <v>0</v>
      </c>
      <c r="N53" s="87">
        <f t="shared" si="23"/>
        <v>0</v>
      </c>
      <c r="O53" s="87">
        <f t="shared" si="23"/>
        <v>0</v>
      </c>
      <c r="P53" s="87">
        <f t="shared" si="23"/>
        <v>0</v>
      </c>
      <c r="Q53" s="87">
        <f t="shared" si="23"/>
        <v>0</v>
      </c>
      <c r="R53" s="87">
        <f t="shared" si="23"/>
        <v>0</v>
      </c>
      <c r="S53" s="87">
        <f t="shared" si="23"/>
        <v>0</v>
      </c>
      <c r="T53" s="100">
        <f t="shared" si="24"/>
        <v>31.47</v>
      </c>
      <c r="V53" s="87">
        <f t="shared" si="3"/>
        <v>0</v>
      </c>
    </row>
    <row r="54" spans="1:22" ht="15" customHeight="1">
      <c r="A54" s="336" t="s">
        <v>239</v>
      </c>
      <c r="B54" s="309">
        <v>284.24</v>
      </c>
      <c r="C54" s="306"/>
      <c r="D54" s="306">
        <f t="shared" si="22"/>
        <v>284.24</v>
      </c>
      <c r="E54" s="317">
        <v>23022</v>
      </c>
      <c r="F54" s="307">
        <v>1</v>
      </c>
      <c r="G54" s="87">
        <f t="shared" si="23"/>
        <v>284.24</v>
      </c>
      <c r="H54" s="87">
        <f t="shared" si="23"/>
        <v>0</v>
      </c>
      <c r="I54" s="87">
        <f t="shared" si="23"/>
        <v>0</v>
      </c>
      <c r="J54" s="87">
        <f t="shared" si="23"/>
        <v>0</v>
      </c>
      <c r="K54" s="87">
        <f t="shared" si="23"/>
        <v>0</v>
      </c>
      <c r="L54" s="87">
        <f t="shared" si="23"/>
        <v>0</v>
      </c>
      <c r="M54" s="87">
        <f t="shared" si="23"/>
        <v>0</v>
      </c>
      <c r="N54" s="87">
        <f t="shared" si="23"/>
        <v>0</v>
      </c>
      <c r="O54" s="87">
        <f t="shared" si="23"/>
        <v>0</v>
      </c>
      <c r="P54" s="87">
        <f t="shared" si="23"/>
        <v>0</v>
      </c>
      <c r="Q54" s="87">
        <f t="shared" si="23"/>
        <v>0</v>
      </c>
      <c r="R54" s="87">
        <f t="shared" si="23"/>
        <v>0</v>
      </c>
      <c r="S54" s="87">
        <f t="shared" si="23"/>
        <v>0</v>
      </c>
      <c r="T54" s="100">
        <f t="shared" si="24"/>
        <v>284.24</v>
      </c>
      <c r="V54" s="87">
        <f t="shared" si="3"/>
        <v>0</v>
      </c>
    </row>
    <row r="55" spans="1:22" ht="14.25" customHeight="1">
      <c r="A55" s="339" t="s">
        <v>212</v>
      </c>
      <c r="B55" s="306">
        <v>865</v>
      </c>
      <c r="C55" s="306">
        <v>173</v>
      </c>
      <c r="D55" s="306">
        <f t="shared" si="22"/>
        <v>1038</v>
      </c>
      <c r="E55" s="317">
        <v>23025</v>
      </c>
      <c r="F55" s="307">
        <v>3</v>
      </c>
      <c r="G55" s="87">
        <f t="shared" si="23"/>
        <v>0</v>
      </c>
      <c r="H55" s="87">
        <f t="shared" si="23"/>
        <v>0</v>
      </c>
      <c r="I55" s="87">
        <f t="shared" si="23"/>
        <v>865</v>
      </c>
      <c r="J55" s="87">
        <f t="shared" si="23"/>
        <v>0</v>
      </c>
      <c r="K55" s="87">
        <f t="shared" si="23"/>
        <v>0</v>
      </c>
      <c r="L55" s="87">
        <f t="shared" si="23"/>
        <v>0</v>
      </c>
      <c r="M55" s="87">
        <f t="shared" si="23"/>
        <v>0</v>
      </c>
      <c r="N55" s="87">
        <f t="shared" si="23"/>
        <v>0</v>
      </c>
      <c r="O55" s="87">
        <f t="shared" si="23"/>
        <v>0</v>
      </c>
      <c r="P55" s="87">
        <f t="shared" si="23"/>
        <v>0</v>
      </c>
      <c r="Q55" s="87">
        <f t="shared" si="23"/>
        <v>0</v>
      </c>
      <c r="R55" s="87">
        <f t="shared" si="23"/>
        <v>0</v>
      </c>
      <c r="S55" s="87">
        <f t="shared" si="23"/>
        <v>0</v>
      </c>
      <c r="T55" s="100">
        <f t="shared" si="24"/>
        <v>865</v>
      </c>
      <c r="V55" s="87">
        <f t="shared" si="3"/>
        <v>0</v>
      </c>
    </row>
    <row r="56" spans="1:22" ht="14.25" customHeight="1">
      <c r="A56" s="339" t="s">
        <v>240</v>
      </c>
      <c r="B56" s="306">
        <v>105</v>
      </c>
      <c r="C56" s="306">
        <v>21</v>
      </c>
      <c r="D56" s="306">
        <f t="shared" si="22"/>
        <v>126</v>
      </c>
      <c r="E56" s="317">
        <v>23026</v>
      </c>
      <c r="F56" s="307">
        <v>1</v>
      </c>
      <c r="G56" s="87">
        <f t="shared" si="23"/>
        <v>105</v>
      </c>
      <c r="H56" s="87">
        <f t="shared" si="23"/>
        <v>0</v>
      </c>
      <c r="I56" s="87">
        <f t="shared" si="23"/>
        <v>0</v>
      </c>
      <c r="J56" s="87">
        <f t="shared" si="23"/>
        <v>0</v>
      </c>
      <c r="K56" s="87">
        <f t="shared" si="23"/>
        <v>0</v>
      </c>
      <c r="L56" s="87">
        <f t="shared" si="23"/>
        <v>0</v>
      </c>
      <c r="M56" s="87">
        <f t="shared" si="23"/>
        <v>0</v>
      </c>
      <c r="N56" s="87">
        <f t="shared" si="23"/>
        <v>0</v>
      </c>
      <c r="O56" s="87">
        <f t="shared" si="23"/>
        <v>0</v>
      </c>
      <c r="P56" s="87">
        <f t="shared" si="23"/>
        <v>0</v>
      </c>
      <c r="Q56" s="87">
        <f t="shared" si="23"/>
        <v>0</v>
      </c>
      <c r="R56" s="87">
        <f t="shared" si="23"/>
        <v>0</v>
      </c>
      <c r="S56" s="87">
        <f t="shared" si="23"/>
        <v>0</v>
      </c>
      <c r="T56" s="100">
        <f t="shared" si="24"/>
        <v>105</v>
      </c>
      <c r="V56" s="87">
        <f t="shared" si="3"/>
        <v>0</v>
      </c>
    </row>
    <row r="57" spans="1:22" ht="14.25" customHeight="1">
      <c r="A57" s="336" t="s">
        <v>1285</v>
      </c>
      <c r="B57" s="309">
        <v>192</v>
      </c>
      <c r="C57" s="306">
        <v>38.4</v>
      </c>
      <c r="D57" s="306">
        <f t="shared" si="22"/>
        <v>230.4</v>
      </c>
      <c r="E57" s="317">
        <v>23023</v>
      </c>
      <c r="F57" s="307">
        <v>2</v>
      </c>
      <c r="G57" s="87">
        <f t="shared" si="23"/>
        <v>0</v>
      </c>
      <c r="H57" s="87">
        <f t="shared" si="23"/>
        <v>192</v>
      </c>
      <c r="I57" s="87">
        <f t="shared" si="23"/>
        <v>0</v>
      </c>
      <c r="J57" s="87">
        <f t="shared" si="23"/>
        <v>0</v>
      </c>
      <c r="K57" s="87">
        <f t="shared" si="23"/>
        <v>0</v>
      </c>
      <c r="L57" s="87">
        <f t="shared" si="23"/>
        <v>0</v>
      </c>
      <c r="M57" s="87">
        <f t="shared" si="23"/>
        <v>0</v>
      </c>
      <c r="N57" s="87">
        <f t="shared" si="23"/>
        <v>0</v>
      </c>
      <c r="O57" s="87">
        <f t="shared" si="23"/>
        <v>0</v>
      </c>
      <c r="P57" s="87">
        <f t="shared" si="23"/>
        <v>0</v>
      </c>
      <c r="Q57" s="87">
        <f t="shared" si="23"/>
        <v>0</v>
      </c>
      <c r="R57" s="87">
        <f t="shared" si="23"/>
        <v>0</v>
      </c>
      <c r="S57" s="87">
        <f t="shared" si="23"/>
        <v>0</v>
      </c>
      <c r="T57" s="100">
        <f t="shared" si="24"/>
        <v>192</v>
      </c>
      <c r="V57" s="87">
        <f t="shared" si="3"/>
        <v>0</v>
      </c>
    </row>
    <row r="58" spans="1:22" ht="14.25" customHeight="1">
      <c r="A58" s="336" t="s">
        <v>359</v>
      </c>
      <c r="B58" s="306">
        <v>163</v>
      </c>
      <c r="C58" s="306"/>
      <c r="D58" s="306">
        <f t="shared" si="22"/>
        <v>163</v>
      </c>
      <c r="E58" s="317">
        <v>23024</v>
      </c>
      <c r="F58" s="307">
        <v>2</v>
      </c>
      <c r="G58" s="87">
        <f t="shared" si="23"/>
        <v>0</v>
      </c>
      <c r="H58" s="87">
        <f t="shared" si="23"/>
        <v>163</v>
      </c>
      <c r="I58" s="87">
        <f t="shared" si="23"/>
        <v>0</v>
      </c>
      <c r="J58" s="87">
        <f t="shared" si="23"/>
        <v>0</v>
      </c>
      <c r="K58" s="87">
        <f t="shared" si="23"/>
        <v>0</v>
      </c>
      <c r="L58" s="87">
        <f t="shared" si="23"/>
        <v>0</v>
      </c>
      <c r="M58" s="87">
        <f t="shared" si="23"/>
        <v>0</v>
      </c>
      <c r="N58" s="87">
        <f t="shared" si="23"/>
        <v>0</v>
      </c>
      <c r="O58" s="87">
        <f t="shared" si="23"/>
        <v>0</v>
      </c>
      <c r="P58" s="87">
        <f t="shared" si="23"/>
        <v>0</v>
      </c>
      <c r="Q58" s="87">
        <f t="shared" si="23"/>
        <v>0</v>
      </c>
      <c r="R58" s="87">
        <f t="shared" si="23"/>
        <v>0</v>
      </c>
      <c r="S58" s="87">
        <f t="shared" si="23"/>
        <v>0</v>
      </c>
      <c r="T58" s="100">
        <f t="shared" si="24"/>
        <v>163</v>
      </c>
      <c r="V58" s="87">
        <f t="shared" si="3"/>
        <v>0</v>
      </c>
    </row>
    <row r="59" spans="1:22" ht="14.25" customHeight="1">
      <c r="A59" s="321"/>
      <c r="B59" s="306"/>
      <c r="C59" s="306"/>
      <c r="D59" s="306">
        <f t="shared" si="22"/>
        <v>0</v>
      </c>
      <c r="E59" s="317"/>
      <c r="F59" s="307"/>
      <c r="G59" s="87">
        <f t="shared" si="23"/>
        <v>0</v>
      </c>
      <c r="H59" s="87">
        <f t="shared" si="23"/>
        <v>0</v>
      </c>
      <c r="I59" s="87">
        <f t="shared" si="23"/>
        <v>0</v>
      </c>
      <c r="J59" s="87">
        <f t="shared" si="23"/>
        <v>0</v>
      </c>
      <c r="K59" s="87">
        <f t="shared" si="23"/>
        <v>0</v>
      </c>
      <c r="L59" s="87">
        <f t="shared" si="23"/>
        <v>0</v>
      </c>
      <c r="M59" s="87">
        <f t="shared" si="23"/>
        <v>0</v>
      </c>
      <c r="N59" s="87">
        <f t="shared" si="23"/>
        <v>0</v>
      </c>
      <c r="O59" s="87">
        <f t="shared" si="23"/>
        <v>0</v>
      </c>
      <c r="P59" s="87">
        <f t="shared" si="23"/>
        <v>0</v>
      </c>
      <c r="Q59" s="87">
        <f t="shared" si="23"/>
        <v>0</v>
      </c>
      <c r="R59" s="87">
        <f t="shared" si="23"/>
        <v>0</v>
      </c>
      <c r="S59" s="87">
        <f t="shared" si="23"/>
        <v>0</v>
      </c>
      <c r="T59" s="100">
        <f t="shared" si="24"/>
        <v>0</v>
      </c>
      <c r="V59" s="87">
        <f t="shared" si="3"/>
        <v>0</v>
      </c>
    </row>
    <row r="60" spans="1:22" ht="14.25" customHeight="1">
      <c r="A60" s="321"/>
      <c r="B60" s="309"/>
      <c r="C60" s="306"/>
      <c r="D60" s="306">
        <f t="shared" si="22"/>
        <v>0</v>
      </c>
      <c r="E60" s="317"/>
      <c r="F60" s="307"/>
      <c r="G60" s="87">
        <f t="shared" si="23"/>
        <v>0</v>
      </c>
      <c r="H60" s="87">
        <f t="shared" si="23"/>
        <v>0</v>
      </c>
      <c r="I60" s="87">
        <f t="shared" si="23"/>
        <v>0</v>
      </c>
      <c r="J60" s="87">
        <f t="shared" si="23"/>
        <v>0</v>
      </c>
      <c r="K60" s="87">
        <f t="shared" si="23"/>
        <v>0</v>
      </c>
      <c r="L60" s="87">
        <f t="shared" si="23"/>
        <v>0</v>
      </c>
      <c r="M60" s="87">
        <f t="shared" si="23"/>
        <v>0</v>
      </c>
      <c r="N60" s="87">
        <f t="shared" si="23"/>
        <v>0</v>
      </c>
      <c r="O60" s="87">
        <f t="shared" si="23"/>
        <v>0</v>
      </c>
      <c r="P60" s="87">
        <f t="shared" si="23"/>
        <v>0</v>
      </c>
      <c r="Q60" s="87">
        <f t="shared" si="23"/>
        <v>0</v>
      </c>
      <c r="R60" s="87">
        <f t="shared" si="23"/>
        <v>0</v>
      </c>
      <c r="S60" s="87">
        <f t="shared" si="23"/>
        <v>0</v>
      </c>
      <c r="T60" s="100">
        <f t="shared" si="24"/>
        <v>0</v>
      </c>
      <c r="V60" s="87">
        <f t="shared" si="3"/>
        <v>0</v>
      </c>
    </row>
    <row r="61" spans="1:22" ht="16.5" customHeight="1">
      <c r="A61" s="323" t="s">
        <v>238</v>
      </c>
      <c r="B61" s="313">
        <f t="shared" ref="B61:D61" si="25">SUM(B52:B60)</f>
        <v>2008.47</v>
      </c>
      <c r="C61" s="313">
        <f t="shared" si="25"/>
        <v>232.4</v>
      </c>
      <c r="D61" s="313">
        <f t="shared" si="25"/>
        <v>2240.87</v>
      </c>
      <c r="E61" s="317"/>
      <c r="F61" s="317"/>
      <c r="G61" s="105">
        <f>SUM(G52:G60)</f>
        <v>788.47</v>
      </c>
      <c r="H61" s="105">
        <f t="shared" ref="H61:P61" si="26">SUM(H53:H60)</f>
        <v>355</v>
      </c>
      <c r="I61" s="105">
        <f t="shared" si="26"/>
        <v>865</v>
      </c>
      <c r="J61" s="105">
        <f t="shared" si="26"/>
        <v>0</v>
      </c>
      <c r="K61" s="105">
        <f t="shared" si="26"/>
        <v>0</v>
      </c>
      <c r="L61" s="105">
        <f t="shared" si="26"/>
        <v>0</v>
      </c>
      <c r="M61" s="105">
        <f t="shared" si="26"/>
        <v>0</v>
      </c>
      <c r="N61" s="105">
        <f t="shared" si="26"/>
        <v>0</v>
      </c>
      <c r="O61" s="105">
        <f t="shared" si="26"/>
        <v>0</v>
      </c>
      <c r="P61" s="105">
        <f t="shared" si="26"/>
        <v>0</v>
      </c>
      <c r="Q61" s="105">
        <f>SUM(Q54:Q60)</f>
        <v>0</v>
      </c>
      <c r="R61" s="105">
        <f t="shared" ref="R61:S61" si="27">SUM(R53:R60)</f>
        <v>0</v>
      </c>
      <c r="S61" s="105">
        <f t="shared" si="27"/>
        <v>0</v>
      </c>
      <c r="T61" s="105">
        <f>SUM(G61:S61)</f>
        <v>2008.47</v>
      </c>
      <c r="V61" s="87">
        <f t="shared" si="3"/>
        <v>0</v>
      </c>
    </row>
    <row r="62" spans="1:22" ht="14.25" customHeight="1">
      <c r="A62" s="305" t="s">
        <v>1149</v>
      </c>
      <c r="B62" s="322">
        <v>367.76</v>
      </c>
      <c r="C62" s="322"/>
      <c r="D62" s="306">
        <f t="shared" ref="D62:D70" si="28">SUM(B62:C62)</f>
        <v>367.76</v>
      </c>
      <c r="E62" s="317">
        <v>23027</v>
      </c>
      <c r="F62" s="317">
        <v>1</v>
      </c>
      <c r="G62" s="87">
        <f t="shared" ref="G62:S70" si="29">IF($F62=G$1,+$B62,0)</f>
        <v>367.76</v>
      </c>
      <c r="H62" s="87">
        <f t="shared" si="29"/>
        <v>0</v>
      </c>
      <c r="I62" s="87">
        <f t="shared" si="29"/>
        <v>0</v>
      </c>
      <c r="J62" s="87">
        <f t="shared" si="29"/>
        <v>0</v>
      </c>
      <c r="K62" s="87">
        <f t="shared" si="29"/>
        <v>0</v>
      </c>
      <c r="L62" s="87">
        <f t="shared" si="29"/>
        <v>0</v>
      </c>
      <c r="M62" s="87">
        <f t="shared" si="29"/>
        <v>0</v>
      </c>
      <c r="N62" s="87">
        <f t="shared" si="29"/>
        <v>0</v>
      </c>
      <c r="O62" s="87">
        <f t="shared" si="29"/>
        <v>0</v>
      </c>
      <c r="P62" s="87">
        <f t="shared" si="29"/>
        <v>0</v>
      </c>
      <c r="Q62" s="87">
        <f t="shared" si="29"/>
        <v>0</v>
      </c>
      <c r="R62" s="87">
        <f t="shared" si="29"/>
        <v>0</v>
      </c>
      <c r="S62" s="87">
        <f t="shared" si="29"/>
        <v>0</v>
      </c>
      <c r="T62" s="100">
        <f t="shared" ref="T62:T70" si="30">SUM(G62:R62)</f>
        <v>367.76</v>
      </c>
      <c r="V62" s="87">
        <f t="shared" si="3"/>
        <v>0</v>
      </c>
    </row>
    <row r="63" spans="1:22" ht="14.25" customHeight="1">
      <c r="A63" s="305" t="s">
        <v>572</v>
      </c>
      <c r="B63" s="306">
        <v>31.47</v>
      </c>
      <c r="C63" s="306"/>
      <c r="D63" s="306">
        <f t="shared" si="28"/>
        <v>31.47</v>
      </c>
      <c r="E63" s="212" t="s">
        <v>211</v>
      </c>
      <c r="F63" s="307">
        <v>1</v>
      </c>
      <c r="G63" s="87">
        <f t="shared" si="29"/>
        <v>31.47</v>
      </c>
      <c r="H63" s="87">
        <f t="shared" si="29"/>
        <v>0</v>
      </c>
      <c r="I63" s="87">
        <f t="shared" si="29"/>
        <v>0</v>
      </c>
      <c r="J63" s="87">
        <f t="shared" si="29"/>
        <v>0</v>
      </c>
      <c r="K63" s="87">
        <f t="shared" si="29"/>
        <v>0</v>
      </c>
      <c r="L63" s="87">
        <f t="shared" si="29"/>
        <v>0</v>
      </c>
      <c r="M63" s="87">
        <f t="shared" si="29"/>
        <v>0</v>
      </c>
      <c r="N63" s="87">
        <f t="shared" si="29"/>
        <v>0</v>
      </c>
      <c r="O63" s="87">
        <f t="shared" si="29"/>
        <v>0</v>
      </c>
      <c r="P63" s="87">
        <f t="shared" si="29"/>
        <v>0</v>
      </c>
      <c r="Q63" s="87">
        <f t="shared" si="29"/>
        <v>0</v>
      </c>
      <c r="R63" s="87">
        <f t="shared" si="29"/>
        <v>0</v>
      </c>
      <c r="S63" s="87">
        <f t="shared" si="29"/>
        <v>0</v>
      </c>
      <c r="T63" s="100">
        <f t="shared" si="30"/>
        <v>31.47</v>
      </c>
      <c r="V63" s="87">
        <f t="shared" si="3"/>
        <v>0</v>
      </c>
    </row>
    <row r="64" spans="1:22" ht="14.25" customHeight="1">
      <c r="A64" s="319" t="s">
        <v>1150</v>
      </c>
      <c r="B64" s="306">
        <v>415</v>
      </c>
      <c r="C64" s="306">
        <v>83</v>
      </c>
      <c r="D64" s="306">
        <f t="shared" si="28"/>
        <v>498</v>
      </c>
      <c r="E64" s="307">
        <v>23028</v>
      </c>
      <c r="F64" s="307">
        <v>3</v>
      </c>
      <c r="G64" s="87">
        <f t="shared" si="29"/>
        <v>0</v>
      </c>
      <c r="H64" s="87">
        <f t="shared" si="29"/>
        <v>0</v>
      </c>
      <c r="I64" s="87">
        <f t="shared" si="29"/>
        <v>415</v>
      </c>
      <c r="J64" s="87">
        <f t="shared" si="29"/>
        <v>0</v>
      </c>
      <c r="K64" s="87">
        <f t="shared" si="29"/>
        <v>0</v>
      </c>
      <c r="L64" s="87">
        <f t="shared" si="29"/>
        <v>0</v>
      </c>
      <c r="M64" s="87">
        <f t="shared" si="29"/>
        <v>0</v>
      </c>
      <c r="N64" s="87">
        <f t="shared" si="29"/>
        <v>0</v>
      </c>
      <c r="O64" s="87">
        <f t="shared" si="29"/>
        <v>0</v>
      </c>
      <c r="P64" s="87">
        <f t="shared" si="29"/>
        <v>0</v>
      </c>
      <c r="Q64" s="87">
        <f t="shared" si="29"/>
        <v>0</v>
      </c>
      <c r="R64" s="87">
        <f t="shared" si="29"/>
        <v>0</v>
      </c>
      <c r="S64" s="87">
        <f t="shared" si="29"/>
        <v>0</v>
      </c>
      <c r="T64" s="100">
        <f t="shared" si="30"/>
        <v>415</v>
      </c>
      <c r="V64" s="87">
        <f t="shared" si="3"/>
        <v>0</v>
      </c>
    </row>
    <row r="65" spans="1:22" ht="14.25" customHeight="1">
      <c r="A65" s="319" t="s">
        <v>371</v>
      </c>
      <c r="B65" s="306">
        <v>315</v>
      </c>
      <c r="C65" s="306">
        <v>63</v>
      </c>
      <c r="D65" s="306">
        <f t="shared" si="28"/>
        <v>378</v>
      </c>
      <c r="E65" s="307">
        <v>23030</v>
      </c>
      <c r="F65" s="307">
        <v>9</v>
      </c>
      <c r="G65" s="87">
        <f t="shared" si="29"/>
        <v>0</v>
      </c>
      <c r="H65" s="87">
        <f t="shared" si="29"/>
        <v>0</v>
      </c>
      <c r="I65" s="87">
        <f t="shared" si="29"/>
        <v>0</v>
      </c>
      <c r="J65" s="87">
        <f t="shared" si="29"/>
        <v>0</v>
      </c>
      <c r="K65" s="87">
        <f t="shared" si="29"/>
        <v>0</v>
      </c>
      <c r="L65" s="87">
        <f t="shared" si="29"/>
        <v>0</v>
      </c>
      <c r="M65" s="87">
        <f t="shared" si="29"/>
        <v>0</v>
      </c>
      <c r="N65" s="87">
        <f t="shared" si="29"/>
        <v>0</v>
      </c>
      <c r="O65" s="87">
        <f t="shared" si="29"/>
        <v>315</v>
      </c>
      <c r="P65" s="87">
        <f t="shared" si="29"/>
        <v>0</v>
      </c>
      <c r="Q65" s="87">
        <f t="shared" si="29"/>
        <v>0</v>
      </c>
      <c r="R65" s="87">
        <f t="shared" si="29"/>
        <v>0</v>
      </c>
      <c r="S65" s="87">
        <f t="shared" si="29"/>
        <v>0</v>
      </c>
      <c r="T65" s="100">
        <f t="shared" si="30"/>
        <v>315</v>
      </c>
      <c r="V65" s="87">
        <f t="shared" si="3"/>
        <v>0</v>
      </c>
    </row>
    <row r="66" spans="1:22" ht="14.25" customHeight="1">
      <c r="A66" s="336" t="s">
        <v>1220</v>
      </c>
      <c r="B66" s="306">
        <v>400</v>
      </c>
      <c r="C66" s="306"/>
      <c r="D66" s="306">
        <f t="shared" si="28"/>
        <v>400</v>
      </c>
      <c r="E66" s="307">
        <v>23029</v>
      </c>
      <c r="F66" s="307">
        <v>12</v>
      </c>
      <c r="G66" s="87">
        <f t="shared" si="29"/>
        <v>0</v>
      </c>
      <c r="H66" s="87">
        <f t="shared" si="29"/>
        <v>0</v>
      </c>
      <c r="I66" s="87">
        <f t="shared" si="29"/>
        <v>0</v>
      </c>
      <c r="J66" s="87">
        <f t="shared" si="29"/>
        <v>0</v>
      </c>
      <c r="K66" s="87">
        <f t="shared" si="29"/>
        <v>0</v>
      </c>
      <c r="L66" s="87">
        <f t="shared" si="29"/>
        <v>0</v>
      </c>
      <c r="M66" s="87">
        <f t="shared" si="29"/>
        <v>0</v>
      </c>
      <c r="N66" s="87">
        <f t="shared" si="29"/>
        <v>0</v>
      </c>
      <c r="O66" s="87">
        <f t="shared" si="29"/>
        <v>0</v>
      </c>
      <c r="P66" s="87">
        <f t="shared" si="29"/>
        <v>0</v>
      </c>
      <c r="Q66" s="87">
        <f t="shared" si="29"/>
        <v>0</v>
      </c>
      <c r="R66" s="87">
        <f t="shared" si="29"/>
        <v>400</v>
      </c>
      <c r="S66" s="87">
        <f t="shared" si="29"/>
        <v>0</v>
      </c>
      <c r="T66" s="100">
        <f t="shared" si="30"/>
        <v>400</v>
      </c>
      <c r="V66" s="87">
        <f t="shared" si="3"/>
        <v>0</v>
      </c>
    </row>
    <row r="67" spans="1:22" ht="20.25" customHeight="1">
      <c r="A67" s="320"/>
      <c r="B67" s="306"/>
      <c r="C67" s="306"/>
      <c r="D67" s="306">
        <f t="shared" si="28"/>
        <v>0</v>
      </c>
      <c r="E67" s="307"/>
      <c r="F67" s="307">
        <v>9</v>
      </c>
      <c r="G67" s="87">
        <f t="shared" si="29"/>
        <v>0</v>
      </c>
      <c r="H67" s="87">
        <f t="shared" si="29"/>
        <v>0</v>
      </c>
      <c r="I67" s="87">
        <f t="shared" si="29"/>
        <v>0</v>
      </c>
      <c r="J67" s="87">
        <f t="shared" si="29"/>
        <v>0</v>
      </c>
      <c r="K67" s="87">
        <f t="shared" si="29"/>
        <v>0</v>
      </c>
      <c r="L67" s="87">
        <f t="shared" si="29"/>
        <v>0</v>
      </c>
      <c r="M67" s="87">
        <f t="shared" si="29"/>
        <v>0</v>
      </c>
      <c r="N67" s="87">
        <f t="shared" si="29"/>
        <v>0</v>
      </c>
      <c r="O67" s="87">
        <f t="shared" si="29"/>
        <v>0</v>
      </c>
      <c r="P67" s="87">
        <f t="shared" si="29"/>
        <v>0</v>
      </c>
      <c r="Q67" s="87">
        <f t="shared" si="29"/>
        <v>0</v>
      </c>
      <c r="R67" s="87">
        <f t="shared" si="29"/>
        <v>0</v>
      </c>
      <c r="S67" s="87">
        <f t="shared" si="29"/>
        <v>0</v>
      </c>
      <c r="T67" s="100">
        <f t="shared" si="30"/>
        <v>0</v>
      </c>
      <c r="V67" s="87">
        <f t="shared" si="3"/>
        <v>0</v>
      </c>
    </row>
    <row r="68" spans="1:22" ht="14.25" customHeight="1">
      <c r="A68" s="321"/>
      <c r="B68" s="306"/>
      <c r="C68" s="306"/>
      <c r="D68" s="306">
        <f t="shared" si="28"/>
        <v>0</v>
      </c>
      <c r="E68" s="307"/>
      <c r="F68" s="307"/>
      <c r="G68" s="87">
        <f t="shared" si="29"/>
        <v>0</v>
      </c>
      <c r="H68" s="87">
        <f t="shared" si="29"/>
        <v>0</v>
      </c>
      <c r="I68" s="87">
        <f t="shared" si="29"/>
        <v>0</v>
      </c>
      <c r="J68" s="87">
        <f t="shared" si="29"/>
        <v>0</v>
      </c>
      <c r="K68" s="87">
        <f t="shared" si="29"/>
        <v>0</v>
      </c>
      <c r="L68" s="87">
        <f t="shared" si="29"/>
        <v>0</v>
      </c>
      <c r="M68" s="87">
        <f t="shared" si="29"/>
        <v>0</v>
      </c>
      <c r="N68" s="87">
        <f t="shared" si="29"/>
        <v>0</v>
      </c>
      <c r="O68" s="87">
        <f t="shared" si="29"/>
        <v>0</v>
      </c>
      <c r="P68" s="87">
        <f t="shared" si="29"/>
        <v>0</v>
      </c>
      <c r="Q68" s="87">
        <f t="shared" si="29"/>
        <v>0</v>
      </c>
      <c r="R68" s="87">
        <f t="shared" si="29"/>
        <v>0</v>
      </c>
      <c r="S68" s="87">
        <f t="shared" si="29"/>
        <v>0</v>
      </c>
      <c r="T68" s="100">
        <f t="shared" si="30"/>
        <v>0</v>
      </c>
      <c r="V68" s="87">
        <f t="shared" si="3"/>
        <v>0</v>
      </c>
    </row>
    <row r="69" spans="1:22" ht="14.25" customHeight="1">
      <c r="A69" s="321" t="s">
        <v>582</v>
      </c>
      <c r="B69" s="306">
        <v>367.12</v>
      </c>
      <c r="C69" s="306">
        <v>18.36</v>
      </c>
      <c r="D69" s="306">
        <f t="shared" si="28"/>
        <v>385.48</v>
      </c>
      <c r="E69" s="317" t="s">
        <v>211</v>
      </c>
      <c r="F69" s="317">
        <v>6</v>
      </c>
      <c r="G69" s="87">
        <f t="shared" si="29"/>
        <v>0</v>
      </c>
      <c r="H69" s="87">
        <f t="shared" si="29"/>
        <v>0</v>
      </c>
      <c r="I69" s="87">
        <f t="shared" si="29"/>
        <v>0</v>
      </c>
      <c r="J69" s="87">
        <f t="shared" si="29"/>
        <v>0</v>
      </c>
      <c r="K69" s="87">
        <f t="shared" si="29"/>
        <v>0</v>
      </c>
      <c r="L69" s="87">
        <f t="shared" si="29"/>
        <v>367.12</v>
      </c>
      <c r="M69" s="87">
        <f t="shared" si="29"/>
        <v>0</v>
      </c>
      <c r="N69" s="87">
        <f t="shared" si="29"/>
        <v>0</v>
      </c>
      <c r="O69" s="87">
        <f t="shared" si="29"/>
        <v>0</v>
      </c>
      <c r="P69" s="87">
        <f t="shared" si="29"/>
        <v>0</v>
      </c>
      <c r="Q69" s="87">
        <f t="shared" si="29"/>
        <v>0</v>
      </c>
      <c r="R69" s="87">
        <f t="shared" si="29"/>
        <v>0</v>
      </c>
      <c r="S69" s="87">
        <f t="shared" si="29"/>
        <v>0</v>
      </c>
      <c r="T69" s="100">
        <f t="shared" si="30"/>
        <v>367.12</v>
      </c>
      <c r="V69" s="87">
        <f t="shared" si="3"/>
        <v>0</v>
      </c>
    </row>
    <row r="70" spans="1:22" ht="14.25" customHeight="1">
      <c r="A70" s="321"/>
      <c r="B70" s="309"/>
      <c r="C70" s="306"/>
      <c r="D70" s="306">
        <f t="shared" si="28"/>
        <v>0</v>
      </c>
      <c r="E70" s="307"/>
      <c r="F70" s="307"/>
      <c r="G70" s="87">
        <f t="shared" si="29"/>
        <v>0</v>
      </c>
      <c r="H70" s="87">
        <f t="shared" si="29"/>
        <v>0</v>
      </c>
      <c r="I70" s="87">
        <f t="shared" si="29"/>
        <v>0</v>
      </c>
      <c r="J70" s="87">
        <f t="shared" si="29"/>
        <v>0</v>
      </c>
      <c r="K70" s="87">
        <f t="shared" si="29"/>
        <v>0</v>
      </c>
      <c r="L70" s="87">
        <f t="shared" si="29"/>
        <v>0</v>
      </c>
      <c r="M70" s="87">
        <f t="shared" si="29"/>
        <v>0</v>
      </c>
      <c r="N70" s="87">
        <f t="shared" si="29"/>
        <v>0</v>
      </c>
      <c r="O70" s="87">
        <f t="shared" si="29"/>
        <v>0</v>
      </c>
      <c r="P70" s="87">
        <f t="shared" si="29"/>
        <v>0</v>
      </c>
      <c r="Q70" s="87">
        <f t="shared" si="29"/>
        <v>0</v>
      </c>
      <c r="R70" s="87">
        <f t="shared" si="29"/>
        <v>0</v>
      </c>
      <c r="S70" s="87">
        <f t="shared" si="29"/>
        <v>0</v>
      </c>
      <c r="T70" s="100">
        <f t="shared" si="30"/>
        <v>0</v>
      </c>
      <c r="V70" s="87">
        <f t="shared" si="3"/>
        <v>0</v>
      </c>
    </row>
    <row r="71" spans="1:22" ht="14.25" customHeight="1">
      <c r="A71" s="323" t="s">
        <v>243</v>
      </c>
      <c r="B71" s="326">
        <f>SUM(B62:B70)</f>
        <v>1896.35</v>
      </c>
      <c r="C71" s="326">
        <f>SUM(C62:C70)</f>
        <v>164.36</v>
      </c>
      <c r="D71" s="326">
        <f>SUM(D62:D70)</f>
        <v>2060.71</v>
      </c>
      <c r="E71" s="317"/>
      <c r="F71" s="307"/>
      <c r="G71" s="105">
        <f t="shared" ref="G71:P71" si="31">SUM(G62:G70)</f>
        <v>399.23</v>
      </c>
      <c r="H71" s="105">
        <f t="shared" si="31"/>
        <v>0</v>
      </c>
      <c r="I71" s="105">
        <f t="shared" si="31"/>
        <v>415</v>
      </c>
      <c r="J71" s="105">
        <f t="shared" si="31"/>
        <v>0</v>
      </c>
      <c r="K71" s="105">
        <f t="shared" si="31"/>
        <v>0</v>
      </c>
      <c r="L71" s="105">
        <f t="shared" si="31"/>
        <v>367.12</v>
      </c>
      <c r="M71" s="105">
        <f t="shared" si="31"/>
        <v>0</v>
      </c>
      <c r="N71" s="105">
        <f t="shared" si="31"/>
        <v>0</v>
      </c>
      <c r="O71" s="105">
        <f t="shared" si="31"/>
        <v>315</v>
      </c>
      <c r="P71" s="105">
        <f t="shared" si="31"/>
        <v>0</v>
      </c>
      <c r="Q71" s="105">
        <f>SUM(Q66:Q70)</f>
        <v>0</v>
      </c>
      <c r="R71" s="105">
        <f>SUM(R62:R70)</f>
        <v>400</v>
      </c>
      <c r="S71" s="105">
        <f>SUM(S62:S70)</f>
        <v>0</v>
      </c>
      <c r="T71" s="105">
        <f>SUM(T62:T70)</f>
        <v>1896.35</v>
      </c>
      <c r="V71" s="87">
        <f t="shared" si="3"/>
        <v>0</v>
      </c>
    </row>
    <row r="72" spans="1:22" ht="14.25" customHeight="1">
      <c r="A72" s="305" t="s">
        <v>349</v>
      </c>
      <c r="B72" s="322">
        <v>451.98</v>
      </c>
      <c r="C72" s="322"/>
      <c r="D72" s="306">
        <f t="shared" ref="D72:D82" si="32">SUM(B72:C72)</f>
        <v>451.98</v>
      </c>
      <c r="E72" s="307">
        <v>23031</v>
      </c>
      <c r="F72" s="317">
        <v>1</v>
      </c>
      <c r="G72" s="87">
        <f t="shared" ref="G72:S82" si="33">IF($F72=G$1,+$B72,0)</f>
        <v>451.98</v>
      </c>
      <c r="H72" s="87">
        <f t="shared" si="33"/>
        <v>0</v>
      </c>
      <c r="I72" s="87">
        <f t="shared" si="33"/>
        <v>0</v>
      </c>
      <c r="J72" s="87">
        <f t="shared" si="33"/>
        <v>0</v>
      </c>
      <c r="K72" s="87">
        <f t="shared" si="33"/>
        <v>0</v>
      </c>
      <c r="L72" s="87">
        <f t="shared" si="33"/>
        <v>0</v>
      </c>
      <c r="M72" s="87">
        <f t="shared" si="33"/>
        <v>0</v>
      </c>
      <c r="N72" s="87">
        <f t="shared" si="33"/>
        <v>0</v>
      </c>
      <c r="O72" s="87">
        <f t="shared" si="33"/>
        <v>0</v>
      </c>
      <c r="P72" s="87">
        <f t="shared" si="33"/>
        <v>0</v>
      </c>
      <c r="Q72" s="87">
        <f t="shared" si="33"/>
        <v>0</v>
      </c>
      <c r="R72" s="87">
        <f t="shared" si="33"/>
        <v>0</v>
      </c>
      <c r="S72" s="87">
        <f t="shared" si="33"/>
        <v>0</v>
      </c>
      <c r="T72" s="100">
        <f t="shared" ref="T72:T82" si="34">SUM(G72:R72)</f>
        <v>451.98</v>
      </c>
      <c r="V72" s="87">
        <f t="shared" si="3"/>
        <v>0</v>
      </c>
    </row>
    <row r="73" spans="1:22" ht="14.25" customHeight="1">
      <c r="A73" s="305" t="s">
        <v>356</v>
      </c>
      <c r="B73" s="306">
        <v>39.229999999999997</v>
      </c>
      <c r="C73" s="306"/>
      <c r="D73" s="306">
        <f t="shared" si="32"/>
        <v>39.229999999999997</v>
      </c>
      <c r="E73" s="212" t="s">
        <v>211</v>
      </c>
      <c r="F73" s="317">
        <v>1</v>
      </c>
      <c r="G73" s="87">
        <f t="shared" si="33"/>
        <v>39.229999999999997</v>
      </c>
      <c r="H73" s="87">
        <f t="shared" si="33"/>
        <v>0</v>
      </c>
      <c r="I73" s="87">
        <f t="shared" si="33"/>
        <v>0</v>
      </c>
      <c r="J73" s="87">
        <f t="shared" si="33"/>
        <v>0</v>
      </c>
      <c r="K73" s="87">
        <f t="shared" si="33"/>
        <v>0</v>
      </c>
      <c r="L73" s="87">
        <f t="shared" si="33"/>
        <v>0</v>
      </c>
      <c r="M73" s="87">
        <f t="shared" si="33"/>
        <v>0</v>
      </c>
      <c r="N73" s="87">
        <f t="shared" si="33"/>
        <v>0</v>
      </c>
      <c r="O73" s="87">
        <f t="shared" si="33"/>
        <v>0</v>
      </c>
      <c r="P73" s="87">
        <f t="shared" si="33"/>
        <v>0</v>
      </c>
      <c r="Q73" s="87">
        <f t="shared" si="33"/>
        <v>0</v>
      </c>
      <c r="R73" s="87">
        <f t="shared" si="33"/>
        <v>0</v>
      </c>
      <c r="S73" s="87">
        <f t="shared" si="33"/>
        <v>0</v>
      </c>
      <c r="T73" s="100">
        <f t="shared" si="34"/>
        <v>39.229999999999997</v>
      </c>
      <c r="V73" s="87">
        <f t="shared" si="3"/>
        <v>0</v>
      </c>
    </row>
    <row r="74" spans="1:22" ht="14.25" customHeight="1">
      <c r="A74" s="336" t="s">
        <v>239</v>
      </c>
      <c r="B74" s="306">
        <v>323.07</v>
      </c>
      <c r="C74" s="306"/>
      <c r="D74" s="306">
        <f t="shared" si="32"/>
        <v>323.07</v>
      </c>
      <c r="E74" s="307">
        <v>223032</v>
      </c>
      <c r="F74" s="317">
        <v>1</v>
      </c>
      <c r="G74" s="87">
        <f t="shared" si="33"/>
        <v>323.07</v>
      </c>
      <c r="H74" s="87">
        <f t="shared" si="33"/>
        <v>0</v>
      </c>
      <c r="I74" s="87">
        <f t="shared" si="33"/>
        <v>0</v>
      </c>
      <c r="J74" s="87">
        <f t="shared" si="33"/>
        <v>0</v>
      </c>
      <c r="K74" s="87">
        <f t="shared" si="33"/>
        <v>0</v>
      </c>
      <c r="L74" s="87">
        <f t="shared" si="33"/>
        <v>0</v>
      </c>
      <c r="M74" s="87">
        <f t="shared" si="33"/>
        <v>0</v>
      </c>
      <c r="N74" s="87">
        <f t="shared" si="33"/>
        <v>0</v>
      </c>
      <c r="O74" s="87">
        <f t="shared" si="33"/>
        <v>0</v>
      </c>
      <c r="P74" s="87">
        <f t="shared" si="33"/>
        <v>0</v>
      </c>
      <c r="Q74" s="87">
        <f t="shared" si="33"/>
        <v>0</v>
      </c>
      <c r="R74" s="87">
        <f t="shared" si="33"/>
        <v>0</v>
      </c>
      <c r="S74" s="87">
        <f t="shared" si="33"/>
        <v>0</v>
      </c>
      <c r="T74" s="100">
        <f t="shared" si="34"/>
        <v>323.07</v>
      </c>
      <c r="V74" s="87">
        <f t="shared" si="3"/>
        <v>0</v>
      </c>
    </row>
    <row r="75" spans="1:22" ht="15.75" customHeight="1">
      <c r="A75" s="339" t="s">
        <v>212</v>
      </c>
      <c r="B75" s="306">
        <v>2430</v>
      </c>
      <c r="C75" s="306">
        <v>486</v>
      </c>
      <c r="D75" s="306">
        <f t="shared" si="32"/>
        <v>2916</v>
      </c>
      <c r="E75" s="307">
        <v>23033</v>
      </c>
      <c r="F75" s="317">
        <v>3</v>
      </c>
      <c r="G75" s="87">
        <f t="shared" si="33"/>
        <v>0</v>
      </c>
      <c r="H75" s="87">
        <f t="shared" si="33"/>
        <v>0</v>
      </c>
      <c r="I75" s="87">
        <f t="shared" si="33"/>
        <v>2430</v>
      </c>
      <c r="J75" s="87">
        <f t="shared" si="33"/>
        <v>0</v>
      </c>
      <c r="K75" s="87">
        <f t="shared" si="33"/>
        <v>0</v>
      </c>
      <c r="L75" s="87">
        <f t="shared" si="33"/>
        <v>0</v>
      </c>
      <c r="M75" s="87">
        <f t="shared" si="33"/>
        <v>0</v>
      </c>
      <c r="N75" s="87">
        <f t="shared" si="33"/>
        <v>0</v>
      </c>
      <c r="O75" s="87">
        <f t="shared" si="33"/>
        <v>0</v>
      </c>
      <c r="P75" s="87">
        <f t="shared" si="33"/>
        <v>0</v>
      </c>
      <c r="Q75" s="87">
        <f t="shared" si="33"/>
        <v>0</v>
      </c>
      <c r="R75" s="87">
        <f t="shared" si="33"/>
        <v>0</v>
      </c>
      <c r="S75" s="87">
        <f t="shared" si="33"/>
        <v>0</v>
      </c>
      <c r="T75" s="100">
        <f t="shared" si="34"/>
        <v>2430</v>
      </c>
      <c r="V75" s="87">
        <f t="shared" si="3"/>
        <v>0</v>
      </c>
    </row>
    <row r="76" spans="1:22" ht="14.25" customHeight="1">
      <c r="A76" s="321" t="s">
        <v>1188</v>
      </c>
      <c r="B76" s="306">
        <v>29.49</v>
      </c>
      <c r="C76" s="306"/>
      <c r="D76" s="306">
        <f t="shared" si="32"/>
        <v>29.49</v>
      </c>
      <c r="E76" s="307">
        <v>23034</v>
      </c>
      <c r="F76" s="317">
        <v>12</v>
      </c>
      <c r="G76" s="87">
        <f t="shared" si="33"/>
        <v>0</v>
      </c>
      <c r="H76" s="87">
        <f t="shared" si="33"/>
        <v>0</v>
      </c>
      <c r="I76" s="87">
        <f t="shared" si="33"/>
        <v>0</v>
      </c>
      <c r="J76" s="87">
        <f t="shared" si="33"/>
        <v>0</v>
      </c>
      <c r="K76" s="87">
        <f t="shared" si="33"/>
        <v>0</v>
      </c>
      <c r="L76" s="87">
        <f t="shared" si="33"/>
        <v>0</v>
      </c>
      <c r="M76" s="87">
        <f t="shared" si="33"/>
        <v>0</v>
      </c>
      <c r="N76" s="87">
        <f t="shared" si="33"/>
        <v>0</v>
      </c>
      <c r="O76" s="87">
        <f t="shared" si="33"/>
        <v>0</v>
      </c>
      <c r="P76" s="87">
        <f t="shared" si="33"/>
        <v>0</v>
      </c>
      <c r="Q76" s="87">
        <f t="shared" si="33"/>
        <v>0</v>
      </c>
      <c r="R76" s="87">
        <f t="shared" si="33"/>
        <v>29.49</v>
      </c>
      <c r="S76" s="87">
        <f t="shared" si="33"/>
        <v>0</v>
      </c>
      <c r="T76" s="100">
        <f t="shared" si="34"/>
        <v>29.49</v>
      </c>
      <c r="V76" s="87">
        <f t="shared" si="3"/>
        <v>0</v>
      </c>
    </row>
    <row r="77" spans="1:22" ht="14.25" customHeight="1">
      <c r="A77" s="321"/>
      <c r="B77" s="306"/>
      <c r="C77" s="306"/>
      <c r="D77" s="306">
        <f t="shared" si="32"/>
        <v>0</v>
      </c>
      <c r="E77" s="307"/>
      <c r="F77" s="317"/>
      <c r="G77" s="87">
        <f t="shared" si="33"/>
        <v>0</v>
      </c>
      <c r="H77" s="87">
        <f t="shared" si="33"/>
        <v>0</v>
      </c>
      <c r="I77" s="87">
        <f t="shared" si="33"/>
        <v>0</v>
      </c>
      <c r="J77" s="87">
        <f t="shared" si="33"/>
        <v>0</v>
      </c>
      <c r="K77" s="87">
        <f t="shared" si="33"/>
        <v>0</v>
      </c>
      <c r="L77" s="87">
        <f t="shared" si="33"/>
        <v>0</v>
      </c>
      <c r="M77" s="87">
        <f t="shared" si="33"/>
        <v>0</v>
      </c>
      <c r="N77" s="87">
        <f t="shared" si="33"/>
        <v>0</v>
      </c>
      <c r="O77" s="87">
        <f t="shared" si="33"/>
        <v>0</v>
      </c>
      <c r="P77" s="87">
        <f t="shared" si="33"/>
        <v>0</v>
      </c>
      <c r="Q77" s="87">
        <f t="shared" si="33"/>
        <v>0</v>
      </c>
      <c r="R77" s="87">
        <f t="shared" si="33"/>
        <v>0</v>
      </c>
      <c r="S77" s="87">
        <f t="shared" si="33"/>
        <v>0</v>
      </c>
      <c r="T77" s="100">
        <f t="shared" si="34"/>
        <v>0</v>
      </c>
      <c r="V77" s="87">
        <f t="shared" si="3"/>
        <v>0</v>
      </c>
    </row>
    <row r="78" spans="1:22" ht="14.25" customHeight="1">
      <c r="A78" s="321"/>
      <c r="B78" s="306"/>
      <c r="C78" s="306"/>
      <c r="D78" s="306">
        <f t="shared" si="32"/>
        <v>0</v>
      </c>
      <c r="E78" s="307"/>
      <c r="F78" s="317"/>
      <c r="G78" s="87">
        <f t="shared" si="33"/>
        <v>0</v>
      </c>
      <c r="H78" s="87">
        <f t="shared" si="33"/>
        <v>0</v>
      </c>
      <c r="I78" s="87">
        <f t="shared" si="33"/>
        <v>0</v>
      </c>
      <c r="J78" s="87">
        <f t="shared" si="33"/>
        <v>0</v>
      </c>
      <c r="K78" s="87">
        <f t="shared" si="33"/>
        <v>0</v>
      </c>
      <c r="L78" s="87">
        <f t="shared" si="33"/>
        <v>0</v>
      </c>
      <c r="M78" s="87">
        <f t="shared" si="33"/>
        <v>0</v>
      </c>
      <c r="N78" s="87">
        <f t="shared" si="33"/>
        <v>0</v>
      </c>
      <c r="O78" s="87">
        <f t="shared" si="33"/>
        <v>0</v>
      </c>
      <c r="P78" s="87">
        <f t="shared" si="33"/>
        <v>0</v>
      </c>
      <c r="Q78" s="87">
        <f t="shared" si="33"/>
        <v>0</v>
      </c>
      <c r="R78" s="87">
        <f t="shared" si="33"/>
        <v>0</v>
      </c>
      <c r="S78" s="87">
        <f t="shared" si="33"/>
        <v>0</v>
      </c>
      <c r="T78" s="100">
        <f t="shared" si="34"/>
        <v>0</v>
      </c>
      <c r="V78" s="87">
        <f t="shared" si="3"/>
        <v>0</v>
      </c>
    </row>
    <row r="79" spans="1:22" ht="14.25" customHeight="1">
      <c r="A79" s="321"/>
      <c r="B79" s="306"/>
      <c r="C79" s="306"/>
      <c r="D79" s="314">
        <f t="shared" si="32"/>
        <v>0</v>
      </c>
      <c r="E79" s="307"/>
      <c r="F79" s="317"/>
      <c r="G79" s="87">
        <f t="shared" si="33"/>
        <v>0</v>
      </c>
      <c r="H79" s="87">
        <f t="shared" si="33"/>
        <v>0</v>
      </c>
      <c r="I79" s="87">
        <f t="shared" si="33"/>
        <v>0</v>
      </c>
      <c r="J79" s="87">
        <f t="shared" si="33"/>
        <v>0</v>
      </c>
      <c r="K79" s="87">
        <f t="shared" si="33"/>
        <v>0</v>
      </c>
      <c r="L79" s="87">
        <f t="shared" si="33"/>
        <v>0</v>
      </c>
      <c r="M79" s="87">
        <f t="shared" si="33"/>
        <v>0</v>
      </c>
      <c r="N79" s="87">
        <f t="shared" si="33"/>
        <v>0</v>
      </c>
      <c r="O79" s="87">
        <f t="shared" si="33"/>
        <v>0</v>
      </c>
      <c r="P79" s="87">
        <f t="shared" si="33"/>
        <v>0</v>
      </c>
      <c r="Q79" s="87">
        <f t="shared" si="33"/>
        <v>0</v>
      </c>
      <c r="R79" s="87">
        <f t="shared" si="33"/>
        <v>0</v>
      </c>
      <c r="S79" s="87">
        <f t="shared" si="33"/>
        <v>0</v>
      </c>
      <c r="T79" s="100">
        <f t="shared" si="34"/>
        <v>0</v>
      </c>
      <c r="V79" s="87">
        <f t="shared" si="3"/>
        <v>0</v>
      </c>
    </row>
    <row r="80" spans="1:22" ht="14.25" customHeight="1">
      <c r="A80" s="321" t="s">
        <v>582</v>
      </c>
      <c r="B80" s="306">
        <v>69.459999999999994</v>
      </c>
      <c r="C80" s="306">
        <v>3.47</v>
      </c>
      <c r="D80" s="306">
        <f t="shared" si="32"/>
        <v>72.929999999999993</v>
      </c>
      <c r="E80" s="212" t="s">
        <v>211</v>
      </c>
      <c r="F80" s="317">
        <v>6</v>
      </c>
      <c r="G80" s="87">
        <f t="shared" si="33"/>
        <v>0</v>
      </c>
      <c r="H80" s="87">
        <f t="shared" si="33"/>
        <v>0</v>
      </c>
      <c r="I80" s="87">
        <f t="shared" si="33"/>
        <v>0</v>
      </c>
      <c r="J80" s="87">
        <f t="shared" si="33"/>
        <v>0</v>
      </c>
      <c r="K80" s="87">
        <f t="shared" si="33"/>
        <v>0</v>
      </c>
      <c r="L80" s="87">
        <f t="shared" si="33"/>
        <v>69.459999999999994</v>
      </c>
      <c r="M80" s="87">
        <f t="shared" si="33"/>
        <v>0</v>
      </c>
      <c r="N80" s="87">
        <f t="shared" si="33"/>
        <v>0</v>
      </c>
      <c r="O80" s="87">
        <f t="shared" si="33"/>
        <v>0</v>
      </c>
      <c r="P80" s="87">
        <f t="shared" si="33"/>
        <v>0</v>
      </c>
      <c r="Q80" s="87">
        <f t="shared" si="33"/>
        <v>0</v>
      </c>
      <c r="R80" s="87">
        <f t="shared" si="33"/>
        <v>0</v>
      </c>
      <c r="S80" s="87">
        <f t="shared" si="33"/>
        <v>0</v>
      </c>
      <c r="T80" s="100">
        <f t="shared" si="34"/>
        <v>69.459999999999994</v>
      </c>
      <c r="V80" s="87">
        <f t="shared" si="3"/>
        <v>0</v>
      </c>
    </row>
    <row r="81" spans="1:22" ht="14.25" customHeight="1">
      <c r="A81" s="321" t="s">
        <v>582</v>
      </c>
      <c r="B81" s="306">
        <v>82.61</v>
      </c>
      <c r="C81" s="306">
        <v>4.13</v>
      </c>
      <c r="D81" s="306">
        <f t="shared" si="32"/>
        <v>86.74</v>
      </c>
      <c r="E81" s="307" t="s">
        <v>211</v>
      </c>
      <c r="F81" s="317">
        <v>6</v>
      </c>
      <c r="G81" s="87">
        <f t="shared" si="33"/>
        <v>0</v>
      </c>
      <c r="H81" s="87">
        <f t="shared" si="33"/>
        <v>0</v>
      </c>
      <c r="I81" s="87">
        <f t="shared" si="33"/>
        <v>0</v>
      </c>
      <c r="J81" s="87">
        <f t="shared" si="33"/>
        <v>0</v>
      </c>
      <c r="K81" s="87">
        <f t="shared" si="33"/>
        <v>0</v>
      </c>
      <c r="L81" s="87">
        <f t="shared" si="33"/>
        <v>82.61</v>
      </c>
      <c r="M81" s="87">
        <f t="shared" si="33"/>
        <v>0</v>
      </c>
      <c r="N81" s="87">
        <f t="shared" si="33"/>
        <v>0</v>
      </c>
      <c r="O81" s="87">
        <f t="shared" si="33"/>
        <v>0</v>
      </c>
      <c r="P81" s="87">
        <f t="shared" si="33"/>
        <v>0</v>
      </c>
      <c r="Q81" s="87">
        <f t="shared" si="33"/>
        <v>0</v>
      </c>
      <c r="R81" s="87">
        <f t="shared" si="33"/>
        <v>0</v>
      </c>
      <c r="S81" s="87">
        <f t="shared" si="33"/>
        <v>0</v>
      </c>
      <c r="T81" s="100">
        <f t="shared" si="34"/>
        <v>82.61</v>
      </c>
      <c r="V81" s="87">
        <f t="shared" si="3"/>
        <v>0</v>
      </c>
    </row>
    <row r="82" spans="1:22" ht="14.25" customHeight="1">
      <c r="A82" s="319"/>
      <c r="B82" s="309"/>
      <c r="C82" s="322"/>
      <c r="D82" s="306">
        <f t="shared" si="32"/>
        <v>0</v>
      </c>
      <c r="E82" s="307"/>
      <c r="F82" s="307"/>
      <c r="G82" s="87">
        <f t="shared" si="33"/>
        <v>0</v>
      </c>
      <c r="H82" s="87">
        <f t="shared" si="33"/>
        <v>0</v>
      </c>
      <c r="I82" s="87">
        <f t="shared" si="33"/>
        <v>0</v>
      </c>
      <c r="J82" s="87">
        <f t="shared" si="33"/>
        <v>0</v>
      </c>
      <c r="K82" s="87">
        <f t="shared" si="33"/>
        <v>0</v>
      </c>
      <c r="L82" s="87">
        <f t="shared" si="33"/>
        <v>0</v>
      </c>
      <c r="M82" s="87">
        <f t="shared" si="33"/>
        <v>0</v>
      </c>
      <c r="N82" s="87">
        <f t="shared" si="33"/>
        <v>0</v>
      </c>
      <c r="O82" s="87">
        <f t="shared" si="33"/>
        <v>0</v>
      </c>
      <c r="P82" s="87">
        <f t="shared" si="33"/>
        <v>0</v>
      </c>
      <c r="Q82" s="87">
        <f t="shared" si="33"/>
        <v>0</v>
      </c>
      <c r="R82" s="87">
        <f t="shared" si="33"/>
        <v>0</v>
      </c>
      <c r="S82" s="87">
        <f t="shared" si="33"/>
        <v>0</v>
      </c>
      <c r="T82" s="100">
        <f t="shared" si="34"/>
        <v>0</v>
      </c>
      <c r="V82" s="87">
        <f t="shared" si="3"/>
        <v>0</v>
      </c>
    </row>
    <row r="83" spans="1:22" ht="14.25" customHeight="1">
      <c r="A83" s="327" t="s">
        <v>245</v>
      </c>
      <c r="B83" s="326">
        <f>SUM(B72:B82)</f>
        <v>3425.8399999999997</v>
      </c>
      <c r="C83" s="326">
        <f>SUM(C72:C82)</f>
        <v>493.6</v>
      </c>
      <c r="D83" s="326">
        <f>SUM(D72:D82)</f>
        <v>3919.4399999999991</v>
      </c>
      <c r="E83" s="317"/>
      <c r="F83" s="317"/>
      <c r="G83" s="122">
        <f t="shared" ref="G83:T83" si="35">SUM(G72:G82)</f>
        <v>814.28</v>
      </c>
      <c r="H83" s="122">
        <f t="shared" si="35"/>
        <v>0</v>
      </c>
      <c r="I83" s="122">
        <f t="shared" si="35"/>
        <v>2430</v>
      </c>
      <c r="J83" s="122">
        <f t="shared" si="35"/>
        <v>0</v>
      </c>
      <c r="K83" s="122">
        <f t="shared" si="35"/>
        <v>0</v>
      </c>
      <c r="L83" s="122">
        <f t="shared" si="35"/>
        <v>152.07</v>
      </c>
      <c r="M83" s="122">
        <f t="shared" si="35"/>
        <v>0</v>
      </c>
      <c r="N83" s="122">
        <f t="shared" si="35"/>
        <v>0</v>
      </c>
      <c r="O83" s="122">
        <f t="shared" si="35"/>
        <v>0</v>
      </c>
      <c r="P83" s="122">
        <f t="shared" si="35"/>
        <v>0</v>
      </c>
      <c r="Q83" s="122">
        <f t="shared" si="35"/>
        <v>0</v>
      </c>
      <c r="R83" s="122">
        <f t="shared" si="35"/>
        <v>29.49</v>
      </c>
      <c r="S83" s="122">
        <f t="shared" si="35"/>
        <v>0</v>
      </c>
      <c r="T83" s="122">
        <f t="shared" si="35"/>
        <v>3425.8399999999997</v>
      </c>
      <c r="V83" s="87">
        <f t="shared" si="3"/>
        <v>0</v>
      </c>
    </row>
    <row r="84" spans="1:22" ht="14.25" customHeight="1">
      <c r="A84" s="305" t="s">
        <v>349</v>
      </c>
      <c r="B84" s="328">
        <v>379.56</v>
      </c>
      <c r="C84" s="328"/>
      <c r="D84" s="306">
        <f t="shared" ref="D84:D93" si="36">SUM(B84:C84)</f>
        <v>379.56</v>
      </c>
      <c r="E84" s="212" t="s">
        <v>365</v>
      </c>
      <c r="F84" s="307">
        <v>1</v>
      </c>
      <c r="G84" s="87">
        <f t="shared" ref="G84:S91" si="37">IF($F84=G$1,+$B84,0)</f>
        <v>379.56</v>
      </c>
      <c r="H84" s="87">
        <f t="shared" si="37"/>
        <v>0</v>
      </c>
      <c r="I84" s="87">
        <f t="shared" si="37"/>
        <v>0</v>
      </c>
      <c r="J84" s="87">
        <f t="shared" si="37"/>
        <v>0</v>
      </c>
      <c r="K84" s="87">
        <f t="shared" si="37"/>
        <v>0</v>
      </c>
      <c r="L84" s="87">
        <f t="shared" si="37"/>
        <v>0</v>
      </c>
      <c r="M84" s="87">
        <f t="shared" si="37"/>
        <v>0</v>
      </c>
      <c r="N84" s="87">
        <f t="shared" si="37"/>
        <v>0</v>
      </c>
      <c r="O84" s="87">
        <f t="shared" si="37"/>
        <v>0</v>
      </c>
      <c r="P84" s="87">
        <f t="shared" si="37"/>
        <v>0</v>
      </c>
      <c r="Q84" s="87">
        <f t="shared" si="37"/>
        <v>0</v>
      </c>
      <c r="R84" s="87">
        <f t="shared" si="37"/>
        <v>0</v>
      </c>
      <c r="S84" s="87">
        <f t="shared" si="37"/>
        <v>0</v>
      </c>
      <c r="T84" s="100">
        <f t="shared" ref="T84:T91" si="38">SUM(G84:R84)</f>
        <v>379.56</v>
      </c>
      <c r="V84" s="87">
        <f t="shared" si="3"/>
        <v>0</v>
      </c>
    </row>
    <row r="85" spans="1:22" ht="14.25" customHeight="1">
      <c r="A85" s="305" t="s">
        <v>356</v>
      </c>
      <c r="B85" s="306">
        <v>32.58</v>
      </c>
      <c r="C85" s="306"/>
      <c r="D85" s="306">
        <f t="shared" si="36"/>
        <v>32.58</v>
      </c>
      <c r="E85" s="307" t="s">
        <v>211</v>
      </c>
      <c r="F85" s="307">
        <v>1</v>
      </c>
      <c r="G85" s="87">
        <f t="shared" si="37"/>
        <v>32.58</v>
      </c>
      <c r="H85" s="87">
        <f t="shared" si="37"/>
        <v>0</v>
      </c>
      <c r="I85" s="87">
        <f t="shared" si="37"/>
        <v>0</v>
      </c>
      <c r="J85" s="87">
        <f t="shared" si="37"/>
        <v>0</v>
      </c>
      <c r="K85" s="87">
        <f t="shared" si="37"/>
        <v>0</v>
      </c>
      <c r="L85" s="87">
        <f t="shared" si="37"/>
        <v>0</v>
      </c>
      <c r="M85" s="87">
        <f t="shared" si="37"/>
        <v>0</v>
      </c>
      <c r="N85" s="87">
        <f t="shared" si="37"/>
        <v>0</v>
      </c>
      <c r="O85" s="87">
        <f t="shared" si="37"/>
        <v>0</v>
      </c>
      <c r="P85" s="87">
        <f t="shared" si="37"/>
        <v>0</v>
      </c>
      <c r="Q85" s="87">
        <f t="shared" si="37"/>
        <v>0</v>
      </c>
      <c r="R85" s="87">
        <f t="shared" si="37"/>
        <v>0</v>
      </c>
      <c r="S85" s="87">
        <f t="shared" si="37"/>
        <v>0</v>
      </c>
      <c r="T85" s="100">
        <f t="shared" si="38"/>
        <v>32.58</v>
      </c>
      <c r="V85" s="87">
        <f t="shared" si="3"/>
        <v>0</v>
      </c>
    </row>
    <row r="86" spans="1:22" ht="14.25" customHeight="1">
      <c r="A86" s="321" t="s">
        <v>240</v>
      </c>
      <c r="B86" s="306">
        <v>103.6</v>
      </c>
      <c r="C86" s="306">
        <v>20.72</v>
      </c>
      <c r="D86" s="306">
        <f t="shared" si="36"/>
        <v>124.32</v>
      </c>
      <c r="E86" s="212" t="s">
        <v>365</v>
      </c>
      <c r="F86" s="317">
        <v>1</v>
      </c>
      <c r="G86" s="87">
        <f t="shared" si="37"/>
        <v>103.6</v>
      </c>
      <c r="H86" s="87">
        <f t="shared" si="37"/>
        <v>0</v>
      </c>
      <c r="I86" s="87">
        <f t="shared" si="37"/>
        <v>0</v>
      </c>
      <c r="J86" s="87">
        <f t="shared" si="37"/>
        <v>0</v>
      </c>
      <c r="K86" s="87">
        <f t="shared" si="37"/>
        <v>0</v>
      </c>
      <c r="L86" s="87">
        <f t="shared" si="37"/>
        <v>0</v>
      </c>
      <c r="M86" s="87">
        <f t="shared" si="37"/>
        <v>0</v>
      </c>
      <c r="N86" s="87">
        <f t="shared" si="37"/>
        <v>0</v>
      </c>
      <c r="O86" s="87">
        <f t="shared" si="37"/>
        <v>0</v>
      </c>
      <c r="P86" s="87">
        <f t="shared" si="37"/>
        <v>0</v>
      </c>
      <c r="Q86" s="87">
        <f t="shared" si="37"/>
        <v>0</v>
      </c>
      <c r="R86" s="87">
        <f t="shared" si="37"/>
        <v>0</v>
      </c>
      <c r="S86" s="87">
        <f t="shared" si="37"/>
        <v>0</v>
      </c>
      <c r="T86" s="100">
        <f t="shared" si="38"/>
        <v>103.6</v>
      </c>
      <c r="V86" s="87">
        <f t="shared" si="3"/>
        <v>0</v>
      </c>
    </row>
    <row r="87" spans="1:22" ht="14.25" customHeight="1">
      <c r="A87" s="321" t="s">
        <v>1305</v>
      </c>
      <c r="B87" s="309">
        <v>60</v>
      </c>
      <c r="C87" s="309"/>
      <c r="D87" s="306">
        <f t="shared" si="36"/>
        <v>60</v>
      </c>
      <c r="E87" s="212" t="s">
        <v>365</v>
      </c>
      <c r="F87" s="317">
        <v>2</v>
      </c>
      <c r="G87" s="87">
        <f t="shared" si="37"/>
        <v>0</v>
      </c>
      <c r="H87" s="87">
        <f t="shared" si="37"/>
        <v>60</v>
      </c>
      <c r="I87" s="87">
        <f t="shared" si="37"/>
        <v>0</v>
      </c>
      <c r="J87" s="87">
        <f t="shared" si="37"/>
        <v>0</v>
      </c>
      <c r="K87" s="87">
        <f t="shared" si="37"/>
        <v>0</v>
      </c>
      <c r="L87" s="87">
        <f t="shared" si="37"/>
        <v>0</v>
      </c>
      <c r="M87" s="87">
        <f t="shared" si="37"/>
        <v>0</v>
      </c>
      <c r="N87" s="87">
        <f t="shared" si="37"/>
        <v>0</v>
      </c>
      <c r="O87" s="87">
        <f t="shared" si="37"/>
        <v>0</v>
      </c>
      <c r="P87" s="87">
        <f t="shared" si="37"/>
        <v>0</v>
      </c>
      <c r="Q87" s="87">
        <f t="shared" si="37"/>
        <v>0</v>
      </c>
      <c r="R87" s="87">
        <f t="shared" si="37"/>
        <v>0</v>
      </c>
      <c r="S87" s="87">
        <f t="shared" si="37"/>
        <v>0</v>
      </c>
      <c r="T87" s="100">
        <f t="shared" si="38"/>
        <v>60</v>
      </c>
      <c r="V87" s="87">
        <f t="shared" si="3"/>
        <v>0</v>
      </c>
    </row>
    <row r="88" spans="1:22" ht="14.25" customHeight="1">
      <c r="A88" s="321" t="s">
        <v>1308</v>
      </c>
      <c r="B88" s="309">
        <v>1</v>
      </c>
      <c r="C88" s="309"/>
      <c r="D88" s="306">
        <f t="shared" si="36"/>
        <v>1</v>
      </c>
      <c r="E88" s="212" t="s">
        <v>365</v>
      </c>
      <c r="F88" s="317">
        <v>2</v>
      </c>
      <c r="G88" s="87">
        <f t="shared" si="37"/>
        <v>0</v>
      </c>
      <c r="H88" s="87">
        <f t="shared" si="37"/>
        <v>1</v>
      </c>
      <c r="I88" s="87">
        <f t="shared" si="37"/>
        <v>0</v>
      </c>
      <c r="J88" s="87">
        <f t="shared" si="37"/>
        <v>0</v>
      </c>
      <c r="K88" s="87">
        <f t="shared" si="37"/>
        <v>0</v>
      </c>
      <c r="L88" s="87">
        <f t="shared" si="37"/>
        <v>0</v>
      </c>
      <c r="M88" s="87">
        <f t="shared" si="37"/>
        <v>0</v>
      </c>
      <c r="N88" s="87">
        <f t="shared" si="37"/>
        <v>0</v>
      </c>
      <c r="O88" s="87">
        <f t="shared" si="37"/>
        <v>0</v>
      </c>
      <c r="P88" s="87">
        <f t="shared" si="37"/>
        <v>0</v>
      </c>
      <c r="Q88" s="87">
        <f t="shared" si="37"/>
        <v>0</v>
      </c>
      <c r="R88" s="87">
        <f t="shared" si="37"/>
        <v>0</v>
      </c>
      <c r="S88" s="87">
        <f t="shared" si="37"/>
        <v>0</v>
      </c>
      <c r="T88" s="100">
        <f t="shared" si="38"/>
        <v>1</v>
      </c>
      <c r="V88" s="87">
        <f t="shared" si="3"/>
        <v>0</v>
      </c>
    </row>
    <row r="89" spans="1:22" ht="14.25" customHeight="1">
      <c r="B89" s="309"/>
      <c r="C89" s="309"/>
      <c r="D89" s="306">
        <f t="shared" si="36"/>
        <v>0</v>
      </c>
      <c r="E89" s="307"/>
      <c r="F89" s="317"/>
      <c r="G89" s="87">
        <f t="shared" si="37"/>
        <v>0</v>
      </c>
      <c r="H89" s="87">
        <f t="shared" si="37"/>
        <v>0</v>
      </c>
      <c r="I89" s="87">
        <f t="shared" si="37"/>
        <v>0</v>
      </c>
      <c r="J89" s="87">
        <f t="shared" si="37"/>
        <v>0</v>
      </c>
      <c r="K89" s="87">
        <f t="shared" si="37"/>
        <v>0</v>
      </c>
      <c r="L89" s="87">
        <f t="shared" si="37"/>
        <v>0</v>
      </c>
      <c r="M89" s="87">
        <f t="shared" si="37"/>
        <v>0</v>
      </c>
      <c r="N89" s="87">
        <f t="shared" si="37"/>
        <v>0</v>
      </c>
      <c r="O89" s="87">
        <f t="shared" si="37"/>
        <v>0</v>
      </c>
      <c r="P89" s="87">
        <f t="shared" si="37"/>
        <v>0</v>
      </c>
      <c r="Q89" s="87">
        <f t="shared" si="37"/>
        <v>0</v>
      </c>
      <c r="R89" s="87">
        <f t="shared" si="37"/>
        <v>0</v>
      </c>
      <c r="S89" s="87">
        <f t="shared" si="37"/>
        <v>0</v>
      </c>
      <c r="T89" s="100">
        <f t="shared" si="38"/>
        <v>0</v>
      </c>
      <c r="V89" s="87">
        <f t="shared" si="3"/>
        <v>0</v>
      </c>
    </row>
    <row r="90" spans="1:22" ht="14.25" customHeight="1">
      <c r="A90" s="321"/>
      <c r="B90" s="309"/>
      <c r="C90" s="309"/>
      <c r="D90" s="306">
        <f t="shared" si="36"/>
        <v>0</v>
      </c>
      <c r="E90" s="307"/>
      <c r="F90" s="317"/>
      <c r="G90" s="87">
        <f t="shared" si="37"/>
        <v>0</v>
      </c>
      <c r="H90" s="87">
        <f t="shared" si="37"/>
        <v>0</v>
      </c>
      <c r="I90" s="87">
        <f t="shared" si="37"/>
        <v>0</v>
      </c>
      <c r="J90" s="87">
        <f t="shared" si="37"/>
        <v>0</v>
      </c>
      <c r="K90" s="87">
        <f t="shared" si="37"/>
        <v>0</v>
      </c>
      <c r="L90" s="87">
        <f t="shared" si="37"/>
        <v>0</v>
      </c>
      <c r="M90" s="87">
        <f t="shared" si="37"/>
        <v>0</v>
      </c>
      <c r="N90" s="87">
        <f t="shared" si="37"/>
        <v>0</v>
      </c>
      <c r="O90" s="87">
        <f t="shared" si="37"/>
        <v>0</v>
      </c>
      <c r="P90" s="87">
        <f t="shared" si="37"/>
        <v>0</v>
      </c>
      <c r="Q90" s="87">
        <f t="shared" si="37"/>
        <v>0</v>
      </c>
      <c r="R90" s="87">
        <f t="shared" si="37"/>
        <v>0</v>
      </c>
      <c r="S90" s="87">
        <f t="shared" si="37"/>
        <v>0</v>
      </c>
      <c r="T90" s="100">
        <f t="shared" si="38"/>
        <v>0</v>
      </c>
      <c r="V90" s="87">
        <f t="shared" si="3"/>
        <v>0</v>
      </c>
    </row>
    <row r="91" spans="1:22" ht="14.25" customHeight="1">
      <c r="A91" s="321"/>
      <c r="B91" s="309"/>
      <c r="C91" s="309"/>
      <c r="D91" s="306">
        <f t="shared" si="36"/>
        <v>0</v>
      </c>
      <c r="E91" s="307"/>
      <c r="F91" s="317"/>
      <c r="G91" s="87">
        <f t="shared" si="37"/>
        <v>0</v>
      </c>
      <c r="H91" s="87">
        <f t="shared" si="37"/>
        <v>0</v>
      </c>
      <c r="I91" s="87">
        <f t="shared" si="37"/>
        <v>0</v>
      </c>
      <c r="J91" s="87">
        <f t="shared" si="37"/>
        <v>0</v>
      </c>
      <c r="K91" s="87">
        <f t="shared" si="37"/>
        <v>0</v>
      </c>
      <c r="L91" s="87">
        <f t="shared" si="37"/>
        <v>0</v>
      </c>
      <c r="M91" s="87">
        <f t="shared" si="37"/>
        <v>0</v>
      </c>
      <c r="N91" s="87">
        <f t="shared" si="37"/>
        <v>0</v>
      </c>
      <c r="O91" s="87">
        <f t="shared" si="37"/>
        <v>0</v>
      </c>
      <c r="P91" s="87">
        <f t="shared" si="37"/>
        <v>0</v>
      </c>
      <c r="Q91" s="87">
        <f t="shared" si="37"/>
        <v>0</v>
      </c>
      <c r="R91" s="87">
        <f t="shared" si="37"/>
        <v>0</v>
      </c>
      <c r="S91" s="87">
        <f t="shared" si="37"/>
        <v>0</v>
      </c>
      <c r="T91" s="100">
        <f t="shared" si="38"/>
        <v>0</v>
      </c>
      <c r="V91" s="87">
        <f t="shared" si="3"/>
        <v>0</v>
      </c>
    </row>
    <row r="92" spans="1:22" ht="14.25" customHeight="1">
      <c r="A92" s="321"/>
      <c r="B92" s="309"/>
      <c r="C92" s="309"/>
      <c r="D92" s="306">
        <f t="shared" si="36"/>
        <v>0</v>
      </c>
      <c r="E92" s="307"/>
      <c r="F92" s="317"/>
      <c r="G92" s="87"/>
      <c r="H92" s="87"/>
      <c r="I92" s="87"/>
      <c r="J92" s="87"/>
      <c r="K92" s="87"/>
      <c r="L92" s="87"/>
      <c r="M92" s="87"/>
      <c r="N92" s="87"/>
      <c r="O92" s="87"/>
      <c r="P92" s="87"/>
      <c r="Q92" s="87"/>
      <c r="R92" s="87"/>
      <c r="S92" s="87"/>
      <c r="T92" s="100"/>
      <c r="V92" s="87"/>
    </row>
    <row r="93" spans="1:22" ht="14.25" customHeight="1">
      <c r="A93" s="321" t="s">
        <v>582</v>
      </c>
      <c r="B93" s="309"/>
      <c r="C93" s="322"/>
      <c r="D93" s="306">
        <f t="shared" si="36"/>
        <v>0</v>
      </c>
      <c r="E93" s="307" t="s">
        <v>211</v>
      </c>
      <c r="F93" s="317">
        <v>6</v>
      </c>
      <c r="G93" s="87">
        <f t="shared" ref="G93:S93" si="39">IF($F93=G$1,+$B93,0)</f>
        <v>0</v>
      </c>
      <c r="H93" s="87">
        <f t="shared" si="39"/>
        <v>0</v>
      </c>
      <c r="I93" s="87">
        <f t="shared" si="39"/>
        <v>0</v>
      </c>
      <c r="J93" s="87">
        <f t="shared" si="39"/>
        <v>0</v>
      </c>
      <c r="K93" s="87">
        <f t="shared" si="39"/>
        <v>0</v>
      </c>
      <c r="L93" s="87">
        <f t="shared" si="39"/>
        <v>0</v>
      </c>
      <c r="M93" s="87">
        <f t="shared" si="39"/>
        <v>0</v>
      </c>
      <c r="N93" s="87">
        <f t="shared" si="39"/>
        <v>0</v>
      </c>
      <c r="O93" s="87">
        <f t="shared" si="39"/>
        <v>0</v>
      </c>
      <c r="P93" s="87">
        <f t="shared" si="39"/>
        <v>0</v>
      </c>
      <c r="Q93" s="87">
        <f t="shared" si="39"/>
        <v>0</v>
      </c>
      <c r="R93" s="87">
        <f t="shared" si="39"/>
        <v>0</v>
      </c>
      <c r="S93" s="87">
        <f t="shared" si="39"/>
        <v>0</v>
      </c>
      <c r="T93" s="100">
        <f>SUM(G93:R93)</f>
        <v>0</v>
      </c>
      <c r="V93" s="87">
        <f t="shared" ref="V93:V125" si="40">+B93-SUM(G93:S93)</f>
        <v>0</v>
      </c>
    </row>
    <row r="94" spans="1:22" ht="14.25" customHeight="1">
      <c r="A94" s="323" t="s">
        <v>248</v>
      </c>
      <c r="B94" s="329">
        <f t="shared" ref="B94:D94" si="41">SUM(B84:B93)</f>
        <v>576.74</v>
      </c>
      <c r="C94" s="329">
        <f t="shared" si="41"/>
        <v>20.72</v>
      </c>
      <c r="D94" s="329">
        <f t="shared" si="41"/>
        <v>597.46</v>
      </c>
      <c r="E94" s="317"/>
      <c r="F94" s="317"/>
      <c r="G94" s="125">
        <f t="shared" ref="G94:T94" si="42">SUM(G84:G93)</f>
        <v>515.74</v>
      </c>
      <c r="H94" s="125">
        <f t="shared" si="42"/>
        <v>61</v>
      </c>
      <c r="I94" s="125">
        <f t="shared" si="42"/>
        <v>0</v>
      </c>
      <c r="J94" s="125">
        <f t="shared" si="42"/>
        <v>0</v>
      </c>
      <c r="K94" s="125">
        <f t="shared" si="42"/>
        <v>0</v>
      </c>
      <c r="L94" s="125">
        <f t="shared" si="42"/>
        <v>0</v>
      </c>
      <c r="M94" s="125">
        <f t="shared" si="42"/>
        <v>0</v>
      </c>
      <c r="N94" s="125">
        <f t="shared" si="42"/>
        <v>0</v>
      </c>
      <c r="O94" s="125">
        <f t="shared" si="42"/>
        <v>0</v>
      </c>
      <c r="P94" s="125">
        <f t="shared" si="42"/>
        <v>0</v>
      </c>
      <c r="Q94" s="125">
        <f t="shared" si="42"/>
        <v>0</v>
      </c>
      <c r="R94" s="125">
        <f t="shared" si="42"/>
        <v>0</v>
      </c>
      <c r="S94" s="125">
        <f t="shared" si="42"/>
        <v>0</v>
      </c>
      <c r="T94" s="125">
        <f t="shared" si="42"/>
        <v>576.74</v>
      </c>
      <c r="V94" s="87">
        <f t="shared" si="40"/>
        <v>0</v>
      </c>
    </row>
    <row r="95" spans="1:22" ht="14.25" customHeight="1">
      <c r="A95" s="321" t="s">
        <v>349</v>
      </c>
      <c r="B95" s="309">
        <v>379.76</v>
      </c>
      <c r="C95" s="319"/>
      <c r="D95" s="306">
        <f t="shared" ref="D95:D102" si="43">SUM(B95:C95)</f>
        <v>379.76</v>
      </c>
      <c r="E95" s="317" t="s">
        <v>1316</v>
      </c>
      <c r="F95" s="317">
        <v>1</v>
      </c>
      <c r="G95" s="87">
        <f t="shared" ref="G95:S102" si="44">IF($F95=G$1,+$B95,0)</f>
        <v>379.76</v>
      </c>
      <c r="H95" s="87">
        <f t="shared" si="44"/>
        <v>0</v>
      </c>
      <c r="I95" s="87">
        <f t="shared" si="44"/>
        <v>0</v>
      </c>
      <c r="J95" s="87">
        <f t="shared" si="44"/>
        <v>0</v>
      </c>
      <c r="K95" s="87">
        <f t="shared" si="44"/>
        <v>0</v>
      </c>
      <c r="L95" s="87">
        <f t="shared" si="44"/>
        <v>0</v>
      </c>
      <c r="M95" s="87">
        <f t="shared" si="44"/>
        <v>0</v>
      </c>
      <c r="N95" s="87">
        <f t="shared" si="44"/>
        <v>0</v>
      </c>
      <c r="O95" s="87">
        <f t="shared" si="44"/>
        <v>0</v>
      </c>
      <c r="P95" s="87">
        <f t="shared" si="44"/>
        <v>0</v>
      </c>
      <c r="Q95" s="87">
        <f t="shared" si="44"/>
        <v>0</v>
      </c>
      <c r="R95" s="87">
        <f t="shared" si="44"/>
        <v>0</v>
      </c>
      <c r="S95" s="87">
        <f t="shared" si="44"/>
        <v>0</v>
      </c>
      <c r="T95" s="100">
        <f t="shared" ref="T95:T102" si="45">SUM(G95:R95)</f>
        <v>379.76</v>
      </c>
      <c r="V95" s="87">
        <f t="shared" si="40"/>
        <v>0</v>
      </c>
    </row>
    <row r="96" spans="1:22" ht="14.25" customHeight="1">
      <c r="A96" s="305" t="s">
        <v>356</v>
      </c>
      <c r="B96" s="306">
        <v>32.57</v>
      </c>
      <c r="C96" s="306"/>
      <c r="D96" s="306">
        <f t="shared" si="43"/>
        <v>32.57</v>
      </c>
      <c r="E96" s="307" t="s">
        <v>211</v>
      </c>
      <c r="F96" s="307">
        <v>1</v>
      </c>
      <c r="G96" s="87">
        <f t="shared" si="44"/>
        <v>32.57</v>
      </c>
      <c r="H96" s="87">
        <f t="shared" si="44"/>
        <v>0</v>
      </c>
      <c r="I96" s="87">
        <f t="shared" si="44"/>
        <v>0</v>
      </c>
      <c r="J96" s="87">
        <f t="shared" si="44"/>
        <v>0</v>
      </c>
      <c r="K96" s="87">
        <f t="shared" si="44"/>
        <v>0</v>
      </c>
      <c r="L96" s="87">
        <f t="shared" si="44"/>
        <v>0</v>
      </c>
      <c r="M96" s="87">
        <f t="shared" si="44"/>
        <v>0</v>
      </c>
      <c r="N96" s="87">
        <f t="shared" si="44"/>
        <v>0</v>
      </c>
      <c r="O96" s="87">
        <f t="shared" si="44"/>
        <v>0</v>
      </c>
      <c r="P96" s="87">
        <f t="shared" si="44"/>
        <v>0</v>
      </c>
      <c r="Q96" s="87">
        <f t="shared" si="44"/>
        <v>0</v>
      </c>
      <c r="R96" s="87">
        <f t="shared" si="44"/>
        <v>0</v>
      </c>
      <c r="S96" s="87">
        <f t="shared" si="44"/>
        <v>0</v>
      </c>
      <c r="T96" s="100">
        <f t="shared" si="45"/>
        <v>32.57</v>
      </c>
      <c r="V96" s="87">
        <f t="shared" si="40"/>
        <v>0</v>
      </c>
    </row>
    <row r="97" spans="1:22" ht="14.25" customHeight="1">
      <c r="A97" s="321" t="s">
        <v>1315</v>
      </c>
      <c r="B97" s="306">
        <v>9.98</v>
      </c>
      <c r="C97" s="306"/>
      <c r="D97" s="306">
        <f t="shared" si="43"/>
        <v>9.98</v>
      </c>
      <c r="E97" s="317" t="s">
        <v>211</v>
      </c>
      <c r="F97" s="317">
        <v>2</v>
      </c>
      <c r="G97" s="87">
        <f t="shared" si="44"/>
        <v>0</v>
      </c>
      <c r="H97" s="87">
        <f t="shared" si="44"/>
        <v>9.98</v>
      </c>
      <c r="I97" s="87">
        <f t="shared" si="44"/>
        <v>0</v>
      </c>
      <c r="J97" s="87">
        <f t="shared" si="44"/>
        <v>0</v>
      </c>
      <c r="K97" s="87">
        <f t="shared" si="44"/>
        <v>0</v>
      </c>
      <c r="L97" s="87">
        <f t="shared" si="44"/>
        <v>0</v>
      </c>
      <c r="M97" s="87">
        <f t="shared" si="44"/>
        <v>0</v>
      </c>
      <c r="N97" s="87">
        <f t="shared" si="44"/>
        <v>0</v>
      </c>
      <c r="O97" s="87">
        <f t="shared" si="44"/>
        <v>0</v>
      </c>
      <c r="P97" s="87">
        <f t="shared" si="44"/>
        <v>0</v>
      </c>
      <c r="Q97" s="87">
        <f t="shared" si="44"/>
        <v>0</v>
      </c>
      <c r="R97" s="87">
        <f t="shared" si="44"/>
        <v>0</v>
      </c>
      <c r="S97" s="87">
        <f t="shared" si="44"/>
        <v>0</v>
      </c>
      <c r="T97" s="100">
        <f t="shared" si="45"/>
        <v>9.98</v>
      </c>
      <c r="V97" s="87">
        <f t="shared" si="40"/>
        <v>0</v>
      </c>
    </row>
    <row r="98" spans="1:22" ht="14.25" customHeight="1">
      <c r="A98" s="321"/>
      <c r="B98" s="306"/>
      <c r="C98" s="306"/>
      <c r="D98" s="306">
        <f t="shared" si="43"/>
        <v>0</v>
      </c>
      <c r="E98" s="317"/>
      <c r="F98" s="317"/>
      <c r="G98" s="87">
        <f t="shared" si="44"/>
        <v>0</v>
      </c>
      <c r="H98" s="87">
        <f t="shared" si="44"/>
        <v>0</v>
      </c>
      <c r="I98" s="87">
        <f t="shared" si="44"/>
        <v>0</v>
      </c>
      <c r="J98" s="87">
        <f t="shared" si="44"/>
        <v>0</v>
      </c>
      <c r="K98" s="87">
        <f t="shared" si="44"/>
        <v>0</v>
      </c>
      <c r="L98" s="87">
        <f t="shared" si="44"/>
        <v>0</v>
      </c>
      <c r="M98" s="87">
        <f t="shared" si="44"/>
        <v>0</v>
      </c>
      <c r="N98" s="87">
        <f t="shared" si="44"/>
        <v>0</v>
      </c>
      <c r="O98" s="87">
        <f t="shared" si="44"/>
        <v>0</v>
      </c>
      <c r="P98" s="87">
        <f t="shared" si="44"/>
        <v>0</v>
      </c>
      <c r="Q98" s="87">
        <f t="shared" si="44"/>
        <v>0</v>
      </c>
      <c r="R98" s="87">
        <f t="shared" si="44"/>
        <v>0</v>
      </c>
      <c r="S98" s="87">
        <f t="shared" si="44"/>
        <v>0</v>
      </c>
      <c r="T98" s="100">
        <f t="shared" si="45"/>
        <v>0</v>
      </c>
      <c r="V98" s="87">
        <f t="shared" si="40"/>
        <v>0</v>
      </c>
    </row>
    <row r="99" spans="1:22" ht="14.25" customHeight="1">
      <c r="A99" s="321"/>
      <c r="B99" s="306"/>
      <c r="C99" s="306"/>
      <c r="D99" s="306">
        <f t="shared" si="43"/>
        <v>0</v>
      </c>
      <c r="E99" s="317"/>
      <c r="F99" s="317"/>
      <c r="G99" s="87">
        <f t="shared" si="44"/>
        <v>0</v>
      </c>
      <c r="H99" s="87">
        <f t="shared" si="44"/>
        <v>0</v>
      </c>
      <c r="I99" s="87">
        <f t="shared" si="44"/>
        <v>0</v>
      </c>
      <c r="J99" s="87">
        <f t="shared" si="44"/>
        <v>0</v>
      </c>
      <c r="K99" s="87">
        <f t="shared" si="44"/>
        <v>0</v>
      </c>
      <c r="L99" s="87">
        <f t="shared" si="44"/>
        <v>0</v>
      </c>
      <c r="M99" s="87">
        <f t="shared" si="44"/>
        <v>0</v>
      </c>
      <c r="N99" s="87">
        <f t="shared" si="44"/>
        <v>0</v>
      </c>
      <c r="O99" s="87">
        <f t="shared" si="44"/>
        <v>0</v>
      </c>
      <c r="P99" s="87">
        <f t="shared" si="44"/>
        <v>0</v>
      </c>
      <c r="Q99" s="87">
        <f t="shared" si="44"/>
        <v>0</v>
      </c>
      <c r="R99" s="87">
        <f t="shared" si="44"/>
        <v>0</v>
      </c>
      <c r="S99" s="87">
        <f t="shared" si="44"/>
        <v>0</v>
      </c>
      <c r="T99" s="100">
        <f t="shared" si="45"/>
        <v>0</v>
      </c>
      <c r="V99" s="87">
        <f t="shared" si="40"/>
        <v>0</v>
      </c>
    </row>
    <row r="100" spans="1:22" ht="14.25" customHeight="1">
      <c r="A100" s="321"/>
      <c r="B100" s="306"/>
      <c r="C100" s="306"/>
      <c r="D100" s="306">
        <f t="shared" si="43"/>
        <v>0</v>
      </c>
      <c r="E100" s="317"/>
      <c r="F100" s="317"/>
      <c r="G100" s="87">
        <f t="shared" si="44"/>
        <v>0</v>
      </c>
      <c r="H100" s="87">
        <f t="shared" si="44"/>
        <v>0</v>
      </c>
      <c r="I100" s="87">
        <f t="shared" si="44"/>
        <v>0</v>
      </c>
      <c r="J100" s="87">
        <f t="shared" si="44"/>
        <v>0</v>
      </c>
      <c r="K100" s="87">
        <f t="shared" si="44"/>
        <v>0</v>
      </c>
      <c r="L100" s="87">
        <f t="shared" si="44"/>
        <v>0</v>
      </c>
      <c r="M100" s="87">
        <f t="shared" si="44"/>
        <v>0</v>
      </c>
      <c r="N100" s="87">
        <f t="shared" si="44"/>
        <v>0</v>
      </c>
      <c r="O100" s="87">
        <f t="shared" si="44"/>
        <v>0</v>
      </c>
      <c r="P100" s="87">
        <f t="shared" si="44"/>
        <v>0</v>
      </c>
      <c r="Q100" s="87">
        <f t="shared" si="44"/>
        <v>0</v>
      </c>
      <c r="R100" s="87">
        <f t="shared" si="44"/>
        <v>0</v>
      </c>
      <c r="S100" s="87">
        <f t="shared" si="44"/>
        <v>0</v>
      </c>
      <c r="T100" s="100">
        <f t="shared" si="45"/>
        <v>0</v>
      </c>
      <c r="V100" s="87">
        <f t="shared" si="40"/>
        <v>0</v>
      </c>
    </row>
    <row r="101" spans="1:22" ht="17.25" customHeight="1">
      <c r="A101" s="321"/>
      <c r="B101" s="322"/>
      <c r="C101" s="319"/>
      <c r="D101" s="306">
        <f t="shared" si="43"/>
        <v>0</v>
      </c>
      <c r="E101" s="317"/>
      <c r="F101" s="317"/>
      <c r="G101" s="87">
        <f t="shared" si="44"/>
        <v>0</v>
      </c>
      <c r="H101" s="87">
        <f t="shared" si="44"/>
        <v>0</v>
      </c>
      <c r="I101" s="87">
        <f t="shared" si="44"/>
        <v>0</v>
      </c>
      <c r="J101" s="87">
        <f t="shared" si="44"/>
        <v>0</v>
      </c>
      <c r="K101" s="87">
        <f t="shared" si="44"/>
        <v>0</v>
      </c>
      <c r="L101" s="87">
        <f t="shared" si="44"/>
        <v>0</v>
      </c>
      <c r="M101" s="87">
        <f t="shared" si="44"/>
        <v>0</v>
      </c>
      <c r="N101" s="87">
        <f t="shared" si="44"/>
        <v>0</v>
      </c>
      <c r="O101" s="87">
        <f t="shared" si="44"/>
        <v>0</v>
      </c>
      <c r="P101" s="87">
        <f t="shared" si="44"/>
        <v>0</v>
      </c>
      <c r="Q101" s="87">
        <f t="shared" si="44"/>
        <v>0</v>
      </c>
      <c r="R101" s="87">
        <f t="shared" si="44"/>
        <v>0</v>
      </c>
      <c r="S101" s="87">
        <f t="shared" si="44"/>
        <v>0</v>
      </c>
      <c r="T101" s="100">
        <f t="shared" si="45"/>
        <v>0</v>
      </c>
      <c r="V101" s="87">
        <f t="shared" si="40"/>
        <v>0</v>
      </c>
    </row>
    <row r="102" spans="1:22" ht="14.25" customHeight="1">
      <c r="A102" s="321" t="s">
        <v>582</v>
      </c>
      <c r="B102" s="309"/>
      <c r="C102" s="322"/>
      <c r="D102" s="306">
        <f t="shared" si="43"/>
        <v>0</v>
      </c>
      <c r="E102" s="317" t="s">
        <v>211</v>
      </c>
      <c r="F102" s="317">
        <v>6</v>
      </c>
      <c r="G102" s="87">
        <f t="shared" si="44"/>
        <v>0</v>
      </c>
      <c r="H102" s="87">
        <f t="shared" si="44"/>
        <v>0</v>
      </c>
      <c r="I102" s="87">
        <f t="shared" si="44"/>
        <v>0</v>
      </c>
      <c r="J102" s="87">
        <f t="shared" si="44"/>
        <v>0</v>
      </c>
      <c r="K102" s="87">
        <f t="shared" si="44"/>
        <v>0</v>
      </c>
      <c r="L102" s="87">
        <f t="shared" si="44"/>
        <v>0</v>
      </c>
      <c r="M102" s="87">
        <f t="shared" si="44"/>
        <v>0</v>
      </c>
      <c r="N102" s="87">
        <f t="shared" si="44"/>
        <v>0</v>
      </c>
      <c r="O102" s="87">
        <f t="shared" si="44"/>
        <v>0</v>
      </c>
      <c r="P102" s="87">
        <f t="shared" si="44"/>
        <v>0</v>
      </c>
      <c r="Q102" s="87">
        <f t="shared" si="44"/>
        <v>0</v>
      </c>
      <c r="R102" s="87">
        <f t="shared" si="44"/>
        <v>0</v>
      </c>
      <c r="S102" s="87">
        <f t="shared" si="44"/>
        <v>0</v>
      </c>
      <c r="T102" s="100">
        <f t="shared" si="45"/>
        <v>0</v>
      </c>
      <c r="V102" s="87">
        <f t="shared" si="40"/>
        <v>0</v>
      </c>
    </row>
    <row r="103" spans="1:22" ht="14.25" customHeight="1">
      <c r="A103" s="323" t="s">
        <v>256</v>
      </c>
      <c r="B103" s="330">
        <f t="shared" ref="B103:D103" si="46">SUM(B95:B102)</f>
        <v>422.31</v>
      </c>
      <c r="C103" s="330">
        <f t="shared" si="46"/>
        <v>0</v>
      </c>
      <c r="D103" s="330">
        <f t="shared" si="46"/>
        <v>422.31</v>
      </c>
      <c r="E103" s="317"/>
      <c r="F103" s="317"/>
      <c r="G103" s="105">
        <f t="shared" ref="G103:T103" si="47">SUM(G95:G102)</f>
        <v>412.33</v>
      </c>
      <c r="H103" s="105">
        <f t="shared" si="47"/>
        <v>9.98</v>
      </c>
      <c r="I103" s="105">
        <f t="shared" si="47"/>
        <v>0</v>
      </c>
      <c r="J103" s="105">
        <f t="shared" si="47"/>
        <v>0</v>
      </c>
      <c r="K103" s="105">
        <f t="shared" si="47"/>
        <v>0</v>
      </c>
      <c r="L103" s="105">
        <f t="shared" si="47"/>
        <v>0</v>
      </c>
      <c r="M103" s="105">
        <f t="shared" si="47"/>
        <v>0</v>
      </c>
      <c r="N103" s="105">
        <f t="shared" si="47"/>
        <v>0</v>
      </c>
      <c r="O103" s="105">
        <f t="shared" si="47"/>
        <v>0</v>
      </c>
      <c r="P103" s="105">
        <f t="shared" si="47"/>
        <v>0</v>
      </c>
      <c r="Q103" s="105">
        <f t="shared" si="47"/>
        <v>0</v>
      </c>
      <c r="R103" s="105">
        <f t="shared" si="47"/>
        <v>0</v>
      </c>
      <c r="S103" s="105">
        <f t="shared" si="47"/>
        <v>0</v>
      </c>
      <c r="T103" s="105">
        <f t="shared" si="47"/>
        <v>422.31</v>
      </c>
      <c r="V103" s="87">
        <f t="shared" si="40"/>
        <v>0</v>
      </c>
    </row>
    <row r="104" spans="1:22" ht="14.25" customHeight="1">
      <c r="A104" s="321" t="s">
        <v>349</v>
      </c>
      <c r="B104" s="319">
        <v>379.76</v>
      </c>
      <c r="C104" s="331"/>
      <c r="D104" s="306">
        <f t="shared" ref="D104:D109" si="48">SUM(B104:C104)</f>
        <v>379.76</v>
      </c>
      <c r="E104" s="317" t="s">
        <v>365</v>
      </c>
      <c r="F104" s="317">
        <v>1</v>
      </c>
      <c r="G104" s="87">
        <f t="shared" ref="G104:S112" si="49">IF($F104=G$1,+$B104,0)</f>
        <v>379.76</v>
      </c>
      <c r="H104" s="87">
        <f t="shared" si="49"/>
        <v>0</v>
      </c>
      <c r="I104" s="87">
        <f t="shared" si="49"/>
        <v>0</v>
      </c>
      <c r="J104" s="87">
        <f t="shared" si="49"/>
        <v>0</v>
      </c>
      <c r="K104" s="87">
        <f t="shared" si="49"/>
        <v>0</v>
      </c>
      <c r="L104" s="87">
        <f t="shared" si="49"/>
        <v>0</v>
      </c>
      <c r="M104" s="87">
        <f t="shared" si="49"/>
        <v>0</v>
      </c>
      <c r="N104" s="87">
        <f t="shared" si="49"/>
        <v>0</v>
      </c>
      <c r="O104" s="87">
        <f t="shared" si="49"/>
        <v>0</v>
      </c>
      <c r="P104" s="87">
        <f t="shared" si="49"/>
        <v>0</v>
      </c>
      <c r="Q104" s="87">
        <f t="shared" si="49"/>
        <v>0</v>
      </c>
      <c r="R104" s="87">
        <f t="shared" si="49"/>
        <v>0</v>
      </c>
      <c r="S104" s="87">
        <f t="shared" si="49"/>
        <v>0</v>
      </c>
      <c r="T104" s="100">
        <f t="shared" ref="T104:T109" si="50">SUM(G104:R104)</f>
        <v>379.76</v>
      </c>
      <c r="V104" s="87">
        <f t="shared" si="40"/>
        <v>0</v>
      </c>
    </row>
    <row r="105" spans="1:22" ht="14.25" customHeight="1">
      <c r="A105" s="305" t="s">
        <v>356</v>
      </c>
      <c r="B105" s="309">
        <v>32.58</v>
      </c>
      <c r="C105" s="306"/>
      <c r="D105" s="306">
        <f t="shared" si="48"/>
        <v>32.58</v>
      </c>
      <c r="E105" s="212" t="s">
        <v>365</v>
      </c>
      <c r="F105" s="307">
        <v>1</v>
      </c>
      <c r="G105" s="87">
        <f t="shared" si="49"/>
        <v>32.58</v>
      </c>
      <c r="H105" s="87">
        <f t="shared" si="49"/>
        <v>0</v>
      </c>
      <c r="I105" s="87">
        <f t="shared" si="49"/>
        <v>0</v>
      </c>
      <c r="J105" s="87">
        <f t="shared" si="49"/>
        <v>0</v>
      </c>
      <c r="K105" s="87">
        <f t="shared" si="49"/>
        <v>0</v>
      </c>
      <c r="L105" s="87">
        <f t="shared" si="49"/>
        <v>0</v>
      </c>
      <c r="M105" s="87">
        <f t="shared" si="49"/>
        <v>0</v>
      </c>
      <c r="N105" s="87">
        <f t="shared" si="49"/>
        <v>0</v>
      </c>
      <c r="O105" s="87">
        <f t="shared" si="49"/>
        <v>0</v>
      </c>
      <c r="P105" s="87">
        <f t="shared" si="49"/>
        <v>0</v>
      </c>
      <c r="Q105" s="87">
        <f t="shared" si="49"/>
        <v>0</v>
      </c>
      <c r="R105" s="87">
        <f t="shared" si="49"/>
        <v>0</v>
      </c>
      <c r="S105" s="87">
        <f t="shared" si="49"/>
        <v>0</v>
      </c>
      <c r="T105" s="100">
        <f t="shared" si="50"/>
        <v>32.58</v>
      </c>
      <c r="V105" s="87">
        <f t="shared" si="40"/>
        <v>0</v>
      </c>
    </row>
    <row r="106" spans="1:22" ht="14.25" customHeight="1">
      <c r="A106" s="321" t="s">
        <v>239</v>
      </c>
      <c r="B106" s="309">
        <v>300.98</v>
      </c>
      <c r="C106" s="306"/>
      <c r="D106" s="306">
        <f t="shared" si="48"/>
        <v>300.98</v>
      </c>
      <c r="E106" s="317">
        <v>23035</v>
      </c>
      <c r="F106" s="317">
        <v>1</v>
      </c>
      <c r="G106" s="87">
        <f t="shared" si="49"/>
        <v>300.98</v>
      </c>
      <c r="H106" s="87">
        <f t="shared" si="49"/>
        <v>0</v>
      </c>
      <c r="I106" s="87">
        <f t="shared" si="49"/>
        <v>0</v>
      </c>
      <c r="J106" s="87">
        <f t="shared" si="49"/>
        <v>0</v>
      </c>
      <c r="K106" s="87">
        <f t="shared" si="49"/>
        <v>0</v>
      </c>
      <c r="L106" s="87">
        <f t="shared" si="49"/>
        <v>0</v>
      </c>
      <c r="M106" s="87">
        <f t="shared" si="49"/>
        <v>0</v>
      </c>
      <c r="N106" s="87">
        <f t="shared" si="49"/>
        <v>0</v>
      </c>
      <c r="O106" s="87">
        <f t="shared" si="49"/>
        <v>0</v>
      </c>
      <c r="P106" s="87">
        <f t="shared" si="49"/>
        <v>0</v>
      </c>
      <c r="Q106" s="87">
        <f t="shared" si="49"/>
        <v>0</v>
      </c>
      <c r="R106" s="87">
        <f t="shared" si="49"/>
        <v>0</v>
      </c>
      <c r="S106" s="87">
        <f t="shared" si="49"/>
        <v>0</v>
      </c>
      <c r="T106" s="100">
        <f t="shared" si="50"/>
        <v>300.98</v>
      </c>
      <c r="V106" s="87">
        <f t="shared" si="40"/>
        <v>0</v>
      </c>
    </row>
    <row r="107" spans="1:22" ht="14.25" customHeight="1">
      <c r="A107" s="321" t="s">
        <v>1319</v>
      </c>
      <c r="B107" s="309">
        <v>800</v>
      </c>
      <c r="C107" s="306">
        <v>160</v>
      </c>
      <c r="D107" s="306">
        <f t="shared" si="48"/>
        <v>960</v>
      </c>
      <c r="E107" s="317" t="s">
        <v>365</v>
      </c>
      <c r="F107" s="317">
        <v>3</v>
      </c>
      <c r="G107" s="87">
        <f t="shared" si="49"/>
        <v>0</v>
      </c>
      <c r="H107" s="87">
        <f t="shared" si="49"/>
        <v>0</v>
      </c>
      <c r="I107" s="87">
        <f t="shared" si="49"/>
        <v>800</v>
      </c>
      <c r="J107" s="87">
        <f t="shared" si="49"/>
        <v>0</v>
      </c>
      <c r="K107" s="87">
        <f t="shared" si="49"/>
        <v>0</v>
      </c>
      <c r="L107" s="87">
        <f t="shared" si="49"/>
        <v>0</v>
      </c>
      <c r="M107" s="87">
        <f t="shared" si="49"/>
        <v>0</v>
      </c>
      <c r="N107" s="87">
        <f t="shared" si="49"/>
        <v>0</v>
      </c>
      <c r="O107" s="87">
        <f t="shared" si="49"/>
        <v>0</v>
      </c>
      <c r="P107" s="87">
        <f t="shared" si="49"/>
        <v>0</v>
      </c>
      <c r="Q107" s="87">
        <f t="shared" si="49"/>
        <v>0</v>
      </c>
      <c r="R107" s="87">
        <f t="shared" si="49"/>
        <v>0</v>
      </c>
      <c r="S107" s="87">
        <f t="shared" si="49"/>
        <v>0</v>
      </c>
      <c r="T107" s="100">
        <f t="shared" si="50"/>
        <v>800</v>
      </c>
      <c r="V107" s="87">
        <f t="shared" si="40"/>
        <v>0</v>
      </c>
    </row>
    <row r="108" spans="1:22" ht="14.25" customHeight="1">
      <c r="A108" s="321" t="s">
        <v>1320</v>
      </c>
      <c r="B108" s="309">
        <v>113.46</v>
      </c>
      <c r="C108" s="306"/>
      <c r="D108" s="306">
        <f t="shared" ref="D108" si="51">SUM(B108:C108)</f>
        <v>113.46</v>
      </c>
      <c r="E108" s="317" t="s">
        <v>365</v>
      </c>
      <c r="F108" s="317">
        <v>3</v>
      </c>
      <c r="G108" s="87">
        <f t="shared" si="49"/>
        <v>0</v>
      </c>
      <c r="H108" s="87">
        <f t="shared" si="49"/>
        <v>0</v>
      </c>
      <c r="I108" s="87">
        <f t="shared" si="49"/>
        <v>113.46</v>
      </c>
      <c r="J108" s="87">
        <f t="shared" si="49"/>
        <v>0</v>
      </c>
      <c r="K108" s="87">
        <f t="shared" si="49"/>
        <v>0</v>
      </c>
      <c r="L108" s="87">
        <f t="shared" si="49"/>
        <v>0</v>
      </c>
      <c r="M108" s="87">
        <f t="shared" si="49"/>
        <v>0</v>
      </c>
      <c r="N108" s="87">
        <f t="shared" si="49"/>
        <v>0</v>
      </c>
      <c r="O108" s="87">
        <f t="shared" si="49"/>
        <v>0</v>
      </c>
      <c r="P108" s="87">
        <f t="shared" si="49"/>
        <v>0</v>
      </c>
      <c r="Q108" s="87">
        <f t="shared" si="49"/>
        <v>0</v>
      </c>
      <c r="R108" s="87">
        <f t="shared" si="49"/>
        <v>0</v>
      </c>
      <c r="S108" s="87">
        <f t="shared" si="49"/>
        <v>0</v>
      </c>
      <c r="T108" s="100">
        <f t="shared" ref="T108" si="52">SUM(G108:R108)</f>
        <v>113.46</v>
      </c>
      <c r="V108" s="87">
        <f t="shared" ref="V108" si="53">+B108-SUM(G108:S108)</f>
        <v>0</v>
      </c>
    </row>
    <row r="109" spans="1:22" ht="14.25" customHeight="1">
      <c r="A109" s="321" t="s">
        <v>1321</v>
      </c>
      <c r="B109" s="309">
        <v>25</v>
      </c>
      <c r="C109" s="306"/>
      <c r="D109" s="306">
        <f t="shared" si="48"/>
        <v>25</v>
      </c>
      <c r="E109" s="317" t="s">
        <v>365</v>
      </c>
      <c r="F109" s="317">
        <v>12</v>
      </c>
      <c r="G109" s="87">
        <f t="shared" si="49"/>
        <v>0</v>
      </c>
      <c r="H109" s="87">
        <f t="shared" si="49"/>
        <v>0</v>
      </c>
      <c r="I109" s="87">
        <f t="shared" si="49"/>
        <v>0</v>
      </c>
      <c r="J109" s="87">
        <f t="shared" si="49"/>
        <v>0</v>
      </c>
      <c r="K109" s="87">
        <f t="shared" si="49"/>
        <v>0</v>
      </c>
      <c r="L109" s="87">
        <f t="shared" si="49"/>
        <v>0</v>
      </c>
      <c r="M109" s="87">
        <f t="shared" si="49"/>
        <v>0</v>
      </c>
      <c r="N109" s="87">
        <f t="shared" si="49"/>
        <v>0</v>
      </c>
      <c r="O109" s="87">
        <f t="shared" si="49"/>
        <v>0</v>
      </c>
      <c r="P109" s="87">
        <f t="shared" si="49"/>
        <v>0</v>
      </c>
      <c r="Q109" s="87">
        <f t="shared" si="49"/>
        <v>0</v>
      </c>
      <c r="R109" s="87">
        <f t="shared" si="49"/>
        <v>25</v>
      </c>
      <c r="S109" s="87">
        <f t="shared" si="49"/>
        <v>0</v>
      </c>
      <c r="T109" s="100">
        <f t="shared" si="50"/>
        <v>25</v>
      </c>
      <c r="V109" s="87">
        <f t="shared" si="40"/>
        <v>0</v>
      </c>
    </row>
    <row r="110" spans="1:22" ht="14.25" customHeight="1">
      <c r="A110" s="321" t="s">
        <v>1322</v>
      </c>
      <c r="B110" s="309">
        <v>65</v>
      </c>
      <c r="C110" s="306"/>
      <c r="D110" s="306">
        <f t="shared" ref="D110" si="54">SUM(B110:C110)</f>
        <v>65</v>
      </c>
      <c r="E110" s="317" t="s">
        <v>365</v>
      </c>
      <c r="F110" s="317">
        <v>12</v>
      </c>
      <c r="G110" s="87">
        <f t="shared" si="49"/>
        <v>0</v>
      </c>
      <c r="H110" s="87">
        <f t="shared" si="49"/>
        <v>0</v>
      </c>
      <c r="I110" s="87">
        <f t="shared" si="49"/>
        <v>0</v>
      </c>
      <c r="J110" s="87">
        <f t="shared" si="49"/>
        <v>0</v>
      </c>
      <c r="K110" s="87">
        <f t="shared" si="49"/>
        <v>0</v>
      </c>
      <c r="L110" s="87">
        <f t="shared" si="49"/>
        <v>0</v>
      </c>
      <c r="M110" s="87">
        <f t="shared" si="49"/>
        <v>0</v>
      </c>
      <c r="N110" s="87">
        <f t="shared" si="49"/>
        <v>0</v>
      </c>
      <c r="O110" s="87">
        <f t="shared" si="49"/>
        <v>0</v>
      </c>
      <c r="P110" s="87">
        <f t="shared" si="49"/>
        <v>0</v>
      </c>
      <c r="Q110" s="87">
        <f t="shared" si="49"/>
        <v>0</v>
      </c>
      <c r="R110" s="87">
        <f t="shared" si="49"/>
        <v>65</v>
      </c>
      <c r="S110" s="87">
        <f t="shared" si="49"/>
        <v>0</v>
      </c>
      <c r="T110" s="100">
        <f t="shared" ref="T110" si="55">SUM(G110:R110)</f>
        <v>65</v>
      </c>
      <c r="V110" s="87">
        <f t="shared" ref="V110" si="56">+B110-SUM(G110:S110)</f>
        <v>0</v>
      </c>
    </row>
    <row r="111" spans="1:22" ht="14.25" customHeight="1">
      <c r="A111" s="321" t="s">
        <v>1315</v>
      </c>
      <c r="B111" s="309">
        <v>0.18</v>
      </c>
      <c r="C111" s="306"/>
      <c r="D111" s="306">
        <f t="shared" ref="D111" si="57">SUM(B111:C111)</f>
        <v>0.18</v>
      </c>
      <c r="E111" s="317" t="s">
        <v>365</v>
      </c>
      <c r="F111" s="317">
        <v>2</v>
      </c>
      <c r="G111" s="87">
        <f t="shared" si="49"/>
        <v>0</v>
      </c>
      <c r="H111" s="87">
        <f t="shared" si="49"/>
        <v>0.18</v>
      </c>
      <c r="I111" s="87">
        <f t="shared" si="49"/>
        <v>0</v>
      </c>
      <c r="J111" s="87">
        <f t="shared" si="49"/>
        <v>0</v>
      </c>
      <c r="K111" s="87">
        <f t="shared" si="49"/>
        <v>0</v>
      </c>
      <c r="L111" s="87">
        <f t="shared" si="49"/>
        <v>0</v>
      </c>
      <c r="M111" s="87">
        <f t="shared" si="49"/>
        <v>0</v>
      </c>
      <c r="N111" s="87">
        <f t="shared" si="49"/>
        <v>0</v>
      </c>
      <c r="O111" s="87">
        <f t="shared" si="49"/>
        <v>0</v>
      </c>
      <c r="P111" s="87">
        <f t="shared" si="49"/>
        <v>0</v>
      </c>
      <c r="Q111" s="87">
        <f t="shared" si="49"/>
        <v>0</v>
      </c>
      <c r="R111" s="87">
        <f t="shared" si="49"/>
        <v>0</v>
      </c>
      <c r="S111" s="87">
        <f t="shared" si="49"/>
        <v>0</v>
      </c>
      <c r="T111" s="100">
        <f t="shared" ref="T111" si="58">SUM(G111:R111)</f>
        <v>0.18</v>
      </c>
      <c r="V111" s="87">
        <f t="shared" ref="V111" si="59">+B111-SUM(G111:S111)</f>
        <v>0</v>
      </c>
    </row>
    <row r="112" spans="1:22" ht="14.25" customHeight="1">
      <c r="A112" s="321" t="s">
        <v>582</v>
      </c>
      <c r="B112" s="309"/>
      <c r="C112" s="306"/>
      <c r="D112" s="306">
        <f t="shared" ref="D112" si="60">SUM(B112:C112)</f>
        <v>0</v>
      </c>
      <c r="E112" s="317" t="s">
        <v>365</v>
      </c>
      <c r="F112" s="317">
        <v>3</v>
      </c>
      <c r="G112" s="87">
        <f t="shared" si="49"/>
        <v>0</v>
      </c>
      <c r="H112" s="87">
        <f t="shared" si="49"/>
        <v>0</v>
      </c>
      <c r="I112" s="87">
        <f t="shared" si="49"/>
        <v>0</v>
      </c>
      <c r="J112" s="87">
        <f t="shared" si="49"/>
        <v>0</v>
      </c>
      <c r="K112" s="87">
        <f t="shared" si="49"/>
        <v>0</v>
      </c>
      <c r="L112" s="87">
        <f t="shared" si="49"/>
        <v>0</v>
      </c>
      <c r="M112" s="87">
        <f t="shared" si="49"/>
        <v>0</v>
      </c>
      <c r="N112" s="87">
        <f t="shared" si="49"/>
        <v>0</v>
      </c>
      <c r="O112" s="87">
        <f t="shared" si="49"/>
        <v>0</v>
      </c>
      <c r="P112" s="87">
        <f t="shared" si="49"/>
        <v>0</v>
      </c>
      <c r="Q112" s="87">
        <f t="shared" si="49"/>
        <v>0</v>
      </c>
      <c r="R112" s="87">
        <f t="shared" si="49"/>
        <v>0</v>
      </c>
      <c r="S112" s="87">
        <f t="shared" si="49"/>
        <v>0</v>
      </c>
      <c r="T112" s="100">
        <f t="shared" ref="T112" si="61">SUM(G112:R112)</f>
        <v>0</v>
      </c>
      <c r="V112" s="87">
        <f t="shared" ref="V112" si="62">+B112-SUM(G112:S112)</f>
        <v>0</v>
      </c>
    </row>
    <row r="113" spans="1:22" ht="14.25" customHeight="1">
      <c r="A113" s="323" t="s">
        <v>259</v>
      </c>
      <c r="B113" s="329">
        <f>SUM(B104:B112)</f>
        <v>1716.96</v>
      </c>
      <c r="C113" s="329">
        <f>SUM(C104:C112)</f>
        <v>160</v>
      </c>
      <c r="D113" s="329">
        <f>SUM(D104:D112)</f>
        <v>1876.96</v>
      </c>
      <c r="E113" s="317"/>
      <c r="F113" s="317"/>
      <c r="G113" s="125">
        <f t="shared" ref="G113:T113" si="63">SUM(G104:G112)</f>
        <v>713.31999999999994</v>
      </c>
      <c r="H113" s="125">
        <f t="shared" si="63"/>
        <v>0.18</v>
      </c>
      <c r="I113" s="125">
        <f t="shared" si="63"/>
        <v>913.46</v>
      </c>
      <c r="J113" s="125">
        <f t="shared" si="63"/>
        <v>0</v>
      </c>
      <c r="K113" s="125">
        <f t="shared" si="63"/>
        <v>0</v>
      </c>
      <c r="L113" s="125">
        <f t="shared" si="63"/>
        <v>0</v>
      </c>
      <c r="M113" s="125">
        <f t="shared" si="63"/>
        <v>0</v>
      </c>
      <c r="N113" s="125">
        <f t="shared" si="63"/>
        <v>0</v>
      </c>
      <c r="O113" s="125">
        <f t="shared" si="63"/>
        <v>0</v>
      </c>
      <c r="P113" s="125">
        <f t="shared" si="63"/>
        <v>0</v>
      </c>
      <c r="Q113" s="125">
        <f t="shared" si="63"/>
        <v>0</v>
      </c>
      <c r="R113" s="125">
        <f t="shared" si="63"/>
        <v>90</v>
      </c>
      <c r="S113" s="125">
        <f t="shared" si="63"/>
        <v>0</v>
      </c>
      <c r="T113" s="125">
        <f t="shared" si="63"/>
        <v>1716.96</v>
      </c>
      <c r="V113" s="87">
        <f t="shared" si="40"/>
        <v>0</v>
      </c>
    </row>
    <row r="114" spans="1:22" ht="14.25" customHeight="1">
      <c r="A114" s="321" t="s">
        <v>349</v>
      </c>
      <c r="B114" s="319">
        <v>379.56</v>
      </c>
      <c r="C114" s="319"/>
      <c r="D114" s="306">
        <f t="shared" ref="D114:D122" si="64">SUM(B114:C114)</f>
        <v>379.56</v>
      </c>
      <c r="E114" s="317"/>
      <c r="F114" s="317">
        <v>1</v>
      </c>
      <c r="G114" s="87">
        <f t="shared" ref="G114:S122" si="65">IF($F114=G$1,+$B114,0)</f>
        <v>379.56</v>
      </c>
      <c r="H114" s="87">
        <f t="shared" si="65"/>
        <v>0</v>
      </c>
      <c r="I114" s="87">
        <f t="shared" si="65"/>
        <v>0</v>
      </c>
      <c r="J114" s="87">
        <f t="shared" si="65"/>
        <v>0</v>
      </c>
      <c r="K114" s="87">
        <f t="shared" si="65"/>
        <v>0</v>
      </c>
      <c r="L114" s="87">
        <f t="shared" si="65"/>
        <v>0</v>
      </c>
      <c r="M114" s="87">
        <f t="shared" si="65"/>
        <v>0</v>
      </c>
      <c r="N114" s="87">
        <f t="shared" si="65"/>
        <v>0</v>
      </c>
      <c r="O114" s="87">
        <f t="shared" si="65"/>
        <v>0</v>
      </c>
      <c r="P114" s="87">
        <f t="shared" si="65"/>
        <v>0</v>
      </c>
      <c r="Q114" s="87">
        <f t="shared" si="65"/>
        <v>0</v>
      </c>
      <c r="R114" s="87">
        <f t="shared" si="65"/>
        <v>0</v>
      </c>
      <c r="S114" s="87">
        <f t="shared" si="65"/>
        <v>0</v>
      </c>
      <c r="T114" s="100">
        <f t="shared" ref="T114:T122" si="66">SUM(G114:R114)</f>
        <v>379.56</v>
      </c>
      <c r="V114" s="87">
        <f t="shared" si="40"/>
        <v>0</v>
      </c>
    </row>
    <row r="115" spans="1:22" ht="14.25" customHeight="1">
      <c r="A115" s="305" t="s">
        <v>356</v>
      </c>
      <c r="B115" s="309">
        <v>32.58</v>
      </c>
      <c r="C115" s="319"/>
      <c r="D115" s="306">
        <f t="shared" si="64"/>
        <v>32.58</v>
      </c>
      <c r="E115" s="317"/>
      <c r="F115" s="307">
        <v>1</v>
      </c>
      <c r="G115" s="87">
        <f t="shared" si="65"/>
        <v>32.58</v>
      </c>
      <c r="H115" s="87">
        <f t="shared" si="65"/>
        <v>0</v>
      </c>
      <c r="I115" s="87">
        <f t="shared" si="65"/>
        <v>0</v>
      </c>
      <c r="J115" s="87">
        <f t="shared" si="65"/>
        <v>0</v>
      </c>
      <c r="K115" s="87">
        <f t="shared" si="65"/>
        <v>0</v>
      </c>
      <c r="L115" s="87">
        <f t="shared" si="65"/>
        <v>0</v>
      </c>
      <c r="M115" s="87">
        <f t="shared" si="65"/>
        <v>0</v>
      </c>
      <c r="N115" s="87">
        <f t="shared" si="65"/>
        <v>0</v>
      </c>
      <c r="O115" s="87">
        <f t="shared" si="65"/>
        <v>0</v>
      </c>
      <c r="P115" s="87">
        <f t="shared" si="65"/>
        <v>0</v>
      </c>
      <c r="Q115" s="87">
        <f t="shared" si="65"/>
        <v>0</v>
      </c>
      <c r="R115" s="87">
        <f t="shared" si="65"/>
        <v>0</v>
      </c>
      <c r="S115" s="87">
        <f t="shared" si="65"/>
        <v>0</v>
      </c>
      <c r="T115" s="100">
        <f t="shared" si="66"/>
        <v>32.58</v>
      </c>
      <c r="V115" s="87">
        <f t="shared" si="40"/>
        <v>0</v>
      </c>
    </row>
    <row r="116" spans="1:22" ht="14.25" customHeight="1">
      <c r="A116" s="321"/>
      <c r="B116" s="309"/>
      <c r="C116" s="331"/>
      <c r="D116" s="306">
        <f t="shared" si="64"/>
        <v>0</v>
      </c>
      <c r="E116" s="317"/>
      <c r="F116" s="317">
        <v>1</v>
      </c>
      <c r="G116" s="87">
        <f t="shared" si="65"/>
        <v>0</v>
      </c>
      <c r="H116" s="87">
        <f t="shared" si="65"/>
        <v>0</v>
      </c>
      <c r="I116" s="87">
        <f t="shared" si="65"/>
        <v>0</v>
      </c>
      <c r="J116" s="87">
        <f t="shared" si="65"/>
        <v>0</v>
      </c>
      <c r="K116" s="87">
        <f t="shared" si="65"/>
        <v>0</v>
      </c>
      <c r="L116" s="87">
        <f t="shared" si="65"/>
        <v>0</v>
      </c>
      <c r="M116" s="87">
        <f t="shared" si="65"/>
        <v>0</v>
      </c>
      <c r="N116" s="87">
        <f t="shared" si="65"/>
        <v>0</v>
      </c>
      <c r="O116" s="87">
        <f t="shared" si="65"/>
        <v>0</v>
      </c>
      <c r="P116" s="87">
        <f t="shared" si="65"/>
        <v>0</v>
      </c>
      <c r="Q116" s="87">
        <f t="shared" si="65"/>
        <v>0</v>
      </c>
      <c r="R116" s="87">
        <f t="shared" si="65"/>
        <v>0</v>
      </c>
      <c r="S116" s="87">
        <f t="shared" si="65"/>
        <v>0</v>
      </c>
      <c r="T116" s="100">
        <f t="shared" si="66"/>
        <v>0</v>
      </c>
      <c r="V116" s="87">
        <f t="shared" si="40"/>
        <v>0</v>
      </c>
    </row>
    <row r="117" spans="1:22" ht="13.5" customHeight="1">
      <c r="A117" s="321"/>
      <c r="B117" s="309"/>
      <c r="C117" s="331"/>
      <c r="D117" s="306">
        <f t="shared" si="64"/>
        <v>0</v>
      </c>
      <c r="E117" s="317"/>
      <c r="F117" s="317">
        <v>3</v>
      </c>
      <c r="G117" s="87">
        <f t="shared" si="65"/>
        <v>0</v>
      </c>
      <c r="H117" s="87">
        <f t="shared" si="65"/>
        <v>0</v>
      </c>
      <c r="I117" s="87">
        <f t="shared" si="65"/>
        <v>0</v>
      </c>
      <c r="J117" s="87">
        <f t="shared" si="65"/>
        <v>0</v>
      </c>
      <c r="K117" s="87">
        <f t="shared" si="65"/>
        <v>0</v>
      </c>
      <c r="L117" s="87">
        <f t="shared" si="65"/>
        <v>0</v>
      </c>
      <c r="M117" s="87">
        <f t="shared" si="65"/>
        <v>0</v>
      </c>
      <c r="N117" s="87">
        <f t="shared" si="65"/>
        <v>0</v>
      </c>
      <c r="O117" s="87">
        <f t="shared" si="65"/>
        <v>0</v>
      </c>
      <c r="P117" s="87">
        <f t="shared" si="65"/>
        <v>0</v>
      </c>
      <c r="Q117" s="87">
        <f t="shared" si="65"/>
        <v>0</v>
      </c>
      <c r="R117" s="87">
        <f t="shared" si="65"/>
        <v>0</v>
      </c>
      <c r="S117" s="87">
        <f t="shared" si="65"/>
        <v>0</v>
      </c>
      <c r="T117" s="100">
        <f t="shared" si="66"/>
        <v>0</v>
      </c>
      <c r="V117" s="87">
        <f t="shared" si="40"/>
        <v>0</v>
      </c>
    </row>
    <row r="118" spans="1:22" ht="13.5" customHeight="1">
      <c r="A118" s="321"/>
      <c r="B118" s="309"/>
      <c r="C118" s="331"/>
      <c r="D118" s="306">
        <f t="shared" si="64"/>
        <v>0</v>
      </c>
      <c r="E118" s="317"/>
      <c r="F118" s="317">
        <v>4</v>
      </c>
      <c r="G118" s="87">
        <f t="shared" si="65"/>
        <v>0</v>
      </c>
      <c r="H118" s="87">
        <f t="shared" si="65"/>
        <v>0</v>
      </c>
      <c r="I118" s="87">
        <f t="shared" si="65"/>
        <v>0</v>
      </c>
      <c r="J118" s="87">
        <f t="shared" si="65"/>
        <v>0</v>
      </c>
      <c r="K118" s="87">
        <f t="shared" si="65"/>
        <v>0</v>
      </c>
      <c r="L118" s="87">
        <f t="shared" si="65"/>
        <v>0</v>
      </c>
      <c r="M118" s="87">
        <f t="shared" si="65"/>
        <v>0</v>
      </c>
      <c r="N118" s="87">
        <f t="shared" si="65"/>
        <v>0</v>
      </c>
      <c r="O118" s="87">
        <f t="shared" si="65"/>
        <v>0</v>
      </c>
      <c r="P118" s="87">
        <f t="shared" si="65"/>
        <v>0</v>
      </c>
      <c r="Q118" s="87">
        <f t="shared" si="65"/>
        <v>0</v>
      </c>
      <c r="R118" s="87">
        <f t="shared" si="65"/>
        <v>0</v>
      </c>
      <c r="S118" s="87">
        <f t="shared" si="65"/>
        <v>0</v>
      </c>
      <c r="T118" s="100">
        <f t="shared" si="66"/>
        <v>0</v>
      </c>
      <c r="V118" s="87">
        <f t="shared" si="40"/>
        <v>0</v>
      </c>
    </row>
    <row r="119" spans="1:22" ht="13.5" customHeight="1">
      <c r="A119" s="321"/>
      <c r="B119" s="309"/>
      <c r="C119" s="331"/>
      <c r="D119" s="306">
        <f t="shared" si="64"/>
        <v>0</v>
      </c>
      <c r="E119" s="317"/>
      <c r="F119" s="317">
        <v>9</v>
      </c>
      <c r="G119" s="87">
        <f t="shared" si="65"/>
        <v>0</v>
      </c>
      <c r="H119" s="87">
        <f t="shared" si="65"/>
        <v>0</v>
      </c>
      <c r="I119" s="87">
        <f t="shared" si="65"/>
        <v>0</v>
      </c>
      <c r="J119" s="87">
        <f t="shared" si="65"/>
        <v>0</v>
      </c>
      <c r="K119" s="87">
        <f t="shared" si="65"/>
        <v>0</v>
      </c>
      <c r="L119" s="87">
        <f t="shared" si="65"/>
        <v>0</v>
      </c>
      <c r="M119" s="87">
        <f t="shared" si="65"/>
        <v>0</v>
      </c>
      <c r="N119" s="87">
        <f t="shared" si="65"/>
        <v>0</v>
      </c>
      <c r="O119" s="87">
        <f t="shared" si="65"/>
        <v>0</v>
      </c>
      <c r="P119" s="87">
        <f t="shared" si="65"/>
        <v>0</v>
      </c>
      <c r="Q119" s="87">
        <f t="shared" si="65"/>
        <v>0</v>
      </c>
      <c r="R119" s="87">
        <f t="shared" si="65"/>
        <v>0</v>
      </c>
      <c r="S119" s="87">
        <f t="shared" si="65"/>
        <v>0</v>
      </c>
      <c r="T119" s="100">
        <f t="shared" si="66"/>
        <v>0</v>
      </c>
      <c r="V119" s="87">
        <f t="shared" si="40"/>
        <v>0</v>
      </c>
    </row>
    <row r="120" spans="1:22" ht="13.5" customHeight="1">
      <c r="A120" s="321"/>
      <c r="B120" s="309"/>
      <c r="C120" s="309"/>
      <c r="D120" s="306">
        <f t="shared" si="64"/>
        <v>0</v>
      </c>
      <c r="E120" s="317"/>
      <c r="F120" s="317">
        <v>9</v>
      </c>
      <c r="G120" s="87">
        <f t="shared" si="65"/>
        <v>0</v>
      </c>
      <c r="H120" s="87">
        <f t="shared" si="65"/>
        <v>0</v>
      </c>
      <c r="I120" s="87">
        <f t="shared" si="65"/>
        <v>0</v>
      </c>
      <c r="J120" s="87">
        <f t="shared" si="65"/>
        <v>0</v>
      </c>
      <c r="K120" s="87">
        <f t="shared" si="65"/>
        <v>0</v>
      </c>
      <c r="L120" s="87">
        <f t="shared" si="65"/>
        <v>0</v>
      </c>
      <c r="M120" s="87">
        <f t="shared" si="65"/>
        <v>0</v>
      </c>
      <c r="N120" s="87">
        <f t="shared" si="65"/>
        <v>0</v>
      </c>
      <c r="O120" s="87">
        <f t="shared" si="65"/>
        <v>0</v>
      </c>
      <c r="P120" s="87">
        <f t="shared" si="65"/>
        <v>0</v>
      </c>
      <c r="Q120" s="87">
        <f t="shared" si="65"/>
        <v>0</v>
      </c>
      <c r="R120" s="87">
        <f t="shared" si="65"/>
        <v>0</v>
      </c>
      <c r="S120" s="87">
        <f t="shared" si="65"/>
        <v>0</v>
      </c>
      <c r="T120" s="100">
        <f t="shared" si="66"/>
        <v>0</v>
      </c>
      <c r="V120" s="87">
        <f t="shared" si="40"/>
        <v>0</v>
      </c>
    </row>
    <row r="121" spans="1:22" ht="13.5" customHeight="1">
      <c r="A121" s="321" t="s">
        <v>582</v>
      </c>
      <c r="B121" s="309"/>
      <c r="C121" s="309"/>
      <c r="D121" s="306">
        <f t="shared" si="64"/>
        <v>0</v>
      </c>
      <c r="E121" s="317" t="s">
        <v>211</v>
      </c>
      <c r="F121" s="317">
        <v>6</v>
      </c>
      <c r="G121" s="87">
        <f t="shared" si="65"/>
        <v>0</v>
      </c>
      <c r="H121" s="87">
        <f t="shared" si="65"/>
        <v>0</v>
      </c>
      <c r="I121" s="87">
        <f t="shared" si="65"/>
        <v>0</v>
      </c>
      <c r="J121" s="87">
        <f t="shared" si="65"/>
        <v>0</v>
      </c>
      <c r="K121" s="87">
        <f t="shared" si="65"/>
        <v>0</v>
      </c>
      <c r="L121" s="87">
        <f t="shared" si="65"/>
        <v>0</v>
      </c>
      <c r="M121" s="87">
        <f t="shared" si="65"/>
        <v>0</v>
      </c>
      <c r="N121" s="87">
        <f t="shared" si="65"/>
        <v>0</v>
      </c>
      <c r="O121" s="87">
        <f t="shared" si="65"/>
        <v>0</v>
      </c>
      <c r="P121" s="87">
        <f t="shared" si="65"/>
        <v>0</v>
      </c>
      <c r="Q121" s="87">
        <f t="shared" si="65"/>
        <v>0</v>
      </c>
      <c r="R121" s="87">
        <f t="shared" si="65"/>
        <v>0</v>
      </c>
      <c r="S121" s="87">
        <f t="shared" si="65"/>
        <v>0</v>
      </c>
      <c r="T121" s="100">
        <f t="shared" si="66"/>
        <v>0</v>
      </c>
      <c r="V121" s="87">
        <f t="shared" si="40"/>
        <v>0</v>
      </c>
    </row>
    <row r="122" spans="1:22" ht="14.25" customHeight="1">
      <c r="A122" s="321" t="s">
        <v>1330</v>
      </c>
      <c r="B122" s="309">
        <v>4.99</v>
      </c>
      <c r="C122" s="309"/>
      <c r="D122" s="306">
        <f t="shared" si="64"/>
        <v>4.99</v>
      </c>
      <c r="E122" s="317" t="s">
        <v>211</v>
      </c>
      <c r="F122" s="317">
        <v>2</v>
      </c>
      <c r="G122" s="87">
        <f t="shared" si="65"/>
        <v>0</v>
      </c>
      <c r="H122" s="87">
        <f t="shared" si="65"/>
        <v>4.99</v>
      </c>
      <c r="I122" s="87">
        <f t="shared" si="65"/>
        <v>0</v>
      </c>
      <c r="J122" s="87">
        <f t="shared" si="65"/>
        <v>0</v>
      </c>
      <c r="K122" s="87">
        <f t="shared" si="65"/>
        <v>0</v>
      </c>
      <c r="L122" s="87">
        <f t="shared" si="65"/>
        <v>0</v>
      </c>
      <c r="M122" s="87">
        <f t="shared" si="65"/>
        <v>0</v>
      </c>
      <c r="N122" s="87">
        <f t="shared" si="65"/>
        <v>0</v>
      </c>
      <c r="O122" s="87">
        <f t="shared" si="65"/>
        <v>0</v>
      </c>
      <c r="P122" s="87">
        <f t="shared" si="65"/>
        <v>0</v>
      </c>
      <c r="Q122" s="87">
        <f t="shared" si="65"/>
        <v>0</v>
      </c>
      <c r="R122" s="87">
        <f t="shared" si="65"/>
        <v>0</v>
      </c>
      <c r="S122" s="87">
        <f t="shared" si="65"/>
        <v>0</v>
      </c>
      <c r="T122" s="100">
        <f t="shared" si="66"/>
        <v>4.99</v>
      </c>
      <c r="V122" s="87">
        <f t="shared" si="40"/>
        <v>0</v>
      </c>
    </row>
    <row r="123" spans="1:22" ht="14.25" customHeight="1">
      <c r="A123" s="323" t="s">
        <v>262</v>
      </c>
      <c r="B123" s="329">
        <f>SUM(B114:B122)</f>
        <v>417.13</v>
      </c>
      <c r="C123" s="329">
        <f>SUM(C114:C122)</f>
        <v>0</v>
      </c>
      <c r="D123" s="329">
        <f>SUM(D114:D122)</f>
        <v>417.13</v>
      </c>
      <c r="E123" s="317"/>
      <c r="F123" s="317"/>
      <c r="G123" s="125">
        <f t="shared" ref="G123:P123" si="67">SUM(G114:G122)</f>
        <v>412.14</v>
      </c>
      <c r="H123" s="125">
        <f t="shared" si="67"/>
        <v>4.99</v>
      </c>
      <c r="I123" s="125">
        <f t="shared" si="67"/>
        <v>0</v>
      </c>
      <c r="J123" s="125">
        <f t="shared" si="67"/>
        <v>0</v>
      </c>
      <c r="K123" s="105">
        <f t="shared" si="67"/>
        <v>0</v>
      </c>
      <c r="L123" s="125">
        <f t="shared" si="67"/>
        <v>0</v>
      </c>
      <c r="M123" s="105">
        <f t="shared" si="67"/>
        <v>0</v>
      </c>
      <c r="N123" s="125">
        <f t="shared" si="67"/>
        <v>0</v>
      </c>
      <c r="O123" s="127">
        <f t="shared" si="67"/>
        <v>0</v>
      </c>
      <c r="P123" s="125">
        <f t="shared" si="67"/>
        <v>0</v>
      </c>
      <c r="Q123" s="125">
        <f>SUM(Q120:Q122)</f>
        <v>0</v>
      </c>
      <c r="R123" s="125">
        <f>SUM(R114:R122)</f>
        <v>0</v>
      </c>
      <c r="S123" s="125">
        <f>SUM(S114:S122)</f>
        <v>0</v>
      </c>
      <c r="T123" s="125">
        <f>SUM(T114:T122)</f>
        <v>417.13</v>
      </c>
      <c r="V123" s="87">
        <f t="shared" si="40"/>
        <v>0</v>
      </c>
    </row>
    <row r="124" spans="1:22" ht="13.5" customHeight="1">
      <c r="A124" s="321" t="s">
        <v>349</v>
      </c>
      <c r="B124" s="319">
        <v>379.76</v>
      </c>
      <c r="C124" s="319"/>
      <c r="D124" s="306">
        <f t="shared" ref="D124:D132" si="68">SUM(B124:C124)</f>
        <v>379.76</v>
      </c>
      <c r="E124" s="317" t="s">
        <v>365</v>
      </c>
      <c r="F124" s="317">
        <v>1</v>
      </c>
      <c r="G124" s="87">
        <f t="shared" ref="G124:S127" si="69">IF($F124=G$1,+$B124,0)</f>
        <v>379.76</v>
      </c>
      <c r="H124" s="87">
        <f t="shared" si="69"/>
        <v>0</v>
      </c>
      <c r="I124" s="87">
        <f t="shared" si="69"/>
        <v>0</v>
      </c>
      <c r="J124" s="87">
        <f t="shared" si="69"/>
        <v>0</v>
      </c>
      <c r="K124" s="87">
        <f t="shared" si="69"/>
        <v>0</v>
      </c>
      <c r="L124" s="87">
        <f t="shared" si="69"/>
        <v>0</v>
      </c>
      <c r="M124" s="87">
        <f t="shared" si="69"/>
        <v>0</v>
      </c>
      <c r="N124" s="87">
        <f t="shared" si="69"/>
        <v>0</v>
      </c>
      <c r="O124" s="87">
        <f t="shared" si="69"/>
        <v>0</v>
      </c>
      <c r="P124" s="87">
        <f t="shared" si="69"/>
        <v>0</v>
      </c>
      <c r="Q124" s="87">
        <f t="shared" si="69"/>
        <v>0</v>
      </c>
      <c r="R124" s="87">
        <f t="shared" si="69"/>
        <v>0</v>
      </c>
      <c r="S124" s="87">
        <f t="shared" si="69"/>
        <v>0</v>
      </c>
      <c r="T124" s="100">
        <f t="shared" ref="T124:T132" si="70">SUM(G124:R124)</f>
        <v>379.76</v>
      </c>
      <c r="V124" s="87">
        <f t="shared" si="40"/>
        <v>0</v>
      </c>
    </row>
    <row r="125" spans="1:22" ht="13.5" customHeight="1">
      <c r="A125" s="321" t="s">
        <v>356</v>
      </c>
      <c r="B125" s="319">
        <v>32.58</v>
      </c>
      <c r="C125" s="319"/>
      <c r="D125" s="306">
        <f t="shared" si="68"/>
        <v>32.58</v>
      </c>
      <c r="E125" s="317" t="s">
        <v>211</v>
      </c>
      <c r="F125" s="317">
        <v>1</v>
      </c>
      <c r="G125" s="87">
        <f t="shared" si="69"/>
        <v>32.58</v>
      </c>
      <c r="H125" s="87">
        <f t="shared" si="69"/>
        <v>0</v>
      </c>
      <c r="I125" s="87">
        <f t="shared" si="69"/>
        <v>0</v>
      </c>
      <c r="J125" s="87">
        <f t="shared" si="69"/>
        <v>0</v>
      </c>
      <c r="K125" s="87">
        <f t="shared" si="69"/>
        <v>0</v>
      </c>
      <c r="L125" s="87">
        <f t="shared" si="69"/>
        <v>0</v>
      </c>
      <c r="M125" s="87">
        <f t="shared" si="69"/>
        <v>0</v>
      </c>
      <c r="N125" s="87">
        <f t="shared" si="69"/>
        <v>0</v>
      </c>
      <c r="O125" s="87">
        <f t="shared" si="69"/>
        <v>0</v>
      </c>
      <c r="P125" s="87">
        <f t="shared" si="69"/>
        <v>0</v>
      </c>
      <c r="Q125" s="87">
        <f t="shared" si="69"/>
        <v>0</v>
      </c>
      <c r="R125" s="87">
        <f t="shared" si="69"/>
        <v>0</v>
      </c>
      <c r="S125" s="87">
        <f t="shared" si="69"/>
        <v>0</v>
      </c>
      <c r="T125" s="100">
        <f t="shared" si="70"/>
        <v>32.58</v>
      </c>
      <c r="V125" s="87">
        <f t="shared" si="40"/>
        <v>0</v>
      </c>
    </row>
    <row r="126" spans="1:22" ht="13.5" customHeight="1">
      <c r="A126" s="321" t="s">
        <v>240</v>
      </c>
      <c r="B126" s="319">
        <v>118.6</v>
      </c>
      <c r="C126" s="319">
        <v>23.72</v>
      </c>
      <c r="D126" s="306">
        <f t="shared" si="68"/>
        <v>142.32</v>
      </c>
      <c r="E126" s="317" t="s">
        <v>365</v>
      </c>
      <c r="F126" s="317">
        <v>2</v>
      </c>
      <c r="G126" s="87">
        <f t="shared" si="69"/>
        <v>0</v>
      </c>
      <c r="H126" s="87">
        <f t="shared" si="69"/>
        <v>118.6</v>
      </c>
      <c r="I126" s="87">
        <f t="shared" si="69"/>
        <v>0</v>
      </c>
      <c r="J126" s="87">
        <f t="shared" si="69"/>
        <v>0</v>
      </c>
      <c r="K126" s="87">
        <f t="shared" si="69"/>
        <v>0</v>
      </c>
      <c r="L126" s="87">
        <f t="shared" si="69"/>
        <v>0</v>
      </c>
      <c r="M126" s="87">
        <f t="shared" si="69"/>
        <v>0</v>
      </c>
      <c r="N126" s="87">
        <f t="shared" si="69"/>
        <v>0</v>
      </c>
      <c r="O126" s="87">
        <f t="shared" si="69"/>
        <v>0</v>
      </c>
      <c r="P126" s="87">
        <f t="shared" si="69"/>
        <v>0</v>
      </c>
      <c r="Q126" s="87">
        <f t="shared" si="69"/>
        <v>0</v>
      </c>
      <c r="R126" s="87">
        <f t="shared" si="69"/>
        <v>0</v>
      </c>
      <c r="S126" s="87">
        <f t="shared" si="69"/>
        <v>0</v>
      </c>
      <c r="T126" s="100">
        <f t="shared" si="70"/>
        <v>118.6</v>
      </c>
      <c r="V126" s="87"/>
    </row>
    <row r="127" spans="1:22" ht="18" customHeight="1">
      <c r="A127" s="321" t="s">
        <v>757</v>
      </c>
      <c r="B127" s="319">
        <v>107.5</v>
      </c>
      <c r="C127" s="322">
        <v>21.5</v>
      </c>
      <c r="D127" s="306">
        <f t="shared" si="68"/>
        <v>129</v>
      </c>
      <c r="E127" s="317" t="s">
        <v>365</v>
      </c>
      <c r="F127" s="307">
        <v>9</v>
      </c>
      <c r="G127" s="87">
        <f>IF($F127=G$1,+$B127,0)</f>
        <v>0</v>
      </c>
      <c r="H127" s="87">
        <f t="shared" si="69"/>
        <v>0</v>
      </c>
      <c r="I127" s="87">
        <f t="shared" si="69"/>
        <v>0</v>
      </c>
      <c r="J127" s="87">
        <f t="shared" si="69"/>
        <v>0</v>
      </c>
      <c r="K127" s="87">
        <f t="shared" si="69"/>
        <v>0</v>
      </c>
      <c r="L127" s="87">
        <f t="shared" si="69"/>
        <v>0</v>
      </c>
      <c r="M127" s="87">
        <f t="shared" si="69"/>
        <v>0</v>
      </c>
      <c r="N127" s="87">
        <f t="shared" si="69"/>
        <v>0</v>
      </c>
      <c r="O127" s="87">
        <f t="shared" si="69"/>
        <v>107.5</v>
      </c>
      <c r="P127" s="87">
        <f t="shared" si="69"/>
        <v>0</v>
      </c>
      <c r="Q127" s="87">
        <f t="shared" si="69"/>
        <v>0</v>
      </c>
      <c r="R127" s="87">
        <f t="shared" si="69"/>
        <v>0</v>
      </c>
      <c r="S127" s="87">
        <f t="shared" si="69"/>
        <v>0</v>
      </c>
      <c r="T127" s="100">
        <f t="shared" si="70"/>
        <v>107.5</v>
      </c>
      <c r="V127" s="87">
        <f t="shared" ref="V127:V138" si="71">+B127-SUM(G127:S127)</f>
        <v>0</v>
      </c>
    </row>
    <row r="128" spans="1:22" ht="13.5" customHeight="1">
      <c r="A128" s="321" t="s">
        <v>1337</v>
      </c>
      <c r="B128" s="309">
        <v>1983.44</v>
      </c>
      <c r="C128" s="309"/>
      <c r="D128" s="306">
        <f t="shared" si="68"/>
        <v>1983.44</v>
      </c>
      <c r="E128" s="317" t="s">
        <v>365</v>
      </c>
      <c r="F128" s="317">
        <v>9</v>
      </c>
      <c r="G128" s="87">
        <f t="shared" ref="G128:S132" si="72">IF($F128=G$1,+$B128,0)</f>
        <v>0</v>
      </c>
      <c r="H128" s="87">
        <f t="shared" si="72"/>
        <v>0</v>
      </c>
      <c r="I128" s="87">
        <f t="shared" si="72"/>
        <v>0</v>
      </c>
      <c r="J128" s="87">
        <f t="shared" si="72"/>
        <v>0</v>
      </c>
      <c r="K128" s="87">
        <f t="shared" si="72"/>
        <v>0</v>
      </c>
      <c r="L128" s="87">
        <f t="shared" si="72"/>
        <v>0</v>
      </c>
      <c r="M128" s="87">
        <f t="shared" si="72"/>
        <v>0</v>
      </c>
      <c r="N128" s="87">
        <f t="shared" si="72"/>
        <v>0</v>
      </c>
      <c r="O128" s="87">
        <f t="shared" si="72"/>
        <v>1983.44</v>
      </c>
      <c r="P128" s="87">
        <f t="shared" si="72"/>
        <v>0</v>
      </c>
      <c r="Q128" s="87">
        <f t="shared" si="72"/>
        <v>0</v>
      </c>
      <c r="R128" s="87">
        <f t="shared" si="72"/>
        <v>0</v>
      </c>
      <c r="S128" s="87">
        <f t="shared" si="72"/>
        <v>0</v>
      </c>
      <c r="T128" s="100">
        <f t="shared" si="70"/>
        <v>1983.44</v>
      </c>
      <c r="U128" s="100"/>
      <c r="V128" s="87">
        <f t="shared" si="71"/>
        <v>0</v>
      </c>
    </row>
    <row r="129" spans="1:22" ht="13.5" customHeight="1">
      <c r="A129" s="321" t="s">
        <v>212</v>
      </c>
      <c r="B129" s="309">
        <v>505</v>
      </c>
      <c r="C129" s="309">
        <v>101</v>
      </c>
      <c r="D129" s="306">
        <f t="shared" si="68"/>
        <v>606</v>
      </c>
      <c r="E129" s="317" t="s">
        <v>365</v>
      </c>
      <c r="F129" s="317">
        <v>3</v>
      </c>
      <c r="G129" s="87">
        <f t="shared" si="72"/>
        <v>0</v>
      </c>
      <c r="H129" s="87">
        <f t="shared" si="72"/>
        <v>0</v>
      </c>
      <c r="I129" s="87">
        <f t="shared" si="72"/>
        <v>505</v>
      </c>
      <c r="J129" s="87">
        <f t="shared" si="72"/>
        <v>0</v>
      </c>
      <c r="K129" s="87">
        <f t="shared" si="72"/>
        <v>0</v>
      </c>
      <c r="L129" s="87">
        <f t="shared" si="72"/>
        <v>0</v>
      </c>
      <c r="M129" s="87">
        <f t="shared" si="72"/>
        <v>0</v>
      </c>
      <c r="N129" s="87">
        <f t="shared" si="72"/>
        <v>0</v>
      </c>
      <c r="O129" s="87">
        <f t="shared" si="72"/>
        <v>0</v>
      </c>
      <c r="P129" s="87">
        <f t="shared" si="72"/>
        <v>0</v>
      </c>
      <c r="Q129" s="87">
        <f t="shared" si="72"/>
        <v>0</v>
      </c>
      <c r="R129" s="87">
        <f t="shared" si="72"/>
        <v>0</v>
      </c>
      <c r="S129" s="87">
        <f t="shared" si="72"/>
        <v>0</v>
      </c>
      <c r="T129" s="100">
        <f t="shared" si="70"/>
        <v>505</v>
      </c>
      <c r="U129" s="100"/>
      <c r="V129" s="87">
        <f t="shared" si="71"/>
        <v>0</v>
      </c>
    </row>
    <row r="130" spans="1:22" ht="14.25" customHeight="1">
      <c r="A130" s="321" t="s">
        <v>582</v>
      </c>
      <c r="B130" s="306">
        <v>510.67</v>
      </c>
      <c r="C130" s="309">
        <v>25.53</v>
      </c>
      <c r="D130" s="306">
        <f t="shared" si="68"/>
        <v>536.20000000000005</v>
      </c>
      <c r="E130" s="317" t="s">
        <v>211</v>
      </c>
      <c r="F130" s="317">
        <v>6</v>
      </c>
      <c r="G130" s="87">
        <f t="shared" si="72"/>
        <v>0</v>
      </c>
      <c r="H130" s="87">
        <f t="shared" si="72"/>
        <v>0</v>
      </c>
      <c r="I130" s="87">
        <f t="shared" si="72"/>
        <v>0</v>
      </c>
      <c r="J130" s="87">
        <f t="shared" si="72"/>
        <v>0</v>
      </c>
      <c r="K130" s="87">
        <f t="shared" si="72"/>
        <v>0</v>
      </c>
      <c r="L130" s="87">
        <f t="shared" si="72"/>
        <v>510.67</v>
      </c>
      <c r="M130" s="87">
        <f t="shared" si="72"/>
        <v>0</v>
      </c>
      <c r="N130" s="87">
        <f t="shared" si="72"/>
        <v>0</v>
      </c>
      <c r="O130" s="87">
        <f t="shared" si="72"/>
        <v>0</v>
      </c>
      <c r="P130" s="87">
        <f t="shared" si="72"/>
        <v>0</v>
      </c>
      <c r="Q130" s="87">
        <f t="shared" si="72"/>
        <v>0</v>
      </c>
      <c r="R130" s="87">
        <f t="shared" si="72"/>
        <v>0</v>
      </c>
      <c r="S130" s="87">
        <f t="shared" si="72"/>
        <v>0</v>
      </c>
      <c r="T130" s="100">
        <f t="shared" si="70"/>
        <v>510.67</v>
      </c>
      <c r="V130" s="87">
        <f t="shared" si="71"/>
        <v>0</v>
      </c>
    </row>
    <row r="131" spans="1:22" ht="14.25" customHeight="1">
      <c r="A131" s="321" t="s">
        <v>1315</v>
      </c>
      <c r="B131" s="306">
        <v>9.98</v>
      </c>
      <c r="C131" s="309"/>
      <c r="D131" s="306">
        <f t="shared" si="68"/>
        <v>9.98</v>
      </c>
      <c r="E131" s="317" t="s">
        <v>211</v>
      </c>
      <c r="F131" s="317">
        <v>2</v>
      </c>
      <c r="G131" s="87">
        <f t="shared" si="72"/>
        <v>0</v>
      </c>
      <c r="H131" s="87">
        <f t="shared" si="72"/>
        <v>9.98</v>
      </c>
      <c r="I131" s="87">
        <f t="shared" si="72"/>
        <v>0</v>
      </c>
      <c r="J131" s="87">
        <f t="shared" si="72"/>
        <v>0</v>
      </c>
      <c r="K131" s="87">
        <f t="shared" si="72"/>
        <v>0</v>
      </c>
      <c r="L131" s="87">
        <f t="shared" si="72"/>
        <v>0</v>
      </c>
      <c r="M131" s="87">
        <f t="shared" si="72"/>
        <v>0</v>
      </c>
      <c r="N131" s="87">
        <f t="shared" si="72"/>
        <v>0</v>
      </c>
      <c r="O131" s="87">
        <f t="shared" si="72"/>
        <v>0</v>
      </c>
      <c r="P131" s="87">
        <f t="shared" si="72"/>
        <v>0</v>
      </c>
      <c r="Q131" s="87">
        <f t="shared" si="72"/>
        <v>0</v>
      </c>
      <c r="R131" s="87">
        <f t="shared" si="72"/>
        <v>0</v>
      </c>
      <c r="S131" s="87">
        <f t="shared" si="72"/>
        <v>0</v>
      </c>
      <c r="T131" s="100">
        <f t="shared" si="70"/>
        <v>9.98</v>
      </c>
      <c r="V131" s="87">
        <f t="shared" si="71"/>
        <v>0</v>
      </c>
    </row>
    <row r="132" spans="1:22" ht="14.25" customHeight="1">
      <c r="A132" s="321"/>
      <c r="B132" s="309"/>
      <c r="C132" s="306"/>
      <c r="D132" s="306">
        <f t="shared" si="68"/>
        <v>0</v>
      </c>
      <c r="E132" s="317"/>
      <c r="F132" s="317"/>
      <c r="G132" s="87">
        <f t="shared" si="72"/>
        <v>0</v>
      </c>
      <c r="H132" s="87">
        <f t="shared" si="72"/>
        <v>0</v>
      </c>
      <c r="I132" s="87">
        <f t="shared" si="72"/>
        <v>0</v>
      </c>
      <c r="J132" s="87">
        <f t="shared" si="72"/>
        <v>0</v>
      </c>
      <c r="K132" s="87">
        <f t="shared" si="72"/>
        <v>0</v>
      </c>
      <c r="L132" s="87">
        <f t="shared" si="72"/>
        <v>0</v>
      </c>
      <c r="M132" s="87">
        <f t="shared" si="72"/>
        <v>0</v>
      </c>
      <c r="N132" s="87">
        <f t="shared" si="72"/>
        <v>0</v>
      </c>
      <c r="O132" s="87">
        <f t="shared" si="72"/>
        <v>0</v>
      </c>
      <c r="P132" s="87">
        <f t="shared" si="72"/>
        <v>0</v>
      </c>
      <c r="Q132" s="87">
        <f t="shared" si="72"/>
        <v>0</v>
      </c>
      <c r="R132" s="87">
        <f t="shared" si="72"/>
        <v>0</v>
      </c>
      <c r="S132" s="87">
        <f t="shared" si="72"/>
        <v>0</v>
      </c>
      <c r="T132" s="100">
        <f t="shared" si="70"/>
        <v>0</v>
      </c>
      <c r="V132" s="87">
        <f t="shared" si="71"/>
        <v>0</v>
      </c>
    </row>
    <row r="133" spans="1:22" ht="14.25" customHeight="1">
      <c r="A133" s="323" t="s">
        <v>268</v>
      </c>
      <c r="B133" s="329">
        <f>SUM(B124:B132)</f>
        <v>3647.53</v>
      </c>
      <c r="C133" s="329">
        <f>SUM(C124:C132)</f>
        <v>171.75</v>
      </c>
      <c r="D133" s="329">
        <f>SUM(D124:D132)</f>
        <v>3819.28</v>
      </c>
      <c r="E133" s="317"/>
      <c r="F133" s="317"/>
      <c r="G133" s="105">
        <f t="shared" ref="G133:T133" si="73">SUM(G124:G132)</f>
        <v>412.34</v>
      </c>
      <c r="H133" s="105">
        <f t="shared" si="73"/>
        <v>128.57999999999998</v>
      </c>
      <c r="I133" s="105">
        <f t="shared" si="73"/>
        <v>505</v>
      </c>
      <c r="J133" s="105">
        <f t="shared" si="73"/>
        <v>0</v>
      </c>
      <c r="K133" s="105">
        <f t="shared" si="73"/>
        <v>0</v>
      </c>
      <c r="L133" s="105">
        <f t="shared" si="73"/>
        <v>510.67</v>
      </c>
      <c r="M133" s="105">
        <f t="shared" si="73"/>
        <v>0</v>
      </c>
      <c r="N133" s="105">
        <f t="shared" si="73"/>
        <v>0</v>
      </c>
      <c r="O133" s="105">
        <f t="shared" si="73"/>
        <v>2090.94</v>
      </c>
      <c r="P133" s="105">
        <f t="shared" si="73"/>
        <v>0</v>
      </c>
      <c r="Q133" s="105">
        <f t="shared" si="73"/>
        <v>0</v>
      </c>
      <c r="R133" s="105">
        <f t="shared" si="73"/>
        <v>0</v>
      </c>
      <c r="S133" s="105">
        <f t="shared" si="73"/>
        <v>0</v>
      </c>
      <c r="T133" s="105">
        <f t="shared" si="73"/>
        <v>3647.53</v>
      </c>
      <c r="V133" s="87">
        <f t="shared" si="71"/>
        <v>0</v>
      </c>
    </row>
    <row r="134" spans="1:22" ht="14.25" customHeight="1">
      <c r="A134" s="130"/>
      <c r="B134" s="20"/>
      <c r="C134" s="20"/>
      <c r="D134" s="20"/>
      <c r="E134" s="2"/>
      <c r="F134" s="2"/>
      <c r="G134" s="20"/>
      <c r="H134" s="20"/>
      <c r="I134" s="20"/>
      <c r="J134" s="20"/>
      <c r="K134" s="87"/>
      <c r="L134" s="20"/>
      <c r="M134" s="87"/>
      <c r="N134" s="20"/>
      <c r="O134" s="131"/>
      <c r="P134" s="20"/>
      <c r="Q134" s="20"/>
      <c r="R134" s="20"/>
      <c r="S134" s="20"/>
      <c r="T134" s="20"/>
      <c r="V134" s="87">
        <f t="shared" si="71"/>
        <v>0</v>
      </c>
    </row>
    <row r="135" spans="1:22" ht="14.25" customHeight="1">
      <c r="A135" s="130" t="s">
        <v>393</v>
      </c>
      <c r="B135" s="20"/>
      <c r="C135" s="20"/>
      <c r="D135" s="20"/>
      <c r="E135" s="2"/>
      <c r="F135" s="2"/>
      <c r="G135" s="20"/>
      <c r="H135" s="20"/>
      <c r="I135" s="20"/>
      <c r="J135" s="20"/>
      <c r="K135" s="87"/>
      <c r="L135" s="20"/>
      <c r="M135" s="87"/>
      <c r="N135" s="20"/>
      <c r="O135" s="131"/>
      <c r="P135" s="20"/>
      <c r="Q135" s="20"/>
      <c r="R135" s="20"/>
      <c r="S135" s="20"/>
      <c r="T135" s="20"/>
      <c r="V135" s="87">
        <f t="shared" si="71"/>
        <v>0</v>
      </c>
    </row>
    <row r="136" spans="1:22" ht="14.25" customHeight="1">
      <c r="E136" s="2"/>
      <c r="F136" s="2"/>
      <c r="V136" s="87">
        <f t="shared" si="71"/>
        <v>0</v>
      </c>
    </row>
    <row r="137" spans="1:22" ht="14.25" customHeight="1">
      <c r="E137" s="2"/>
      <c r="F137" s="2"/>
      <c r="V137" s="87">
        <f t="shared" si="71"/>
        <v>0</v>
      </c>
    </row>
    <row r="138" spans="1:22" ht="14.25" customHeight="1">
      <c r="A138" s="5" t="s">
        <v>269</v>
      </c>
      <c r="B138" s="20">
        <f>B133+B123+B113+B103+B94+B83+B71+B61+B51+B39+B28+B15</f>
        <v>28437.100000000002</v>
      </c>
      <c r="C138" s="132">
        <f>C133+C123+C113+C103+C94+C83+C71+C61+C51+C39+C28+C15</f>
        <v>3235.7900000000004</v>
      </c>
      <c r="D138" s="132">
        <f>D133+D123+D113+D103+D94+D83+D71+D61+D51+D39+D28+D15</f>
        <v>31672.889999999996</v>
      </c>
      <c r="E138" s="2"/>
      <c r="F138" s="2"/>
      <c r="G138" s="20">
        <f t="shared" ref="G138:T138" si="74">G133+G123+G113+G103+G94+G83+G71+G61+G51+G39+G28+G15</f>
        <v>6343.9299999999985</v>
      </c>
      <c r="H138" s="20">
        <f t="shared" si="74"/>
        <v>2459.0299999999997</v>
      </c>
      <c r="I138" s="20">
        <f t="shared" si="74"/>
        <v>9223.83</v>
      </c>
      <c r="J138" s="20">
        <f t="shared" si="74"/>
        <v>0</v>
      </c>
      <c r="K138" s="20">
        <f t="shared" si="74"/>
        <v>0</v>
      </c>
      <c r="L138" s="20">
        <f t="shared" si="74"/>
        <v>1029.8600000000001</v>
      </c>
      <c r="M138" s="20">
        <f t="shared" si="74"/>
        <v>0</v>
      </c>
      <c r="N138" s="20">
        <f t="shared" si="74"/>
        <v>0</v>
      </c>
      <c r="O138" s="20">
        <f t="shared" si="74"/>
        <v>3277.91</v>
      </c>
      <c r="P138" s="20">
        <f t="shared" si="74"/>
        <v>0</v>
      </c>
      <c r="Q138" s="20">
        <f t="shared" si="74"/>
        <v>5583.0499999999993</v>
      </c>
      <c r="R138" s="20">
        <f t="shared" si="74"/>
        <v>519.49</v>
      </c>
      <c r="S138" s="20">
        <f t="shared" si="74"/>
        <v>0</v>
      </c>
      <c r="T138" s="20">
        <f t="shared" si="74"/>
        <v>28437.100000000002</v>
      </c>
      <c r="U138" s="20">
        <f>+T15+T28+T39+T51+T61+T71+T83+T94+T103+T113+T123+T133</f>
        <v>28437.1</v>
      </c>
      <c r="V138" s="87">
        <f t="shared" si="71"/>
        <v>0</v>
      </c>
    </row>
    <row r="139" spans="1:22" ht="14.25" customHeight="1">
      <c r="A139" s="5" t="s">
        <v>394</v>
      </c>
      <c r="E139" s="8"/>
      <c r="F139" s="8"/>
    </row>
    <row r="140" spans="1:22" ht="14.25" customHeight="1">
      <c r="E140" s="2"/>
      <c r="F140" s="2"/>
    </row>
    <row r="141" spans="1:22" ht="14.25" customHeight="1">
      <c r="E141" s="2"/>
      <c r="F141" s="2"/>
    </row>
    <row r="142" spans="1:22" ht="14.25" customHeight="1">
      <c r="A142" s="5" t="s">
        <v>270</v>
      </c>
      <c r="E142" s="2"/>
      <c r="F142" s="2"/>
    </row>
    <row r="143" spans="1:22" ht="14.25" customHeight="1">
      <c r="A143" s="5" t="s">
        <v>395</v>
      </c>
      <c r="B143" s="196">
        <f>+G138+H138</f>
        <v>8802.9599999999991</v>
      </c>
      <c r="E143" s="2"/>
      <c r="F143" s="2"/>
    </row>
    <row r="144" spans="1:22" ht="14.25" customHeight="1">
      <c r="A144" s="5" t="s">
        <v>398</v>
      </c>
      <c r="B144" s="141">
        <f>+I138</f>
        <v>9223.83</v>
      </c>
      <c r="E144" s="2"/>
      <c r="F144" s="2"/>
    </row>
    <row r="145" spans="1:14" ht="14.25" customHeight="1">
      <c r="A145" s="5" t="s">
        <v>200</v>
      </c>
      <c r="B145" s="197">
        <f>+J138</f>
        <v>0</v>
      </c>
      <c r="E145" s="2"/>
      <c r="F145" s="2"/>
      <c r="J145" s="20"/>
    </row>
    <row r="146" spans="1:14" ht="14.25" customHeight="1">
      <c r="B146" s="141">
        <f>+K138</f>
        <v>0</v>
      </c>
      <c r="E146" s="2"/>
      <c r="F146" s="2"/>
      <c r="J146" s="20"/>
    </row>
    <row r="147" spans="1:14" ht="14.25" customHeight="1">
      <c r="A147" s="5" t="s">
        <v>399</v>
      </c>
      <c r="B147" s="198">
        <f>+L138</f>
        <v>1029.8600000000001</v>
      </c>
      <c r="E147" s="2"/>
      <c r="F147" s="2"/>
      <c r="K147" s="20"/>
    </row>
    <row r="148" spans="1:14" ht="14.25" customHeight="1">
      <c r="A148" s="5" t="s">
        <v>203</v>
      </c>
      <c r="B148" s="198">
        <f>+M138</f>
        <v>0</v>
      </c>
      <c r="E148" s="2"/>
      <c r="F148" s="2"/>
      <c r="K148" s="20"/>
    </row>
    <row r="149" spans="1:14" ht="14.25" customHeight="1">
      <c r="A149" s="5" t="s">
        <v>400</v>
      </c>
      <c r="B149" s="198">
        <f>+N138</f>
        <v>0</v>
      </c>
      <c r="E149" s="2"/>
      <c r="F149" s="2"/>
      <c r="K149" s="20"/>
    </row>
    <row r="150" spans="1:14" ht="14.25" customHeight="1">
      <c r="A150" s="5" t="s">
        <v>22</v>
      </c>
      <c r="B150" s="197">
        <f>+O138</f>
        <v>3277.91</v>
      </c>
      <c r="E150" s="2"/>
      <c r="F150" s="2"/>
      <c r="K150" s="20"/>
    </row>
    <row r="151" spans="1:14" ht="14.25" customHeight="1">
      <c r="B151" s="87">
        <f>+P138</f>
        <v>0</v>
      </c>
      <c r="E151" s="2"/>
      <c r="F151" s="2"/>
    </row>
    <row r="152" spans="1:14" ht="14.25" customHeight="1">
      <c r="B152" s="87">
        <f>+Q138</f>
        <v>5583.0499999999993</v>
      </c>
      <c r="E152" s="2"/>
      <c r="F152" s="2"/>
      <c r="N152" s="20"/>
    </row>
    <row r="153" spans="1:14" ht="14.25" customHeight="1">
      <c r="A153" s="5" t="s">
        <v>598</v>
      </c>
      <c r="B153" s="87"/>
      <c r="E153" s="2"/>
      <c r="F153" s="2"/>
      <c r="N153" s="20"/>
    </row>
    <row r="154" spans="1:14" ht="14.25" customHeight="1">
      <c r="A154" s="5" t="s">
        <v>599</v>
      </c>
      <c r="B154" s="87">
        <f>+R138-B153</f>
        <v>519.49</v>
      </c>
      <c r="E154" s="2"/>
      <c r="F154" s="2"/>
    </row>
    <row r="155" spans="1:14" ht="14.25" customHeight="1">
      <c r="A155" s="5" t="s">
        <v>208</v>
      </c>
      <c r="B155" s="87">
        <f>+S138</f>
        <v>0</v>
      </c>
      <c r="E155" s="2"/>
      <c r="F155" s="2"/>
      <c r="M155" s="87"/>
    </row>
    <row r="156" spans="1:14" ht="14.25" customHeight="1">
      <c r="B156" s="87"/>
      <c r="E156" s="2"/>
      <c r="F156" s="2"/>
      <c r="M156" s="87"/>
    </row>
    <row r="157" spans="1:14" ht="14.25" customHeight="1">
      <c r="A157" s="147" t="s">
        <v>92</v>
      </c>
      <c r="B157" s="105">
        <f>SUM(B143:B155)</f>
        <v>28437.100000000002</v>
      </c>
      <c r="C157" s="87"/>
      <c r="E157" s="2"/>
      <c r="F157" s="2"/>
      <c r="M157" s="87"/>
    </row>
    <row r="158" spans="1:14" ht="14.25" customHeight="1">
      <c r="E158" s="2"/>
      <c r="F158" s="2"/>
      <c r="N158" s="87"/>
    </row>
    <row r="159" spans="1:14" ht="14.25" customHeight="1">
      <c r="E159" s="2"/>
      <c r="F159" s="2"/>
      <c r="N159" s="20"/>
    </row>
    <row r="160" spans="1:14" ht="14.25" customHeight="1">
      <c r="E160" s="2"/>
      <c r="F160" s="2"/>
    </row>
    <row r="161" spans="1:22" ht="14.25" customHeight="1">
      <c r="A161" s="128" t="s">
        <v>7</v>
      </c>
      <c r="B161" s="128" t="s">
        <v>7</v>
      </c>
      <c r="C161" s="198" t="s">
        <v>7</v>
      </c>
      <c r="D161" s="128" t="s">
        <v>7</v>
      </c>
      <c r="E161" s="2"/>
      <c r="F161" s="2"/>
      <c r="G161" s="128"/>
      <c r="H161" s="128"/>
      <c r="I161" s="128"/>
      <c r="J161" s="128"/>
      <c r="K161" s="128"/>
      <c r="L161" s="128"/>
      <c r="M161" s="128"/>
      <c r="N161" s="128"/>
      <c r="O161" s="128" t="s">
        <v>7</v>
      </c>
      <c r="P161" s="128"/>
      <c r="Q161" s="128"/>
      <c r="R161" s="128"/>
      <c r="S161" s="128"/>
      <c r="T161" s="128" t="s">
        <v>7</v>
      </c>
      <c r="V161" s="128" t="s">
        <v>7</v>
      </c>
    </row>
    <row r="162" spans="1:22" ht="14.25" customHeight="1">
      <c r="E162" s="201" t="s">
        <v>7</v>
      </c>
      <c r="F162" s="2"/>
    </row>
    <row r="163" spans="1:22" ht="14.25" customHeight="1">
      <c r="E163" s="2"/>
      <c r="F163" s="2"/>
    </row>
    <row r="164" spans="1:22" ht="14.25" customHeight="1">
      <c r="E164" s="2"/>
      <c r="F164" s="2"/>
    </row>
    <row r="165" spans="1:22" ht="14.25" customHeight="1">
      <c r="E165" s="2"/>
      <c r="F165" s="2"/>
    </row>
    <row r="166" spans="1:22" ht="14.25" customHeight="1">
      <c r="E166" s="2"/>
      <c r="F166" s="2"/>
    </row>
    <row r="167" spans="1:22" ht="14.25" customHeight="1">
      <c r="E167" s="2"/>
      <c r="F167" s="2"/>
    </row>
    <row r="168" spans="1:22" ht="14.25" customHeight="1">
      <c r="E168" s="2"/>
      <c r="F168" s="2"/>
    </row>
    <row r="169" spans="1:22" ht="14.25" customHeight="1">
      <c r="E169" s="2"/>
      <c r="F169" s="2"/>
      <c r="R169" s="20"/>
    </row>
    <row r="170" spans="1:22" ht="14.25" customHeight="1">
      <c r="E170" s="2"/>
      <c r="F170" s="2"/>
    </row>
    <row r="171" spans="1:22" ht="14.25" customHeight="1">
      <c r="E171" s="2"/>
      <c r="F171" s="2"/>
    </row>
    <row r="172" spans="1:22" ht="14.25" customHeight="1">
      <c r="E172" s="2"/>
      <c r="F172" s="2"/>
    </row>
    <row r="173" spans="1:22" ht="14.25" customHeight="1">
      <c r="E173" s="2"/>
      <c r="F173" s="2"/>
    </row>
    <row r="174" spans="1:22" ht="14.25" customHeight="1">
      <c r="E174" s="2"/>
      <c r="F174" s="2"/>
    </row>
    <row r="175" spans="1:22" ht="14.25" customHeight="1">
      <c r="E175" s="2"/>
      <c r="F175" s="2"/>
    </row>
    <row r="176" spans="1:22" ht="14.25" customHeight="1">
      <c r="E176" s="2"/>
      <c r="F176" s="2"/>
    </row>
    <row r="177" spans="5:6" ht="14.25" customHeight="1">
      <c r="E177" s="2"/>
      <c r="F177" s="2"/>
    </row>
    <row r="178" spans="5:6" ht="14.25" customHeight="1">
      <c r="E178" s="2"/>
      <c r="F178" s="2"/>
    </row>
    <row r="179" spans="5:6" ht="14.25" customHeight="1">
      <c r="E179" s="2"/>
      <c r="F179" s="2"/>
    </row>
    <row r="180" spans="5:6" ht="14.25" customHeight="1">
      <c r="E180" s="2"/>
      <c r="F180" s="2"/>
    </row>
    <row r="181" spans="5:6" ht="14.25" customHeight="1">
      <c r="E181" s="2"/>
      <c r="F181" s="2"/>
    </row>
    <row r="182" spans="5:6" ht="14.25" customHeight="1">
      <c r="E182" s="2"/>
      <c r="F182" s="2"/>
    </row>
    <row r="183" spans="5:6" ht="14.25" customHeight="1">
      <c r="E183" s="2"/>
      <c r="F183" s="2"/>
    </row>
    <row r="184" spans="5:6" ht="14.25" customHeight="1">
      <c r="E184" s="2"/>
      <c r="F184" s="2"/>
    </row>
    <row r="185" spans="5:6" ht="14.25" customHeight="1">
      <c r="E185" s="2"/>
      <c r="F185" s="2"/>
    </row>
    <row r="186" spans="5:6" ht="14.25" customHeight="1">
      <c r="E186" s="2"/>
      <c r="F186" s="2"/>
    </row>
    <row r="187" spans="5:6" ht="14.25" customHeight="1">
      <c r="E187" s="2"/>
      <c r="F187" s="2"/>
    </row>
    <row r="188" spans="5:6" ht="14.25" customHeight="1">
      <c r="E188" s="2"/>
      <c r="F188" s="2"/>
    </row>
    <row r="189" spans="5:6" ht="14.25" customHeight="1">
      <c r="E189" s="2"/>
      <c r="F189" s="2"/>
    </row>
    <row r="190" spans="5:6" ht="14.25" customHeight="1">
      <c r="E190" s="2"/>
      <c r="F190" s="2"/>
    </row>
    <row r="191" spans="5:6" ht="14.25" customHeight="1">
      <c r="E191" s="2"/>
      <c r="F191" s="2"/>
    </row>
    <row r="192" spans="5:6" ht="14.25" customHeight="1">
      <c r="E192" s="2"/>
      <c r="F192" s="2"/>
    </row>
    <row r="193" spans="5:6" ht="14.25" customHeight="1">
      <c r="E193" s="2"/>
      <c r="F193" s="2"/>
    </row>
    <row r="194" spans="5:6" ht="14.25" customHeight="1">
      <c r="E194" s="2"/>
      <c r="F194" s="2"/>
    </row>
    <row r="195" spans="5:6" ht="14.25" customHeight="1">
      <c r="E195" s="2"/>
      <c r="F195" s="2"/>
    </row>
    <row r="196" spans="5:6" ht="14.25" customHeight="1">
      <c r="E196" s="2"/>
      <c r="F196" s="2"/>
    </row>
    <row r="197" spans="5:6" ht="14.25" customHeight="1">
      <c r="E197" s="2"/>
      <c r="F197" s="2"/>
    </row>
    <row r="198" spans="5:6" ht="14.25" customHeight="1">
      <c r="E198" s="2"/>
      <c r="F198" s="2"/>
    </row>
    <row r="199" spans="5:6" ht="14.25" customHeight="1">
      <c r="E199" s="2"/>
      <c r="F199" s="2"/>
    </row>
    <row r="200" spans="5:6" ht="14.25" customHeight="1">
      <c r="E200" s="2"/>
      <c r="F200" s="2"/>
    </row>
    <row r="201" spans="5:6" ht="14.25" customHeight="1">
      <c r="E201" s="2"/>
      <c r="F201" s="2"/>
    </row>
    <row r="202" spans="5:6" ht="14.25" customHeight="1">
      <c r="E202" s="2"/>
      <c r="F202" s="2"/>
    </row>
    <row r="203" spans="5:6" ht="14.25" customHeight="1">
      <c r="E203" s="2"/>
      <c r="F203" s="2"/>
    </row>
    <row r="204" spans="5:6" ht="14.25" customHeight="1">
      <c r="E204" s="2"/>
      <c r="F204" s="2"/>
    </row>
    <row r="205" spans="5:6" ht="14.25" customHeight="1">
      <c r="E205" s="2"/>
      <c r="F205" s="2"/>
    </row>
    <row r="206" spans="5:6" ht="14.25" customHeight="1">
      <c r="E206" s="2"/>
      <c r="F206" s="2"/>
    </row>
    <row r="207" spans="5:6" ht="14.25" customHeight="1">
      <c r="E207" s="2"/>
      <c r="F207" s="2"/>
    </row>
    <row r="208" spans="5:6" ht="14.25" customHeight="1">
      <c r="E208" s="2"/>
      <c r="F208" s="2"/>
    </row>
    <row r="209" spans="5:6" ht="14.25" customHeight="1">
      <c r="E209" s="2"/>
      <c r="F209" s="2"/>
    </row>
    <row r="210" spans="5:6" ht="14.25" customHeight="1">
      <c r="E210" s="2"/>
      <c r="F210" s="2"/>
    </row>
    <row r="211" spans="5:6" ht="14.25" customHeight="1">
      <c r="E211" s="2"/>
      <c r="F211" s="2"/>
    </row>
    <row r="212" spans="5:6" ht="14.25" customHeight="1">
      <c r="E212" s="2"/>
      <c r="F212" s="2"/>
    </row>
    <row r="213" spans="5:6" ht="14.25" customHeight="1">
      <c r="E213" s="2"/>
      <c r="F213" s="2"/>
    </row>
    <row r="214" spans="5:6" ht="14.25" customHeight="1">
      <c r="E214" s="2"/>
      <c r="F214" s="2"/>
    </row>
    <row r="215" spans="5:6" ht="14.25" customHeight="1">
      <c r="E215" s="2"/>
      <c r="F215" s="2"/>
    </row>
    <row r="216" spans="5:6" ht="14.25" customHeight="1">
      <c r="E216" s="2"/>
      <c r="F216" s="2"/>
    </row>
    <row r="217" spans="5:6" ht="14.25" customHeight="1">
      <c r="E217" s="2"/>
      <c r="F217" s="2"/>
    </row>
    <row r="218" spans="5:6" ht="14.25" customHeight="1">
      <c r="E218" s="2"/>
      <c r="F218" s="2"/>
    </row>
    <row r="219" spans="5:6" ht="14.25" customHeight="1">
      <c r="E219" s="2"/>
      <c r="F219" s="2"/>
    </row>
    <row r="220" spans="5:6" ht="14.25" customHeight="1">
      <c r="E220" s="2"/>
      <c r="F220" s="2"/>
    </row>
    <row r="221" spans="5:6" ht="14.25" customHeight="1">
      <c r="E221" s="2"/>
      <c r="F221" s="2"/>
    </row>
    <row r="222" spans="5:6" ht="14.25" customHeight="1">
      <c r="E222" s="2"/>
      <c r="F222" s="2"/>
    </row>
    <row r="223" spans="5:6" ht="14.25" customHeight="1">
      <c r="E223" s="2"/>
      <c r="F223" s="2"/>
    </row>
    <row r="224" spans="5:6" ht="14.25" customHeight="1">
      <c r="E224" s="2"/>
      <c r="F224" s="2"/>
    </row>
    <row r="225" spans="5:6" ht="14.25" customHeight="1">
      <c r="E225" s="2"/>
      <c r="F225" s="2"/>
    </row>
    <row r="226" spans="5:6" ht="14.25" customHeight="1">
      <c r="E226" s="2"/>
      <c r="F226" s="2"/>
    </row>
    <row r="227" spans="5:6" ht="14.25" customHeight="1">
      <c r="E227" s="2"/>
      <c r="F227" s="2"/>
    </row>
    <row r="228" spans="5:6" ht="14.25" customHeight="1">
      <c r="E228" s="2"/>
      <c r="F228" s="2"/>
    </row>
    <row r="229" spans="5:6" ht="14.25" customHeight="1">
      <c r="E229" s="2"/>
      <c r="F229" s="2"/>
    </row>
    <row r="230" spans="5:6" ht="14.25" customHeight="1">
      <c r="E230" s="2"/>
      <c r="F230" s="2"/>
    </row>
    <row r="231" spans="5:6" ht="14.25" customHeight="1">
      <c r="E231" s="2"/>
      <c r="F231" s="2"/>
    </row>
    <row r="232" spans="5:6" ht="14.25" customHeight="1">
      <c r="E232" s="2"/>
      <c r="F232" s="2"/>
    </row>
    <row r="233" spans="5:6" ht="14.25" customHeight="1">
      <c r="E233" s="2"/>
      <c r="F233" s="2"/>
    </row>
    <row r="234" spans="5:6" ht="14.25" customHeight="1">
      <c r="E234" s="2"/>
      <c r="F234" s="2"/>
    </row>
    <row r="235" spans="5:6" ht="14.25" customHeight="1">
      <c r="E235" s="2"/>
      <c r="F235" s="2"/>
    </row>
    <row r="236" spans="5:6" ht="14.25" customHeight="1">
      <c r="E236" s="2"/>
      <c r="F236" s="2"/>
    </row>
    <row r="237" spans="5:6" ht="14.25" customHeight="1">
      <c r="E237" s="2"/>
      <c r="F237" s="2"/>
    </row>
    <row r="238" spans="5:6" ht="14.25" customHeight="1">
      <c r="E238" s="2"/>
      <c r="F238" s="2"/>
    </row>
    <row r="239" spans="5:6" ht="14.25" customHeight="1">
      <c r="E239" s="2"/>
      <c r="F239" s="2"/>
    </row>
    <row r="240" spans="5:6" ht="14.25" customHeight="1">
      <c r="E240" s="2"/>
      <c r="F240" s="2"/>
    </row>
    <row r="241" spans="5:6" ht="14.25" customHeight="1">
      <c r="E241" s="2"/>
      <c r="F241" s="2"/>
    </row>
    <row r="242" spans="5:6" ht="14.25" customHeight="1">
      <c r="E242" s="2"/>
      <c r="F242" s="2"/>
    </row>
    <row r="243" spans="5:6" ht="14.25" customHeight="1">
      <c r="E243" s="2"/>
      <c r="F243" s="2"/>
    </row>
    <row r="244" spans="5:6" ht="14.25" customHeight="1">
      <c r="E244" s="2"/>
      <c r="F244" s="2"/>
    </row>
    <row r="245" spans="5:6" ht="14.25" customHeight="1">
      <c r="E245" s="2"/>
      <c r="F245" s="2"/>
    </row>
    <row r="246" spans="5:6" ht="14.25" customHeight="1">
      <c r="E246" s="2"/>
      <c r="F246" s="2"/>
    </row>
    <row r="247" spans="5:6" ht="14.25" customHeight="1">
      <c r="E247" s="2"/>
      <c r="F247" s="2"/>
    </row>
    <row r="248" spans="5:6" ht="14.25" customHeight="1">
      <c r="E248" s="2"/>
      <c r="F248" s="2"/>
    </row>
    <row r="249" spans="5:6" ht="14.25" customHeight="1">
      <c r="E249" s="2"/>
      <c r="F249" s="2"/>
    </row>
    <row r="250" spans="5:6" ht="14.25" customHeight="1">
      <c r="E250" s="2"/>
      <c r="F250" s="2"/>
    </row>
    <row r="251" spans="5:6" ht="14.25" customHeight="1">
      <c r="E251" s="2"/>
      <c r="F251" s="2"/>
    </row>
    <row r="252" spans="5:6" ht="14.25" customHeight="1">
      <c r="E252" s="2"/>
      <c r="F252" s="2"/>
    </row>
    <row r="253" spans="5:6" ht="14.25" customHeight="1">
      <c r="E253" s="2"/>
      <c r="F253" s="2"/>
    </row>
    <row r="254" spans="5:6" ht="14.25" customHeight="1">
      <c r="E254" s="2"/>
      <c r="F254" s="2"/>
    </row>
    <row r="255" spans="5:6" ht="14.25" customHeight="1">
      <c r="E255" s="2"/>
      <c r="F255" s="2"/>
    </row>
    <row r="256" spans="5:6" ht="14.25" customHeight="1">
      <c r="E256" s="2"/>
      <c r="F256" s="2"/>
    </row>
    <row r="257" spans="5:6" ht="14.25" customHeight="1">
      <c r="E257" s="2"/>
      <c r="F257" s="2"/>
    </row>
    <row r="258" spans="5:6" ht="14.25" customHeight="1">
      <c r="E258" s="2"/>
      <c r="F258" s="2"/>
    </row>
    <row r="259" spans="5:6" ht="14.25" customHeight="1">
      <c r="E259" s="2"/>
      <c r="F259" s="2"/>
    </row>
    <row r="260" spans="5:6" ht="14.25" customHeight="1">
      <c r="E260" s="2"/>
      <c r="F260" s="2"/>
    </row>
    <row r="261" spans="5:6" ht="14.25" customHeight="1">
      <c r="E261" s="2"/>
      <c r="F261" s="2"/>
    </row>
    <row r="262" spans="5:6" ht="14.25" customHeight="1">
      <c r="E262" s="2"/>
      <c r="F262" s="2"/>
    </row>
    <row r="263" spans="5:6" ht="14.25" customHeight="1">
      <c r="E263" s="2"/>
      <c r="F263" s="2"/>
    </row>
    <row r="264" spans="5:6" ht="14.25" customHeight="1">
      <c r="E264" s="2"/>
      <c r="F264" s="2"/>
    </row>
    <row r="265" spans="5:6" ht="14.25" customHeight="1">
      <c r="E265" s="2"/>
      <c r="F265" s="2"/>
    </row>
    <row r="266" spans="5:6" ht="14.25" customHeight="1">
      <c r="E266" s="2"/>
      <c r="F266" s="2"/>
    </row>
    <row r="267" spans="5:6" ht="14.25" customHeight="1">
      <c r="E267" s="2"/>
      <c r="F267" s="2"/>
    </row>
    <row r="268" spans="5:6" ht="14.25" customHeight="1">
      <c r="E268" s="2"/>
      <c r="F268" s="2"/>
    </row>
    <row r="269" spans="5:6" ht="14.25" customHeight="1">
      <c r="E269" s="2"/>
      <c r="F269" s="2"/>
    </row>
    <row r="270" spans="5:6" ht="14.25" customHeight="1">
      <c r="E270" s="2"/>
      <c r="F270" s="2"/>
    </row>
    <row r="271" spans="5:6" ht="14.25" customHeight="1">
      <c r="E271" s="2"/>
      <c r="F271" s="2"/>
    </row>
    <row r="272" spans="5:6" ht="14.25" customHeight="1">
      <c r="E272" s="2"/>
      <c r="F272" s="2"/>
    </row>
    <row r="273" spans="5:6" ht="14.25" customHeight="1">
      <c r="E273" s="2"/>
      <c r="F273" s="2"/>
    </row>
    <row r="274" spans="5:6" ht="14.25" customHeight="1">
      <c r="E274" s="2"/>
      <c r="F274" s="2"/>
    </row>
    <row r="275" spans="5:6" ht="14.25" customHeight="1">
      <c r="E275" s="2"/>
      <c r="F275" s="2"/>
    </row>
    <row r="276" spans="5:6" ht="14.25" customHeight="1">
      <c r="E276" s="2"/>
      <c r="F276" s="2"/>
    </row>
    <row r="277" spans="5:6" ht="14.25" customHeight="1">
      <c r="E277" s="2"/>
      <c r="F277" s="2"/>
    </row>
    <row r="278" spans="5:6" ht="14.25" customHeight="1">
      <c r="E278" s="2"/>
      <c r="F278" s="2"/>
    </row>
    <row r="279" spans="5:6" ht="14.25" customHeight="1">
      <c r="E279" s="2"/>
      <c r="F279" s="2"/>
    </row>
    <row r="280" spans="5:6" ht="14.25" customHeight="1">
      <c r="E280" s="2"/>
      <c r="F280" s="2"/>
    </row>
    <row r="281" spans="5:6" ht="14.25" customHeight="1">
      <c r="E281" s="2"/>
      <c r="F281" s="2"/>
    </row>
    <row r="282" spans="5:6" ht="14.25" customHeight="1">
      <c r="E282" s="2"/>
      <c r="F282" s="2"/>
    </row>
    <row r="283" spans="5:6" ht="14.25" customHeight="1">
      <c r="E283" s="2"/>
      <c r="F283" s="2"/>
    </row>
    <row r="284" spans="5:6" ht="14.25" customHeight="1">
      <c r="E284" s="2"/>
      <c r="F284" s="2"/>
    </row>
    <row r="285" spans="5:6" ht="14.25" customHeight="1">
      <c r="E285" s="2"/>
      <c r="F285" s="2"/>
    </row>
    <row r="286" spans="5:6" ht="14.25" customHeight="1">
      <c r="E286" s="2"/>
      <c r="F286" s="2"/>
    </row>
    <row r="287" spans="5:6" ht="14.25" customHeight="1">
      <c r="E287" s="2"/>
      <c r="F287" s="2"/>
    </row>
    <row r="288" spans="5:6" ht="14.25" customHeight="1">
      <c r="E288" s="2"/>
      <c r="F288" s="2"/>
    </row>
    <row r="289" spans="5:6" ht="14.25" customHeight="1">
      <c r="E289" s="2"/>
      <c r="F289" s="2"/>
    </row>
    <row r="290" spans="5:6" ht="14.25" customHeight="1">
      <c r="E290" s="2"/>
      <c r="F290" s="2"/>
    </row>
    <row r="291" spans="5:6" ht="14.25" customHeight="1">
      <c r="E291" s="2"/>
      <c r="F291" s="2"/>
    </row>
    <row r="292" spans="5:6" ht="14.25" customHeight="1">
      <c r="E292" s="2"/>
      <c r="F292" s="2"/>
    </row>
    <row r="293" spans="5:6" ht="14.25" customHeight="1">
      <c r="E293" s="2"/>
      <c r="F293" s="2"/>
    </row>
    <row r="294" spans="5:6" ht="14.25" customHeight="1">
      <c r="E294" s="2"/>
      <c r="F294" s="2"/>
    </row>
    <row r="295" spans="5:6" ht="14.25" customHeight="1">
      <c r="E295" s="2"/>
      <c r="F295" s="2"/>
    </row>
    <row r="296" spans="5:6" ht="14.25" customHeight="1">
      <c r="E296" s="2"/>
      <c r="F296" s="2"/>
    </row>
    <row r="297" spans="5:6" ht="14.25" customHeight="1">
      <c r="E297" s="2"/>
      <c r="F297" s="2"/>
    </row>
    <row r="298" spans="5:6" ht="14.25" customHeight="1">
      <c r="E298" s="2"/>
      <c r="F298" s="2"/>
    </row>
    <row r="299" spans="5:6" ht="14.25" customHeight="1">
      <c r="E299" s="2"/>
      <c r="F299" s="2"/>
    </row>
    <row r="300" spans="5:6" ht="14.25" customHeight="1">
      <c r="E300" s="2"/>
      <c r="F300" s="2"/>
    </row>
    <row r="301" spans="5:6" ht="14.25" customHeight="1">
      <c r="E301" s="2"/>
      <c r="F301" s="2"/>
    </row>
    <row r="302" spans="5:6" ht="14.25" customHeight="1">
      <c r="E302" s="2"/>
      <c r="F302" s="2"/>
    </row>
    <row r="303" spans="5:6" ht="14.25" customHeight="1">
      <c r="E303" s="2"/>
      <c r="F303" s="2"/>
    </row>
    <row r="304" spans="5:6" ht="14.25" customHeight="1">
      <c r="E304" s="2"/>
      <c r="F304" s="2"/>
    </row>
    <row r="305" spans="5:6" ht="14.25" customHeight="1">
      <c r="E305" s="2"/>
      <c r="F305" s="2"/>
    </row>
    <row r="306" spans="5:6" ht="14.25" customHeight="1">
      <c r="E306" s="2"/>
      <c r="F306" s="2"/>
    </row>
    <row r="307" spans="5:6" ht="14.25" customHeight="1">
      <c r="E307" s="2"/>
      <c r="F307" s="2"/>
    </row>
    <row r="308" spans="5:6" ht="14.25" customHeight="1">
      <c r="E308" s="2"/>
      <c r="F308" s="2"/>
    </row>
    <row r="309" spans="5:6" ht="14.25" customHeight="1">
      <c r="E309" s="2"/>
      <c r="F309" s="2"/>
    </row>
    <row r="310" spans="5:6" ht="14.25" customHeight="1">
      <c r="E310" s="2"/>
      <c r="F310" s="2"/>
    </row>
    <row r="311" spans="5:6" ht="14.25" customHeight="1">
      <c r="E311" s="2"/>
      <c r="F311" s="2"/>
    </row>
    <row r="312" spans="5:6" ht="14.25" customHeight="1">
      <c r="E312" s="2"/>
      <c r="F312" s="2"/>
    </row>
    <row r="313" spans="5:6" ht="14.25" customHeight="1">
      <c r="E313" s="2"/>
      <c r="F313" s="2"/>
    </row>
    <row r="314" spans="5:6" ht="14.25" customHeight="1">
      <c r="E314" s="2"/>
      <c r="F314" s="2"/>
    </row>
    <row r="315" spans="5:6" ht="14.25" customHeight="1">
      <c r="E315" s="2"/>
      <c r="F315" s="2"/>
    </row>
    <row r="316" spans="5:6" ht="14.25" customHeight="1">
      <c r="E316" s="2"/>
      <c r="F316" s="2"/>
    </row>
    <row r="317" spans="5:6" ht="14.25" customHeight="1">
      <c r="E317" s="2"/>
      <c r="F317" s="2"/>
    </row>
    <row r="318" spans="5:6" ht="14.25" customHeight="1">
      <c r="E318" s="2"/>
      <c r="F318" s="2"/>
    </row>
    <row r="319" spans="5:6" ht="14.25" customHeight="1">
      <c r="E319" s="2"/>
      <c r="F319" s="2"/>
    </row>
    <row r="320" spans="5:6" ht="14.25" customHeight="1">
      <c r="E320" s="2"/>
      <c r="F320" s="2"/>
    </row>
    <row r="321" spans="5:6" ht="14.25" customHeight="1">
      <c r="E321" s="2"/>
      <c r="F321" s="2"/>
    </row>
    <row r="322" spans="5:6" ht="14.25" customHeight="1">
      <c r="E322" s="2"/>
      <c r="F322" s="2"/>
    </row>
    <row r="323" spans="5:6" ht="14.25" customHeight="1">
      <c r="E323" s="2"/>
      <c r="F323" s="2"/>
    </row>
    <row r="324" spans="5:6" ht="14.25" customHeight="1">
      <c r="E324" s="2"/>
      <c r="F324" s="2"/>
    </row>
    <row r="325" spans="5:6" ht="14.25" customHeight="1">
      <c r="E325" s="2"/>
      <c r="F325" s="2"/>
    </row>
    <row r="326" spans="5:6" ht="14.25" customHeight="1">
      <c r="E326" s="2"/>
      <c r="F326" s="2"/>
    </row>
    <row r="327" spans="5:6" ht="14.25" customHeight="1">
      <c r="E327" s="2"/>
      <c r="F327" s="2"/>
    </row>
    <row r="328" spans="5:6" ht="14.25" customHeight="1">
      <c r="E328" s="2"/>
      <c r="F328" s="2"/>
    </row>
    <row r="329" spans="5:6" ht="14.25" customHeight="1">
      <c r="E329" s="2"/>
      <c r="F329" s="2"/>
    </row>
    <row r="330" spans="5:6" ht="14.25" customHeight="1">
      <c r="E330" s="2"/>
      <c r="F330" s="2"/>
    </row>
    <row r="331" spans="5:6" ht="14.25" customHeight="1">
      <c r="E331" s="2"/>
      <c r="F331" s="2"/>
    </row>
    <row r="332" spans="5:6" ht="14.25" customHeight="1">
      <c r="E332" s="2"/>
      <c r="F332" s="2"/>
    </row>
    <row r="333" spans="5:6" ht="14.25" customHeight="1">
      <c r="E333" s="2"/>
      <c r="F333" s="2"/>
    </row>
    <row r="334" spans="5:6" ht="14.25" customHeight="1">
      <c r="E334" s="2"/>
      <c r="F334" s="2"/>
    </row>
    <row r="335" spans="5:6" ht="14.25" customHeight="1">
      <c r="E335" s="2"/>
      <c r="F335" s="2"/>
    </row>
    <row r="336" spans="5:6" ht="14.25" customHeight="1">
      <c r="E336" s="2"/>
      <c r="F336" s="2"/>
    </row>
    <row r="337" spans="5:6" ht="14.25" customHeight="1">
      <c r="E337" s="2"/>
      <c r="F337" s="2"/>
    </row>
    <row r="338" spans="5:6" ht="14.25" customHeight="1">
      <c r="E338" s="2"/>
      <c r="F338" s="2"/>
    </row>
    <row r="339" spans="5:6" ht="14.25" customHeight="1">
      <c r="E339" s="2"/>
      <c r="F339" s="2"/>
    </row>
    <row r="340" spans="5:6" ht="14.25" customHeight="1">
      <c r="E340" s="2"/>
      <c r="F340" s="2"/>
    </row>
    <row r="341" spans="5:6" ht="14.25" customHeight="1">
      <c r="E341" s="2"/>
      <c r="F341" s="2"/>
    </row>
    <row r="342" spans="5:6" ht="14.25" customHeight="1">
      <c r="E342" s="2"/>
      <c r="F342" s="2"/>
    </row>
    <row r="343" spans="5:6" ht="14.25" customHeight="1">
      <c r="E343" s="2"/>
      <c r="F343" s="2"/>
    </row>
    <row r="344" spans="5:6" ht="14.25" customHeight="1">
      <c r="E344" s="2"/>
      <c r="F344" s="2"/>
    </row>
    <row r="345" spans="5:6" ht="14.25" customHeight="1">
      <c r="E345" s="2"/>
      <c r="F345" s="2"/>
    </row>
    <row r="346" spans="5:6" ht="14.25" customHeight="1">
      <c r="E346" s="2"/>
      <c r="F346" s="2"/>
    </row>
    <row r="347" spans="5:6" ht="14.25" customHeight="1">
      <c r="E347" s="2"/>
      <c r="F347" s="2"/>
    </row>
    <row r="348" spans="5:6" ht="14.25" customHeight="1">
      <c r="E348" s="2"/>
      <c r="F348" s="2"/>
    </row>
    <row r="349" spans="5:6" ht="14.25" customHeight="1">
      <c r="E349" s="2"/>
      <c r="F349" s="2"/>
    </row>
    <row r="350" spans="5:6" ht="14.25" customHeight="1">
      <c r="E350" s="2"/>
      <c r="F350" s="2"/>
    </row>
    <row r="351" spans="5:6" ht="14.25" customHeight="1">
      <c r="E351" s="2"/>
      <c r="F351" s="2"/>
    </row>
    <row r="352" spans="5:6" ht="14.25" customHeight="1">
      <c r="E352" s="2"/>
      <c r="F352" s="2"/>
    </row>
    <row r="353" spans="5:6" ht="14.25" customHeight="1">
      <c r="E353" s="2"/>
      <c r="F353" s="2"/>
    </row>
    <row r="354" spans="5:6" ht="14.25" customHeight="1">
      <c r="E354" s="2"/>
      <c r="F354" s="2"/>
    </row>
    <row r="355" spans="5:6" ht="14.25" customHeight="1">
      <c r="E355" s="2"/>
      <c r="F355" s="2"/>
    </row>
    <row r="356" spans="5:6" ht="14.25" customHeight="1">
      <c r="E356" s="2"/>
      <c r="F356" s="2"/>
    </row>
    <row r="357" spans="5:6" ht="14.25" customHeight="1">
      <c r="E357" s="2"/>
      <c r="F357" s="2"/>
    </row>
    <row r="358" spans="5:6" ht="14.25" customHeight="1">
      <c r="E358" s="2"/>
      <c r="F358" s="2"/>
    </row>
    <row r="359" spans="5:6" ht="14.25" customHeight="1">
      <c r="E359" s="2"/>
      <c r="F359" s="2"/>
    </row>
    <row r="360" spans="5:6" ht="14.25" customHeight="1">
      <c r="E360" s="2"/>
      <c r="F360" s="2"/>
    </row>
    <row r="361" spans="5:6" ht="14.25" customHeight="1">
      <c r="E361" s="2"/>
      <c r="F361" s="2"/>
    </row>
    <row r="362" spans="5:6" ht="14.25" customHeight="1">
      <c r="E362" s="2"/>
      <c r="F362" s="2"/>
    </row>
    <row r="363" spans="5:6" ht="14.25" customHeight="1">
      <c r="E363" s="2"/>
      <c r="F363" s="2"/>
    </row>
    <row r="364" spans="5:6" ht="14.25" customHeight="1">
      <c r="E364" s="2"/>
      <c r="F364" s="2"/>
    </row>
    <row r="365" spans="5:6" ht="14.25" customHeight="1">
      <c r="E365" s="2"/>
      <c r="F365" s="2"/>
    </row>
    <row r="366" spans="5:6" ht="14.25" customHeight="1">
      <c r="E366" s="2"/>
      <c r="F366" s="2"/>
    </row>
    <row r="367" spans="5:6" ht="14.25" customHeight="1">
      <c r="E367" s="2"/>
      <c r="F367" s="2"/>
    </row>
    <row r="368" spans="5:6" ht="14.25" customHeight="1">
      <c r="E368" s="2"/>
      <c r="F368" s="2"/>
    </row>
    <row r="369" spans="5:6" ht="14.25" customHeight="1">
      <c r="E369" s="2"/>
      <c r="F369" s="2"/>
    </row>
    <row r="370" spans="5:6" ht="14.25" customHeight="1">
      <c r="E370" s="2"/>
      <c r="F370" s="2"/>
    </row>
    <row r="371" spans="5:6" ht="14.25" customHeight="1">
      <c r="E371" s="2"/>
      <c r="F371" s="2"/>
    </row>
    <row r="372" spans="5:6" ht="14.25" customHeight="1">
      <c r="E372" s="2"/>
      <c r="F372" s="2"/>
    </row>
    <row r="373" spans="5:6" ht="14.25" customHeight="1">
      <c r="E373" s="2"/>
      <c r="F373" s="2"/>
    </row>
    <row r="374" spans="5:6" ht="14.25" customHeight="1">
      <c r="E374" s="2"/>
      <c r="F374" s="2"/>
    </row>
    <row r="375" spans="5:6" ht="14.25" customHeight="1">
      <c r="E375" s="2"/>
      <c r="F375" s="2"/>
    </row>
    <row r="376" spans="5:6" ht="14.25" customHeight="1">
      <c r="E376" s="2"/>
      <c r="F376" s="2"/>
    </row>
    <row r="377" spans="5:6" ht="14.25" customHeight="1">
      <c r="E377" s="2"/>
      <c r="F377" s="2"/>
    </row>
    <row r="378" spans="5:6" ht="14.25" customHeight="1">
      <c r="E378" s="2"/>
      <c r="F378" s="2"/>
    </row>
    <row r="379" spans="5:6" ht="14.25" customHeight="1">
      <c r="E379" s="2"/>
      <c r="F379" s="2"/>
    </row>
    <row r="380" spans="5:6" ht="14.25" customHeight="1">
      <c r="E380" s="2"/>
      <c r="F380" s="2"/>
    </row>
    <row r="381" spans="5:6" ht="14.25" customHeight="1">
      <c r="E381" s="2"/>
      <c r="F381" s="2"/>
    </row>
    <row r="382" spans="5:6" ht="14.25" customHeight="1">
      <c r="E382" s="2"/>
      <c r="F382" s="2"/>
    </row>
    <row r="383" spans="5:6" ht="14.25" customHeight="1">
      <c r="E383" s="2"/>
      <c r="F383" s="2"/>
    </row>
    <row r="384" spans="5:6" ht="14.25" customHeight="1">
      <c r="E384" s="2"/>
      <c r="F384" s="2"/>
    </row>
    <row r="385" spans="5:6" ht="14.25" customHeight="1">
      <c r="E385" s="2"/>
      <c r="F385" s="2"/>
    </row>
    <row r="386" spans="5:6" ht="14.25" customHeight="1">
      <c r="E386" s="2"/>
      <c r="F386" s="2"/>
    </row>
    <row r="387" spans="5:6" ht="14.25" customHeight="1">
      <c r="E387" s="2"/>
      <c r="F387" s="2"/>
    </row>
    <row r="388" spans="5:6" ht="14.25" customHeight="1">
      <c r="E388" s="2"/>
      <c r="F388" s="2"/>
    </row>
    <row r="389" spans="5:6" ht="14.25" customHeight="1">
      <c r="E389" s="2"/>
      <c r="F389" s="2"/>
    </row>
    <row r="390" spans="5:6" ht="14.25" customHeight="1">
      <c r="E390" s="2"/>
      <c r="F390" s="2"/>
    </row>
    <row r="391" spans="5:6" ht="14.25" customHeight="1">
      <c r="E391" s="2"/>
      <c r="F391" s="2"/>
    </row>
    <row r="392" spans="5:6" ht="14.25" customHeight="1">
      <c r="E392" s="2"/>
      <c r="F392" s="2"/>
    </row>
    <row r="393" spans="5:6" ht="14.25" customHeight="1">
      <c r="E393" s="2"/>
      <c r="F393" s="2"/>
    </row>
    <row r="394" spans="5:6" ht="14.25" customHeight="1">
      <c r="E394" s="2"/>
      <c r="F394" s="2"/>
    </row>
    <row r="395" spans="5:6" ht="14.25" customHeight="1">
      <c r="E395" s="2"/>
      <c r="F395" s="2"/>
    </row>
    <row r="396" spans="5:6" ht="14.25" customHeight="1">
      <c r="E396" s="2"/>
      <c r="F396" s="2"/>
    </row>
    <row r="397" spans="5:6" ht="14.25" customHeight="1">
      <c r="E397" s="2"/>
      <c r="F397" s="2"/>
    </row>
    <row r="398" spans="5:6" ht="14.25" customHeight="1">
      <c r="E398" s="2"/>
      <c r="F398" s="2"/>
    </row>
    <row r="399" spans="5:6" ht="14.25" customHeight="1">
      <c r="E399" s="2"/>
      <c r="F399" s="2"/>
    </row>
    <row r="400" spans="5:6" ht="14.25" customHeight="1">
      <c r="E400" s="2"/>
      <c r="F400" s="2"/>
    </row>
    <row r="401" spans="5:6" ht="14.25" customHeight="1">
      <c r="E401" s="2"/>
      <c r="F401" s="2"/>
    </row>
    <row r="402" spans="5:6" ht="14.25" customHeight="1">
      <c r="E402" s="2"/>
      <c r="F402" s="2"/>
    </row>
    <row r="403" spans="5:6" ht="14.25" customHeight="1">
      <c r="E403" s="2"/>
      <c r="F403" s="2"/>
    </row>
    <row r="404" spans="5:6" ht="14.25" customHeight="1">
      <c r="E404" s="2"/>
      <c r="F404" s="2"/>
    </row>
    <row r="405" spans="5:6" ht="14.25" customHeight="1">
      <c r="E405" s="2"/>
      <c r="F405" s="2"/>
    </row>
    <row r="406" spans="5:6" ht="14.25" customHeight="1">
      <c r="E406" s="2"/>
      <c r="F406" s="2"/>
    </row>
    <row r="407" spans="5:6" ht="14.25" customHeight="1">
      <c r="E407" s="2"/>
      <c r="F407" s="2"/>
    </row>
    <row r="408" spans="5:6" ht="14.25" customHeight="1">
      <c r="E408" s="2"/>
      <c r="F408" s="2"/>
    </row>
    <row r="409" spans="5:6" ht="14.25" customHeight="1">
      <c r="E409" s="2"/>
      <c r="F409" s="2"/>
    </row>
    <row r="410" spans="5:6" ht="14.25" customHeight="1">
      <c r="E410" s="2"/>
      <c r="F410" s="2"/>
    </row>
    <row r="411" spans="5:6" ht="14.25" customHeight="1">
      <c r="E411" s="2"/>
      <c r="F411" s="2"/>
    </row>
    <row r="412" spans="5:6" ht="14.25" customHeight="1">
      <c r="E412" s="2"/>
      <c r="F412" s="2"/>
    </row>
    <row r="413" spans="5:6" ht="14.25" customHeight="1">
      <c r="E413" s="2"/>
      <c r="F413" s="2"/>
    </row>
    <row r="414" spans="5:6" ht="14.25" customHeight="1">
      <c r="E414" s="2"/>
      <c r="F414" s="2"/>
    </row>
    <row r="415" spans="5:6" ht="14.25" customHeight="1">
      <c r="E415" s="2"/>
      <c r="F415" s="2"/>
    </row>
    <row r="416" spans="5:6" ht="14.25" customHeight="1">
      <c r="E416" s="2"/>
      <c r="F416" s="2"/>
    </row>
    <row r="417" spans="5:6" ht="14.25" customHeight="1">
      <c r="E417" s="2"/>
      <c r="F417" s="2"/>
    </row>
    <row r="418" spans="5:6" ht="14.25" customHeight="1">
      <c r="E418" s="2"/>
      <c r="F418" s="2"/>
    </row>
    <row r="419" spans="5:6" ht="14.25" customHeight="1">
      <c r="E419" s="2"/>
      <c r="F419" s="2"/>
    </row>
    <row r="420" spans="5:6" ht="14.25" customHeight="1">
      <c r="E420" s="2"/>
      <c r="F420" s="2"/>
    </row>
    <row r="421" spans="5:6" ht="14.25" customHeight="1">
      <c r="E421" s="2"/>
      <c r="F421" s="2"/>
    </row>
    <row r="422" spans="5:6" ht="14.25" customHeight="1">
      <c r="E422" s="2"/>
      <c r="F422" s="2"/>
    </row>
    <row r="423" spans="5:6" ht="14.25" customHeight="1">
      <c r="E423" s="2"/>
      <c r="F423" s="2"/>
    </row>
    <row r="424" spans="5:6" ht="14.25" customHeight="1">
      <c r="E424" s="2"/>
      <c r="F424" s="2"/>
    </row>
    <row r="425" spans="5:6" ht="14.25" customHeight="1">
      <c r="E425" s="2"/>
      <c r="F425" s="2"/>
    </row>
    <row r="426" spans="5:6" ht="14.25" customHeight="1">
      <c r="E426" s="2"/>
      <c r="F426" s="2"/>
    </row>
    <row r="427" spans="5:6" ht="14.25" customHeight="1">
      <c r="E427" s="2"/>
      <c r="F427" s="2"/>
    </row>
    <row r="428" spans="5:6" ht="14.25" customHeight="1">
      <c r="E428" s="2"/>
      <c r="F428" s="2"/>
    </row>
    <row r="429" spans="5:6" ht="14.25" customHeight="1">
      <c r="E429" s="2"/>
      <c r="F429" s="2"/>
    </row>
    <row r="430" spans="5:6" ht="14.25" customHeight="1">
      <c r="E430" s="2"/>
      <c r="F430" s="2"/>
    </row>
    <row r="431" spans="5:6" ht="14.25" customHeight="1">
      <c r="E431" s="2"/>
      <c r="F431" s="2"/>
    </row>
    <row r="432" spans="5:6" ht="14.25" customHeight="1">
      <c r="E432" s="2"/>
      <c r="F432" s="2"/>
    </row>
    <row r="433" spans="5:6" ht="14.25" customHeight="1">
      <c r="E433" s="2"/>
      <c r="F433" s="2"/>
    </row>
    <row r="434" spans="5:6" ht="14.25" customHeight="1">
      <c r="E434" s="2"/>
      <c r="F434" s="2"/>
    </row>
    <row r="435" spans="5:6" ht="14.25" customHeight="1">
      <c r="E435" s="2"/>
      <c r="F435" s="2"/>
    </row>
    <row r="436" spans="5:6" ht="14.25" customHeight="1">
      <c r="E436" s="2"/>
      <c r="F436" s="2"/>
    </row>
    <row r="437" spans="5:6" ht="14.25" customHeight="1">
      <c r="E437" s="2"/>
      <c r="F437" s="2"/>
    </row>
    <row r="438" spans="5:6" ht="14.25" customHeight="1">
      <c r="E438" s="2"/>
      <c r="F438" s="2"/>
    </row>
    <row r="439" spans="5:6" ht="14.25" customHeight="1">
      <c r="E439" s="2"/>
      <c r="F439" s="2"/>
    </row>
    <row r="440" spans="5:6" ht="14.25" customHeight="1">
      <c r="E440" s="2"/>
      <c r="F440" s="2"/>
    </row>
    <row r="441" spans="5:6" ht="14.25" customHeight="1">
      <c r="E441" s="2"/>
      <c r="F441" s="2"/>
    </row>
    <row r="442" spans="5:6" ht="14.25" customHeight="1">
      <c r="E442" s="2"/>
      <c r="F442" s="2"/>
    </row>
    <row r="443" spans="5:6" ht="14.25" customHeight="1">
      <c r="E443" s="2"/>
      <c r="F443" s="2"/>
    </row>
    <row r="444" spans="5:6" ht="14.25" customHeight="1">
      <c r="E444" s="2"/>
      <c r="F444" s="2"/>
    </row>
    <row r="445" spans="5:6" ht="14.25" customHeight="1">
      <c r="E445" s="2"/>
      <c r="F445" s="2"/>
    </row>
    <row r="446" spans="5:6" ht="14.25" customHeight="1">
      <c r="E446" s="2"/>
      <c r="F446" s="2"/>
    </row>
    <row r="447" spans="5:6" ht="14.25" customHeight="1">
      <c r="E447" s="2"/>
      <c r="F447" s="2"/>
    </row>
    <row r="448" spans="5:6" ht="14.25" customHeight="1">
      <c r="E448" s="2"/>
      <c r="F448" s="2"/>
    </row>
    <row r="449" spans="5:6" ht="14.25" customHeight="1">
      <c r="E449" s="2"/>
      <c r="F449" s="2"/>
    </row>
    <row r="450" spans="5:6" ht="14.25" customHeight="1">
      <c r="E450" s="2"/>
      <c r="F450" s="2"/>
    </row>
    <row r="451" spans="5:6" ht="14.25" customHeight="1">
      <c r="E451" s="2"/>
      <c r="F451" s="2"/>
    </row>
    <row r="452" spans="5:6" ht="14.25" customHeight="1">
      <c r="E452" s="2"/>
      <c r="F452" s="2"/>
    </row>
    <row r="453" spans="5:6" ht="14.25" customHeight="1">
      <c r="E453" s="2"/>
      <c r="F453" s="2"/>
    </row>
    <row r="454" spans="5:6" ht="14.25" customHeight="1">
      <c r="E454" s="2"/>
      <c r="F454" s="2"/>
    </row>
    <row r="455" spans="5:6" ht="14.25" customHeight="1">
      <c r="E455" s="2"/>
      <c r="F455" s="2"/>
    </row>
    <row r="456" spans="5:6" ht="14.25" customHeight="1">
      <c r="E456" s="2"/>
      <c r="F456" s="2"/>
    </row>
    <row r="457" spans="5:6" ht="14.25" customHeight="1">
      <c r="E457" s="2"/>
      <c r="F457" s="2"/>
    </row>
    <row r="458" spans="5:6" ht="14.25" customHeight="1">
      <c r="E458" s="2"/>
      <c r="F458" s="2"/>
    </row>
    <row r="459" spans="5:6" ht="14.25" customHeight="1">
      <c r="E459" s="2"/>
      <c r="F459" s="2"/>
    </row>
    <row r="460" spans="5:6" ht="14.25" customHeight="1">
      <c r="E460" s="2"/>
      <c r="F460" s="2"/>
    </row>
    <row r="461" spans="5:6" ht="14.25" customHeight="1">
      <c r="E461" s="2"/>
      <c r="F461" s="2"/>
    </row>
    <row r="462" spans="5:6" ht="14.25" customHeight="1">
      <c r="E462" s="2"/>
      <c r="F462" s="2"/>
    </row>
    <row r="463" spans="5:6" ht="14.25" customHeight="1">
      <c r="E463" s="2"/>
      <c r="F463" s="2"/>
    </row>
    <row r="464" spans="5:6" ht="14.25" customHeight="1">
      <c r="E464" s="2"/>
      <c r="F464" s="2"/>
    </row>
    <row r="465" spans="5:6" ht="14.25" customHeight="1">
      <c r="E465" s="2"/>
      <c r="F465" s="2"/>
    </row>
    <row r="466" spans="5:6" ht="14.25" customHeight="1">
      <c r="E466" s="2"/>
      <c r="F466" s="2"/>
    </row>
    <row r="467" spans="5:6" ht="14.25" customHeight="1">
      <c r="E467" s="2"/>
      <c r="F467" s="2"/>
    </row>
    <row r="468" spans="5:6" ht="14.25" customHeight="1">
      <c r="E468" s="2"/>
      <c r="F468" s="2"/>
    </row>
    <row r="469" spans="5:6" ht="14.25" customHeight="1">
      <c r="E469" s="2"/>
      <c r="F469" s="2"/>
    </row>
    <row r="470" spans="5:6" ht="14.25" customHeight="1">
      <c r="E470" s="2"/>
      <c r="F470" s="2"/>
    </row>
    <row r="471" spans="5:6" ht="14.25" customHeight="1">
      <c r="E471" s="2"/>
      <c r="F471" s="2"/>
    </row>
    <row r="472" spans="5:6" ht="14.25" customHeight="1">
      <c r="E472" s="2"/>
      <c r="F472" s="2"/>
    </row>
    <row r="473" spans="5:6" ht="14.25" customHeight="1">
      <c r="E473" s="2"/>
      <c r="F473" s="2"/>
    </row>
    <row r="474" spans="5:6" ht="14.25" customHeight="1">
      <c r="E474" s="2"/>
      <c r="F474" s="2"/>
    </row>
    <row r="475" spans="5:6" ht="14.25" customHeight="1">
      <c r="E475" s="2"/>
      <c r="F475" s="2"/>
    </row>
    <row r="476" spans="5:6" ht="14.25" customHeight="1">
      <c r="E476" s="2"/>
      <c r="F476" s="2"/>
    </row>
    <row r="477" spans="5:6" ht="14.25" customHeight="1">
      <c r="E477" s="2"/>
      <c r="F477" s="2"/>
    </row>
    <row r="478" spans="5:6" ht="14.25" customHeight="1">
      <c r="E478" s="2"/>
      <c r="F478" s="2"/>
    </row>
    <row r="479" spans="5:6" ht="14.25" customHeight="1">
      <c r="E479" s="2"/>
      <c r="F479" s="2"/>
    </row>
    <row r="480" spans="5:6" ht="14.25" customHeight="1">
      <c r="E480" s="2"/>
      <c r="F480" s="2"/>
    </row>
    <row r="481" spans="5:6" ht="14.25" customHeight="1">
      <c r="E481" s="2"/>
      <c r="F481" s="2"/>
    </row>
    <row r="482" spans="5:6" ht="14.25" customHeight="1">
      <c r="E482" s="2"/>
      <c r="F482" s="2"/>
    </row>
    <row r="483" spans="5:6" ht="14.25" customHeight="1">
      <c r="E483" s="2"/>
      <c r="F483" s="2"/>
    </row>
    <row r="484" spans="5:6" ht="14.25" customHeight="1">
      <c r="E484" s="2"/>
      <c r="F484" s="2"/>
    </row>
    <row r="485" spans="5:6" ht="14.25" customHeight="1">
      <c r="E485" s="2"/>
      <c r="F485" s="2"/>
    </row>
    <row r="486" spans="5:6" ht="14.25" customHeight="1">
      <c r="E486" s="2"/>
      <c r="F486" s="2"/>
    </row>
    <row r="487" spans="5:6" ht="14.25" customHeight="1">
      <c r="E487" s="2"/>
      <c r="F487" s="2"/>
    </row>
    <row r="488" spans="5:6" ht="14.25" customHeight="1">
      <c r="E488" s="2"/>
      <c r="F488" s="2"/>
    </row>
    <row r="489" spans="5:6" ht="14.25" customHeight="1">
      <c r="E489" s="2"/>
      <c r="F489" s="2"/>
    </row>
    <row r="490" spans="5:6" ht="14.25" customHeight="1">
      <c r="E490" s="2"/>
      <c r="F490" s="2"/>
    </row>
    <row r="491" spans="5:6" ht="14.25" customHeight="1">
      <c r="E491" s="2"/>
      <c r="F491" s="2"/>
    </row>
    <row r="492" spans="5:6" ht="14.25" customHeight="1">
      <c r="E492" s="2"/>
      <c r="F492" s="2"/>
    </row>
    <row r="493" spans="5:6" ht="14.25" customHeight="1">
      <c r="E493" s="2"/>
      <c r="F493" s="2"/>
    </row>
    <row r="494" spans="5:6" ht="14.25" customHeight="1">
      <c r="E494" s="2"/>
      <c r="F494" s="2"/>
    </row>
    <row r="495" spans="5:6" ht="14.25" customHeight="1">
      <c r="E495" s="2"/>
      <c r="F495" s="2"/>
    </row>
    <row r="496" spans="5:6" ht="14.25" customHeight="1">
      <c r="E496" s="2"/>
      <c r="F496" s="2"/>
    </row>
    <row r="497" spans="5:6" ht="14.25" customHeight="1">
      <c r="E497" s="2"/>
      <c r="F497" s="2"/>
    </row>
    <row r="498" spans="5:6" ht="14.25" customHeight="1">
      <c r="E498" s="2"/>
      <c r="F498" s="2"/>
    </row>
    <row r="499" spans="5:6" ht="14.25" customHeight="1">
      <c r="E499" s="2"/>
      <c r="F499" s="2"/>
    </row>
    <row r="500" spans="5:6" ht="14.25" customHeight="1">
      <c r="E500" s="2"/>
      <c r="F500" s="2"/>
    </row>
    <row r="501" spans="5:6" ht="14.25" customHeight="1">
      <c r="E501" s="2"/>
      <c r="F501" s="2"/>
    </row>
    <row r="502" spans="5:6" ht="14.25" customHeight="1">
      <c r="E502" s="2"/>
      <c r="F502" s="2"/>
    </row>
    <row r="503" spans="5:6" ht="14.25" customHeight="1">
      <c r="E503" s="2"/>
      <c r="F503" s="2"/>
    </row>
    <row r="504" spans="5:6" ht="14.25" customHeight="1">
      <c r="E504" s="2"/>
      <c r="F504" s="2"/>
    </row>
    <row r="505" spans="5:6" ht="14.25" customHeight="1">
      <c r="E505" s="2"/>
      <c r="F505" s="2"/>
    </row>
    <row r="506" spans="5:6" ht="14.25" customHeight="1">
      <c r="E506" s="2"/>
      <c r="F506" s="2"/>
    </row>
    <row r="507" spans="5:6" ht="14.25" customHeight="1">
      <c r="E507" s="2"/>
      <c r="F507" s="2"/>
    </row>
    <row r="508" spans="5:6" ht="14.25" customHeight="1">
      <c r="E508" s="2"/>
      <c r="F508" s="2"/>
    </row>
    <row r="509" spans="5:6" ht="14.25" customHeight="1">
      <c r="E509" s="2"/>
      <c r="F509" s="2"/>
    </row>
    <row r="510" spans="5:6" ht="14.25" customHeight="1">
      <c r="E510" s="2"/>
      <c r="F510" s="2"/>
    </row>
    <row r="511" spans="5:6" ht="14.25" customHeight="1">
      <c r="E511" s="2"/>
      <c r="F511" s="2"/>
    </row>
    <row r="512" spans="5:6" ht="14.25" customHeight="1">
      <c r="E512" s="2"/>
      <c r="F512" s="2"/>
    </row>
    <row r="513" spans="5:6" ht="14.25" customHeight="1">
      <c r="E513" s="2"/>
      <c r="F513" s="2"/>
    </row>
    <row r="514" spans="5:6" ht="14.25" customHeight="1">
      <c r="E514" s="2"/>
      <c r="F514" s="2"/>
    </row>
    <row r="515" spans="5:6" ht="14.25" customHeight="1">
      <c r="E515" s="2"/>
      <c r="F515" s="2"/>
    </row>
    <row r="516" spans="5:6" ht="14.25" customHeight="1">
      <c r="E516" s="2"/>
      <c r="F516" s="2"/>
    </row>
    <row r="517" spans="5:6" ht="14.25" customHeight="1">
      <c r="E517" s="2"/>
      <c r="F517" s="2"/>
    </row>
    <row r="518" spans="5:6" ht="14.25" customHeight="1">
      <c r="E518" s="2"/>
      <c r="F518" s="2"/>
    </row>
    <row r="519" spans="5:6" ht="14.25" customHeight="1">
      <c r="E519" s="2"/>
      <c r="F519" s="2"/>
    </row>
    <row r="520" spans="5:6" ht="14.25" customHeight="1">
      <c r="E520" s="2"/>
      <c r="F520" s="2"/>
    </row>
    <row r="521" spans="5:6" ht="14.25" customHeight="1">
      <c r="E521" s="2"/>
      <c r="F521" s="2"/>
    </row>
    <row r="522" spans="5:6" ht="14.25" customHeight="1">
      <c r="E522" s="2"/>
      <c r="F522" s="2"/>
    </row>
    <row r="523" spans="5:6" ht="14.25" customHeight="1">
      <c r="E523" s="2"/>
      <c r="F523" s="2"/>
    </row>
    <row r="524" spans="5:6" ht="14.25" customHeight="1">
      <c r="E524" s="2"/>
      <c r="F524" s="2"/>
    </row>
    <row r="525" spans="5:6" ht="14.25" customHeight="1">
      <c r="E525" s="2"/>
      <c r="F525" s="2"/>
    </row>
    <row r="526" spans="5:6" ht="14.25" customHeight="1">
      <c r="E526" s="2"/>
      <c r="F526" s="2"/>
    </row>
    <row r="527" spans="5:6" ht="14.25" customHeight="1">
      <c r="E527" s="2"/>
      <c r="F527" s="2"/>
    </row>
    <row r="528" spans="5:6" ht="14.25" customHeight="1">
      <c r="E528" s="2"/>
      <c r="F528" s="2"/>
    </row>
    <row r="529" spans="5:6" ht="14.25" customHeight="1">
      <c r="E529" s="2"/>
      <c r="F529" s="2"/>
    </row>
    <row r="530" spans="5:6" ht="14.25" customHeight="1">
      <c r="E530" s="2"/>
      <c r="F530" s="2"/>
    </row>
    <row r="531" spans="5:6" ht="14.25" customHeight="1">
      <c r="E531" s="2"/>
      <c r="F531" s="2"/>
    </row>
    <row r="532" spans="5:6" ht="14.25" customHeight="1">
      <c r="E532" s="2"/>
      <c r="F532" s="2"/>
    </row>
    <row r="533" spans="5:6" ht="14.25" customHeight="1">
      <c r="E533" s="2"/>
      <c r="F533" s="2"/>
    </row>
    <row r="534" spans="5:6" ht="14.25" customHeight="1">
      <c r="E534" s="2"/>
      <c r="F534" s="2"/>
    </row>
    <row r="535" spans="5:6" ht="14.25" customHeight="1">
      <c r="E535" s="2"/>
      <c r="F535" s="2"/>
    </row>
    <row r="536" spans="5:6" ht="14.25" customHeight="1">
      <c r="E536" s="2"/>
      <c r="F536" s="2"/>
    </row>
    <row r="537" spans="5:6" ht="14.25" customHeight="1">
      <c r="E537" s="2"/>
      <c r="F537" s="2"/>
    </row>
    <row r="538" spans="5:6" ht="14.25" customHeight="1">
      <c r="E538" s="2"/>
      <c r="F538" s="2"/>
    </row>
    <row r="539" spans="5:6" ht="14.25" customHeight="1">
      <c r="E539" s="2"/>
      <c r="F539" s="2"/>
    </row>
    <row r="540" spans="5:6" ht="14.25" customHeight="1">
      <c r="E540" s="2"/>
      <c r="F540" s="2"/>
    </row>
    <row r="541" spans="5:6" ht="14.25" customHeight="1">
      <c r="E541" s="2"/>
      <c r="F541" s="2"/>
    </row>
    <row r="542" spans="5:6" ht="14.25" customHeight="1">
      <c r="E542" s="2"/>
      <c r="F542" s="2"/>
    </row>
    <row r="543" spans="5:6" ht="14.25" customHeight="1">
      <c r="E543" s="2"/>
      <c r="F543" s="2"/>
    </row>
    <row r="544" spans="5:6" ht="14.25" customHeight="1">
      <c r="E544" s="2"/>
      <c r="F544" s="2"/>
    </row>
    <row r="545" spans="5:6" ht="14.25" customHeight="1">
      <c r="E545" s="2"/>
      <c r="F545" s="2"/>
    </row>
    <row r="546" spans="5:6" ht="14.25" customHeight="1">
      <c r="E546" s="2"/>
      <c r="F546" s="2"/>
    </row>
    <row r="547" spans="5:6" ht="14.25" customHeight="1">
      <c r="E547" s="2"/>
      <c r="F547" s="2"/>
    </row>
    <row r="548" spans="5:6" ht="14.25" customHeight="1">
      <c r="E548" s="2"/>
      <c r="F548" s="2"/>
    </row>
    <row r="549" spans="5:6" ht="14.25" customHeight="1">
      <c r="E549" s="2"/>
      <c r="F549" s="2"/>
    </row>
    <row r="550" spans="5:6" ht="14.25" customHeight="1">
      <c r="E550" s="2"/>
      <c r="F550" s="2"/>
    </row>
    <row r="551" spans="5:6" ht="14.25" customHeight="1">
      <c r="E551" s="2"/>
      <c r="F551" s="2"/>
    </row>
    <row r="552" spans="5:6" ht="14.25" customHeight="1">
      <c r="E552" s="2"/>
      <c r="F552" s="2"/>
    </row>
    <row r="553" spans="5:6" ht="14.25" customHeight="1">
      <c r="E553" s="2"/>
      <c r="F553" s="2"/>
    </row>
    <row r="554" spans="5:6" ht="14.25" customHeight="1">
      <c r="E554" s="2"/>
      <c r="F554" s="2"/>
    </row>
    <row r="555" spans="5:6" ht="14.25" customHeight="1">
      <c r="E555" s="2"/>
      <c r="F555" s="2"/>
    </row>
    <row r="556" spans="5:6" ht="14.25" customHeight="1">
      <c r="E556" s="2"/>
      <c r="F556" s="2"/>
    </row>
    <row r="557" spans="5:6" ht="14.25" customHeight="1">
      <c r="E557" s="2"/>
      <c r="F557" s="2"/>
    </row>
    <row r="558" spans="5:6" ht="14.25" customHeight="1">
      <c r="E558" s="2"/>
      <c r="F558" s="2"/>
    </row>
    <row r="559" spans="5:6" ht="14.25" customHeight="1">
      <c r="E559" s="2"/>
      <c r="F559" s="2"/>
    </row>
    <row r="560" spans="5:6" ht="14.25" customHeight="1">
      <c r="E560" s="2"/>
      <c r="F560" s="2"/>
    </row>
    <row r="561" spans="5:6" ht="14.25" customHeight="1">
      <c r="E561" s="2"/>
      <c r="F561" s="2"/>
    </row>
    <row r="562" spans="5:6" ht="14.25" customHeight="1">
      <c r="E562" s="2"/>
      <c r="F562" s="2"/>
    </row>
    <row r="563" spans="5:6" ht="14.25" customHeight="1">
      <c r="E563" s="2"/>
      <c r="F563" s="2"/>
    </row>
    <row r="564" spans="5:6" ht="14.25" customHeight="1">
      <c r="E564" s="2"/>
      <c r="F564" s="2"/>
    </row>
    <row r="565" spans="5:6" ht="14.25" customHeight="1">
      <c r="E565" s="2"/>
      <c r="F565" s="2"/>
    </row>
    <row r="566" spans="5:6" ht="14.25" customHeight="1">
      <c r="E566" s="2"/>
      <c r="F566" s="2"/>
    </row>
    <row r="567" spans="5:6" ht="14.25" customHeight="1">
      <c r="E567" s="2"/>
      <c r="F567" s="2"/>
    </row>
    <row r="568" spans="5:6" ht="14.25" customHeight="1">
      <c r="E568" s="2"/>
      <c r="F568" s="2"/>
    </row>
    <row r="569" spans="5:6" ht="14.25" customHeight="1">
      <c r="E569" s="2"/>
      <c r="F569" s="2"/>
    </row>
    <row r="570" spans="5:6" ht="14.25" customHeight="1">
      <c r="E570" s="2"/>
      <c r="F570" s="2"/>
    </row>
    <row r="571" spans="5:6" ht="14.25" customHeight="1">
      <c r="E571" s="2"/>
      <c r="F571" s="2"/>
    </row>
    <row r="572" spans="5:6" ht="14.25" customHeight="1">
      <c r="E572" s="2"/>
      <c r="F572" s="2"/>
    </row>
    <row r="573" spans="5:6" ht="14.25" customHeight="1">
      <c r="E573" s="2"/>
      <c r="F573" s="2"/>
    </row>
    <row r="574" spans="5:6" ht="14.25" customHeight="1">
      <c r="E574" s="2"/>
      <c r="F574" s="2"/>
    </row>
    <row r="575" spans="5:6" ht="14.25" customHeight="1">
      <c r="E575" s="2"/>
      <c r="F575" s="2"/>
    </row>
    <row r="576" spans="5:6" ht="14.25" customHeight="1">
      <c r="E576" s="2"/>
      <c r="F576" s="2"/>
    </row>
    <row r="577" spans="5:6" ht="14.25" customHeight="1">
      <c r="E577" s="2"/>
      <c r="F577" s="2"/>
    </row>
    <row r="578" spans="5:6" ht="14.25" customHeight="1">
      <c r="E578" s="2"/>
      <c r="F578" s="2"/>
    </row>
    <row r="579" spans="5:6" ht="14.25" customHeight="1">
      <c r="E579" s="2"/>
      <c r="F579" s="2"/>
    </row>
    <row r="580" spans="5:6" ht="14.25" customHeight="1">
      <c r="E580" s="2"/>
      <c r="F580" s="2"/>
    </row>
    <row r="581" spans="5:6" ht="14.25" customHeight="1">
      <c r="E581" s="2"/>
      <c r="F581" s="2"/>
    </row>
    <row r="582" spans="5:6" ht="14.25" customHeight="1">
      <c r="E582" s="2"/>
      <c r="F582" s="2"/>
    </row>
    <row r="583" spans="5:6" ht="14.25" customHeight="1">
      <c r="E583" s="2"/>
      <c r="F583" s="2"/>
    </row>
    <row r="584" spans="5:6" ht="14.25" customHeight="1">
      <c r="E584" s="2"/>
      <c r="F584" s="2"/>
    </row>
    <row r="585" spans="5:6" ht="14.25" customHeight="1">
      <c r="E585" s="2"/>
      <c r="F585" s="2"/>
    </row>
    <row r="586" spans="5:6" ht="14.25" customHeight="1">
      <c r="E586" s="2"/>
      <c r="F586" s="2"/>
    </row>
    <row r="587" spans="5:6" ht="14.25" customHeight="1">
      <c r="E587" s="2"/>
      <c r="F587" s="2"/>
    </row>
    <row r="588" spans="5:6" ht="14.25" customHeight="1">
      <c r="E588" s="2"/>
      <c r="F588" s="2"/>
    </row>
    <row r="589" spans="5:6" ht="14.25" customHeight="1">
      <c r="E589" s="2"/>
      <c r="F589" s="2"/>
    </row>
    <row r="590" spans="5:6" ht="14.25" customHeight="1">
      <c r="E590" s="2"/>
      <c r="F590" s="2"/>
    </row>
    <row r="591" spans="5:6" ht="14.25" customHeight="1">
      <c r="E591" s="2"/>
      <c r="F591" s="2"/>
    </row>
    <row r="592" spans="5:6" ht="14.25" customHeight="1">
      <c r="E592" s="2"/>
      <c r="F592" s="2"/>
    </row>
    <row r="593" spans="5:6" ht="14.25" customHeight="1">
      <c r="E593" s="2"/>
      <c r="F593" s="2"/>
    </row>
    <row r="594" spans="5:6" ht="14.25" customHeight="1">
      <c r="E594" s="2"/>
      <c r="F594" s="2"/>
    </row>
    <row r="595" spans="5:6" ht="14.25" customHeight="1">
      <c r="E595" s="2"/>
      <c r="F595" s="2"/>
    </row>
    <row r="596" spans="5:6" ht="14.25" customHeight="1">
      <c r="E596" s="2"/>
      <c r="F596" s="2"/>
    </row>
    <row r="597" spans="5:6" ht="14.25" customHeight="1">
      <c r="E597" s="2"/>
      <c r="F597" s="2"/>
    </row>
    <row r="598" spans="5:6" ht="14.25" customHeight="1">
      <c r="E598" s="2"/>
      <c r="F598" s="2"/>
    </row>
    <row r="599" spans="5:6" ht="14.25" customHeight="1">
      <c r="E599" s="2"/>
      <c r="F599" s="2"/>
    </row>
    <row r="600" spans="5:6" ht="14.25" customHeight="1">
      <c r="E600" s="2"/>
      <c r="F600" s="2"/>
    </row>
    <row r="601" spans="5:6" ht="14.25" customHeight="1">
      <c r="E601" s="2"/>
      <c r="F601" s="2"/>
    </row>
    <row r="602" spans="5:6" ht="14.25" customHeight="1">
      <c r="E602" s="2"/>
      <c r="F602" s="2"/>
    </row>
    <row r="603" spans="5:6" ht="14.25" customHeight="1">
      <c r="E603" s="2"/>
      <c r="F603" s="2"/>
    </row>
    <row r="604" spans="5:6" ht="14.25" customHeight="1">
      <c r="E604" s="2"/>
      <c r="F604" s="2"/>
    </row>
    <row r="605" spans="5:6" ht="14.25" customHeight="1">
      <c r="E605" s="2"/>
      <c r="F605" s="2"/>
    </row>
    <row r="606" spans="5:6" ht="14.25" customHeight="1">
      <c r="E606" s="2"/>
      <c r="F606" s="2"/>
    </row>
    <row r="607" spans="5:6" ht="14.25" customHeight="1">
      <c r="E607" s="2"/>
      <c r="F607" s="2"/>
    </row>
    <row r="608" spans="5:6" ht="14.25" customHeight="1">
      <c r="E608" s="2"/>
      <c r="F608" s="2"/>
    </row>
    <row r="609" spans="5:6" ht="14.25" customHeight="1">
      <c r="E609" s="2"/>
      <c r="F609" s="2"/>
    </row>
    <row r="610" spans="5:6" ht="14.25" customHeight="1">
      <c r="E610" s="2"/>
      <c r="F610" s="2"/>
    </row>
    <row r="611" spans="5:6" ht="14.25" customHeight="1">
      <c r="E611" s="2"/>
      <c r="F611" s="2"/>
    </row>
    <row r="612" spans="5:6" ht="14.25" customHeight="1">
      <c r="E612" s="2"/>
      <c r="F612" s="2"/>
    </row>
    <row r="613" spans="5:6" ht="14.25" customHeight="1">
      <c r="E613" s="2"/>
      <c r="F613" s="2"/>
    </row>
    <row r="614" spans="5:6" ht="14.25" customHeight="1">
      <c r="E614" s="2"/>
      <c r="F614" s="2"/>
    </row>
    <row r="615" spans="5:6" ht="14.25" customHeight="1">
      <c r="E615" s="2"/>
      <c r="F615" s="2"/>
    </row>
    <row r="616" spans="5:6" ht="14.25" customHeight="1">
      <c r="E616" s="2"/>
      <c r="F616" s="2"/>
    </row>
    <row r="617" spans="5:6" ht="14.25" customHeight="1">
      <c r="E617" s="2"/>
      <c r="F617" s="2"/>
    </row>
    <row r="618" spans="5:6" ht="14.25" customHeight="1">
      <c r="E618" s="2"/>
      <c r="F618" s="2"/>
    </row>
    <row r="619" spans="5:6" ht="14.25" customHeight="1">
      <c r="E619" s="2"/>
      <c r="F619" s="2"/>
    </row>
    <row r="620" spans="5:6" ht="14.25" customHeight="1">
      <c r="E620" s="2"/>
      <c r="F620" s="2"/>
    </row>
    <row r="621" spans="5:6" ht="14.25" customHeight="1">
      <c r="E621" s="2"/>
      <c r="F621" s="2"/>
    </row>
    <row r="622" spans="5:6" ht="14.25" customHeight="1">
      <c r="E622" s="2"/>
      <c r="F622" s="2"/>
    </row>
    <row r="623" spans="5:6" ht="14.25" customHeight="1">
      <c r="E623" s="2"/>
      <c r="F623" s="2"/>
    </row>
    <row r="624" spans="5:6" ht="14.25" customHeight="1">
      <c r="E624" s="2"/>
      <c r="F624" s="2"/>
    </row>
    <row r="625" spans="5:6" ht="14.25" customHeight="1">
      <c r="E625" s="2"/>
      <c r="F625" s="2"/>
    </row>
    <row r="626" spans="5:6" ht="14.25" customHeight="1">
      <c r="E626" s="2"/>
      <c r="F626" s="2"/>
    </row>
    <row r="627" spans="5:6" ht="14.25" customHeight="1">
      <c r="E627" s="2"/>
      <c r="F627" s="2"/>
    </row>
    <row r="628" spans="5:6" ht="14.25" customHeight="1">
      <c r="E628" s="2"/>
      <c r="F628" s="2"/>
    </row>
    <row r="629" spans="5:6" ht="14.25" customHeight="1">
      <c r="E629" s="2"/>
      <c r="F629" s="2"/>
    </row>
    <row r="630" spans="5:6" ht="14.25" customHeight="1">
      <c r="E630" s="2"/>
      <c r="F630" s="2"/>
    </row>
    <row r="631" spans="5:6" ht="14.25" customHeight="1">
      <c r="E631" s="2"/>
      <c r="F631" s="2"/>
    </row>
    <row r="632" spans="5:6" ht="14.25" customHeight="1">
      <c r="E632" s="2"/>
      <c r="F632" s="2"/>
    </row>
    <row r="633" spans="5:6" ht="14.25" customHeight="1">
      <c r="E633" s="2"/>
      <c r="F633" s="2"/>
    </row>
    <row r="634" spans="5:6" ht="14.25" customHeight="1">
      <c r="E634" s="2"/>
      <c r="F634" s="2"/>
    </row>
    <row r="635" spans="5:6" ht="14.25" customHeight="1">
      <c r="E635" s="2"/>
      <c r="F635" s="2"/>
    </row>
    <row r="636" spans="5:6" ht="14.25" customHeight="1">
      <c r="E636" s="2"/>
      <c r="F636" s="2"/>
    </row>
    <row r="637" spans="5:6" ht="14.25" customHeight="1">
      <c r="E637" s="2"/>
      <c r="F637" s="2"/>
    </row>
    <row r="638" spans="5:6" ht="14.25" customHeight="1">
      <c r="E638" s="2"/>
      <c r="F638" s="2"/>
    </row>
    <row r="639" spans="5:6" ht="14.25" customHeight="1">
      <c r="E639" s="2"/>
      <c r="F639" s="2"/>
    </row>
    <row r="640" spans="5:6" ht="14.25" customHeight="1">
      <c r="E640" s="2"/>
      <c r="F640" s="2"/>
    </row>
    <row r="641" spans="5:6" ht="14.25" customHeight="1">
      <c r="E641" s="2"/>
      <c r="F641" s="2"/>
    </row>
    <row r="642" spans="5:6" ht="14.25" customHeight="1">
      <c r="E642" s="2"/>
      <c r="F642" s="2"/>
    </row>
    <row r="643" spans="5:6" ht="14.25" customHeight="1">
      <c r="E643" s="2"/>
      <c r="F643" s="2"/>
    </row>
    <row r="644" spans="5:6" ht="14.25" customHeight="1">
      <c r="E644" s="2"/>
      <c r="F644" s="2"/>
    </row>
    <row r="645" spans="5:6" ht="14.25" customHeight="1">
      <c r="E645" s="2"/>
      <c r="F645" s="2"/>
    </row>
    <row r="646" spans="5:6" ht="14.25" customHeight="1">
      <c r="E646" s="2"/>
      <c r="F646" s="2"/>
    </row>
    <row r="647" spans="5:6" ht="14.25" customHeight="1">
      <c r="E647" s="2"/>
      <c r="F647" s="2"/>
    </row>
    <row r="648" spans="5:6" ht="14.25" customHeight="1">
      <c r="E648" s="2"/>
      <c r="F648" s="2"/>
    </row>
    <row r="649" spans="5:6" ht="14.25" customHeight="1">
      <c r="E649" s="2"/>
      <c r="F649" s="2"/>
    </row>
    <row r="650" spans="5:6" ht="14.25" customHeight="1">
      <c r="E650" s="2"/>
      <c r="F650" s="2"/>
    </row>
    <row r="651" spans="5:6" ht="14.25" customHeight="1">
      <c r="E651" s="2"/>
      <c r="F651" s="2"/>
    </row>
    <row r="652" spans="5:6" ht="14.25" customHeight="1">
      <c r="E652" s="2"/>
      <c r="F652" s="2"/>
    </row>
    <row r="653" spans="5:6" ht="14.25" customHeight="1">
      <c r="E653" s="2"/>
      <c r="F653" s="2"/>
    </row>
    <row r="654" spans="5:6" ht="14.25" customHeight="1">
      <c r="E654" s="2"/>
      <c r="F654" s="2"/>
    </row>
    <row r="655" spans="5:6" ht="14.25" customHeight="1">
      <c r="E655" s="2"/>
      <c r="F655" s="2"/>
    </row>
    <row r="656" spans="5:6" ht="14.25" customHeight="1">
      <c r="E656" s="2"/>
      <c r="F656" s="2"/>
    </row>
    <row r="657" spans="5:6" ht="14.25" customHeight="1">
      <c r="E657" s="2"/>
      <c r="F657" s="2"/>
    </row>
    <row r="658" spans="5:6" ht="14.25" customHeight="1">
      <c r="E658" s="2"/>
      <c r="F658" s="2"/>
    </row>
    <row r="659" spans="5:6" ht="14.25" customHeight="1">
      <c r="E659" s="2"/>
      <c r="F659" s="2"/>
    </row>
    <row r="660" spans="5:6" ht="14.25" customHeight="1">
      <c r="E660" s="2"/>
      <c r="F660" s="2"/>
    </row>
    <row r="661" spans="5:6" ht="14.25" customHeight="1">
      <c r="E661" s="2"/>
      <c r="F661" s="2"/>
    </row>
    <row r="662" spans="5:6" ht="14.25" customHeight="1">
      <c r="E662" s="2"/>
      <c r="F662" s="2"/>
    </row>
    <row r="663" spans="5:6" ht="14.25" customHeight="1">
      <c r="E663" s="2"/>
      <c r="F663" s="2"/>
    </row>
    <row r="664" spans="5:6" ht="14.25" customHeight="1">
      <c r="E664" s="2"/>
      <c r="F664" s="2"/>
    </row>
    <row r="665" spans="5:6" ht="14.25" customHeight="1">
      <c r="E665" s="2"/>
      <c r="F665" s="2"/>
    </row>
    <row r="666" spans="5:6" ht="14.25" customHeight="1">
      <c r="E666" s="2"/>
      <c r="F666" s="2"/>
    </row>
    <row r="667" spans="5:6" ht="14.25" customHeight="1">
      <c r="E667" s="2"/>
      <c r="F667" s="2"/>
    </row>
    <row r="668" spans="5:6" ht="14.25" customHeight="1">
      <c r="E668" s="2"/>
      <c r="F668" s="2"/>
    </row>
    <row r="669" spans="5:6" ht="14.25" customHeight="1">
      <c r="E669" s="2"/>
      <c r="F669" s="2"/>
    </row>
    <row r="670" spans="5:6" ht="14.25" customHeight="1">
      <c r="E670" s="2"/>
      <c r="F670" s="2"/>
    </row>
    <row r="671" spans="5:6" ht="14.25" customHeight="1">
      <c r="E671" s="2"/>
      <c r="F671" s="2"/>
    </row>
    <row r="672" spans="5:6" ht="14.25" customHeight="1">
      <c r="E672" s="2"/>
      <c r="F672" s="2"/>
    </row>
    <row r="673" spans="5:6" ht="14.25" customHeight="1">
      <c r="E673" s="2"/>
      <c r="F673" s="2"/>
    </row>
    <row r="674" spans="5:6" ht="14.25" customHeight="1">
      <c r="E674" s="2"/>
      <c r="F674" s="2"/>
    </row>
    <row r="675" spans="5:6" ht="14.25" customHeight="1">
      <c r="E675" s="2"/>
      <c r="F675" s="2"/>
    </row>
    <row r="676" spans="5:6" ht="14.25" customHeight="1">
      <c r="E676" s="2"/>
      <c r="F676" s="2"/>
    </row>
    <row r="677" spans="5:6" ht="14.25" customHeight="1">
      <c r="E677" s="2"/>
      <c r="F677" s="2"/>
    </row>
    <row r="678" spans="5:6" ht="14.25" customHeight="1">
      <c r="E678" s="2"/>
      <c r="F678" s="2"/>
    </row>
    <row r="679" spans="5:6" ht="14.25" customHeight="1">
      <c r="E679" s="2"/>
      <c r="F679" s="2"/>
    </row>
    <row r="680" spans="5:6" ht="14.25" customHeight="1">
      <c r="E680" s="2"/>
      <c r="F680" s="2"/>
    </row>
    <row r="681" spans="5:6" ht="14.25" customHeight="1">
      <c r="E681" s="2"/>
      <c r="F681" s="2"/>
    </row>
    <row r="682" spans="5:6" ht="14.25" customHeight="1">
      <c r="E682" s="2"/>
      <c r="F682" s="2"/>
    </row>
    <row r="683" spans="5:6" ht="14.25" customHeight="1">
      <c r="E683" s="2"/>
      <c r="F683" s="2"/>
    </row>
    <row r="684" spans="5:6" ht="14.25" customHeight="1">
      <c r="E684" s="2"/>
      <c r="F684" s="2"/>
    </row>
    <row r="685" spans="5:6" ht="14.25" customHeight="1">
      <c r="E685" s="2"/>
      <c r="F685" s="2"/>
    </row>
    <row r="686" spans="5:6" ht="14.25" customHeight="1">
      <c r="E686" s="2"/>
      <c r="F686" s="2"/>
    </row>
    <row r="687" spans="5:6" ht="14.25" customHeight="1">
      <c r="E687" s="2"/>
      <c r="F687" s="2"/>
    </row>
    <row r="688" spans="5:6" ht="14.25" customHeight="1">
      <c r="E688" s="2"/>
      <c r="F688" s="2"/>
    </row>
    <row r="689" spans="5:6" ht="14.25" customHeight="1">
      <c r="E689" s="2"/>
      <c r="F689" s="2"/>
    </row>
    <row r="690" spans="5:6" ht="14.25" customHeight="1">
      <c r="E690" s="2"/>
      <c r="F690" s="2"/>
    </row>
    <row r="691" spans="5:6" ht="14.25" customHeight="1">
      <c r="E691" s="2"/>
      <c r="F691" s="2"/>
    </row>
    <row r="692" spans="5:6" ht="14.25" customHeight="1">
      <c r="E692" s="2"/>
      <c r="F692" s="2"/>
    </row>
    <row r="693" spans="5:6" ht="14.25" customHeight="1">
      <c r="E693" s="2"/>
      <c r="F693" s="2"/>
    </row>
    <row r="694" spans="5:6" ht="14.25" customHeight="1">
      <c r="E694" s="2"/>
      <c r="F694" s="2"/>
    </row>
    <row r="695" spans="5:6" ht="14.25" customHeight="1">
      <c r="E695" s="2"/>
      <c r="F695" s="2"/>
    </row>
    <row r="696" spans="5:6" ht="14.25" customHeight="1">
      <c r="E696" s="2"/>
      <c r="F696" s="2"/>
    </row>
    <row r="697" spans="5:6" ht="14.25" customHeight="1">
      <c r="E697" s="2"/>
      <c r="F697" s="2"/>
    </row>
    <row r="698" spans="5:6" ht="14.25" customHeight="1">
      <c r="E698" s="2"/>
      <c r="F698" s="2"/>
    </row>
    <row r="699" spans="5:6" ht="14.25" customHeight="1">
      <c r="E699" s="2"/>
      <c r="F699" s="2"/>
    </row>
    <row r="700" spans="5:6" ht="14.25" customHeight="1">
      <c r="E700" s="2"/>
      <c r="F700" s="2"/>
    </row>
    <row r="701" spans="5:6" ht="14.25" customHeight="1">
      <c r="E701" s="2"/>
      <c r="F701" s="2"/>
    </row>
    <row r="702" spans="5:6" ht="14.25" customHeight="1">
      <c r="E702" s="2"/>
      <c r="F702" s="2"/>
    </row>
    <row r="703" spans="5:6" ht="14.25" customHeight="1">
      <c r="E703" s="2"/>
      <c r="F703" s="2"/>
    </row>
    <row r="704" spans="5:6" ht="14.25" customHeight="1">
      <c r="E704" s="2"/>
      <c r="F704" s="2"/>
    </row>
    <row r="705" spans="5:6" ht="14.25" customHeight="1">
      <c r="E705" s="2"/>
      <c r="F705" s="2"/>
    </row>
    <row r="706" spans="5:6" ht="14.25" customHeight="1">
      <c r="E706" s="2"/>
      <c r="F706" s="2"/>
    </row>
    <row r="707" spans="5:6" ht="14.25" customHeight="1">
      <c r="E707" s="2"/>
      <c r="F707" s="2"/>
    </row>
    <row r="708" spans="5:6" ht="14.25" customHeight="1">
      <c r="E708" s="2"/>
      <c r="F708" s="2"/>
    </row>
    <row r="709" spans="5:6" ht="14.25" customHeight="1">
      <c r="E709" s="2"/>
      <c r="F709" s="2"/>
    </row>
    <row r="710" spans="5:6" ht="14.25" customHeight="1">
      <c r="E710" s="2"/>
      <c r="F710" s="2"/>
    </row>
    <row r="711" spans="5:6" ht="14.25" customHeight="1">
      <c r="E711" s="2"/>
      <c r="F711" s="2"/>
    </row>
    <row r="712" spans="5:6" ht="14.25" customHeight="1">
      <c r="E712" s="2"/>
      <c r="F712" s="2"/>
    </row>
    <row r="713" spans="5:6" ht="14.25" customHeight="1">
      <c r="E713" s="2"/>
      <c r="F713" s="2"/>
    </row>
    <row r="714" spans="5:6" ht="14.25" customHeight="1">
      <c r="E714" s="2"/>
      <c r="F714" s="2"/>
    </row>
    <row r="715" spans="5:6" ht="14.25" customHeight="1">
      <c r="E715" s="2"/>
      <c r="F715" s="2"/>
    </row>
    <row r="716" spans="5:6" ht="14.25" customHeight="1">
      <c r="E716" s="2"/>
      <c r="F716" s="2"/>
    </row>
    <row r="717" spans="5:6" ht="14.25" customHeight="1">
      <c r="E717" s="2"/>
      <c r="F717" s="2"/>
    </row>
    <row r="718" spans="5:6" ht="14.25" customHeight="1">
      <c r="E718" s="2"/>
      <c r="F718" s="2"/>
    </row>
    <row r="719" spans="5:6" ht="14.25" customHeight="1">
      <c r="E719" s="2"/>
      <c r="F719" s="2"/>
    </row>
    <row r="720" spans="5:6" ht="14.25" customHeight="1">
      <c r="E720" s="2"/>
      <c r="F720" s="2"/>
    </row>
    <row r="721" spans="5:6" ht="14.25" customHeight="1">
      <c r="E721" s="2"/>
      <c r="F721" s="2"/>
    </row>
    <row r="722" spans="5:6" ht="14.25" customHeight="1">
      <c r="E722" s="2"/>
      <c r="F722" s="2"/>
    </row>
    <row r="723" spans="5:6" ht="14.25" customHeight="1">
      <c r="E723" s="2"/>
      <c r="F723" s="2"/>
    </row>
    <row r="724" spans="5:6" ht="14.25" customHeight="1">
      <c r="E724" s="2"/>
      <c r="F724" s="2"/>
    </row>
    <row r="725" spans="5:6" ht="14.25" customHeight="1">
      <c r="E725" s="2"/>
      <c r="F725" s="2"/>
    </row>
    <row r="726" spans="5:6" ht="14.25" customHeight="1">
      <c r="E726" s="2"/>
      <c r="F726" s="2"/>
    </row>
    <row r="727" spans="5:6" ht="14.25" customHeight="1">
      <c r="E727" s="2"/>
      <c r="F727" s="2"/>
    </row>
    <row r="728" spans="5:6" ht="14.25" customHeight="1">
      <c r="E728" s="2"/>
      <c r="F728" s="2"/>
    </row>
    <row r="729" spans="5:6" ht="14.25" customHeight="1">
      <c r="E729" s="2"/>
      <c r="F729" s="2"/>
    </row>
    <row r="730" spans="5:6" ht="14.25" customHeight="1">
      <c r="E730" s="2"/>
      <c r="F730" s="2"/>
    </row>
    <row r="731" spans="5:6" ht="14.25" customHeight="1">
      <c r="E731" s="2"/>
      <c r="F731" s="2"/>
    </row>
    <row r="732" spans="5:6" ht="14.25" customHeight="1">
      <c r="E732" s="2"/>
      <c r="F732" s="2"/>
    </row>
    <row r="733" spans="5:6" ht="14.25" customHeight="1">
      <c r="E733" s="2"/>
      <c r="F733" s="2"/>
    </row>
    <row r="734" spans="5:6" ht="14.25" customHeight="1">
      <c r="E734" s="2"/>
      <c r="F734" s="2"/>
    </row>
    <row r="735" spans="5:6" ht="14.25" customHeight="1">
      <c r="E735" s="2"/>
      <c r="F735" s="2"/>
    </row>
    <row r="736" spans="5:6" ht="14.25" customHeight="1">
      <c r="E736" s="2"/>
      <c r="F736" s="2"/>
    </row>
    <row r="737" spans="5:6" ht="14.25" customHeight="1">
      <c r="E737" s="2"/>
      <c r="F737" s="2"/>
    </row>
    <row r="738" spans="5:6" ht="14.25" customHeight="1">
      <c r="E738" s="2"/>
      <c r="F738" s="2"/>
    </row>
    <row r="739" spans="5:6" ht="14.25" customHeight="1">
      <c r="E739" s="2"/>
      <c r="F739" s="2"/>
    </row>
    <row r="740" spans="5:6" ht="14.25" customHeight="1">
      <c r="E740" s="2"/>
      <c r="F740" s="2"/>
    </row>
    <row r="741" spans="5:6" ht="14.25" customHeight="1">
      <c r="E741" s="2"/>
      <c r="F741" s="2"/>
    </row>
    <row r="742" spans="5:6" ht="14.25" customHeight="1">
      <c r="E742" s="2"/>
      <c r="F742" s="2"/>
    </row>
    <row r="743" spans="5:6" ht="14.25" customHeight="1">
      <c r="E743" s="2"/>
      <c r="F743" s="2"/>
    </row>
    <row r="744" spans="5:6" ht="14.25" customHeight="1">
      <c r="E744" s="2"/>
      <c r="F744" s="2"/>
    </row>
    <row r="745" spans="5:6" ht="14.25" customHeight="1">
      <c r="E745" s="2"/>
      <c r="F745" s="2"/>
    </row>
    <row r="746" spans="5:6" ht="14.25" customHeight="1">
      <c r="E746" s="2"/>
      <c r="F746" s="2"/>
    </row>
    <row r="747" spans="5:6" ht="14.25" customHeight="1">
      <c r="E747" s="2"/>
      <c r="F747" s="2"/>
    </row>
    <row r="748" spans="5:6" ht="14.25" customHeight="1">
      <c r="E748" s="2"/>
      <c r="F748" s="2"/>
    </row>
    <row r="749" spans="5:6" ht="14.25" customHeight="1">
      <c r="E749" s="2"/>
      <c r="F749" s="2"/>
    </row>
    <row r="750" spans="5:6" ht="14.25" customHeight="1">
      <c r="E750" s="2"/>
      <c r="F750" s="2"/>
    </row>
    <row r="751" spans="5:6" ht="14.25" customHeight="1">
      <c r="E751" s="2"/>
      <c r="F751" s="2"/>
    </row>
    <row r="752" spans="5:6" ht="14.25" customHeight="1">
      <c r="E752" s="2"/>
      <c r="F752" s="2"/>
    </row>
    <row r="753" spans="5:6" ht="14.25" customHeight="1">
      <c r="E753" s="2"/>
      <c r="F753" s="2"/>
    </row>
    <row r="754" spans="5:6" ht="14.25" customHeight="1">
      <c r="E754" s="2"/>
      <c r="F754" s="2"/>
    </row>
    <row r="755" spans="5:6" ht="14.25" customHeight="1">
      <c r="E755" s="2"/>
      <c r="F755" s="2"/>
    </row>
    <row r="756" spans="5:6" ht="14.25" customHeight="1">
      <c r="E756" s="2"/>
      <c r="F756" s="2"/>
    </row>
    <row r="757" spans="5:6" ht="14.25" customHeight="1">
      <c r="E757" s="2"/>
      <c r="F757" s="2"/>
    </row>
    <row r="758" spans="5:6" ht="14.25" customHeight="1">
      <c r="E758" s="2"/>
      <c r="F758" s="2"/>
    </row>
    <row r="759" spans="5:6" ht="14.25" customHeight="1">
      <c r="E759" s="2"/>
      <c r="F759" s="2"/>
    </row>
    <row r="760" spans="5:6" ht="14.25" customHeight="1">
      <c r="E760" s="2"/>
      <c r="F760" s="2"/>
    </row>
    <row r="761" spans="5:6" ht="14.25" customHeight="1">
      <c r="E761" s="2"/>
      <c r="F761" s="2"/>
    </row>
    <row r="762" spans="5:6" ht="14.25" customHeight="1">
      <c r="E762" s="2"/>
      <c r="F762" s="2"/>
    </row>
    <row r="763" spans="5:6" ht="14.25" customHeight="1">
      <c r="E763" s="2"/>
      <c r="F763" s="2"/>
    </row>
    <row r="764" spans="5:6" ht="14.25" customHeight="1">
      <c r="E764" s="2"/>
      <c r="F764" s="2"/>
    </row>
    <row r="765" spans="5:6" ht="14.25" customHeight="1">
      <c r="E765" s="2"/>
      <c r="F765" s="2"/>
    </row>
    <row r="766" spans="5:6" ht="14.25" customHeight="1">
      <c r="E766" s="2"/>
      <c r="F766" s="2"/>
    </row>
    <row r="767" spans="5:6" ht="14.25" customHeight="1">
      <c r="E767" s="2"/>
      <c r="F767" s="2"/>
    </row>
    <row r="768" spans="5:6" ht="14.25" customHeight="1">
      <c r="E768" s="2"/>
      <c r="F768" s="2"/>
    </row>
    <row r="769" spans="5:6" ht="14.25" customHeight="1">
      <c r="E769" s="2"/>
      <c r="F769" s="2"/>
    </row>
    <row r="770" spans="5:6" ht="14.25" customHeight="1">
      <c r="E770" s="2"/>
      <c r="F770" s="2"/>
    </row>
    <row r="771" spans="5:6" ht="14.25" customHeight="1">
      <c r="E771" s="2"/>
      <c r="F771" s="2"/>
    </row>
    <row r="772" spans="5:6" ht="14.25" customHeight="1">
      <c r="E772" s="2"/>
      <c r="F772" s="2"/>
    </row>
    <row r="773" spans="5:6" ht="14.25" customHeight="1">
      <c r="E773" s="2"/>
      <c r="F773" s="2"/>
    </row>
    <row r="774" spans="5:6" ht="14.25" customHeight="1">
      <c r="E774" s="2"/>
      <c r="F774" s="2"/>
    </row>
    <row r="775" spans="5:6" ht="14.25" customHeight="1">
      <c r="E775" s="2"/>
      <c r="F775" s="2"/>
    </row>
    <row r="776" spans="5:6" ht="14.25" customHeight="1">
      <c r="E776" s="2"/>
      <c r="F776" s="2"/>
    </row>
    <row r="777" spans="5:6" ht="14.25" customHeight="1">
      <c r="E777" s="2"/>
      <c r="F777" s="2"/>
    </row>
    <row r="778" spans="5:6" ht="14.25" customHeight="1">
      <c r="E778" s="2"/>
      <c r="F778" s="2"/>
    </row>
    <row r="779" spans="5:6" ht="14.25" customHeight="1">
      <c r="E779" s="2"/>
      <c r="F779" s="2"/>
    </row>
    <row r="780" spans="5:6" ht="14.25" customHeight="1">
      <c r="E780" s="2"/>
      <c r="F780" s="2"/>
    </row>
    <row r="781" spans="5:6" ht="14.25" customHeight="1">
      <c r="E781" s="2"/>
      <c r="F781" s="2"/>
    </row>
    <row r="782" spans="5:6" ht="14.25" customHeight="1">
      <c r="E782" s="2"/>
      <c r="F782" s="2"/>
    </row>
    <row r="783" spans="5:6" ht="14.25" customHeight="1">
      <c r="E783" s="2"/>
      <c r="F783" s="2"/>
    </row>
    <row r="784" spans="5:6" ht="14.25" customHeight="1">
      <c r="E784" s="2"/>
      <c r="F784" s="2"/>
    </row>
    <row r="785" spans="5:6" ht="14.25" customHeight="1">
      <c r="E785" s="2"/>
      <c r="F785" s="2"/>
    </row>
    <row r="786" spans="5:6" ht="14.25" customHeight="1">
      <c r="E786" s="2"/>
      <c r="F786" s="2"/>
    </row>
    <row r="787" spans="5:6" ht="14.25" customHeight="1">
      <c r="E787" s="2"/>
      <c r="F787" s="2"/>
    </row>
    <row r="788" spans="5:6" ht="14.25" customHeight="1">
      <c r="E788" s="2"/>
      <c r="F788" s="2"/>
    </row>
    <row r="789" spans="5:6" ht="14.25" customHeight="1">
      <c r="E789" s="2"/>
      <c r="F789" s="2"/>
    </row>
    <row r="790" spans="5:6" ht="14.25" customHeight="1">
      <c r="E790" s="2"/>
      <c r="F790" s="2"/>
    </row>
    <row r="791" spans="5:6" ht="14.25" customHeight="1">
      <c r="E791" s="2"/>
      <c r="F791" s="2"/>
    </row>
    <row r="792" spans="5:6" ht="14.25" customHeight="1">
      <c r="E792" s="2"/>
      <c r="F792" s="2"/>
    </row>
    <row r="793" spans="5:6" ht="14.25" customHeight="1">
      <c r="E793" s="2"/>
      <c r="F793" s="2"/>
    </row>
    <row r="794" spans="5:6" ht="14.25" customHeight="1">
      <c r="E794" s="2"/>
      <c r="F794" s="2"/>
    </row>
    <row r="795" spans="5:6" ht="14.25" customHeight="1">
      <c r="E795" s="2"/>
      <c r="F795" s="2"/>
    </row>
    <row r="796" spans="5:6" ht="14.25" customHeight="1">
      <c r="E796" s="2"/>
      <c r="F796" s="2"/>
    </row>
    <row r="797" spans="5:6" ht="14.25" customHeight="1">
      <c r="E797" s="2"/>
      <c r="F797" s="2"/>
    </row>
    <row r="798" spans="5:6" ht="14.25" customHeight="1">
      <c r="E798" s="2"/>
      <c r="F798" s="2"/>
    </row>
    <row r="799" spans="5:6" ht="14.25" customHeight="1">
      <c r="E799" s="2"/>
      <c r="F799" s="2"/>
    </row>
    <row r="800" spans="5:6" ht="14.25" customHeight="1">
      <c r="E800" s="2"/>
      <c r="F800" s="2"/>
    </row>
    <row r="801" spans="5:6" ht="14.25" customHeight="1">
      <c r="E801" s="2"/>
      <c r="F801" s="2"/>
    </row>
    <row r="802" spans="5:6" ht="14.25" customHeight="1">
      <c r="E802" s="2"/>
      <c r="F802" s="2"/>
    </row>
    <row r="803" spans="5:6" ht="14.25" customHeight="1">
      <c r="E803" s="2"/>
      <c r="F803" s="2"/>
    </row>
    <row r="804" spans="5:6" ht="14.25" customHeight="1">
      <c r="E804" s="2"/>
      <c r="F804" s="2"/>
    </row>
    <row r="805" spans="5:6" ht="14.25" customHeight="1">
      <c r="E805" s="2"/>
      <c r="F805" s="2"/>
    </row>
    <row r="806" spans="5:6" ht="14.25" customHeight="1">
      <c r="E806" s="2"/>
      <c r="F806" s="2"/>
    </row>
    <row r="807" spans="5:6" ht="14.25" customHeight="1">
      <c r="E807" s="2"/>
      <c r="F807" s="2"/>
    </row>
    <row r="808" spans="5:6" ht="14.25" customHeight="1">
      <c r="E808" s="2"/>
      <c r="F808" s="2"/>
    </row>
    <row r="809" spans="5:6" ht="14.25" customHeight="1">
      <c r="E809" s="2"/>
      <c r="F809" s="2"/>
    </row>
    <row r="810" spans="5:6" ht="14.25" customHeight="1">
      <c r="E810" s="2"/>
      <c r="F810" s="2"/>
    </row>
    <row r="811" spans="5:6" ht="14.25" customHeight="1">
      <c r="E811" s="2"/>
      <c r="F811" s="2"/>
    </row>
    <row r="812" spans="5:6" ht="14.25" customHeight="1">
      <c r="E812" s="2"/>
      <c r="F812" s="2"/>
    </row>
    <row r="813" spans="5:6" ht="14.25" customHeight="1">
      <c r="E813" s="2"/>
      <c r="F813" s="2"/>
    </row>
    <row r="814" spans="5:6" ht="14.25" customHeight="1">
      <c r="E814" s="2"/>
      <c r="F814" s="2"/>
    </row>
    <row r="815" spans="5:6" ht="14.25" customHeight="1">
      <c r="E815" s="2"/>
      <c r="F815" s="2"/>
    </row>
    <row r="816" spans="5:6" ht="14.25" customHeight="1">
      <c r="E816" s="2"/>
      <c r="F816" s="2"/>
    </row>
    <row r="817" spans="5:6" ht="14.25" customHeight="1">
      <c r="E817" s="2"/>
      <c r="F817" s="2"/>
    </row>
    <row r="818" spans="5:6" ht="14.25" customHeight="1">
      <c r="E818" s="2"/>
      <c r="F818" s="2"/>
    </row>
    <row r="819" spans="5:6" ht="14.25" customHeight="1">
      <c r="E819" s="2"/>
      <c r="F819" s="2"/>
    </row>
    <row r="820" spans="5:6" ht="14.25" customHeight="1">
      <c r="E820" s="2"/>
      <c r="F820" s="2"/>
    </row>
    <row r="821" spans="5:6" ht="14.25" customHeight="1">
      <c r="E821" s="2"/>
      <c r="F821" s="2"/>
    </row>
    <row r="822" spans="5:6" ht="14.25" customHeight="1">
      <c r="E822" s="2"/>
      <c r="F822" s="2"/>
    </row>
    <row r="823" spans="5:6" ht="14.25" customHeight="1">
      <c r="E823" s="2"/>
      <c r="F823" s="2"/>
    </row>
    <row r="824" spans="5:6" ht="14.25" customHeight="1">
      <c r="E824" s="2"/>
      <c r="F824" s="2"/>
    </row>
    <row r="825" spans="5:6" ht="14.25" customHeight="1">
      <c r="E825" s="2"/>
      <c r="F825" s="2"/>
    </row>
    <row r="826" spans="5:6" ht="14.25" customHeight="1">
      <c r="E826" s="2"/>
      <c r="F826" s="2"/>
    </row>
    <row r="827" spans="5:6" ht="14.25" customHeight="1">
      <c r="E827" s="2"/>
      <c r="F827" s="2"/>
    </row>
    <row r="828" spans="5:6" ht="14.25" customHeight="1">
      <c r="E828" s="2"/>
      <c r="F828" s="2"/>
    </row>
    <row r="829" spans="5:6" ht="14.25" customHeight="1">
      <c r="E829" s="2"/>
      <c r="F829" s="2"/>
    </row>
    <row r="830" spans="5:6" ht="14.25" customHeight="1">
      <c r="E830" s="2"/>
      <c r="F830" s="2"/>
    </row>
    <row r="831" spans="5:6" ht="14.25" customHeight="1">
      <c r="E831" s="2"/>
      <c r="F831" s="2"/>
    </row>
    <row r="832" spans="5:6" ht="14.25" customHeight="1">
      <c r="E832" s="2"/>
      <c r="F832" s="2"/>
    </row>
    <row r="833" spans="5:6" ht="14.25" customHeight="1">
      <c r="E833" s="2"/>
      <c r="F833" s="2"/>
    </row>
    <row r="834" spans="5:6" ht="14.25" customHeight="1">
      <c r="E834" s="2"/>
      <c r="F834" s="2"/>
    </row>
    <row r="835" spans="5:6" ht="14.25" customHeight="1">
      <c r="E835" s="2"/>
      <c r="F835" s="2"/>
    </row>
    <row r="836" spans="5:6" ht="14.25" customHeight="1">
      <c r="E836" s="2"/>
      <c r="F836" s="2"/>
    </row>
    <row r="837" spans="5:6" ht="14.25" customHeight="1">
      <c r="E837" s="2"/>
      <c r="F837" s="2"/>
    </row>
    <row r="838" spans="5:6" ht="14.25" customHeight="1">
      <c r="E838" s="2"/>
      <c r="F838" s="2"/>
    </row>
    <row r="839" spans="5:6" ht="14.25" customHeight="1">
      <c r="E839" s="2"/>
      <c r="F839" s="2"/>
    </row>
    <row r="840" spans="5:6" ht="14.25" customHeight="1">
      <c r="E840" s="2"/>
      <c r="F840" s="2"/>
    </row>
    <row r="841" spans="5:6" ht="14.25" customHeight="1">
      <c r="E841" s="2"/>
      <c r="F841" s="2"/>
    </row>
    <row r="842" spans="5:6" ht="14.25" customHeight="1">
      <c r="E842" s="2"/>
      <c r="F842" s="2"/>
    </row>
    <row r="843" spans="5:6" ht="14.25" customHeight="1">
      <c r="E843" s="2"/>
      <c r="F843" s="2"/>
    </row>
    <row r="844" spans="5:6" ht="14.25" customHeight="1">
      <c r="E844" s="2"/>
      <c r="F844" s="2"/>
    </row>
    <row r="845" spans="5:6" ht="14.25" customHeight="1">
      <c r="E845" s="2"/>
      <c r="F845" s="2"/>
    </row>
    <row r="846" spans="5:6" ht="14.25" customHeight="1">
      <c r="E846" s="2"/>
      <c r="F846" s="2"/>
    </row>
    <row r="847" spans="5:6" ht="14.25" customHeight="1">
      <c r="E847" s="2"/>
      <c r="F847" s="2"/>
    </row>
    <row r="848" spans="5:6" ht="14.25" customHeight="1">
      <c r="E848" s="2"/>
      <c r="F848" s="2"/>
    </row>
    <row r="849" spans="5:6" ht="14.25" customHeight="1">
      <c r="E849" s="2"/>
      <c r="F849" s="2"/>
    </row>
    <row r="850" spans="5:6" ht="14.25" customHeight="1">
      <c r="E850" s="2"/>
      <c r="F850" s="2"/>
    </row>
    <row r="851" spans="5:6" ht="14.25" customHeight="1">
      <c r="E851" s="2"/>
      <c r="F851" s="2"/>
    </row>
    <row r="852" spans="5:6" ht="14.25" customHeight="1">
      <c r="E852" s="2"/>
      <c r="F852" s="2"/>
    </row>
    <row r="853" spans="5:6" ht="14.25" customHeight="1">
      <c r="E853" s="2"/>
      <c r="F853" s="2"/>
    </row>
    <row r="854" spans="5:6" ht="14.25" customHeight="1">
      <c r="E854" s="2"/>
      <c r="F854" s="2"/>
    </row>
    <row r="855" spans="5:6" ht="14.25" customHeight="1">
      <c r="E855" s="2"/>
      <c r="F855" s="2"/>
    </row>
    <row r="856" spans="5:6" ht="14.25" customHeight="1">
      <c r="E856" s="2"/>
      <c r="F856" s="2"/>
    </row>
    <row r="857" spans="5:6" ht="14.25" customHeight="1">
      <c r="E857" s="2"/>
      <c r="F857" s="2"/>
    </row>
    <row r="858" spans="5:6" ht="14.25" customHeight="1">
      <c r="E858" s="2"/>
      <c r="F858" s="2"/>
    </row>
    <row r="859" spans="5:6" ht="14.25" customHeight="1">
      <c r="E859" s="2"/>
      <c r="F859" s="2"/>
    </row>
    <row r="860" spans="5:6" ht="14.25" customHeight="1">
      <c r="E860" s="2"/>
      <c r="F860" s="2"/>
    </row>
    <row r="861" spans="5:6" ht="14.25" customHeight="1">
      <c r="E861" s="2"/>
      <c r="F861" s="2"/>
    </row>
    <row r="862" spans="5:6" ht="14.25" customHeight="1">
      <c r="E862" s="2"/>
      <c r="F862" s="2"/>
    </row>
    <row r="863" spans="5:6" ht="14.25" customHeight="1">
      <c r="E863" s="2"/>
      <c r="F863" s="2"/>
    </row>
    <row r="864" spans="5:6" ht="14.25" customHeight="1">
      <c r="E864" s="2"/>
      <c r="F864" s="2"/>
    </row>
    <row r="865" spans="5:6" ht="14.25" customHeight="1">
      <c r="E865" s="2"/>
      <c r="F865" s="2"/>
    </row>
    <row r="866" spans="5:6" ht="14.25" customHeight="1">
      <c r="E866" s="2"/>
      <c r="F866" s="2"/>
    </row>
    <row r="867" spans="5:6" ht="14.25" customHeight="1">
      <c r="E867" s="2"/>
      <c r="F867" s="2"/>
    </row>
    <row r="868" spans="5:6" ht="14.25" customHeight="1">
      <c r="E868" s="2"/>
      <c r="F868" s="2"/>
    </row>
    <row r="869" spans="5:6" ht="14.25" customHeight="1">
      <c r="E869" s="2"/>
      <c r="F869" s="2"/>
    </row>
    <row r="870" spans="5:6" ht="14.25" customHeight="1">
      <c r="E870" s="2"/>
      <c r="F870" s="2"/>
    </row>
    <row r="871" spans="5:6" ht="14.25" customHeight="1">
      <c r="E871" s="2"/>
      <c r="F871" s="2"/>
    </row>
    <row r="872" spans="5:6" ht="14.25" customHeight="1">
      <c r="E872" s="2"/>
      <c r="F872" s="2"/>
    </row>
    <row r="873" spans="5:6" ht="14.25" customHeight="1">
      <c r="E873" s="2"/>
      <c r="F873" s="2"/>
    </row>
    <row r="874" spans="5:6" ht="14.25" customHeight="1">
      <c r="E874" s="2"/>
      <c r="F874" s="2"/>
    </row>
    <row r="875" spans="5:6" ht="14.25" customHeight="1">
      <c r="E875" s="2"/>
      <c r="F875" s="2"/>
    </row>
    <row r="876" spans="5:6" ht="14.25" customHeight="1">
      <c r="E876" s="2"/>
      <c r="F876" s="2"/>
    </row>
    <row r="877" spans="5:6" ht="14.25" customHeight="1">
      <c r="E877" s="2"/>
      <c r="F877" s="2"/>
    </row>
    <row r="878" spans="5:6" ht="14.25" customHeight="1">
      <c r="E878" s="2"/>
      <c r="F878" s="2"/>
    </row>
    <row r="879" spans="5:6" ht="14.25" customHeight="1">
      <c r="E879" s="2"/>
      <c r="F879" s="2"/>
    </row>
    <row r="880" spans="5:6" ht="14.25" customHeight="1">
      <c r="E880" s="2"/>
      <c r="F880" s="2"/>
    </row>
    <row r="881" spans="5:6" ht="14.25" customHeight="1">
      <c r="E881" s="2"/>
      <c r="F881" s="2"/>
    </row>
    <row r="882" spans="5:6" ht="14.25" customHeight="1">
      <c r="E882" s="2"/>
      <c r="F882" s="2"/>
    </row>
    <row r="883" spans="5:6" ht="14.25" customHeight="1">
      <c r="E883" s="2"/>
      <c r="F883" s="2"/>
    </row>
    <row r="884" spans="5:6" ht="14.25" customHeight="1">
      <c r="E884" s="2"/>
      <c r="F884" s="2"/>
    </row>
    <row r="885" spans="5:6" ht="14.25" customHeight="1">
      <c r="E885" s="2"/>
      <c r="F885" s="2"/>
    </row>
    <row r="886" spans="5:6" ht="14.25" customHeight="1">
      <c r="E886" s="2"/>
      <c r="F886" s="2"/>
    </row>
    <row r="887" spans="5:6" ht="14.25" customHeight="1">
      <c r="E887" s="2"/>
      <c r="F887" s="2"/>
    </row>
    <row r="888" spans="5:6" ht="14.25" customHeight="1">
      <c r="E888" s="2"/>
      <c r="F888" s="2"/>
    </row>
    <row r="889" spans="5:6" ht="14.25" customHeight="1">
      <c r="E889" s="2"/>
      <c r="F889" s="2"/>
    </row>
    <row r="890" spans="5:6" ht="14.25" customHeight="1">
      <c r="E890" s="2"/>
      <c r="F890" s="2"/>
    </row>
    <row r="891" spans="5:6" ht="14.25" customHeight="1">
      <c r="E891" s="2"/>
      <c r="F891" s="2"/>
    </row>
    <row r="892" spans="5:6" ht="14.25" customHeight="1">
      <c r="E892" s="2"/>
      <c r="F892" s="2"/>
    </row>
    <row r="893" spans="5:6" ht="14.25" customHeight="1">
      <c r="E893" s="2"/>
      <c r="F893" s="2"/>
    </row>
    <row r="894" spans="5:6" ht="14.25" customHeight="1">
      <c r="E894" s="2"/>
      <c r="F894" s="2"/>
    </row>
    <row r="895" spans="5:6" ht="14.25" customHeight="1">
      <c r="E895" s="2"/>
      <c r="F895" s="2"/>
    </row>
    <row r="896" spans="5:6" ht="14.25" customHeight="1">
      <c r="E896" s="2"/>
      <c r="F896" s="2"/>
    </row>
    <row r="897" spans="5:6" ht="14.25" customHeight="1">
      <c r="E897" s="2"/>
      <c r="F897" s="2"/>
    </row>
    <row r="898" spans="5:6" ht="14.25" customHeight="1">
      <c r="E898" s="2"/>
      <c r="F898" s="2"/>
    </row>
    <row r="899" spans="5:6" ht="14.25" customHeight="1">
      <c r="E899" s="2"/>
      <c r="F899" s="2"/>
    </row>
    <row r="900" spans="5:6" ht="14.25" customHeight="1">
      <c r="E900" s="2"/>
      <c r="F900" s="2"/>
    </row>
    <row r="901" spans="5:6" ht="14.25" customHeight="1">
      <c r="E901" s="2"/>
      <c r="F901" s="2"/>
    </row>
    <row r="902" spans="5:6" ht="14.25" customHeight="1">
      <c r="E902" s="2"/>
      <c r="F902" s="2"/>
    </row>
    <row r="903" spans="5:6" ht="14.25" customHeight="1">
      <c r="E903" s="2"/>
      <c r="F903" s="2"/>
    </row>
    <row r="904" spans="5:6" ht="14.25" customHeight="1">
      <c r="E904" s="2"/>
      <c r="F904" s="2"/>
    </row>
    <row r="905" spans="5:6" ht="14.25" customHeight="1">
      <c r="E905" s="2"/>
      <c r="F905" s="2"/>
    </row>
    <row r="906" spans="5:6" ht="14.25" customHeight="1">
      <c r="E906" s="2"/>
      <c r="F906" s="2"/>
    </row>
    <row r="907" spans="5:6" ht="14.25" customHeight="1">
      <c r="E907" s="2"/>
      <c r="F907" s="2"/>
    </row>
    <row r="908" spans="5:6" ht="14.25" customHeight="1">
      <c r="E908" s="2"/>
      <c r="F908" s="2"/>
    </row>
    <row r="909" spans="5:6" ht="14.25" customHeight="1">
      <c r="E909" s="2"/>
      <c r="F909" s="2"/>
    </row>
    <row r="910" spans="5:6" ht="14.25" customHeight="1">
      <c r="E910" s="2"/>
      <c r="F910" s="2"/>
    </row>
    <row r="911" spans="5:6" ht="14.25" customHeight="1">
      <c r="E911" s="2"/>
      <c r="F911" s="2"/>
    </row>
    <row r="912" spans="5:6" ht="14.25" customHeight="1">
      <c r="E912" s="2"/>
      <c r="F912" s="2"/>
    </row>
    <row r="913" spans="5:6" ht="14.25" customHeight="1">
      <c r="E913" s="2"/>
      <c r="F913" s="2"/>
    </row>
    <row r="914" spans="5:6" ht="14.25" customHeight="1">
      <c r="E914" s="2"/>
      <c r="F914" s="2"/>
    </row>
    <row r="915" spans="5:6" ht="14.25" customHeight="1">
      <c r="E915" s="2"/>
      <c r="F915" s="2"/>
    </row>
    <row r="916" spans="5:6" ht="14.25" customHeight="1">
      <c r="E916" s="2"/>
      <c r="F916" s="2"/>
    </row>
    <row r="917" spans="5:6" ht="14.25" customHeight="1">
      <c r="E917" s="2"/>
      <c r="F917" s="2"/>
    </row>
    <row r="918" spans="5:6" ht="14.25" customHeight="1">
      <c r="E918" s="2"/>
      <c r="F918" s="2"/>
    </row>
    <row r="919" spans="5:6" ht="14.25" customHeight="1">
      <c r="E919" s="2"/>
      <c r="F919" s="2"/>
    </row>
    <row r="920" spans="5:6" ht="14.25" customHeight="1">
      <c r="E920" s="2"/>
      <c r="F920" s="2"/>
    </row>
    <row r="921" spans="5:6" ht="14.25" customHeight="1">
      <c r="E921" s="2"/>
      <c r="F921" s="2"/>
    </row>
    <row r="922" spans="5:6" ht="14.25" customHeight="1">
      <c r="E922" s="2"/>
      <c r="F922" s="2"/>
    </row>
    <row r="923" spans="5:6" ht="14.25" customHeight="1">
      <c r="E923" s="2"/>
      <c r="F923" s="2"/>
    </row>
    <row r="924" spans="5:6" ht="14.25" customHeight="1">
      <c r="E924" s="2"/>
      <c r="F924" s="2"/>
    </row>
    <row r="925" spans="5:6" ht="14.25" customHeight="1">
      <c r="E925" s="2"/>
      <c r="F925" s="2"/>
    </row>
    <row r="926" spans="5:6" ht="14.25" customHeight="1">
      <c r="E926" s="2"/>
      <c r="F926" s="2"/>
    </row>
    <row r="927" spans="5:6" ht="14.25" customHeight="1">
      <c r="E927" s="2"/>
      <c r="F927" s="2"/>
    </row>
    <row r="928" spans="5:6" ht="14.25" customHeight="1">
      <c r="E928" s="2"/>
      <c r="F928" s="2"/>
    </row>
    <row r="929" spans="5:6" ht="14.25" customHeight="1">
      <c r="E929" s="2"/>
      <c r="F929" s="2"/>
    </row>
    <row r="930" spans="5:6" ht="14.25" customHeight="1">
      <c r="E930" s="2"/>
      <c r="F930" s="2"/>
    </row>
    <row r="931" spans="5:6" ht="14.25" customHeight="1">
      <c r="E931" s="2"/>
      <c r="F931" s="2"/>
    </row>
    <row r="932" spans="5:6" ht="14.25" customHeight="1">
      <c r="E932" s="2"/>
      <c r="F932" s="2"/>
    </row>
    <row r="933" spans="5:6" ht="14.25" customHeight="1">
      <c r="E933" s="2"/>
      <c r="F933" s="2"/>
    </row>
    <row r="934" spans="5:6" ht="14.25" customHeight="1">
      <c r="E934" s="2"/>
      <c r="F934" s="2"/>
    </row>
    <row r="935" spans="5:6" ht="14.25" customHeight="1">
      <c r="E935" s="2"/>
      <c r="F935" s="2"/>
    </row>
    <row r="936" spans="5:6" ht="14.25" customHeight="1">
      <c r="E936" s="2"/>
      <c r="F936" s="2"/>
    </row>
    <row r="937" spans="5:6" ht="14.25" customHeight="1">
      <c r="E937" s="2"/>
      <c r="F937" s="2"/>
    </row>
    <row r="938" spans="5:6" ht="14.25" customHeight="1">
      <c r="E938" s="2"/>
      <c r="F938" s="2"/>
    </row>
    <row r="939" spans="5:6" ht="14.25" customHeight="1">
      <c r="E939" s="2"/>
      <c r="F939" s="2"/>
    </row>
    <row r="940" spans="5:6" ht="14.25" customHeight="1">
      <c r="E940" s="2"/>
      <c r="F940" s="2"/>
    </row>
    <row r="941" spans="5:6" ht="14.25" customHeight="1">
      <c r="E941" s="2"/>
      <c r="F941" s="2"/>
    </row>
    <row r="942" spans="5:6" ht="14.25" customHeight="1">
      <c r="E942" s="2"/>
      <c r="F942" s="2"/>
    </row>
    <row r="943" spans="5:6" ht="14.25" customHeight="1">
      <c r="E943" s="2"/>
      <c r="F943" s="2"/>
    </row>
    <row r="944" spans="5:6" ht="14.25" customHeight="1">
      <c r="E944" s="2"/>
      <c r="F944" s="2"/>
    </row>
    <row r="945" spans="5:6" ht="14.25" customHeight="1">
      <c r="E945" s="2"/>
      <c r="F945" s="2"/>
    </row>
    <row r="946" spans="5:6" ht="14.25" customHeight="1">
      <c r="E946" s="2"/>
      <c r="F946" s="2"/>
    </row>
    <row r="947" spans="5:6" ht="14.25" customHeight="1">
      <c r="E947" s="2"/>
      <c r="F947" s="2"/>
    </row>
    <row r="948" spans="5:6" ht="14.25" customHeight="1">
      <c r="E948" s="2"/>
      <c r="F948" s="2"/>
    </row>
    <row r="949" spans="5:6" ht="14.25" customHeight="1">
      <c r="E949" s="2"/>
      <c r="F949" s="2"/>
    </row>
    <row r="950" spans="5:6" ht="14.25" customHeight="1">
      <c r="E950" s="2"/>
      <c r="F950" s="2"/>
    </row>
    <row r="951" spans="5:6" ht="14.25" customHeight="1">
      <c r="E951" s="2"/>
      <c r="F951" s="2"/>
    </row>
    <row r="952" spans="5:6" ht="14.25" customHeight="1">
      <c r="E952" s="2"/>
      <c r="F952" s="2"/>
    </row>
    <row r="953" spans="5:6" ht="14.25" customHeight="1">
      <c r="E953" s="2"/>
      <c r="F953" s="2"/>
    </row>
    <row r="954" spans="5:6" ht="14.25" customHeight="1">
      <c r="E954" s="2"/>
      <c r="F954" s="2"/>
    </row>
    <row r="955" spans="5:6" ht="14.25" customHeight="1">
      <c r="E955" s="2"/>
      <c r="F955" s="2"/>
    </row>
    <row r="956" spans="5:6" ht="14.25" customHeight="1">
      <c r="E956" s="2"/>
      <c r="F956" s="2"/>
    </row>
    <row r="957" spans="5:6" ht="14.25" customHeight="1">
      <c r="E957" s="2"/>
      <c r="F957" s="2"/>
    </row>
    <row r="958" spans="5:6" ht="14.25" customHeight="1">
      <c r="E958" s="2"/>
      <c r="F958" s="2"/>
    </row>
    <row r="959" spans="5:6" ht="14.25" customHeight="1">
      <c r="E959" s="2"/>
      <c r="F959" s="2"/>
    </row>
    <row r="960" spans="5:6" ht="14.25" customHeight="1">
      <c r="E960" s="2"/>
      <c r="F960" s="2"/>
    </row>
    <row r="961" spans="5:6" ht="14.25" customHeight="1">
      <c r="E961" s="2"/>
      <c r="F961" s="2"/>
    </row>
    <row r="962" spans="5:6" ht="14.25" customHeight="1">
      <c r="E962" s="2"/>
      <c r="F962" s="2"/>
    </row>
    <row r="963" spans="5:6" ht="14.25" customHeight="1">
      <c r="E963" s="2"/>
      <c r="F963" s="2"/>
    </row>
    <row r="964" spans="5:6" ht="14.25" customHeight="1">
      <c r="E964" s="2"/>
      <c r="F964" s="2"/>
    </row>
    <row r="965" spans="5:6" ht="14.25" customHeight="1">
      <c r="E965" s="2"/>
      <c r="F965" s="2"/>
    </row>
    <row r="966" spans="5:6" ht="14.25" customHeight="1">
      <c r="E966" s="2"/>
      <c r="F966" s="2"/>
    </row>
    <row r="967" spans="5:6" ht="14.25" customHeight="1">
      <c r="E967" s="2"/>
      <c r="F967" s="2"/>
    </row>
    <row r="968" spans="5:6" ht="14.25" customHeight="1">
      <c r="E968" s="2"/>
      <c r="F968" s="2"/>
    </row>
    <row r="969" spans="5:6" ht="14.25" customHeight="1">
      <c r="E969" s="2"/>
      <c r="F969" s="2"/>
    </row>
    <row r="970" spans="5:6" ht="14.25" customHeight="1">
      <c r="E970" s="2"/>
      <c r="F970" s="2"/>
    </row>
    <row r="971" spans="5:6" ht="14.25" customHeight="1">
      <c r="E971" s="2"/>
      <c r="F971" s="2"/>
    </row>
    <row r="972" spans="5:6" ht="14.25" customHeight="1">
      <c r="E972" s="2"/>
      <c r="F972" s="2"/>
    </row>
    <row r="973" spans="5:6" ht="14.25" customHeight="1">
      <c r="E973" s="2"/>
      <c r="F973" s="2"/>
    </row>
    <row r="974" spans="5:6" ht="14.25" customHeight="1">
      <c r="E974" s="2"/>
      <c r="F974" s="2"/>
    </row>
    <row r="975" spans="5:6" ht="14.25" customHeight="1">
      <c r="E975" s="2"/>
      <c r="F975" s="2"/>
    </row>
    <row r="976" spans="5:6" ht="14.25" customHeight="1">
      <c r="E976" s="2"/>
      <c r="F976" s="2"/>
    </row>
    <row r="977" spans="5:6" ht="14.25" customHeight="1">
      <c r="E977" s="2"/>
      <c r="F977" s="2"/>
    </row>
    <row r="978" spans="5:6" ht="14.25" customHeight="1">
      <c r="E978" s="2"/>
      <c r="F978" s="2"/>
    </row>
    <row r="979" spans="5:6" ht="14.25" customHeight="1">
      <c r="E979" s="2"/>
      <c r="F979" s="2"/>
    </row>
    <row r="980" spans="5:6" ht="14.25" customHeight="1">
      <c r="E980" s="2"/>
      <c r="F980" s="2"/>
    </row>
    <row r="981" spans="5:6" ht="14.25" customHeight="1">
      <c r="E981" s="2"/>
      <c r="F981" s="2"/>
    </row>
  </sheetData>
  <pageMargins left="0.7" right="0.7" top="0.75" bottom="0.75" header="0" footer="0"/>
  <pageSetup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038BB1-56F4-48A7-B817-558D45DB8969}">
  <sheetPr>
    <tabColor rgb="FFFF0000"/>
    <outlinePr summaryBelow="0" summaryRight="0"/>
  </sheetPr>
  <dimension ref="A1:X981"/>
  <sheetViews>
    <sheetView workbookViewId="0">
      <selection activeCell="G13" sqref="G13"/>
    </sheetView>
  </sheetViews>
  <sheetFormatPr defaultColWidth="14.453125" defaultRowHeight="15" customHeight="1"/>
  <cols>
    <col min="1" max="1" width="3" customWidth="1"/>
    <col min="3" max="3" width="18.90625" customWidth="1"/>
    <col min="4" max="5" width="1.36328125" customWidth="1"/>
    <col min="6" max="7" width="9.54296875" customWidth="1"/>
    <col min="8" max="8" width="11.36328125" customWidth="1"/>
    <col min="9" max="9" width="11.90625" customWidth="1"/>
    <col min="10" max="10" width="9.54296875" customWidth="1"/>
    <col min="11" max="11" width="10.6328125" customWidth="1"/>
    <col min="12" max="12" width="10.54296875" customWidth="1"/>
    <col min="13" max="13" width="22.36328125" customWidth="1"/>
    <col min="14" max="14" width="9.08984375" customWidth="1"/>
    <col min="15" max="15" width="12.54296875" customWidth="1"/>
    <col min="16" max="19" width="9.08984375" customWidth="1"/>
    <col min="20" max="20" width="33.36328125" customWidth="1"/>
    <col min="21" max="21" width="10.36328125" customWidth="1"/>
    <col min="22" max="22" width="10.54296875" customWidth="1"/>
    <col min="23" max="23" width="12.6328125" customWidth="1"/>
    <col min="24" max="26" width="9.08984375" customWidth="1"/>
  </cols>
  <sheetData>
    <row r="1" spans="1:14" ht="14.25" customHeight="1">
      <c r="A1" s="386" t="s">
        <v>0</v>
      </c>
      <c r="B1" s="387"/>
      <c r="C1" s="387"/>
      <c r="D1" s="387"/>
      <c r="E1" s="387"/>
      <c r="F1" s="387"/>
      <c r="G1" s="387"/>
      <c r="H1" s="387"/>
      <c r="I1" s="387"/>
      <c r="J1" s="387"/>
      <c r="K1" s="387"/>
      <c r="L1" s="387"/>
      <c r="N1" s="4" t="s">
        <v>306</v>
      </c>
    </row>
    <row r="2" spans="1:14" ht="14.25" customHeight="1">
      <c r="A2" s="1"/>
      <c r="B2" s="1"/>
      <c r="L2" s="2"/>
    </row>
    <row r="3" spans="1:14" ht="14.25" customHeight="1">
      <c r="A3" s="386" t="s">
        <v>1</v>
      </c>
      <c r="B3" s="387"/>
      <c r="C3" s="387"/>
      <c r="D3" s="387"/>
      <c r="E3" s="387"/>
      <c r="F3" s="387"/>
      <c r="G3" s="387"/>
      <c r="H3" s="387"/>
      <c r="I3" s="387"/>
      <c r="J3" s="387"/>
      <c r="K3" s="387"/>
      <c r="L3" s="387"/>
    </row>
    <row r="4" spans="1:14" ht="14.25" customHeight="1">
      <c r="A4" s="1"/>
      <c r="B4" s="1"/>
      <c r="L4" s="2"/>
    </row>
    <row r="5" spans="1:14" ht="14.25" customHeight="1">
      <c r="A5" s="392" t="s">
        <v>1234</v>
      </c>
      <c r="B5" s="387"/>
      <c r="C5" s="387"/>
      <c r="D5" s="387"/>
      <c r="E5" s="387"/>
      <c r="F5" s="387"/>
      <c r="G5" s="387"/>
      <c r="H5" s="387"/>
      <c r="I5" s="387"/>
      <c r="J5" s="387"/>
      <c r="K5" s="387"/>
      <c r="L5" s="387"/>
      <c r="M5" s="5" t="s">
        <v>308</v>
      </c>
      <c r="N5" s="6">
        <f>ROUND(L92,0)</f>
        <v>63570</v>
      </c>
    </row>
    <row r="6" spans="1:14" ht="14.25" customHeight="1">
      <c r="A6" s="3"/>
      <c r="B6" s="3"/>
      <c r="C6" s="3"/>
      <c r="D6" s="3"/>
      <c r="E6" s="3"/>
      <c r="F6" s="3"/>
      <c r="G6" s="3"/>
      <c r="H6" s="3"/>
      <c r="I6" s="3"/>
      <c r="J6" s="3"/>
      <c r="K6" s="3"/>
      <c r="L6" s="3"/>
    </row>
    <row r="7" spans="1:14" ht="14.25" customHeight="1">
      <c r="A7" s="3"/>
      <c r="B7" s="3"/>
      <c r="C7" s="3"/>
      <c r="D7" s="3"/>
      <c r="E7" s="3"/>
      <c r="F7" s="3"/>
      <c r="G7" s="156" t="s">
        <v>1340</v>
      </c>
      <c r="H7" s="157" t="str">
        <f t="shared" ref="H7:I7" si="0">+G7</f>
        <v>2026</v>
      </c>
      <c r="I7" s="157" t="str">
        <f t="shared" si="0"/>
        <v>2026</v>
      </c>
      <c r="J7" s="158" t="s">
        <v>1235</v>
      </c>
      <c r="K7" s="159" t="str">
        <f t="shared" ref="K7:L7" si="1">+J7</f>
        <v>2025</v>
      </c>
      <c r="L7" s="159" t="str">
        <f t="shared" si="1"/>
        <v>2025</v>
      </c>
    </row>
    <row r="8" spans="1:14" ht="14.25" customHeight="1">
      <c r="G8" s="2" t="s">
        <v>3</v>
      </c>
      <c r="H8" s="2" t="s">
        <v>3</v>
      </c>
      <c r="I8" s="2" t="s">
        <v>3</v>
      </c>
      <c r="J8" s="160" t="s">
        <v>3</v>
      </c>
      <c r="K8" s="160" t="s">
        <v>3</v>
      </c>
      <c r="L8" s="160" t="s">
        <v>3</v>
      </c>
    </row>
    <row r="9" spans="1:14" ht="14.25" customHeight="1">
      <c r="A9" s="4" t="s">
        <v>4</v>
      </c>
      <c r="I9" s="2"/>
      <c r="J9" s="161"/>
      <c r="K9" s="161"/>
      <c r="L9" s="160"/>
    </row>
    <row r="10" spans="1:14" ht="14.25" customHeight="1">
      <c r="A10" s="5" t="s">
        <v>5</v>
      </c>
      <c r="I10" s="2"/>
      <c r="J10" s="161"/>
      <c r="K10" s="161"/>
      <c r="L10" s="160"/>
    </row>
    <row r="11" spans="1:14" ht="14.25" customHeight="1">
      <c r="B11" s="5" t="s">
        <v>6</v>
      </c>
      <c r="G11" s="6">
        <f>+'PC Income 2025-26'!E17</f>
        <v>31485</v>
      </c>
      <c r="H11" s="6"/>
      <c r="I11" s="2"/>
      <c r="J11" s="162">
        <v>29590</v>
      </c>
      <c r="K11" s="162"/>
      <c r="L11" s="160"/>
      <c r="M11" s="5" t="s">
        <v>311</v>
      </c>
      <c r="N11" s="6">
        <f>G11</f>
        <v>31485</v>
      </c>
    </row>
    <row r="12" spans="1:14" ht="14.25" customHeight="1">
      <c r="B12" s="5" t="s">
        <v>8</v>
      </c>
      <c r="G12" s="6">
        <f>+'PC Income 2025-26'!E14-'PC Income 2025-26'!E17</f>
        <v>358</v>
      </c>
      <c r="H12" s="6"/>
      <c r="I12" s="2"/>
      <c r="J12" s="162">
        <v>358</v>
      </c>
      <c r="K12" s="162"/>
      <c r="L12" s="160"/>
      <c r="N12" s="5" t="s">
        <v>7</v>
      </c>
    </row>
    <row r="13" spans="1:14" ht="14.25" customHeight="1">
      <c r="B13" s="5" t="s">
        <v>10</v>
      </c>
      <c r="G13" s="18">
        <f>+'PC Income 2025-26'!K14</f>
        <v>0</v>
      </c>
      <c r="H13" s="6"/>
      <c r="I13" s="2"/>
      <c r="J13" s="162">
        <v>2220</v>
      </c>
      <c r="K13" s="162"/>
      <c r="L13" s="160"/>
      <c r="N13" s="5" t="s">
        <v>7</v>
      </c>
    </row>
    <row r="14" spans="1:14" ht="14.25" customHeight="1">
      <c r="B14" s="371" t="s">
        <v>1341</v>
      </c>
      <c r="G14" s="300">
        <f>+'PC Income 2025-26'!J14</f>
        <v>1593.67</v>
      </c>
      <c r="H14" s="6"/>
      <c r="I14" s="2"/>
      <c r="J14" s="364">
        <v>943.47</v>
      </c>
      <c r="K14" s="162"/>
      <c r="L14" s="160"/>
    </row>
    <row r="15" spans="1:14" ht="14.25" customHeight="1">
      <c r="F15" s="372"/>
      <c r="G15" s="18"/>
      <c r="H15" s="6">
        <f>SUM(G11:G14)</f>
        <v>33436.67</v>
      </c>
      <c r="I15" s="2"/>
      <c r="J15" s="162"/>
      <c r="K15" s="162">
        <f>SUM(J11:J14)</f>
        <v>33111.47</v>
      </c>
      <c r="L15" s="160"/>
    </row>
    <row r="16" spans="1:14" ht="14.25" customHeight="1">
      <c r="A16" s="5" t="s">
        <v>13</v>
      </c>
      <c r="I16" s="2"/>
      <c r="J16" s="161"/>
      <c r="K16" s="161"/>
      <c r="L16" s="160"/>
    </row>
    <row r="17" spans="1:14" ht="14.25" customHeight="1">
      <c r="B17" s="5" t="s">
        <v>14</v>
      </c>
      <c r="G17" s="18">
        <v>0</v>
      </c>
      <c r="H17" s="6"/>
      <c r="I17" s="2"/>
      <c r="J17" s="162">
        <v>900</v>
      </c>
      <c r="K17" s="162"/>
      <c r="L17" s="160"/>
    </row>
    <row r="18" spans="1:14" ht="14.25" customHeight="1">
      <c r="B18" s="5" t="s">
        <v>477</v>
      </c>
      <c r="G18" s="18">
        <v>0</v>
      </c>
      <c r="H18" s="297"/>
      <c r="I18" s="2"/>
      <c r="J18" s="162">
        <v>14974</v>
      </c>
      <c r="K18" s="162"/>
      <c r="L18" s="160"/>
    </row>
    <row r="19" spans="1:14" ht="14.25" customHeight="1">
      <c r="B19" s="5" t="s">
        <v>313</v>
      </c>
      <c r="G19" s="302">
        <f>+'VH Income 2025-26'!G101</f>
        <v>8.5</v>
      </c>
      <c r="H19" s="6"/>
      <c r="I19" s="2"/>
      <c r="J19" s="368">
        <v>0</v>
      </c>
      <c r="K19" s="162"/>
      <c r="L19" s="160"/>
    </row>
    <row r="20" spans="1:14" ht="14.25" customHeight="1">
      <c r="B20" s="5" t="s">
        <v>15</v>
      </c>
      <c r="G20" s="7">
        <f>+'VH Income 2025-26'!J101</f>
        <v>6240</v>
      </c>
      <c r="H20" s="6"/>
      <c r="I20" s="2"/>
      <c r="J20" s="164">
        <v>6285.05</v>
      </c>
      <c r="K20" s="162"/>
      <c r="L20" s="160"/>
    </row>
    <row r="21" spans="1:14" ht="14.25" customHeight="1">
      <c r="G21" s="6"/>
      <c r="H21" s="7">
        <f>SUM(G17:G20)</f>
        <v>6248.5</v>
      </c>
      <c r="I21" s="2"/>
      <c r="J21" s="162"/>
      <c r="K21" s="164">
        <f>+J17+J20+J18+J19</f>
        <v>22159.05</v>
      </c>
      <c r="L21" s="160"/>
    </row>
    <row r="22" spans="1:14" ht="14.25" customHeight="1">
      <c r="B22" s="5" t="s">
        <v>16</v>
      </c>
      <c r="I22" s="8">
        <f>+H15+H21</f>
        <v>39685.17</v>
      </c>
      <c r="J22" s="161"/>
      <c r="K22" s="161"/>
      <c r="L22" s="165">
        <f>+K15+K21</f>
        <v>55270.520000000004</v>
      </c>
      <c r="M22" s="5" t="s">
        <v>314</v>
      </c>
      <c r="N22" s="20">
        <f>ROUND(I22-G11,0)</f>
        <v>8200</v>
      </c>
    </row>
    <row r="23" spans="1:14" ht="8.25" customHeight="1">
      <c r="I23" s="8"/>
      <c r="J23" s="161"/>
      <c r="K23" s="161"/>
      <c r="L23" s="165"/>
    </row>
    <row r="24" spans="1:14" ht="14.25" customHeight="1">
      <c r="A24" s="4" t="s">
        <v>17</v>
      </c>
      <c r="I24" s="2"/>
      <c r="J24" s="161"/>
      <c r="K24" s="161"/>
      <c r="L24" s="160"/>
    </row>
    <row r="25" spans="1:14" ht="14.25" customHeight="1">
      <c r="A25" s="5" t="s">
        <v>5</v>
      </c>
      <c r="I25" s="2"/>
      <c r="J25" s="161"/>
      <c r="K25" s="161"/>
      <c r="L25" s="160"/>
    </row>
    <row r="26" spans="1:14" ht="14.25" customHeight="1">
      <c r="B26" s="5" t="s">
        <v>18</v>
      </c>
      <c r="G26" s="6">
        <f>+'PC Expenditure 2025-26'!G138</f>
        <v>6343.9299999999985</v>
      </c>
      <c r="H26" s="6"/>
      <c r="I26" s="6"/>
      <c r="J26" s="162">
        <v>5344.9</v>
      </c>
      <c r="K26" s="162"/>
      <c r="L26" s="162"/>
      <c r="M26" s="5" t="s">
        <v>315</v>
      </c>
      <c r="N26" s="6">
        <f>ROUND(G26+G37,0)</f>
        <v>9379</v>
      </c>
    </row>
    <row r="27" spans="1:14" ht="14.25" customHeight="1">
      <c r="B27" s="5" t="s">
        <v>19</v>
      </c>
      <c r="G27" s="6">
        <f>+'PC Expenditure 2025-26'!H138</f>
        <v>2459.0299999999997</v>
      </c>
      <c r="H27" s="6"/>
      <c r="I27" s="6"/>
      <c r="J27" s="162">
        <v>2503.5</v>
      </c>
      <c r="K27" s="162"/>
      <c r="L27" s="162"/>
    </row>
    <row r="28" spans="1:14" ht="14.25" customHeight="1">
      <c r="B28" s="5" t="s">
        <v>20</v>
      </c>
      <c r="G28" s="6">
        <f>+'PC Expenditure 2025-26'!L138</f>
        <v>1029.8600000000001</v>
      </c>
      <c r="H28" s="6"/>
      <c r="I28" s="6"/>
      <c r="J28" s="162">
        <v>1012.41</v>
      </c>
      <c r="K28" s="162"/>
      <c r="L28" s="162"/>
    </row>
    <row r="29" spans="1:14" ht="14.25" customHeight="1">
      <c r="B29" s="5" t="s">
        <v>21</v>
      </c>
      <c r="G29" s="6">
        <f>+'PC Expenditure 2025-26'!I138</f>
        <v>9223.83</v>
      </c>
      <c r="H29" s="6"/>
      <c r="I29" s="6"/>
      <c r="J29" s="162">
        <v>7878.47</v>
      </c>
      <c r="K29" s="162"/>
      <c r="L29" s="162"/>
    </row>
    <row r="30" spans="1:14" ht="14.25" customHeight="1">
      <c r="B30" s="5" t="s">
        <v>316</v>
      </c>
      <c r="G30" s="18">
        <v>0</v>
      </c>
      <c r="H30" s="6"/>
      <c r="I30" s="6"/>
      <c r="J30" s="162">
        <v>940</v>
      </c>
      <c r="K30" s="162"/>
      <c r="L30" s="162"/>
    </row>
    <row r="31" spans="1:14" ht="14.25" customHeight="1">
      <c r="B31" s="5" t="s">
        <v>22</v>
      </c>
      <c r="G31" s="6">
        <f>+'PC Expenditure 2025-26'!O138</f>
        <v>3277.91</v>
      </c>
      <c r="H31" s="6"/>
      <c r="I31" s="6"/>
      <c r="J31" s="162">
        <v>3661.44</v>
      </c>
      <c r="K31" s="162"/>
      <c r="L31" s="162"/>
    </row>
    <row r="32" spans="1:14" ht="14.25" customHeight="1">
      <c r="B32" s="5" t="s">
        <v>478</v>
      </c>
      <c r="G32" s="6">
        <f>+'PC Expenditure 2025-26'!Q138</f>
        <v>5583.0499999999993</v>
      </c>
      <c r="H32" s="6"/>
      <c r="I32" s="6"/>
      <c r="J32" s="162">
        <v>14974</v>
      </c>
      <c r="K32" s="162"/>
      <c r="L32" s="162"/>
    </row>
    <row r="33" spans="1:15" ht="14.25" customHeight="1">
      <c r="B33" s="5" t="s">
        <v>479</v>
      </c>
      <c r="G33" s="6">
        <f>+'PC Expenditure 2025-26'!R138</f>
        <v>519.49</v>
      </c>
      <c r="H33" s="6"/>
      <c r="I33" s="6"/>
      <c r="J33" s="162">
        <v>601.54999999999995</v>
      </c>
      <c r="K33" s="162"/>
      <c r="L33" s="162"/>
    </row>
    <row r="34" spans="1:15" ht="14.25" customHeight="1">
      <c r="B34" s="365" t="s">
        <v>24</v>
      </c>
      <c r="G34" s="298">
        <v>0</v>
      </c>
      <c r="H34" s="6"/>
      <c r="I34" s="6"/>
      <c r="J34" s="364">
        <v>236.91</v>
      </c>
      <c r="K34" s="162"/>
      <c r="L34" s="162"/>
    </row>
    <row r="35" spans="1:15" ht="14.25" customHeight="1">
      <c r="C35" s="350"/>
      <c r="G35" s="6"/>
      <c r="H35" s="6">
        <f>SUM(G26:G34)</f>
        <v>28437.100000000002</v>
      </c>
      <c r="I35" s="6"/>
      <c r="J35" s="162"/>
      <c r="K35" s="369">
        <f>SUM(J26:J34)</f>
        <v>37153.180000000008</v>
      </c>
      <c r="L35" s="162"/>
      <c r="O35" s="20"/>
    </row>
    <row r="36" spans="1:15" ht="14.25" customHeight="1">
      <c r="A36" s="5" t="s">
        <v>13</v>
      </c>
      <c r="G36" s="166"/>
      <c r="H36" s="6"/>
      <c r="I36" s="6"/>
      <c r="J36" s="162"/>
      <c r="K36" s="162"/>
      <c r="L36" s="162"/>
    </row>
    <row r="37" spans="1:15" ht="14.25" customHeight="1">
      <c r="B37" s="5" t="s">
        <v>18</v>
      </c>
      <c r="G37" s="6">
        <f>+'VH Expenditure 2025-26'!G111</f>
        <v>3034.8200000000006</v>
      </c>
      <c r="H37" s="6"/>
      <c r="I37" s="6"/>
      <c r="J37" s="162">
        <v>2816.99</v>
      </c>
      <c r="K37" s="162"/>
      <c r="L37" s="162"/>
    </row>
    <row r="38" spans="1:15" ht="14.25" customHeight="1">
      <c r="B38" s="5" t="s">
        <v>20</v>
      </c>
      <c r="G38" s="6">
        <f>+'VH Expenditure 2025-26'!J111+'VH Expenditure 2025-26'!K111+'VH Expenditure 2025-26'!L111+'VH Expenditure 2025-26'!M111</f>
        <v>1002.6600000000002</v>
      </c>
      <c r="H38" s="6"/>
      <c r="I38" s="6"/>
      <c r="J38" s="162">
        <v>2939.44</v>
      </c>
      <c r="K38" s="162"/>
      <c r="L38" s="162"/>
    </row>
    <row r="39" spans="1:15" ht="14.25" customHeight="1">
      <c r="B39" s="5" t="s">
        <v>25</v>
      </c>
      <c r="G39" s="6">
        <f>+'VH Expenditure 2025-26'!H111</f>
        <v>6665.3899999999994</v>
      </c>
      <c r="H39" s="6"/>
      <c r="I39" s="6"/>
      <c r="J39" s="162">
        <v>16974.849999999999</v>
      </c>
      <c r="K39" s="162"/>
      <c r="L39" s="162"/>
    </row>
    <row r="40" spans="1:15" ht="14.25" customHeight="1">
      <c r="B40" s="366" t="s">
        <v>1241</v>
      </c>
      <c r="G40" s="300">
        <f>+'VH Expenditure 2025-26'!I111</f>
        <v>148.35</v>
      </c>
      <c r="H40" s="6"/>
      <c r="I40" s="6"/>
      <c r="J40" s="364">
        <v>120</v>
      </c>
      <c r="K40" s="162"/>
      <c r="L40" s="162"/>
    </row>
    <row r="41" spans="1:15" ht="14.25" customHeight="1">
      <c r="G41" s="6"/>
      <c r="H41" s="7">
        <f>SUM(G37:G40)</f>
        <v>10851.220000000001</v>
      </c>
      <c r="I41" s="6"/>
      <c r="J41" s="162"/>
      <c r="K41" s="164">
        <f>SUM(J37:J40)</f>
        <v>22851.279999999999</v>
      </c>
      <c r="L41" s="162"/>
    </row>
    <row r="42" spans="1:15" ht="14.25" customHeight="1">
      <c r="B42" s="5" t="s">
        <v>27</v>
      </c>
      <c r="G42" s="6"/>
      <c r="H42" s="6"/>
      <c r="I42" s="9">
        <f>+H35+H41</f>
        <v>39288.320000000007</v>
      </c>
      <c r="J42" s="162"/>
      <c r="K42" s="162"/>
      <c r="L42" s="167">
        <f>+K35+K41</f>
        <v>60004.460000000006</v>
      </c>
      <c r="M42" s="5" t="s">
        <v>318</v>
      </c>
      <c r="N42" s="6">
        <f>ROUND(I42-G26-G37,0)</f>
        <v>29910</v>
      </c>
      <c r="O42" s="6">
        <f>+L42-J26-J37</f>
        <v>51842.570000000007</v>
      </c>
    </row>
    <row r="43" spans="1:15" ht="9" customHeight="1">
      <c r="G43" s="6"/>
      <c r="H43" s="6"/>
      <c r="I43" s="6"/>
      <c r="J43" s="162"/>
      <c r="K43" s="162"/>
      <c r="L43" s="162"/>
    </row>
    <row r="44" spans="1:15" ht="14.25" customHeight="1" thickBot="1">
      <c r="A44" s="4" t="s">
        <v>1364</v>
      </c>
      <c r="G44" s="6"/>
      <c r="H44" s="6"/>
      <c r="I44" s="10">
        <f>+I22-I42</f>
        <v>396.84999999999127</v>
      </c>
      <c r="J44" s="162"/>
      <c r="K44" s="162"/>
      <c r="L44" s="168">
        <f>+L22-L42</f>
        <v>-4733.9400000000023</v>
      </c>
    </row>
    <row r="45" spans="1:15" ht="14.25" customHeight="1" thickTop="1">
      <c r="A45" s="4"/>
      <c r="G45" s="6"/>
      <c r="H45" s="6"/>
      <c r="I45" s="86"/>
      <c r="J45" s="6"/>
      <c r="K45" s="6"/>
      <c r="L45" s="86"/>
      <c r="M45" s="5" t="s">
        <v>319</v>
      </c>
      <c r="N45" s="20">
        <f>+N5+N11+N22-N26-N42</f>
        <v>63966</v>
      </c>
      <c r="O45" s="371" t="s">
        <v>1354</v>
      </c>
    </row>
    <row r="46" spans="1:15" ht="14.25" customHeight="1">
      <c r="A46" s="4"/>
      <c r="G46" s="6"/>
      <c r="H46" s="6"/>
      <c r="I46" s="86"/>
      <c r="J46" s="6"/>
      <c r="K46" s="6"/>
      <c r="L46" s="86"/>
    </row>
    <row r="47" spans="1:15" ht="14.25" customHeight="1">
      <c r="A47" s="4"/>
      <c r="G47" s="6"/>
      <c r="H47" s="6"/>
      <c r="I47" s="86"/>
      <c r="J47" s="6"/>
      <c r="K47" s="6"/>
      <c r="L47" s="86"/>
      <c r="M47" s="5" t="s">
        <v>321</v>
      </c>
      <c r="N47" s="169">
        <f>ROUND(N45-I92,0)</f>
        <v>-1</v>
      </c>
    </row>
    <row r="48" spans="1:15" ht="14.25" customHeight="1">
      <c r="A48" s="4"/>
      <c r="G48" s="6"/>
      <c r="H48" s="6"/>
      <c r="I48" s="86"/>
      <c r="J48" s="6"/>
      <c r="K48" s="6"/>
      <c r="L48" s="86"/>
    </row>
    <row r="49" spans="1:15" ht="14.25" customHeight="1">
      <c r="A49" s="4"/>
      <c r="G49" s="6"/>
      <c r="H49" s="6"/>
      <c r="I49" s="86"/>
      <c r="J49" s="6"/>
      <c r="K49" s="6"/>
      <c r="L49" s="86"/>
      <c r="M49" s="46" t="s">
        <v>1084</v>
      </c>
      <c r="N49" s="170" t="str">
        <f>IF(N47=0,"Agrees to balance sheet", "Error - totals disagree")</f>
        <v>Error - totals disagree</v>
      </c>
      <c r="O49" s="128"/>
    </row>
    <row r="50" spans="1:15" ht="14.25" customHeight="1">
      <c r="A50" s="4"/>
      <c r="G50" s="6"/>
      <c r="H50" s="6"/>
      <c r="I50" s="86"/>
      <c r="J50" s="6"/>
      <c r="K50" s="6"/>
      <c r="L50" s="86"/>
    </row>
    <row r="51" spans="1:15" ht="14.25" customHeight="1">
      <c r="A51" s="4"/>
      <c r="G51" s="6"/>
      <c r="H51" s="6"/>
      <c r="I51" s="86"/>
      <c r="J51" s="6"/>
      <c r="K51" s="6"/>
      <c r="L51" s="86"/>
    </row>
    <row r="52" spans="1:15" ht="14.25" customHeight="1">
      <c r="A52" s="4"/>
      <c r="G52" s="6"/>
      <c r="H52" s="6"/>
      <c r="I52" s="86"/>
      <c r="J52" s="6"/>
      <c r="K52" s="6"/>
      <c r="L52" s="86"/>
      <c r="M52" s="5" t="s">
        <v>323</v>
      </c>
      <c r="N52" s="6">
        <f>ROUND(I75,0)</f>
        <v>59629</v>
      </c>
    </row>
    <row r="53" spans="1:15" ht="14.25" customHeight="1">
      <c r="A53" s="4"/>
      <c r="G53" s="6"/>
      <c r="H53" s="6"/>
      <c r="I53" s="86"/>
      <c r="J53" s="6"/>
      <c r="K53" s="6"/>
      <c r="L53" s="86"/>
    </row>
    <row r="54" spans="1:15" ht="14.25" customHeight="1">
      <c r="A54" s="4"/>
      <c r="G54" s="6"/>
      <c r="H54" s="6"/>
      <c r="I54" s="86"/>
      <c r="J54" s="6"/>
      <c r="K54" s="6"/>
      <c r="L54" s="86"/>
    </row>
    <row r="55" spans="1:15" ht="14.25" customHeight="1">
      <c r="A55" s="4"/>
      <c r="G55" s="6"/>
      <c r="H55" s="6"/>
      <c r="I55" s="86"/>
      <c r="J55" s="6"/>
      <c r="K55" s="6"/>
      <c r="L55" s="86"/>
    </row>
    <row r="56" spans="1:15" ht="14.25" customHeight="1">
      <c r="A56" s="4"/>
      <c r="G56" s="6"/>
      <c r="H56" s="6"/>
      <c r="I56" s="86"/>
      <c r="J56" s="6"/>
      <c r="K56" s="6"/>
      <c r="L56" s="86"/>
    </row>
    <row r="57" spans="1:15" ht="14.25" customHeight="1">
      <c r="A57" s="4"/>
      <c r="G57" s="6"/>
      <c r="H57" s="6"/>
      <c r="I57" s="86"/>
      <c r="J57" s="6"/>
      <c r="K57" s="6"/>
      <c r="L57" s="86"/>
    </row>
    <row r="58" spans="1:15" ht="14.25" customHeight="1">
      <c r="J58" s="6"/>
      <c r="K58" s="6"/>
      <c r="L58" s="6"/>
    </row>
    <row r="59" spans="1:15" ht="14.25" customHeight="1">
      <c r="L59" s="2"/>
    </row>
    <row r="60" spans="1:15" ht="14.25" customHeight="1">
      <c r="L60" s="2"/>
    </row>
    <row r="61" spans="1:15" ht="14.25" customHeight="1">
      <c r="A61" s="386" t="str">
        <f>+A1</f>
        <v>Great Oakley Parish Council</v>
      </c>
      <c r="B61" s="387"/>
      <c r="C61" s="387"/>
      <c r="D61" s="387"/>
      <c r="E61" s="387"/>
      <c r="F61" s="387"/>
      <c r="G61" s="387"/>
      <c r="H61" s="387"/>
      <c r="I61" s="387"/>
      <c r="J61" s="387"/>
      <c r="K61" s="387"/>
      <c r="L61" s="387"/>
    </row>
    <row r="62" spans="1:15" ht="14.25" customHeight="1">
      <c r="A62" s="1"/>
      <c r="B62" s="1"/>
      <c r="L62" s="2"/>
    </row>
    <row r="63" spans="1:15" ht="14.25" customHeight="1">
      <c r="A63" s="386" t="s">
        <v>29</v>
      </c>
      <c r="B63" s="387"/>
      <c r="C63" s="387"/>
      <c r="D63" s="387"/>
      <c r="E63" s="387"/>
      <c r="F63" s="387"/>
      <c r="G63" s="387"/>
      <c r="H63" s="387"/>
      <c r="I63" s="387"/>
      <c r="J63" s="387"/>
      <c r="K63" s="387"/>
      <c r="L63" s="387"/>
    </row>
    <row r="64" spans="1:15" ht="14.25" customHeight="1">
      <c r="A64" s="1"/>
      <c r="B64" s="1"/>
      <c r="L64" s="2"/>
    </row>
    <row r="65" spans="1:24" ht="14.25" customHeight="1">
      <c r="A65" s="392"/>
      <c r="B65" s="387"/>
      <c r="C65" s="387"/>
      <c r="D65" s="387"/>
      <c r="E65" s="387"/>
      <c r="F65" s="387"/>
      <c r="G65" s="387"/>
      <c r="H65" s="387"/>
      <c r="I65" s="387"/>
      <c r="J65" s="387"/>
      <c r="K65" s="387"/>
      <c r="L65" s="387"/>
    </row>
    <row r="66" spans="1:24" ht="14.25" customHeight="1">
      <c r="L66" s="2"/>
    </row>
    <row r="67" spans="1:24" ht="14.25" customHeight="1">
      <c r="H67" s="157" t="str">
        <f>+H7</f>
        <v>2026</v>
      </c>
      <c r="I67" s="157" t="str">
        <f>+H67</f>
        <v>2026</v>
      </c>
      <c r="K67" s="159" t="str">
        <f>+K7</f>
        <v>2025</v>
      </c>
      <c r="L67" s="159" t="str">
        <f>+K67</f>
        <v>2025</v>
      </c>
    </row>
    <row r="68" spans="1:24" ht="14.25" customHeight="1">
      <c r="H68" s="2" t="str">
        <f>+H8</f>
        <v>£</v>
      </c>
      <c r="I68" s="2" t="str">
        <f>+I8</f>
        <v>£</v>
      </c>
      <c r="K68" s="160" t="s">
        <v>3</v>
      </c>
      <c r="L68" s="160" t="s">
        <v>3</v>
      </c>
    </row>
    <row r="69" spans="1:24" ht="14.25" customHeight="1">
      <c r="K69" s="160"/>
      <c r="L69" s="160"/>
    </row>
    <row r="70" spans="1:24" ht="14.25" customHeight="1">
      <c r="A70" s="4" t="s">
        <v>31</v>
      </c>
      <c r="K70" s="160"/>
      <c r="L70" s="171"/>
    </row>
    <row r="71" spans="1:24" ht="14.25" customHeight="1">
      <c r="A71" s="5" t="s">
        <v>32</v>
      </c>
      <c r="H71" s="6"/>
      <c r="I71" s="6">
        <f>+L71+'PC Expenditure 2025-26'!C138+'VH Expenditure 2025-26'!C111-'PC Income 2025-26'!I14</f>
        <v>4337.7800000000007</v>
      </c>
      <c r="K71" s="160"/>
      <c r="L71" s="172">
        <v>4880.1899999999996</v>
      </c>
      <c r="O71" s="209"/>
      <c r="U71" s="6"/>
      <c r="V71" s="6"/>
      <c r="W71" s="6"/>
      <c r="X71" s="6"/>
    </row>
    <row r="72" spans="1:24" ht="14.25" customHeight="1">
      <c r="A72" s="5" t="s">
        <v>33</v>
      </c>
      <c r="H72" s="6"/>
      <c r="I72" s="6"/>
      <c r="K72" s="173"/>
      <c r="L72" s="171"/>
      <c r="N72" s="14"/>
      <c r="O72" s="5" t="s">
        <v>7</v>
      </c>
      <c r="P72" s="14"/>
      <c r="U72" s="6"/>
      <c r="V72" s="6"/>
      <c r="W72" s="6"/>
      <c r="X72" s="6"/>
    </row>
    <row r="73" spans="1:24" ht="14.25" customHeight="1">
      <c r="B73" s="5" t="s">
        <v>34</v>
      </c>
      <c r="H73" s="6">
        <f>+'Bank reconciliation '!CP33</f>
        <v>45687.530000000006</v>
      </c>
      <c r="I73" s="6"/>
      <c r="K73" s="172">
        <v>39036.17</v>
      </c>
      <c r="L73" s="171"/>
      <c r="N73" s="20"/>
      <c r="P73" s="14"/>
      <c r="U73" s="6"/>
      <c r="V73" s="6"/>
      <c r="W73" s="6"/>
      <c r="X73" s="6"/>
    </row>
    <row r="74" spans="1:24" ht="14.25" customHeight="1">
      <c r="B74" s="5" t="s">
        <v>35</v>
      </c>
      <c r="H74" s="300">
        <f>+'Bank reconciliation '!CP56</f>
        <v>13941.35</v>
      </c>
      <c r="I74" s="6"/>
      <c r="K74" s="172">
        <v>19653.45</v>
      </c>
      <c r="L74" s="171"/>
      <c r="N74" s="14"/>
      <c r="P74" s="14"/>
      <c r="U74" s="6"/>
      <c r="V74" s="6"/>
      <c r="W74" s="6"/>
      <c r="X74" s="6"/>
    </row>
    <row r="75" spans="1:24" ht="14.25" customHeight="1">
      <c r="H75" s="6"/>
      <c r="I75" s="6">
        <f>SUM(H73:H74)</f>
        <v>59628.880000000005</v>
      </c>
      <c r="K75" s="175"/>
      <c r="L75" s="164">
        <f>SUM(K73:K74)</f>
        <v>58689.619999999995</v>
      </c>
      <c r="O75" s="5" t="s">
        <v>7</v>
      </c>
    </row>
    <row r="76" spans="1:24" ht="14.25" customHeight="1">
      <c r="H76" s="6"/>
      <c r="I76" s="176">
        <f>SUM(I71:I75)</f>
        <v>63966.66</v>
      </c>
      <c r="K76" s="173"/>
      <c r="L76" s="162">
        <f>+L75+L71</f>
        <v>63569.81</v>
      </c>
    </row>
    <row r="77" spans="1:24" ht="14.25" customHeight="1">
      <c r="A77" s="4" t="s">
        <v>38</v>
      </c>
      <c r="H77" s="6"/>
      <c r="I77" s="6"/>
      <c r="K77" s="177"/>
      <c r="L77" s="171"/>
      <c r="O77" s="5" t="s">
        <v>7</v>
      </c>
    </row>
    <row r="78" spans="1:24" ht="14.25" customHeight="1">
      <c r="A78" s="5" t="s">
        <v>39</v>
      </c>
      <c r="H78" s="6"/>
      <c r="I78" s="18">
        <f>+'VH Expenditure 2021-22'!O202</f>
        <v>0</v>
      </c>
      <c r="K78" s="173"/>
      <c r="L78" s="163">
        <v>0</v>
      </c>
      <c r="N78" s="14"/>
      <c r="O78" s="5" t="s">
        <v>7</v>
      </c>
    </row>
    <row r="79" spans="1:24" ht="14.25" customHeight="1" thickBot="1">
      <c r="A79" s="4" t="s">
        <v>41</v>
      </c>
      <c r="H79" s="6"/>
      <c r="I79" s="17">
        <f>+I76-I78</f>
        <v>63966.66</v>
      </c>
      <c r="K79" s="160"/>
      <c r="L79" s="178">
        <f>+L76-L78</f>
        <v>63569.81</v>
      </c>
    </row>
    <row r="80" spans="1:24" ht="14.25" customHeight="1" thickTop="1">
      <c r="H80" s="6"/>
      <c r="I80" s="6"/>
      <c r="K80" s="160"/>
      <c r="L80" s="171"/>
    </row>
    <row r="81" spans="1:13" ht="14.25" customHeight="1">
      <c r="A81" s="4" t="s">
        <v>42</v>
      </c>
      <c r="H81" s="6"/>
      <c r="I81" s="6"/>
      <c r="K81" s="160"/>
      <c r="L81" s="171"/>
    </row>
    <row r="82" spans="1:13" ht="14.25" customHeight="1">
      <c r="A82" s="4" t="s">
        <v>43</v>
      </c>
      <c r="H82" s="6"/>
      <c r="I82" s="6"/>
      <c r="K82" s="160"/>
      <c r="L82" s="163"/>
    </row>
    <row r="83" spans="1:13" ht="14.25" customHeight="1">
      <c r="A83" s="4"/>
      <c r="B83" s="5" t="s">
        <v>327</v>
      </c>
      <c r="H83" s="6"/>
      <c r="I83" s="6">
        <f>+L85</f>
        <v>38018.75</v>
      </c>
      <c r="K83" s="160"/>
      <c r="L83" s="162">
        <v>42060.46</v>
      </c>
    </row>
    <row r="84" spans="1:13" ht="14.25" customHeight="1">
      <c r="B84" s="5" t="s">
        <v>1076</v>
      </c>
      <c r="E84" s="5" t="s">
        <v>34</v>
      </c>
      <c r="H84" s="6"/>
      <c r="I84" s="6">
        <f>+H15-H35</f>
        <v>4999.5699999999961</v>
      </c>
      <c r="K84" s="161"/>
      <c r="L84" s="179">
        <v>-4041.71</v>
      </c>
    </row>
    <row r="85" spans="1:13" ht="14.25" customHeight="1">
      <c r="H85" s="6"/>
      <c r="I85" s="176">
        <f>+I83+I84</f>
        <v>43018.319999999992</v>
      </c>
      <c r="K85" s="172"/>
      <c r="L85" s="172">
        <f>+L83+L84</f>
        <v>38018.75</v>
      </c>
      <c r="M85" s="20"/>
    </row>
    <row r="86" spans="1:13" ht="7.5" customHeight="1">
      <c r="H86" s="6"/>
      <c r="I86" s="6"/>
      <c r="K86" s="172"/>
      <c r="L86" s="172"/>
    </row>
    <row r="87" spans="1:13" ht="14.25" customHeight="1">
      <c r="A87" s="4" t="s">
        <v>49</v>
      </c>
      <c r="G87" s="301"/>
      <c r="H87" s="6"/>
      <c r="I87" s="6"/>
      <c r="K87" s="172"/>
      <c r="L87" s="172"/>
    </row>
    <row r="88" spans="1:13" ht="14.25" customHeight="1">
      <c r="A88" s="4"/>
      <c r="B88" s="5" t="s">
        <v>50</v>
      </c>
      <c r="C88" s="5" t="s">
        <v>331</v>
      </c>
      <c r="H88" s="6">
        <f>+L90</f>
        <v>25551.06</v>
      </c>
      <c r="I88" s="6"/>
      <c r="K88" s="172">
        <v>26243.29</v>
      </c>
      <c r="L88" s="172"/>
    </row>
    <row r="89" spans="1:13" ht="14.25" customHeight="1">
      <c r="A89" s="4"/>
      <c r="C89" s="371" t="s">
        <v>1353</v>
      </c>
      <c r="H89" s="300">
        <f>+H21-H41</f>
        <v>-4602.7200000000012</v>
      </c>
      <c r="I89" s="6"/>
      <c r="K89" s="179">
        <v>-692.23</v>
      </c>
      <c r="L89" s="172"/>
    </row>
    <row r="90" spans="1:13" ht="14.25" customHeight="1">
      <c r="A90" s="4"/>
      <c r="C90" s="5" t="s">
        <v>333</v>
      </c>
      <c r="I90" s="302">
        <f>+H88+H89</f>
        <v>20948.34</v>
      </c>
      <c r="K90" s="370"/>
      <c r="L90" s="172">
        <f>+K88+K89</f>
        <v>25551.06</v>
      </c>
    </row>
    <row r="91" spans="1:13" ht="14.25" customHeight="1">
      <c r="A91" s="4"/>
      <c r="H91" s="6"/>
      <c r="I91" s="6"/>
      <c r="K91" s="172"/>
      <c r="L91" s="172"/>
    </row>
    <row r="92" spans="1:13" ht="14.25" customHeight="1" thickBot="1">
      <c r="A92" s="4" t="s">
        <v>56</v>
      </c>
      <c r="H92" s="6"/>
      <c r="I92" s="17">
        <f>+I85+I90</f>
        <v>63966.659999999989</v>
      </c>
      <c r="K92" s="172"/>
      <c r="L92" s="178">
        <f>+L85+L90</f>
        <v>63569.81</v>
      </c>
    </row>
    <row r="93" spans="1:13" ht="14.25" customHeight="1" thickTop="1">
      <c r="K93" s="12"/>
      <c r="L93" s="12"/>
    </row>
    <row r="94" spans="1:13" ht="14.25" customHeight="1">
      <c r="L94" s="11"/>
    </row>
    <row r="95" spans="1:13" ht="14.25" customHeight="1">
      <c r="A95" s="5" t="s">
        <v>57</v>
      </c>
      <c r="L95" s="11"/>
    </row>
    <row r="96" spans="1:13" ht="14.25" customHeight="1">
      <c r="B96" s="5" t="s">
        <v>338</v>
      </c>
      <c r="K96" s="5" t="s">
        <v>339</v>
      </c>
      <c r="L96" s="11"/>
    </row>
    <row r="97" spans="1:12" ht="14.25" customHeight="1">
      <c r="K97" s="5" t="s">
        <v>59</v>
      </c>
      <c r="L97" s="11"/>
    </row>
    <row r="98" spans="1:12" ht="14.25" customHeight="1">
      <c r="B98" s="5" t="s">
        <v>60</v>
      </c>
      <c r="K98" s="5" t="s">
        <v>61</v>
      </c>
      <c r="L98" s="11"/>
    </row>
    <row r="99" spans="1:12" ht="14.25" customHeight="1">
      <c r="L99" s="11"/>
    </row>
    <row r="100" spans="1:12" ht="14.25" customHeight="1">
      <c r="A100" s="5" t="s">
        <v>62</v>
      </c>
      <c r="L100" s="11"/>
    </row>
    <row r="101" spans="1:12" ht="14.25" customHeight="1">
      <c r="L101" s="11"/>
    </row>
    <row r="102" spans="1:12" ht="14.25" customHeight="1">
      <c r="B102" s="5" t="s">
        <v>338</v>
      </c>
      <c r="K102" s="5" t="s">
        <v>340</v>
      </c>
      <c r="L102" s="11"/>
    </row>
    <row r="103" spans="1:12" ht="14.25" customHeight="1">
      <c r="L103" s="11"/>
    </row>
    <row r="104" spans="1:12" ht="14.25" customHeight="1">
      <c r="A104" s="1"/>
      <c r="B104" s="1"/>
      <c r="L104" s="2"/>
    </row>
    <row r="105" spans="1:12" ht="14.25" customHeight="1">
      <c r="A105" s="386"/>
      <c r="B105" s="387"/>
      <c r="C105" s="387"/>
      <c r="D105" s="387"/>
      <c r="E105" s="387"/>
      <c r="F105" s="387"/>
      <c r="G105" s="387"/>
      <c r="H105" s="387"/>
      <c r="I105" s="387"/>
      <c r="J105" s="387"/>
      <c r="K105" s="387"/>
      <c r="L105" s="387"/>
    </row>
    <row r="106" spans="1:12" ht="14.25" customHeight="1">
      <c r="A106" s="1"/>
      <c r="B106" s="1"/>
      <c r="L106" s="2"/>
    </row>
    <row r="107" spans="1:12" ht="14.25" customHeight="1">
      <c r="A107" s="388"/>
      <c r="B107" s="387"/>
      <c r="C107" s="387"/>
      <c r="D107" s="387"/>
      <c r="E107" s="387"/>
      <c r="F107" s="387"/>
      <c r="G107" s="387"/>
      <c r="H107" s="387"/>
      <c r="I107" s="387"/>
      <c r="J107" s="387"/>
      <c r="K107" s="387"/>
      <c r="L107" s="387"/>
    </row>
    <row r="108" spans="1:12" ht="14.25" customHeight="1">
      <c r="L108" s="11"/>
    </row>
    <row r="109" spans="1:12" ht="14.25" customHeight="1">
      <c r="L109" s="11"/>
    </row>
    <row r="110" spans="1:12" ht="14.25" customHeight="1">
      <c r="A110" s="4"/>
      <c r="L110" s="11"/>
    </row>
    <row r="111" spans="1:12" ht="14.25" customHeight="1">
      <c r="J111" s="2"/>
      <c r="L111" s="2"/>
    </row>
    <row r="112" spans="1:12" ht="14.25" customHeight="1">
      <c r="J112" s="2"/>
      <c r="L112" s="2"/>
    </row>
    <row r="113" spans="1:12" ht="14.25" customHeight="1"/>
    <row r="114" spans="1:12" ht="14.25" customHeight="1">
      <c r="L114" s="11"/>
    </row>
    <row r="115" spans="1:12" ht="14.25" customHeight="1">
      <c r="L115" s="11"/>
    </row>
    <row r="116" spans="1:12" ht="14.25" customHeight="1">
      <c r="A116" s="4"/>
      <c r="L116" s="11"/>
    </row>
    <row r="117" spans="1:12" ht="14.25" customHeight="1">
      <c r="L117" s="11"/>
    </row>
    <row r="118" spans="1:12" ht="14.25" customHeight="1">
      <c r="L118" s="11"/>
    </row>
    <row r="119" spans="1:12" ht="14.25" customHeight="1">
      <c r="L119" s="11"/>
    </row>
    <row r="120" spans="1:12" ht="14.25" customHeight="1">
      <c r="L120" s="11"/>
    </row>
    <row r="121" spans="1:12" ht="14.25" customHeight="1">
      <c r="A121" s="4"/>
      <c r="L121" s="11"/>
    </row>
    <row r="122" spans="1:12" ht="14.25" customHeight="1">
      <c r="L122" s="11"/>
    </row>
    <row r="123" spans="1:12" ht="14.25" customHeight="1">
      <c r="L123" s="11"/>
    </row>
    <row r="124" spans="1:12" ht="14.25" customHeight="1">
      <c r="L124" s="11"/>
    </row>
    <row r="125" spans="1:12" ht="14.25" customHeight="1">
      <c r="J125" s="2"/>
      <c r="L125" s="2"/>
    </row>
    <row r="126" spans="1:12" ht="14.25" customHeight="1">
      <c r="J126" s="2"/>
      <c r="L126" s="2"/>
    </row>
    <row r="127" spans="1:12" ht="14.25" customHeight="1">
      <c r="L127" s="11"/>
    </row>
    <row r="128" spans="1:12" ht="14.25" customHeight="1">
      <c r="L128" s="11"/>
    </row>
    <row r="129" spans="1:12" ht="14.25" customHeight="1">
      <c r="A129" s="4"/>
      <c r="L129" s="11"/>
    </row>
    <row r="130" spans="1:12" ht="14.25" customHeight="1">
      <c r="L130" s="11"/>
    </row>
    <row r="131" spans="1:12" ht="14.25" customHeight="1">
      <c r="L131" s="11"/>
    </row>
    <row r="132" spans="1:12" ht="14.25" customHeight="1">
      <c r="L132" s="11"/>
    </row>
    <row r="133" spans="1:12" ht="14.25" customHeight="1">
      <c r="L133" s="11"/>
    </row>
    <row r="134" spans="1:12" ht="14.25" customHeight="1">
      <c r="J134" s="2"/>
      <c r="L134" s="2"/>
    </row>
    <row r="135" spans="1:12" ht="14.25" customHeight="1">
      <c r="J135" s="2"/>
      <c r="L135" s="2"/>
    </row>
    <row r="136" spans="1:12" ht="14.25" customHeight="1">
      <c r="J136" s="11"/>
      <c r="L136" s="11"/>
    </row>
    <row r="137" spans="1:12" ht="14.25" customHeight="1">
      <c r="L137" s="11"/>
    </row>
    <row r="138" spans="1:12" ht="14.25" customHeight="1">
      <c r="L138" s="11"/>
    </row>
    <row r="139" spans="1:12" ht="14.25" customHeight="1">
      <c r="L139" s="11"/>
    </row>
    <row r="140" spans="1:12" ht="14.25" customHeight="1">
      <c r="J140" s="11"/>
      <c r="L140" s="11"/>
    </row>
    <row r="141" spans="1:12" ht="14.25" customHeight="1">
      <c r="J141" s="11"/>
      <c r="L141" s="11"/>
    </row>
    <row r="142" spans="1:12" ht="14.25" customHeight="1">
      <c r="L142" s="11"/>
    </row>
    <row r="143" spans="1:12" ht="14.25" customHeight="1">
      <c r="L143" s="11"/>
    </row>
    <row r="144" spans="1:12" ht="14.25" customHeight="1">
      <c r="L144" s="11"/>
    </row>
    <row r="145" spans="12:12" ht="14.25" customHeight="1">
      <c r="L145" s="11"/>
    </row>
    <row r="146" spans="12:12" ht="14.25" customHeight="1">
      <c r="L146" s="11"/>
    </row>
    <row r="147" spans="12:12" ht="14.25" customHeight="1">
      <c r="L147" s="11"/>
    </row>
    <row r="148" spans="12:12" ht="14.25" customHeight="1">
      <c r="L148" s="11"/>
    </row>
    <row r="149" spans="12:12" ht="14.25" customHeight="1">
      <c r="L149" s="11"/>
    </row>
    <row r="150" spans="12:12" ht="14.25" customHeight="1">
      <c r="L150" s="11"/>
    </row>
    <row r="151" spans="12:12" ht="14.25" customHeight="1">
      <c r="L151" s="11"/>
    </row>
    <row r="152" spans="12:12" ht="14.25" customHeight="1">
      <c r="L152" s="11"/>
    </row>
    <row r="153" spans="12:12" ht="14.25" customHeight="1">
      <c r="L153" s="11"/>
    </row>
    <row r="154" spans="12:12" ht="14.25" customHeight="1">
      <c r="L154" s="11"/>
    </row>
    <row r="155" spans="12:12" ht="14.25" customHeight="1">
      <c r="L155" s="11"/>
    </row>
    <row r="156" spans="12:12" ht="14.25" customHeight="1">
      <c r="L156" s="11"/>
    </row>
    <row r="157" spans="12:12" ht="14.25" customHeight="1">
      <c r="L157" s="11"/>
    </row>
    <row r="158" spans="12:12" ht="14.25" customHeight="1">
      <c r="L158" s="11"/>
    </row>
    <row r="159" spans="12:12" ht="14.25" customHeight="1">
      <c r="L159" s="11"/>
    </row>
    <row r="160" spans="12:12" ht="14.25" customHeight="1">
      <c r="L160" s="11"/>
    </row>
    <row r="161" spans="1:12" ht="14.25" customHeight="1">
      <c r="A161" s="389"/>
      <c r="B161" s="387"/>
      <c r="C161" s="387"/>
      <c r="D161" s="387"/>
      <c r="E161" s="387"/>
      <c r="F161" s="387"/>
      <c r="G161" s="387"/>
      <c r="H161" s="387"/>
      <c r="I161" s="387"/>
      <c r="J161" s="387"/>
      <c r="K161" s="387"/>
      <c r="L161" s="387"/>
    </row>
    <row r="162" spans="1:12" ht="14.25" customHeight="1">
      <c r="L162" s="11"/>
    </row>
    <row r="163" spans="1:12" ht="14.25" customHeight="1">
      <c r="A163" s="386"/>
      <c r="B163" s="387"/>
      <c r="C163" s="387"/>
      <c r="D163" s="387"/>
      <c r="E163" s="387"/>
      <c r="F163" s="387"/>
      <c r="G163" s="387"/>
      <c r="H163" s="387"/>
      <c r="I163" s="387"/>
      <c r="J163" s="387"/>
      <c r="K163" s="387"/>
      <c r="L163" s="387"/>
    </row>
    <row r="164" spans="1:12" ht="14.25" customHeight="1">
      <c r="A164" s="1"/>
      <c r="B164" s="1"/>
      <c r="L164" s="2"/>
    </row>
    <row r="165" spans="1:12" ht="14.25" customHeight="1">
      <c r="A165" s="386"/>
      <c r="B165" s="387"/>
      <c r="C165" s="387"/>
      <c r="D165" s="387"/>
      <c r="E165" s="387"/>
      <c r="F165" s="387"/>
      <c r="G165" s="387"/>
      <c r="H165" s="387"/>
      <c r="I165" s="387"/>
      <c r="J165" s="387"/>
      <c r="K165" s="387"/>
      <c r="L165" s="387"/>
    </row>
    <row r="166" spans="1:12" ht="14.25" customHeight="1">
      <c r="L166" s="11"/>
    </row>
    <row r="167" spans="1:12" ht="14.25" customHeight="1">
      <c r="A167" s="388"/>
      <c r="B167" s="387"/>
      <c r="C167" s="387"/>
      <c r="D167" s="387"/>
      <c r="E167" s="387"/>
      <c r="F167" s="387"/>
      <c r="G167" s="387"/>
      <c r="H167" s="387"/>
      <c r="I167" s="387"/>
      <c r="J167" s="387"/>
      <c r="K167" s="387"/>
      <c r="L167" s="387"/>
    </row>
    <row r="168" spans="1:12" ht="14.25" customHeight="1">
      <c r="L168" s="11"/>
    </row>
    <row r="169" spans="1:12" ht="14.25" customHeight="1">
      <c r="A169" s="4"/>
      <c r="L169" s="11"/>
    </row>
    <row r="170" spans="1:12" ht="14.25" customHeight="1">
      <c r="L170" s="11"/>
    </row>
    <row r="171" spans="1:12" ht="14.25" customHeight="1">
      <c r="L171" s="11"/>
    </row>
    <row r="172" spans="1:12" ht="14.25" customHeight="1">
      <c r="L172" s="11"/>
    </row>
    <row r="173" spans="1:12" ht="14.25" customHeight="1">
      <c r="A173" s="32"/>
      <c r="L173" s="11"/>
    </row>
    <row r="174" spans="1:12" ht="14.25" customHeight="1">
      <c r="A174" s="4"/>
      <c r="D174" s="4"/>
      <c r="J174" s="4"/>
      <c r="L174" s="33"/>
    </row>
    <row r="175" spans="1:12" ht="14.25" customHeight="1">
      <c r="J175" s="2"/>
      <c r="L175" s="11"/>
    </row>
    <row r="176" spans="1:12" ht="14.25" customHeight="1">
      <c r="J176" s="11"/>
      <c r="L176" s="11"/>
    </row>
    <row r="177" spans="1:12" ht="14.25" customHeight="1">
      <c r="L177" s="11"/>
    </row>
    <row r="178" spans="1:12" ht="14.25" customHeight="1">
      <c r="A178" s="32"/>
      <c r="L178" s="11"/>
    </row>
    <row r="179" spans="1:12" ht="14.25" customHeight="1">
      <c r="L179" s="11"/>
    </row>
    <row r="180" spans="1:12" ht="14.25" customHeight="1">
      <c r="L180" s="11"/>
    </row>
    <row r="181" spans="1:12" ht="14.25" customHeight="1">
      <c r="L181" s="11"/>
    </row>
    <row r="182" spans="1:12" ht="14.25" customHeight="1">
      <c r="A182" s="4"/>
      <c r="L182" s="11"/>
    </row>
    <row r="183" spans="1:12" ht="14.25" customHeight="1">
      <c r="L183" s="11"/>
    </row>
    <row r="184" spans="1:12" ht="14.25" customHeight="1">
      <c r="L184" s="11"/>
    </row>
    <row r="185" spans="1:12" ht="14.25" customHeight="1">
      <c r="L185" s="11"/>
    </row>
    <row r="186" spans="1:12" ht="14.25" customHeight="1">
      <c r="L186" s="11"/>
    </row>
    <row r="187" spans="1:12" ht="14.25" customHeight="1">
      <c r="L187" s="11"/>
    </row>
    <row r="188" spans="1:12" ht="14.25" customHeight="1">
      <c r="L188" s="11"/>
    </row>
    <row r="189" spans="1:12" ht="14.25" customHeight="1">
      <c r="L189" s="11"/>
    </row>
    <row r="190" spans="1:12" ht="14.25" customHeight="1">
      <c r="L190" s="11"/>
    </row>
    <row r="191" spans="1:12" ht="14.25" customHeight="1">
      <c r="L191" s="11"/>
    </row>
    <row r="192" spans="1:12" ht="14.25" customHeight="1">
      <c r="L192" s="11"/>
    </row>
    <row r="193" spans="12:12" ht="14.25" customHeight="1">
      <c r="L193" s="11"/>
    </row>
    <row r="194" spans="12:12" ht="14.25" customHeight="1">
      <c r="L194" s="11"/>
    </row>
    <row r="195" spans="12:12" ht="14.25" customHeight="1">
      <c r="L195" s="11"/>
    </row>
    <row r="196" spans="12:12" ht="14.25" customHeight="1">
      <c r="L196" s="11"/>
    </row>
    <row r="197" spans="12:12" ht="14.25" customHeight="1">
      <c r="L197" s="11"/>
    </row>
    <row r="198" spans="12:12" ht="14.25" customHeight="1">
      <c r="L198" s="11"/>
    </row>
    <row r="199" spans="12:12" ht="14.25" customHeight="1">
      <c r="L199" s="11"/>
    </row>
    <row r="200" spans="12:12" ht="14.25" customHeight="1">
      <c r="L200" s="11"/>
    </row>
    <row r="201" spans="12:12" ht="14.25" customHeight="1">
      <c r="L201" s="11"/>
    </row>
    <row r="202" spans="12:12" ht="14.25" customHeight="1">
      <c r="L202" s="11"/>
    </row>
    <row r="203" spans="12:12" ht="14.25" customHeight="1">
      <c r="L203" s="11"/>
    </row>
    <row r="204" spans="12:12" ht="14.25" customHeight="1">
      <c r="L204" s="11"/>
    </row>
    <row r="205" spans="12:12" ht="14.25" customHeight="1">
      <c r="L205" s="11"/>
    </row>
    <row r="206" spans="12:12" ht="14.25" customHeight="1">
      <c r="L206" s="11"/>
    </row>
    <row r="207" spans="12:12" ht="14.25" customHeight="1">
      <c r="L207" s="11"/>
    </row>
    <row r="208" spans="12:12" ht="14.25" customHeight="1">
      <c r="L208" s="11"/>
    </row>
    <row r="209" spans="1:12" ht="14.25" customHeight="1">
      <c r="L209" s="11"/>
    </row>
    <row r="210" spans="1:12" ht="14.25" customHeight="1">
      <c r="L210" s="11"/>
    </row>
    <row r="211" spans="1:12" ht="14.25" customHeight="1">
      <c r="L211" s="11"/>
    </row>
    <row r="212" spans="1:12" ht="14.25" customHeight="1">
      <c r="L212" s="11"/>
    </row>
    <row r="213" spans="1:12" ht="14.25" customHeight="1">
      <c r="L213" s="11"/>
    </row>
    <row r="214" spans="1:12" ht="14.25" customHeight="1">
      <c r="L214" s="11"/>
    </row>
    <row r="215" spans="1:12" ht="14.25" customHeight="1">
      <c r="L215" s="11"/>
    </row>
    <row r="216" spans="1:12" ht="14.25" customHeight="1">
      <c r="L216" s="11"/>
    </row>
    <row r="217" spans="1:12" ht="14.25" customHeight="1">
      <c r="L217" s="11"/>
    </row>
    <row r="218" spans="1:12" ht="14.25" customHeight="1">
      <c r="L218" s="11"/>
    </row>
    <row r="219" spans="1:12" ht="14.25" customHeight="1">
      <c r="A219" s="391"/>
      <c r="B219" s="387"/>
      <c r="C219" s="387"/>
      <c r="D219" s="387"/>
      <c r="E219" s="387"/>
      <c r="F219" s="387"/>
      <c r="G219" s="387"/>
      <c r="H219" s="387"/>
      <c r="I219" s="387"/>
      <c r="J219" s="387"/>
      <c r="K219" s="387"/>
      <c r="L219" s="387"/>
    </row>
    <row r="220" spans="1:12" ht="14.25" customHeight="1">
      <c r="A220" s="389"/>
      <c r="B220" s="387"/>
      <c r="C220" s="387"/>
      <c r="D220" s="387"/>
      <c r="E220" s="387"/>
      <c r="F220" s="387"/>
      <c r="G220" s="387"/>
      <c r="H220" s="387"/>
      <c r="I220" s="387"/>
      <c r="J220" s="387"/>
      <c r="K220" s="387"/>
      <c r="L220" s="387"/>
    </row>
    <row r="221" spans="1:12" ht="14.25" customHeight="1">
      <c r="L221" s="11"/>
    </row>
    <row r="222" spans="1:12" ht="14.25" customHeight="1">
      <c r="A222" s="386"/>
      <c r="B222" s="387"/>
      <c r="C222" s="387"/>
      <c r="D222" s="387"/>
      <c r="E222" s="387"/>
      <c r="F222" s="387"/>
      <c r="G222" s="387"/>
      <c r="H222" s="387"/>
      <c r="I222" s="387"/>
      <c r="J222" s="387"/>
      <c r="K222" s="387"/>
      <c r="L222" s="387"/>
    </row>
    <row r="223" spans="1:12" ht="14.25" customHeight="1">
      <c r="A223" s="1"/>
      <c r="B223" s="1"/>
      <c r="L223" s="2"/>
    </row>
    <row r="224" spans="1:12" ht="14.25" customHeight="1">
      <c r="A224" s="386"/>
      <c r="B224" s="387"/>
      <c r="C224" s="387"/>
      <c r="D224" s="387"/>
      <c r="E224" s="387"/>
      <c r="F224" s="387"/>
      <c r="G224" s="387"/>
      <c r="H224" s="387"/>
      <c r="I224" s="387"/>
      <c r="J224" s="387"/>
      <c r="K224" s="387"/>
      <c r="L224" s="387"/>
    </row>
    <row r="225" spans="1:12" ht="14.25" customHeight="1">
      <c r="L225" s="11"/>
    </row>
    <row r="226" spans="1:12" ht="14.25" customHeight="1">
      <c r="A226" s="388"/>
      <c r="B226" s="387"/>
      <c r="C226" s="387"/>
      <c r="D226" s="387"/>
      <c r="E226" s="387"/>
      <c r="F226" s="387"/>
      <c r="G226" s="387"/>
      <c r="H226" s="387"/>
      <c r="I226" s="387"/>
      <c r="J226" s="387"/>
      <c r="K226" s="387"/>
      <c r="L226" s="387"/>
    </row>
    <row r="227" spans="1:12" ht="14.25" customHeight="1">
      <c r="L227" s="2"/>
    </row>
    <row r="228" spans="1:12" ht="14.25" customHeight="1">
      <c r="L228" s="11"/>
    </row>
    <row r="229" spans="1:12" ht="14.25" customHeight="1">
      <c r="A229" s="4"/>
      <c r="J229" s="2"/>
      <c r="L229" s="2"/>
    </row>
    <row r="230" spans="1:12" ht="14.25" customHeight="1">
      <c r="J230" s="2"/>
      <c r="L230" s="2"/>
    </row>
    <row r="231" spans="1:12" ht="14.25" customHeight="1">
      <c r="J231" s="34"/>
      <c r="L231" s="34"/>
    </row>
    <row r="232" spans="1:12" ht="14.25" customHeight="1">
      <c r="L232" s="11"/>
    </row>
    <row r="233" spans="1:12" ht="14.25" customHeight="1">
      <c r="L233" s="11"/>
    </row>
    <row r="234" spans="1:12" ht="14.25" customHeight="1">
      <c r="A234" s="1"/>
      <c r="L234" s="11"/>
    </row>
    <row r="235" spans="1:12" ht="14.25" customHeight="1">
      <c r="J235" s="18"/>
      <c r="L235" s="18"/>
    </row>
    <row r="236" spans="1:12" ht="14.25" customHeight="1">
      <c r="J236" s="11"/>
      <c r="L236" s="11"/>
    </row>
    <row r="237" spans="1:12" ht="14.25" customHeight="1">
      <c r="J237" s="11"/>
      <c r="L237" s="11"/>
    </row>
    <row r="238" spans="1:12" ht="14.25" customHeight="1">
      <c r="J238" s="11"/>
      <c r="L238" s="11"/>
    </row>
    <row r="239" spans="1:12" ht="14.25" customHeight="1">
      <c r="J239" s="11"/>
      <c r="L239" s="11"/>
    </row>
    <row r="240" spans="1:12" ht="14.25" customHeight="1">
      <c r="J240" s="11"/>
      <c r="L240" s="11"/>
    </row>
    <row r="241" spans="1:12" ht="14.25" customHeight="1">
      <c r="J241" s="11"/>
      <c r="L241" s="11"/>
    </row>
    <row r="242" spans="1:12" ht="14.25" customHeight="1">
      <c r="A242" s="1"/>
      <c r="J242" s="11"/>
      <c r="L242" s="11"/>
    </row>
    <row r="243" spans="1:12" ht="14.25" customHeight="1">
      <c r="J243" s="11"/>
      <c r="L243" s="11"/>
    </row>
    <row r="244" spans="1:12" ht="14.25" customHeight="1">
      <c r="J244" s="11"/>
      <c r="L244" s="11"/>
    </row>
    <row r="245" spans="1:12" ht="14.25" customHeight="1">
      <c r="J245" s="11"/>
      <c r="L245" s="11"/>
    </row>
    <row r="246" spans="1:12" ht="14.25" customHeight="1">
      <c r="J246" s="11"/>
      <c r="L246" s="11"/>
    </row>
    <row r="247" spans="1:12" ht="14.25" customHeight="1">
      <c r="J247" s="11"/>
      <c r="L247" s="11"/>
    </row>
    <row r="248" spans="1:12" ht="14.25" customHeight="1">
      <c r="J248" s="11"/>
      <c r="L248" s="11"/>
    </row>
    <row r="249" spans="1:12" ht="14.25" customHeight="1">
      <c r="A249" s="1"/>
      <c r="J249" s="11"/>
      <c r="L249" s="11"/>
    </row>
    <row r="250" spans="1:12" ht="14.25" customHeight="1">
      <c r="J250" s="11"/>
      <c r="L250" s="11"/>
    </row>
    <row r="251" spans="1:12" ht="14.25" customHeight="1">
      <c r="J251" s="11"/>
      <c r="L251" s="11"/>
    </row>
    <row r="252" spans="1:12" ht="14.25" customHeight="1">
      <c r="J252" s="11"/>
      <c r="L252" s="11"/>
    </row>
    <row r="253" spans="1:12" ht="14.25" customHeight="1">
      <c r="J253" s="11"/>
      <c r="L253" s="11"/>
    </row>
    <row r="254" spans="1:12" ht="14.25" customHeight="1">
      <c r="J254" s="11"/>
      <c r="L254" s="11"/>
    </row>
    <row r="255" spans="1:12" ht="14.25" customHeight="1">
      <c r="J255" s="11"/>
      <c r="L255" s="11"/>
    </row>
    <row r="256" spans="1:12" ht="14.25" customHeight="1">
      <c r="J256" s="11"/>
      <c r="L256" s="11"/>
    </row>
    <row r="257" spans="1:12" ht="14.25" customHeight="1">
      <c r="J257" s="11"/>
      <c r="L257" s="11"/>
    </row>
    <row r="258" spans="1:12" ht="14.25" customHeight="1">
      <c r="J258" s="11"/>
      <c r="L258" s="11"/>
    </row>
    <row r="259" spans="1:12" ht="14.25" customHeight="1">
      <c r="J259" s="11"/>
      <c r="L259" s="11"/>
    </row>
    <row r="260" spans="1:12" ht="14.25" customHeight="1">
      <c r="J260" s="11"/>
      <c r="L260" s="11"/>
    </row>
    <row r="261" spans="1:12" ht="14.25" customHeight="1">
      <c r="A261" s="1"/>
      <c r="J261" s="11"/>
      <c r="L261" s="11"/>
    </row>
    <row r="262" spans="1:12" ht="14.25" customHeight="1">
      <c r="J262" s="11"/>
      <c r="L262" s="11"/>
    </row>
    <row r="263" spans="1:12" ht="14.25" customHeight="1">
      <c r="J263" s="11"/>
      <c r="L263" s="11"/>
    </row>
    <row r="264" spans="1:12" ht="14.25" customHeight="1">
      <c r="J264" s="11"/>
      <c r="L264" s="11"/>
    </row>
    <row r="265" spans="1:12" ht="14.25" customHeight="1">
      <c r="J265" s="11"/>
      <c r="L265" s="11"/>
    </row>
    <row r="266" spans="1:12" ht="14.25" customHeight="1">
      <c r="J266" s="11"/>
      <c r="L266" s="11"/>
    </row>
    <row r="267" spans="1:12" ht="14.25" customHeight="1">
      <c r="J267" s="11"/>
      <c r="L267" s="11"/>
    </row>
    <row r="268" spans="1:12" ht="14.25" customHeight="1">
      <c r="L268" s="11"/>
    </row>
    <row r="269" spans="1:12" ht="14.25" customHeight="1">
      <c r="L269" s="11"/>
    </row>
    <row r="270" spans="1:12" ht="14.25" customHeight="1">
      <c r="L270" s="11"/>
    </row>
    <row r="271" spans="1:12" ht="14.25" customHeight="1">
      <c r="L271" s="11"/>
    </row>
    <row r="272" spans="1:12" ht="14.25" customHeight="1">
      <c r="L272" s="11"/>
    </row>
    <row r="273" spans="1:12" ht="14.25" customHeight="1">
      <c r="L273" s="11"/>
    </row>
    <row r="274" spans="1:12" ht="14.25" customHeight="1">
      <c r="L274" s="11"/>
    </row>
    <row r="275" spans="1:12" ht="14.25" customHeight="1">
      <c r="L275" s="11"/>
    </row>
    <row r="276" spans="1:12" ht="14.25" customHeight="1">
      <c r="L276" s="11"/>
    </row>
    <row r="277" spans="1:12" ht="14.25" customHeight="1">
      <c r="L277" s="11"/>
    </row>
    <row r="278" spans="1:12" ht="14.25" customHeight="1">
      <c r="L278" s="11"/>
    </row>
    <row r="279" spans="1:12" ht="14.25" customHeight="1">
      <c r="L279" s="11"/>
    </row>
    <row r="280" spans="1:12" ht="14.25" customHeight="1">
      <c r="L280" s="11"/>
    </row>
    <row r="281" spans="1:12" ht="14.25" customHeight="1">
      <c r="A281" s="389"/>
      <c r="B281" s="387"/>
      <c r="C281" s="387"/>
      <c r="D281" s="387"/>
      <c r="E281" s="387"/>
      <c r="F281" s="387"/>
      <c r="G281" s="387"/>
      <c r="H281" s="387"/>
      <c r="I281" s="387"/>
      <c r="J281" s="387"/>
      <c r="K281" s="387"/>
      <c r="L281" s="387"/>
    </row>
    <row r="282" spans="1:12" ht="14.25" customHeight="1">
      <c r="L282" s="11"/>
    </row>
    <row r="283" spans="1:12" ht="14.25" customHeight="1">
      <c r="L283" s="11"/>
    </row>
    <row r="284" spans="1:12" ht="14.25" customHeight="1">
      <c r="A284" s="386"/>
      <c r="B284" s="387"/>
      <c r="C284" s="387"/>
      <c r="D284" s="387"/>
      <c r="E284" s="387"/>
      <c r="F284" s="387"/>
      <c r="G284" s="387"/>
      <c r="H284" s="387"/>
      <c r="I284" s="387"/>
      <c r="J284" s="387"/>
      <c r="K284" s="387"/>
      <c r="L284" s="387"/>
    </row>
    <row r="285" spans="1:12" ht="14.25" customHeight="1">
      <c r="A285" s="1"/>
      <c r="B285" s="1"/>
      <c r="L285" s="2"/>
    </row>
    <row r="286" spans="1:12" ht="14.25" customHeight="1">
      <c r="A286" s="386"/>
      <c r="B286" s="387"/>
      <c r="C286" s="387"/>
      <c r="D286" s="387"/>
      <c r="E286" s="387"/>
      <c r="F286" s="387"/>
      <c r="G286" s="387"/>
      <c r="H286" s="387"/>
      <c r="I286" s="387"/>
      <c r="J286" s="387"/>
      <c r="K286" s="387"/>
      <c r="L286" s="387"/>
    </row>
    <row r="287" spans="1:12" ht="14.25" customHeight="1">
      <c r="L287" s="11"/>
    </row>
    <row r="288" spans="1:12" ht="14.25" customHeight="1">
      <c r="A288" s="388"/>
      <c r="B288" s="387"/>
      <c r="C288" s="387"/>
      <c r="D288" s="387"/>
      <c r="E288" s="387"/>
      <c r="F288" s="387"/>
      <c r="G288" s="387"/>
      <c r="H288" s="387"/>
      <c r="I288" s="387"/>
      <c r="J288" s="387"/>
      <c r="K288" s="387"/>
      <c r="L288" s="387"/>
    </row>
    <row r="289" spans="1:12" ht="14.25" customHeight="1">
      <c r="L289" s="11"/>
    </row>
    <row r="290" spans="1:12" ht="14.25" customHeight="1">
      <c r="A290" s="4"/>
      <c r="L290" s="2"/>
    </row>
    <row r="291" spans="1:12" ht="14.25" customHeight="1">
      <c r="A291" s="4"/>
      <c r="J291" s="4"/>
      <c r="L291" s="2"/>
    </row>
    <row r="292" spans="1:12" ht="14.25" customHeight="1">
      <c r="J292" s="2"/>
      <c r="L292" s="2"/>
    </row>
    <row r="293" spans="1:12" ht="14.25" customHeight="1">
      <c r="J293" s="34"/>
      <c r="L293" s="34"/>
    </row>
    <row r="294" spans="1:12" ht="14.25" customHeight="1">
      <c r="L294" s="11"/>
    </row>
    <row r="295" spans="1:12" ht="14.25" customHeight="1">
      <c r="L295" s="11"/>
    </row>
    <row r="296" spans="1:12" ht="14.25" customHeight="1">
      <c r="J296" s="11"/>
      <c r="L296" s="18"/>
    </row>
    <row r="297" spans="1:12" ht="14.25" customHeight="1">
      <c r="J297" s="18"/>
      <c r="L297" s="18"/>
    </row>
    <row r="298" spans="1:12" ht="14.25" customHeight="1">
      <c r="J298" s="18"/>
      <c r="L298" s="18"/>
    </row>
    <row r="299" spans="1:12" ht="14.25" customHeight="1">
      <c r="J299" s="11"/>
      <c r="L299" s="18"/>
    </row>
    <row r="300" spans="1:12" ht="14.25" customHeight="1">
      <c r="L300" s="11"/>
    </row>
    <row r="301" spans="1:12" ht="14.25" customHeight="1">
      <c r="L301" s="11"/>
    </row>
    <row r="302" spans="1:12" ht="14.25" customHeight="1">
      <c r="L302" s="11"/>
    </row>
    <row r="303" spans="1:12" ht="14.25" customHeight="1">
      <c r="L303" s="2"/>
    </row>
    <row r="304" spans="1:12" ht="14.25" customHeight="1">
      <c r="L304" s="2"/>
    </row>
    <row r="305" spans="12:12" ht="14.25" customHeight="1">
      <c r="L305" s="2"/>
    </row>
    <row r="306" spans="12:12" ht="14.25" customHeight="1">
      <c r="L306" s="2"/>
    </row>
    <row r="307" spans="12:12" ht="14.25" customHeight="1">
      <c r="L307" s="2"/>
    </row>
    <row r="308" spans="12:12" ht="14.25" customHeight="1">
      <c r="L308" s="2"/>
    </row>
    <row r="309" spans="12:12" ht="14.25" customHeight="1">
      <c r="L309" s="2"/>
    </row>
    <row r="310" spans="12:12" ht="14.25" customHeight="1">
      <c r="L310" s="2"/>
    </row>
    <row r="311" spans="12:12" ht="14.25" customHeight="1">
      <c r="L311" s="2"/>
    </row>
    <row r="312" spans="12:12" ht="14.25" customHeight="1">
      <c r="L312" s="2"/>
    </row>
    <row r="313" spans="12:12" ht="14.25" customHeight="1">
      <c r="L313" s="2"/>
    </row>
    <row r="314" spans="12:12" ht="14.25" customHeight="1">
      <c r="L314" s="2"/>
    </row>
    <row r="315" spans="12:12" ht="14.25" customHeight="1">
      <c r="L315" s="2"/>
    </row>
    <row r="316" spans="12:12" ht="14.25" customHeight="1">
      <c r="L316" s="2"/>
    </row>
    <row r="317" spans="12:12" ht="14.25" customHeight="1">
      <c r="L317" s="2"/>
    </row>
    <row r="318" spans="12:12" ht="14.25" customHeight="1">
      <c r="L318" s="2"/>
    </row>
    <row r="319" spans="12:12" ht="14.25" customHeight="1">
      <c r="L319" s="2"/>
    </row>
    <row r="320" spans="12:12" ht="14.25" customHeight="1">
      <c r="L320" s="2"/>
    </row>
    <row r="321" spans="12:12" ht="14.25" customHeight="1">
      <c r="L321" s="2"/>
    </row>
    <row r="322" spans="12:12" ht="14.25" customHeight="1">
      <c r="L322" s="2"/>
    </row>
    <row r="323" spans="12:12" ht="14.25" customHeight="1">
      <c r="L323" s="2"/>
    </row>
    <row r="324" spans="12:12" ht="14.25" customHeight="1">
      <c r="L324" s="2"/>
    </row>
    <row r="325" spans="12:12" ht="14.25" customHeight="1">
      <c r="L325" s="2"/>
    </row>
    <row r="326" spans="12:12" ht="14.25" customHeight="1">
      <c r="L326" s="2"/>
    </row>
    <row r="327" spans="12:12" ht="14.25" customHeight="1">
      <c r="L327" s="2"/>
    </row>
    <row r="328" spans="12:12" ht="14.25" customHeight="1">
      <c r="L328" s="2"/>
    </row>
    <row r="329" spans="12:12" ht="14.25" customHeight="1">
      <c r="L329" s="2"/>
    </row>
    <row r="330" spans="12:12" ht="14.25" customHeight="1">
      <c r="L330" s="2"/>
    </row>
    <row r="331" spans="12:12" ht="14.25" customHeight="1">
      <c r="L331" s="2"/>
    </row>
    <row r="332" spans="12:12" ht="14.25" customHeight="1">
      <c r="L332" s="2"/>
    </row>
    <row r="333" spans="12:12" ht="14.25" customHeight="1">
      <c r="L333" s="2"/>
    </row>
    <row r="334" spans="12:12" ht="14.25" customHeight="1">
      <c r="L334" s="2"/>
    </row>
    <row r="335" spans="12:12" ht="14.25" customHeight="1">
      <c r="L335" s="2"/>
    </row>
    <row r="336" spans="12:12" ht="14.25" customHeight="1">
      <c r="L336" s="2"/>
    </row>
    <row r="337" spans="12:12" ht="14.25" customHeight="1">
      <c r="L337" s="2"/>
    </row>
    <row r="338" spans="12:12" ht="14.25" customHeight="1">
      <c r="L338" s="2"/>
    </row>
    <row r="339" spans="12:12" ht="14.25" customHeight="1">
      <c r="L339" s="2"/>
    </row>
    <row r="340" spans="12:12" ht="14.25" customHeight="1">
      <c r="L340" s="2"/>
    </row>
    <row r="341" spans="12:12" ht="14.25" customHeight="1">
      <c r="L341" s="2"/>
    </row>
    <row r="342" spans="12:12" ht="14.25" customHeight="1">
      <c r="L342" s="2"/>
    </row>
    <row r="343" spans="12:12" ht="14.25" customHeight="1">
      <c r="L343" s="2"/>
    </row>
    <row r="344" spans="12:12" ht="14.25" customHeight="1">
      <c r="L344" s="2"/>
    </row>
    <row r="345" spans="12:12" ht="14.25" customHeight="1">
      <c r="L345" s="2"/>
    </row>
    <row r="346" spans="12:12" ht="14.25" customHeight="1">
      <c r="L346" s="2"/>
    </row>
    <row r="347" spans="12:12" ht="14.25" customHeight="1">
      <c r="L347" s="2"/>
    </row>
    <row r="348" spans="12:12" ht="14.25" customHeight="1">
      <c r="L348" s="2"/>
    </row>
    <row r="349" spans="12:12" ht="14.25" customHeight="1">
      <c r="L349" s="2"/>
    </row>
    <row r="350" spans="12:12" ht="14.25" customHeight="1">
      <c r="L350" s="2"/>
    </row>
    <row r="351" spans="12:12" ht="14.25" customHeight="1">
      <c r="L351" s="2"/>
    </row>
    <row r="352" spans="12:12" ht="14.25" customHeight="1">
      <c r="L352" s="2"/>
    </row>
    <row r="353" spans="12:12" ht="14.25" customHeight="1">
      <c r="L353" s="2"/>
    </row>
    <row r="354" spans="12:12" ht="14.25" customHeight="1">
      <c r="L354" s="2"/>
    </row>
    <row r="355" spans="12:12" ht="14.25" customHeight="1">
      <c r="L355" s="2"/>
    </row>
    <row r="356" spans="12:12" ht="14.25" customHeight="1">
      <c r="L356" s="2"/>
    </row>
    <row r="357" spans="12:12" ht="14.25" customHeight="1">
      <c r="L357" s="2"/>
    </row>
    <row r="358" spans="12:12" ht="14.25" customHeight="1">
      <c r="L358" s="2"/>
    </row>
    <row r="359" spans="12:12" ht="14.25" customHeight="1">
      <c r="L359" s="2"/>
    </row>
    <row r="360" spans="12:12" ht="14.25" customHeight="1">
      <c r="L360" s="2"/>
    </row>
    <row r="361" spans="12:12" ht="14.25" customHeight="1">
      <c r="L361" s="2"/>
    </row>
    <row r="362" spans="12:12" ht="14.25" customHeight="1">
      <c r="L362" s="2"/>
    </row>
    <row r="363" spans="12:12" ht="14.25" customHeight="1">
      <c r="L363" s="2"/>
    </row>
    <row r="364" spans="12:12" ht="14.25" customHeight="1">
      <c r="L364" s="2"/>
    </row>
    <row r="365" spans="12:12" ht="14.25" customHeight="1">
      <c r="L365" s="2"/>
    </row>
    <row r="366" spans="12:12" ht="14.25" customHeight="1">
      <c r="L366" s="2"/>
    </row>
    <row r="367" spans="12:12" ht="14.25" customHeight="1">
      <c r="L367" s="2"/>
    </row>
    <row r="368" spans="12:12" ht="14.25" customHeight="1">
      <c r="L368" s="2"/>
    </row>
    <row r="369" spans="12:12" ht="14.25" customHeight="1">
      <c r="L369" s="2"/>
    </row>
    <row r="370" spans="12:12" ht="14.25" customHeight="1">
      <c r="L370" s="2"/>
    </row>
    <row r="371" spans="12:12" ht="14.25" customHeight="1">
      <c r="L371" s="2"/>
    </row>
    <row r="372" spans="12:12" ht="14.25" customHeight="1">
      <c r="L372" s="2"/>
    </row>
    <row r="373" spans="12:12" ht="14.25" customHeight="1">
      <c r="L373" s="2"/>
    </row>
    <row r="374" spans="12:12" ht="14.25" customHeight="1">
      <c r="L374" s="2"/>
    </row>
    <row r="375" spans="12:12" ht="14.25" customHeight="1">
      <c r="L375" s="2"/>
    </row>
    <row r="376" spans="12:12" ht="14.25" customHeight="1">
      <c r="L376" s="2"/>
    </row>
    <row r="377" spans="12:12" ht="14.25" customHeight="1">
      <c r="L377" s="2"/>
    </row>
    <row r="378" spans="12:12" ht="14.25" customHeight="1">
      <c r="L378" s="2"/>
    </row>
    <row r="379" spans="12:12" ht="14.25" customHeight="1">
      <c r="L379" s="2"/>
    </row>
    <row r="380" spans="12:12" ht="14.25" customHeight="1">
      <c r="L380" s="2"/>
    </row>
    <row r="381" spans="12:12" ht="14.25" customHeight="1">
      <c r="L381" s="2"/>
    </row>
    <row r="382" spans="12:12" ht="14.25" customHeight="1">
      <c r="L382" s="2"/>
    </row>
    <row r="383" spans="12:12" ht="14.25" customHeight="1">
      <c r="L383" s="2"/>
    </row>
    <row r="384" spans="12:12" ht="14.25" customHeight="1">
      <c r="L384" s="2"/>
    </row>
    <row r="385" spans="12:12" ht="14.25" customHeight="1">
      <c r="L385" s="2"/>
    </row>
    <row r="386" spans="12:12" ht="14.25" customHeight="1">
      <c r="L386" s="2"/>
    </row>
    <row r="387" spans="12:12" ht="14.25" customHeight="1">
      <c r="L387" s="2"/>
    </row>
    <row r="388" spans="12:12" ht="14.25" customHeight="1">
      <c r="L388" s="2"/>
    </row>
    <row r="389" spans="12:12" ht="14.25" customHeight="1">
      <c r="L389" s="2"/>
    </row>
    <row r="390" spans="12:12" ht="14.25" customHeight="1">
      <c r="L390" s="2"/>
    </row>
    <row r="391" spans="12:12" ht="14.25" customHeight="1">
      <c r="L391" s="2"/>
    </row>
    <row r="392" spans="12:12" ht="14.25" customHeight="1">
      <c r="L392" s="2"/>
    </row>
    <row r="393" spans="12:12" ht="14.25" customHeight="1">
      <c r="L393" s="2"/>
    </row>
    <row r="394" spans="12:12" ht="14.25" customHeight="1">
      <c r="L394" s="2"/>
    </row>
    <row r="395" spans="12:12" ht="14.25" customHeight="1">
      <c r="L395" s="2"/>
    </row>
    <row r="396" spans="12:12" ht="14.25" customHeight="1">
      <c r="L396" s="2"/>
    </row>
    <row r="397" spans="12:12" ht="14.25" customHeight="1">
      <c r="L397" s="2"/>
    </row>
    <row r="398" spans="12:12" ht="14.25" customHeight="1">
      <c r="L398" s="2"/>
    </row>
    <row r="399" spans="12:12" ht="14.25" customHeight="1">
      <c r="L399" s="2"/>
    </row>
    <row r="400" spans="12:12" ht="14.25" customHeight="1">
      <c r="L400" s="2"/>
    </row>
    <row r="401" spans="12:12" ht="14.25" customHeight="1">
      <c r="L401" s="2"/>
    </row>
    <row r="402" spans="12:12" ht="14.25" customHeight="1">
      <c r="L402" s="2"/>
    </row>
    <row r="403" spans="12:12" ht="14.25" customHeight="1">
      <c r="L403" s="2"/>
    </row>
    <row r="404" spans="12:12" ht="14.25" customHeight="1">
      <c r="L404" s="2"/>
    </row>
    <row r="405" spans="12:12" ht="14.25" customHeight="1">
      <c r="L405" s="2"/>
    </row>
    <row r="406" spans="12:12" ht="14.25" customHeight="1">
      <c r="L406" s="2"/>
    </row>
    <row r="407" spans="12:12" ht="14.25" customHeight="1">
      <c r="L407" s="2"/>
    </row>
    <row r="408" spans="12:12" ht="14.25" customHeight="1">
      <c r="L408" s="2"/>
    </row>
    <row r="409" spans="12:12" ht="14.25" customHeight="1">
      <c r="L409" s="2"/>
    </row>
    <row r="410" spans="12:12" ht="14.25" customHeight="1">
      <c r="L410" s="2"/>
    </row>
    <row r="411" spans="12:12" ht="14.25" customHeight="1">
      <c r="L411" s="2"/>
    </row>
    <row r="412" spans="12:12" ht="14.25" customHeight="1">
      <c r="L412" s="2"/>
    </row>
    <row r="413" spans="12:12" ht="14.25" customHeight="1">
      <c r="L413" s="2"/>
    </row>
    <row r="414" spans="12:12" ht="14.25" customHeight="1">
      <c r="L414" s="2"/>
    </row>
    <row r="415" spans="12:12" ht="14.25" customHeight="1">
      <c r="L415" s="2"/>
    </row>
    <row r="416" spans="12:12" ht="14.25" customHeight="1">
      <c r="L416" s="2"/>
    </row>
    <row r="417" spans="12:12" ht="14.25" customHeight="1">
      <c r="L417" s="2"/>
    </row>
    <row r="418" spans="12:12" ht="14.25" customHeight="1">
      <c r="L418" s="2"/>
    </row>
    <row r="419" spans="12:12" ht="14.25" customHeight="1">
      <c r="L419" s="2"/>
    </row>
    <row r="420" spans="12:12" ht="14.25" customHeight="1">
      <c r="L420" s="2"/>
    </row>
    <row r="421" spans="12:12" ht="14.25" customHeight="1">
      <c r="L421" s="2"/>
    </row>
    <row r="422" spans="12:12" ht="14.25" customHeight="1">
      <c r="L422" s="2"/>
    </row>
    <row r="423" spans="12:12" ht="14.25" customHeight="1">
      <c r="L423" s="2"/>
    </row>
    <row r="424" spans="12:12" ht="14.25" customHeight="1">
      <c r="L424" s="2"/>
    </row>
    <row r="425" spans="12:12" ht="14.25" customHeight="1">
      <c r="L425" s="2"/>
    </row>
    <row r="426" spans="12:12" ht="14.25" customHeight="1">
      <c r="L426" s="2"/>
    </row>
    <row r="427" spans="12:12" ht="14.25" customHeight="1">
      <c r="L427" s="2"/>
    </row>
    <row r="428" spans="12:12" ht="14.25" customHeight="1">
      <c r="L428" s="2"/>
    </row>
    <row r="429" spans="12:12" ht="14.25" customHeight="1">
      <c r="L429" s="2"/>
    </row>
    <row r="430" spans="12:12" ht="14.25" customHeight="1">
      <c r="L430" s="2"/>
    </row>
    <row r="431" spans="12:12" ht="14.25" customHeight="1">
      <c r="L431" s="2"/>
    </row>
    <row r="432" spans="12:12" ht="14.25" customHeight="1">
      <c r="L432" s="2"/>
    </row>
    <row r="433" spans="12:12" ht="14.25" customHeight="1">
      <c r="L433" s="2"/>
    </row>
    <row r="434" spans="12:12" ht="14.25" customHeight="1">
      <c r="L434" s="2"/>
    </row>
    <row r="435" spans="12:12" ht="14.25" customHeight="1">
      <c r="L435" s="2"/>
    </row>
    <row r="436" spans="12:12" ht="14.25" customHeight="1">
      <c r="L436" s="2"/>
    </row>
    <row r="437" spans="12:12" ht="14.25" customHeight="1">
      <c r="L437" s="2"/>
    </row>
    <row r="438" spans="12:12" ht="14.25" customHeight="1">
      <c r="L438" s="2"/>
    </row>
    <row r="439" spans="12:12" ht="14.25" customHeight="1">
      <c r="L439" s="2"/>
    </row>
    <row r="440" spans="12:12" ht="14.25" customHeight="1">
      <c r="L440" s="2"/>
    </row>
    <row r="441" spans="12:12" ht="14.25" customHeight="1">
      <c r="L441" s="2"/>
    </row>
    <row r="442" spans="12:12" ht="14.25" customHeight="1">
      <c r="L442" s="2"/>
    </row>
    <row r="443" spans="12:12" ht="14.25" customHeight="1">
      <c r="L443" s="2"/>
    </row>
    <row r="444" spans="12:12" ht="14.25" customHeight="1">
      <c r="L444" s="2"/>
    </row>
    <row r="445" spans="12:12" ht="14.25" customHeight="1">
      <c r="L445" s="2"/>
    </row>
    <row r="446" spans="12:12" ht="14.25" customHeight="1">
      <c r="L446" s="2"/>
    </row>
    <row r="447" spans="12:12" ht="14.25" customHeight="1">
      <c r="L447" s="2"/>
    </row>
    <row r="448" spans="12:12" ht="14.25" customHeight="1">
      <c r="L448" s="2"/>
    </row>
    <row r="449" spans="12:12" ht="14.25" customHeight="1">
      <c r="L449" s="2"/>
    </row>
    <row r="450" spans="12:12" ht="14.25" customHeight="1">
      <c r="L450" s="2"/>
    </row>
    <row r="451" spans="12:12" ht="14.25" customHeight="1">
      <c r="L451" s="2"/>
    </row>
    <row r="452" spans="12:12" ht="14.25" customHeight="1">
      <c r="L452" s="2"/>
    </row>
    <row r="453" spans="12:12" ht="14.25" customHeight="1">
      <c r="L453" s="2"/>
    </row>
    <row r="454" spans="12:12" ht="14.25" customHeight="1">
      <c r="L454" s="2"/>
    </row>
    <row r="455" spans="12:12" ht="14.25" customHeight="1">
      <c r="L455" s="2"/>
    </row>
    <row r="456" spans="12:12" ht="14.25" customHeight="1">
      <c r="L456" s="2"/>
    </row>
    <row r="457" spans="12:12" ht="14.25" customHeight="1">
      <c r="L457" s="2"/>
    </row>
    <row r="458" spans="12:12" ht="14.25" customHeight="1">
      <c r="L458" s="2"/>
    </row>
    <row r="459" spans="12:12" ht="14.25" customHeight="1">
      <c r="L459" s="2"/>
    </row>
    <row r="460" spans="12:12" ht="14.25" customHeight="1">
      <c r="L460" s="2"/>
    </row>
    <row r="461" spans="12:12" ht="14.25" customHeight="1">
      <c r="L461" s="2"/>
    </row>
    <row r="462" spans="12:12" ht="14.25" customHeight="1">
      <c r="L462" s="2"/>
    </row>
    <row r="463" spans="12:12" ht="14.25" customHeight="1">
      <c r="L463" s="2"/>
    </row>
    <row r="464" spans="12:12" ht="14.25" customHeight="1">
      <c r="L464" s="2"/>
    </row>
    <row r="465" spans="12:12" ht="14.25" customHeight="1">
      <c r="L465" s="2"/>
    </row>
    <row r="466" spans="12:12" ht="14.25" customHeight="1">
      <c r="L466" s="2"/>
    </row>
    <row r="467" spans="12:12" ht="14.25" customHeight="1">
      <c r="L467" s="2"/>
    </row>
    <row r="468" spans="12:12" ht="14.25" customHeight="1">
      <c r="L468" s="2"/>
    </row>
    <row r="469" spans="12:12" ht="14.25" customHeight="1">
      <c r="L469" s="2"/>
    </row>
    <row r="470" spans="12:12" ht="14.25" customHeight="1">
      <c r="L470" s="2"/>
    </row>
    <row r="471" spans="12:12" ht="14.25" customHeight="1">
      <c r="L471" s="2"/>
    </row>
    <row r="472" spans="12:12" ht="14.25" customHeight="1">
      <c r="L472" s="2"/>
    </row>
    <row r="473" spans="12:12" ht="14.25" customHeight="1">
      <c r="L473" s="2"/>
    </row>
    <row r="474" spans="12:12" ht="14.25" customHeight="1">
      <c r="L474" s="2"/>
    </row>
    <row r="475" spans="12:12" ht="14.25" customHeight="1">
      <c r="L475" s="2"/>
    </row>
    <row r="476" spans="12:12" ht="14.25" customHeight="1">
      <c r="L476" s="2"/>
    </row>
    <row r="477" spans="12:12" ht="14.25" customHeight="1">
      <c r="L477" s="2"/>
    </row>
    <row r="478" spans="12:12" ht="14.25" customHeight="1">
      <c r="L478" s="2"/>
    </row>
    <row r="479" spans="12:12" ht="14.25" customHeight="1">
      <c r="L479" s="2"/>
    </row>
    <row r="480" spans="12:12" ht="14.25" customHeight="1">
      <c r="L480" s="2"/>
    </row>
    <row r="481" spans="12:12" ht="14.25" customHeight="1">
      <c r="L481" s="2"/>
    </row>
    <row r="482" spans="12:12" ht="14.25" customHeight="1">
      <c r="L482" s="2"/>
    </row>
    <row r="483" spans="12:12" ht="14.25" customHeight="1">
      <c r="L483" s="2"/>
    </row>
    <row r="484" spans="12:12" ht="14.25" customHeight="1">
      <c r="L484" s="2"/>
    </row>
    <row r="485" spans="12:12" ht="14.25" customHeight="1">
      <c r="L485" s="2"/>
    </row>
    <row r="486" spans="12:12" ht="14.25" customHeight="1">
      <c r="L486" s="2"/>
    </row>
    <row r="487" spans="12:12" ht="14.25" customHeight="1">
      <c r="L487" s="2"/>
    </row>
    <row r="488" spans="12:12" ht="14.25" customHeight="1">
      <c r="L488" s="2"/>
    </row>
    <row r="489" spans="12:12" ht="14.25" customHeight="1">
      <c r="L489" s="2"/>
    </row>
    <row r="490" spans="12:12" ht="14.25" customHeight="1">
      <c r="L490" s="2"/>
    </row>
    <row r="491" spans="12:12" ht="14.25" customHeight="1">
      <c r="L491" s="2"/>
    </row>
    <row r="492" spans="12:12" ht="14.25" customHeight="1">
      <c r="L492" s="2"/>
    </row>
    <row r="493" spans="12:12" ht="14.25" customHeight="1">
      <c r="L493" s="2"/>
    </row>
    <row r="494" spans="12:12" ht="14.25" customHeight="1">
      <c r="L494" s="2"/>
    </row>
    <row r="495" spans="12:12" ht="14.25" customHeight="1">
      <c r="L495" s="2"/>
    </row>
    <row r="496" spans="12:12" ht="14.25" customHeight="1">
      <c r="L496" s="2"/>
    </row>
    <row r="497" spans="12:12" ht="14.25" customHeight="1">
      <c r="L497" s="2"/>
    </row>
    <row r="498" spans="12:12" ht="14.25" customHeight="1">
      <c r="L498" s="2"/>
    </row>
    <row r="499" spans="12:12" ht="14.25" customHeight="1">
      <c r="L499" s="2"/>
    </row>
    <row r="500" spans="12:12" ht="14.25" customHeight="1">
      <c r="L500" s="2"/>
    </row>
    <row r="501" spans="12:12" ht="14.25" customHeight="1">
      <c r="L501" s="2"/>
    </row>
    <row r="502" spans="12:12" ht="14.25" customHeight="1">
      <c r="L502" s="2"/>
    </row>
    <row r="503" spans="12:12" ht="14.25" customHeight="1">
      <c r="L503" s="2"/>
    </row>
    <row r="504" spans="12:12" ht="14.25" customHeight="1">
      <c r="L504" s="2"/>
    </row>
    <row r="505" spans="12:12" ht="14.25" customHeight="1">
      <c r="L505" s="2"/>
    </row>
    <row r="506" spans="12:12" ht="14.25" customHeight="1">
      <c r="L506" s="2"/>
    </row>
    <row r="507" spans="12:12" ht="14.25" customHeight="1">
      <c r="L507" s="2"/>
    </row>
    <row r="508" spans="12:12" ht="14.25" customHeight="1">
      <c r="L508" s="2"/>
    </row>
    <row r="509" spans="12:12" ht="14.25" customHeight="1">
      <c r="L509" s="2"/>
    </row>
    <row r="510" spans="12:12" ht="14.25" customHeight="1">
      <c r="L510" s="2"/>
    </row>
    <row r="511" spans="12:12" ht="14.25" customHeight="1">
      <c r="L511" s="2"/>
    </row>
    <row r="512" spans="12:12" ht="14.25" customHeight="1">
      <c r="L512" s="2"/>
    </row>
    <row r="513" spans="12:12" ht="14.25" customHeight="1">
      <c r="L513" s="2"/>
    </row>
    <row r="514" spans="12:12" ht="14.25" customHeight="1">
      <c r="L514" s="2"/>
    </row>
    <row r="515" spans="12:12" ht="14.25" customHeight="1">
      <c r="L515" s="2"/>
    </row>
    <row r="516" spans="12:12" ht="14.25" customHeight="1">
      <c r="L516" s="2"/>
    </row>
    <row r="517" spans="12:12" ht="14.25" customHeight="1">
      <c r="L517" s="2"/>
    </row>
    <row r="518" spans="12:12" ht="14.25" customHeight="1">
      <c r="L518" s="2"/>
    </row>
    <row r="519" spans="12:12" ht="14.25" customHeight="1">
      <c r="L519" s="2"/>
    </row>
    <row r="520" spans="12:12" ht="14.25" customHeight="1">
      <c r="L520" s="2"/>
    </row>
    <row r="521" spans="12:12" ht="14.25" customHeight="1">
      <c r="L521" s="2"/>
    </row>
    <row r="522" spans="12:12" ht="14.25" customHeight="1">
      <c r="L522" s="2"/>
    </row>
    <row r="523" spans="12:12" ht="14.25" customHeight="1">
      <c r="L523" s="2"/>
    </row>
    <row r="524" spans="12:12" ht="14.25" customHeight="1">
      <c r="L524" s="2"/>
    </row>
    <row r="525" spans="12:12" ht="14.25" customHeight="1">
      <c r="L525" s="2"/>
    </row>
    <row r="526" spans="12:12" ht="14.25" customHeight="1">
      <c r="L526" s="2"/>
    </row>
    <row r="527" spans="12:12" ht="14.25" customHeight="1">
      <c r="L527" s="2"/>
    </row>
    <row r="528" spans="12:12" ht="14.25" customHeight="1">
      <c r="L528" s="2"/>
    </row>
    <row r="529" spans="12:12" ht="14.25" customHeight="1">
      <c r="L529" s="2"/>
    </row>
    <row r="530" spans="12:12" ht="14.25" customHeight="1">
      <c r="L530" s="2"/>
    </row>
    <row r="531" spans="12:12" ht="14.25" customHeight="1">
      <c r="L531" s="2"/>
    </row>
    <row r="532" spans="12:12" ht="14.25" customHeight="1">
      <c r="L532" s="2"/>
    </row>
    <row r="533" spans="12:12" ht="14.25" customHeight="1">
      <c r="L533" s="2"/>
    </row>
    <row r="534" spans="12:12" ht="14.25" customHeight="1">
      <c r="L534" s="2"/>
    </row>
    <row r="535" spans="12:12" ht="14.25" customHeight="1">
      <c r="L535" s="2"/>
    </row>
    <row r="536" spans="12:12" ht="14.25" customHeight="1">
      <c r="L536" s="2"/>
    </row>
    <row r="537" spans="12:12" ht="14.25" customHeight="1">
      <c r="L537" s="2"/>
    </row>
    <row r="538" spans="12:12" ht="14.25" customHeight="1">
      <c r="L538" s="2"/>
    </row>
    <row r="539" spans="12:12" ht="14.25" customHeight="1">
      <c r="L539" s="2"/>
    </row>
    <row r="540" spans="12:12" ht="14.25" customHeight="1">
      <c r="L540" s="2"/>
    </row>
    <row r="541" spans="12:12" ht="14.25" customHeight="1">
      <c r="L541" s="2"/>
    </row>
    <row r="542" spans="12:12" ht="14.25" customHeight="1">
      <c r="L542" s="2"/>
    </row>
    <row r="543" spans="12:12" ht="14.25" customHeight="1">
      <c r="L543" s="2"/>
    </row>
    <row r="544" spans="12:12" ht="14.25" customHeight="1">
      <c r="L544" s="2"/>
    </row>
    <row r="545" spans="12:12" ht="14.25" customHeight="1">
      <c r="L545" s="2"/>
    </row>
    <row r="546" spans="12:12" ht="14.25" customHeight="1">
      <c r="L546" s="2"/>
    </row>
    <row r="547" spans="12:12" ht="14.25" customHeight="1">
      <c r="L547" s="2"/>
    </row>
    <row r="548" spans="12:12" ht="14.25" customHeight="1">
      <c r="L548" s="2"/>
    </row>
    <row r="549" spans="12:12" ht="14.25" customHeight="1">
      <c r="L549" s="2"/>
    </row>
    <row r="550" spans="12:12" ht="14.25" customHeight="1">
      <c r="L550" s="2"/>
    </row>
    <row r="551" spans="12:12" ht="14.25" customHeight="1">
      <c r="L551" s="2"/>
    </row>
    <row r="552" spans="12:12" ht="14.25" customHeight="1">
      <c r="L552" s="2"/>
    </row>
    <row r="553" spans="12:12" ht="14.25" customHeight="1">
      <c r="L553" s="2"/>
    </row>
    <row r="554" spans="12:12" ht="14.25" customHeight="1">
      <c r="L554" s="2"/>
    </row>
    <row r="555" spans="12:12" ht="14.25" customHeight="1">
      <c r="L555" s="2"/>
    </row>
    <row r="556" spans="12:12" ht="14.25" customHeight="1">
      <c r="L556" s="2"/>
    </row>
    <row r="557" spans="12:12" ht="14.25" customHeight="1">
      <c r="L557" s="2"/>
    </row>
    <row r="558" spans="12:12" ht="14.25" customHeight="1">
      <c r="L558" s="2"/>
    </row>
    <row r="559" spans="12:12" ht="14.25" customHeight="1">
      <c r="L559" s="2"/>
    </row>
    <row r="560" spans="12:12" ht="14.25" customHeight="1">
      <c r="L560" s="2"/>
    </row>
    <row r="561" spans="12:12" ht="14.25" customHeight="1">
      <c r="L561" s="2"/>
    </row>
    <row r="562" spans="12:12" ht="14.25" customHeight="1">
      <c r="L562" s="2"/>
    </row>
    <row r="563" spans="12:12" ht="14.25" customHeight="1">
      <c r="L563" s="2"/>
    </row>
    <row r="564" spans="12:12" ht="14.25" customHeight="1">
      <c r="L564" s="2"/>
    </row>
    <row r="565" spans="12:12" ht="14.25" customHeight="1">
      <c r="L565" s="2"/>
    </row>
    <row r="566" spans="12:12" ht="14.25" customHeight="1">
      <c r="L566" s="2"/>
    </row>
    <row r="567" spans="12:12" ht="14.25" customHeight="1">
      <c r="L567" s="2"/>
    </row>
    <row r="568" spans="12:12" ht="14.25" customHeight="1">
      <c r="L568" s="2"/>
    </row>
    <row r="569" spans="12:12" ht="14.25" customHeight="1">
      <c r="L569" s="2"/>
    </row>
    <row r="570" spans="12:12" ht="14.25" customHeight="1">
      <c r="L570" s="2"/>
    </row>
    <row r="571" spans="12:12" ht="14.25" customHeight="1">
      <c r="L571" s="2"/>
    </row>
    <row r="572" spans="12:12" ht="14.25" customHeight="1">
      <c r="L572" s="2"/>
    </row>
    <row r="573" spans="12:12" ht="14.25" customHeight="1">
      <c r="L573" s="2"/>
    </row>
    <row r="574" spans="12:12" ht="14.25" customHeight="1">
      <c r="L574" s="2"/>
    </row>
    <row r="575" spans="12:12" ht="14.25" customHeight="1">
      <c r="L575" s="2"/>
    </row>
    <row r="576" spans="12:12" ht="14.25" customHeight="1">
      <c r="L576" s="2"/>
    </row>
    <row r="577" spans="12:12" ht="14.25" customHeight="1">
      <c r="L577" s="2"/>
    </row>
    <row r="578" spans="12:12" ht="14.25" customHeight="1">
      <c r="L578" s="2"/>
    </row>
    <row r="579" spans="12:12" ht="14.25" customHeight="1">
      <c r="L579" s="2"/>
    </row>
    <row r="580" spans="12:12" ht="14.25" customHeight="1">
      <c r="L580" s="2"/>
    </row>
    <row r="581" spans="12:12" ht="14.25" customHeight="1">
      <c r="L581" s="2"/>
    </row>
    <row r="582" spans="12:12" ht="14.25" customHeight="1">
      <c r="L582" s="2"/>
    </row>
    <row r="583" spans="12:12" ht="14.25" customHeight="1">
      <c r="L583" s="2"/>
    </row>
    <row r="584" spans="12:12" ht="14.25" customHeight="1">
      <c r="L584" s="2"/>
    </row>
    <row r="585" spans="12:12" ht="14.25" customHeight="1">
      <c r="L585" s="2"/>
    </row>
    <row r="586" spans="12:12" ht="14.25" customHeight="1">
      <c r="L586" s="2"/>
    </row>
    <row r="587" spans="12:12" ht="14.25" customHeight="1">
      <c r="L587" s="2"/>
    </row>
    <row r="588" spans="12:12" ht="14.25" customHeight="1">
      <c r="L588" s="2"/>
    </row>
    <row r="589" spans="12:12" ht="14.25" customHeight="1">
      <c r="L589" s="2"/>
    </row>
    <row r="590" spans="12:12" ht="14.25" customHeight="1">
      <c r="L590" s="2"/>
    </row>
    <row r="591" spans="12:12" ht="14.25" customHeight="1">
      <c r="L591" s="2"/>
    </row>
    <row r="592" spans="12:12" ht="14.25" customHeight="1">
      <c r="L592" s="2"/>
    </row>
    <row r="593" spans="12:12" ht="14.25" customHeight="1">
      <c r="L593" s="2"/>
    </row>
    <row r="594" spans="12:12" ht="14.25" customHeight="1">
      <c r="L594" s="2"/>
    </row>
    <row r="595" spans="12:12" ht="14.25" customHeight="1">
      <c r="L595" s="2"/>
    </row>
    <row r="596" spans="12:12" ht="14.25" customHeight="1">
      <c r="L596" s="2"/>
    </row>
    <row r="597" spans="12:12" ht="14.25" customHeight="1">
      <c r="L597" s="2"/>
    </row>
    <row r="598" spans="12:12" ht="14.25" customHeight="1">
      <c r="L598" s="2"/>
    </row>
    <row r="599" spans="12:12" ht="14.25" customHeight="1">
      <c r="L599" s="2"/>
    </row>
    <row r="600" spans="12:12" ht="14.25" customHeight="1">
      <c r="L600" s="2"/>
    </row>
    <row r="601" spans="12:12" ht="14.25" customHeight="1">
      <c r="L601" s="2"/>
    </row>
    <row r="602" spans="12:12" ht="14.25" customHeight="1">
      <c r="L602" s="2"/>
    </row>
    <row r="603" spans="12:12" ht="14.25" customHeight="1">
      <c r="L603" s="2"/>
    </row>
    <row r="604" spans="12:12" ht="14.25" customHeight="1">
      <c r="L604" s="2"/>
    </row>
    <row r="605" spans="12:12" ht="14.25" customHeight="1">
      <c r="L605" s="2"/>
    </row>
    <row r="606" spans="12:12" ht="14.25" customHeight="1">
      <c r="L606" s="2"/>
    </row>
    <row r="607" spans="12:12" ht="14.25" customHeight="1">
      <c r="L607" s="2"/>
    </row>
    <row r="608" spans="12:12" ht="14.25" customHeight="1">
      <c r="L608" s="2"/>
    </row>
    <row r="609" spans="12:12" ht="14.25" customHeight="1">
      <c r="L609" s="2"/>
    </row>
    <row r="610" spans="12:12" ht="14.25" customHeight="1">
      <c r="L610" s="2"/>
    </row>
    <row r="611" spans="12:12" ht="14.25" customHeight="1">
      <c r="L611" s="2"/>
    </row>
    <row r="612" spans="12:12" ht="14.25" customHeight="1">
      <c r="L612" s="2"/>
    </row>
    <row r="613" spans="12:12" ht="14.25" customHeight="1">
      <c r="L613" s="2"/>
    </row>
    <row r="614" spans="12:12" ht="14.25" customHeight="1">
      <c r="L614" s="2"/>
    </row>
    <row r="615" spans="12:12" ht="14.25" customHeight="1">
      <c r="L615" s="2"/>
    </row>
    <row r="616" spans="12:12" ht="14.25" customHeight="1">
      <c r="L616" s="2"/>
    </row>
    <row r="617" spans="12:12" ht="14.25" customHeight="1">
      <c r="L617" s="2"/>
    </row>
    <row r="618" spans="12:12" ht="14.25" customHeight="1">
      <c r="L618" s="2"/>
    </row>
    <row r="619" spans="12:12" ht="14.25" customHeight="1">
      <c r="L619" s="2"/>
    </row>
    <row r="620" spans="12:12" ht="14.25" customHeight="1">
      <c r="L620" s="2"/>
    </row>
    <row r="621" spans="12:12" ht="14.25" customHeight="1">
      <c r="L621" s="2"/>
    </row>
    <row r="622" spans="12:12" ht="14.25" customHeight="1">
      <c r="L622" s="2"/>
    </row>
    <row r="623" spans="12:12" ht="14.25" customHeight="1">
      <c r="L623" s="2"/>
    </row>
    <row r="624" spans="12:12" ht="14.25" customHeight="1">
      <c r="L624" s="2"/>
    </row>
    <row r="625" spans="12:12" ht="14.25" customHeight="1">
      <c r="L625" s="2"/>
    </row>
    <row r="626" spans="12:12" ht="14.25" customHeight="1">
      <c r="L626" s="2"/>
    </row>
    <row r="627" spans="12:12" ht="14.25" customHeight="1">
      <c r="L627" s="2"/>
    </row>
    <row r="628" spans="12:12" ht="14.25" customHeight="1">
      <c r="L628" s="2"/>
    </row>
    <row r="629" spans="12:12" ht="14.25" customHeight="1">
      <c r="L629" s="2"/>
    </row>
    <row r="630" spans="12:12" ht="14.25" customHeight="1">
      <c r="L630" s="2"/>
    </row>
    <row r="631" spans="12:12" ht="14.25" customHeight="1">
      <c r="L631" s="2"/>
    </row>
    <row r="632" spans="12:12" ht="14.25" customHeight="1">
      <c r="L632" s="2"/>
    </row>
    <row r="633" spans="12:12" ht="14.25" customHeight="1">
      <c r="L633" s="2"/>
    </row>
    <row r="634" spans="12:12" ht="14.25" customHeight="1">
      <c r="L634" s="2"/>
    </row>
    <row r="635" spans="12:12" ht="14.25" customHeight="1">
      <c r="L635" s="2"/>
    </row>
    <row r="636" spans="12:12" ht="14.25" customHeight="1">
      <c r="L636" s="2"/>
    </row>
    <row r="637" spans="12:12" ht="14.25" customHeight="1">
      <c r="L637" s="2"/>
    </row>
    <row r="638" spans="12:12" ht="14.25" customHeight="1">
      <c r="L638" s="2"/>
    </row>
    <row r="639" spans="12:12" ht="14.25" customHeight="1">
      <c r="L639" s="2"/>
    </row>
    <row r="640" spans="12:12" ht="14.25" customHeight="1">
      <c r="L640" s="2"/>
    </row>
    <row r="641" spans="12:12" ht="14.25" customHeight="1">
      <c r="L641" s="2"/>
    </row>
    <row r="642" spans="12:12" ht="14.25" customHeight="1">
      <c r="L642" s="2"/>
    </row>
    <row r="643" spans="12:12" ht="14.25" customHeight="1">
      <c r="L643" s="2"/>
    </row>
    <row r="644" spans="12:12" ht="14.25" customHeight="1">
      <c r="L644" s="2"/>
    </row>
    <row r="645" spans="12:12" ht="14.25" customHeight="1">
      <c r="L645" s="2"/>
    </row>
    <row r="646" spans="12:12" ht="14.25" customHeight="1">
      <c r="L646" s="2"/>
    </row>
    <row r="647" spans="12:12" ht="14.25" customHeight="1">
      <c r="L647" s="2"/>
    </row>
    <row r="648" spans="12:12" ht="14.25" customHeight="1">
      <c r="L648" s="2"/>
    </row>
    <row r="649" spans="12:12" ht="14.25" customHeight="1">
      <c r="L649" s="2"/>
    </row>
    <row r="650" spans="12:12" ht="14.25" customHeight="1">
      <c r="L650" s="2"/>
    </row>
    <row r="651" spans="12:12" ht="14.25" customHeight="1">
      <c r="L651" s="2"/>
    </row>
    <row r="652" spans="12:12" ht="14.25" customHeight="1">
      <c r="L652" s="2"/>
    </row>
    <row r="653" spans="12:12" ht="14.25" customHeight="1">
      <c r="L653" s="2"/>
    </row>
    <row r="654" spans="12:12" ht="14.25" customHeight="1">
      <c r="L654" s="2"/>
    </row>
    <row r="655" spans="12:12" ht="14.25" customHeight="1">
      <c r="L655" s="2"/>
    </row>
    <row r="656" spans="12:12" ht="14.25" customHeight="1">
      <c r="L656" s="2"/>
    </row>
    <row r="657" spans="12:12" ht="14.25" customHeight="1">
      <c r="L657" s="2"/>
    </row>
    <row r="658" spans="12:12" ht="14.25" customHeight="1">
      <c r="L658" s="2"/>
    </row>
    <row r="659" spans="12:12" ht="14.25" customHeight="1">
      <c r="L659" s="2"/>
    </row>
    <row r="660" spans="12:12" ht="14.25" customHeight="1">
      <c r="L660" s="2"/>
    </row>
    <row r="661" spans="12:12" ht="14.25" customHeight="1">
      <c r="L661" s="2"/>
    </row>
    <row r="662" spans="12:12" ht="14.25" customHeight="1">
      <c r="L662" s="2"/>
    </row>
    <row r="663" spans="12:12" ht="14.25" customHeight="1">
      <c r="L663" s="2"/>
    </row>
    <row r="664" spans="12:12" ht="14.25" customHeight="1">
      <c r="L664" s="2"/>
    </row>
    <row r="665" spans="12:12" ht="14.25" customHeight="1">
      <c r="L665" s="2"/>
    </row>
    <row r="666" spans="12:12" ht="14.25" customHeight="1">
      <c r="L666" s="2"/>
    </row>
    <row r="667" spans="12:12" ht="14.25" customHeight="1">
      <c r="L667" s="2"/>
    </row>
    <row r="668" spans="12:12" ht="14.25" customHeight="1">
      <c r="L668" s="2"/>
    </row>
    <row r="669" spans="12:12" ht="14.25" customHeight="1">
      <c r="L669" s="2"/>
    </row>
    <row r="670" spans="12:12" ht="14.25" customHeight="1">
      <c r="L670" s="2"/>
    </row>
    <row r="671" spans="12:12" ht="14.25" customHeight="1">
      <c r="L671" s="2"/>
    </row>
    <row r="672" spans="12:12" ht="14.25" customHeight="1">
      <c r="L672" s="2"/>
    </row>
    <row r="673" spans="12:12" ht="14.25" customHeight="1">
      <c r="L673" s="2"/>
    </row>
    <row r="674" spans="12:12" ht="14.25" customHeight="1">
      <c r="L674" s="2"/>
    </row>
    <row r="675" spans="12:12" ht="14.25" customHeight="1">
      <c r="L675" s="2"/>
    </row>
    <row r="676" spans="12:12" ht="14.25" customHeight="1">
      <c r="L676" s="2"/>
    </row>
    <row r="677" spans="12:12" ht="14.25" customHeight="1">
      <c r="L677" s="2"/>
    </row>
    <row r="678" spans="12:12" ht="14.25" customHeight="1">
      <c r="L678" s="2"/>
    </row>
    <row r="679" spans="12:12" ht="14.25" customHeight="1">
      <c r="L679" s="2"/>
    </row>
    <row r="680" spans="12:12" ht="14.25" customHeight="1">
      <c r="L680" s="2"/>
    </row>
    <row r="681" spans="12:12" ht="14.25" customHeight="1">
      <c r="L681" s="2"/>
    </row>
    <row r="682" spans="12:12" ht="14.25" customHeight="1">
      <c r="L682" s="2"/>
    </row>
    <row r="683" spans="12:12" ht="14.25" customHeight="1">
      <c r="L683" s="2"/>
    </row>
    <row r="684" spans="12:12" ht="14.25" customHeight="1">
      <c r="L684" s="2"/>
    </row>
    <row r="685" spans="12:12" ht="14.25" customHeight="1">
      <c r="L685" s="2"/>
    </row>
    <row r="686" spans="12:12" ht="14.25" customHeight="1">
      <c r="L686" s="2"/>
    </row>
    <row r="687" spans="12:12" ht="14.25" customHeight="1">
      <c r="L687" s="2"/>
    </row>
    <row r="688" spans="12:12" ht="14.25" customHeight="1">
      <c r="L688" s="2"/>
    </row>
    <row r="689" spans="12:12" ht="14.25" customHeight="1">
      <c r="L689" s="2"/>
    </row>
    <row r="690" spans="12:12" ht="14.25" customHeight="1">
      <c r="L690" s="2"/>
    </row>
    <row r="691" spans="12:12" ht="14.25" customHeight="1">
      <c r="L691" s="2"/>
    </row>
    <row r="692" spans="12:12" ht="14.25" customHeight="1">
      <c r="L692" s="2"/>
    </row>
    <row r="693" spans="12:12" ht="14.25" customHeight="1">
      <c r="L693" s="2"/>
    </row>
    <row r="694" spans="12:12" ht="14.25" customHeight="1">
      <c r="L694" s="2"/>
    </row>
    <row r="695" spans="12:12" ht="14.25" customHeight="1">
      <c r="L695" s="2"/>
    </row>
    <row r="696" spans="12:12" ht="14.25" customHeight="1">
      <c r="L696" s="2"/>
    </row>
    <row r="697" spans="12:12" ht="14.25" customHeight="1">
      <c r="L697" s="2"/>
    </row>
    <row r="698" spans="12:12" ht="14.25" customHeight="1">
      <c r="L698" s="2"/>
    </row>
    <row r="699" spans="12:12" ht="14.25" customHeight="1">
      <c r="L699" s="2"/>
    </row>
    <row r="700" spans="12:12" ht="14.25" customHeight="1">
      <c r="L700" s="2"/>
    </row>
    <row r="701" spans="12:12" ht="14.25" customHeight="1">
      <c r="L701" s="2"/>
    </row>
    <row r="702" spans="12:12" ht="14.25" customHeight="1">
      <c r="L702" s="2"/>
    </row>
    <row r="703" spans="12:12" ht="14.25" customHeight="1">
      <c r="L703" s="2"/>
    </row>
    <row r="704" spans="12:12" ht="14.25" customHeight="1">
      <c r="L704" s="2"/>
    </row>
    <row r="705" spans="12:12" ht="14.25" customHeight="1">
      <c r="L705" s="2"/>
    </row>
    <row r="706" spans="12:12" ht="14.25" customHeight="1">
      <c r="L706" s="2"/>
    </row>
    <row r="707" spans="12:12" ht="14.25" customHeight="1">
      <c r="L707" s="2"/>
    </row>
    <row r="708" spans="12:12" ht="14.25" customHeight="1">
      <c r="L708" s="2"/>
    </row>
    <row r="709" spans="12:12" ht="14.25" customHeight="1">
      <c r="L709" s="2"/>
    </row>
    <row r="710" spans="12:12" ht="14.25" customHeight="1">
      <c r="L710" s="2"/>
    </row>
    <row r="711" spans="12:12" ht="14.25" customHeight="1">
      <c r="L711" s="2"/>
    </row>
    <row r="712" spans="12:12" ht="14.25" customHeight="1">
      <c r="L712" s="2"/>
    </row>
    <row r="713" spans="12:12" ht="14.25" customHeight="1">
      <c r="L713" s="2"/>
    </row>
    <row r="714" spans="12:12" ht="14.25" customHeight="1">
      <c r="L714" s="2"/>
    </row>
    <row r="715" spans="12:12" ht="14.25" customHeight="1">
      <c r="L715" s="2"/>
    </row>
    <row r="716" spans="12:12" ht="14.25" customHeight="1">
      <c r="L716" s="2"/>
    </row>
    <row r="717" spans="12:12" ht="14.25" customHeight="1">
      <c r="L717" s="2"/>
    </row>
    <row r="718" spans="12:12" ht="14.25" customHeight="1">
      <c r="L718" s="2"/>
    </row>
    <row r="719" spans="12:12" ht="14.25" customHeight="1">
      <c r="L719" s="2"/>
    </row>
    <row r="720" spans="12:12" ht="14.25" customHeight="1">
      <c r="L720" s="2"/>
    </row>
    <row r="721" spans="12:12" ht="14.25" customHeight="1">
      <c r="L721" s="2"/>
    </row>
    <row r="722" spans="12:12" ht="14.25" customHeight="1">
      <c r="L722" s="2"/>
    </row>
    <row r="723" spans="12:12" ht="14.25" customHeight="1">
      <c r="L723" s="2"/>
    </row>
    <row r="724" spans="12:12" ht="14.25" customHeight="1">
      <c r="L724" s="2"/>
    </row>
    <row r="725" spans="12:12" ht="14.25" customHeight="1">
      <c r="L725" s="2"/>
    </row>
    <row r="726" spans="12:12" ht="14.25" customHeight="1">
      <c r="L726" s="2"/>
    </row>
    <row r="727" spans="12:12" ht="14.25" customHeight="1">
      <c r="L727" s="2"/>
    </row>
    <row r="728" spans="12:12" ht="14.25" customHeight="1">
      <c r="L728" s="2"/>
    </row>
    <row r="729" spans="12:12" ht="14.25" customHeight="1">
      <c r="L729" s="2"/>
    </row>
    <row r="730" spans="12:12" ht="14.25" customHeight="1">
      <c r="L730" s="2"/>
    </row>
    <row r="731" spans="12:12" ht="14.25" customHeight="1">
      <c r="L731" s="2"/>
    </row>
    <row r="732" spans="12:12" ht="14.25" customHeight="1">
      <c r="L732" s="2"/>
    </row>
    <row r="733" spans="12:12" ht="14.25" customHeight="1">
      <c r="L733" s="2"/>
    </row>
    <row r="734" spans="12:12" ht="14.25" customHeight="1">
      <c r="L734" s="2"/>
    </row>
    <row r="735" spans="12:12" ht="14.25" customHeight="1">
      <c r="L735" s="2"/>
    </row>
    <row r="736" spans="12:12" ht="14.25" customHeight="1">
      <c r="L736" s="2"/>
    </row>
    <row r="737" spans="12:12" ht="14.25" customHeight="1">
      <c r="L737" s="2"/>
    </row>
    <row r="738" spans="12:12" ht="14.25" customHeight="1">
      <c r="L738" s="2"/>
    </row>
    <row r="739" spans="12:12" ht="14.25" customHeight="1">
      <c r="L739" s="2"/>
    </row>
    <row r="740" spans="12:12" ht="14.25" customHeight="1">
      <c r="L740" s="2"/>
    </row>
    <row r="741" spans="12:12" ht="14.25" customHeight="1">
      <c r="L741" s="2"/>
    </row>
    <row r="742" spans="12:12" ht="14.25" customHeight="1">
      <c r="L742" s="2"/>
    </row>
    <row r="743" spans="12:12" ht="14.25" customHeight="1">
      <c r="L743" s="2"/>
    </row>
    <row r="744" spans="12:12" ht="14.25" customHeight="1">
      <c r="L744" s="2"/>
    </row>
    <row r="745" spans="12:12" ht="14.25" customHeight="1">
      <c r="L745" s="2"/>
    </row>
    <row r="746" spans="12:12" ht="14.25" customHeight="1">
      <c r="L746" s="2"/>
    </row>
    <row r="747" spans="12:12" ht="14.25" customHeight="1">
      <c r="L747" s="2"/>
    </row>
    <row r="748" spans="12:12" ht="14.25" customHeight="1">
      <c r="L748" s="2"/>
    </row>
    <row r="749" spans="12:12" ht="14.25" customHeight="1">
      <c r="L749" s="2"/>
    </row>
    <row r="750" spans="12:12" ht="14.25" customHeight="1">
      <c r="L750" s="2"/>
    </row>
    <row r="751" spans="12:12" ht="14.25" customHeight="1">
      <c r="L751" s="2"/>
    </row>
    <row r="752" spans="12:12" ht="14.25" customHeight="1">
      <c r="L752" s="2"/>
    </row>
    <row r="753" spans="12:12" ht="14.25" customHeight="1">
      <c r="L753" s="2"/>
    </row>
    <row r="754" spans="12:12" ht="14.25" customHeight="1">
      <c r="L754" s="2"/>
    </row>
    <row r="755" spans="12:12" ht="14.25" customHeight="1">
      <c r="L755" s="2"/>
    </row>
    <row r="756" spans="12:12" ht="14.25" customHeight="1">
      <c r="L756" s="2"/>
    </row>
    <row r="757" spans="12:12" ht="14.25" customHeight="1">
      <c r="L757" s="2"/>
    </row>
    <row r="758" spans="12:12" ht="14.25" customHeight="1">
      <c r="L758" s="2"/>
    </row>
    <row r="759" spans="12:12" ht="14.25" customHeight="1">
      <c r="L759" s="2"/>
    </row>
    <row r="760" spans="12:12" ht="14.25" customHeight="1">
      <c r="L760" s="2"/>
    </row>
    <row r="761" spans="12:12" ht="14.25" customHeight="1">
      <c r="L761" s="2"/>
    </row>
    <row r="762" spans="12:12" ht="14.25" customHeight="1">
      <c r="L762" s="2"/>
    </row>
    <row r="763" spans="12:12" ht="14.25" customHeight="1">
      <c r="L763" s="2"/>
    </row>
    <row r="764" spans="12:12" ht="14.25" customHeight="1">
      <c r="L764" s="2"/>
    </row>
    <row r="765" spans="12:12" ht="14.25" customHeight="1">
      <c r="L765" s="2"/>
    </row>
    <row r="766" spans="12:12" ht="14.25" customHeight="1">
      <c r="L766" s="2"/>
    </row>
    <row r="767" spans="12:12" ht="14.25" customHeight="1">
      <c r="L767" s="2"/>
    </row>
    <row r="768" spans="12:12" ht="14.25" customHeight="1">
      <c r="L768" s="2"/>
    </row>
    <row r="769" spans="12:12" ht="14.25" customHeight="1">
      <c r="L769" s="2"/>
    </row>
    <row r="770" spans="12:12" ht="14.25" customHeight="1">
      <c r="L770" s="2"/>
    </row>
    <row r="771" spans="12:12" ht="14.25" customHeight="1">
      <c r="L771" s="2"/>
    </row>
    <row r="772" spans="12:12" ht="14.25" customHeight="1">
      <c r="L772" s="2"/>
    </row>
    <row r="773" spans="12:12" ht="14.25" customHeight="1">
      <c r="L773" s="2"/>
    </row>
    <row r="774" spans="12:12" ht="14.25" customHeight="1">
      <c r="L774" s="2"/>
    </row>
    <row r="775" spans="12:12" ht="14.25" customHeight="1">
      <c r="L775" s="2"/>
    </row>
    <row r="776" spans="12:12" ht="14.25" customHeight="1">
      <c r="L776" s="2"/>
    </row>
    <row r="777" spans="12:12" ht="14.25" customHeight="1">
      <c r="L777" s="2"/>
    </row>
    <row r="778" spans="12:12" ht="14.25" customHeight="1">
      <c r="L778" s="2"/>
    </row>
    <row r="779" spans="12:12" ht="14.25" customHeight="1">
      <c r="L779" s="2"/>
    </row>
    <row r="780" spans="12:12" ht="14.25" customHeight="1">
      <c r="L780" s="2"/>
    </row>
    <row r="781" spans="12:12" ht="14.25" customHeight="1">
      <c r="L781" s="2"/>
    </row>
    <row r="782" spans="12:12" ht="14.25" customHeight="1">
      <c r="L782" s="2"/>
    </row>
    <row r="783" spans="12:12" ht="14.25" customHeight="1">
      <c r="L783" s="2"/>
    </row>
    <row r="784" spans="12:12" ht="14.25" customHeight="1">
      <c r="L784" s="2"/>
    </row>
    <row r="785" spans="12:12" ht="14.25" customHeight="1">
      <c r="L785" s="2"/>
    </row>
    <row r="786" spans="12:12" ht="14.25" customHeight="1">
      <c r="L786" s="2"/>
    </row>
    <row r="787" spans="12:12" ht="14.25" customHeight="1">
      <c r="L787" s="2"/>
    </row>
    <row r="788" spans="12:12" ht="14.25" customHeight="1">
      <c r="L788" s="2"/>
    </row>
    <row r="789" spans="12:12" ht="14.25" customHeight="1">
      <c r="L789" s="2"/>
    </row>
    <row r="790" spans="12:12" ht="14.25" customHeight="1">
      <c r="L790" s="2"/>
    </row>
    <row r="791" spans="12:12" ht="14.25" customHeight="1">
      <c r="L791" s="2"/>
    </row>
    <row r="792" spans="12:12" ht="14.25" customHeight="1">
      <c r="L792" s="2"/>
    </row>
    <row r="793" spans="12:12" ht="14.25" customHeight="1">
      <c r="L793" s="2"/>
    </row>
    <row r="794" spans="12:12" ht="14.25" customHeight="1">
      <c r="L794" s="2"/>
    </row>
    <row r="795" spans="12:12" ht="14.25" customHeight="1">
      <c r="L795" s="2"/>
    </row>
    <row r="796" spans="12:12" ht="14.25" customHeight="1">
      <c r="L796" s="2"/>
    </row>
    <row r="797" spans="12:12" ht="14.25" customHeight="1">
      <c r="L797" s="2"/>
    </row>
    <row r="798" spans="12:12" ht="14.25" customHeight="1">
      <c r="L798" s="2"/>
    </row>
    <row r="799" spans="12:12" ht="14.25" customHeight="1">
      <c r="L799" s="2"/>
    </row>
    <row r="800" spans="12:12" ht="14.25" customHeight="1">
      <c r="L800" s="2"/>
    </row>
    <row r="801" spans="12:12" ht="14.25" customHeight="1">
      <c r="L801" s="2"/>
    </row>
    <row r="802" spans="12:12" ht="14.25" customHeight="1">
      <c r="L802" s="2"/>
    </row>
    <row r="803" spans="12:12" ht="14.25" customHeight="1">
      <c r="L803" s="2"/>
    </row>
    <row r="804" spans="12:12" ht="14.25" customHeight="1">
      <c r="L804" s="2"/>
    </row>
    <row r="805" spans="12:12" ht="14.25" customHeight="1">
      <c r="L805" s="2"/>
    </row>
    <row r="806" spans="12:12" ht="14.25" customHeight="1">
      <c r="L806" s="2"/>
    </row>
    <row r="807" spans="12:12" ht="14.25" customHeight="1">
      <c r="L807" s="2"/>
    </row>
    <row r="808" spans="12:12" ht="14.25" customHeight="1">
      <c r="L808" s="2"/>
    </row>
    <row r="809" spans="12:12" ht="14.25" customHeight="1">
      <c r="L809" s="2"/>
    </row>
    <row r="810" spans="12:12" ht="14.25" customHeight="1">
      <c r="L810" s="2"/>
    </row>
    <row r="811" spans="12:12" ht="14.25" customHeight="1">
      <c r="L811" s="2"/>
    </row>
    <row r="812" spans="12:12" ht="14.25" customHeight="1">
      <c r="L812" s="2"/>
    </row>
    <row r="813" spans="12:12" ht="14.25" customHeight="1">
      <c r="L813" s="2"/>
    </row>
    <row r="814" spans="12:12" ht="14.25" customHeight="1">
      <c r="L814" s="2"/>
    </row>
    <row r="815" spans="12:12" ht="14.25" customHeight="1">
      <c r="L815" s="2"/>
    </row>
    <row r="816" spans="12:12" ht="14.25" customHeight="1">
      <c r="L816" s="2"/>
    </row>
    <row r="817" spans="12:12" ht="14.25" customHeight="1">
      <c r="L817" s="2"/>
    </row>
    <row r="818" spans="12:12" ht="14.25" customHeight="1">
      <c r="L818" s="2"/>
    </row>
    <row r="819" spans="12:12" ht="14.25" customHeight="1">
      <c r="L819" s="2"/>
    </row>
    <row r="820" spans="12:12" ht="14.25" customHeight="1">
      <c r="L820" s="2"/>
    </row>
    <row r="821" spans="12:12" ht="14.25" customHeight="1">
      <c r="L821" s="2"/>
    </row>
    <row r="822" spans="12:12" ht="14.25" customHeight="1">
      <c r="L822" s="2"/>
    </row>
    <row r="823" spans="12:12" ht="14.25" customHeight="1">
      <c r="L823" s="2"/>
    </row>
    <row r="824" spans="12:12" ht="14.25" customHeight="1">
      <c r="L824" s="2"/>
    </row>
    <row r="825" spans="12:12" ht="14.25" customHeight="1">
      <c r="L825" s="2"/>
    </row>
    <row r="826" spans="12:12" ht="14.25" customHeight="1">
      <c r="L826" s="2"/>
    </row>
    <row r="827" spans="12:12" ht="14.25" customHeight="1">
      <c r="L827" s="2"/>
    </row>
    <row r="828" spans="12:12" ht="14.25" customHeight="1">
      <c r="L828" s="2"/>
    </row>
    <row r="829" spans="12:12" ht="14.25" customHeight="1">
      <c r="L829" s="2"/>
    </row>
    <row r="830" spans="12:12" ht="14.25" customHeight="1">
      <c r="L830" s="2"/>
    </row>
    <row r="831" spans="12:12" ht="14.25" customHeight="1">
      <c r="L831" s="2"/>
    </row>
    <row r="832" spans="12:12" ht="14.25" customHeight="1">
      <c r="L832" s="2"/>
    </row>
    <row r="833" spans="12:12" ht="14.25" customHeight="1">
      <c r="L833" s="2"/>
    </row>
    <row r="834" spans="12:12" ht="14.25" customHeight="1">
      <c r="L834" s="2"/>
    </row>
    <row r="835" spans="12:12" ht="14.25" customHeight="1">
      <c r="L835" s="2"/>
    </row>
    <row r="836" spans="12:12" ht="14.25" customHeight="1">
      <c r="L836" s="2"/>
    </row>
    <row r="837" spans="12:12" ht="14.25" customHeight="1">
      <c r="L837" s="2"/>
    </row>
    <row r="838" spans="12:12" ht="14.25" customHeight="1">
      <c r="L838" s="2"/>
    </row>
    <row r="839" spans="12:12" ht="14.25" customHeight="1">
      <c r="L839" s="2"/>
    </row>
    <row r="840" spans="12:12" ht="14.25" customHeight="1">
      <c r="L840" s="2"/>
    </row>
    <row r="841" spans="12:12" ht="14.25" customHeight="1">
      <c r="L841" s="2"/>
    </row>
    <row r="842" spans="12:12" ht="14.25" customHeight="1">
      <c r="L842" s="2"/>
    </row>
    <row r="843" spans="12:12" ht="14.25" customHeight="1">
      <c r="L843" s="2"/>
    </row>
    <row r="844" spans="12:12" ht="14.25" customHeight="1">
      <c r="L844" s="2"/>
    </row>
    <row r="845" spans="12:12" ht="14.25" customHeight="1">
      <c r="L845" s="2"/>
    </row>
    <row r="846" spans="12:12" ht="14.25" customHeight="1">
      <c r="L846" s="2"/>
    </row>
    <row r="847" spans="12:12" ht="14.25" customHeight="1">
      <c r="L847" s="2"/>
    </row>
    <row r="848" spans="12:12" ht="14.25" customHeight="1">
      <c r="L848" s="2"/>
    </row>
    <row r="849" spans="12:12" ht="14.25" customHeight="1">
      <c r="L849" s="2"/>
    </row>
    <row r="850" spans="12:12" ht="14.25" customHeight="1">
      <c r="L850" s="2"/>
    </row>
    <row r="851" spans="12:12" ht="14.25" customHeight="1">
      <c r="L851" s="2"/>
    </row>
    <row r="852" spans="12:12" ht="14.25" customHeight="1">
      <c r="L852" s="2"/>
    </row>
    <row r="853" spans="12:12" ht="14.25" customHeight="1">
      <c r="L853" s="2"/>
    </row>
    <row r="854" spans="12:12" ht="14.25" customHeight="1">
      <c r="L854" s="2"/>
    </row>
    <row r="855" spans="12:12" ht="14.25" customHeight="1">
      <c r="L855" s="2"/>
    </row>
    <row r="856" spans="12:12" ht="14.25" customHeight="1">
      <c r="L856" s="2"/>
    </row>
    <row r="857" spans="12:12" ht="14.25" customHeight="1">
      <c r="L857" s="2"/>
    </row>
    <row r="858" spans="12:12" ht="14.25" customHeight="1">
      <c r="L858" s="2"/>
    </row>
    <row r="859" spans="12:12" ht="14.25" customHeight="1">
      <c r="L859" s="2"/>
    </row>
    <row r="860" spans="12:12" ht="14.25" customHeight="1">
      <c r="L860" s="2"/>
    </row>
    <row r="861" spans="12:12" ht="14.25" customHeight="1">
      <c r="L861" s="2"/>
    </row>
    <row r="862" spans="12:12" ht="14.25" customHeight="1">
      <c r="L862" s="2"/>
    </row>
    <row r="863" spans="12:12" ht="14.25" customHeight="1">
      <c r="L863" s="2"/>
    </row>
    <row r="864" spans="12:12" ht="14.25" customHeight="1">
      <c r="L864" s="2"/>
    </row>
    <row r="865" spans="12:12" ht="14.25" customHeight="1">
      <c r="L865" s="2"/>
    </row>
    <row r="866" spans="12:12" ht="14.25" customHeight="1">
      <c r="L866" s="2"/>
    </row>
    <row r="867" spans="12:12" ht="14.25" customHeight="1">
      <c r="L867" s="2"/>
    </row>
    <row r="868" spans="12:12" ht="14.25" customHeight="1">
      <c r="L868" s="2"/>
    </row>
    <row r="869" spans="12:12" ht="14.25" customHeight="1">
      <c r="L869" s="2"/>
    </row>
    <row r="870" spans="12:12" ht="14.25" customHeight="1">
      <c r="L870" s="2"/>
    </row>
    <row r="871" spans="12:12" ht="14.25" customHeight="1">
      <c r="L871" s="2"/>
    </row>
    <row r="872" spans="12:12" ht="14.25" customHeight="1">
      <c r="L872" s="2"/>
    </row>
    <row r="873" spans="12:12" ht="14.25" customHeight="1">
      <c r="L873" s="2"/>
    </row>
    <row r="874" spans="12:12" ht="14.25" customHeight="1">
      <c r="L874" s="2"/>
    </row>
    <row r="875" spans="12:12" ht="14.25" customHeight="1">
      <c r="L875" s="2"/>
    </row>
    <row r="876" spans="12:12" ht="14.25" customHeight="1">
      <c r="L876" s="2"/>
    </row>
    <row r="877" spans="12:12" ht="14.25" customHeight="1">
      <c r="L877" s="2"/>
    </row>
    <row r="878" spans="12:12" ht="14.25" customHeight="1">
      <c r="L878" s="2"/>
    </row>
    <row r="879" spans="12:12" ht="14.25" customHeight="1">
      <c r="L879" s="2"/>
    </row>
    <row r="880" spans="12:12" ht="14.25" customHeight="1">
      <c r="L880" s="2"/>
    </row>
    <row r="881" spans="12:12" ht="14.25" customHeight="1">
      <c r="L881" s="2"/>
    </row>
    <row r="882" spans="12:12" ht="14.25" customHeight="1">
      <c r="L882" s="2"/>
    </row>
    <row r="883" spans="12:12" ht="14.25" customHeight="1">
      <c r="L883" s="2"/>
    </row>
    <row r="884" spans="12:12" ht="14.25" customHeight="1">
      <c r="L884" s="2"/>
    </row>
    <row r="885" spans="12:12" ht="14.25" customHeight="1">
      <c r="L885" s="2"/>
    </row>
    <row r="886" spans="12:12" ht="14.25" customHeight="1">
      <c r="L886" s="2"/>
    </row>
    <row r="887" spans="12:12" ht="14.25" customHeight="1">
      <c r="L887" s="2"/>
    </row>
    <row r="888" spans="12:12" ht="14.25" customHeight="1">
      <c r="L888" s="2"/>
    </row>
    <row r="889" spans="12:12" ht="14.25" customHeight="1">
      <c r="L889" s="2"/>
    </row>
    <row r="890" spans="12:12" ht="14.25" customHeight="1">
      <c r="L890" s="2"/>
    </row>
    <row r="891" spans="12:12" ht="14.25" customHeight="1">
      <c r="L891" s="2"/>
    </row>
    <row r="892" spans="12:12" ht="14.25" customHeight="1">
      <c r="L892" s="2"/>
    </row>
    <row r="893" spans="12:12" ht="14.25" customHeight="1">
      <c r="L893" s="2"/>
    </row>
    <row r="894" spans="12:12" ht="14.25" customHeight="1">
      <c r="L894" s="2"/>
    </row>
    <row r="895" spans="12:12" ht="14.25" customHeight="1">
      <c r="L895" s="2"/>
    </row>
    <row r="896" spans="12:12" ht="14.25" customHeight="1">
      <c r="L896" s="2"/>
    </row>
    <row r="897" spans="12:12" ht="14.25" customHeight="1">
      <c r="L897" s="2"/>
    </row>
    <row r="898" spans="12:12" ht="14.25" customHeight="1">
      <c r="L898" s="2"/>
    </row>
    <row r="899" spans="12:12" ht="14.25" customHeight="1">
      <c r="L899" s="2"/>
    </row>
    <row r="900" spans="12:12" ht="14.25" customHeight="1">
      <c r="L900" s="2"/>
    </row>
    <row r="901" spans="12:12" ht="14.25" customHeight="1">
      <c r="L901" s="2"/>
    </row>
    <row r="902" spans="12:12" ht="14.25" customHeight="1">
      <c r="L902" s="2"/>
    </row>
    <row r="903" spans="12:12" ht="14.25" customHeight="1">
      <c r="L903" s="2"/>
    </row>
    <row r="904" spans="12:12" ht="14.25" customHeight="1">
      <c r="L904" s="2"/>
    </row>
    <row r="905" spans="12:12" ht="14.25" customHeight="1">
      <c r="L905" s="2"/>
    </row>
    <row r="906" spans="12:12" ht="14.25" customHeight="1">
      <c r="L906" s="2"/>
    </row>
    <row r="907" spans="12:12" ht="14.25" customHeight="1">
      <c r="L907" s="2"/>
    </row>
    <row r="908" spans="12:12" ht="14.25" customHeight="1">
      <c r="L908" s="2"/>
    </row>
    <row r="909" spans="12:12" ht="14.25" customHeight="1">
      <c r="L909" s="2"/>
    </row>
    <row r="910" spans="12:12" ht="14.25" customHeight="1">
      <c r="L910" s="2"/>
    </row>
    <row r="911" spans="12:12" ht="14.25" customHeight="1">
      <c r="L911" s="2"/>
    </row>
    <row r="912" spans="12:12" ht="14.25" customHeight="1">
      <c r="L912" s="2"/>
    </row>
    <row r="913" spans="12:12" ht="14.25" customHeight="1">
      <c r="L913" s="2"/>
    </row>
    <row r="914" spans="12:12" ht="14.25" customHeight="1">
      <c r="L914" s="2"/>
    </row>
    <row r="915" spans="12:12" ht="14.25" customHeight="1">
      <c r="L915" s="2"/>
    </row>
    <row r="916" spans="12:12" ht="14.25" customHeight="1">
      <c r="L916" s="2"/>
    </row>
    <row r="917" spans="12:12" ht="14.25" customHeight="1">
      <c r="L917" s="2"/>
    </row>
    <row r="918" spans="12:12" ht="14.25" customHeight="1">
      <c r="L918" s="2"/>
    </row>
    <row r="919" spans="12:12" ht="14.25" customHeight="1">
      <c r="L919" s="2"/>
    </row>
    <row r="920" spans="12:12" ht="14.25" customHeight="1">
      <c r="L920" s="2"/>
    </row>
    <row r="921" spans="12:12" ht="14.25" customHeight="1">
      <c r="L921" s="2"/>
    </row>
    <row r="922" spans="12:12" ht="14.25" customHeight="1">
      <c r="L922" s="2"/>
    </row>
    <row r="923" spans="12:12" ht="14.25" customHeight="1">
      <c r="L923" s="2"/>
    </row>
    <row r="924" spans="12:12" ht="14.25" customHeight="1">
      <c r="L924" s="2"/>
    </row>
    <row r="925" spans="12:12" ht="14.25" customHeight="1">
      <c r="L925" s="2"/>
    </row>
    <row r="926" spans="12:12" ht="14.25" customHeight="1">
      <c r="L926" s="2"/>
    </row>
    <row r="927" spans="12:12" ht="14.25" customHeight="1">
      <c r="L927" s="2"/>
    </row>
    <row r="928" spans="12:12" ht="14.25" customHeight="1">
      <c r="L928" s="2"/>
    </row>
    <row r="929" spans="12:12" ht="14.25" customHeight="1">
      <c r="L929" s="2"/>
    </row>
    <row r="930" spans="12:12" ht="14.25" customHeight="1">
      <c r="L930" s="2"/>
    </row>
    <row r="931" spans="12:12" ht="14.25" customHeight="1">
      <c r="L931" s="2"/>
    </row>
    <row r="932" spans="12:12" ht="14.25" customHeight="1">
      <c r="L932" s="2"/>
    </row>
    <row r="933" spans="12:12" ht="14.25" customHeight="1">
      <c r="L933" s="2"/>
    </row>
    <row r="934" spans="12:12" ht="14.25" customHeight="1">
      <c r="L934" s="2"/>
    </row>
    <row r="935" spans="12:12" ht="14.25" customHeight="1">
      <c r="L935" s="2"/>
    </row>
    <row r="936" spans="12:12" ht="14.25" customHeight="1">
      <c r="L936" s="2"/>
    </row>
    <row r="937" spans="12:12" ht="14.25" customHeight="1">
      <c r="L937" s="2"/>
    </row>
    <row r="938" spans="12:12" ht="14.25" customHeight="1">
      <c r="L938" s="2"/>
    </row>
    <row r="939" spans="12:12" ht="14.25" customHeight="1">
      <c r="L939" s="2"/>
    </row>
    <row r="940" spans="12:12" ht="14.25" customHeight="1">
      <c r="L940" s="2"/>
    </row>
    <row r="941" spans="12:12" ht="14.25" customHeight="1">
      <c r="L941" s="2"/>
    </row>
    <row r="942" spans="12:12" ht="14.25" customHeight="1">
      <c r="L942" s="2"/>
    </row>
    <row r="943" spans="12:12" ht="14.25" customHeight="1">
      <c r="L943" s="2"/>
    </row>
    <row r="944" spans="12:12" ht="14.25" customHeight="1">
      <c r="L944" s="2"/>
    </row>
    <row r="945" spans="12:12" ht="14.25" customHeight="1">
      <c r="L945" s="2"/>
    </row>
    <row r="946" spans="12:12" ht="14.25" customHeight="1">
      <c r="L946" s="2"/>
    </row>
    <row r="947" spans="12:12" ht="14.25" customHeight="1">
      <c r="L947" s="2"/>
    </row>
    <row r="948" spans="12:12" ht="14.25" customHeight="1">
      <c r="L948" s="2"/>
    </row>
    <row r="949" spans="12:12" ht="14.25" customHeight="1">
      <c r="L949" s="2"/>
    </row>
    <row r="950" spans="12:12" ht="14.25" customHeight="1">
      <c r="L950" s="2"/>
    </row>
    <row r="951" spans="12:12" ht="14.25" customHeight="1">
      <c r="L951" s="2"/>
    </row>
    <row r="952" spans="12:12" ht="14.25" customHeight="1">
      <c r="L952" s="2"/>
    </row>
    <row r="953" spans="12:12" ht="14.25" customHeight="1">
      <c r="L953" s="2"/>
    </row>
    <row r="954" spans="12:12" ht="14.25" customHeight="1">
      <c r="L954" s="2"/>
    </row>
    <row r="955" spans="12:12" ht="14.25" customHeight="1">
      <c r="L955" s="2"/>
    </row>
    <row r="956" spans="12:12" ht="14.25" customHeight="1">
      <c r="L956" s="2"/>
    </row>
    <row r="957" spans="12:12" ht="14.25" customHeight="1">
      <c r="L957" s="2"/>
    </row>
    <row r="958" spans="12:12" ht="14.25" customHeight="1">
      <c r="L958" s="2"/>
    </row>
    <row r="959" spans="12:12" ht="14.25" customHeight="1">
      <c r="L959" s="2"/>
    </row>
    <row r="960" spans="12:12" ht="14.25" customHeight="1">
      <c r="L960" s="2"/>
    </row>
    <row r="961" spans="12:12" ht="14.25" customHeight="1">
      <c r="L961" s="2"/>
    </row>
    <row r="962" spans="12:12" ht="14.25" customHeight="1">
      <c r="L962" s="2"/>
    </row>
    <row r="963" spans="12:12" ht="14.25" customHeight="1">
      <c r="L963" s="2"/>
    </row>
    <row r="964" spans="12:12" ht="14.25" customHeight="1">
      <c r="L964" s="2"/>
    </row>
    <row r="965" spans="12:12" ht="14.25" customHeight="1">
      <c r="L965" s="2"/>
    </row>
    <row r="966" spans="12:12" ht="14.25" customHeight="1">
      <c r="L966" s="2"/>
    </row>
    <row r="967" spans="12:12" ht="14.25" customHeight="1">
      <c r="L967" s="2"/>
    </row>
    <row r="968" spans="12:12" ht="14.25" customHeight="1">
      <c r="L968" s="2"/>
    </row>
    <row r="969" spans="12:12" ht="14.25" customHeight="1">
      <c r="L969" s="2"/>
    </row>
    <row r="970" spans="12:12" ht="14.25" customHeight="1">
      <c r="L970" s="2"/>
    </row>
    <row r="971" spans="12:12" ht="14.25" customHeight="1">
      <c r="L971" s="2"/>
    </row>
    <row r="972" spans="12:12" ht="14.25" customHeight="1">
      <c r="L972" s="2"/>
    </row>
    <row r="973" spans="12:12" ht="14.25" customHeight="1">
      <c r="L973" s="2"/>
    </row>
    <row r="974" spans="12:12" ht="14.25" customHeight="1">
      <c r="L974" s="2"/>
    </row>
    <row r="975" spans="12:12" ht="14.25" customHeight="1">
      <c r="L975" s="2"/>
    </row>
    <row r="976" spans="12:12" ht="14.25" customHeight="1">
      <c r="L976" s="2"/>
    </row>
    <row r="977" spans="12:12" ht="14.25" customHeight="1">
      <c r="L977" s="2"/>
    </row>
    <row r="978" spans="12:12" ht="14.25" customHeight="1">
      <c r="L978" s="2"/>
    </row>
    <row r="979" spans="12:12" ht="14.25" customHeight="1">
      <c r="L979" s="2"/>
    </row>
    <row r="980" spans="12:12" ht="14.25" customHeight="1">
      <c r="L980" s="2"/>
    </row>
    <row r="981" spans="12:12" ht="14.25" customHeight="1">
      <c r="L981" s="2"/>
    </row>
  </sheetData>
  <mergeCells count="21">
    <mergeCell ref="A284:L284"/>
    <mergeCell ref="A286:L286"/>
    <mergeCell ref="A288:L288"/>
    <mergeCell ref="A219:L219"/>
    <mergeCell ref="A220:L220"/>
    <mergeCell ref="A222:L222"/>
    <mergeCell ref="A224:L224"/>
    <mergeCell ref="A226:L226"/>
    <mergeCell ref="A281:L281"/>
    <mergeCell ref="A167:L167"/>
    <mergeCell ref="A1:L1"/>
    <mergeCell ref="A3:L3"/>
    <mergeCell ref="A5:L5"/>
    <mergeCell ref="A61:L61"/>
    <mergeCell ref="A63:L63"/>
    <mergeCell ref="A65:L65"/>
    <mergeCell ref="A105:L105"/>
    <mergeCell ref="A107:L107"/>
    <mergeCell ref="A161:L161"/>
    <mergeCell ref="A163:L163"/>
    <mergeCell ref="A165:L165"/>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C1A27-2B84-4B4D-BBA0-CCCCC37401F3}">
  <sheetPr>
    <tabColor rgb="FF00B0F0"/>
  </sheetPr>
  <dimension ref="A1:O1004"/>
  <sheetViews>
    <sheetView showZeros="0" zoomScale="90" zoomScaleNormal="90" workbookViewId="0">
      <pane ySplit="2" topLeftCell="A3" activePane="bottomLeft" state="frozen"/>
      <selection activeCell="A115" sqref="A115"/>
      <selection pane="bottomLeft" activeCell="D17" sqref="D17"/>
    </sheetView>
  </sheetViews>
  <sheetFormatPr defaultColWidth="14.453125" defaultRowHeight="15" customHeight="1"/>
  <cols>
    <col min="1" max="1" width="17.36328125" customWidth="1"/>
    <col min="2" max="2" width="27.453125" customWidth="1"/>
    <col min="3" max="3" width="13.453125" customWidth="1"/>
    <col min="4" max="4" width="8.6328125" customWidth="1"/>
    <col min="5" max="6" width="13" customWidth="1"/>
    <col min="7" max="7" width="14.36328125" customWidth="1"/>
    <col min="8" max="12" width="13" customWidth="1"/>
    <col min="13" max="25" width="8.6328125" customWidth="1"/>
  </cols>
  <sheetData>
    <row r="1" spans="1:14" ht="14.25" customHeight="1">
      <c r="A1" s="72" t="s">
        <v>1355</v>
      </c>
      <c r="C1" s="73"/>
      <c r="D1" s="4"/>
      <c r="E1" s="2">
        <v>1</v>
      </c>
      <c r="F1" s="2">
        <v>2</v>
      </c>
      <c r="G1" s="2">
        <v>3</v>
      </c>
      <c r="H1" s="2">
        <v>4</v>
      </c>
      <c r="I1" s="2">
        <v>5</v>
      </c>
      <c r="J1" s="2">
        <v>6</v>
      </c>
      <c r="K1" s="2">
        <v>7</v>
      </c>
      <c r="L1" s="2">
        <v>8</v>
      </c>
    </row>
    <row r="2" spans="1:14" ht="14.25" customHeight="1">
      <c r="A2" s="74" t="s">
        <v>159</v>
      </c>
      <c r="B2" s="74" t="s">
        <v>160</v>
      </c>
      <c r="C2" s="75" t="s">
        <v>161</v>
      </c>
      <c r="D2" s="2" t="s">
        <v>162</v>
      </c>
      <c r="E2" s="2" t="s">
        <v>163</v>
      </c>
      <c r="F2" s="2" t="s">
        <v>404</v>
      </c>
      <c r="G2" s="2" t="s">
        <v>406</v>
      </c>
      <c r="H2" s="2" t="s">
        <v>341</v>
      </c>
      <c r="I2" s="2" t="s">
        <v>167</v>
      </c>
      <c r="J2" s="2" t="s">
        <v>407</v>
      </c>
      <c r="K2" s="2" t="s">
        <v>343</v>
      </c>
      <c r="L2" s="2" t="s">
        <v>404</v>
      </c>
    </row>
    <row r="3" spans="1:14" ht="14.25" customHeight="1">
      <c r="A3" s="184" t="s">
        <v>1374</v>
      </c>
      <c r="B3" s="77" t="s">
        <v>1243</v>
      </c>
      <c r="C3" s="12">
        <v>72</v>
      </c>
      <c r="D3" s="2">
        <v>4</v>
      </c>
      <c r="E3" s="6">
        <f t="shared" ref="E3:L4" si="0">IF($D3=E$1,+$C3,0)</f>
        <v>0</v>
      </c>
      <c r="F3" s="6">
        <f t="shared" si="0"/>
        <v>0</v>
      </c>
      <c r="G3" s="6">
        <f t="shared" si="0"/>
        <v>0</v>
      </c>
      <c r="H3" s="6">
        <f t="shared" si="0"/>
        <v>72</v>
      </c>
      <c r="I3" s="6">
        <f t="shared" si="0"/>
        <v>0</v>
      </c>
      <c r="J3" s="6">
        <f t="shared" si="0"/>
        <v>0</v>
      </c>
      <c r="K3" s="6">
        <f t="shared" si="0"/>
        <v>0</v>
      </c>
      <c r="L3" s="6">
        <f t="shared" si="0"/>
        <v>0</v>
      </c>
      <c r="N3" s="301">
        <f>+C3-SUM(E3:L3)</f>
        <v>0</v>
      </c>
    </row>
    <row r="4" spans="1:14" ht="14.25" customHeight="1">
      <c r="A4" s="184" t="s">
        <v>1375</v>
      </c>
      <c r="B4" s="77" t="s">
        <v>1376</v>
      </c>
      <c r="C4" s="12">
        <v>108</v>
      </c>
      <c r="D4" s="2">
        <v>4</v>
      </c>
      <c r="E4" s="6">
        <f t="shared" si="0"/>
        <v>0</v>
      </c>
      <c r="F4" s="6">
        <f t="shared" si="0"/>
        <v>0</v>
      </c>
      <c r="G4" s="6">
        <f t="shared" si="0"/>
        <v>0</v>
      </c>
      <c r="H4" s="6">
        <f t="shared" si="0"/>
        <v>108</v>
      </c>
      <c r="I4" s="6">
        <f t="shared" si="0"/>
        <v>0</v>
      </c>
      <c r="J4" s="6">
        <f t="shared" si="0"/>
        <v>0</v>
      </c>
      <c r="K4" s="6">
        <f t="shared" si="0"/>
        <v>0</v>
      </c>
      <c r="L4" s="6">
        <f t="shared" si="0"/>
        <v>0</v>
      </c>
      <c r="N4" s="301">
        <f>+C4-SUM(E4:L4)</f>
        <v>0</v>
      </c>
    </row>
    <row r="5" spans="1:14" ht="14.25" customHeight="1">
      <c r="A5" s="184" t="s">
        <v>1381</v>
      </c>
      <c r="B5" s="77" t="s">
        <v>1243</v>
      </c>
      <c r="C5" s="12">
        <v>120</v>
      </c>
      <c r="D5" s="2">
        <v>4</v>
      </c>
      <c r="E5" s="6">
        <f t="shared" ref="E5:L18" si="1">IF($D5=E$1,+$C5,0)</f>
        <v>0</v>
      </c>
      <c r="F5" s="6">
        <f t="shared" si="1"/>
        <v>0</v>
      </c>
      <c r="G5" s="6">
        <f t="shared" si="1"/>
        <v>0</v>
      </c>
      <c r="H5" s="6">
        <f t="shared" si="1"/>
        <v>120</v>
      </c>
      <c r="I5" s="6">
        <f t="shared" si="1"/>
        <v>0</v>
      </c>
      <c r="J5" s="6">
        <f t="shared" si="1"/>
        <v>0</v>
      </c>
      <c r="K5" s="6">
        <f t="shared" si="1"/>
        <v>0</v>
      </c>
      <c r="L5" s="6">
        <f t="shared" si="1"/>
        <v>0</v>
      </c>
      <c r="N5" s="301">
        <f t="shared" ref="N5:N68" si="2">+C5-SUM(E5:L5)</f>
        <v>0</v>
      </c>
    </row>
    <row r="6" spans="1:14" ht="14.25" customHeight="1">
      <c r="A6" s="184" t="s">
        <v>1381</v>
      </c>
      <c r="B6" s="76" t="s">
        <v>1382</v>
      </c>
      <c r="C6" s="12">
        <v>48</v>
      </c>
      <c r="D6" s="2">
        <v>4</v>
      </c>
      <c r="E6" s="6">
        <f t="shared" si="1"/>
        <v>0</v>
      </c>
      <c r="F6" s="6">
        <f t="shared" si="1"/>
        <v>0</v>
      </c>
      <c r="G6" s="6">
        <f t="shared" si="1"/>
        <v>0</v>
      </c>
      <c r="H6" s="6">
        <f t="shared" si="1"/>
        <v>48</v>
      </c>
      <c r="I6" s="6">
        <f t="shared" si="1"/>
        <v>0</v>
      </c>
      <c r="J6" s="6">
        <f t="shared" si="1"/>
        <v>0</v>
      </c>
      <c r="K6" s="6">
        <f t="shared" si="1"/>
        <v>0</v>
      </c>
      <c r="L6" s="6">
        <f t="shared" si="1"/>
        <v>0</v>
      </c>
      <c r="N6" s="301">
        <f t="shared" si="2"/>
        <v>0</v>
      </c>
    </row>
    <row r="7" spans="1:14" ht="14.25" customHeight="1">
      <c r="A7" s="184" t="s">
        <v>1381</v>
      </c>
      <c r="B7" s="76" t="s">
        <v>606</v>
      </c>
      <c r="C7" s="12">
        <v>96</v>
      </c>
      <c r="D7" s="2">
        <v>4</v>
      </c>
      <c r="E7" s="6">
        <f t="shared" si="1"/>
        <v>0</v>
      </c>
      <c r="F7" s="6">
        <f t="shared" si="1"/>
        <v>0</v>
      </c>
      <c r="G7" s="6">
        <f t="shared" si="1"/>
        <v>0</v>
      </c>
      <c r="H7" s="6">
        <f t="shared" si="1"/>
        <v>96</v>
      </c>
      <c r="I7" s="6">
        <f t="shared" si="1"/>
        <v>0</v>
      </c>
      <c r="J7" s="6">
        <f t="shared" si="1"/>
        <v>0</v>
      </c>
      <c r="K7" s="6">
        <f t="shared" si="1"/>
        <v>0</v>
      </c>
      <c r="L7" s="6">
        <f t="shared" si="1"/>
        <v>0</v>
      </c>
      <c r="N7" s="301">
        <f t="shared" si="2"/>
        <v>0</v>
      </c>
    </row>
    <row r="8" spans="1:14" ht="14.25" customHeight="1">
      <c r="A8" s="184" t="s">
        <v>1383</v>
      </c>
      <c r="B8" s="76" t="s">
        <v>1384</v>
      </c>
      <c r="C8" s="12">
        <v>250</v>
      </c>
      <c r="D8" s="2">
        <v>4</v>
      </c>
      <c r="E8" s="6">
        <f t="shared" si="1"/>
        <v>0</v>
      </c>
      <c r="F8" s="6">
        <f t="shared" si="1"/>
        <v>0</v>
      </c>
      <c r="G8" s="6">
        <f t="shared" si="1"/>
        <v>0</v>
      </c>
      <c r="H8" s="6">
        <f t="shared" si="1"/>
        <v>250</v>
      </c>
      <c r="I8" s="6">
        <f t="shared" si="1"/>
        <v>0</v>
      </c>
      <c r="J8" s="6">
        <f t="shared" si="1"/>
        <v>0</v>
      </c>
      <c r="K8" s="6">
        <f t="shared" si="1"/>
        <v>0</v>
      </c>
      <c r="L8" s="6">
        <f t="shared" si="1"/>
        <v>0</v>
      </c>
      <c r="N8" s="301">
        <f t="shared" si="2"/>
        <v>0</v>
      </c>
    </row>
    <row r="9" spans="1:14" ht="14.25" customHeight="1">
      <c r="A9" s="184" t="s">
        <v>1385</v>
      </c>
      <c r="B9" s="76" t="s">
        <v>1386</v>
      </c>
      <c r="C9" s="12">
        <v>48</v>
      </c>
      <c r="D9" s="2">
        <v>4</v>
      </c>
      <c r="E9" s="6">
        <f t="shared" si="1"/>
        <v>0</v>
      </c>
      <c r="F9" s="6">
        <f t="shared" si="1"/>
        <v>0</v>
      </c>
      <c r="G9" s="6">
        <f t="shared" si="1"/>
        <v>0</v>
      </c>
      <c r="H9" s="6">
        <f t="shared" si="1"/>
        <v>48</v>
      </c>
      <c r="I9" s="6">
        <f t="shared" si="1"/>
        <v>0</v>
      </c>
      <c r="J9" s="6">
        <f t="shared" si="1"/>
        <v>0</v>
      </c>
      <c r="K9" s="6">
        <f t="shared" si="1"/>
        <v>0</v>
      </c>
      <c r="L9" s="6">
        <f t="shared" si="1"/>
        <v>0</v>
      </c>
      <c r="N9" s="301">
        <f t="shared" si="2"/>
        <v>0</v>
      </c>
    </row>
    <row r="10" spans="1:14" ht="14.25" customHeight="1">
      <c r="A10" s="184" t="s">
        <v>1385</v>
      </c>
      <c r="B10" s="76" t="s">
        <v>1387</v>
      </c>
      <c r="C10" s="12">
        <v>72</v>
      </c>
      <c r="D10" s="2">
        <v>4</v>
      </c>
      <c r="E10" s="6">
        <f t="shared" si="1"/>
        <v>0</v>
      </c>
      <c r="F10" s="6">
        <f t="shared" si="1"/>
        <v>0</v>
      </c>
      <c r="G10" s="6">
        <f t="shared" si="1"/>
        <v>0</v>
      </c>
      <c r="H10" s="6">
        <f t="shared" si="1"/>
        <v>72</v>
      </c>
      <c r="I10" s="6">
        <f t="shared" si="1"/>
        <v>0</v>
      </c>
      <c r="J10" s="6">
        <f t="shared" si="1"/>
        <v>0</v>
      </c>
      <c r="K10" s="6">
        <f t="shared" si="1"/>
        <v>0</v>
      </c>
      <c r="L10" s="6">
        <f t="shared" si="1"/>
        <v>0</v>
      </c>
      <c r="N10" s="301">
        <f t="shared" si="2"/>
        <v>0</v>
      </c>
    </row>
    <row r="11" spans="1:14" ht="14.25" customHeight="1">
      <c r="A11" s="184" t="s">
        <v>1388</v>
      </c>
      <c r="B11" s="76" t="s">
        <v>1389</v>
      </c>
      <c r="C11" s="12">
        <v>6</v>
      </c>
      <c r="D11" s="2">
        <v>4</v>
      </c>
      <c r="E11" s="6">
        <f t="shared" si="1"/>
        <v>0</v>
      </c>
      <c r="F11" s="6">
        <f t="shared" si="1"/>
        <v>0</v>
      </c>
      <c r="G11" s="6">
        <f t="shared" si="1"/>
        <v>0</v>
      </c>
      <c r="H11" s="6">
        <f t="shared" si="1"/>
        <v>6</v>
      </c>
      <c r="I11" s="6">
        <f t="shared" si="1"/>
        <v>0</v>
      </c>
      <c r="J11" s="6">
        <f t="shared" si="1"/>
        <v>0</v>
      </c>
      <c r="K11" s="6">
        <f t="shared" si="1"/>
        <v>0</v>
      </c>
      <c r="L11" s="6">
        <f t="shared" si="1"/>
        <v>0</v>
      </c>
      <c r="N11" s="301">
        <f t="shared" si="2"/>
        <v>0</v>
      </c>
    </row>
    <row r="12" spans="1:14" ht="14.25" customHeight="1">
      <c r="A12" s="184" t="s">
        <v>1390</v>
      </c>
      <c r="B12" s="76" t="s">
        <v>1243</v>
      </c>
      <c r="C12" s="12">
        <v>96</v>
      </c>
      <c r="D12" s="2">
        <v>4</v>
      </c>
      <c r="E12" s="6">
        <f t="shared" si="1"/>
        <v>0</v>
      </c>
      <c r="F12" s="6">
        <f t="shared" si="1"/>
        <v>0</v>
      </c>
      <c r="G12" s="6">
        <f t="shared" si="1"/>
        <v>0</v>
      </c>
      <c r="H12" s="6">
        <f t="shared" si="1"/>
        <v>96</v>
      </c>
      <c r="I12" s="6">
        <f t="shared" si="1"/>
        <v>0</v>
      </c>
      <c r="J12" s="6">
        <f t="shared" si="1"/>
        <v>0</v>
      </c>
      <c r="K12" s="6">
        <f t="shared" si="1"/>
        <v>0</v>
      </c>
      <c r="L12" s="6">
        <f t="shared" si="1"/>
        <v>0</v>
      </c>
      <c r="N12" s="301">
        <f t="shared" si="2"/>
        <v>0</v>
      </c>
    </row>
    <row r="13" spans="1:14" ht="14.25" customHeight="1">
      <c r="A13" s="184" t="s">
        <v>1394</v>
      </c>
      <c r="B13" s="76" t="s">
        <v>606</v>
      </c>
      <c r="C13" s="12">
        <v>96</v>
      </c>
      <c r="D13" s="2">
        <v>4</v>
      </c>
      <c r="E13" s="6">
        <f t="shared" si="1"/>
        <v>0</v>
      </c>
      <c r="F13" s="6">
        <f t="shared" si="1"/>
        <v>0</v>
      </c>
      <c r="G13" s="6">
        <f t="shared" si="1"/>
        <v>0</v>
      </c>
      <c r="H13" s="6">
        <f t="shared" si="1"/>
        <v>96</v>
      </c>
      <c r="I13" s="6">
        <f t="shared" si="1"/>
        <v>0</v>
      </c>
      <c r="J13" s="6">
        <f t="shared" si="1"/>
        <v>0</v>
      </c>
      <c r="K13" s="6">
        <f t="shared" si="1"/>
        <v>0</v>
      </c>
      <c r="L13" s="6">
        <f t="shared" si="1"/>
        <v>0</v>
      </c>
      <c r="N13" s="301">
        <f t="shared" si="2"/>
        <v>0</v>
      </c>
    </row>
    <row r="14" spans="1:14" ht="14.25" customHeight="1">
      <c r="A14" s="184" t="s">
        <v>1394</v>
      </c>
      <c r="B14" s="76" t="s">
        <v>1376</v>
      </c>
      <c r="C14" s="12">
        <v>180</v>
      </c>
      <c r="D14" s="2">
        <v>4</v>
      </c>
      <c r="E14" s="6">
        <f t="shared" si="1"/>
        <v>0</v>
      </c>
      <c r="F14" s="6">
        <f t="shared" si="1"/>
        <v>0</v>
      </c>
      <c r="G14" s="6">
        <f t="shared" si="1"/>
        <v>0</v>
      </c>
      <c r="H14" s="6">
        <f t="shared" si="1"/>
        <v>180</v>
      </c>
      <c r="I14" s="6">
        <f t="shared" si="1"/>
        <v>0</v>
      </c>
      <c r="J14" s="6">
        <f t="shared" si="1"/>
        <v>0</v>
      </c>
      <c r="K14" s="6">
        <f t="shared" si="1"/>
        <v>0</v>
      </c>
      <c r="L14" s="6">
        <f t="shared" si="1"/>
        <v>0</v>
      </c>
      <c r="N14" s="301">
        <f t="shared" si="2"/>
        <v>0</v>
      </c>
    </row>
    <row r="15" spans="1:14" ht="14.25" customHeight="1">
      <c r="A15" s="184" t="s">
        <v>1395</v>
      </c>
      <c r="B15" s="76" t="s">
        <v>606</v>
      </c>
      <c r="C15" s="12">
        <v>96</v>
      </c>
      <c r="D15" s="2">
        <v>4</v>
      </c>
      <c r="E15" s="6">
        <f t="shared" si="1"/>
        <v>0</v>
      </c>
      <c r="F15" s="6">
        <f t="shared" si="1"/>
        <v>0</v>
      </c>
      <c r="G15" s="6">
        <f t="shared" si="1"/>
        <v>0</v>
      </c>
      <c r="H15" s="6">
        <f t="shared" si="1"/>
        <v>96</v>
      </c>
      <c r="I15" s="6">
        <f t="shared" si="1"/>
        <v>0</v>
      </c>
      <c r="J15" s="6">
        <f t="shared" si="1"/>
        <v>0</v>
      </c>
      <c r="K15" s="6">
        <f t="shared" si="1"/>
        <v>0</v>
      </c>
      <c r="L15" s="6">
        <f t="shared" si="1"/>
        <v>0</v>
      </c>
      <c r="N15" s="301">
        <f t="shared" si="2"/>
        <v>0</v>
      </c>
    </row>
    <row r="16" spans="1:14" ht="14.25" customHeight="1">
      <c r="A16" s="184" t="s">
        <v>1395</v>
      </c>
      <c r="B16" s="76" t="s">
        <v>1243</v>
      </c>
      <c r="C16" s="12">
        <v>120</v>
      </c>
      <c r="D16" s="2">
        <v>4</v>
      </c>
      <c r="E16" s="6">
        <f t="shared" si="1"/>
        <v>0</v>
      </c>
      <c r="F16" s="6">
        <f t="shared" si="1"/>
        <v>0</v>
      </c>
      <c r="G16" s="6">
        <f t="shared" si="1"/>
        <v>0</v>
      </c>
      <c r="H16" s="6">
        <f t="shared" si="1"/>
        <v>120</v>
      </c>
      <c r="I16" s="6">
        <f t="shared" si="1"/>
        <v>0</v>
      </c>
      <c r="J16" s="6">
        <f t="shared" si="1"/>
        <v>0</v>
      </c>
      <c r="K16" s="6">
        <f t="shared" si="1"/>
        <v>0</v>
      </c>
      <c r="L16" s="6">
        <f t="shared" si="1"/>
        <v>0</v>
      </c>
      <c r="N16" s="301">
        <f t="shared" si="2"/>
        <v>0</v>
      </c>
    </row>
    <row r="17" spans="1:14" ht="14.25" customHeight="1">
      <c r="A17" s="184" t="s">
        <v>1396</v>
      </c>
      <c r="B17" s="76" t="s">
        <v>1376</v>
      </c>
      <c r="C17" s="12">
        <v>108</v>
      </c>
      <c r="D17" s="2">
        <v>4</v>
      </c>
      <c r="E17" s="6">
        <f t="shared" si="1"/>
        <v>0</v>
      </c>
      <c r="F17" s="6">
        <f t="shared" si="1"/>
        <v>0</v>
      </c>
      <c r="G17" s="6">
        <f t="shared" si="1"/>
        <v>0</v>
      </c>
      <c r="H17" s="6">
        <f t="shared" si="1"/>
        <v>108</v>
      </c>
      <c r="I17" s="6">
        <f t="shared" si="1"/>
        <v>0</v>
      </c>
      <c r="J17" s="6">
        <f t="shared" si="1"/>
        <v>0</v>
      </c>
      <c r="K17" s="6">
        <f t="shared" si="1"/>
        <v>0</v>
      </c>
      <c r="L17" s="6">
        <f t="shared" si="1"/>
        <v>0</v>
      </c>
      <c r="N17" s="301">
        <f t="shared" si="2"/>
        <v>0</v>
      </c>
    </row>
    <row r="18" spans="1:14" ht="14.25" customHeight="1">
      <c r="A18" s="184"/>
      <c r="B18" s="76"/>
      <c r="C18" s="12"/>
      <c r="D18" s="2"/>
      <c r="E18" s="6">
        <f t="shared" si="1"/>
        <v>0</v>
      </c>
      <c r="F18" s="6">
        <f t="shared" si="1"/>
        <v>0</v>
      </c>
      <c r="G18" s="6">
        <f t="shared" si="1"/>
        <v>0</v>
      </c>
      <c r="H18" s="6">
        <f t="shared" si="1"/>
        <v>0</v>
      </c>
      <c r="I18" s="6">
        <f t="shared" si="1"/>
        <v>0</v>
      </c>
      <c r="J18" s="6">
        <f t="shared" si="1"/>
        <v>0</v>
      </c>
      <c r="K18" s="6">
        <f t="shared" si="1"/>
        <v>0</v>
      </c>
      <c r="L18" s="6">
        <f t="shared" si="1"/>
        <v>0</v>
      </c>
      <c r="N18" s="301">
        <f t="shared" si="2"/>
        <v>0</v>
      </c>
    </row>
    <row r="19" spans="1:14" ht="14.25" customHeight="1">
      <c r="A19" s="184"/>
      <c r="B19" s="76"/>
      <c r="C19" s="12"/>
      <c r="D19" s="2"/>
      <c r="E19" s="6">
        <f t="shared" ref="E19:L36" si="3">IF($D19=E$1,+$C19,0)</f>
        <v>0</v>
      </c>
      <c r="F19" s="6">
        <f t="shared" si="3"/>
        <v>0</v>
      </c>
      <c r="G19" s="6">
        <f t="shared" si="3"/>
        <v>0</v>
      </c>
      <c r="H19" s="6">
        <f t="shared" si="3"/>
        <v>0</v>
      </c>
      <c r="I19" s="6">
        <f t="shared" si="3"/>
        <v>0</v>
      </c>
      <c r="J19" s="6">
        <f t="shared" si="3"/>
        <v>0</v>
      </c>
      <c r="K19" s="6">
        <f t="shared" si="3"/>
        <v>0</v>
      </c>
      <c r="L19" s="6">
        <f t="shared" si="3"/>
        <v>0</v>
      </c>
      <c r="N19" s="301">
        <f t="shared" si="2"/>
        <v>0</v>
      </c>
    </row>
    <row r="20" spans="1:14" ht="14.25" customHeight="1">
      <c r="A20" s="184"/>
      <c r="B20" s="76"/>
      <c r="C20" s="12"/>
      <c r="D20" s="2"/>
      <c r="E20" s="6">
        <f t="shared" si="3"/>
        <v>0</v>
      </c>
      <c r="F20" s="6">
        <f t="shared" si="3"/>
        <v>0</v>
      </c>
      <c r="G20" s="6">
        <f t="shared" si="3"/>
        <v>0</v>
      </c>
      <c r="H20" s="6">
        <f t="shared" si="3"/>
        <v>0</v>
      </c>
      <c r="I20" s="6">
        <f t="shared" si="3"/>
        <v>0</v>
      </c>
      <c r="J20" s="6">
        <f t="shared" si="3"/>
        <v>0</v>
      </c>
      <c r="K20" s="6">
        <f t="shared" si="3"/>
        <v>0</v>
      </c>
      <c r="L20" s="6">
        <f t="shared" si="3"/>
        <v>0</v>
      </c>
      <c r="N20" s="301">
        <f t="shared" si="2"/>
        <v>0</v>
      </c>
    </row>
    <row r="21" spans="1:14" ht="14.25" customHeight="1">
      <c r="A21" s="184"/>
      <c r="B21" s="76"/>
      <c r="C21" s="12"/>
      <c r="D21" s="2"/>
      <c r="E21" s="6">
        <f t="shared" si="3"/>
        <v>0</v>
      </c>
      <c r="F21" s="6">
        <f t="shared" si="3"/>
        <v>0</v>
      </c>
      <c r="G21" s="6">
        <f t="shared" si="3"/>
        <v>0</v>
      </c>
      <c r="H21" s="6">
        <f t="shared" si="3"/>
        <v>0</v>
      </c>
      <c r="I21" s="6">
        <f t="shared" si="3"/>
        <v>0</v>
      </c>
      <c r="J21" s="6">
        <f t="shared" si="3"/>
        <v>0</v>
      </c>
      <c r="K21" s="6">
        <f t="shared" si="3"/>
        <v>0</v>
      </c>
      <c r="L21" s="6">
        <f t="shared" si="3"/>
        <v>0</v>
      </c>
      <c r="N21" s="301">
        <f t="shared" si="2"/>
        <v>0</v>
      </c>
    </row>
    <row r="22" spans="1:14" ht="14.25" customHeight="1">
      <c r="A22" s="184"/>
      <c r="B22" s="76"/>
      <c r="C22" s="12"/>
      <c r="D22" s="2"/>
      <c r="E22" s="6">
        <f t="shared" si="3"/>
        <v>0</v>
      </c>
      <c r="F22" s="6">
        <f t="shared" si="3"/>
        <v>0</v>
      </c>
      <c r="G22" s="6">
        <f t="shared" si="3"/>
        <v>0</v>
      </c>
      <c r="H22" s="6">
        <f t="shared" si="3"/>
        <v>0</v>
      </c>
      <c r="I22" s="6">
        <f t="shared" si="3"/>
        <v>0</v>
      </c>
      <c r="J22" s="6">
        <f t="shared" si="3"/>
        <v>0</v>
      </c>
      <c r="K22" s="6">
        <f t="shared" si="3"/>
        <v>0</v>
      </c>
      <c r="L22" s="6">
        <f t="shared" si="3"/>
        <v>0</v>
      </c>
      <c r="N22" s="301">
        <f t="shared" si="2"/>
        <v>0</v>
      </c>
    </row>
    <row r="23" spans="1:14" ht="14.25" customHeight="1">
      <c r="A23" s="184"/>
      <c r="B23" s="76"/>
      <c r="C23" s="12"/>
      <c r="D23" s="2"/>
      <c r="E23" s="6">
        <f t="shared" si="3"/>
        <v>0</v>
      </c>
      <c r="F23" s="6">
        <f t="shared" si="3"/>
        <v>0</v>
      </c>
      <c r="G23" s="6">
        <f t="shared" si="3"/>
        <v>0</v>
      </c>
      <c r="H23" s="6">
        <f t="shared" si="3"/>
        <v>0</v>
      </c>
      <c r="I23" s="6">
        <f t="shared" si="3"/>
        <v>0</v>
      </c>
      <c r="J23" s="6">
        <f t="shared" si="3"/>
        <v>0</v>
      </c>
      <c r="K23" s="6">
        <f t="shared" si="3"/>
        <v>0</v>
      </c>
      <c r="L23" s="6">
        <f t="shared" si="3"/>
        <v>0</v>
      </c>
      <c r="N23" s="301">
        <f t="shared" si="2"/>
        <v>0</v>
      </c>
    </row>
    <row r="24" spans="1:14" ht="14.25" customHeight="1">
      <c r="A24" s="184"/>
      <c r="B24" s="76"/>
      <c r="C24" s="12"/>
      <c r="D24" s="2"/>
      <c r="E24" s="6">
        <f t="shared" si="3"/>
        <v>0</v>
      </c>
      <c r="F24" s="6"/>
      <c r="G24" s="6"/>
      <c r="H24" s="6">
        <f t="shared" si="3"/>
        <v>0</v>
      </c>
      <c r="I24" s="6">
        <f t="shared" si="3"/>
        <v>0</v>
      </c>
      <c r="J24" s="6">
        <f t="shared" si="3"/>
        <v>0</v>
      </c>
      <c r="K24" s="6">
        <f t="shared" si="3"/>
        <v>0</v>
      </c>
      <c r="L24" s="6">
        <f t="shared" si="3"/>
        <v>0</v>
      </c>
      <c r="N24" s="301">
        <f t="shared" si="2"/>
        <v>0</v>
      </c>
    </row>
    <row r="25" spans="1:14" ht="14.25" customHeight="1">
      <c r="A25" s="184"/>
      <c r="B25" s="76"/>
      <c r="C25" s="12"/>
      <c r="D25" s="2"/>
      <c r="E25" s="6">
        <f t="shared" si="3"/>
        <v>0</v>
      </c>
      <c r="F25" s="6">
        <f t="shared" si="3"/>
        <v>0</v>
      </c>
      <c r="G25" s="6">
        <f t="shared" si="3"/>
        <v>0</v>
      </c>
      <c r="H25" s="6">
        <f t="shared" si="3"/>
        <v>0</v>
      </c>
      <c r="I25" s="6">
        <f t="shared" si="3"/>
        <v>0</v>
      </c>
      <c r="J25" s="6">
        <f t="shared" si="3"/>
        <v>0</v>
      </c>
      <c r="K25" s="6">
        <f t="shared" si="3"/>
        <v>0</v>
      </c>
      <c r="L25" s="6">
        <f t="shared" si="3"/>
        <v>0</v>
      </c>
      <c r="N25" s="301">
        <f t="shared" si="2"/>
        <v>0</v>
      </c>
    </row>
    <row r="26" spans="1:14" ht="14.25" customHeight="1">
      <c r="A26" s="184"/>
      <c r="B26" s="76"/>
      <c r="C26" s="12"/>
      <c r="D26" s="2"/>
      <c r="E26" s="6">
        <f t="shared" si="3"/>
        <v>0</v>
      </c>
      <c r="F26" s="6">
        <f t="shared" si="3"/>
        <v>0</v>
      </c>
      <c r="G26" s="6">
        <f t="shared" si="3"/>
        <v>0</v>
      </c>
      <c r="H26" s="6">
        <f t="shared" si="3"/>
        <v>0</v>
      </c>
      <c r="I26" s="6">
        <f t="shared" si="3"/>
        <v>0</v>
      </c>
      <c r="J26" s="6">
        <f t="shared" si="3"/>
        <v>0</v>
      </c>
      <c r="K26" s="6">
        <f t="shared" si="3"/>
        <v>0</v>
      </c>
      <c r="L26" s="6">
        <f t="shared" si="3"/>
        <v>0</v>
      </c>
      <c r="N26" s="301">
        <f t="shared" si="2"/>
        <v>0</v>
      </c>
    </row>
    <row r="27" spans="1:14" ht="14.25" customHeight="1">
      <c r="A27" s="184"/>
      <c r="B27" s="76"/>
      <c r="C27" s="6"/>
      <c r="D27" s="2"/>
      <c r="E27" s="6">
        <f t="shared" si="3"/>
        <v>0</v>
      </c>
      <c r="F27" s="6">
        <f t="shared" si="3"/>
        <v>0</v>
      </c>
      <c r="G27" s="6">
        <f t="shared" si="3"/>
        <v>0</v>
      </c>
      <c r="H27" s="6">
        <f t="shared" si="3"/>
        <v>0</v>
      </c>
      <c r="I27" s="6">
        <f t="shared" si="3"/>
        <v>0</v>
      </c>
      <c r="J27" s="6">
        <f t="shared" si="3"/>
        <v>0</v>
      </c>
      <c r="K27" s="6">
        <f t="shared" si="3"/>
        <v>0</v>
      </c>
      <c r="L27" s="6">
        <f t="shared" si="3"/>
        <v>0</v>
      </c>
      <c r="N27" s="301">
        <f t="shared" si="2"/>
        <v>0</v>
      </c>
    </row>
    <row r="28" spans="1:14" ht="14.25" customHeight="1">
      <c r="A28" s="184"/>
      <c r="B28" s="76"/>
      <c r="C28" s="6"/>
      <c r="D28" s="2"/>
      <c r="E28" s="6">
        <f t="shared" si="3"/>
        <v>0</v>
      </c>
      <c r="F28" s="6">
        <f t="shared" si="3"/>
        <v>0</v>
      </c>
      <c r="G28" s="6">
        <f t="shared" si="3"/>
        <v>0</v>
      </c>
      <c r="H28" s="6">
        <f t="shared" si="3"/>
        <v>0</v>
      </c>
      <c r="I28" s="6">
        <f t="shared" si="3"/>
        <v>0</v>
      </c>
      <c r="J28" s="6">
        <f t="shared" si="3"/>
        <v>0</v>
      </c>
      <c r="K28" s="6">
        <f t="shared" si="3"/>
        <v>0</v>
      </c>
      <c r="L28" s="6">
        <f t="shared" si="3"/>
        <v>0</v>
      </c>
      <c r="N28" s="301">
        <f t="shared" si="2"/>
        <v>0</v>
      </c>
    </row>
    <row r="29" spans="1:14" ht="14.25" customHeight="1">
      <c r="A29" s="184"/>
      <c r="B29" s="76"/>
      <c r="C29" s="6"/>
      <c r="D29" s="2"/>
      <c r="E29" s="6">
        <f t="shared" si="3"/>
        <v>0</v>
      </c>
      <c r="F29" s="6">
        <f t="shared" si="3"/>
        <v>0</v>
      </c>
      <c r="G29" s="6">
        <f t="shared" si="3"/>
        <v>0</v>
      </c>
      <c r="H29" s="6">
        <f t="shared" si="3"/>
        <v>0</v>
      </c>
      <c r="I29" s="6">
        <f t="shared" si="3"/>
        <v>0</v>
      </c>
      <c r="J29" s="6">
        <f t="shared" si="3"/>
        <v>0</v>
      </c>
      <c r="K29" s="6">
        <f t="shared" si="3"/>
        <v>0</v>
      </c>
      <c r="L29" s="6">
        <f t="shared" si="3"/>
        <v>0</v>
      </c>
      <c r="N29" s="301">
        <f t="shared" si="2"/>
        <v>0</v>
      </c>
    </row>
    <row r="30" spans="1:14" ht="14.25" customHeight="1">
      <c r="A30" s="184"/>
      <c r="B30" s="76"/>
      <c r="C30" s="6"/>
      <c r="D30" s="2"/>
      <c r="E30" s="6">
        <f t="shared" si="3"/>
        <v>0</v>
      </c>
      <c r="F30" s="6">
        <f t="shared" si="3"/>
        <v>0</v>
      </c>
      <c r="G30" s="6">
        <f t="shared" si="3"/>
        <v>0</v>
      </c>
      <c r="H30" s="6">
        <f t="shared" si="3"/>
        <v>0</v>
      </c>
      <c r="I30" s="6">
        <f t="shared" si="3"/>
        <v>0</v>
      </c>
      <c r="J30" s="6">
        <f t="shared" si="3"/>
        <v>0</v>
      </c>
      <c r="K30" s="6">
        <f t="shared" si="3"/>
        <v>0</v>
      </c>
      <c r="L30" s="6">
        <f t="shared" si="3"/>
        <v>0</v>
      </c>
      <c r="N30" s="301">
        <f t="shared" si="2"/>
        <v>0</v>
      </c>
    </row>
    <row r="31" spans="1:14" ht="14.25" customHeight="1">
      <c r="A31" s="184"/>
      <c r="B31" s="76"/>
      <c r="C31" s="6"/>
      <c r="D31" s="2"/>
      <c r="E31" s="6">
        <f t="shared" si="3"/>
        <v>0</v>
      </c>
      <c r="F31" s="6">
        <f t="shared" si="3"/>
        <v>0</v>
      </c>
      <c r="G31" s="6">
        <f t="shared" si="3"/>
        <v>0</v>
      </c>
      <c r="H31" s="6">
        <f t="shared" si="3"/>
        <v>0</v>
      </c>
      <c r="I31" s="6">
        <f t="shared" si="3"/>
        <v>0</v>
      </c>
      <c r="J31" s="6">
        <f t="shared" si="3"/>
        <v>0</v>
      </c>
      <c r="K31" s="6">
        <f t="shared" si="3"/>
        <v>0</v>
      </c>
      <c r="L31" s="6">
        <f t="shared" si="3"/>
        <v>0</v>
      </c>
      <c r="N31" s="301">
        <f t="shared" si="2"/>
        <v>0</v>
      </c>
    </row>
    <row r="32" spans="1:14" ht="14.25" customHeight="1">
      <c r="A32" s="184"/>
      <c r="B32" s="76"/>
      <c r="C32" s="6"/>
      <c r="D32" s="2"/>
      <c r="E32" s="6">
        <f t="shared" si="3"/>
        <v>0</v>
      </c>
      <c r="F32" s="6">
        <f t="shared" si="3"/>
        <v>0</v>
      </c>
      <c r="G32" s="6">
        <f t="shared" si="3"/>
        <v>0</v>
      </c>
      <c r="H32" s="6">
        <f t="shared" si="3"/>
        <v>0</v>
      </c>
      <c r="I32" s="6">
        <f t="shared" si="3"/>
        <v>0</v>
      </c>
      <c r="J32" s="6">
        <f t="shared" si="3"/>
        <v>0</v>
      </c>
      <c r="K32" s="6">
        <f t="shared" si="3"/>
        <v>0</v>
      </c>
      <c r="L32" s="6">
        <f t="shared" si="3"/>
        <v>0</v>
      </c>
      <c r="N32" s="301">
        <f t="shared" si="2"/>
        <v>0</v>
      </c>
    </row>
    <row r="33" spans="1:14" ht="14.25" customHeight="1">
      <c r="A33" s="184"/>
      <c r="B33" s="76"/>
      <c r="C33" s="6"/>
      <c r="D33" s="2"/>
      <c r="E33" s="6">
        <f t="shared" si="3"/>
        <v>0</v>
      </c>
      <c r="F33" s="6">
        <f t="shared" si="3"/>
        <v>0</v>
      </c>
      <c r="G33" s="6">
        <f t="shared" si="3"/>
        <v>0</v>
      </c>
      <c r="H33" s="6">
        <f t="shared" si="3"/>
        <v>0</v>
      </c>
      <c r="I33" s="6">
        <f t="shared" si="3"/>
        <v>0</v>
      </c>
      <c r="J33" s="6">
        <f t="shared" si="3"/>
        <v>0</v>
      </c>
      <c r="K33" s="6">
        <f t="shared" si="3"/>
        <v>0</v>
      </c>
      <c r="L33" s="6">
        <f t="shared" si="3"/>
        <v>0</v>
      </c>
      <c r="N33" s="301">
        <f t="shared" si="2"/>
        <v>0</v>
      </c>
    </row>
    <row r="34" spans="1:14" ht="14.25" customHeight="1">
      <c r="A34" s="184"/>
      <c r="B34" s="76"/>
      <c r="C34" s="6"/>
      <c r="D34" s="2"/>
      <c r="E34" s="6">
        <f t="shared" si="3"/>
        <v>0</v>
      </c>
      <c r="F34" s="6">
        <f t="shared" si="3"/>
        <v>0</v>
      </c>
      <c r="G34" s="6">
        <f t="shared" si="3"/>
        <v>0</v>
      </c>
      <c r="H34" s="6">
        <f t="shared" si="3"/>
        <v>0</v>
      </c>
      <c r="I34" s="6">
        <f t="shared" si="3"/>
        <v>0</v>
      </c>
      <c r="J34" s="6">
        <f t="shared" si="3"/>
        <v>0</v>
      </c>
      <c r="K34" s="6">
        <f t="shared" si="3"/>
        <v>0</v>
      </c>
      <c r="L34" s="6">
        <f t="shared" si="3"/>
        <v>0</v>
      </c>
      <c r="N34" s="301">
        <f t="shared" si="2"/>
        <v>0</v>
      </c>
    </row>
    <row r="35" spans="1:14" ht="14.25" customHeight="1">
      <c r="A35" s="184"/>
      <c r="B35" s="76"/>
      <c r="C35" s="87"/>
      <c r="D35" s="2"/>
      <c r="E35" s="6">
        <f t="shared" si="3"/>
        <v>0</v>
      </c>
      <c r="F35" s="6">
        <f t="shared" si="3"/>
        <v>0</v>
      </c>
      <c r="G35" s="6">
        <f t="shared" si="3"/>
        <v>0</v>
      </c>
      <c r="H35" s="6">
        <f t="shared" si="3"/>
        <v>0</v>
      </c>
      <c r="I35" s="6">
        <f t="shared" si="3"/>
        <v>0</v>
      </c>
      <c r="J35" s="6">
        <f t="shared" si="3"/>
        <v>0</v>
      </c>
      <c r="K35" s="6">
        <f t="shared" si="3"/>
        <v>0</v>
      </c>
      <c r="L35" s="6">
        <f t="shared" si="3"/>
        <v>0</v>
      </c>
      <c r="N35" s="301">
        <f t="shared" si="2"/>
        <v>0</v>
      </c>
    </row>
    <row r="36" spans="1:14" ht="14.25" customHeight="1">
      <c r="A36" s="184"/>
      <c r="B36" s="76"/>
      <c r="C36" s="87"/>
      <c r="D36" s="2"/>
      <c r="E36" s="6">
        <f t="shared" si="3"/>
        <v>0</v>
      </c>
      <c r="F36" s="6">
        <f t="shared" si="3"/>
        <v>0</v>
      </c>
      <c r="G36" s="6">
        <f t="shared" si="3"/>
        <v>0</v>
      </c>
      <c r="H36" s="6">
        <f t="shared" si="3"/>
        <v>0</v>
      </c>
      <c r="I36" s="6">
        <f t="shared" si="3"/>
        <v>0</v>
      </c>
      <c r="J36" s="6">
        <f t="shared" si="3"/>
        <v>0</v>
      </c>
      <c r="K36" s="6">
        <f t="shared" si="3"/>
        <v>0</v>
      </c>
      <c r="L36" s="6">
        <f t="shared" si="3"/>
        <v>0</v>
      </c>
      <c r="N36" s="301">
        <f t="shared" si="2"/>
        <v>0</v>
      </c>
    </row>
    <row r="37" spans="1:14" ht="14.25" customHeight="1">
      <c r="A37" s="184"/>
      <c r="B37" s="76"/>
      <c r="C37" s="87"/>
      <c r="D37" s="2"/>
      <c r="E37" s="6">
        <f t="shared" ref="E37:L52" si="4">IF($D37=E$1,+$C37,0)</f>
        <v>0</v>
      </c>
      <c r="F37" s="6">
        <f t="shared" si="4"/>
        <v>0</v>
      </c>
      <c r="G37" s="6">
        <f t="shared" si="4"/>
        <v>0</v>
      </c>
      <c r="H37" s="6">
        <f t="shared" si="4"/>
        <v>0</v>
      </c>
      <c r="I37" s="6">
        <f t="shared" si="4"/>
        <v>0</v>
      </c>
      <c r="J37" s="6">
        <f t="shared" si="4"/>
        <v>0</v>
      </c>
      <c r="K37" s="6">
        <f t="shared" si="4"/>
        <v>0</v>
      </c>
      <c r="L37" s="6">
        <f t="shared" si="4"/>
        <v>0</v>
      </c>
      <c r="N37" s="301">
        <f t="shared" si="2"/>
        <v>0</v>
      </c>
    </row>
    <row r="38" spans="1:14" ht="14.25" customHeight="1">
      <c r="A38" s="184"/>
      <c r="B38" s="76"/>
      <c r="C38" s="87"/>
      <c r="D38" s="2"/>
      <c r="E38" s="6">
        <f t="shared" si="4"/>
        <v>0</v>
      </c>
      <c r="F38" s="6">
        <f t="shared" si="4"/>
        <v>0</v>
      </c>
      <c r="G38" s="6">
        <f t="shared" si="4"/>
        <v>0</v>
      </c>
      <c r="H38" s="6">
        <f t="shared" si="4"/>
        <v>0</v>
      </c>
      <c r="I38" s="6">
        <f t="shared" si="4"/>
        <v>0</v>
      </c>
      <c r="J38" s="6">
        <f t="shared" si="4"/>
        <v>0</v>
      </c>
      <c r="K38" s="6">
        <f t="shared" si="4"/>
        <v>0</v>
      </c>
      <c r="L38" s="6">
        <f t="shared" si="4"/>
        <v>0</v>
      </c>
      <c r="N38" s="301">
        <f t="shared" si="2"/>
        <v>0</v>
      </c>
    </row>
    <row r="39" spans="1:14" ht="14.25" customHeight="1">
      <c r="A39" s="184"/>
      <c r="B39" s="76"/>
      <c r="C39" s="87"/>
      <c r="D39" s="2"/>
      <c r="E39" s="6">
        <f t="shared" si="4"/>
        <v>0</v>
      </c>
      <c r="F39" s="6">
        <f t="shared" si="4"/>
        <v>0</v>
      </c>
      <c r="G39" s="6">
        <f t="shared" si="4"/>
        <v>0</v>
      </c>
      <c r="H39" s="6">
        <f t="shared" si="4"/>
        <v>0</v>
      </c>
      <c r="I39" s="6">
        <f t="shared" si="4"/>
        <v>0</v>
      </c>
      <c r="J39" s="6">
        <f t="shared" si="4"/>
        <v>0</v>
      </c>
      <c r="K39" s="6">
        <f t="shared" si="4"/>
        <v>0</v>
      </c>
      <c r="L39" s="6">
        <f t="shared" si="4"/>
        <v>0</v>
      </c>
      <c r="N39" s="301">
        <f t="shared" si="2"/>
        <v>0</v>
      </c>
    </row>
    <row r="40" spans="1:14" ht="14.25" customHeight="1">
      <c r="A40" s="184"/>
      <c r="B40" s="76"/>
      <c r="C40" s="87"/>
      <c r="D40" s="2"/>
      <c r="E40" s="6">
        <f t="shared" si="4"/>
        <v>0</v>
      </c>
      <c r="F40" s="6">
        <f t="shared" si="4"/>
        <v>0</v>
      </c>
      <c r="G40" s="6">
        <f t="shared" si="4"/>
        <v>0</v>
      </c>
      <c r="H40" s="6">
        <f t="shared" si="4"/>
        <v>0</v>
      </c>
      <c r="I40" s="6">
        <f t="shared" si="4"/>
        <v>0</v>
      </c>
      <c r="J40" s="6">
        <f t="shared" si="4"/>
        <v>0</v>
      </c>
      <c r="K40" s="6">
        <f t="shared" si="4"/>
        <v>0</v>
      </c>
      <c r="L40" s="6">
        <f t="shared" si="4"/>
        <v>0</v>
      </c>
      <c r="N40" s="301">
        <f t="shared" si="2"/>
        <v>0</v>
      </c>
    </row>
    <row r="41" spans="1:14" ht="14.25" customHeight="1">
      <c r="A41" s="184"/>
      <c r="B41" s="76"/>
      <c r="C41" s="87"/>
      <c r="D41" s="2"/>
      <c r="E41" s="6">
        <f t="shared" si="4"/>
        <v>0</v>
      </c>
      <c r="F41" s="6">
        <f t="shared" si="4"/>
        <v>0</v>
      </c>
      <c r="G41" s="6">
        <f t="shared" si="4"/>
        <v>0</v>
      </c>
      <c r="H41" s="6">
        <f t="shared" si="4"/>
        <v>0</v>
      </c>
      <c r="I41" s="6">
        <f t="shared" si="4"/>
        <v>0</v>
      </c>
      <c r="J41" s="6">
        <f t="shared" si="4"/>
        <v>0</v>
      </c>
      <c r="K41" s="6">
        <f t="shared" si="4"/>
        <v>0</v>
      </c>
      <c r="L41" s="6">
        <f t="shared" si="4"/>
        <v>0</v>
      </c>
      <c r="N41" s="301">
        <f t="shared" si="2"/>
        <v>0</v>
      </c>
    </row>
    <row r="42" spans="1:14" ht="14.25" customHeight="1">
      <c r="A42" s="184"/>
      <c r="B42" s="76"/>
      <c r="C42" s="87"/>
      <c r="D42" s="2"/>
      <c r="E42" s="6">
        <f t="shared" si="4"/>
        <v>0</v>
      </c>
      <c r="F42" s="6">
        <f t="shared" si="4"/>
        <v>0</v>
      </c>
      <c r="G42" s="6">
        <f t="shared" si="4"/>
        <v>0</v>
      </c>
      <c r="H42" s="6">
        <f t="shared" si="4"/>
        <v>0</v>
      </c>
      <c r="I42" s="6">
        <f t="shared" si="4"/>
        <v>0</v>
      </c>
      <c r="J42" s="6">
        <f t="shared" si="4"/>
        <v>0</v>
      </c>
      <c r="K42" s="6">
        <f t="shared" si="4"/>
        <v>0</v>
      </c>
      <c r="L42" s="6">
        <f t="shared" si="4"/>
        <v>0</v>
      </c>
      <c r="N42" s="301">
        <f t="shared" si="2"/>
        <v>0</v>
      </c>
    </row>
    <row r="43" spans="1:14" ht="14.25" customHeight="1">
      <c r="A43" s="184"/>
      <c r="B43" s="76"/>
      <c r="C43" s="87"/>
      <c r="D43" s="2"/>
      <c r="E43" s="6">
        <f t="shared" si="4"/>
        <v>0</v>
      </c>
      <c r="F43" s="6">
        <f t="shared" si="4"/>
        <v>0</v>
      </c>
      <c r="G43" s="6">
        <f t="shared" si="4"/>
        <v>0</v>
      </c>
      <c r="H43" s="6">
        <f t="shared" si="4"/>
        <v>0</v>
      </c>
      <c r="I43" s="6">
        <f t="shared" si="4"/>
        <v>0</v>
      </c>
      <c r="J43" s="6">
        <f t="shared" si="4"/>
        <v>0</v>
      </c>
      <c r="K43" s="6">
        <f t="shared" si="4"/>
        <v>0</v>
      </c>
      <c r="L43" s="6">
        <f t="shared" si="4"/>
        <v>0</v>
      </c>
      <c r="N43" s="301">
        <f t="shared" si="2"/>
        <v>0</v>
      </c>
    </row>
    <row r="44" spans="1:14" ht="14.25" customHeight="1">
      <c r="A44" s="184"/>
      <c r="B44" s="76"/>
      <c r="C44" s="87"/>
      <c r="D44" s="2"/>
      <c r="E44" s="6">
        <f t="shared" si="4"/>
        <v>0</v>
      </c>
      <c r="F44" s="6">
        <f t="shared" si="4"/>
        <v>0</v>
      </c>
      <c r="G44" s="6">
        <f t="shared" si="4"/>
        <v>0</v>
      </c>
      <c r="H44" s="6">
        <f t="shared" si="4"/>
        <v>0</v>
      </c>
      <c r="I44" s="6">
        <f t="shared" si="4"/>
        <v>0</v>
      </c>
      <c r="J44" s="6">
        <f t="shared" si="4"/>
        <v>0</v>
      </c>
      <c r="K44" s="6">
        <f t="shared" si="4"/>
        <v>0</v>
      </c>
      <c r="L44" s="6">
        <f t="shared" si="4"/>
        <v>0</v>
      </c>
      <c r="N44" s="301">
        <f t="shared" si="2"/>
        <v>0</v>
      </c>
    </row>
    <row r="45" spans="1:14" ht="14.25" customHeight="1">
      <c r="A45" s="184"/>
      <c r="B45" s="76"/>
      <c r="C45" s="6"/>
      <c r="D45" s="2"/>
      <c r="E45" s="6">
        <f t="shared" si="4"/>
        <v>0</v>
      </c>
      <c r="F45" s="6">
        <f t="shared" si="4"/>
        <v>0</v>
      </c>
      <c r="G45" s="6">
        <f t="shared" si="4"/>
        <v>0</v>
      </c>
      <c r="H45" s="6">
        <f t="shared" si="4"/>
        <v>0</v>
      </c>
      <c r="I45" s="6">
        <f t="shared" si="4"/>
        <v>0</v>
      </c>
      <c r="J45" s="6">
        <f t="shared" si="4"/>
        <v>0</v>
      </c>
      <c r="K45" s="6">
        <f t="shared" si="4"/>
        <v>0</v>
      </c>
      <c r="L45" s="6">
        <f t="shared" si="4"/>
        <v>0</v>
      </c>
      <c r="N45" s="301">
        <f t="shared" si="2"/>
        <v>0</v>
      </c>
    </row>
    <row r="46" spans="1:14" ht="14.25" customHeight="1">
      <c r="A46" s="184"/>
      <c r="B46" s="76"/>
      <c r="C46" s="87"/>
      <c r="D46" s="2"/>
      <c r="E46" s="6">
        <f t="shared" si="4"/>
        <v>0</v>
      </c>
      <c r="F46" s="6">
        <f t="shared" si="4"/>
        <v>0</v>
      </c>
      <c r="G46" s="6">
        <f t="shared" si="4"/>
        <v>0</v>
      </c>
      <c r="H46" s="6">
        <f t="shared" si="4"/>
        <v>0</v>
      </c>
      <c r="I46" s="6">
        <f t="shared" si="4"/>
        <v>0</v>
      </c>
      <c r="J46" s="6">
        <f t="shared" si="4"/>
        <v>0</v>
      </c>
      <c r="K46" s="6">
        <f t="shared" si="4"/>
        <v>0</v>
      </c>
      <c r="L46" s="6">
        <f t="shared" si="4"/>
        <v>0</v>
      </c>
      <c r="N46" s="301">
        <f t="shared" si="2"/>
        <v>0</v>
      </c>
    </row>
    <row r="47" spans="1:14" ht="14.25" customHeight="1">
      <c r="A47" s="184"/>
      <c r="B47" s="76"/>
      <c r="C47" s="87"/>
      <c r="D47" s="2"/>
      <c r="E47" s="6">
        <f t="shared" si="4"/>
        <v>0</v>
      </c>
      <c r="F47" s="6">
        <f t="shared" si="4"/>
        <v>0</v>
      </c>
      <c r="G47" s="6">
        <f t="shared" si="4"/>
        <v>0</v>
      </c>
      <c r="H47" s="6">
        <f t="shared" si="4"/>
        <v>0</v>
      </c>
      <c r="I47" s="6">
        <f t="shared" si="4"/>
        <v>0</v>
      </c>
      <c r="J47" s="6">
        <f t="shared" si="4"/>
        <v>0</v>
      </c>
      <c r="K47" s="6">
        <f t="shared" si="4"/>
        <v>0</v>
      </c>
      <c r="L47" s="6">
        <f t="shared" si="4"/>
        <v>0</v>
      </c>
      <c r="N47" s="301">
        <f t="shared" si="2"/>
        <v>0</v>
      </c>
    </row>
    <row r="48" spans="1:14" ht="14.25" customHeight="1">
      <c r="A48" s="184"/>
      <c r="B48" s="76"/>
      <c r="C48" s="87"/>
      <c r="D48" s="2"/>
      <c r="E48" s="6">
        <f t="shared" si="4"/>
        <v>0</v>
      </c>
      <c r="F48" s="6">
        <f t="shared" si="4"/>
        <v>0</v>
      </c>
      <c r="G48" s="6">
        <f t="shared" si="4"/>
        <v>0</v>
      </c>
      <c r="H48" s="6">
        <f t="shared" si="4"/>
        <v>0</v>
      </c>
      <c r="I48" s="6">
        <f t="shared" si="4"/>
        <v>0</v>
      </c>
      <c r="J48" s="6">
        <f t="shared" si="4"/>
        <v>0</v>
      </c>
      <c r="K48" s="6">
        <f t="shared" si="4"/>
        <v>0</v>
      </c>
      <c r="L48" s="6">
        <f t="shared" si="4"/>
        <v>0</v>
      </c>
      <c r="N48" s="301">
        <f t="shared" si="2"/>
        <v>0</v>
      </c>
    </row>
    <row r="49" spans="1:14" ht="14.25" customHeight="1">
      <c r="A49" s="184"/>
      <c r="B49" s="76"/>
      <c r="C49" s="87"/>
      <c r="D49" s="2"/>
      <c r="E49" s="6">
        <f t="shared" si="4"/>
        <v>0</v>
      </c>
      <c r="F49" s="6">
        <f t="shared" si="4"/>
        <v>0</v>
      </c>
      <c r="G49" s="6">
        <f t="shared" si="4"/>
        <v>0</v>
      </c>
      <c r="H49" s="6">
        <f t="shared" si="4"/>
        <v>0</v>
      </c>
      <c r="I49" s="6">
        <f t="shared" si="4"/>
        <v>0</v>
      </c>
      <c r="J49" s="6">
        <f t="shared" si="4"/>
        <v>0</v>
      </c>
      <c r="K49" s="6">
        <f t="shared" si="4"/>
        <v>0</v>
      </c>
      <c r="L49" s="6">
        <f t="shared" si="4"/>
        <v>0</v>
      </c>
      <c r="N49" s="301">
        <f t="shared" si="2"/>
        <v>0</v>
      </c>
    </row>
    <row r="50" spans="1:14" ht="14.25" customHeight="1">
      <c r="A50" s="184"/>
      <c r="B50" s="76"/>
      <c r="C50" s="87"/>
      <c r="D50" s="2"/>
      <c r="E50" s="6">
        <f t="shared" si="4"/>
        <v>0</v>
      </c>
      <c r="F50" s="6">
        <f t="shared" si="4"/>
        <v>0</v>
      </c>
      <c r="G50" s="6">
        <f t="shared" si="4"/>
        <v>0</v>
      </c>
      <c r="H50" s="6">
        <f t="shared" si="4"/>
        <v>0</v>
      </c>
      <c r="I50" s="6">
        <f t="shared" si="4"/>
        <v>0</v>
      </c>
      <c r="J50" s="6">
        <f t="shared" si="4"/>
        <v>0</v>
      </c>
      <c r="K50" s="6">
        <f t="shared" si="4"/>
        <v>0</v>
      </c>
      <c r="L50" s="6">
        <f t="shared" si="4"/>
        <v>0</v>
      </c>
      <c r="N50" s="301">
        <f t="shared" si="2"/>
        <v>0</v>
      </c>
    </row>
    <row r="51" spans="1:14" ht="14.25" customHeight="1">
      <c r="A51" s="184"/>
      <c r="B51" s="76"/>
      <c r="C51" s="87"/>
      <c r="D51" s="2"/>
      <c r="E51" s="6">
        <f t="shared" si="4"/>
        <v>0</v>
      </c>
      <c r="F51" s="6">
        <f t="shared" si="4"/>
        <v>0</v>
      </c>
      <c r="G51" s="6">
        <f t="shared" si="4"/>
        <v>0</v>
      </c>
      <c r="H51" s="6">
        <f t="shared" si="4"/>
        <v>0</v>
      </c>
      <c r="I51" s="6">
        <f t="shared" si="4"/>
        <v>0</v>
      </c>
      <c r="J51" s="6">
        <f t="shared" si="4"/>
        <v>0</v>
      </c>
      <c r="K51" s="6">
        <f t="shared" si="4"/>
        <v>0</v>
      </c>
      <c r="L51" s="6">
        <f t="shared" si="4"/>
        <v>0</v>
      </c>
      <c r="N51" s="301">
        <f t="shared" si="2"/>
        <v>0</v>
      </c>
    </row>
    <row r="52" spans="1:14" ht="14.25" customHeight="1">
      <c r="A52" s="184"/>
      <c r="B52" s="76"/>
      <c r="C52" s="87"/>
      <c r="D52" s="2"/>
      <c r="E52" s="6">
        <f t="shared" si="4"/>
        <v>0</v>
      </c>
      <c r="F52" s="6">
        <f t="shared" si="4"/>
        <v>0</v>
      </c>
      <c r="G52" s="6">
        <f t="shared" si="4"/>
        <v>0</v>
      </c>
      <c r="H52" s="6">
        <f t="shared" si="4"/>
        <v>0</v>
      </c>
      <c r="I52" s="6">
        <f t="shared" si="4"/>
        <v>0</v>
      </c>
      <c r="J52" s="6">
        <f t="shared" si="4"/>
        <v>0</v>
      </c>
      <c r="K52" s="6">
        <f t="shared" si="4"/>
        <v>0</v>
      </c>
      <c r="L52" s="6">
        <f t="shared" si="4"/>
        <v>0</v>
      </c>
      <c r="N52" s="301">
        <f t="shared" si="2"/>
        <v>0</v>
      </c>
    </row>
    <row r="53" spans="1:14" ht="14.25" customHeight="1">
      <c r="A53" s="184"/>
      <c r="B53" s="76"/>
      <c r="C53" s="87"/>
      <c r="D53" s="2"/>
      <c r="E53" s="6">
        <f t="shared" ref="E53:L68" si="5">IF($D53=E$1,+$C53,0)</f>
        <v>0</v>
      </c>
      <c r="F53" s="6">
        <f t="shared" si="5"/>
        <v>0</v>
      </c>
      <c r="G53" s="6">
        <f t="shared" si="5"/>
        <v>0</v>
      </c>
      <c r="H53" s="6">
        <f t="shared" si="5"/>
        <v>0</v>
      </c>
      <c r="I53" s="6">
        <f t="shared" si="5"/>
        <v>0</v>
      </c>
      <c r="J53" s="6">
        <f t="shared" si="5"/>
        <v>0</v>
      </c>
      <c r="K53" s="6">
        <f t="shared" si="5"/>
        <v>0</v>
      </c>
      <c r="L53" s="6">
        <f t="shared" si="5"/>
        <v>0</v>
      </c>
      <c r="N53" s="301">
        <f t="shared" si="2"/>
        <v>0</v>
      </c>
    </row>
    <row r="54" spans="1:14" ht="14.25" customHeight="1">
      <c r="A54" s="184"/>
      <c r="B54" s="76"/>
      <c r="C54" s="87"/>
      <c r="D54" s="2"/>
      <c r="E54" s="6">
        <f t="shared" si="5"/>
        <v>0</v>
      </c>
      <c r="F54" s="6">
        <f t="shared" si="5"/>
        <v>0</v>
      </c>
      <c r="G54" s="6">
        <f t="shared" si="5"/>
        <v>0</v>
      </c>
      <c r="H54" s="6">
        <f t="shared" si="5"/>
        <v>0</v>
      </c>
      <c r="I54" s="6">
        <f t="shared" si="5"/>
        <v>0</v>
      </c>
      <c r="J54" s="6">
        <f t="shared" si="5"/>
        <v>0</v>
      </c>
      <c r="K54" s="6">
        <f t="shared" si="5"/>
        <v>0</v>
      </c>
      <c r="L54" s="6">
        <f t="shared" si="5"/>
        <v>0</v>
      </c>
      <c r="N54" s="301">
        <f t="shared" si="2"/>
        <v>0</v>
      </c>
    </row>
    <row r="55" spans="1:14" ht="14.25" customHeight="1">
      <c r="A55" s="184"/>
      <c r="B55" s="76"/>
      <c r="C55" s="87"/>
      <c r="D55" s="2"/>
      <c r="E55" s="6">
        <f t="shared" si="5"/>
        <v>0</v>
      </c>
      <c r="F55" s="6">
        <f t="shared" si="5"/>
        <v>0</v>
      </c>
      <c r="G55" s="6">
        <f t="shared" si="5"/>
        <v>0</v>
      </c>
      <c r="H55" s="6">
        <f t="shared" si="5"/>
        <v>0</v>
      </c>
      <c r="I55" s="6">
        <f t="shared" si="5"/>
        <v>0</v>
      </c>
      <c r="J55" s="6">
        <f t="shared" si="5"/>
        <v>0</v>
      </c>
      <c r="K55" s="6">
        <f t="shared" si="5"/>
        <v>0</v>
      </c>
      <c r="L55" s="6">
        <f t="shared" si="5"/>
        <v>0</v>
      </c>
      <c r="N55" s="301">
        <f t="shared" si="2"/>
        <v>0</v>
      </c>
    </row>
    <row r="56" spans="1:14" ht="14.25" customHeight="1">
      <c r="A56" s="184"/>
      <c r="B56" s="76"/>
      <c r="C56" s="87"/>
      <c r="D56" s="2"/>
      <c r="E56" s="6">
        <f t="shared" si="5"/>
        <v>0</v>
      </c>
      <c r="F56" s="6">
        <f t="shared" si="5"/>
        <v>0</v>
      </c>
      <c r="G56" s="6">
        <f t="shared" si="5"/>
        <v>0</v>
      </c>
      <c r="H56" s="6">
        <f t="shared" si="5"/>
        <v>0</v>
      </c>
      <c r="I56" s="6">
        <f t="shared" si="5"/>
        <v>0</v>
      </c>
      <c r="J56" s="6">
        <f t="shared" si="5"/>
        <v>0</v>
      </c>
      <c r="K56" s="6">
        <f t="shared" si="5"/>
        <v>0</v>
      </c>
      <c r="L56" s="6">
        <f t="shared" si="5"/>
        <v>0</v>
      </c>
      <c r="N56" s="301">
        <f t="shared" si="2"/>
        <v>0</v>
      </c>
    </row>
    <row r="57" spans="1:14" ht="14.25" customHeight="1">
      <c r="A57" s="184"/>
      <c r="B57" s="76"/>
      <c r="C57" s="87"/>
      <c r="D57" s="2"/>
      <c r="E57" s="6">
        <f t="shared" si="5"/>
        <v>0</v>
      </c>
      <c r="F57" s="6">
        <f t="shared" si="5"/>
        <v>0</v>
      </c>
      <c r="G57" s="6">
        <f t="shared" si="5"/>
        <v>0</v>
      </c>
      <c r="H57" s="6">
        <f t="shared" si="5"/>
        <v>0</v>
      </c>
      <c r="I57" s="6">
        <f t="shared" si="5"/>
        <v>0</v>
      </c>
      <c r="J57" s="6">
        <f t="shared" si="5"/>
        <v>0</v>
      </c>
      <c r="K57" s="6">
        <f t="shared" si="5"/>
        <v>0</v>
      </c>
      <c r="L57" s="6">
        <f t="shared" si="5"/>
        <v>0</v>
      </c>
      <c r="N57" s="301">
        <f t="shared" si="2"/>
        <v>0</v>
      </c>
    </row>
    <row r="58" spans="1:14" ht="14.25" customHeight="1">
      <c r="A58" s="184"/>
      <c r="B58" s="76"/>
      <c r="C58" s="87"/>
      <c r="D58" s="2"/>
      <c r="E58" s="6">
        <f t="shared" si="5"/>
        <v>0</v>
      </c>
      <c r="F58" s="6">
        <f t="shared" si="5"/>
        <v>0</v>
      </c>
      <c r="G58" s="6">
        <f t="shared" si="5"/>
        <v>0</v>
      </c>
      <c r="H58" s="6">
        <f t="shared" si="5"/>
        <v>0</v>
      </c>
      <c r="I58" s="6">
        <f t="shared" si="5"/>
        <v>0</v>
      </c>
      <c r="J58" s="6">
        <f t="shared" si="5"/>
        <v>0</v>
      </c>
      <c r="K58" s="6">
        <f t="shared" si="5"/>
        <v>0</v>
      </c>
      <c r="L58" s="6">
        <f t="shared" si="5"/>
        <v>0</v>
      </c>
      <c r="N58" s="301">
        <f t="shared" si="2"/>
        <v>0</v>
      </c>
    </row>
    <row r="59" spans="1:14" ht="14.25" customHeight="1">
      <c r="A59" s="184"/>
      <c r="B59" s="76"/>
      <c r="C59" s="87"/>
      <c r="D59" s="2"/>
      <c r="E59" s="6">
        <f t="shared" si="5"/>
        <v>0</v>
      </c>
      <c r="F59" s="6">
        <f t="shared" si="5"/>
        <v>0</v>
      </c>
      <c r="G59" s="6">
        <f t="shared" si="5"/>
        <v>0</v>
      </c>
      <c r="H59" s="6">
        <f t="shared" si="5"/>
        <v>0</v>
      </c>
      <c r="I59" s="6">
        <f t="shared" si="5"/>
        <v>0</v>
      </c>
      <c r="J59" s="6">
        <f t="shared" si="5"/>
        <v>0</v>
      </c>
      <c r="K59" s="6">
        <f t="shared" si="5"/>
        <v>0</v>
      </c>
      <c r="L59" s="6">
        <f t="shared" si="5"/>
        <v>0</v>
      </c>
      <c r="N59" s="301">
        <f t="shared" si="2"/>
        <v>0</v>
      </c>
    </row>
    <row r="60" spans="1:14" ht="14.25" customHeight="1">
      <c r="A60" s="184"/>
      <c r="B60" s="76"/>
      <c r="C60" s="87"/>
      <c r="D60" s="2"/>
      <c r="E60" s="6">
        <f t="shared" si="5"/>
        <v>0</v>
      </c>
      <c r="F60" s="6">
        <f t="shared" si="5"/>
        <v>0</v>
      </c>
      <c r="G60" s="6">
        <f t="shared" si="5"/>
        <v>0</v>
      </c>
      <c r="H60" s="6">
        <f t="shared" si="5"/>
        <v>0</v>
      </c>
      <c r="I60" s="6">
        <f t="shared" si="5"/>
        <v>0</v>
      </c>
      <c r="J60" s="6">
        <f t="shared" si="5"/>
        <v>0</v>
      </c>
      <c r="K60" s="6">
        <f t="shared" si="5"/>
        <v>0</v>
      </c>
      <c r="L60" s="6">
        <f t="shared" si="5"/>
        <v>0</v>
      </c>
      <c r="N60" s="301">
        <f t="shared" si="2"/>
        <v>0</v>
      </c>
    </row>
    <row r="61" spans="1:14" ht="14.25" customHeight="1">
      <c r="A61" s="184"/>
      <c r="B61" s="76"/>
      <c r="C61" s="87"/>
      <c r="D61" s="2"/>
      <c r="E61" s="6">
        <f t="shared" si="5"/>
        <v>0</v>
      </c>
      <c r="F61" s="6">
        <f t="shared" si="5"/>
        <v>0</v>
      </c>
      <c r="G61" s="6">
        <f t="shared" si="5"/>
        <v>0</v>
      </c>
      <c r="H61" s="6">
        <f t="shared" si="5"/>
        <v>0</v>
      </c>
      <c r="I61" s="6">
        <f t="shared" si="5"/>
        <v>0</v>
      </c>
      <c r="J61" s="6">
        <f t="shared" si="5"/>
        <v>0</v>
      </c>
      <c r="K61" s="6">
        <f t="shared" si="5"/>
        <v>0</v>
      </c>
      <c r="L61" s="6">
        <f t="shared" si="5"/>
        <v>0</v>
      </c>
      <c r="N61" s="301">
        <f t="shared" si="2"/>
        <v>0</v>
      </c>
    </row>
    <row r="62" spans="1:14" ht="14.25" customHeight="1">
      <c r="A62" s="184"/>
      <c r="B62" s="76"/>
      <c r="C62" s="87"/>
      <c r="D62" s="2"/>
      <c r="E62" s="6">
        <f t="shared" si="5"/>
        <v>0</v>
      </c>
      <c r="F62" s="6">
        <f t="shared" si="5"/>
        <v>0</v>
      </c>
      <c r="G62" s="6">
        <f t="shared" si="5"/>
        <v>0</v>
      </c>
      <c r="H62" s="6">
        <f t="shared" si="5"/>
        <v>0</v>
      </c>
      <c r="I62" s="6">
        <f t="shared" si="5"/>
        <v>0</v>
      </c>
      <c r="J62" s="6">
        <f t="shared" si="5"/>
        <v>0</v>
      </c>
      <c r="K62" s="6">
        <f t="shared" si="5"/>
        <v>0</v>
      </c>
      <c r="L62" s="6">
        <f t="shared" si="5"/>
        <v>0</v>
      </c>
      <c r="N62" s="301">
        <f t="shared" si="2"/>
        <v>0</v>
      </c>
    </row>
    <row r="63" spans="1:14" ht="14.25" customHeight="1">
      <c r="A63" s="184"/>
      <c r="B63" s="76"/>
      <c r="C63" s="87"/>
      <c r="D63" s="2"/>
      <c r="E63" s="6">
        <f t="shared" si="5"/>
        <v>0</v>
      </c>
      <c r="F63" s="6">
        <f t="shared" si="5"/>
        <v>0</v>
      </c>
      <c r="G63" s="6">
        <f t="shared" si="5"/>
        <v>0</v>
      </c>
      <c r="H63" s="6">
        <f t="shared" si="5"/>
        <v>0</v>
      </c>
      <c r="I63" s="6">
        <f t="shared" si="5"/>
        <v>0</v>
      </c>
      <c r="J63" s="6">
        <f t="shared" si="5"/>
        <v>0</v>
      </c>
      <c r="K63" s="6">
        <f t="shared" si="5"/>
        <v>0</v>
      </c>
      <c r="L63" s="6">
        <f t="shared" si="5"/>
        <v>0</v>
      </c>
      <c r="N63" s="301">
        <f t="shared" si="2"/>
        <v>0</v>
      </c>
    </row>
    <row r="64" spans="1:14" ht="14.25" customHeight="1">
      <c r="A64" s="184"/>
      <c r="B64" s="76"/>
      <c r="C64" s="87"/>
      <c r="D64" s="2"/>
      <c r="E64" s="6">
        <f t="shared" si="5"/>
        <v>0</v>
      </c>
      <c r="F64" s="6">
        <f t="shared" si="5"/>
        <v>0</v>
      </c>
      <c r="G64" s="6">
        <f t="shared" si="5"/>
        <v>0</v>
      </c>
      <c r="H64" s="6">
        <f t="shared" si="5"/>
        <v>0</v>
      </c>
      <c r="I64" s="6">
        <f t="shared" si="5"/>
        <v>0</v>
      </c>
      <c r="J64" s="6">
        <f t="shared" si="5"/>
        <v>0</v>
      </c>
      <c r="K64" s="6">
        <f t="shared" si="5"/>
        <v>0</v>
      </c>
      <c r="L64" s="6">
        <f t="shared" si="5"/>
        <v>0</v>
      </c>
      <c r="N64" s="301">
        <f t="shared" si="2"/>
        <v>0</v>
      </c>
    </row>
    <row r="65" spans="1:14" ht="14.25" customHeight="1">
      <c r="A65" s="184"/>
      <c r="B65" s="76"/>
      <c r="C65" s="87"/>
      <c r="D65" s="2"/>
      <c r="E65" s="6">
        <f t="shared" si="5"/>
        <v>0</v>
      </c>
      <c r="F65" s="6">
        <f t="shared" si="5"/>
        <v>0</v>
      </c>
      <c r="G65" s="6">
        <f t="shared" si="5"/>
        <v>0</v>
      </c>
      <c r="H65" s="6">
        <f t="shared" si="5"/>
        <v>0</v>
      </c>
      <c r="I65" s="6">
        <f t="shared" si="5"/>
        <v>0</v>
      </c>
      <c r="J65" s="6">
        <f t="shared" si="5"/>
        <v>0</v>
      </c>
      <c r="K65" s="6">
        <f t="shared" si="5"/>
        <v>0</v>
      </c>
      <c r="L65" s="6">
        <f t="shared" si="5"/>
        <v>0</v>
      </c>
      <c r="N65" s="301">
        <f t="shared" si="2"/>
        <v>0</v>
      </c>
    </row>
    <row r="66" spans="1:14" ht="14.25" customHeight="1">
      <c r="A66" s="184"/>
      <c r="B66" s="76"/>
      <c r="C66" s="87"/>
      <c r="D66" s="2"/>
      <c r="E66" s="6">
        <f t="shared" si="5"/>
        <v>0</v>
      </c>
      <c r="F66" s="6">
        <f t="shared" si="5"/>
        <v>0</v>
      </c>
      <c r="G66" s="6">
        <f t="shared" si="5"/>
        <v>0</v>
      </c>
      <c r="H66" s="6">
        <f t="shared" si="5"/>
        <v>0</v>
      </c>
      <c r="I66" s="6">
        <f t="shared" si="5"/>
        <v>0</v>
      </c>
      <c r="J66" s="6">
        <f t="shared" si="5"/>
        <v>0</v>
      </c>
      <c r="K66" s="6">
        <f t="shared" si="5"/>
        <v>0</v>
      </c>
      <c r="L66" s="6">
        <f t="shared" si="5"/>
        <v>0</v>
      </c>
      <c r="N66" s="301">
        <f t="shared" si="2"/>
        <v>0</v>
      </c>
    </row>
    <row r="67" spans="1:14" ht="14.25" customHeight="1">
      <c r="A67" s="184"/>
      <c r="B67" s="76"/>
      <c r="C67" s="87"/>
      <c r="D67" s="2"/>
      <c r="E67" s="6">
        <f t="shared" si="5"/>
        <v>0</v>
      </c>
      <c r="F67" s="6">
        <f t="shared" si="5"/>
        <v>0</v>
      </c>
      <c r="G67" s="6">
        <f t="shared" si="5"/>
        <v>0</v>
      </c>
      <c r="H67" s="6">
        <f t="shared" si="5"/>
        <v>0</v>
      </c>
      <c r="I67" s="6">
        <f t="shared" si="5"/>
        <v>0</v>
      </c>
      <c r="J67" s="6">
        <f t="shared" si="5"/>
        <v>0</v>
      </c>
      <c r="K67" s="6">
        <f t="shared" si="5"/>
        <v>0</v>
      </c>
      <c r="L67" s="6">
        <f t="shared" si="5"/>
        <v>0</v>
      </c>
      <c r="N67" s="301">
        <f t="shared" si="2"/>
        <v>0</v>
      </c>
    </row>
    <row r="68" spans="1:14" ht="14.25" customHeight="1">
      <c r="A68" s="184"/>
      <c r="B68" s="76"/>
      <c r="C68" s="87"/>
      <c r="D68" s="2"/>
      <c r="E68" s="6">
        <f t="shared" si="5"/>
        <v>0</v>
      </c>
      <c r="F68" s="6">
        <f t="shared" si="5"/>
        <v>0</v>
      </c>
      <c r="G68" s="6">
        <f t="shared" si="5"/>
        <v>0</v>
      </c>
      <c r="H68" s="6">
        <f t="shared" si="5"/>
        <v>0</v>
      </c>
      <c r="I68" s="6">
        <f t="shared" si="5"/>
        <v>0</v>
      </c>
      <c r="J68" s="6">
        <f t="shared" si="5"/>
        <v>0</v>
      </c>
      <c r="K68" s="6">
        <f t="shared" si="5"/>
        <v>0</v>
      </c>
      <c r="L68" s="6">
        <f t="shared" si="5"/>
        <v>0</v>
      </c>
      <c r="N68" s="301">
        <f t="shared" si="2"/>
        <v>0</v>
      </c>
    </row>
    <row r="69" spans="1:14" ht="14.25" customHeight="1">
      <c r="A69" s="184"/>
      <c r="B69" s="76"/>
      <c r="C69" s="87"/>
      <c r="D69" s="2"/>
      <c r="E69" s="6">
        <f t="shared" ref="E69:L84" si="6">IF($D69=E$1,+$C69,0)</f>
        <v>0</v>
      </c>
      <c r="F69" s="6">
        <f t="shared" si="6"/>
        <v>0</v>
      </c>
      <c r="G69" s="6">
        <f t="shared" si="6"/>
        <v>0</v>
      </c>
      <c r="H69" s="6">
        <f t="shared" si="6"/>
        <v>0</v>
      </c>
      <c r="I69" s="6">
        <f t="shared" si="6"/>
        <v>0</v>
      </c>
      <c r="J69" s="6">
        <f t="shared" si="6"/>
        <v>0</v>
      </c>
      <c r="K69" s="6">
        <f t="shared" si="6"/>
        <v>0</v>
      </c>
      <c r="L69" s="6">
        <f t="shared" si="6"/>
        <v>0</v>
      </c>
      <c r="N69" s="301">
        <f t="shared" ref="N69:N98" si="7">+C69-SUM(E69:L69)</f>
        <v>0</v>
      </c>
    </row>
    <row r="70" spans="1:14" ht="14.25" customHeight="1">
      <c r="A70" s="184"/>
      <c r="B70" s="76"/>
      <c r="C70" s="87"/>
      <c r="D70" s="2"/>
      <c r="E70" s="6">
        <f t="shared" si="6"/>
        <v>0</v>
      </c>
      <c r="F70" s="6">
        <f t="shared" si="6"/>
        <v>0</v>
      </c>
      <c r="G70" s="6">
        <f t="shared" si="6"/>
        <v>0</v>
      </c>
      <c r="H70" s="6">
        <f t="shared" si="6"/>
        <v>0</v>
      </c>
      <c r="I70" s="6">
        <f t="shared" si="6"/>
        <v>0</v>
      </c>
      <c r="J70" s="6">
        <f t="shared" si="6"/>
        <v>0</v>
      </c>
      <c r="K70" s="6">
        <f t="shared" si="6"/>
        <v>0</v>
      </c>
      <c r="L70" s="6">
        <f t="shared" si="6"/>
        <v>0</v>
      </c>
      <c r="N70" s="301">
        <f t="shared" si="7"/>
        <v>0</v>
      </c>
    </row>
    <row r="71" spans="1:14" ht="14.25" customHeight="1">
      <c r="A71" s="184"/>
      <c r="B71" s="76"/>
      <c r="C71" s="87"/>
      <c r="D71" s="2"/>
      <c r="E71" s="6">
        <f t="shared" si="6"/>
        <v>0</v>
      </c>
      <c r="F71" s="6">
        <f t="shared" si="6"/>
        <v>0</v>
      </c>
      <c r="G71" s="6">
        <f t="shared" si="6"/>
        <v>0</v>
      </c>
      <c r="H71" s="6">
        <f t="shared" si="6"/>
        <v>0</v>
      </c>
      <c r="I71" s="6">
        <f t="shared" si="6"/>
        <v>0</v>
      </c>
      <c r="J71" s="6">
        <f t="shared" si="6"/>
        <v>0</v>
      </c>
      <c r="K71" s="6">
        <f t="shared" si="6"/>
        <v>0</v>
      </c>
      <c r="L71" s="6">
        <f t="shared" si="6"/>
        <v>0</v>
      </c>
      <c r="N71" s="301">
        <f t="shared" si="7"/>
        <v>0</v>
      </c>
    </row>
    <row r="72" spans="1:14" ht="14.25" customHeight="1">
      <c r="A72" s="184"/>
      <c r="B72" s="76"/>
      <c r="C72" s="87"/>
      <c r="D72" s="2"/>
      <c r="E72" s="6">
        <f t="shared" si="6"/>
        <v>0</v>
      </c>
      <c r="F72" s="6">
        <f t="shared" si="6"/>
        <v>0</v>
      </c>
      <c r="G72" s="6">
        <f t="shared" si="6"/>
        <v>0</v>
      </c>
      <c r="H72" s="6">
        <f t="shared" si="6"/>
        <v>0</v>
      </c>
      <c r="I72" s="6">
        <f t="shared" si="6"/>
        <v>0</v>
      </c>
      <c r="J72" s="6">
        <f t="shared" si="6"/>
        <v>0</v>
      </c>
      <c r="K72" s="6">
        <f t="shared" si="6"/>
        <v>0</v>
      </c>
      <c r="L72" s="6">
        <f t="shared" si="6"/>
        <v>0</v>
      </c>
      <c r="N72" s="301">
        <f t="shared" si="7"/>
        <v>0</v>
      </c>
    </row>
    <row r="73" spans="1:14" ht="14.25" customHeight="1">
      <c r="A73" s="184"/>
      <c r="B73" s="76"/>
      <c r="C73" s="87"/>
      <c r="D73" s="2"/>
      <c r="E73" s="6">
        <f t="shared" si="6"/>
        <v>0</v>
      </c>
      <c r="F73" s="6">
        <f t="shared" si="6"/>
        <v>0</v>
      </c>
      <c r="G73" s="6">
        <f t="shared" si="6"/>
        <v>0</v>
      </c>
      <c r="H73" s="6">
        <f t="shared" si="6"/>
        <v>0</v>
      </c>
      <c r="I73" s="6">
        <f t="shared" si="6"/>
        <v>0</v>
      </c>
      <c r="J73" s="6">
        <f t="shared" si="6"/>
        <v>0</v>
      </c>
      <c r="K73" s="6">
        <f t="shared" si="6"/>
        <v>0</v>
      </c>
      <c r="L73" s="6">
        <f t="shared" si="6"/>
        <v>0</v>
      </c>
      <c r="N73" s="301">
        <f t="shared" si="7"/>
        <v>0</v>
      </c>
    </row>
    <row r="74" spans="1:14" ht="14.25" customHeight="1">
      <c r="A74" s="184"/>
      <c r="B74" s="76"/>
      <c r="C74" s="87"/>
      <c r="D74" s="2"/>
      <c r="E74" s="6">
        <f t="shared" si="6"/>
        <v>0</v>
      </c>
      <c r="F74" s="6">
        <f t="shared" si="6"/>
        <v>0</v>
      </c>
      <c r="G74" s="6">
        <f t="shared" si="6"/>
        <v>0</v>
      </c>
      <c r="H74" s="6">
        <f t="shared" si="6"/>
        <v>0</v>
      </c>
      <c r="I74" s="6">
        <f t="shared" si="6"/>
        <v>0</v>
      </c>
      <c r="J74" s="6">
        <f t="shared" si="6"/>
        <v>0</v>
      </c>
      <c r="K74" s="6">
        <f t="shared" si="6"/>
        <v>0</v>
      </c>
      <c r="L74" s="6">
        <f t="shared" si="6"/>
        <v>0</v>
      </c>
      <c r="N74" s="301">
        <f t="shared" si="7"/>
        <v>0</v>
      </c>
    </row>
    <row r="75" spans="1:14" ht="14.25" customHeight="1">
      <c r="A75" s="184"/>
      <c r="B75" s="76"/>
      <c r="C75" s="87"/>
      <c r="D75" s="2"/>
      <c r="E75" s="6">
        <f t="shared" si="6"/>
        <v>0</v>
      </c>
      <c r="F75" s="6">
        <f t="shared" si="6"/>
        <v>0</v>
      </c>
      <c r="G75" s="6">
        <f t="shared" si="6"/>
        <v>0</v>
      </c>
      <c r="H75" s="6">
        <f t="shared" si="6"/>
        <v>0</v>
      </c>
      <c r="I75" s="6">
        <f t="shared" si="6"/>
        <v>0</v>
      </c>
      <c r="J75" s="6">
        <f t="shared" si="6"/>
        <v>0</v>
      </c>
      <c r="K75" s="6">
        <f t="shared" si="6"/>
        <v>0</v>
      </c>
      <c r="L75" s="6">
        <f t="shared" si="6"/>
        <v>0</v>
      </c>
      <c r="N75" s="301">
        <f t="shared" si="7"/>
        <v>0</v>
      </c>
    </row>
    <row r="76" spans="1:14" ht="14.25" customHeight="1">
      <c r="A76" s="184"/>
      <c r="B76" s="76"/>
      <c r="C76" s="87"/>
      <c r="D76" s="2"/>
      <c r="E76" s="6">
        <f t="shared" si="6"/>
        <v>0</v>
      </c>
      <c r="F76" s="6">
        <f t="shared" si="6"/>
        <v>0</v>
      </c>
      <c r="G76" s="6">
        <f t="shared" si="6"/>
        <v>0</v>
      </c>
      <c r="H76" s="6">
        <f t="shared" si="6"/>
        <v>0</v>
      </c>
      <c r="I76" s="6">
        <f t="shared" si="6"/>
        <v>0</v>
      </c>
      <c r="J76" s="6">
        <f t="shared" si="6"/>
        <v>0</v>
      </c>
      <c r="K76" s="6">
        <f t="shared" si="6"/>
        <v>0</v>
      </c>
      <c r="L76" s="6">
        <f t="shared" si="6"/>
        <v>0</v>
      </c>
      <c r="N76" s="301">
        <f t="shared" si="7"/>
        <v>0</v>
      </c>
    </row>
    <row r="77" spans="1:14" ht="14.25" customHeight="1">
      <c r="A77" s="184"/>
      <c r="B77" s="76"/>
      <c r="C77" s="87"/>
      <c r="D77" s="2"/>
      <c r="E77" s="6">
        <f t="shared" si="6"/>
        <v>0</v>
      </c>
      <c r="F77" s="6">
        <f t="shared" si="6"/>
        <v>0</v>
      </c>
      <c r="G77" s="6">
        <f t="shared" si="6"/>
        <v>0</v>
      </c>
      <c r="H77" s="6">
        <f t="shared" si="6"/>
        <v>0</v>
      </c>
      <c r="I77" s="6">
        <f t="shared" si="6"/>
        <v>0</v>
      </c>
      <c r="J77" s="6">
        <f t="shared" si="6"/>
        <v>0</v>
      </c>
      <c r="K77" s="6">
        <f t="shared" si="6"/>
        <v>0</v>
      </c>
      <c r="L77" s="6">
        <f t="shared" si="6"/>
        <v>0</v>
      </c>
      <c r="N77" s="301">
        <f t="shared" si="7"/>
        <v>0</v>
      </c>
    </row>
    <row r="78" spans="1:14" ht="14.25" customHeight="1">
      <c r="A78" s="184"/>
      <c r="B78" s="76"/>
      <c r="C78" s="87"/>
      <c r="D78" s="2"/>
      <c r="E78" s="6">
        <f t="shared" si="6"/>
        <v>0</v>
      </c>
      <c r="F78" s="6">
        <f t="shared" si="6"/>
        <v>0</v>
      </c>
      <c r="G78" s="6">
        <f t="shared" si="6"/>
        <v>0</v>
      </c>
      <c r="H78" s="6">
        <f t="shared" si="6"/>
        <v>0</v>
      </c>
      <c r="I78" s="6">
        <f t="shared" si="6"/>
        <v>0</v>
      </c>
      <c r="J78" s="6">
        <f t="shared" si="6"/>
        <v>0</v>
      </c>
      <c r="K78" s="6">
        <f t="shared" si="6"/>
        <v>0</v>
      </c>
      <c r="L78" s="6">
        <f t="shared" si="6"/>
        <v>0</v>
      </c>
      <c r="N78" s="301">
        <f t="shared" si="7"/>
        <v>0</v>
      </c>
    </row>
    <row r="79" spans="1:14" ht="14.25" customHeight="1">
      <c r="A79" s="184"/>
      <c r="B79" s="76"/>
      <c r="C79" s="87"/>
      <c r="D79" s="2"/>
      <c r="E79" s="6">
        <f t="shared" si="6"/>
        <v>0</v>
      </c>
      <c r="F79" s="6">
        <f t="shared" si="6"/>
        <v>0</v>
      </c>
      <c r="G79" s="6">
        <f t="shared" si="6"/>
        <v>0</v>
      </c>
      <c r="H79" s="6">
        <f t="shared" si="6"/>
        <v>0</v>
      </c>
      <c r="I79" s="6">
        <f t="shared" si="6"/>
        <v>0</v>
      </c>
      <c r="J79" s="6">
        <f t="shared" si="6"/>
        <v>0</v>
      </c>
      <c r="K79" s="6">
        <f t="shared" si="6"/>
        <v>0</v>
      </c>
      <c r="L79" s="6">
        <f t="shared" si="6"/>
        <v>0</v>
      </c>
      <c r="N79" s="301">
        <f t="shared" si="7"/>
        <v>0</v>
      </c>
    </row>
    <row r="80" spans="1:14" ht="14.25" customHeight="1">
      <c r="A80" s="184"/>
      <c r="B80" s="76"/>
      <c r="C80" s="87"/>
      <c r="D80" s="2"/>
      <c r="E80" s="6">
        <f t="shared" si="6"/>
        <v>0</v>
      </c>
      <c r="F80" s="6">
        <f t="shared" si="6"/>
        <v>0</v>
      </c>
      <c r="G80" s="6">
        <f t="shared" si="6"/>
        <v>0</v>
      </c>
      <c r="H80" s="6">
        <f t="shared" si="6"/>
        <v>0</v>
      </c>
      <c r="I80" s="6">
        <f t="shared" si="6"/>
        <v>0</v>
      </c>
      <c r="J80" s="6">
        <f t="shared" si="6"/>
        <v>0</v>
      </c>
      <c r="K80" s="6">
        <f t="shared" si="6"/>
        <v>0</v>
      </c>
      <c r="L80" s="6">
        <f t="shared" si="6"/>
        <v>0</v>
      </c>
      <c r="N80" s="301">
        <f t="shared" si="7"/>
        <v>0</v>
      </c>
    </row>
    <row r="81" spans="1:14" ht="15.75" customHeight="1">
      <c r="A81" s="184"/>
      <c r="B81" s="76"/>
      <c r="C81" s="87"/>
      <c r="D81" s="2"/>
      <c r="E81" s="6">
        <f t="shared" si="6"/>
        <v>0</v>
      </c>
      <c r="F81" s="6">
        <f t="shared" si="6"/>
        <v>0</v>
      </c>
      <c r="G81" s="6">
        <f t="shared" si="6"/>
        <v>0</v>
      </c>
      <c r="H81" s="6">
        <f t="shared" si="6"/>
        <v>0</v>
      </c>
      <c r="I81" s="6">
        <f t="shared" si="6"/>
        <v>0</v>
      </c>
      <c r="J81" s="6">
        <f t="shared" si="6"/>
        <v>0</v>
      </c>
      <c r="K81" s="6">
        <f t="shared" si="6"/>
        <v>0</v>
      </c>
      <c r="L81" s="6">
        <f t="shared" si="6"/>
        <v>0</v>
      </c>
      <c r="N81" s="301">
        <f t="shared" si="7"/>
        <v>0</v>
      </c>
    </row>
    <row r="82" spans="1:14" ht="14.25" customHeight="1">
      <c r="A82" s="184"/>
      <c r="B82" s="76"/>
      <c r="C82" s="87"/>
      <c r="D82" s="2"/>
      <c r="E82" s="6">
        <f t="shared" si="6"/>
        <v>0</v>
      </c>
      <c r="F82" s="6">
        <f t="shared" si="6"/>
        <v>0</v>
      </c>
      <c r="G82" s="6">
        <f t="shared" si="6"/>
        <v>0</v>
      </c>
      <c r="H82" s="6">
        <f t="shared" si="6"/>
        <v>0</v>
      </c>
      <c r="I82" s="6">
        <f t="shared" si="6"/>
        <v>0</v>
      </c>
      <c r="J82" s="6">
        <f t="shared" si="6"/>
        <v>0</v>
      </c>
      <c r="K82" s="6">
        <f t="shared" si="6"/>
        <v>0</v>
      </c>
      <c r="L82" s="6">
        <f t="shared" si="6"/>
        <v>0</v>
      </c>
      <c r="N82" s="301">
        <f t="shared" si="7"/>
        <v>0</v>
      </c>
    </row>
    <row r="83" spans="1:14" ht="14.25" customHeight="1">
      <c r="A83" s="184"/>
      <c r="B83" s="76"/>
      <c r="C83" s="87"/>
      <c r="D83" s="2"/>
      <c r="E83" s="6">
        <f t="shared" si="6"/>
        <v>0</v>
      </c>
      <c r="F83" s="6">
        <f t="shared" si="6"/>
        <v>0</v>
      </c>
      <c r="G83" s="6">
        <f t="shared" si="6"/>
        <v>0</v>
      </c>
      <c r="H83" s="6">
        <f t="shared" si="6"/>
        <v>0</v>
      </c>
      <c r="I83" s="6">
        <f t="shared" si="6"/>
        <v>0</v>
      </c>
      <c r="J83" s="6">
        <f t="shared" si="6"/>
        <v>0</v>
      </c>
      <c r="K83" s="6">
        <f t="shared" si="6"/>
        <v>0</v>
      </c>
      <c r="L83" s="6">
        <f t="shared" si="6"/>
        <v>0</v>
      </c>
      <c r="N83" s="301">
        <f t="shared" si="7"/>
        <v>0</v>
      </c>
    </row>
    <row r="84" spans="1:14" ht="14.25" customHeight="1">
      <c r="A84" s="184"/>
      <c r="B84" s="76"/>
      <c r="C84" s="87"/>
      <c r="D84" s="2"/>
      <c r="E84" s="6">
        <f t="shared" si="6"/>
        <v>0</v>
      </c>
      <c r="F84" s="6">
        <f t="shared" si="6"/>
        <v>0</v>
      </c>
      <c r="G84" s="6">
        <f t="shared" si="6"/>
        <v>0</v>
      </c>
      <c r="H84" s="6">
        <f t="shared" si="6"/>
        <v>0</v>
      </c>
      <c r="I84" s="6">
        <f t="shared" si="6"/>
        <v>0</v>
      </c>
      <c r="J84" s="6">
        <f t="shared" si="6"/>
        <v>0</v>
      </c>
      <c r="K84" s="6">
        <f t="shared" si="6"/>
        <v>0</v>
      </c>
      <c r="L84" s="6">
        <f t="shared" si="6"/>
        <v>0</v>
      </c>
      <c r="N84" s="301">
        <f t="shared" si="7"/>
        <v>0</v>
      </c>
    </row>
    <row r="85" spans="1:14" ht="14.25" customHeight="1">
      <c r="A85" s="184"/>
      <c r="B85" s="76"/>
      <c r="C85" s="87"/>
      <c r="D85" s="2"/>
      <c r="E85" s="6">
        <f t="shared" ref="E85:L100" si="8">IF($D85=E$1,+$C85,0)</f>
        <v>0</v>
      </c>
      <c r="F85" s="6">
        <f t="shared" si="8"/>
        <v>0</v>
      </c>
      <c r="G85" s="6">
        <f t="shared" si="8"/>
        <v>0</v>
      </c>
      <c r="H85" s="6">
        <f t="shared" si="8"/>
        <v>0</v>
      </c>
      <c r="I85" s="6">
        <f t="shared" si="8"/>
        <v>0</v>
      </c>
      <c r="J85" s="6">
        <f t="shared" si="8"/>
        <v>0</v>
      </c>
      <c r="K85" s="6">
        <f t="shared" si="8"/>
        <v>0</v>
      </c>
      <c r="L85" s="6">
        <f t="shared" si="8"/>
        <v>0</v>
      </c>
      <c r="N85" s="301">
        <f t="shared" si="7"/>
        <v>0</v>
      </c>
    </row>
    <row r="86" spans="1:14" ht="14.25" customHeight="1">
      <c r="A86" s="184"/>
      <c r="B86" s="76"/>
      <c r="C86" s="87"/>
      <c r="D86" s="2"/>
      <c r="E86" s="6">
        <f t="shared" si="8"/>
        <v>0</v>
      </c>
      <c r="F86" s="6">
        <f t="shared" si="8"/>
        <v>0</v>
      </c>
      <c r="G86" s="6">
        <f t="shared" si="8"/>
        <v>0</v>
      </c>
      <c r="H86" s="6">
        <f t="shared" si="8"/>
        <v>0</v>
      </c>
      <c r="I86" s="6">
        <f t="shared" si="8"/>
        <v>0</v>
      </c>
      <c r="J86" s="6">
        <f t="shared" si="8"/>
        <v>0</v>
      </c>
      <c r="K86" s="6">
        <f t="shared" si="8"/>
        <v>0</v>
      </c>
      <c r="L86" s="6">
        <f t="shared" si="8"/>
        <v>0</v>
      </c>
      <c r="N86" s="301">
        <f t="shared" si="7"/>
        <v>0</v>
      </c>
    </row>
    <row r="87" spans="1:14" ht="14.25" customHeight="1">
      <c r="A87" s="184"/>
      <c r="B87" s="76"/>
      <c r="C87" s="87"/>
      <c r="D87" s="2"/>
      <c r="E87" s="6">
        <f t="shared" si="8"/>
        <v>0</v>
      </c>
      <c r="F87" s="6">
        <f t="shared" si="8"/>
        <v>0</v>
      </c>
      <c r="G87" s="6">
        <f t="shared" si="8"/>
        <v>0</v>
      </c>
      <c r="H87" s="6">
        <f t="shared" si="8"/>
        <v>0</v>
      </c>
      <c r="I87" s="6">
        <f t="shared" si="8"/>
        <v>0</v>
      </c>
      <c r="J87" s="6">
        <f t="shared" si="8"/>
        <v>0</v>
      </c>
      <c r="K87" s="6">
        <f t="shared" si="8"/>
        <v>0</v>
      </c>
      <c r="L87" s="6">
        <f t="shared" si="8"/>
        <v>0</v>
      </c>
      <c r="N87" s="301">
        <f t="shared" si="7"/>
        <v>0</v>
      </c>
    </row>
    <row r="88" spans="1:14" ht="14.25" customHeight="1">
      <c r="A88" s="184"/>
      <c r="B88" s="76"/>
      <c r="C88" s="87"/>
      <c r="D88" s="2"/>
      <c r="E88" s="6">
        <f t="shared" si="8"/>
        <v>0</v>
      </c>
      <c r="F88" s="6">
        <f t="shared" si="8"/>
        <v>0</v>
      </c>
      <c r="G88" s="6">
        <f t="shared" si="8"/>
        <v>0</v>
      </c>
      <c r="H88" s="6">
        <f t="shared" si="8"/>
        <v>0</v>
      </c>
      <c r="I88" s="6">
        <f t="shared" si="8"/>
        <v>0</v>
      </c>
      <c r="J88" s="6">
        <f t="shared" si="8"/>
        <v>0</v>
      </c>
      <c r="K88" s="6">
        <f t="shared" si="8"/>
        <v>0</v>
      </c>
      <c r="L88" s="6">
        <f t="shared" si="8"/>
        <v>0</v>
      </c>
      <c r="N88" s="301">
        <f t="shared" si="7"/>
        <v>0</v>
      </c>
    </row>
    <row r="89" spans="1:14" ht="14.25" customHeight="1">
      <c r="A89" s="184"/>
      <c r="B89" s="76"/>
      <c r="C89" s="87"/>
      <c r="D89" s="2"/>
      <c r="E89" s="6">
        <f t="shared" si="8"/>
        <v>0</v>
      </c>
      <c r="F89" s="6">
        <f t="shared" si="8"/>
        <v>0</v>
      </c>
      <c r="G89" s="6">
        <f t="shared" si="8"/>
        <v>0</v>
      </c>
      <c r="H89" s="6">
        <f t="shared" si="8"/>
        <v>0</v>
      </c>
      <c r="I89" s="6">
        <f t="shared" si="8"/>
        <v>0</v>
      </c>
      <c r="J89" s="6">
        <f t="shared" si="8"/>
        <v>0</v>
      </c>
      <c r="K89" s="6">
        <f t="shared" si="8"/>
        <v>0</v>
      </c>
      <c r="L89" s="6">
        <f t="shared" si="8"/>
        <v>0</v>
      </c>
      <c r="N89" s="301">
        <f t="shared" si="7"/>
        <v>0</v>
      </c>
    </row>
    <row r="90" spans="1:14" ht="14.25" customHeight="1">
      <c r="A90" s="184"/>
      <c r="B90" s="76"/>
      <c r="C90" s="87"/>
      <c r="D90" s="2"/>
      <c r="E90" s="6">
        <f t="shared" si="8"/>
        <v>0</v>
      </c>
      <c r="F90" s="6">
        <f t="shared" si="8"/>
        <v>0</v>
      </c>
      <c r="G90" s="6">
        <f t="shared" si="8"/>
        <v>0</v>
      </c>
      <c r="H90" s="6">
        <f t="shared" si="8"/>
        <v>0</v>
      </c>
      <c r="I90" s="6">
        <f t="shared" si="8"/>
        <v>0</v>
      </c>
      <c r="J90" s="6">
        <f t="shared" si="8"/>
        <v>0</v>
      </c>
      <c r="K90" s="6">
        <f t="shared" si="8"/>
        <v>0</v>
      </c>
      <c r="L90" s="6">
        <f t="shared" si="8"/>
        <v>0</v>
      </c>
      <c r="N90" s="301">
        <f t="shared" si="7"/>
        <v>0</v>
      </c>
    </row>
    <row r="91" spans="1:14" ht="14.25" customHeight="1">
      <c r="A91" s="184"/>
      <c r="B91" s="76"/>
      <c r="C91" s="87"/>
      <c r="D91" s="2"/>
      <c r="E91" s="6">
        <f t="shared" si="8"/>
        <v>0</v>
      </c>
      <c r="F91" s="6">
        <f t="shared" si="8"/>
        <v>0</v>
      </c>
      <c r="G91" s="6">
        <f t="shared" si="8"/>
        <v>0</v>
      </c>
      <c r="H91" s="6">
        <f t="shared" si="8"/>
        <v>0</v>
      </c>
      <c r="I91" s="6">
        <f t="shared" si="8"/>
        <v>0</v>
      </c>
      <c r="J91" s="6">
        <f t="shared" si="8"/>
        <v>0</v>
      </c>
      <c r="K91" s="6">
        <f t="shared" si="8"/>
        <v>0</v>
      </c>
      <c r="L91" s="6">
        <f t="shared" si="8"/>
        <v>0</v>
      </c>
      <c r="N91" s="301">
        <f t="shared" si="7"/>
        <v>0</v>
      </c>
    </row>
    <row r="92" spans="1:14" ht="14.25" customHeight="1">
      <c r="A92" s="184"/>
      <c r="B92" s="76"/>
      <c r="C92" s="87"/>
      <c r="D92" s="2"/>
      <c r="E92" s="6">
        <f t="shared" si="8"/>
        <v>0</v>
      </c>
      <c r="F92" s="6">
        <f t="shared" si="8"/>
        <v>0</v>
      </c>
      <c r="G92" s="6">
        <f t="shared" si="8"/>
        <v>0</v>
      </c>
      <c r="H92" s="6">
        <f t="shared" si="8"/>
        <v>0</v>
      </c>
      <c r="I92" s="6">
        <f t="shared" si="8"/>
        <v>0</v>
      </c>
      <c r="J92" s="6">
        <f t="shared" si="8"/>
        <v>0</v>
      </c>
      <c r="K92" s="6">
        <f t="shared" si="8"/>
        <v>0</v>
      </c>
      <c r="L92" s="6">
        <f t="shared" si="8"/>
        <v>0</v>
      </c>
      <c r="N92" s="301">
        <f t="shared" si="7"/>
        <v>0</v>
      </c>
    </row>
    <row r="93" spans="1:14" ht="14.25" customHeight="1">
      <c r="A93" s="184"/>
      <c r="B93" s="76"/>
      <c r="C93" s="87"/>
      <c r="D93" s="2"/>
      <c r="E93" s="6">
        <f t="shared" si="8"/>
        <v>0</v>
      </c>
      <c r="F93" s="6">
        <f t="shared" si="8"/>
        <v>0</v>
      </c>
      <c r="G93" s="6">
        <f t="shared" si="8"/>
        <v>0</v>
      </c>
      <c r="H93" s="6">
        <f t="shared" si="8"/>
        <v>0</v>
      </c>
      <c r="I93" s="6">
        <f t="shared" si="8"/>
        <v>0</v>
      </c>
      <c r="J93" s="6">
        <f t="shared" si="8"/>
        <v>0</v>
      </c>
      <c r="K93" s="6">
        <f t="shared" si="8"/>
        <v>0</v>
      </c>
      <c r="L93" s="6">
        <f t="shared" si="8"/>
        <v>0</v>
      </c>
      <c r="N93" s="301">
        <f t="shared" si="7"/>
        <v>0</v>
      </c>
    </row>
    <row r="94" spans="1:14" ht="14.25" customHeight="1">
      <c r="A94" s="184"/>
      <c r="B94" s="76"/>
      <c r="C94" s="87"/>
      <c r="D94" s="2"/>
      <c r="E94" s="6">
        <f t="shared" si="8"/>
        <v>0</v>
      </c>
      <c r="F94" s="6">
        <f t="shared" si="8"/>
        <v>0</v>
      </c>
      <c r="G94" s="6">
        <f t="shared" si="8"/>
        <v>0</v>
      </c>
      <c r="H94" s="6">
        <f t="shared" si="8"/>
        <v>0</v>
      </c>
      <c r="I94" s="6">
        <f t="shared" si="8"/>
        <v>0</v>
      </c>
      <c r="J94" s="6">
        <f t="shared" si="8"/>
        <v>0</v>
      </c>
      <c r="K94" s="6">
        <f t="shared" si="8"/>
        <v>0</v>
      </c>
      <c r="L94" s="6">
        <f t="shared" si="8"/>
        <v>0</v>
      </c>
      <c r="N94" s="301">
        <f t="shared" si="7"/>
        <v>0</v>
      </c>
    </row>
    <row r="95" spans="1:14" ht="14.25" customHeight="1">
      <c r="A95" s="184"/>
      <c r="B95" s="76"/>
      <c r="C95" s="87"/>
      <c r="D95" s="2"/>
      <c r="E95" s="6">
        <f t="shared" si="8"/>
        <v>0</v>
      </c>
      <c r="F95" s="6">
        <f t="shared" si="8"/>
        <v>0</v>
      </c>
      <c r="G95" s="6">
        <f t="shared" si="8"/>
        <v>0</v>
      </c>
      <c r="H95" s="6">
        <f t="shared" si="8"/>
        <v>0</v>
      </c>
      <c r="I95" s="6">
        <f t="shared" si="8"/>
        <v>0</v>
      </c>
      <c r="J95" s="6">
        <f t="shared" si="8"/>
        <v>0</v>
      </c>
      <c r="K95" s="6">
        <f t="shared" si="8"/>
        <v>0</v>
      </c>
      <c r="L95" s="6">
        <f t="shared" si="8"/>
        <v>0</v>
      </c>
      <c r="N95" s="301">
        <f t="shared" si="7"/>
        <v>0</v>
      </c>
    </row>
    <row r="96" spans="1:14" ht="14.25" customHeight="1">
      <c r="A96" s="184"/>
      <c r="B96" s="76"/>
      <c r="C96" s="87"/>
      <c r="D96" s="2"/>
      <c r="E96" s="6">
        <f t="shared" si="8"/>
        <v>0</v>
      </c>
      <c r="F96" s="6">
        <f t="shared" si="8"/>
        <v>0</v>
      </c>
      <c r="G96" s="6">
        <f t="shared" si="8"/>
        <v>0</v>
      </c>
      <c r="H96" s="6">
        <f t="shared" si="8"/>
        <v>0</v>
      </c>
      <c r="I96" s="6">
        <f t="shared" si="8"/>
        <v>0</v>
      </c>
      <c r="J96" s="6">
        <f t="shared" si="8"/>
        <v>0</v>
      </c>
      <c r="K96" s="6">
        <f t="shared" si="8"/>
        <v>0</v>
      </c>
      <c r="L96" s="6">
        <f t="shared" si="8"/>
        <v>0</v>
      </c>
      <c r="N96" s="301">
        <f t="shared" si="7"/>
        <v>0</v>
      </c>
    </row>
    <row r="97" spans="1:15" ht="14.25" customHeight="1">
      <c r="A97" s="184"/>
      <c r="B97" s="76"/>
      <c r="C97" s="87"/>
      <c r="D97" s="2"/>
      <c r="E97" s="6">
        <f t="shared" si="8"/>
        <v>0</v>
      </c>
      <c r="F97" s="6">
        <f t="shared" si="8"/>
        <v>0</v>
      </c>
      <c r="G97" s="6">
        <f t="shared" si="8"/>
        <v>0</v>
      </c>
      <c r="H97" s="6">
        <f t="shared" si="8"/>
        <v>0</v>
      </c>
      <c r="I97" s="6">
        <f t="shared" si="8"/>
        <v>0</v>
      </c>
      <c r="J97" s="6">
        <f t="shared" si="8"/>
        <v>0</v>
      </c>
      <c r="K97" s="6">
        <f t="shared" si="8"/>
        <v>0</v>
      </c>
      <c r="L97" s="6">
        <f t="shared" si="8"/>
        <v>0</v>
      </c>
      <c r="N97" s="301">
        <f t="shared" si="7"/>
        <v>0</v>
      </c>
    </row>
    <row r="98" spans="1:15" ht="14.25" customHeight="1">
      <c r="A98" s="184"/>
      <c r="B98" s="76"/>
      <c r="C98" s="87"/>
      <c r="D98" s="2"/>
      <c r="E98" s="6">
        <f t="shared" si="8"/>
        <v>0</v>
      </c>
      <c r="F98" s="6">
        <f t="shared" si="8"/>
        <v>0</v>
      </c>
      <c r="G98" s="6">
        <f t="shared" si="8"/>
        <v>0</v>
      </c>
      <c r="H98" s="6">
        <f t="shared" si="8"/>
        <v>0</v>
      </c>
      <c r="I98" s="6">
        <f t="shared" si="8"/>
        <v>0</v>
      </c>
      <c r="J98" s="6">
        <f t="shared" si="8"/>
        <v>0</v>
      </c>
      <c r="K98" s="6">
        <f t="shared" si="8"/>
        <v>0</v>
      </c>
      <c r="L98" s="6">
        <f t="shared" si="8"/>
        <v>0</v>
      </c>
      <c r="N98" s="301">
        <f t="shared" si="7"/>
        <v>0</v>
      </c>
    </row>
    <row r="99" spans="1:15" ht="14.25" customHeight="1">
      <c r="A99" s="76"/>
      <c r="B99" s="76"/>
      <c r="C99" s="87"/>
      <c r="D99" s="2"/>
      <c r="E99" s="6">
        <f t="shared" si="8"/>
        <v>0</v>
      </c>
      <c r="F99" s="6">
        <f t="shared" si="8"/>
        <v>0</v>
      </c>
      <c r="G99" s="6">
        <f t="shared" si="8"/>
        <v>0</v>
      </c>
      <c r="H99" s="6">
        <f t="shared" si="8"/>
        <v>0</v>
      </c>
      <c r="I99" s="6">
        <f t="shared" si="8"/>
        <v>0</v>
      </c>
      <c r="J99" s="6">
        <f t="shared" si="8"/>
        <v>0</v>
      </c>
      <c r="K99" s="6">
        <f t="shared" si="8"/>
        <v>0</v>
      </c>
      <c r="L99" s="6">
        <f t="shared" si="8"/>
        <v>0</v>
      </c>
    </row>
    <row r="100" spans="1:15" ht="14.25" customHeight="1">
      <c r="A100" s="76"/>
      <c r="B100" s="76"/>
      <c r="C100" s="87"/>
      <c r="D100" s="2"/>
      <c r="E100" s="6">
        <f t="shared" si="8"/>
        <v>0</v>
      </c>
      <c r="F100" s="6">
        <f t="shared" si="8"/>
        <v>0</v>
      </c>
      <c r="G100" s="6">
        <f t="shared" si="8"/>
        <v>0</v>
      </c>
      <c r="H100" s="6">
        <f t="shared" si="8"/>
        <v>0</v>
      </c>
      <c r="I100" s="6">
        <f t="shared" si="8"/>
        <v>0</v>
      </c>
      <c r="J100" s="6">
        <f t="shared" si="8"/>
        <v>0</v>
      </c>
      <c r="K100" s="6">
        <f t="shared" si="8"/>
        <v>0</v>
      </c>
      <c r="L100" s="6">
        <f t="shared" si="8"/>
        <v>0</v>
      </c>
    </row>
    <row r="101" spans="1:15" ht="14.25" customHeight="1">
      <c r="A101" s="76"/>
      <c r="B101" s="76"/>
      <c r="C101" s="343">
        <f>SUM(C3:C100)</f>
        <v>1516</v>
      </c>
      <c r="D101" s="2"/>
      <c r="E101" s="6">
        <f t="shared" ref="E101:K101" si="9">IF($D101=E$1,+$C101,0)</f>
        <v>0</v>
      </c>
      <c r="F101" s="343">
        <f>SUM(F3:F100)</f>
        <v>0</v>
      </c>
      <c r="G101" s="343">
        <f>SUM(G3:G100)</f>
        <v>0</v>
      </c>
      <c r="H101" s="6">
        <f t="shared" si="9"/>
        <v>0</v>
      </c>
      <c r="I101" s="6">
        <f t="shared" si="9"/>
        <v>0</v>
      </c>
      <c r="J101" s="343">
        <f>SUM(J3:J100)</f>
        <v>0</v>
      </c>
      <c r="K101" s="6">
        <f t="shared" si="9"/>
        <v>0</v>
      </c>
      <c r="L101" s="343">
        <f>SUM(L3:L100)</f>
        <v>0</v>
      </c>
      <c r="N101" s="343">
        <f>SUM(N3:N100)</f>
        <v>0</v>
      </c>
    </row>
    <row r="102" spans="1:15" ht="14.25" customHeight="1">
      <c r="A102" s="379"/>
      <c r="B102" s="379"/>
      <c r="C102" s="380"/>
      <c r="D102" s="381"/>
      <c r="E102" s="302"/>
      <c r="F102" s="302"/>
      <c r="G102" s="302"/>
      <c r="H102" s="302"/>
      <c r="I102" s="302"/>
      <c r="J102" s="302"/>
      <c r="K102" s="302"/>
      <c r="L102" s="302"/>
      <c r="M102" s="382"/>
      <c r="N102" s="382"/>
      <c r="O102" s="382"/>
    </row>
    <row r="103" spans="1:15" ht="14.25" customHeight="1">
      <c r="A103" s="379"/>
      <c r="B103" s="379"/>
      <c r="C103" s="380"/>
      <c r="D103" s="381"/>
      <c r="E103" s="302"/>
      <c r="F103" s="302"/>
      <c r="G103" s="302"/>
      <c r="H103" s="302"/>
      <c r="I103" s="302"/>
      <c r="J103" s="302"/>
      <c r="K103" s="302"/>
      <c r="L103" s="302"/>
      <c r="M103" s="382"/>
      <c r="N103" s="382"/>
      <c r="O103" s="382"/>
    </row>
    <row r="104" spans="1:15" ht="14.25" customHeight="1">
      <c r="A104" s="379"/>
      <c r="B104" s="379"/>
      <c r="C104" s="380"/>
      <c r="D104" s="381"/>
      <c r="E104" s="302"/>
      <c r="F104" s="302"/>
      <c r="G104" s="302"/>
      <c r="H104" s="302"/>
      <c r="I104" s="302"/>
      <c r="J104" s="302"/>
      <c r="K104" s="302"/>
      <c r="L104" s="302"/>
      <c r="M104" s="382"/>
      <c r="N104" s="382"/>
      <c r="O104" s="382"/>
    </row>
    <row r="105" spans="1:15" ht="14.25" customHeight="1">
      <c r="A105" s="379"/>
      <c r="B105" s="379"/>
      <c r="C105" s="380"/>
      <c r="D105" s="381"/>
      <c r="E105" s="302"/>
      <c r="F105" s="302"/>
      <c r="G105" s="302"/>
      <c r="H105" s="302"/>
      <c r="I105" s="302"/>
      <c r="J105" s="302"/>
      <c r="K105" s="302"/>
      <c r="L105" s="302"/>
      <c r="M105" s="382"/>
      <c r="N105" s="382"/>
      <c r="O105" s="382"/>
    </row>
    <row r="106" spans="1:15" ht="14.25" customHeight="1">
      <c r="A106" s="379"/>
      <c r="B106" s="379"/>
      <c r="C106" s="380"/>
      <c r="D106" s="381"/>
      <c r="E106" s="302"/>
      <c r="F106" s="302"/>
      <c r="G106" s="302"/>
      <c r="H106" s="302"/>
      <c r="I106" s="302"/>
      <c r="J106" s="302"/>
      <c r="K106" s="302"/>
      <c r="L106" s="302"/>
      <c r="M106" s="382"/>
      <c r="N106" s="382"/>
      <c r="O106" s="382"/>
    </row>
    <row r="107" spans="1:15" ht="14.25" customHeight="1">
      <c r="A107" s="379"/>
      <c r="B107" s="379"/>
      <c r="C107" s="380"/>
      <c r="D107" s="381"/>
      <c r="E107" s="302"/>
      <c r="F107" s="302"/>
      <c r="G107" s="302"/>
      <c r="H107" s="302"/>
      <c r="I107" s="302"/>
      <c r="J107" s="302"/>
      <c r="K107" s="302"/>
      <c r="L107" s="302"/>
      <c r="M107" s="382"/>
      <c r="N107" s="382"/>
      <c r="O107" s="382"/>
    </row>
    <row r="108" spans="1:15" ht="14.25" customHeight="1">
      <c r="A108" s="379"/>
      <c r="B108" s="379"/>
      <c r="C108" s="380"/>
      <c r="D108" s="381"/>
      <c r="E108" s="302"/>
      <c r="F108" s="302"/>
      <c r="G108" s="302"/>
      <c r="H108" s="302"/>
      <c r="I108" s="302"/>
      <c r="J108" s="302"/>
      <c r="K108" s="302"/>
      <c r="L108" s="302"/>
      <c r="M108" s="382"/>
      <c r="N108" s="382"/>
      <c r="O108" s="382"/>
    </row>
    <row r="109" spans="1:15" ht="14.25" customHeight="1">
      <c r="A109" s="379"/>
      <c r="B109" s="379"/>
      <c r="C109" s="380"/>
      <c r="D109" s="381"/>
      <c r="E109" s="302"/>
      <c r="F109" s="302"/>
      <c r="G109" s="302"/>
      <c r="H109" s="302"/>
      <c r="I109" s="302"/>
      <c r="J109" s="302"/>
      <c r="K109" s="302"/>
      <c r="L109" s="302"/>
      <c r="M109" s="382"/>
      <c r="N109" s="382"/>
      <c r="O109" s="382"/>
    </row>
    <row r="110" spans="1:15" ht="14.25" customHeight="1">
      <c r="A110" s="379"/>
      <c r="B110" s="379"/>
      <c r="C110" s="380"/>
      <c r="D110" s="381"/>
      <c r="E110" s="302"/>
      <c r="F110" s="302"/>
      <c r="G110" s="302"/>
      <c r="H110" s="302"/>
      <c r="I110" s="302"/>
      <c r="J110" s="302"/>
      <c r="K110" s="302"/>
      <c r="L110" s="302"/>
      <c r="M110" s="382"/>
      <c r="N110" s="382"/>
      <c r="O110" s="382"/>
    </row>
    <row r="111" spans="1:15" ht="14.25" customHeight="1">
      <c r="A111" s="379"/>
      <c r="B111" s="379"/>
      <c r="C111" s="380"/>
      <c r="D111" s="381"/>
      <c r="E111" s="302"/>
      <c r="F111" s="302"/>
      <c r="G111" s="302"/>
      <c r="H111" s="302"/>
      <c r="I111" s="302"/>
      <c r="J111" s="302"/>
      <c r="K111" s="302"/>
      <c r="L111" s="302"/>
      <c r="M111" s="382"/>
      <c r="N111" s="382"/>
      <c r="O111" s="382"/>
    </row>
    <row r="112" spans="1:15" ht="14.25" customHeight="1">
      <c r="A112" s="379"/>
      <c r="B112" s="379"/>
      <c r="C112" s="380"/>
      <c r="D112" s="381"/>
      <c r="E112" s="302"/>
      <c r="F112" s="302"/>
      <c r="G112" s="383"/>
      <c r="H112" s="302"/>
      <c r="I112" s="302"/>
      <c r="J112" s="302"/>
      <c r="K112" s="302"/>
      <c r="L112" s="302"/>
      <c r="M112" s="382"/>
      <c r="N112" s="382"/>
      <c r="O112" s="382"/>
    </row>
    <row r="113" spans="1:15" ht="14.25" customHeight="1">
      <c r="A113" s="382"/>
      <c r="B113" s="382"/>
      <c r="C113" s="383"/>
      <c r="D113" s="381"/>
      <c r="E113" s="383"/>
      <c r="F113" s="383"/>
      <c r="G113" s="382"/>
      <c r="H113" s="383"/>
      <c r="I113" s="383"/>
      <c r="J113" s="383"/>
      <c r="K113" s="383"/>
      <c r="L113" s="383"/>
      <c r="M113" s="382"/>
      <c r="N113" s="382"/>
      <c r="O113" s="382"/>
    </row>
    <row r="114" spans="1:15" ht="14.25" customHeight="1">
      <c r="A114" s="382"/>
      <c r="B114" s="382"/>
      <c r="C114" s="382"/>
      <c r="D114" s="384"/>
      <c r="E114" s="382"/>
      <c r="F114" s="382"/>
      <c r="G114" s="382"/>
      <c r="H114" s="382"/>
      <c r="I114" s="382"/>
      <c r="J114" s="382"/>
      <c r="K114" s="382"/>
      <c r="L114" s="382"/>
      <c r="M114" s="382"/>
      <c r="N114" s="382"/>
      <c r="O114" s="382"/>
    </row>
    <row r="115" spans="1:15" ht="14.25" customHeight="1">
      <c r="A115" s="382"/>
      <c r="B115" s="382"/>
      <c r="C115" s="382"/>
      <c r="D115" s="384"/>
      <c r="E115" s="382"/>
      <c r="F115" s="382"/>
      <c r="G115" s="382"/>
      <c r="H115" s="382"/>
      <c r="I115" s="382"/>
      <c r="J115" s="382"/>
      <c r="K115" s="382"/>
      <c r="L115" s="382"/>
      <c r="M115" s="382"/>
      <c r="N115" s="382"/>
      <c r="O115" s="382"/>
    </row>
    <row r="116" spans="1:15" ht="14.25" customHeight="1">
      <c r="A116" s="385"/>
      <c r="B116" s="382"/>
      <c r="C116" s="382"/>
      <c r="D116" s="384"/>
      <c r="E116" s="382"/>
      <c r="F116" s="382"/>
      <c r="G116" s="382"/>
      <c r="H116" s="382"/>
      <c r="I116" s="382"/>
      <c r="J116" s="382"/>
      <c r="K116" s="382"/>
      <c r="L116" s="382"/>
      <c r="M116" s="382"/>
      <c r="N116" s="382"/>
      <c r="O116" s="382"/>
    </row>
    <row r="117" spans="1:15" ht="14.25" customHeight="1">
      <c r="A117" s="385"/>
      <c r="B117" s="382"/>
      <c r="C117" s="382"/>
      <c r="D117" s="384"/>
      <c r="E117" s="382"/>
      <c r="F117" s="382"/>
      <c r="G117" s="382"/>
      <c r="H117" s="382"/>
      <c r="I117" s="382"/>
      <c r="J117" s="382"/>
      <c r="K117" s="382"/>
      <c r="L117" s="382"/>
      <c r="M117" s="382"/>
      <c r="N117" s="382"/>
      <c r="O117" s="382"/>
    </row>
    <row r="118" spans="1:15" ht="14.25" customHeight="1">
      <c r="A118" s="385"/>
      <c r="B118" s="382"/>
      <c r="C118" s="382"/>
      <c r="D118" s="384"/>
      <c r="E118" s="382"/>
      <c r="F118" s="382"/>
      <c r="G118" s="382"/>
      <c r="H118" s="382"/>
      <c r="I118" s="382"/>
      <c r="J118" s="382"/>
      <c r="K118" s="382"/>
      <c r="L118" s="382"/>
      <c r="M118" s="382"/>
      <c r="N118" s="382"/>
      <c r="O118" s="382"/>
    </row>
    <row r="119" spans="1:15" ht="14.25" customHeight="1">
      <c r="A119" s="385"/>
      <c r="B119" s="382"/>
      <c r="C119" s="382"/>
      <c r="D119" s="384"/>
      <c r="E119" s="382"/>
      <c r="F119" s="382"/>
      <c r="G119" s="382"/>
      <c r="H119" s="382"/>
      <c r="I119" s="382"/>
      <c r="J119" s="382"/>
      <c r="K119" s="382"/>
      <c r="L119" s="382"/>
      <c r="M119" s="382"/>
      <c r="N119" s="382"/>
      <c r="O119" s="382"/>
    </row>
    <row r="120" spans="1:15" ht="14.25" customHeight="1">
      <c r="A120" s="385"/>
      <c r="B120" s="382"/>
      <c r="C120" s="382"/>
      <c r="D120" s="384"/>
      <c r="E120" s="382"/>
      <c r="F120" s="382"/>
      <c r="G120" s="382"/>
      <c r="H120" s="382"/>
      <c r="I120" s="382"/>
      <c r="J120" s="382"/>
      <c r="K120" s="382"/>
      <c r="L120" s="382"/>
      <c r="M120" s="382"/>
      <c r="N120" s="382"/>
      <c r="O120" s="382"/>
    </row>
    <row r="121" spans="1:15" ht="14.25" customHeight="1">
      <c r="A121" s="385"/>
      <c r="B121" s="382"/>
      <c r="C121" s="382"/>
      <c r="D121" s="384"/>
      <c r="E121" s="382"/>
      <c r="F121" s="382"/>
      <c r="G121" s="382"/>
      <c r="H121" s="382"/>
      <c r="I121" s="382"/>
      <c r="J121" s="382"/>
      <c r="K121" s="382"/>
      <c r="L121" s="382"/>
      <c r="M121" s="382"/>
      <c r="N121" s="382"/>
      <c r="O121" s="382"/>
    </row>
    <row r="122" spans="1:15" ht="14.25" customHeight="1">
      <c r="A122" s="385"/>
      <c r="B122" s="382"/>
      <c r="C122" s="382"/>
      <c r="D122" s="384"/>
      <c r="E122" s="382"/>
      <c r="F122" s="382"/>
      <c r="G122" s="382"/>
      <c r="H122" s="382"/>
      <c r="I122" s="382"/>
      <c r="J122" s="382"/>
      <c r="K122" s="382"/>
      <c r="L122" s="382"/>
      <c r="M122" s="382"/>
      <c r="N122" s="382"/>
      <c r="O122" s="382"/>
    </row>
    <row r="123" spans="1:15" ht="14.25" customHeight="1">
      <c r="A123" s="385"/>
      <c r="B123" s="382"/>
      <c r="C123" s="382"/>
      <c r="D123" s="384"/>
      <c r="E123" s="382"/>
      <c r="F123" s="382"/>
      <c r="G123" s="382"/>
      <c r="H123" s="382"/>
      <c r="I123" s="382"/>
      <c r="J123" s="382"/>
      <c r="K123" s="382"/>
      <c r="L123" s="382"/>
      <c r="M123" s="382"/>
      <c r="N123" s="382"/>
      <c r="O123" s="382"/>
    </row>
    <row r="124" spans="1:15" ht="14.25" customHeight="1">
      <c r="A124" s="385"/>
      <c r="B124" s="382"/>
      <c r="C124" s="382"/>
      <c r="D124" s="384"/>
      <c r="E124" s="382"/>
      <c r="F124" s="382"/>
      <c r="G124" s="382"/>
      <c r="H124" s="382"/>
      <c r="I124" s="382"/>
      <c r="J124" s="382"/>
      <c r="K124" s="382"/>
      <c r="L124" s="382"/>
      <c r="M124" s="382"/>
      <c r="N124" s="382"/>
      <c r="O124" s="382"/>
    </row>
    <row r="125" spans="1:15" ht="14.25" customHeight="1">
      <c r="A125" s="385"/>
      <c r="B125" s="382"/>
      <c r="C125" s="382"/>
      <c r="D125" s="384"/>
      <c r="E125" s="382"/>
      <c r="F125" s="382"/>
      <c r="G125" s="382"/>
      <c r="H125" s="382"/>
      <c r="I125" s="382"/>
      <c r="J125" s="382"/>
      <c r="K125" s="382"/>
      <c r="L125" s="382"/>
      <c r="M125" s="382"/>
      <c r="N125" s="382"/>
      <c r="O125" s="382"/>
    </row>
    <row r="126" spans="1:15" ht="14.25" customHeight="1">
      <c r="A126" s="385"/>
      <c r="B126" s="382"/>
      <c r="C126" s="382"/>
      <c r="D126" s="384"/>
      <c r="E126" s="382"/>
      <c r="F126" s="382"/>
      <c r="G126" s="382"/>
      <c r="H126" s="382"/>
      <c r="I126" s="382"/>
      <c r="J126" s="382"/>
      <c r="K126" s="382"/>
      <c r="L126" s="382"/>
      <c r="M126" s="382"/>
      <c r="N126" s="382"/>
      <c r="O126" s="382"/>
    </row>
    <row r="127" spans="1:15" ht="14.25" customHeight="1">
      <c r="A127" s="385"/>
      <c r="B127" s="382"/>
      <c r="C127" s="382"/>
      <c r="D127" s="384"/>
      <c r="E127" s="382"/>
      <c r="F127" s="382"/>
      <c r="G127" s="382"/>
      <c r="H127" s="382"/>
      <c r="I127" s="382"/>
      <c r="J127" s="382"/>
      <c r="K127" s="382"/>
      <c r="L127" s="382"/>
      <c r="M127" s="382"/>
      <c r="N127" s="382"/>
      <c r="O127" s="382"/>
    </row>
    <row r="128" spans="1:15" ht="14.25" customHeight="1">
      <c r="A128" s="385"/>
      <c r="B128" s="382"/>
      <c r="C128" s="382"/>
      <c r="D128" s="384"/>
      <c r="E128" s="382"/>
      <c r="F128" s="382"/>
      <c r="G128" s="382"/>
      <c r="H128" s="382"/>
      <c r="I128" s="382"/>
      <c r="J128" s="382"/>
      <c r="K128" s="382"/>
      <c r="L128" s="382"/>
      <c r="M128" s="382"/>
      <c r="N128" s="382"/>
      <c r="O128" s="382"/>
    </row>
    <row r="129" spans="1:15" ht="14.25" customHeight="1">
      <c r="A129" s="385"/>
      <c r="B129" s="382"/>
      <c r="C129" s="382"/>
      <c r="D129" s="384"/>
      <c r="E129" s="382"/>
      <c r="F129" s="382"/>
      <c r="G129" s="382"/>
      <c r="H129" s="382"/>
      <c r="I129" s="382"/>
      <c r="J129" s="382"/>
      <c r="K129" s="382"/>
      <c r="L129" s="382"/>
      <c r="M129" s="382"/>
      <c r="N129" s="382"/>
      <c r="O129" s="382"/>
    </row>
    <row r="130" spans="1:15" ht="14.25" customHeight="1">
      <c r="A130" s="385"/>
      <c r="B130" s="382"/>
      <c r="C130" s="382"/>
      <c r="D130" s="384"/>
      <c r="E130" s="382"/>
      <c r="F130" s="382"/>
      <c r="G130" s="382"/>
      <c r="H130" s="382"/>
      <c r="I130" s="382"/>
      <c r="J130" s="382"/>
      <c r="K130" s="382"/>
      <c r="L130" s="382"/>
      <c r="M130" s="382"/>
      <c r="N130" s="382"/>
      <c r="O130" s="382"/>
    </row>
    <row r="131" spans="1:15" ht="14.25" customHeight="1">
      <c r="A131" s="385"/>
      <c r="B131" s="382"/>
      <c r="C131" s="382"/>
      <c r="D131" s="384"/>
      <c r="E131" s="382"/>
      <c r="F131" s="382"/>
      <c r="G131" s="382"/>
      <c r="H131" s="382"/>
      <c r="I131" s="382"/>
      <c r="J131" s="382"/>
      <c r="K131" s="382"/>
      <c r="L131" s="382"/>
      <c r="M131" s="382"/>
      <c r="N131" s="382"/>
      <c r="O131" s="382"/>
    </row>
    <row r="132" spans="1:15" ht="14.25" customHeight="1">
      <c r="A132" s="385"/>
      <c r="B132" s="382"/>
      <c r="C132" s="382"/>
      <c r="D132" s="384"/>
      <c r="E132" s="382"/>
      <c r="F132" s="382"/>
      <c r="G132" s="382"/>
      <c r="H132" s="382"/>
      <c r="I132" s="382"/>
      <c r="J132" s="382"/>
      <c r="K132" s="382"/>
      <c r="L132" s="382"/>
      <c r="M132" s="382"/>
      <c r="N132" s="382"/>
      <c r="O132" s="382"/>
    </row>
    <row r="133" spans="1:15" ht="14.25" customHeight="1">
      <c r="A133" s="382"/>
      <c r="B133" s="382"/>
      <c r="C133" s="382"/>
      <c r="D133" s="384"/>
      <c r="E133" s="382"/>
      <c r="F133" s="382"/>
      <c r="G133" s="382"/>
      <c r="H133" s="382"/>
      <c r="I133" s="382"/>
      <c r="J133" s="382"/>
      <c r="K133" s="382"/>
      <c r="L133" s="382"/>
      <c r="M133" s="382"/>
      <c r="N133" s="382"/>
      <c r="O133" s="382"/>
    </row>
    <row r="134" spans="1:15" ht="14.25" customHeight="1">
      <c r="A134" s="382"/>
      <c r="B134" s="382"/>
      <c r="C134" s="382"/>
      <c r="D134" s="384"/>
      <c r="E134" s="382"/>
      <c r="F134" s="382"/>
      <c r="G134" s="382"/>
      <c r="H134" s="382"/>
      <c r="I134" s="382"/>
      <c r="J134" s="382"/>
      <c r="K134" s="382"/>
      <c r="L134" s="382"/>
      <c r="M134" s="382"/>
      <c r="N134" s="382"/>
      <c r="O134" s="382"/>
    </row>
    <row r="135" spans="1:15" ht="14.25" customHeight="1">
      <c r="A135" s="382"/>
      <c r="B135" s="382"/>
      <c r="C135" s="382"/>
      <c r="D135" s="384"/>
      <c r="E135" s="382"/>
      <c r="F135" s="382"/>
      <c r="G135" s="382"/>
      <c r="H135" s="382"/>
      <c r="I135" s="382"/>
      <c r="J135" s="382"/>
      <c r="K135" s="382"/>
      <c r="L135" s="382"/>
      <c r="M135" s="382"/>
      <c r="N135" s="382"/>
      <c r="O135" s="382"/>
    </row>
    <row r="136" spans="1:15" ht="14.25" customHeight="1">
      <c r="A136" s="382"/>
      <c r="B136" s="382"/>
      <c r="C136" s="382"/>
      <c r="D136" s="384"/>
      <c r="E136" s="382"/>
      <c r="F136" s="382"/>
      <c r="G136" s="382"/>
      <c r="H136" s="382"/>
      <c r="I136" s="382"/>
      <c r="J136" s="382"/>
      <c r="K136" s="382"/>
      <c r="L136" s="382"/>
      <c r="M136" s="382"/>
      <c r="N136" s="382"/>
      <c r="O136" s="382"/>
    </row>
    <row r="137" spans="1:15" ht="14.25" customHeight="1">
      <c r="A137" s="382"/>
      <c r="B137" s="382"/>
      <c r="C137" s="382"/>
      <c r="D137" s="384"/>
      <c r="E137" s="382"/>
      <c r="F137" s="382"/>
      <c r="G137" s="382"/>
      <c r="H137" s="382"/>
      <c r="I137" s="382"/>
      <c r="J137" s="382"/>
      <c r="K137" s="382"/>
      <c r="L137" s="382"/>
      <c r="M137" s="382"/>
      <c r="N137" s="382"/>
      <c r="O137" s="382"/>
    </row>
    <row r="138" spans="1:15" ht="14.25" customHeight="1">
      <c r="A138" s="382"/>
      <c r="B138" s="382"/>
      <c r="C138" s="382"/>
      <c r="D138" s="384"/>
      <c r="E138" s="382"/>
      <c r="F138" s="382"/>
      <c r="G138" s="382"/>
      <c r="H138" s="382"/>
      <c r="I138" s="382"/>
      <c r="J138" s="382"/>
      <c r="K138" s="382"/>
      <c r="L138" s="382"/>
      <c r="M138" s="382"/>
      <c r="N138" s="382"/>
      <c r="O138" s="382"/>
    </row>
    <row r="139" spans="1:15" ht="14.25" customHeight="1">
      <c r="A139" s="382"/>
      <c r="B139" s="382"/>
      <c r="C139" s="382"/>
      <c r="D139" s="384"/>
      <c r="E139" s="382"/>
      <c r="F139" s="382"/>
      <c r="G139" s="382"/>
      <c r="H139" s="382"/>
      <c r="I139" s="382"/>
      <c r="J139" s="382"/>
      <c r="K139" s="382"/>
      <c r="L139" s="382"/>
      <c r="M139" s="382"/>
      <c r="N139" s="382"/>
      <c r="O139" s="382"/>
    </row>
    <row r="140" spans="1:15" ht="14.25" customHeight="1">
      <c r="A140" s="382"/>
      <c r="B140" s="382"/>
      <c r="C140" s="382"/>
      <c r="D140" s="384"/>
      <c r="E140" s="382"/>
      <c r="F140" s="382"/>
      <c r="G140" s="382"/>
      <c r="H140" s="382"/>
      <c r="I140" s="382"/>
      <c r="J140" s="382"/>
      <c r="K140" s="382"/>
      <c r="L140" s="382"/>
      <c r="M140" s="382"/>
      <c r="N140" s="382"/>
      <c r="O140" s="382"/>
    </row>
    <row r="141" spans="1:15" ht="14.25" customHeight="1">
      <c r="A141" s="382"/>
      <c r="B141" s="382"/>
      <c r="C141" s="382"/>
      <c r="D141" s="384"/>
      <c r="E141" s="382"/>
      <c r="F141" s="382"/>
      <c r="G141" s="382"/>
      <c r="H141" s="382"/>
      <c r="I141" s="382"/>
      <c r="J141" s="382"/>
      <c r="K141" s="382"/>
      <c r="L141" s="382"/>
      <c r="M141" s="382"/>
      <c r="N141" s="382"/>
      <c r="O141" s="382"/>
    </row>
    <row r="142" spans="1:15" ht="14.25" customHeight="1">
      <c r="A142" s="382"/>
      <c r="B142" s="382"/>
      <c r="C142" s="382"/>
      <c r="D142" s="384"/>
      <c r="E142" s="382"/>
      <c r="F142" s="382"/>
      <c r="G142" s="382"/>
      <c r="H142" s="382"/>
      <c r="I142" s="382"/>
      <c r="J142" s="382"/>
      <c r="K142" s="382"/>
      <c r="L142" s="382"/>
      <c r="M142" s="382"/>
      <c r="N142" s="382"/>
      <c r="O142" s="382"/>
    </row>
    <row r="143" spans="1:15" ht="14.25" customHeight="1">
      <c r="A143" s="382"/>
      <c r="B143" s="382"/>
      <c r="C143" s="382"/>
      <c r="D143" s="384"/>
      <c r="E143" s="382"/>
      <c r="F143" s="382"/>
      <c r="G143" s="382"/>
      <c r="H143" s="382"/>
      <c r="I143" s="382"/>
      <c r="J143" s="382"/>
      <c r="K143" s="382"/>
      <c r="L143" s="382"/>
      <c r="M143" s="382"/>
      <c r="N143" s="382"/>
      <c r="O143" s="382"/>
    </row>
    <row r="144" spans="1:15" ht="14.25" customHeight="1">
      <c r="A144" s="382"/>
      <c r="B144" s="382"/>
      <c r="C144" s="382"/>
      <c r="D144" s="384"/>
      <c r="E144" s="382"/>
      <c r="F144" s="382"/>
      <c r="G144" s="382"/>
      <c r="H144" s="382"/>
      <c r="I144" s="382"/>
      <c r="J144" s="382"/>
      <c r="K144" s="382"/>
      <c r="L144" s="382"/>
      <c r="M144" s="382"/>
      <c r="N144" s="382"/>
      <c r="O144" s="382"/>
    </row>
    <row r="145" spans="1:15" ht="14.25" customHeight="1">
      <c r="A145" s="382"/>
      <c r="B145" s="382"/>
      <c r="C145" s="382"/>
      <c r="D145" s="384"/>
      <c r="E145" s="382"/>
      <c r="F145" s="382"/>
      <c r="G145" s="382"/>
      <c r="H145" s="382"/>
      <c r="I145" s="382"/>
      <c r="J145" s="382"/>
      <c r="K145" s="382"/>
      <c r="L145" s="382"/>
      <c r="M145" s="382"/>
      <c r="N145" s="382"/>
      <c r="O145" s="382"/>
    </row>
    <row r="146" spans="1:15" ht="14.25" customHeight="1">
      <c r="A146" s="382"/>
      <c r="B146" s="382"/>
      <c r="C146" s="382"/>
      <c r="D146" s="384"/>
      <c r="E146" s="382"/>
      <c r="F146" s="382"/>
      <c r="G146" s="382"/>
      <c r="H146" s="382"/>
      <c r="I146" s="382"/>
      <c r="J146" s="382"/>
      <c r="K146" s="382"/>
      <c r="L146" s="382"/>
      <c r="M146" s="382"/>
      <c r="N146" s="382"/>
      <c r="O146" s="382"/>
    </row>
    <row r="147" spans="1:15" ht="14.25" customHeight="1">
      <c r="A147" s="382"/>
      <c r="B147" s="382"/>
      <c r="C147" s="382"/>
      <c r="D147" s="384"/>
      <c r="E147" s="382"/>
      <c r="F147" s="382"/>
      <c r="G147" s="382"/>
      <c r="H147" s="382"/>
      <c r="I147" s="382"/>
      <c r="J147" s="382"/>
      <c r="K147" s="382"/>
      <c r="L147" s="382"/>
      <c r="M147" s="382"/>
      <c r="N147" s="382"/>
      <c r="O147" s="382"/>
    </row>
    <row r="148" spans="1:15" ht="14.25" customHeight="1">
      <c r="A148" s="382"/>
      <c r="B148" s="382"/>
      <c r="C148" s="382"/>
      <c r="D148" s="384"/>
      <c r="E148" s="382"/>
      <c r="F148" s="382"/>
      <c r="G148" s="382"/>
      <c r="H148" s="382"/>
      <c r="I148" s="382"/>
      <c r="J148" s="382"/>
      <c r="K148" s="382"/>
      <c r="L148" s="382"/>
      <c r="M148" s="382"/>
      <c r="N148" s="382"/>
      <c r="O148" s="382"/>
    </row>
    <row r="149" spans="1:15" ht="14.25" customHeight="1">
      <c r="A149" s="382"/>
      <c r="B149" s="382"/>
      <c r="C149" s="382"/>
      <c r="D149" s="384"/>
      <c r="E149" s="382"/>
      <c r="F149" s="382"/>
      <c r="G149" s="382"/>
      <c r="H149" s="382"/>
      <c r="I149" s="382"/>
      <c r="J149" s="382"/>
      <c r="K149" s="382"/>
      <c r="L149" s="382"/>
      <c r="M149" s="382"/>
      <c r="N149" s="382"/>
      <c r="O149" s="382"/>
    </row>
    <row r="150" spans="1:15" ht="14.25" customHeight="1">
      <c r="A150" s="382"/>
      <c r="B150" s="382"/>
      <c r="C150" s="382"/>
      <c r="D150" s="384"/>
      <c r="E150" s="382"/>
      <c r="F150" s="382"/>
      <c r="G150" s="382"/>
      <c r="H150" s="382"/>
      <c r="I150" s="382"/>
      <c r="J150" s="382"/>
      <c r="K150" s="382"/>
      <c r="L150" s="382"/>
      <c r="M150" s="382"/>
      <c r="N150" s="382"/>
      <c r="O150" s="382"/>
    </row>
    <row r="151" spans="1:15" ht="14.25" customHeight="1">
      <c r="A151" s="382"/>
      <c r="B151" s="382"/>
      <c r="C151" s="382"/>
      <c r="D151" s="384"/>
      <c r="E151" s="382"/>
      <c r="F151" s="382"/>
      <c r="G151" s="382"/>
      <c r="H151" s="382"/>
      <c r="I151" s="382"/>
      <c r="J151" s="382"/>
      <c r="K151" s="382"/>
      <c r="L151" s="382"/>
      <c r="M151" s="382"/>
      <c r="N151" s="382"/>
      <c r="O151" s="382"/>
    </row>
    <row r="152" spans="1:15" ht="14.25" customHeight="1">
      <c r="A152" s="382"/>
      <c r="B152" s="382"/>
      <c r="C152" s="382"/>
      <c r="D152" s="384"/>
      <c r="E152" s="382"/>
      <c r="F152" s="382"/>
      <c r="G152" s="382"/>
      <c r="H152" s="382"/>
      <c r="I152" s="382"/>
      <c r="J152" s="382"/>
      <c r="K152" s="382"/>
      <c r="L152" s="382"/>
      <c r="M152" s="382"/>
      <c r="N152" s="382"/>
      <c r="O152" s="382"/>
    </row>
    <row r="153" spans="1:15" ht="14.25" customHeight="1">
      <c r="A153" s="382"/>
      <c r="B153" s="382"/>
      <c r="C153" s="382"/>
      <c r="D153" s="384"/>
      <c r="E153" s="382"/>
      <c r="F153" s="382"/>
      <c r="G153" s="382"/>
      <c r="H153" s="382"/>
      <c r="I153" s="382"/>
      <c r="J153" s="382"/>
      <c r="K153" s="382"/>
      <c r="L153" s="382"/>
      <c r="M153" s="382"/>
      <c r="N153" s="382"/>
      <c r="O153" s="382"/>
    </row>
    <row r="154" spans="1:15" ht="14.25" customHeight="1">
      <c r="A154" s="382"/>
      <c r="B154" s="382"/>
      <c r="C154" s="382"/>
      <c r="D154" s="384"/>
      <c r="E154" s="382"/>
      <c r="F154" s="382"/>
      <c r="G154" s="382"/>
      <c r="H154" s="382"/>
      <c r="I154" s="382"/>
      <c r="J154" s="382"/>
      <c r="K154" s="382"/>
      <c r="L154" s="382"/>
      <c r="M154" s="382"/>
      <c r="N154" s="382"/>
      <c r="O154" s="382"/>
    </row>
    <row r="155" spans="1:15" ht="14.25" customHeight="1">
      <c r="A155" s="382"/>
      <c r="B155" s="382"/>
      <c r="C155" s="382"/>
      <c r="D155" s="384"/>
      <c r="E155" s="382"/>
      <c r="F155" s="382"/>
      <c r="G155" s="382"/>
      <c r="H155" s="382"/>
      <c r="I155" s="382"/>
      <c r="J155" s="382"/>
      <c r="K155" s="382"/>
      <c r="L155" s="382"/>
      <c r="M155" s="382"/>
      <c r="N155" s="382"/>
      <c r="O155" s="382"/>
    </row>
    <row r="156" spans="1:15" ht="14.25" customHeight="1">
      <c r="A156" s="382"/>
      <c r="B156" s="382"/>
      <c r="C156" s="382"/>
      <c r="D156" s="384"/>
      <c r="E156" s="382"/>
      <c r="F156" s="382"/>
      <c r="G156" s="382"/>
      <c r="H156" s="382"/>
      <c r="I156" s="382"/>
      <c r="J156" s="382"/>
      <c r="K156" s="382"/>
      <c r="L156" s="382"/>
      <c r="M156" s="382"/>
      <c r="N156" s="382"/>
      <c r="O156" s="382"/>
    </row>
    <row r="157" spans="1:15" ht="14.25" customHeight="1">
      <c r="A157" s="382"/>
      <c r="B157" s="382"/>
      <c r="C157" s="382"/>
      <c r="D157" s="384"/>
      <c r="E157" s="382"/>
      <c r="F157" s="382"/>
      <c r="G157" s="382"/>
      <c r="H157" s="382"/>
      <c r="I157" s="382"/>
      <c r="J157" s="382"/>
      <c r="K157" s="382"/>
      <c r="L157" s="382"/>
      <c r="M157" s="382"/>
      <c r="N157" s="382"/>
      <c r="O157" s="382"/>
    </row>
    <row r="158" spans="1:15" ht="14.25" customHeight="1">
      <c r="A158" s="382"/>
      <c r="B158" s="382"/>
      <c r="C158" s="382"/>
      <c r="D158" s="384"/>
      <c r="E158" s="382"/>
      <c r="F158" s="382"/>
      <c r="G158" s="382"/>
      <c r="H158" s="382"/>
      <c r="I158" s="382"/>
      <c r="J158" s="382"/>
      <c r="K158" s="382"/>
      <c r="L158" s="382"/>
      <c r="M158" s="382"/>
      <c r="N158" s="382"/>
      <c r="O158" s="382"/>
    </row>
    <row r="159" spans="1:15" ht="14.25" customHeight="1">
      <c r="A159" s="382"/>
      <c r="B159" s="382"/>
      <c r="C159" s="382"/>
      <c r="D159" s="384"/>
      <c r="E159" s="382"/>
      <c r="F159" s="382"/>
      <c r="G159" s="382"/>
      <c r="H159" s="382"/>
      <c r="I159" s="382"/>
      <c r="J159" s="382"/>
      <c r="K159" s="382"/>
      <c r="L159" s="382"/>
      <c r="M159" s="382"/>
      <c r="N159" s="382"/>
      <c r="O159" s="382"/>
    </row>
    <row r="160" spans="1:15" ht="14.25" customHeight="1">
      <c r="A160" s="382"/>
      <c r="B160" s="382"/>
      <c r="C160" s="382"/>
      <c r="D160" s="384"/>
      <c r="E160" s="382"/>
      <c r="F160" s="382"/>
      <c r="G160" s="382"/>
      <c r="H160" s="382"/>
      <c r="I160" s="382"/>
      <c r="J160" s="382"/>
      <c r="K160" s="382"/>
      <c r="L160" s="382"/>
      <c r="M160" s="382"/>
      <c r="N160" s="382"/>
      <c r="O160" s="382"/>
    </row>
    <row r="161" spans="1:15" ht="14.25" customHeight="1">
      <c r="A161" s="382"/>
      <c r="B161" s="382"/>
      <c r="C161" s="382"/>
      <c r="D161" s="384"/>
      <c r="E161" s="382"/>
      <c r="F161" s="382"/>
      <c r="G161" s="382"/>
      <c r="H161" s="382"/>
      <c r="I161" s="382"/>
      <c r="J161" s="382"/>
      <c r="K161" s="382"/>
      <c r="L161" s="382"/>
      <c r="M161" s="382"/>
      <c r="N161" s="382"/>
      <c r="O161" s="382"/>
    </row>
    <row r="162" spans="1:15" ht="14.25" customHeight="1">
      <c r="A162" s="382"/>
      <c r="B162" s="382"/>
      <c r="C162" s="382"/>
      <c r="D162" s="384"/>
      <c r="E162" s="382"/>
      <c r="F162" s="382"/>
      <c r="G162" s="382"/>
      <c r="H162" s="382"/>
      <c r="I162" s="382"/>
      <c r="J162" s="382"/>
      <c r="K162" s="382"/>
      <c r="L162" s="382"/>
      <c r="M162" s="382"/>
      <c r="N162" s="382"/>
      <c r="O162" s="382"/>
    </row>
    <row r="163" spans="1:15" ht="14.25" customHeight="1">
      <c r="A163" s="382"/>
      <c r="B163" s="382"/>
      <c r="C163" s="382"/>
      <c r="D163" s="384"/>
      <c r="E163" s="382"/>
      <c r="F163" s="382"/>
      <c r="G163" s="382"/>
      <c r="H163" s="382"/>
      <c r="I163" s="382"/>
      <c r="J163" s="382"/>
      <c r="K163" s="382"/>
      <c r="L163" s="382"/>
      <c r="M163" s="382"/>
      <c r="N163" s="382"/>
      <c r="O163" s="382"/>
    </row>
    <row r="164" spans="1:15" ht="14.25" customHeight="1">
      <c r="A164" s="382"/>
      <c r="B164" s="382"/>
      <c r="C164" s="382"/>
      <c r="D164" s="384"/>
      <c r="E164" s="382"/>
      <c r="F164" s="382"/>
      <c r="G164" s="382"/>
      <c r="H164" s="382"/>
      <c r="I164" s="382"/>
      <c r="J164" s="382"/>
      <c r="K164" s="382"/>
      <c r="L164" s="382"/>
      <c r="M164" s="382"/>
      <c r="N164" s="382"/>
      <c r="O164" s="382"/>
    </row>
    <row r="165" spans="1:15" ht="14.25" customHeight="1">
      <c r="A165" s="382"/>
      <c r="B165" s="382"/>
      <c r="C165" s="382"/>
      <c r="D165" s="384"/>
      <c r="E165" s="382"/>
      <c r="F165" s="382"/>
      <c r="G165" s="382"/>
      <c r="H165" s="382"/>
      <c r="I165" s="382"/>
      <c r="J165" s="382"/>
      <c r="K165" s="382"/>
      <c r="L165" s="382"/>
      <c r="M165" s="382"/>
      <c r="N165" s="382"/>
      <c r="O165" s="382"/>
    </row>
    <row r="166" spans="1:15" ht="14.25" customHeight="1">
      <c r="A166" s="382"/>
      <c r="B166" s="382"/>
      <c r="C166" s="382"/>
      <c r="D166" s="384"/>
      <c r="E166" s="382"/>
      <c r="F166" s="382"/>
      <c r="G166" s="382"/>
      <c r="H166" s="382"/>
      <c r="I166" s="382"/>
      <c r="J166" s="382"/>
      <c r="K166" s="382"/>
      <c r="L166" s="382"/>
      <c r="M166" s="382"/>
      <c r="N166" s="382"/>
      <c r="O166" s="382"/>
    </row>
    <row r="167" spans="1:15" ht="14.25" customHeight="1">
      <c r="A167" s="382"/>
      <c r="B167" s="382"/>
      <c r="C167" s="382"/>
      <c r="D167" s="384"/>
      <c r="E167" s="382"/>
      <c r="F167" s="382"/>
      <c r="G167" s="382"/>
      <c r="H167" s="382"/>
      <c r="I167" s="382"/>
      <c r="J167" s="382"/>
      <c r="K167" s="382"/>
      <c r="L167" s="382"/>
      <c r="M167" s="382"/>
      <c r="N167" s="382"/>
      <c r="O167" s="382"/>
    </row>
    <row r="168" spans="1:15" ht="14.25" customHeight="1">
      <c r="A168" s="382"/>
      <c r="B168" s="382"/>
      <c r="C168" s="382"/>
      <c r="D168" s="384"/>
      <c r="E168" s="382"/>
      <c r="F168" s="382"/>
      <c r="G168" s="382"/>
      <c r="H168" s="382"/>
      <c r="I168" s="382"/>
      <c r="J168" s="382"/>
      <c r="K168" s="382"/>
      <c r="L168" s="382"/>
      <c r="M168" s="382"/>
      <c r="N168" s="382"/>
      <c r="O168" s="382"/>
    </row>
    <row r="169" spans="1:15" ht="14.25" customHeight="1">
      <c r="A169" s="382"/>
      <c r="B169" s="382"/>
      <c r="C169" s="382"/>
      <c r="D169" s="384"/>
      <c r="E169" s="382"/>
      <c r="F169" s="382"/>
      <c r="G169" s="382"/>
      <c r="H169" s="382"/>
      <c r="I169" s="382"/>
      <c r="J169" s="382"/>
      <c r="K169" s="382"/>
      <c r="L169" s="382"/>
      <c r="M169" s="382"/>
      <c r="N169" s="382"/>
      <c r="O169" s="382"/>
    </row>
    <row r="170" spans="1:15" ht="14.25" customHeight="1">
      <c r="A170" s="382"/>
      <c r="B170" s="382"/>
      <c r="C170" s="382"/>
      <c r="D170" s="384"/>
      <c r="E170" s="382"/>
      <c r="F170" s="382"/>
      <c r="G170" s="382"/>
      <c r="H170" s="382"/>
      <c r="I170" s="382"/>
      <c r="J170" s="382"/>
      <c r="K170" s="382"/>
      <c r="L170" s="382"/>
      <c r="M170" s="382"/>
      <c r="N170" s="382"/>
      <c r="O170" s="382"/>
    </row>
    <row r="171" spans="1:15" ht="14.25" customHeight="1">
      <c r="A171" s="382"/>
      <c r="B171" s="382"/>
      <c r="C171" s="382"/>
      <c r="D171" s="384"/>
      <c r="E171" s="382"/>
      <c r="F171" s="382"/>
      <c r="G171" s="382"/>
      <c r="H171" s="382"/>
      <c r="I171" s="382"/>
      <c r="J171" s="382"/>
      <c r="K171" s="382"/>
      <c r="L171" s="382"/>
      <c r="M171" s="382"/>
      <c r="N171" s="382"/>
      <c r="O171" s="382"/>
    </row>
    <row r="172" spans="1:15" ht="14.25" customHeight="1">
      <c r="A172" s="382"/>
      <c r="B172" s="382"/>
      <c r="C172" s="382"/>
      <c r="D172" s="384"/>
      <c r="E172" s="382"/>
      <c r="F172" s="382"/>
      <c r="G172" s="382"/>
      <c r="H172" s="382"/>
      <c r="I172" s="382"/>
      <c r="J172" s="382"/>
      <c r="K172" s="382"/>
      <c r="L172" s="382"/>
      <c r="M172" s="382"/>
      <c r="N172" s="382"/>
      <c r="O172" s="382"/>
    </row>
    <row r="173" spans="1:15" ht="14.25" customHeight="1">
      <c r="A173" s="382"/>
      <c r="B173" s="382"/>
      <c r="C173" s="382"/>
      <c r="D173" s="384"/>
      <c r="E173" s="382"/>
      <c r="F173" s="382"/>
      <c r="G173" s="382"/>
      <c r="H173" s="382"/>
      <c r="I173" s="382"/>
      <c r="J173" s="382"/>
      <c r="K173" s="382"/>
      <c r="L173" s="382"/>
      <c r="M173" s="382"/>
      <c r="N173" s="382"/>
      <c r="O173" s="382"/>
    </row>
    <row r="174" spans="1:15" ht="14.25" customHeight="1">
      <c r="A174" s="382"/>
      <c r="B174" s="382"/>
      <c r="C174" s="382"/>
      <c r="D174" s="384"/>
      <c r="E174" s="382"/>
      <c r="F174" s="382"/>
      <c r="G174" s="382"/>
      <c r="H174" s="382"/>
      <c r="I174" s="382"/>
      <c r="J174" s="382"/>
      <c r="K174" s="382"/>
      <c r="L174" s="382"/>
      <c r="M174" s="382"/>
      <c r="N174" s="382"/>
      <c r="O174" s="382"/>
    </row>
    <row r="175" spans="1:15" ht="14.25" customHeight="1">
      <c r="A175" s="382"/>
      <c r="B175" s="382"/>
      <c r="C175" s="382"/>
      <c r="D175" s="384"/>
      <c r="E175" s="382"/>
      <c r="F175" s="382"/>
      <c r="G175" s="382"/>
      <c r="H175" s="382"/>
      <c r="I175" s="382"/>
      <c r="J175" s="382"/>
      <c r="K175" s="382"/>
      <c r="L175" s="382"/>
      <c r="M175" s="382"/>
      <c r="N175" s="382"/>
      <c r="O175" s="382"/>
    </row>
    <row r="176" spans="1:15" ht="14.25" customHeight="1">
      <c r="A176" s="382"/>
      <c r="B176" s="382"/>
      <c r="C176" s="382"/>
      <c r="D176" s="384"/>
      <c r="E176" s="382"/>
      <c r="F176" s="382"/>
      <c r="G176" s="382"/>
      <c r="H176" s="382"/>
      <c r="I176" s="382"/>
      <c r="J176" s="382"/>
      <c r="K176" s="382"/>
      <c r="L176" s="382"/>
      <c r="M176" s="382"/>
      <c r="N176" s="382"/>
      <c r="O176" s="382"/>
    </row>
    <row r="177" spans="1:15" ht="14.25" customHeight="1">
      <c r="A177" s="382"/>
      <c r="B177" s="382"/>
      <c r="C177" s="382"/>
      <c r="D177" s="384"/>
      <c r="E177" s="382"/>
      <c r="F177" s="382"/>
      <c r="G177" s="382"/>
      <c r="H177" s="382"/>
      <c r="I177" s="382"/>
      <c r="J177" s="382"/>
      <c r="K177" s="382"/>
      <c r="L177" s="382"/>
      <c r="M177" s="382"/>
      <c r="N177" s="382"/>
      <c r="O177" s="382"/>
    </row>
    <row r="178" spans="1:15" ht="14.25" customHeight="1">
      <c r="A178" s="382"/>
      <c r="B178" s="382"/>
      <c r="C178" s="382"/>
      <c r="D178" s="384"/>
      <c r="E178" s="382"/>
      <c r="F178" s="382"/>
      <c r="G178" s="382"/>
      <c r="H178" s="382"/>
      <c r="I178" s="382"/>
      <c r="J178" s="382"/>
      <c r="K178" s="382"/>
      <c r="L178" s="382"/>
      <c r="M178" s="382"/>
      <c r="N178" s="382"/>
      <c r="O178" s="382"/>
    </row>
    <row r="179" spans="1:15" ht="14.25" customHeight="1">
      <c r="A179" s="382"/>
      <c r="B179" s="382"/>
      <c r="C179" s="382"/>
      <c r="D179" s="384"/>
      <c r="E179" s="382"/>
      <c r="F179" s="382"/>
      <c r="G179" s="382"/>
      <c r="H179" s="382"/>
      <c r="I179" s="382"/>
      <c r="J179" s="382"/>
      <c r="K179" s="382"/>
      <c r="L179" s="382"/>
      <c r="M179" s="382"/>
      <c r="N179" s="382"/>
      <c r="O179" s="382"/>
    </row>
    <row r="180" spans="1:15" ht="14.25" customHeight="1">
      <c r="A180" s="382"/>
      <c r="B180" s="382"/>
      <c r="C180" s="382"/>
      <c r="D180" s="384"/>
      <c r="E180" s="382"/>
      <c r="F180" s="382"/>
      <c r="G180" s="382"/>
      <c r="H180" s="382"/>
      <c r="I180" s="382"/>
      <c r="J180" s="382"/>
      <c r="K180" s="382"/>
      <c r="L180" s="382"/>
      <c r="M180" s="382"/>
      <c r="N180" s="382"/>
      <c r="O180" s="382"/>
    </row>
    <row r="181" spans="1:15" ht="14.25" customHeight="1">
      <c r="A181" s="382"/>
      <c r="B181" s="382"/>
      <c r="C181" s="382"/>
      <c r="D181" s="384"/>
      <c r="E181" s="382"/>
      <c r="F181" s="382"/>
      <c r="G181" s="382"/>
      <c r="H181" s="382"/>
      <c r="I181" s="382"/>
      <c r="J181" s="382"/>
      <c r="K181" s="382"/>
      <c r="L181" s="382"/>
      <c r="M181" s="382"/>
      <c r="N181" s="382"/>
      <c r="O181" s="382"/>
    </row>
    <row r="182" spans="1:15" ht="14.25" customHeight="1">
      <c r="A182" s="382"/>
      <c r="B182" s="382"/>
      <c r="C182" s="382"/>
      <c r="D182" s="384"/>
      <c r="E182" s="382"/>
      <c r="F182" s="382"/>
      <c r="G182" s="382"/>
      <c r="H182" s="382"/>
      <c r="I182" s="382"/>
      <c r="J182" s="382"/>
      <c r="K182" s="382"/>
      <c r="L182" s="382"/>
      <c r="M182" s="382"/>
      <c r="N182" s="382"/>
      <c r="O182" s="382"/>
    </row>
    <row r="183" spans="1:15" ht="14.25" customHeight="1">
      <c r="A183" s="382"/>
      <c r="B183" s="382"/>
      <c r="C183" s="382"/>
      <c r="D183" s="384"/>
      <c r="E183" s="382"/>
      <c r="F183" s="382"/>
      <c r="G183" s="382"/>
      <c r="H183" s="382"/>
      <c r="I183" s="382"/>
      <c r="J183" s="382"/>
      <c r="K183" s="382"/>
      <c r="L183" s="382"/>
      <c r="M183" s="382"/>
      <c r="N183" s="382"/>
      <c r="O183" s="382"/>
    </row>
    <row r="184" spans="1:15" ht="14.25" customHeight="1">
      <c r="A184" s="382"/>
      <c r="B184" s="382"/>
      <c r="C184" s="382"/>
      <c r="D184" s="384"/>
      <c r="E184" s="382"/>
      <c r="F184" s="382"/>
      <c r="G184" s="382"/>
      <c r="H184" s="382"/>
      <c r="I184" s="382"/>
      <c r="J184" s="382"/>
      <c r="K184" s="382"/>
      <c r="L184" s="382"/>
      <c r="M184" s="382"/>
      <c r="N184" s="382"/>
      <c r="O184" s="382"/>
    </row>
    <row r="185" spans="1:15" ht="14.25" customHeight="1">
      <c r="A185" s="382"/>
      <c r="B185" s="382"/>
      <c r="C185" s="382"/>
      <c r="D185" s="384"/>
      <c r="E185" s="382"/>
      <c r="F185" s="382"/>
      <c r="G185" s="382"/>
      <c r="H185" s="382"/>
      <c r="I185" s="382"/>
      <c r="J185" s="382"/>
      <c r="K185" s="382"/>
      <c r="L185" s="382"/>
      <c r="M185" s="382"/>
      <c r="N185" s="382"/>
      <c r="O185" s="382"/>
    </row>
    <row r="186" spans="1:15" ht="14.25" customHeight="1">
      <c r="A186" s="382"/>
      <c r="B186" s="382"/>
      <c r="C186" s="382"/>
      <c r="D186" s="384"/>
      <c r="E186" s="382"/>
      <c r="F186" s="382"/>
      <c r="G186" s="382"/>
      <c r="H186" s="382"/>
      <c r="I186" s="382"/>
      <c r="J186" s="382"/>
      <c r="K186" s="382"/>
      <c r="L186" s="382"/>
      <c r="M186" s="382"/>
      <c r="N186" s="382"/>
      <c r="O186" s="382"/>
    </row>
    <row r="187" spans="1:15" ht="14.25" customHeight="1">
      <c r="A187" s="382"/>
      <c r="B187" s="382"/>
      <c r="C187" s="382"/>
      <c r="D187" s="384"/>
      <c r="E187" s="382"/>
      <c r="F187" s="382"/>
      <c r="G187" s="382"/>
      <c r="H187" s="382"/>
      <c r="I187" s="382"/>
      <c r="J187" s="382"/>
      <c r="K187" s="382"/>
      <c r="L187" s="382"/>
      <c r="M187" s="382"/>
      <c r="N187" s="382"/>
      <c r="O187" s="382"/>
    </row>
    <row r="188" spans="1:15" ht="14.25" customHeight="1">
      <c r="A188" s="382"/>
      <c r="B188" s="382"/>
      <c r="C188" s="382"/>
      <c r="D188" s="384"/>
      <c r="E188" s="382"/>
      <c r="F188" s="382"/>
      <c r="G188" s="382"/>
      <c r="H188" s="382"/>
      <c r="I188" s="382"/>
      <c r="J188" s="382"/>
      <c r="K188" s="382"/>
      <c r="L188" s="382"/>
      <c r="M188" s="382"/>
      <c r="N188" s="382"/>
      <c r="O188" s="382"/>
    </row>
    <row r="189" spans="1:15" ht="14.25" customHeight="1">
      <c r="A189" s="382"/>
      <c r="B189" s="382"/>
      <c r="C189" s="382"/>
      <c r="D189" s="384"/>
      <c r="E189" s="382"/>
      <c r="F189" s="382"/>
      <c r="G189" s="382"/>
      <c r="H189" s="382"/>
      <c r="I189" s="382"/>
      <c r="J189" s="382"/>
      <c r="K189" s="382"/>
      <c r="L189" s="382"/>
      <c r="M189" s="382"/>
      <c r="N189" s="382"/>
      <c r="O189" s="382"/>
    </row>
    <row r="190" spans="1:15" ht="14.25" customHeight="1">
      <c r="A190" s="382"/>
      <c r="B190" s="382"/>
      <c r="C190" s="382"/>
      <c r="D190" s="384"/>
      <c r="E190" s="382"/>
      <c r="F190" s="382"/>
      <c r="G190" s="382"/>
      <c r="H190" s="382"/>
      <c r="I190" s="382"/>
      <c r="J190" s="382"/>
      <c r="K190" s="382"/>
      <c r="L190" s="382"/>
      <c r="M190" s="382"/>
      <c r="N190" s="382"/>
      <c r="O190" s="382"/>
    </row>
    <row r="191" spans="1:15" ht="14.25" customHeight="1">
      <c r="A191" s="382"/>
      <c r="B191" s="382"/>
      <c r="C191" s="382"/>
      <c r="D191" s="384"/>
      <c r="E191" s="382"/>
      <c r="F191" s="382"/>
      <c r="G191" s="382"/>
      <c r="H191" s="382"/>
      <c r="I191" s="382"/>
      <c r="J191" s="382"/>
      <c r="K191" s="382"/>
      <c r="L191" s="382"/>
      <c r="M191" s="382"/>
      <c r="N191" s="382"/>
      <c r="O191" s="382"/>
    </row>
    <row r="192" spans="1:15" ht="14.25" customHeight="1">
      <c r="A192" s="382"/>
      <c r="B192" s="382"/>
      <c r="C192" s="382"/>
      <c r="D192" s="384"/>
      <c r="E192" s="382"/>
      <c r="F192" s="382"/>
      <c r="G192" s="382"/>
      <c r="H192" s="382"/>
      <c r="I192" s="382"/>
      <c r="J192" s="382"/>
      <c r="K192" s="382"/>
      <c r="L192" s="382"/>
      <c r="M192" s="382"/>
      <c r="N192" s="382"/>
      <c r="O192" s="382"/>
    </row>
    <row r="193" spans="1:15" ht="14.25" customHeight="1">
      <c r="A193" s="382"/>
      <c r="B193" s="382"/>
      <c r="C193" s="382"/>
      <c r="D193" s="384"/>
      <c r="E193" s="382"/>
      <c r="F193" s="382"/>
      <c r="G193" s="382"/>
      <c r="H193" s="382"/>
      <c r="I193" s="382"/>
      <c r="J193" s="382"/>
      <c r="K193" s="382"/>
      <c r="L193" s="382"/>
      <c r="M193" s="382"/>
      <c r="N193" s="382"/>
      <c r="O193" s="382"/>
    </row>
    <row r="194" spans="1:15" ht="14.25" customHeight="1">
      <c r="A194" s="382"/>
      <c r="B194" s="382"/>
      <c r="C194" s="382"/>
      <c r="D194" s="384"/>
      <c r="E194" s="382"/>
      <c r="F194" s="382"/>
      <c r="G194" s="382"/>
      <c r="H194" s="382"/>
      <c r="I194" s="382"/>
      <c r="J194" s="382"/>
      <c r="K194" s="382"/>
      <c r="L194" s="382"/>
      <c r="M194" s="382"/>
      <c r="N194" s="382"/>
      <c r="O194" s="382"/>
    </row>
    <row r="195" spans="1:15" ht="14.25" customHeight="1">
      <c r="A195" s="382"/>
      <c r="B195" s="382"/>
      <c r="C195" s="382"/>
      <c r="D195" s="384"/>
      <c r="E195" s="382"/>
      <c r="F195" s="382"/>
      <c r="G195" s="382"/>
      <c r="H195" s="382"/>
      <c r="I195" s="382"/>
      <c r="J195" s="382"/>
      <c r="K195" s="382"/>
      <c r="L195" s="382"/>
      <c r="M195" s="382"/>
      <c r="N195" s="382"/>
      <c r="O195" s="382"/>
    </row>
    <row r="196" spans="1:15" ht="14.25" customHeight="1">
      <c r="A196" s="382"/>
      <c r="B196" s="382"/>
      <c r="C196" s="382"/>
      <c r="D196" s="384"/>
      <c r="E196" s="382"/>
      <c r="F196" s="382"/>
      <c r="G196" s="382"/>
      <c r="H196" s="382"/>
      <c r="I196" s="382"/>
      <c r="J196" s="382"/>
      <c r="K196" s="382"/>
      <c r="L196" s="382"/>
      <c r="M196" s="382"/>
      <c r="N196" s="382"/>
      <c r="O196" s="382"/>
    </row>
    <row r="197" spans="1:15" ht="14.25" customHeight="1">
      <c r="A197" s="382"/>
      <c r="B197" s="382"/>
      <c r="C197" s="382"/>
      <c r="D197" s="384"/>
      <c r="E197" s="382"/>
      <c r="F197" s="382"/>
      <c r="G197" s="382"/>
      <c r="H197" s="382"/>
      <c r="I197" s="382"/>
      <c r="J197" s="382"/>
      <c r="K197" s="382"/>
      <c r="L197" s="382"/>
      <c r="M197" s="382"/>
      <c r="N197" s="382"/>
      <c r="O197" s="382"/>
    </row>
    <row r="198" spans="1:15" ht="14.25" customHeight="1">
      <c r="A198" s="382"/>
      <c r="B198" s="382"/>
      <c r="C198" s="382"/>
      <c r="D198" s="384"/>
      <c r="E198" s="382"/>
      <c r="F198" s="382"/>
      <c r="G198" s="382"/>
      <c r="H198" s="382"/>
      <c r="I198" s="382"/>
      <c r="J198" s="382"/>
      <c r="K198" s="382"/>
      <c r="L198" s="382"/>
      <c r="M198" s="382"/>
      <c r="N198" s="382"/>
      <c r="O198" s="382"/>
    </row>
    <row r="199" spans="1:15" ht="14.25" customHeight="1">
      <c r="A199" s="382"/>
      <c r="B199" s="382"/>
      <c r="C199" s="382"/>
      <c r="D199" s="384"/>
      <c r="E199" s="382"/>
      <c r="F199" s="382"/>
      <c r="G199" s="382"/>
      <c r="H199" s="382"/>
      <c r="I199" s="382"/>
      <c r="J199" s="382"/>
      <c r="K199" s="382"/>
      <c r="L199" s="382"/>
      <c r="M199" s="382"/>
      <c r="N199" s="382"/>
      <c r="O199" s="382"/>
    </row>
    <row r="200" spans="1:15" ht="14.25" customHeight="1">
      <c r="A200" s="382"/>
      <c r="B200" s="382"/>
      <c r="C200" s="382"/>
      <c r="D200" s="384"/>
      <c r="E200" s="382"/>
      <c r="F200" s="382"/>
      <c r="G200" s="382"/>
      <c r="H200" s="382"/>
      <c r="I200" s="382"/>
      <c r="J200" s="382"/>
      <c r="K200" s="382"/>
      <c r="L200" s="382"/>
      <c r="M200" s="382"/>
      <c r="N200" s="382"/>
      <c r="O200" s="382"/>
    </row>
    <row r="201" spans="1:15" ht="14.25" customHeight="1">
      <c r="A201" s="382"/>
      <c r="B201" s="382"/>
      <c r="C201" s="382"/>
      <c r="D201" s="384"/>
      <c r="E201" s="382"/>
      <c r="F201" s="382"/>
      <c r="G201" s="382"/>
      <c r="H201" s="382"/>
      <c r="I201" s="382"/>
      <c r="J201" s="382"/>
      <c r="K201" s="382"/>
      <c r="L201" s="382"/>
      <c r="M201" s="382"/>
      <c r="N201" s="382"/>
      <c r="O201" s="382"/>
    </row>
    <row r="202" spans="1:15" ht="14.25" customHeight="1">
      <c r="A202" s="382"/>
      <c r="B202" s="382"/>
      <c r="C202" s="382"/>
      <c r="D202" s="384"/>
      <c r="E202" s="382"/>
      <c r="F202" s="382"/>
      <c r="G202" s="382"/>
      <c r="H202" s="382"/>
      <c r="I202" s="382"/>
      <c r="J202" s="382"/>
      <c r="K202" s="382"/>
      <c r="L202" s="382"/>
      <c r="M202" s="382"/>
      <c r="N202" s="382"/>
      <c r="O202" s="382"/>
    </row>
    <row r="203" spans="1:15" ht="14.25" customHeight="1">
      <c r="A203" s="382"/>
      <c r="B203" s="382"/>
      <c r="C203" s="382"/>
      <c r="D203" s="384"/>
      <c r="E203" s="382"/>
      <c r="F203" s="382"/>
      <c r="G203" s="382"/>
      <c r="H203" s="382"/>
      <c r="I203" s="382"/>
      <c r="J203" s="382"/>
      <c r="K203" s="382"/>
      <c r="L203" s="382"/>
      <c r="M203" s="382"/>
      <c r="N203" s="382"/>
      <c r="O203" s="382"/>
    </row>
    <row r="204" spans="1:15" ht="14.25" customHeight="1">
      <c r="A204" s="382"/>
      <c r="B204" s="382"/>
      <c r="C204" s="382"/>
      <c r="D204" s="384"/>
      <c r="E204" s="382"/>
      <c r="F204" s="382"/>
      <c r="G204" s="382"/>
      <c r="H204" s="382"/>
      <c r="I204" s="382"/>
      <c r="J204" s="382"/>
      <c r="K204" s="382"/>
      <c r="L204" s="382"/>
      <c r="M204" s="382"/>
      <c r="N204" s="382"/>
      <c r="O204" s="382"/>
    </row>
    <row r="205" spans="1:15" ht="14.25" customHeight="1">
      <c r="A205" s="382"/>
      <c r="B205" s="382"/>
      <c r="C205" s="382"/>
      <c r="D205" s="384"/>
      <c r="E205" s="382"/>
      <c r="F205" s="382"/>
      <c r="G205" s="382"/>
      <c r="H205" s="382"/>
      <c r="I205" s="382"/>
      <c r="J205" s="382"/>
      <c r="K205" s="382"/>
      <c r="L205" s="382"/>
      <c r="M205" s="382"/>
      <c r="N205" s="382"/>
      <c r="O205" s="382"/>
    </row>
    <row r="206" spans="1:15" ht="14.25" customHeight="1">
      <c r="A206" s="382"/>
      <c r="B206" s="382"/>
      <c r="C206" s="382"/>
      <c r="D206" s="384"/>
      <c r="E206" s="382"/>
      <c r="F206" s="382"/>
      <c r="G206" s="382"/>
      <c r="H206" s="382"/>
      <c r="I206" s="382"/>
      <c r="J206" s="382"/>
      <c r="K206" s="382"/>
      <c r="L206" s="382"/>
      <c r="M206" s="382"/>
      <c r="N206" s="382"/>
      <c r="O206" s="382"/>
    </row>
    <row r="207" spans="1:15" ht="14.25" customHeight="1">
      <c r="A207" s="382"/>
      <c r="B207" s="382"/>
      <c r="C207" s="382"/>
      <c r="D207" s="384"/>
      <c r="E207" s="382"/>
      <c r="F207" s="382"/>
      <c r="G207" s="382"/>
      <c r="H207" s="382"/>
      <c r="I207" s="382"/>
      <c r="J207" s="382"/>
      <c r="K207" s="382"/>
      <c r="L207" s="382"/>
      <c r="M207" s="382"/>
      <c r="N207" s="382"/>
      <c r="O207" s="382"/>
    </row>
    <row r="208" spans="1:15" ht="14.25" customHeight="1">
      <c r="A208" s="382"/>
      <c r="B208" s="382"/>
      <c r="C208" s="382"/>
      <c r="D208" s="384"/>
      <c r="E208" s="382"/>
      <c r="F208" s="382"/>
      <c r="G208" s="382"/>
      <c r="H208" s="382"/>
      <c r="I208" s="382"/>
      <c r="J208" s="382"/>
      <c r="K208" s="382"/>
      <c r="L208" s="382"/>
      <c r="M208" s="382"/>
      <c r="N208" s="382"/>
      <c r="O208" s="382"/>
    </row>
    <row r="209" spans="1:15" ht="14.25" customHeight="1">
      <c r="A209" s="382"/>
      <c r="B209" s="382"/>
      <c r="C209" s="382"/>
      <c r="D209" s="384"/>
      <c r="E209" s="382"/>
      <c r="F209" s="382"/>
      <c r="G209" s="382"/>
      <c r="H209" s="382"/>
      <c r="I209" s="382"/>
      <c r="J209" s="382"/>
      <c r="K209" s="382"/>
      <c r="L209" s="382"/>
      <c r="M209" s="382"/>
      <c r="N209" s="382"/>
      <c r="O209" s="382"/>
    </row>
    <row r="210" spans="1:15" ht="14.25" customHeight="1">
      <c r="A210" s="382"/>
      <c r="B210" s="382"/>
      <c r="C210" s="382"/>
      <c r="D210" s="384"/>
      <c r="E210" s="382"/>
      <c r="F210" s="382"/>
      <c r="G210" s="382"/>
      <c r="H210" s="382"/>
      <c r="I210" s="382"/>
      <c r="J210" s="382"/>
      <c r="K210" s="382"/>
      <c r="L210" s="382"/>
      <c r="M210" s="382"/>
      <c r="N210" s="382"/>
      <c r="O210" s="382"/>
    </row>
    <row r="211" spans="1:15" ht="14.25" customHeight="1">
      <c r="A211" s="382"/>
      <c r="B211" s="382"/>
      <c r="C211" s="382"/>
      <c r="D211" s="384"/>
      <c r="E211" s="382"/>
      <c r="F211" s="382"/>
      <c r="G211" s="382"/>
      <c r="H211" s="382"/>
      <c r="I211" s="382"/>
      <c r="J211" s="382"/>
      <c r="K211" s="382"/>
      <c r="L211" s="382"/>
      <c r="M211" s="382"/>
      <c r="N211" s="382"/>
      <c r="O211" s="382"/>
    </row>
    <row r="212" spans="1:15" ht="14.25" customHeight="1">
      <c r="A212" s="382"/>
      <c r="B212" s="382"/>
      <c r="C212" s="382"/>
      <c r="D212" s="384"/>
      <c r="E212" s="382"/>
      <c r="F212" s="382"/>
      <c r="G212" s="382"/>
      <c r="H212" s="382"/>
      <c r="I212" s="382"/>
      <c r="J212" s="382"/>
      <c r="K212" s="382"/>
      <c r="L212" s="382"/>
      <c r="M212" s="382"/>
      <c r="N212" s="382"/>
      <c r="O212" s="382"/>
    </row>
    <row r="213" spans="1:15" ht="14.25" customHeight="1">
      <c r="A213" s="382"/>
      <c r="B213" s="382"/>
      <c r="C213" s="382"/>
      <c r="D213" s="384"/>
      <c r="E213" s="382"/>
      <c r="F213" s="382"/>
      <c r="G213" s="382"/>
      <c r="H213" s="382"/>
      <c r="I213" s="382"/>
      <c r="J213" s="382"/>
      <c r="K213" s="382"/>
      <c r="L213" s="382"/>
      <c r="M213" s="382"/>
      <c r="N213" s="382"/>
      <c r="O213" s="382"/>
    </row>
    <row r="214" spans="1:15" ht="14.25" customHeight="1">
      <c r="A214" s="382"/>
      <c r="B214" s="382"/>
      <c r="C214" s="382"/>
      <c r="D214" s="384"/>
      <c r="E214" s="382"/>
      <c r="F214" s="382"/>
      <c r="G214" s="382"/>
      <c r="H214" s="382"/>
      <c r="I214" s="382"/>
      <c r="J214" s="382"/>
      <c r="K214" s="382"/>
      <c r="L214" s="382"/>
      <c r="M214" s="382"/>
      <c r="N214" s="382"/>
      <c r="O214" s="382"/>
    </row>
    <row r="215" spans="1:15" ht="14.25" customHeight="1">
      <c r="A215" s="382"/>
      <c r="B215" s="382"/>
      <c r="C215" s="382"/>
      <c r="D215" s="384"/>
      <c r="E215" s="382"/>
      <c r="F215" s="382"/>
      <c r="G215" s="382"/>
      <c r="H215" s="382"/>
      <c r="I215" s="382"/>
      <c r="J215" s="382"/>
      <c r="K215" s="382"/>
      <c r="L215" s="382"/>
      <c r="M215" s="382"/>
      <c r="N215" s="382"/>
      <c r="O215" s="382"/>
    </row>
    <row r="216" spans="1:15" ht="14.25" customHeight="1">
      <c r="A216" s="382"/>
      <c r="B216" s="382"/>
      <c r="C216" s="382"/>
      <c r="D216" s="384"/>
      <c r="E216" s="382"/>
      <c r="F216" s="382"/>
      <c r="G216" s="382"/>
      <c r="H216" s="382"/>
      <c r="I216" s="382"/>
      <c r="J216" s="382"/>
      <c r="K216" s="382"/>
      <c r="L216" s="382"/>
      <c r="M216" s="382"/>
      <c r="N216" s="382"/>
      <c r="O216" s="382"/>
    </row>
    <row r="217" spans="1:15" ht="14.25" customHeight="1">
      <c r="A217" s="382"/>
      <c r="B217" s="382"/>
      <c r="C217" s="382"/>
      <c r="D217" s="384"/>
      <c r="E217" s="382"/>
      <c r="F217" s="382"/>
      <c r="G217" s="382"/>
      <c r="H217" s="382"/>
      <c r="I217" s="382"/>
      <c r="J217" s="382"/>
      <c r="K217" s="382"/>
      <c r="L217" s="382"/>
      <c r="M217" s="382"/>
      <c r="N217" s="382"/>
      <c r="O217" s="382"/>
    </row>
    <row r="218" spans="1:15" ht="14.25" customHeight="1">
      <c r="A218" s="382"/>
      <c r="B218" s="382"/>
      <c r="C218" s="382"/>
      <c r="D218" s="384"/>
      <c r="E218" s="382"/>
      <c r="F218" s="382"/>
      <c r="G218" s="382"/>
      <c r="H218" s="382"/>
      <c r="I218" s="382"/>
      <c r="J218" s="382"/>
      <c r="K218" s="382"/>
      <c r="L218" s="382"/>
      <c r="M218" s="382"/>
      <c r="N218" s="382"/>
      <c r="O218" s="382"/>
    </row>
    <row r="219" spans="1:15" ht="14.25" customHeight="1">
      <c r="A219" s="382"/>
      <c r="B219" s="382"/>
      <c r="C219" s="382"/>
      <c r="D219" s="384"/>
      <c r="E219" s="382"/>
      <c r="F219" s="382"/>
      <c r="G219" s="382"/>
      <c r="H219" s="382"/>
      <c r="I219" s="382"/>
      <c r="J219" s="382"/>
      <c r="K219" s="382"/>
      <c r="L219" s="382"/>
      <c r="M219" s="382"/>
      <c r="N219" s="382"/>
      <c r="O219" s="382"/>
    </row>
    <row r="220" spans="1:15" ht="14.25" customHeight="1">
      <c r="A220" s="382"/>
      <c r="B220" s="382"/>
      <c r="C220" s="382"/>
      <c r="D220" s="384"/>
      <c r="E220" s="382"/>
      <c r="F220" s="382"/>
      <c r="G220" s="382"/>
      <c r="H220" s="382"/>
      <c r="I220" s="382"/>
      <c r="J220" s="382"/>
      <c r="K220" s="382"/>
      <c r="L220" s="382"/>
      <c r="M220" s="382"/>
      <c r="N220" s="382"/>
      <c r="O220" s="382"/>
    </row>
    <row r="221" spans="1:15" ht="14.25" customHeight="1">
      <c r="A221" s="382"/>
      <c r="B221" s="382"/>
      <c r="C221" s="382"/>
      <c r="D221" s="384"/>
      <c r="E221" s="382"/>
      <c r="F221" s="382"/>
      <c r="G221" s="382"/>
      <c r="H221" s="382"/>
      <c r="I221" s="382"/>
      <c r="J221" s="382"/>
      <c r="K221" s="382"/>
      <c r="L221" s="382"/>
      <c r="M221" s="382"/>
      <c r="N221" s="382"/>
      <c r="O221" s="382"/>
    </row>
    <row r="222" spans="1:15" ht="14.25" customHeight="1">
      <c r="A222" s="382"/>
      <c r="B222" s="382"/>
      <c r="C222" s="382"/>
      <c r="D222" s="384"/>
      <c r="E222" s="382"/>
      <c r="F222" s="382"/>
      <c r="G222" s="382"/>
      <c r="H222" s="382"/>
      <c r="I222" s="382"/>
      <c r="J222" s="382"/>
      <c r="K222" s="382"/>
      <c r="L222" s="382"/>
      <c r="M222" s="382"/>
      <c r="N222" s="382"/>
      <c r="O222" s="382"/>
    </row>
    <row r="223" spans="1:15" ht="14.25" customHeight="1">
      <c r="A223" s="382"/>
      <c r="B223" s="382"/>
      <c r="C223" s="382"/>
      <c r="D223" s="384"/>
      <c r="E223" s="382"/>
      <c r="F223" s="382"/>
      <c r="G223" s="382"/>
      <c r="H223" s="382"/>
      <c r="I223" s="382"/>
      <c r="J223" s="382"/>
      <c r="K223" s="382"/>
      <c r="L223" s="382"/>
      <c r="M223" s="382"/>
      <c r="N223" s="382"/>
      <c r="O223" s="382"/>
    </row>
    <row r="224" spans="1:15" ht="14.25" customHeight="1">
      <c r="A224" s="382"/>
      <c r="B224" s="382"/>
      <c r="C224" s="382"/>
      <c r="D224" s="384"/>
      <c r="E224" s="382"/>
      <c r="F224" s="382"/>
      <c r="G224" s="382"/>
      <c r="H224" s="382"/>
      <c r="I224" s="382"/>
      <c r="J224" s="382"/>
      <c r="K224" s="382"/>
      <c r="L224" s="382"/>
      <c r="M224" s="382"/>
      <c r="N224" s="382"/>
      <c r="O224" s="382"/>
    </row>
    <row r="225" spans="1:15" ht="14.25" customHeight="1">
      <c r="A225" s="382"/>
      <c r="B225" s="382"/>
      <c r="C225" s="382"/>
      <c r="D225" s="384"/>
      <c r="E225" s="382"/>
      <c r="F225" s="382"/>
      <c r="G225" s="382"/>
      <c r="H225" s="382"/>
      <c r="I225" s="382"/>
      <c r="J225" s="382"/>
      <c r="K225" s="382"/>
      <c r="L225" s="382"/>
      <c r="M225" s="382"/>
      <c r="N225" s="382"/>
      <c r="O225" s="382"/>
    </row>
    <row r="226" spans="1:15" ht="14.25" customHeight="1">
      <c r="A226" s="382"/>
      <c r="B226" s="382"/>
      <c r="C226" s="382"/>
      <c r="D226" s="384"/>
      <c r="E226" s="382"/>
      <c r="F226" s="382"/>
      <c r="G226" s="382"/>
      <c r="H226" s="382"/>
      <c r="I226" s="382"/>
      <c r="J226" s="382"/>
      <c r="K226" s="382"/>
      <c r="L226" s="382"/>
      <c r="M226" s="382"/>
      <c r="N226" s="382"/>
      <c r="O226" s="382"/>
    </row>
    <row r="227" spans="1:15" ht="14.25" customHeight="1">
      <c r="A227" s="382"/>
      <c r="B227" s="382"/>
      <c r="C227" s="382"/>
      <c r="D227" s="384"/>
      <c r="E227" s="382"/>
      <c r="F227" s="382"/>
      <c r="G227" s="382"/>
      <c r="H227" s="382"/>
      <c r="I227" s="382"/>
      <c r="J227" s="382"/>
      <c r="K227" s="382"/>
      <c r="L227" s="382"/>
      <c r="M227" s="382"/>
      <c r="N227" s="382"/>
      <c r="O227" s="382"/>
    </row>
    <row r="228" spans="1:15" ht="14.25" customHeight="1">
      <c r="A228" s="382"/>
      <c r="B228" s="382"/>
      <c r="C228" s="382"/>
      <c r="D228" s="384"/>
      <c r="E228" s="382"/>
      <c r="F228" s="382"/>
      <c r="G228" s="382"/>
      <c r="H228" s="382"/>
      <c r="I228" s="382"/>
      <c r="J228" s="382"/>
      <c r="K228" s="382"/>
      <c r="L228" s="382"/>
      <c r="M228" s="382"/>
      <c r="N228" s="382"/>
      <c r="O228" s="382"/>
    </row>
    <row r="229" spans="1:15" ht="14.25" customHeight="1">
      <c r="A229" s="382"/>
      <c r="B229" s="382"/>
      <c r="C229" s="382"/>
      <c r="D229" s="384"/>
      <c r="E229" s="382"/>
      <c r="F229" s="382"/>
      <c r="G229" s="382"/>
      <c r="H229" s="382"/>
      <c r="I229" s="382"/>
      <c r="J229" s="382"/>
      <c r="K229" s="382"/>
      <c r="L229" s="382"/>
      <c r="M229" s="382"/>
      <c r="N229" s="382"/>
      <c r="O229" s="382"/>
    </row>
    <row r="230" spans="1:15" ht="14.25" customHeight="1">
      <c r="A230" s="382"/>
      <c r="B230" s="382"/>
      <c r="C230" s="382"/>
      <c r="D230" s="384"/>
      <c r="E230" s="382"/>
      <c r="F230" s="382"/>
      <c r="G230" s="382"/>
      <c r="H230" s="382"/>
      <c r="I230" s="382"/>
      <c r="J230" s="382"/>
      <c r="K230" s="382"/>
      <c r="L230" s="382"/>
      <c r="M230" s="382"/>
      <c r="N230" s="382"/>
      <c r="O230" s="382"/>
    </row>
    <row r="231" spans="1:15" ht="14.25" customHeight="1">
      <c r="A231" s="382"/>
      <c r="B231" s="382"/>
      <c r="C231" s="382"/>
      <c r="D231" s="384"/>
      <c r="E231" s="382"/>
      <c r="F231" s="382"/>
      <c r="G231" s="382"/>
      <c r="H231" s="382"/>
      <c r="I231" s="382"/>
      <c r="J231" s="382"/>
      <c r="K231" s="382"/>
      <c r="L231" s="382"/>
      <c r="M231" s="382"/>
      <c r="N231" s="382"/>
      <c r="O231" s="382"/>
    </row>
    <row r="232" spans="1:15" ht="14.25" customHeight="1">
      <c r="A232" s="382"/>
      <c r="B232" s="382"/>
      <c r="C232" s="382"/>
      <c r="D232" s="384"/>
      <c r="E232" s="382"/>
      <c r="F232" s="382"/>
      <c r="G232" s="382"/>
      <c r="H232" s="382"/>
      <c r="I232" s="382"/>
      <c r="J232" s="382"/>
      <c r="K232" s="382"/>
      <c r="L232" s="382"/>
      <c r="M232" s="382"/>
      <c r="N232" s="382"/>
      <c r="O232" s="382"/>
    </row>
    <row r="233" spans="1:15" ht="14.25" customHeight="1">
      <c r="A233" s="382"/>
      <c r="B233" s="382"/>
      <c r="C233" s="382"/>
      <c r="D233" s="384"/>
      <c r="E233" s="382"/>
      <c r="F233" s="382"/>
      <c r="G233" s="382"/>
      <c r="H233" s="382"/>
      <c r="I233" s="382"/>
      <c r="J233" s="382"/>
      <c r="K233" s="382"/>
      <c r="L233" s="382"/>
      <c r="M233" s="382"/>
      <c r="N233" s="382"/>
      <c r="O233" s="382"/>
    </row>
    <row r="234" spans="1:15" ht="14.25" customHeight="1">
      <c r="A234" s="382"/>
      <c r="B234" s="382"/>
      <c r="C234" s="382"/>
      <c r="D234" s="384"/>
      <c r="E234" s="382"/>
      <c r="F234" s="382"/>
      <c r="G234" s="382"/>
      <c r="H234" s="382"/>
      <c r="I234" s="382"/>
      <c r="J234" s="382"/>
      <c r="K234" s="382"/>
      <c r="L234" s="382"/>
      <c r="M234" s="382"/>
      <c r="N234" s="382"/>
      <c r="O234" s="382"/>
    </row>
    <row r="235" spans="1:15" ht="14.25" customHeight="1">
      <c r="A235" s="382"/>
      <c r="B235" s="382"/>
      <c r="C235" s="382"/>
      <c r="D235" s="384"/>
      <c r="E235" s="382"/>
      <c r="F235" s="382"/>
      <c r="G235" s="382"/>
      <c r="H235" s="382"/>
      <c r="I235" s="382"/>
      <c r="J235" s="382"/>
      <c r="K235" s="382"/>
      <c r="L235" s="382"/>
      <c r="M235" s="382"/>
      <c r="N235" s="382"/>
      <c r="O235" s="382"/>
    </row>
    <row r="236" spans="1:15" ht="14.25" customHeight="1">
      <c r="A236" s="382"/>
      <c r="B236" s="382"/>
      <c r="C236" s="382"/>
      <c r="D236" s="384"/>
      <c r="E236" s="382"/>
      <c r="F236" s="382"/>
      <c r="G236" s="382"/>
      <c r="H236" s="382"/>
      <c r="I236" s="382"/>
      <c r="J236" s="382"/>
      <c r="K236" s="382"/>
      <c r="L236" s="382"/>
      <c r="M236" s="382"/>
      <c r="N236" s="382"/>
      <c r="O236" s="382"/>
    </row>
    <row r="237" spans="1:15" ht="14.25" customHeight="1">
      <c r="A237" s="382"/>
      <c r="B237" s="382"/>
      <c r="C237" s="382"/>
      <c r="D237" s="384"/>
      <c r="E237" s="382"/>
      <c r="F237" s="382"/>
      <c r="G237" s="382"/>
      <c r="H237" s="382"/>
      <c r="I237" s="382"/>
      <c r="J237" s="382"/>
      <c r="K237" s="382"/>
      <c r="L237" s="382"/>
      <c r="M237" s="382"/>
      <c r="N237" s="382"/>
      <c r="O237" s="382"/>
    </row>
    <row r="238" spans="1:15" ht="14.25" customHeight="1">
      <c r="A238" s="382"/>
      <c r="B238" s="382"/>
      <c r="C238" s="382"/>
      <c r="D238" s="384"/>
      <c r="E238" s="382"/>
      <c r="F238" s="382"/>
      <c r="G238" s="382"/>
      <c r="H238" s="382"/>
      <c r="I238" s="382"/>
      <c r="J238" s="382"/>
      <c r="K238" s="382"/>
      <c r="L238" s="382"/>
      <c r="M238" s="382"/>
      <c r="N238" s="382"/>
      <c r="O238" s="382"/>
    </row>
    <row r="239" spans="1:15" ht="14.25" customHeight="1">
      <c r="A239" s="382"/>
      <c r="B239" s="382"/>
      <c r="C239" s="382"/>
      <c r="D239" s="384"/>
      <c r="E239" s="382"/>
      <c r="F239" s="382"/>
      <c r="G239" s="382"/>
      <c r="H239" s="382"/>
      <c r="I239" s="382"/>
      <c r="J239" s="382"/>
      <c r="K239" s="382"/>
      <c r="L239" s="382"/>
      <c r="M239" s="382"/>
      <c r="N239" s="382"/>
      <c r="O239" s="382"/>
    </row>
    <row r="240" spans="1:15" ht="14.25" customHeight="1">
      <c r="A240" s="382"/>
      <c r="B240" s="382"/>
      <c r="C240" s="382"/>
      <c r="D240" s="384"/>
      <c r="E240" s="382"/>
      <c r="F240" s="382"/>
      <c r="G240" s="382"/>
      <c r="H240" s="382"/>
      <c r="I240" s="382"/>
      <c r="J240" s="382"/>
      <c r="K240" s="382"/>
      <c r="L240" s="382"/>
      <c r="M240" s="382"/>
      <c r="N240" s="382"/>
      <c r="O240" s="382"/>
    </row>
    <row r="241" spans="1:15" ht="14.25" customHeight="1">
      <c r="A241" s="382"/>
      <c r="B241" s="382"/>
      <c r="C241" s="382"/>
      <c r="D241" s="384"/>
      <c r="E241" s="382"/>
      <c r="F241" s="382"/>
      <c r="G241" s="382"/>
      <c r="H241" s="382"/>
      <c r="I241" s="382"/>
      <c r="J241" s="382"/>
      <c r="K241" s="382"/>
      <c r="L241" s="382"/>
      <c r="M241" s="382"/>
      <c r="N241" s="382"/>
      <c r="O241" s="382"/>
    </row>
    <row r="242" spans="1:15" ht="14.25" customHeight="1">
      <c r="A242" s="382"/>
      <c r="B242" s="382"/>
      <c r="C242" s="382"/>
      <c r="D242" s="384"/>
      <c r="E242" s="382"/>
      <c r="F242" s="382"/>
      <c r="G242" s="382"/>
      <c r="H242" s="382"/>
      <c r="I242" s="382"/>
      <c r="J242" s="382"/>
      <c r="K242" s="382"/>
      <c r="L242" s="382"/>
      <c r="M242" s="382"/>
      <c r="N242" s="382"/>
      <c r="O242" s="382"/>
    </row>
    <row r="243" spans="1:15" ht="14.25" customHeight="1">
      <c r="A243" s="382"/>
      <c r="B243" s="382"/>
      <c r="C243" s="382"/>
      <c r="D243" s="384"/>
      <c r="E243" s="382"/>
      <c r="F243" s="382"/>
      <c r="G243" s="382"/>
      <c r="H243" s="382"/>
      <c r="I243" s="382"/>
      <c r="J243" s="382"/>
      <c r="K243" s="382"/>
      <c r="L243" s="382"/>
      <c r="M243" s="382"/>
      <c r="N243" s="382"/>
      <c r="O243" s="382"/>
    </row>
    <row r="244" spans="1:15" ht="14.25" customHeight="1">
      <c r="A244" s="382"/>
      <c r="B244" s="382"/>
      <c r="C244" s="382"/>
      <c r="D244" s="384"/>
      <c r="E244" s="382"/>
      <c r="F244" s="382"/>
      <c r="G244" s="382"/>
      <c r="H244" s="382"/>
      <c r="I244" s="382"/>
      <c r="J244" s="382"/>
      <c r="K244" s="382"/>
      <c r="L244" s="382"/>
      <c r="M244" s="382"/>
      <c r="N244" s="382"/>
      <c r="O244" s="382"/>
    </row>
    <row r="245" spans="1:15" ht="14.25" customHeight="1">
      <c r="A245" s="382"/>
      <c r="B245" s="382"/>
      <c r="C245" s="382"/>
      <c r="D245" s="384"/>
      <c r="E245" s="382"/>
      <c r="F245" s="382"/>
      <c r="G245" s="382"/>
      <c r="H245" s="382"/>
      <c r="I245" s="382"/>
      <c r="J245" s="382"/>
      <c r="K245" s="382"/>
      <c r="L245" s="382"/>
      <c r="M245" s="382"/>
      <c r="N245" s="382"/>
      <c r="O245" s="382"/>
    </row>
    <row r="246" spans="1:15" ht="14.25" customHeight="1">
      <c r="A246" s="382"/>
      <c r="B246" s="382"/>
      <c r="C246" s="382"/>
      <c r="D246" s="384"/>
      <c r="E246" s="382"/>
      <c r="F246" s="382"/>
      <c r="G246" s="382"/>
      <c r="H246" s="382"/>
      <c r="I246" s="382"/>
      <c r="J246" s="382"/>
      <c r="K246" s="382"/>
      <c r="L246" s="382"/>
      <c r="M246" s="382"/>
      <c r="N246" s="382"/>
      <c r="O246" s="382"/>
    </row>
    <row r="247" spans="1:15" ht="14.25" customHeight="1">
      <c r="A247" s="382"/>
      <c r="B247" s="382"/>
      <c r="C247" s="382"/>
      <c r="D247" s="384"/>
      <c r="E247" s="382"/>
      <c r="F247" s="382"/>
      <c r="G247" s="382"/>
      <c r="H247" s="382"/>
      <c r="I247" s="382"/>
      <c r="J247" s="382"/>
      <c r="K247" s="382"/>
      <c r="L247" s="382"/>
      <c r="M247" s="382"/>
      <c r="N247" s="382"/>
      <c r="O247" s="382"/>
    </row>
    <row r="248" spans="1:15" ht="14.25" customHeight="1">
      <c r="A248" s="382"/>
      <c r="B248" s="382"/>
      <c r="C248" s="382"/>
      <c r="D248" s="384"/>
      <c r="E248" s="382"/>
      <c r="F248" s="382"/>
      <c r="G248" s="382"/>
      <c r="H248" s="382"/>
      <c r="I248" s="382"/>
      <c r="J248" s="382"/>
      <c r="K248" s="382"/>
      <c r="L248" s="382"/>
      <c r="M248" s="382"/>
      <c r="N248" s="382"/>
      <c r="O248" s="382"/>
    </row>
    <row r="249" spans="1:15" ht="14.25" customHeight="1">
      <c r="A249" s="382"/>
      <c r="B249" s="382"/>
      <c r="C249" s="382"/>
      <c r="D249" s="384"/>
      <c r="E249" s="382"/>
      <c r="F249" s="382"/>
      <c r="G249" s="382"/>
      <c r="H249" s="382"/>
      <c r="I249" s="382"/>
      <c r="J249" s="382"/>
      <c r="K249" s="382"/>
      <c r="L249" s="382"/>
      <c r="M249" s="382"/>
      <c r="N249" s="382"/>
      <c r="O249" s="382"/>
    </row>
    <row r="250" spans="1:15" ht="14.25" customHeight="1">
      <c r="A250" s="382"/>
      <c r="B250" s="382"/>
      <c r="C250" s="382"/>
      <c r="D250" s="384"/>
      <c r="E250" s="382"/>
      <c r="F250" s="382"/>
      <c r="G250" s="382"/>
      <c r="H250" s="382"/>
      <c r="I250" s="382"/>
      <c r="J250" s="382"/>
      <c r="K250" s="382"/>
      <c r="L250" s="382"/>
      <c r="M250" s="382"/>
      <c r="N250" s="382"/>
      <c r="O250" s="382"/>
    </row>
    <row r="251" spans="1:15" ht="14.25" customHeight="1">
      <c r="A251" s="382"/>
      <c r="B251" s="382"/>
      <c r="C251" s="382"/>
      <c r="D251" s="384"/>
      <c r="E251" s="382"/>
      <c r="F251" s="382"/>
      <c r="G251" s="382"/>
      <c r="H251" s="382"/>
      <c r="I251" s="382"/>
      <c r="J251" s="382"/>
      <c r="K251" s="382"/>
      <c r="L251" s="382"/>
      <c r="M251" s="382"/>
      <c r="N251" s="382"/>
      <c r="O251" s="382"/>
    </row>
    <row r="252" spans="1:15" ht="14.25" customHeight="1">
      <c r="A252" s="382"/>
      <c r="B252" s="382"/>
      <c r="C252" s="382"/>
      <c r="D252" s="384"/>
      <c r="E252" s="382"/>
      <c r="F252" s="382"/>
      <c r="G252" s="382"/>
      <c r="H252" s="382"/>
      <c r="I252" s="382"/>
      <c r="J252" s="382"/>
      <c r="K252" s="382"/>
      <c r="L252" s="382"/>
      <c r="M252" s="382"/>
      <c r="N252" s="382"/>
      <c r="O252" s="382"/>
    </row>
    <row r="253" spans="1:15" ht="14.25" customHeight="1">
      <c r="A253" s="382"/>
      <c r="B253" s="382"/>
      <c r="C253" s="382"/>
      <c r="D253" s="384"/>
      <c r="E253" s="382"/>
      <c r="F253" s="382"/>
      <c r="G253" s="382"/>
      <c r="H253" s="382"/>
      <c r="I253" s="382"/>
      <c r="J253" s="382"/>
      <c r="K253" s="382"/>
      <c r="L253" s="382"/>
      <c r="M253" s="382"/>
      <c r="N253" s="382"/>
      <c r="O253" s="382"/>
    </row>
    <row r="254" spans="1:15" ht="14.25" customHeight="1">
      <c r="A254" s="382"/>
      <c r="B254" s="382"/>
      <c r="C254" s="382"/>
      <c r="D254" s="384"/>
      <c r="E254" s="382"/>
      <c r="F254" s="382"/>
      <c r="G254" s="382"/>
      <c r="H254" s="382"/>
      <c r="I254" s="382"/>
      <c r="J254" s="382"/>
      <c r="K254" s="382"/>
      <c r="L254" s="382"/>
      <c r="M254" s="382"/>
      <c r="N254" s="382"/>
      <c r="O254" s="382"/>
    </row>
    <row r="255" spans="1:15" ht="14.25" customHeight="1">
      <c r="A255" s="382"/>
      <c r="B255" s="382"/>
      <c r="C255" s="382"/>
      <c r="D255" s="384"/>
      <c r="E255" s="382"/>
      <c r="F255" s="382"/>
      <c r="G255" s="382"/>
      <c r="H255" s="382"/>
      <c r="I255" s="382"/>
      <c r="J255" s="382"/>
      <c r="K255" s="382"/>
      <c r="L255" s="382"/>
      <c r="M255" s="382"/>
      <c r="N255" s="382"/>
      <c r="O255" s="382"/>
    </row>
    <row r="256" spans="1:15" ht="14.25" customHeight="1">
      <c r="A256" s="382"/>
      <c r="B256" s="382"/>
      <c r="C256" s="382"/>
      <c r="D256" s="384"/>
      <c r="E256" s="382"/>
      <c r="F256" s="382"/>
      <c r="G256" s="382"/>
      <c r="H256" s="382"/>
      <c r="I256" s="382"/>
      <c r="J256" s="382"/>
      <c r="K256" s="382"/>
      <c r="L256" s="382"/>
      <c r="M256" s="382"/>
      <c r="N256" s="382"/>
      <c r="O256" s="382"/>
    </row>
    <row r="257" spans="1:15" ht="14.25" customHeight="1">
      <c r="A257" s="382"/>
      <c r="B257" s="382"/>
      <c r="C257" s="382"/>
      <c r="D257" s="384"/>
      <c r="E257" s="382"/>
      <c r="F257" s="382"/>
      <c r="G257" s="382"/>
      <c r="H257" s="382"/>
      <c r="I257" s="382"/>
      <c r="J257" s="382"/>
      <c r="K257" s="382"/>
      <c r="L257" s="382"/>
      <c r="M257" s="382"/>
      <c r="N257" s="382"/>
      <c r="O257" s="382"/>
    </row>
    <row r="258" spans="1:15" ht="14.25" customHeight="1">
      <c r="A258" s="382"/>
      <c r="B258" s="382"/>
      <c r="C258" s="382"/>
      <c r="D258" s="384"/>
      <c r="E258" s="382"/>
      <c r="F258" s="382"/>
      <c r="G258" s="382"/>
      <c r="H258" s="382"/>
      <c r="I258" s="382"/>
      <c r="J258" s="382"/>
      <c r="K258" s="382"/>
      <c r="L258" s="382"/>
      <c r="M258" s="382"/>
      <c r="N258" s="382"/>
      <c r="O258" s="382"/>
    </row>
    <row r="259" spans="1:15" ht="14.25" customHeight="1">
      <c r="A259" s="382"/>
      <c r="B259" s="382"/>
      <c r="C259" s="382"/>
      <c r="D259" s="384"/>
      <c r="E259" s="382"/>
      <c r="F259" s="382"/>
      <c r="G259" s="382"/>
      <c r="H259" s="382"/>
      <c r="I259" s="382"/>
      <c r="J259" s="382"/>
      <c r="K259" s="382"/>
      <c r="L259" s="382"/>
      <c r="M259" s="382"/>
      <c r="N259" s="382"/>
      <c r="O259" s="382"/>
    </row>
    <row r="260" spans="1:15" ht="14.25" customHeight="1">
      <c r="A260" s="382"/>
      <c r="B260" s="382"/>
      <c r="C260" s="382"/>
      <c r="D260" s="384"/>
      <c r="E260" s="382"/>
      <c r="F260" s="382"/>
      <c r="G260" s="382"/>
      <c r="H260" s="382"/>
      <c r="I260" s="382"/>
      <c r="J260" s="382"/>
      <c r="K260" s="382"/>
      <c r="L260" s="382"/>
      <c r="M260" s="382"/>
      <c r="N260" s="382"/>
      <c r="O260" s="382"/>
    </row>
    <row r="261" spans="1:15" ht="14.25" customHeight="1">
      <c r="A261" s="382"/>
      <c r="B261" s="382"/>
      <c r="C261" s="382"/>
      <c r="D261" s="384"/>
      <c r="E261" s="382"/>
      <c r="F261" s="382"/>
      <c r="G261" s="382"/>
      <c r="H261" s="382"/>
      <c r="I261" s="382"/>
      <c r="J261" s="382"/>
      <c r="K261" s="382"/>
      <c r="L261" s="382"/>
      <c r="M261" s="382"/>
      <c r="N261" s="382"/>
      <c r="O261" s="382"/>
    </row>
    <row r="262" spans="1:15" ht="14.25" customHeight="1">
      <c r="A262" s="382"/>
      <c r="B262" s="382"/>
      <c r="C262" s="382"/>
      <c r="D262" s="384"/>
      <c r="E262" s="382"/>
      <c r="F262" s="382"/>
      <c r="G262" s="382"/>
      <c r="H262" s="382"/>
      <c r="I262" s="382"/>
      <c r="J262" s="382"/>
      <c r="K262" s="382"/>
      <c r="L262" s="382"/>
      <c r="M262" s="382"/>
      <c r="N262" s="382"/>
      <c r="O262" s="382"/>
    </row>
    <row r="263" spans="1:15" ht="14.25" customHeight="1">
      <c r="A263" s="382"/>
      <c r="B263" s="382"/>
      <c r="C263" s="382"/>
      <c r="D263" s="384"/>
      <c r="E263" s="382"/>
      <c r="F263" s="382"/>
      <c r="G263" s="382"/>
      <c r="H263" s="382"/>
      <c r="I263" s="382"/>
      <c r="J263" s="382"/>
      <c r="K263" s="382"/>
      <c r="L263" s="382"/>
      <c r="M263" s="382"/>
      <c r="N263" s="382"/>
      <c r="O263" s="382"/>
    </row>
    <row r="264" spans="1:15" ht="14.25" customHeight="1">
      <c r="A264" s="382"/>
      <c r="B264" s="382"/>
      <c r="C264" s="382"/>
      <c r="D264" s="384"/>
      <c r="E264" s="382"/>
      <c r="F264" s="382"/>
      <c r="G264" s="382"/>
      <c r="H264" s="382"/>
      <c r="I264" s="382"/>
      <c r="J264" s="382"/>
      <c r="K264" s="382"/>
      <c r="L264" s="382"/>
      <c r="M264" s="382"/>
      <c r="N264" s="382"/>
      <c r="O264" s="382"/>
    </row>
    <row r="265" spans="1:15" ht="14.25" customHeight="1">
      <c r="A265" s="382"/>
      <c r="B265" s="382"/>
      <c r="C265" s="382"/>
      <c r="D265" s="384"/>
      <c r="E265" s="382"/>
      <c r="F265" s="382"/>
      <c r="G265" s="382"/>
      <c r="H265" s="382"/>
      <c r="I265" s="382"/>
      <c r="J265" s="382"/>
      <c r="K265" s="382"/>
      <c r="L265" s="382"/>
      <c r="M265" s="382"/>
      <c r="N265" s="382"/>
      <c r="O265" s="382"/>
    </row>
    <row r="266" spans="1:15" ht="14.25" customHeight="1">
      <c r="A266" s="382"/>
      <c r="B266" s="382"/>
      <c r="C266" s="382"/>
      <c r="D266" s="384"/>
      <c r="E266" s="382"/>
      <c r="F266" s="382"/>
      <c r="G266" s="382"/>
      <c r="H266" s="382"/>
      <c r="I266" s="382"/>
      <c r="J266" s="382"/>
      <c r="K266" s="382"/>
      <c r="L266" s="382"/>
      <c r="M266" s="382"/>
      <c r="N266" s="382"/>
      <c r="O266" s="382"/>
    </row>
    <row r="267" spans="1:15" ht="14.25" customHeight="1">
      <c r="A267" s="382"/>
      <c r="B267" s="382"/>
      <c r="C267" s="382"/>
      <c r="D267" s="384"/>
      <c r="E267" s="382"/>
      <c r="F267" s="382"/>
      <c r="G267" s="382"/>
      <c r="H267" s="382"/>
      <c r="I267" s="382"/>
      <c r="J267" s="382"/>
      <c r="K267" s="382"/>
      <c r="L267" s="382"/>
      <c r="M267" s="382"/>
      <c r="N267" s="382"/>
      <c r="O267" s="382"/>
    </row>
    <row r="268" spans="1:15" ht="14.25" customHeight="1">
      <c r="A268" s="382"/>
      <c r="B268" s="382"/>
      <c r="C268" s="382"/>
      <c r="D268" s="384"/>
      <c r="E268" s="382"/>
      <c r="F268" s="382"/>
      <c r="G268" s="382"/>
      <c r="H268" s="382"/>
      <c r="I268" s="382"/>
      <c r="J268" s="382"/>
      <c r="K268" s="382"/>
      <c r="L268" s="382"/>
      <c r="M268" s="382"/>
      <c r="N268" s="382"/>
      <c r="O268" s="382"/>
    </row>
    <row r="269" spans="1:15" ht="14.25" customHeight="1">
      <c r="A269" s="382"/>
      <c r="B269" s="382"/>
      <c r="C269" s="382"/>
      <c r="D269" s="384"/>
      <c r="E269" s="382"/>
      <c r="F269" s="382"/>
      <c r="G269" s="382"/>
      <c r="H269" s="382"/>
      <c r="I269" s="382"/>
      <c r="J269" s="382"/>
      <c r="K269" s="382"/>
      <c r="L269" s="382"/>
      <c r="M269" s="382"/>
      <c r="N269" s="382"/>
      <c r="O269" s="382"/>
    </row>
    <row r="270" spans="1:15" ht="14.25" customHeight="1">
      <c r="A270" s="382"/>
      <c r="B270" s="382"/>
      <c r="C270" s="382"/>
      <c r="D270" s="384"/>
      <c r="E270" s="382"/>
      <c r="F270" s="382"/>
      <c r="G270" s="382"/>
      <c r="H270" s="382"/>
      <c r="I270" s="382"/>
      <c r="J270" s="382"/>
      <c r="K270" s="382"/>
      <c r="L270" s="382"/>
      <c r="M270" s="382"/>
      <c r="N270" s="382"/>
      <c r="O270" s="382"/>
    </row>
    <row r="271" spans="1:15" ht="14.25" customHeight="1">
      <c r="A271" s="382"/>
      <c r="B271" s="382"/>
      <c r="C271" s="382"/>
      <c r="D271" s="384"/>
      <c r="E271" s="382"/>
      <c r="F271" s="382"/>
      <c r="G271" s="382"/>
      <c r="H271" s="382"/>
      <c r="I271" s="382"/>
      <c r="J271" s="382"/>
      <c r="K271" s="382"/>
      <c r="L271" s="382"/>
      <c r="M271" s="382"/>
      <c r="N271" s="382"/>
      <c r="O271" s="382"/>
    </row>
    <row r="272" spans="1:15" ht="14.25" customHeight="1">
      <c r="A272" s="382"/>
      <c r="B272" s="382"/>
      <c r="C272" s="382"/>
      <c r="D272" s="384"/>
      <c r="E272" s="382"/>
      <c r="F272" s="382"/>
      <c r="G272" s="382"/>
      <c r="H272" s="382"/>
      <c r="I272" s="382"/>
      <c r="J272" s="382"/>
      <c r="K272" s="382"/>
      <c r="L272" s="382"/>
      <c r="M272" s="382"/>
      <c r="N272" s="382"/>
      <c r="O272" s="382"/>
    </row>
    <row r="273" spans="1:15" ht="14.25" customHeight="1">
      <c r="A273" s="382"/>
      <c r="B273" s="382"/>
      <c r="C273" s="382"/>
      <c r="D273" s="384"/>
      <c r="E273" s="382"/>
      <c r="F273" s="382"/>
      <c r="G273" s="382"/>
      <c r="H273" s="382"/>
      <c r="I273" s="382"/>
      <c r="J273" s="382"/>
      <c r="K273" s="382"/>
      <c r="L273" s="382"/>
      <c r="M273" s="382"/>
      <c r="N273" s="382"/>
      <c r="O273" s="382"/>
    </row>
    <row r="274" spans="1:15" ht="14.25" customHeight="1">
      <c r="A274" s="382"/>
      <c r="B274" s="382"/>
      <c r="C274" s="382"/>
      <c r="D274" s="384"/>
      <c r="E274" s="382"/>
      <c r="F274" s="382"/>
      <c r="G274" s="382"/>
      <c r="H274" s="382"/>
      <c r="I274" s="382"/>
      <c r="J274" s="382"/>
      <c r="K274" s="382"/>
      <c r="L274" s="382"/>
      <c r="M274" s="382"/>
      <c r="N274" s="382"/>
      <c r="O274" s="382"/>
    </row>
    <row r="275" spans="1:15" ht="14.25" customHeight="1">
      <c r="A275" s="382"/>
      <c r="B275" s="382"/>
      <c r="C275" s="382"/>
      <c r="D275" s="384"/>
      <c r="E275" s="382"/>
      <c r="F275" s="382"/>
      <c r="G275" s="382"/>
      <c r="H275" s="382"/>
      <c r="I275" s="382"/>
      <c r="J275" s="382"/>
      <c r="K275" s="382"/>
      <c r="L275" s="382"/>
      <c r="M275" s="382"/>
      <c r="N275" s="382"/>
      <c r="O275" s="382"/>
    </row>
    <row r="276" spans="1:15" ht="14.25" customHeight="1">
      <c r="A276" s="382"/>
      <c r="B276" s="382"/>
      <c r="C276" s="382"/>
      <c r="D276" s="384"/>
      <c r="E276" s="382"/>
      <c r="F276" s="382"/>
      <c r="G276" s="382"/>
      <c r="H276" s="382"/>
      <c r="I276" s="382"/>
      <c r="J276" s="382"/>
      <c r="K276" s="382"/>
      <c r="L276" s="382"/>
      <c r="M276" s="382"/>
      <c r="N276" s="382"/>
      <c r="O276" s="382"/>
    </row>
    <row r="277" spans="1:15" ht="14.25" customHeight="1">
      <c r="A277" s="382"/>
      <c r="B277" s="382"/>
      <c r="C277" s="382"/>
      <c r="D277" s="384"/>
      <c r="E277" s="382"/>
      <c r="F277" s="382"/>
      <c r="G277" s="382"/>
      <c r="H277" s="382"/>
      <c r="I277" s="382"/>
      <c r="J277" s="382"/>
      <c r="K277" s="382"/>
      <c r="L277" s="382"/>
      <c r="M277" s="382"/>
      <c r="N277" s="382"/>
      <c r="O277" s="382"/>
    </row>
    <row r="278" spans="1:15" ht="14.25" customHeight="1">
      <c r="A278" s="382"/>
      <c r="B278" s="382"/>
      <c r="C278" s="382"/>
      <c r="D278" s="384"/>
      <c r="E278" s="382"/>
      <c r="F278" s="382"/>
      <c r="G278" s="382"/>
      <c r="H278" s="382"/>
      <c r="I278" s="382"/>
      <c r="J278" s="382"/>
      <c r="K278" s="382"/>
      <c r="L278" s="382"/>
      <c r="M278" s="382"/>
      <c r="N278" s="382"/>
      <c r="O278" s="382"/>
    </row>
    <row r="279" spans="1:15" ht="14.25" customHeight="1">
      <c r="A279" s="382"/>
      <c r="B279" s="382"/>
      <c r="C279" s="382"/>
      <c r="D279" s="384"/>
      <c r="E279" s="382"/>
      <c r="F279" s="382"/>
      <c r="G279" s="382"/>
      <c r="H279" s="382"/>
      <c r="I279" s="382"/>
      <c r="J279" s="382"/>
      <c r="K279" s="382"/>
      <c r="L279" s="382"/>
      <c r="M279" s="382"/>
      <c r="N279" s="382"/>
      <c r="O279" s="382"/>
    </row>
    <row r="280" spans="1:15" ht="14.25" customHeight="1">
      <c r="A280" s="382"/>
      <c r="B280" s="382"/>
      <c r="C280" s="382"/>
      <c r="D280" s="384"/>
      <c r="E280" s="382"/>
      <c r="F280" s="382"/>
      <c r="G280" s="382"/>
      <c r="H280" s="382"/>
      <c r="I280" s="382"/>
      <c r="J280" s="382"/>
      <c r="K280" s="382"/>
      <c r="L280" s="382"/>
      <c r="M280" s="382"/>
      <c r="N280" s="382"/>
      <c r="O280" s="382"/>
    </row>
    <row r="281" spans="1:15" ht="14.25" customHeight="1">
      <c r="A281" s="382"/>
      <c r="B281" s="382"/>
      <c r="C281" s="382"/>
      <c r="D281" s="384"/>
      <c r="E281" s="382"/>
      <c r="F281" s="382"/>
      <c r="G281" s="382"/>
      <c r="H281" s="382"/>
      <c r="I281" s="382"/>
      <c r="J281" s="382"/>
      <c r="K281" s="382"/>
      <c r="L281" s="382"/>
      <c r="M281" s="382"/>
      <c r="N281" s="382"/>
      <c r="O281" s="382"/>
    </row>
    <row r="282" spans="1:15" ht="14.25" customHeight="1">
      <c r="A282" s="382"/>
      <c r="B282" s="382"/>
      <c r="C282" s="382"/>
      <c r="D282" s="384"/>
      <c r="E282" s="382"/>
      <c r="F282" s="382"/>
      <c r="G282" s="382"/>
      <c r="H282" s="382"/>
      <c r="I282" s="382"/>
      <c r="J282" s="382"/>
      <c r="K282" s="382"/>
      <c r="L282" s="382"/>
      <c r="M282" s="382"/>
      <c r="N282" s="382"/>
      <c r="O282" s="382"/>
    </row>
    <row r="283" spans="1:15" ht="14.25" customHeight="1">
      <c r="A283" s="382"/>
      <c r="B283" s="382"/>
      <c r="C283" s="382"/>
      <c r="D283" s="384"/>
      <c r="E283" s="382"/>
      <c r="F283" s="382"/>
      <c r="G283" s="382"/>
      <c r="H283" s="382"/>
      <c r="I283" s="382"/>
      <c r="J283" s="382"/>
      <c r="K283" s="382"/>
      <c r="L283" s="382"/>
      <c r="M283" s="382"/>
      <c r="N283" s="382"/>
      <c r="O283" s="382"/>
    </row>
    <row r="284" spans="1:15" ht="14.25" customHeight="1">
      <c r="A284" s="382"/>
      <c r="B284" s="382"/>
      <c r="C284" s="382"/>
      <c r="D284" s="384"/>
      <c r="E284" s="382"/>
      <c r="F284" s="382"/>
      <c r="G284" s="382"/>
      <c r="H284" s="382"/>
      <c r="I284" s="382"/>
      <c r="J284" s="382"/>
      <c r="K284" s="382"/>
      <c r="L284" s="382"/>
      <c r="M284" s="382"/>
      <c r="N284" s="382"/>
      <c r="O284" s="382"/>
    </row>
    <row r="285" spans="1:15" ht="14.25" customHeight="1">
      <c r="A285" s="382"/>
      <c r="B285" s="382"/>
      <c r="C285" s="382"/>
      <c r="D285" s="384"/>
      <c r="E285" s="382"/>
      <c r="F285" s="382"/>
      <c r="G285" s="382"/>
      <c r="H285" s="382"/>
      <c r="I285" s="382"/>
      <c r="J285" s="382"/>
      <c r="K285" s="382"/>
      <c r="L285" s="382"/>
      <c r="M285" s="382"/>
      <c r="N285" s="382"/>
      <c r="O285" s="382"/>
    </row>
    <row r="286" spans="1:15" ht="14.25" customHeight="1">
      <c r="A286" s="382"/>
      <c r="B286" s="382"/>
      <c r="C286" s="382"/>
      <c r="D286" s="384"/>
      <c r="E286" s="382"/>
      <c r="F286" s="382"/>
      <c r="G286" s="382"/>
      <c r="H286" s="382"/>
      <c r="I286" s="382"/>
      <c r="J286" s="382"/>
      <c r="K286" s="382"/>
      <c r="L286" s="382"/>
      <c r="M286" s="382"/>
      <c r="N286" s="382"/>
      <c r="O286" s="382"/>
    </row>
    <row r="287" spans="1:15" ht="14.25" customHeight="1">
      <c r="A287" s="382"/>
      <c r="B287" s="382"/>
      <c r="C287" s="382"/>
      <c r="D287" s="384"/>
      <c r="E287" s="382"/>
      <c r="F287" s="382"/>
      <c r="G287" s="382"/>
      <c r="H287" s="382"/>
      <c r="I287" s="382"/>
      <c r="J287" s="382"/>
      <c r="K287" s="382"/>
      <c r="L287" s="382"/>
      <c r="M287" s="382"/>
      <c r="N287" s="382"/>
      <c r="O287" s="382"/>
    </row>
    <row r="288" spans="1:15" ht="14.25" customHeight="1">
      <c r="A288" s="382"/>
      <c r="B288" s="382"/>
      <c r="C288" s="382"/>
      <c r="D288" s="384"/>
      <c r="E288" s="382"/>
      <c r="F288" s="382"/>
      <c r="G288" s="382"/>
      <c r="H288" s="382"/>
      <c r="I288" s="382"/>
      <c r="J288" s="382"/>
      <c r="K288" s="382"/>
      <c r="L288" s="382"/>
      <c r="M288" s="382"/>
      <c r="N288" s="382"/>
      <c r="O288" s="382"/>
    </row>
    <row r="289" spans="1:15" ht="14.25" customHeight="1">
      <c r="A289" s="382"/>
      <c r="B289" s="382"/>
      <c r="C289" s="382"/>
      <c r="D289" s="384"/>
      <c r="E289" s="382"/>
      <c r="F289" s="382"/>
      <c r="G289" s="382"/>
      <c r="H289" s="382"/>
      <c r="I289" s="382"/>
      <c r="J289" s="382"/>
      <c r="K289" s="382"/>
      <c r="L289" s="382"/>
      <c r="M289" s="382"/>
      <c r="N289" s="382"/>
      <c r="O289" s="382"/>
    </row>
    <row r="290" spans="1:15" ht="14.25" customHeight="1">
      <c r="A290" s="382"/>
      <c r="B290" s="382"/>
      <c r="C290" s="382"/>
      <c r="D290" s="384"/>
      <c r="E290" s="382"/>
      <c r="F290" s="382"/>
      <c r="G290" s="382"/>
      <c r="H290" s="382"/>
      <c r="I290" s="382"/>
      <c r="J290" s="382"/>
      <c r="K290" s="382"/>
      <c r="L290" s="382"/>
      <c r="M290" s="382"/>
      <c r="N290" s="382"/>
      <c r="O290" s="382"/>
    </row>
    <row r="291" spans="1:15" ht="14.25" customHeight="1">
      <c r="A291" s="382"/>
      <c r="B291" s="382"/>
      <c r="C291" s="382"/>
      <c r="D291" s="384"/>
      <c r="E291" s="382"/>
      <c r="F291" s="382"/>
      <c r="G291" s="382"/>
      <c r="H291" s="382"/>
      <c r="I291" s="382"/>
      <c r="J291" s="382"/>
      <c r="K291" s="382"/>
      <c r="L291" s="382"/>
      <c r="M291" s="382"/>
      <c r="N291" s="382"/>
      <c r="O291" s="382"/>
    </row>
    <row r="292" spans="1:15" ht="14.25" customHeight="1">
      <c r="A292" s="382"/>
      <c r="B292" s="382"/>
      <c r="C292" s="382"/>
      <c r="D292" s="384"/>
      <c r="E292" s="382"/>
      <c r="F292" s="382"/>
      <c r="G292" s="382"/>
      <c r="H292" s="382"/>
      <c r="I292" s="382"/>
      <c r="J292" s="382"/>
      <c r="K292" s="382"/>
      <c r="L292" s="382"/>
      <c r="M292" s="382"/>
      <c r="N292" s="382"/>
      <c r="O292" s="382"/>
    </row>
    <row r="293" spans="1:15" ht="14.25" customHeight="1">
      <c r="A293" s="382"/>
      <c r="B293" s="382"/>
      <c r="C293" s="382"/>
      <c r="D293" s="384"/>
      <c r="E293" s="382"/>
      <c r="F293" s="382"/>
      <c r="G293" s="382"/>
      <c r="H293" s="382"/>
      <c r="I293" s="382"/>
      <c r="J293" s="382"/>
      <c r="K293" s="382"/>
      <c r="L293" s="382"/>
      <c r="M293" s="382"/>
      <c r="N293" s="382"/>
      <c r="O293" s="382"/>
    </row>
    <row r="294" spans="1:15" ht="14.25" customHeight="1">
      <c r="A294" s="382"/>
      <c r="B294" s="382"/>
      <c r="C294" s="382"/>
      <c r="D294" s="384"/>
      <c r="E294" s="382"/>
      <c r="F294" s="382"/>
      <c r="G294" s="382"/>
      <c r="H294" s="382"/>
      <c r="I294" s="382"/>
      <c r="J294" s="382"/>
      <c r="K294" s="382"/>
      <c r="L294" s="382"/>
      <c r="M294" s="382"/>
      <c r="N294" s="382"/>
      <c r="O294" s="382"/>
    </row>
    <row r="295" spans="1:15" ht="14.25" customHeight="1">
      <c r="A295" s="382"/>
      <c r="B295" s="382"/>
      <c r="C295" s="382"/>
      <c r="D295" s="384"/>
      <c r="E295" s="382"/>
      <c r="F295" s="382"/>
      <c r="G295" s="382"/>
      <c r="H295" s="382"/>
      <c r="I295" s="382"/>
      <c r="J295" s="382"/>
      <c r="K295" s="382"/>
      <c r="L295" s="382"/>
      <c r="M295" s="382"/>
      <c r="N295" s="382"/>
      <c r="O295" s="382"/>
    </row>
    <row r="296" spans="1:15" ht="14.25" customHeight="1">
      <c r="D296" s="4"/>
    </row>
    <row r="297" spans="1:15" ht="14.25" customHeight="1">
      <c r="D297" s="4"/>
    </row>
    <row r="298" spans="1:15" ht="14.25" customHeight="1">
      <c r="D298" s="4"/>
    </row>
    <row r="299" spans="1:15" ht="14.25" customHeight="1">
      <c r="D299" s="4"/>
    </row>
    <row r="300" spans="1:15" ht="14.25" customHeight="1">
      <c r="D300" s="4"/>
    </row>
    <row r="301" spans="1:15" ht="14.25" customHeight="1">
      <c r="D301" s="4"/>
    </row>
    <row r="302" spans="1:15" ht="14.25" customHeight="1">
      <c r="D302" s="4"/>
    </row>
    <row r="303" spans="1:15" ht="14.25" customHeight="1">
      <c r="D303" s="4"/>
    </row>
    <row r="304" spans="1:15" ht="14.25" customHeight="1">
      <c r="D304" s="4"/>
    </row>
    <row r="305" spans="4:4" ht="14.25" customHeight="1">
      <c r="D305" s="4"/>
    </row>
    <row r="306" spans="4:4" ht="14.25" customHeight="1">
      <c r="D306" s="4"/>
    </row>
    <row r="307" spans="4:4" ht="14.25" customHeight="1">
      <c r="D307" s="4"/>
    </row>
    <row r="308" spans="4:4" ht="14.25" customHeight="1">
      <c r="D308" s="4"/>
    </row>
    <row r="309" spans="4:4" ht="14.25" customHeight="1">
      <c r="D309" s="4"/>
    </row>
    <row r="310" spans="4:4" ht="14.25" customHeight="1">
      <c r="D310" s="4"/>
    </row>
    <row r="311" spans="4:4" ht="14.25" customHeight="1">
      <c r="D311" s="4"/>
    </row>
    <row r="312" spans="4:4" ht="14.25" customHeight="1">
      <c r="D312" s="4"/>
    </row>
    <row r="313" spans="4:4" ht="14.25" customHeight="1">
      <c r="D313" s="4"/>
    </row>
    <row r="314" spans="4:4" ht="14.25" customHeight="1">
      <c r="D314" s="4"/>
    </row>
    <row r="315" spans="4:4" ht="14.25" customHeight="1">
      <c r="D315" s="4"/>
    </row>
    <row r="316" spans="4:4" ht="14.25" customHeight="1">
      <c r="D316" s="4"/>
    </row>
    <row r="317" spans="4:4" ht="14.25" customHeight="1">
      <c r="D317" s="4"/>
    </row>
    <row r="318" spans="4:4" ht="14.25" customHeight="1">
      <c r="D318" s="4"/>
    </row>
    <row r="319" spans="4:4" ht="14.25" customHeight="1">
      <c r="D319" s="4"/>
    </row>
    <row r="320" spans="4:4" ht="14.25" customHeight="1">
      <c r="D320" s="4"/>
    </row>
    <row r="321" spans="4:4" ht="14.25" customHeight="1">
      <c r="D321" s="4"/>
    </row>
    <row r="322" spans="4:4" ht="14.25" customHeight="1">
      <c r="D322" s="4"/>
    </row>
    <row r="323" spans="4:4" ht="14.25" customHeight="1">
      <c r="D323" s="4"/>
    </row>
    <row r="324" spans="4:4" ht="14.25" customHeight="1">
      <c r="D324" s="4"/>
    </row>
    <row r="325" spans="4:4" ht="14.25" customHeight="1">
      <c r="D325" s="4"/>
    </row>
    <row r="326" spans="4:4" ht="14.25" customHeight="1">
      <c r="D326" s="4"/>
    </row>
    <row r="327" spans="4:4" ht="14.25" customHeight="1">
      <c r="D327" s="4"/>
    </row>
    <row r="328" spans="4:4" ht="14.25" customHeight="1">
      <c r="D328" s="4"/>
    </row>
    <row r="329" spans="4:4" ht="14.25" customHeight="1">
      <c r="D329" s="4"/>
    </row>
    <row r="330" spans="4:4" ht="14.25" customHeight="1">
      <c r="D330" s="4"/>
    </row>
    <row r="331" spans="4:4" ht="14.25" customHeight="1">
      <c r="D331" s="4"/>
    </row>
    <row r="332" spans="4:4" ht="14.25" customHeight="1">
      <c r="D332" s="4"/>
    </row>
    <row r="333" spans="4:4" ht="14.25" customHeight="1">
      <c r="D333" s="4"/>
    </row>
    <row r="334" spans="4:4" ht="14.25" customHeight="1">
      <c r="D334" s="4"/>
    </row>
    <row r="335" spans="4:4" ht="14.25" customHeight="1">
      <c r="D335" s="4"/>
    </row>
    <row r="336" spans="4:4" ht="14.25" customHeight="1">
      <c r="D336" s="4"/>
    </row>
    <row r="337" spans="4:4" ht="14.25" customHeight="1">
      <c r="D337" s="4"/>
    </row>
    <row r="338" spans="4:4" ht="14.25" customHeight="1">
      <c r="D338" s="4"/>
    </row>
    <row r="339" spans="4:4" ht="14.25" customHeight="1">
      <c r="D339" s="4"/>
    </row>
    <row r="340" spans="4:4" ht="14.25" customHeight="1">
      <c r="D340" s="4"/>
    </row>
    <row r="341" spans="4:4" ht="14.25" customHeight="1">
      <c r="D341" s="4"/>
    </row>
    <row r="342" spans="4:4" ht="14.25" customHeight="1">
      <c r="D342" s="4"/>
    </row>
    <row r="343" spans="4:4" ht="14.25" customHeight="1">
      <c r="D343" s="4"/>
    </row>
    <row r="344" spans="4:4" ht="14.25" customHeight="1">
      <c r="D344" s="4"/>
    </row>
    <row r="345" spans="4:4" ht="14.25" customHeight="1">
      <c r="D345" s="4"/>
    </row>
    <row r="346" spans="4:4" ht="14.25" customHeight="1">
      <c r="D346" s="4"/>
    </row>
    <row r="347" spans="4:4" ht="14.25" customHeight="1">
      <c r="D347" s="4"/>
    </row>
    <row r="348" spans="4:4" ht="14.25" customHeight="1">
      <c r="D348" s="4"/>
    </row>
    <row r="349" spans="4:4" ht="14.25" customHeight="1">
      <c r="D349" s="4"/>
    </row>
    <row r="350" spans="4:4" ht="14.25" customHeight="1">
      <c r="D350" s="4"/>
    </row>
    <row r="351" spans="4:4" ht="14.25" customHeight="1">
      <c r="D351" s="4"/>
    </row>
    <row r="352" spans="4:4" ht="14.25" customHeight="1">
      <c r="D352" s="4"/>
    </row>
    <row r="353" spans="4:4" ht="14.25" customHeight="1">
      <c r="D353" s="4"/>
    </row>
    <row r="354" spans="4:4" ht="14.25" customHeight="1">
      <c r="D354" s="4"/>
    </row>
    <row r="355" spans="4:4" ht="14.25" customHeight="1">
      <c r="D355" s="4"/>
    </row>
    <row r="356" spans="4:4" ht="14.25" customHeight="1">
      <c r="D356" s="4"/>
    </row>
    <row r="357" spans="4:4" ht="14.25" customHeight="1">
      <c r="D357" s="4"/>
    </row>
    <row r="358" spans="4:4" ht="14.25" customHeight="1">
      <c r="D358" s="4"/>
    </row>
    <row r="359" spans="4:4" ht="14.25" customHeight="1">
      <c r="D359" s="4"/>
    </row>
    <row r="360" spans="4:4" ht="14.25" customHeight="1">
      <c r="D360" s="4"/>
    </row>
    <row r="361" spans="4:4" ht="14.25" customHeight="1">
      <c r="D361" s="4"/>
    </row>
    <row r="362" spans="4:4" ht="14.25" customHeight="1">
      <c r="D362" s="4"/>
    </row>
    <row r="363" spans="4:4" ht="14.25" customHeight="1">
      <c r="D363" s="4"/>
    </row>
    <row r="364" spans="4:4" ht="14.25" customHeight="1">
      <c r="D364" s="4"/>
    </row>
    <row r="365" spans="4:4" ht="14.25" customHeight="1">
      <c r="D365" s="4"/>
    </row>
    <row r="366" spans="4:4" ht="14.25" customHeight="1">
      <c r="D366" s="4"/>
    </row>
    <row r="367" spans="4:4" ht="14.25" customHeight="1">
      <c r="D367" s="4"/>
    </row>
    <row r="368" spans="4:4" ht="14.25" customHeight="1">
      <c r="D368" s="4"/>
    </row>
    <row r="369" spans="4:4" ht="14.25" customHeight="1">
      <c r="D369" s="4"/>
    </row>
    <row r="370" spans="4:4" ht="14.25" customHeight="1">
      <c r="D370" s="4"/>
    </row>
    <row r="371" spans="4:4" ht="14.25" customHeight="1">
      <c r="D371" s="4"/>
    </row>
    <row r="372" spans="4:4" ht="14.25" customHeight="1">
      <c r="D372" s="4"/>
    </row>
    <row r="373" spans="4:4" ht="14.25" customHeight="1">
      <c r="D373" s="4"/>
    </row>
    <row r="374" spans="4:4" ht="14.25" customHeight="1">
      <c r="D374" s="4"/>
    </row>
    <row r="375" spans="4:4" ht="14.25" customHeight="1">
      <c r="D375" s="4"/>
    </row>
    <row r="376" spans="4:4" ht="14.25" customHeight="1">
      <c r="D376" s="4"/>
    </row>
    <row r="377" spans="4:4" ht="14.25" customHeight="1">
      <c r="D377" s="4"/>
    </row>
    <row r="378" spans="4:4" ht="14.25" customHeight="1">
      <c r="D378" s="4"/>
    </row>
    <row r="379" spans="4:4" ht="14.25" customHeight="1">
      <c r="D379" s="4"/>
    </row>
    <row r="380" spans="4:4" ht="14.25" customHeight="1">
      <c r="D380" s="4"/>
    </row>
    <row r="381" spans="4:4" ht="14.25" customHeight="1">
      <c r="D381" s="4"/>
    </row>
    <row r="382" spans="4:4" ht="14.25" customHeight="1">
      <c r="D382" s="4"/>
    </row>
    <row r="383" spans="4:4" ht="14.25" customHeight="1">
      <c r="D383" s="4"/>
    </row>
    <row r="384" spans="4:4" ht="14.25" customHeight="1">
      <c r="D384" s="4"/>
    </row>
    <row r="385" spans="4:4" ht="14.25" customHeight="1">
      <c r="D385" s="4"/>
    </row>
    <row r="386" spans="4:4" ht="14.25" customHeight="1">
      <c r="D386" s="4"/>
    </row>
    <row r="387" spans="4:4" ht="14.25" customHeight="1">
      <c r="D387" s="4"/>
    </row>
    <row r="388" spans="4:4" ht="14.25" customHeight="1">
      <c r="D388" s="4"/>
    </row>
    <row r="389" spans="4:4" ht="14.25" customHeight="1">
      <c r="D389" s="4"/>
    </row>
    <row r="390" spans="4:4" ht="14.25" customHeight="1">
      <c r="D390" s="4"/>
    </row>
    <row r="391" spans="4:4" ht="14.25" customHeight="1">
      <c r="D391" s="4"/>
    </row>
    <row r="392" spans="4:4" ht="14.25" customHeight="1">
      <c r="D392" s="4"/>
    </row>
    <row r="393" spans="4:4" ht="14.25" customHeight="1">
      <c r="D393" s="4"/>
    </row>
    <row r="394" spans="4:4" ht="14.25" customHeight="1">
      <c r="D394" s="4"/>
    </row>
    <row r="395" spans="4:4" ht="14.25" customHeight="1">
      <c r="D395" s="4"/>
    </row>
    <row r="396" spans="4:4" ht="14.25" customHeight="1">
      <c r="D396" s="4"/>
    </row>
    <row r="397" spans="4:4" ht="14.25" customHeight="1">
      <c r="D397" s="4"/>
    </row>
    <row r="398" spans="4:4" ht="14.25" customHeight="1">
      <c r="D398" s="4"/>
    </row>
    <row r="399" spans="4:4" ht="14.25" customHeight="1">
      <c r="D399" s="4"/>
    </row>
    <row r="400" spans="4:4" ht="14.25" customHeight="1">
      <c r="D400" s="4"/>
    </row>
    <row r="401" spans="4:4" ht="14.25" customHeight="1">
      <c r="D401" s="4"/>
    </row>
    <row r="402" spans="4:4" ht="14.25" customHeight="1">
      <c r="D402" s="4"/>
    </row>
    <row r="403" spans="4:4" ht="14.25" customHeight="1">
      <c r="D403" s="4"/>
    </row>
    <row r="404" spans="4:4" ht="14.25" customHeight="1">
      <c r="D404" s="4"/>
    </row>
    <row r="405" spans="4:4" ht="14.25" customHeight="1">
      <c r="D405" s="4"/>
    </row>
    <row r="406" spans="4:4" ht="14.25" customHeight="1">
      <c r="D406" s="4"/>
    </row>
    <row r="407" spans="4:4" ht="14.25" customHeight="1">
      <c r="D407" s="4"/>
    </row>
    <row r="408" spans="4:4" ht="14.25" customHeight="1">
      <c r="D408" s="4"/>
    </row>
    <row r="409" spans="4:4" ht="14.25" customHeight="1">
      <c r="D409" s="4"/>
    </row>
    <row r="410" spans="4:4" ht="14.25" customHeight="1">
      <c r="D410" s="4"/>
    </row>
    <row r="411" spans="4:4" ht="14.25" customHeight="1">
      <c r="D411" s="4"/>
    </row>
    <row r="412" spans="4:4" ht="14.25" customHeight="1">
      <c r="D412" s="4"/>
    </row>
    <row r="413" spans="4:4" ht="14.25" customHeight="1">
      <c r="D413" s="4"/>
    </row>
    <row r="414" spans="4:4" ht="14.25" customHeight="1">
      <c r="D414" s="4"/>
    </row>
    <row r="415" spans="4:4" ht="14.25" customHeight="1">
      <c r="D415" s="4"/>
    </row>
    <row r="416" spans="4:4" ht="14.25" customHeight="1">
      <c r="D416" s="4"/>
    </row>
    <row r="417" spans="4:4" ht="14.25" customHeight="1">
      <c r="D417" s="4"/>
    </row>
    <row r="418" spans="4:4" ht="14.25" customHeight="1">
      <c r="D418" s="4"/>
    </row>
    <row r="419" spans="4:4" ht="14.25" customHeight="1">
      <c r="D419" s="4"/>
    </row>
    <row r="420" spans="4:4" ht="14.25" customHeight="1">
      <c r="D420" s="4"/>
    </row>
    <row r="421" spans="4:4" ht="14.25" customHeight="1">
      <c r="D421" s="4"/>
    </row>
    <row r="422" spans="4:4" ht="14.25" customHeight="1">
      <c r="D422" s="4"/>
    </row>
    <row r="423" spans="4:4" ht="14.25" customHeight="1">
      <c r="D423" s="4"/>
    </row>
    <row r="424" spans="4:4" ht="14.25" customHeight="1">
      <c r="D424" s="4"/>
    </row>
    <row r="425" spans="4:4" ht="14.25" customHeight="1">
      <c r="D425" s="4"/>
    </row>
    <row r="426" spans="4:4" ht="14.25" customHeight="1">
      <c r="D426" s="4"/>
    </row>
    <row r="427" spans="4:4" ht="14.25" customHeight="1">
      <c r="D427" s="4"/>
    </row>
    <row r="428" spans="4:4" ht="14.25" customHeight="1">
      <c r="D428" s="4"/>
    </row>
    <row r="429" spans="4:4" ht="14.25" customHeight="1">
      <c r="D429" s="4"/>
    </row>
    <row r="430" spans="4:4" ht="14.25" customHeight="1">
      <c r="D430" s="4"/>
    </row>
    <row r="431" spans="4:4" ht="14.25" customHeight="1">
      <c r="D431" s="4"/>
    </row>
    <row r="432" spans="4:4" ht="14.25" customHeight="1">
      <c r="D432" s="4"/>
    </row>
    <row r="433" spans="4:4" ht="14.25" customHeight="1">
      <c r="D433" s="4"/>
    </row>
    <row r="434" spans="4:4" ht="14.25" customHeight="1">
      <c r="D434" s="4"/>
    </row>
    <row r="435" spans="4:4" ht="14.25" customHeight="1">
      <c r="D435" s="4"/>
    </row>
    <row r="436" spans="4:4" ht="14.25" customHeight="1">
      <c r="D436" s="4"/>
    </row>
    <row r="437" spans="4:4" ht="14.25" customHeight="1">
      <c r="D437" s="4"/>
    </row>
    <row r="438" spans="4:4" ht="14.25" customHeight="1">
      <c r="D438" s="4"/>
    </row>
    <row r="439" spans="4:4" ht="14.25" customHeight="1">
      <c r="D439" s="4"/>
    </row>
    <row r="440" spans="4:4" ht="14.25" customHeight="1">
      <c r="D440" s="4"/>
    </row>
    <row r="441" spans="4:4" ht="14.25" customHeight="1">
      <c r="D441" s="4"/>
    </row>
    <row r="442" spans="4:4" ht="14.25" customHeight="1">
      <c r="D442" s="4"/>
    </row>
    <row r="443" spans="4:4" ht="14.25" customHeight="1">
      <c r="D443" s="4"/>
    </row>
    <row r="444" spans="4:4" ht="14.25" customHeight="1">
      <c r="D444" s="4"/>
    </row>
    <row r="445" spans="4:4" ht="14.25" customHeight="1">
      <c r="D445" s="4"/>
    </row>
    <row r="446" spans="4:4" ht="14.25" customHeight="1">
      <c r="D446" s="4"/>
    </row>
    <row r="447" spans="4:4" ht="14.25" customHeight="1">
      <c r="D447" s="4"/>
    </row>
    <row r="448" spans="4:4" ht="14.25" customHeight="1">
      <c r="D448" s="4"/>
    </row>
    <row r="449" spans="4:4" ht="14.25" customHeight="1">
      <c r="D449" s="4"/>
    </row>
    <row r="450" spans="4:4" ht="14.25" customHeight="1">
      <c r="D450" s="4"/>
    </row>
    <row r="451" spans="4:4" ht="14.25" customHeight="1">
      <c r="D451" s="4"/>
    </row>
    <row r="452" spans="4:4" ht="14.25" customHeight="1">
      <c r="D452" s="4"/>
    </row>
    <row r="453" spans="4:4" ht="14.25" customHeight="1">
      <c r="D453" s="4"/>
    </row>
    <row r="454" spans="4:4" ht="14.25" customHeight="1">
      <c r="D454" s="4"/>
    </row>
    <row r="455" spans="4:4" ht="14.25" customHeight="1">
      <c r="D455" s="4"/>
    </row>
    <row r="456" spans="4:4" ht="14.25" customHeight="1">
      <c r="D456" s="4"/>
    </row>
    <row r="457" spans="4:4" ht="14.25" customHeight="1">
      <c r="D457" s="4"/>
    </row>
    <row r="458" spans="4:4" ht="14.25" customHeight="1">
      <c r="D458" s="4"/>
    </row>
    <row r="459" spans="4:4" ht="14.25" customHeight="1">
      <c r="D459" s="4"/>
    </row>
    <row r="460" spans="4:4" ht="14.25" customHeight="1">
      <c r="D460" s="4"/>
    </row>
    <row r="461" spans="4:4" ht="14.25" customHeight="1">
      <c r="D461" s="4"/>
    </row>
    <row r="462" spans="4:4" ht="14.25" customHeight="1">
      <c r="D462" s="4"/>
    </row>
    <row r="463" spans="4:4" ht="14.25" customHeight="1">
      <c r="D463" s="4"/>
    </row>
    <row r="464" spans="4:4" ht="14.25" customHeight="1">
      <c r="D464" s="4"/>
    </row>
    <row r="465" spans="4:4" ht="14.25" customHeight="1">
      <c r="D465" s="4"/>
    </row>
    <row r="466" spans="4:4" ht="14.25" customHeight="1">
      <c r="D466" s="4"/>
    </row>
    <row r="467" spans="4:4" ht="14.25" customHeight="1">
      <c r="D467" s="4"/>
    </row>
    <row r="468" spans="4:4" ht="14.25" customHeight="1">
      <c r="D468" s="4"/>
    </row>
    <row r="469" spans="4:4" ht="14.25" customHeight="1">
      <c r="D469" s="4"/>
    </row>
    <row r="470" spans="4:4" ht="14.25" customHeight="1">
      <c r="D470" s="4"/>
    </row>
    <row r="471" spans="4:4" ht="14.25" customHeight="1">
      <c r="D471" s="4"/>
    </row>
    <row r="472" spans="4:4" ht="14.25" customHeight="1">
      <c r="D472" s="4"/>
    </row>
    <row r="473" spans="4:4" ht="14.25" customHeight="1">
      <c r="D473" s="4"/>
    </row>
    <row r="474" spans="4:4" ht="14.25" customHeight="1">
      <c r="D474" s="4"/>
    </row>
    <row r="475" spans="4:4" ht="14.25" customHeight="1">
      <c r="D475" s="4"/>
    </row>
    <row r="476" spans="4:4" ht="14.25" customHeight="1">
      <c r="D476" s="4"/>
    </row>
    <row r="477" spans="4:4" ht="14.25" customHeight="1">
      <c r="D477" s="4"/>
    </row>
    <row r="478" spans="4:4" ht="14.25" customHeight="1">
      <c r="D478" s="4"/>
    </row>
    <row r="479" spans="4:4" ht="14.25" customHeight="1">
      <c r="D479" s="4"/>
    </row>
    <row r="480" spans="4:4" ht="14.25" customHeight="1">
      <c r="D480" s="4"/>
    </row>
    <row r="481" spans="4:4" ht="14.25" customHeight="1">
      <c r="D481" s="4"/>
    </row>
    <row r="482" spans="4:4" ht="14.25" customHeight="1">
      <c r="D482" s="4"/>
    </row>
    <row r="483" spans="4:4" ht="14.25" customHeight="1">
      <c r="D483" s="4"/>
    </row>
    <row r="484" spans="4:4" ht="14.25" customHeight="1">
      <c r="D484" s="4"/>
    </row>
    <row r="485" spans="4:4" ht="14.25" customHeight="1">
      <c r="D485" s="4"/>
    </row>
    <row r="486" spans="4:4" ht="14.25" customHeight="1">
      <c r="D486" s="4"/>
    </row>
    <row r="487" spans="4:4" ht="14.25" customHeight="1">
      <c r="D487" s="4"/>
    </row>
    <row r="488" spans="4:4" ht="14.25" customHeight="1">
      <c r="D488" s="4"/>
    </row>
    <row r="489" spans="4:4" ht="14.25" customHeight="1">
      <c r="D489" s="4"/>
    </row>
    <row r="490" spans="4:4" ht="14.25" customHeight="1">
      <c r="D490" s="4"/>
    </row>
    <row r="491" spans="4:4" ht="14.25" customHeight="1">
      <c r="D491" s="4"/>
    </row>
    <row r="492" spans="4:4" ht="14.25" customHeight="1">
      <c r="D492" s="4"/>
    </row>
    <row r="493" spans="4:4" ht="14.25" customHeight="1">
      <c r="D493" s="4"/>
    </row>
    <row r="494" spans="4:4" ht="14.25" customHeight="1">
      <c r="D494" s="4"/>
    </row>
    <row r="495" spans="4:4" ht="14.25" customHeight="1">
      <c r="D495" s="4"/>
    </row>
    <row r="496" spans="4:4" ht="14.25" customHeight="1">
      <c r="D496" s="4"/>
    </row>
    <row r="497" spans="4:4" ht="14.25" customHeight="1">
      <c r="D497" s="4"/>
    </row>
    <row r="498" spans="4:4" ht="14.25" customHeight="1">
      <c r="D498" s="4"/>
    </row>
    <row r="499" spans="4:4" ht="14.25" customHeight="1">
      <c r="D499" s="4"/>
    </row>
    <row r="500" spans="4:4" ht="14.25" customHeight="1">
      <c r="D500" s="4"/>
    </row>
    <row r="501" spans="4:4" ht="14.25" customHeight="1">
      <c r="D501" s="4"/>
    </row>
    <row r="502" spans="4:4" ht="14.25" customHeight="1">
      <c r="D502" s="4"/>
    </row>
    <row r="503" spans="4:4" ht="14.25" customHeight="1">
      <c r="D503" s="4"/>
    </row>
    <row r="504" spans="4:4" ht="14.25" customHeight="1">
      <c r="D504" s="4"/>
    </row>
    <row r="505" spans="4:4" ht="14.25" customHeight="1">
      <c r="D505" s="4"/>
    </row>
    <row r="506" spans="4:4" ht="14.25" customHeight="1">
      <c r="D506" s="4"/>
    </row>
    <row r="507" spans="4:4" ht="14.25" customHeight="1">
      <c r="D507" s="4"/>
    </row>
    <row r="508" spans="4:4" ht="14.25" customHeight="1">
      <c r="D508" s="4"/>
    </row>
    <row r="509" spans="4:4" ht="14.25" customHeight="1">
      <c r="D509" s="4"/>
    </row>
    <row r="510" spans="4:4" ht="14.25" customHeight="1">
      <c r="D510" s="4"/>
    </row>
    <row r="511" spans="4:4" ht="14.25" customHeight="1">
      <c r="D511" s="4"/>
    </row>
    <row r="512" spans="4:4" ht="14.25" customHeight="1">
      <c r="D512" s="4"/>
    </row>
    <row r="513" spans="4:4" ht="14.25" customHeight="1">
      <c r="D513" s="4"/>
    </row>
    <row r="514" spans="4:4" ht="14.25" customHeight="1">
      <c r="D514" s="4"/>
    </row>
    <row r="515" spans="4:4" ht="14.25" customHeight="1">
      <c r="D515" s="4"/>
    </row>
    <row r="516" spans="4:4" ht="14.25" customHeight="1">
      <c r="D516" s="4"/>
    </row>
    <row r="517" spans="4:4" ht="14.25" customHeight="1">
      <c r="D517" s="4"/>
    </row>
    <row r="518" spans="4:4" ht="14.25" customHeight="1">
      <c r="D518" s="4"/>
    </row>
    <row r="519" spans="4:4" ht="14.25" customHeight="1">
      <c r="D519" s="4"/>
    </row>
    <row r="520" spans="4:4" ht="14.25" customHeight="1">
      <c r="D520" s="4"/>
    </row>
    <row r="521" spans="4:4" ht="14.25" customHeight="1">
      <c r="D521" s="4"/>
    </row>
    <row r="522" spans="4:4" ht="14.25" customHeight="1">
      <c r="D522" s="4"/>
    </row>
    <row r="523" spans="4:4" ht="14.25" customHeight="1">
      <c r="D523" s="4"/>
    </row>
    <row r="524" spans="4:4" ht="14.25" customHeight="1">
      <c r="D524" s="4"/>
    </row>
    <row r="525" spans="4:4" ht="14.25" customHeight="1">
      <c r="D525" s="4"/>
    </row>
    <row r="526" spans="4:4" ht="14.25" customHeight="1">
      <c r="D526" s="4"/>
    </row>
    <row r="527" spans="4:4" ht="14.25" customHeight="1">
      <c r="D527" s="4"/>
    </row>
    <row r="528" spans="4:4" ht="14.25" customHeight="1">
      <c r="D528" s="4"/>
    </row>
    <row r="529" spans="4:4" ht="14.25" customHeight="1">
      <c r="D529" s="4"/>
    </row>
    <row r="530" spans="4:4" ht="14.25" customHeight="1">
      <c r="D530" s="4"/>
    </row>
    <row r="531" spans="4:4" ht="14.25" customHeight="1">
      <c r="D531" s="4"/>
    </row>
    <row r="532" spans="4:4" ht="14.25" customHeight="1">
      <c r="D532" s="4"/>
    </row>
    <row r="533" spans="4:4" ht="14.25" customHeight="1">
      <c r="D533" s="4"/>
    </row>
    <row r="534" spans="4:4" ht="14.25" customHeight="1">
      <c r="D534" s="4"/>
    </row>
    <row r="535" spans="4:4" ht="14.25" customHeight="1">
      <c r="D535" s="4"/>
    </row>
    <row r="536" spans="4:4" ht="14.25" customHeight="1">
      <c r="D536" s="4"/>
    </row>
    <row r="537" spans="4:4" ht="14.25" customHeight="1">
      <c r="D537" s="4"/>
    </row>
    <row r="538" spans="4:4" ht="14.25" customHeight="1">
      <c r="D538" s="4"/>
    </row>
    <row r="539" spans="4:4" ht="14.25" customHeight="1">
      <c r="D539" s="4"/>
    </row>
    <row r="540" spans="4:4" ht="14.25" customHeight="1">
      <c r="D540" s="4"/>
    </row>
    <row r="541" spans="4:4" ht="14.25" customHeight="1">
      <c r="D541" s="4"/>
    </row>
    <row r="542" spans="4:4" ht="14.25" customHeight="1">
      <c r="D542" s="4"/>
    </row>
    <row r="543" spans="4:4" ht="14.25" customHeight="1">
      <c r="D543" s="4"/>
    </row>
    <row r="544" spans="4:4" ht="14.25" customHeight="1">
      <c r="D544" s="4"/>
    </row>
    <row r="545" spans="4:4" ht="14.25" customHeight="1">
      <c r="D545" s="4"/>
    </row>
    <row r="546" spans="4:4" ht="14.25" customHeight="1">
      <c r="D546" s="4"/>
    </row>
    <row r="547" spans="4:4" ht="14.25" customHeight="1">
      <c r="D547" s="4"/>
    </row>
    <row r="548" spans="4:4" ht="14.25" customHeight="1">
      <c r="D548" s="4"/>
    </row>
    <row r="549" spans="4:4" ht="14.25" customHeight="1">
      <c r="D549" s="4"/>
    </row>
    <row r="550" spans="4:4" ht="14.25" customHeight="1">
      <c r="D550" s="4"/>
    </row>
    <row r="551" spans="4:4" ht="14.25" customHeight="1">
      <c r="D551" s="4"/>
    </row>
    <row r="552" spans="4:4" ht="14.25" customHeight="1">
      <c r="D552" s="4"/>
    </row>
    <row r="553" spans="4:4" ht="14.25" customHeight="1">
      <c r="D553" s="4"/>
    </row>
    <row r="554" spans="4:4" ht="14.25" customHeight="1">
      <c r="D554" s="4"/>
    </row>
    <row r="555" spans="4:4" ht="14.25" customHeight="1">
      <c r="D555" s="4"/>
    </row>
    <row r="556" spans="4:4" ht="14.25" customHeight="1">
      <c r="D556" s="4"/>
    </row>
    <row r="557" spans="4:4" ht="14.25" customHeight="1">
      <c r="D557" s="4"/>
    </row>
    <row r="558" spans="4:4" ht="14.25" customHeight="1">
      <c r="D558" s="4"/>
    </row>
    <row r="559" spans="4:4" ht="14.25" customHeight="1">
      <c r="D559" s="4"/>
    </row>
    <row r="560" spans="4:4" ht="14.25" customHeight="1">
      <c r="D560" s="4"/>
    </row>
    <row r="561" spans="4:4" ht="14.25" customHeight="1">
      <c r="D561" s="4"/>
    </row>
    <row r="562" spans="4:4" ht="14.25" customHeight="1">
      <c r="D562" s="4"/>
    </row>
    <row r="563" spans="4:4" ht="14.25" customHeight="1">
      <c r="D563" s="4"/>
    </row>
    <row r="564" spans="4:4" ht="14.25" customHeight="1">
      <c r="D564" s="4"/>
    </row>
    <row r="565" spans="4:4" ht="14.25" customHeight="1">
      <c r="D565" s="4"/>
    </row>
    <row r="566" spans="4:4" ht="14.25" customHeight="1">
      <c r="D566" s="4"/>
    </row>
    <row r="567" spans="4:4" ht="14.25" customHeight="1">
      <c r="D567" s="4"/>
    </row>
    <row r="568" spans="4:4" ht="14.25" customHeight="1">
      <c r="D568" s="4"/>
    </row>
    <row r="569" spans="4:4" ht="14.25" customHeight="1">
      <c r="D569" s="4"/>
    </row>
    <row r="570" spans="4:4" ht="14.25" customHeight="1">
      <c r="D570" s="4"/>
    </row>
    <row r="571" spans="4:4" ht="14.25" customHeight="1">
      <c r="D571" s="4"/>
    </row>
    <row r="572" spans="4:4" ht="14.25" customHeight="1">
      <c r="D572" s="4"/>
    </row>
    <row r="573" spans="4:4" ht="14.25" customHeight="1">
      <c r="D573" s="4"/>
    </row>
    <row r="574" spans="4:4" ht="14.25" customHeight="1">
      <c r="D574" s="4"/>
    </row>
    <row r="575" spans="4:4" ht="14.25" customHeight="1">
      <c r="D575" s="4"/>
    </row>
    <row r="576" spans="4:4" ht="14.25" customHeight="1">
      <c r="D576" s="4"/>
    </row>
    <row r="577" spans="4:4" ht="14.25" customHeight="1">
      <c r="D577" s="4"/>
    </row>
    <row r="578" spans="4:4" ht="14.25" customHeight="1">
      <c r="D578" s="4"/>
    </row>
    <row r="579" spans="4:4" ht="14.25" customHeight="1">
      <c r="D579" s="4"/>
    </row>
    <row r="580" spans="4:4" ht="14.25" customHeight="1">
      <c r="D580" s="4"/>
    </row>
    <row r="581" spans="4:4" ht="14.25" customHeight="1">
      <c r="D581" s="4"/>
    </row>
    <row r="582" spans="4:4" ht="14.25" customHeight="1">
      <c r="D582" s="4"/>
    </row>
    <row r="583" spans="4:4" ht="14.25" customHeight="1">
      <c r="D583" s="4"/>
    </row>
    <row r="584" spans="4:4" ht="14.25" customHeight="1">
      <c r="D584" s="4"/>
    </row>
    <row r="585" spans="4:4" ht="14.25" customHeight="1">
      <c r="D585" s="4"/>
    </row>
    <row r="586" spans="4:4" ht="14.25" customHeight="1">
      <c r="D586" s="4"/>
    </row>
    <row r="587" spans="4:4" ht="14.25" customHeight="1">
      <c r="D587" s="4"/>
    </row>
    <row r="588" spans="4:4" ht="14.25" customHeight="1">
      <c r="D588" s="4"/>
    </row>
    <row r="589" spans="4:4" ht="14.25" customHeight="1">
      <c r="D589" s="4"/>
    </row>
    <row r="590" spans="4:4" ht="14.25" customHeight="1">
      <c r="D590" s="4"/>
    </row>
    <row r="591" spans="4:4" ht="14.25" customHeight="1">
      <c r="D591" s="4"/>
    </row>
    <row r="592" spans="4:4" ht="14.25" customHeight="1">
      <c r="D592" s="4"/>
    </row>
    <row r="593" spans="4:4" ht="14.25" customHeight="1">
      <c r="D593" s="4"/>
    </row>
    <row r="594" spans="4:4" ht="14.25" customHeight="1">
      <c r="D594" s="4"/>
    </row>
    <row r="595" spans="4:4" ht="14.25" customHeight="1">
      <c r="D595" s="4"/>
    </row>
    <row r="596" spans="4:4" ht="14.25" customHeight="1">
      <c r="D596" s="4"/>
    </row>
    <row r="597" spans="4:4" ht="14.25" customHeight="1">
      <c r="D597" s="4"/>
    </row>
    <row r="598" spans="4:4" ht="14.25" customHeight="1">
      <c r="D598" s="4"/>
    </row>
    <row r="599" spans="4:4" ht="14.25" customHeight="1">
      <c r="D599" s="4"/>
    </row>
    <row r="600" spans="4:4" ht="14.25" customHeight="1">
      <c r="D600" s="4"/>
    </row>
    <row r="601" spans="4:4" ht="14.25" customHeight="1">
      <c r="D601" s="4"/>
    </row>
    <row r="602" spans="4:4" ht="14.25" customHeight="1">
      <c r="D602" s="4"/>
    </row>
    <row r="603" spans="4:4" ht="14.25" customHeight="1">
      <c r="D603" s="4"/>
    </row>
    <row r="604" spans="4:4" ht="14.25" customHeight="1">
      <c r="D604" s="4"/>
    </row>
    <row r="605" spans="4:4" ht="14.25" customHeight="1">
      <c r="D605" s="4"/>
    </row>
    <row r="606" spans="4:4" ht="14.25" customHeight="1">
      <c r="D606" s="4"/>
    </row>
    <row r="607" spans="4:4" ht="14.25" customHeight="1">
      <c r="D607" s="4"/>
    </row>
    <row r="608" spans="4:4" ht="14.25" customHeight="1">
      <c r="D608" s="4"/>
    </row>
    <row r="609" spans="4:4" ht="14.25" customHeight="1">
      <c r="D609" s="4"/>
    </row>
    <row r="610" spans="4:4" ht="14.25" customHeight="1">
      <c r="D610" s="4"/>
    </row>
    <row r="611" spans="4:4" ht="14.25" customHeight="1">
      <c r="D611" s="4"/>
    </row>
    <row r="612" spans="4:4" ht="14.25" customHeight="1">
      <c r="D612" s="4"/>
    </row>
    <row r="613" spans="4:4" ht="14.25" customHeight="1">
      <c r="D613" s="4"/>
    </row>
    <row r="614" spans="4:4" ht="14.25" customHeight="1">
      <c r="D614" s="4"/>
    </row>
    <row r="615" spans="4:4" ht="14.25" customHeight="1">
      <c r="D615" s="4"/>
    </row>
    <row r="616" spans="4:4" ht="14.25" customHeight="1">
      <c r="D616" s="4"/>
    </row>
    <row r="617" spans="4:4" ht="14.25" customHeight="1">
      <c r="D617" s="4"/>
    </row>
    <row r="618" spans="4:4" ht="14.25" customHeight="1">
      <c r="D618" s="4"/>
    </row>
    <row r="619" spans="4:4" ht="14.25" customHeight="1">
      <c r="D619" s="4"/>
    </row>
    <row r="620" spans="4:4" ht="14.25" customHeight="1">
      <c r="D620" s="4"/>
    </row>
    <row r="621" spans="4:4" ht="14.25" customHeight="1">
      <c r="D621" s="4"/>
    </row>
    <row r="622" spans="4:4" ht="14.25" customHeight="1">
      <c r="D622" s="4"/>
    </row>
    <row r="623" spans="4:4" ht="14.25" customHeight="1">
      <c r="D623" s="4"/>
    </row>
    <row r="624" spans="4:4" ht="14.25" customHeight="1">
      <c r="D624" s="4"/>
    </row>
    <row r="625" spans="4:4" ht="14.25" customHeight="1">
      <c r="D625" s="4"/>
    </row>
    <row r="626" spans="4:4" ht="14.25" customHeight="1">
      <c r="D626" s="4"/>
    </row>
    <row r="627" spans="4:4" ht="14.25" customHeight="1">
      <c r="D627" s="4"/>
    </row>
    <row r="628" spans="4:4" ht="14.25" customHeight="1">
      <c r="D628" s="4"/>
    </row>
    <row r="629" spans="4:4" ht="14.25" customHeight="1">
      <c r="D629" s="4"/>
    </row>
    <row r="630" spans="4:4" ht="14.25" customHeight="1">
      <c r="D630" s="4"/>
    </row>
    <row r="631" spans="4:4" ht="14.25" customHeight="1">
      <c r="D631" s="4"/>
    </row>
    <row r="632" spans="4:4" ht="14.25" customHeight="1">
      <c r="D632" s="4"/>
    </row>
    <row r="633" spans="4:4" ht="14.25" customHeight="1">
      <c r="D633" s="4"/>
    </row>
    <row r="634" spans="4:4" ht="14.25" customHeight="1">
      <c r="D634" s="4"/>
    </row>
    <row r="635" spans="4:4" ht="14.25" customHeight="1">
      <c r="D635" s="4"/>
    </row>
    <row r="636" spans="4:4" ht="14.25" customHeight="1">
      <c r="D636" s="4"/>
    </row>
    <row r="637" spans="4:4" ht="14.25" customHeight="1">
      <c r="D637" s="4"/>
    </row>
    <row r="638" spans="4:4" ht="14.25" customHeight="1">
      <c r="D638" s="4"/>
    </row>
    <row r="639" spans="4:4" ht="14.25" customHeight="1">
      <c r="D639" s="4"/>
    </row>
    <row r="640" spans="4:4" ht="14.25" customHeight="1">
      <c r="D640" s="4"/>
    </row>
    <row r="641" spans="4:4" ht="14.25" customHeight="1">
      <c r="D641" s="4"/>
    </row>
    <row r="642" spans="4:4" ht="14.25" customHeight="1">
      <c r="D642" s="4"/>
    </row>
    <row r="643" spans="4:4" ht="14.25" customHeight="1">
      <c r="D643" s="4"/>
    </row>
    <row r="644" spans="4:4" ht="14.25" customHeight="1">
      <c r="D644" s="4"/>
    </row>
    <row r="645" spans="4:4" ht="14.25" customHeight="1">
      <c r="D645" s="4"/>
    </row>
    <row r="646" spans="4:4" ht="14.25" customHeight="1">
      <c r="D646" s="4"/>
    </row>
    <row r="647" spans="4:4" ht="14.25" customHeight="1">
      <c r="D647" s="4"/>
    </row>
    <row r="648" spans="4:4" ht="14.25" customHeight="1">
      <c r="D648" s="4"/>
    </row>
    <row r="649" spans="4:4" ht="14.25" customHeight="1">
      <c r="D649" s="4"/>
    </row>
    <row r="650" spans="4:4" ht="14.25" customHeight="1">
      <c r="D650" s="4"/>
    </row>
    <row r="651" spans="4:4" ht="14.25" customHeight="1">
      <c r="D651" s="4"/>
    </row>
    <row r="652" spans="4:4" ht="14.25" customHeight="1">
      <c r="D652" s="4"/>
    </row>
    <row r="653" spans="4:4" ht="14.25" customHeight="1">
      <c r="D653" s="4"/>
    </row>
    <row r="654" spans="4:4" ht="14.25" customHeight="1">
      <c r="D654" s="4"/>
    </row>
    <row r="655" spans="4:4" ht="14.25" customHeight="1">
      <c r="D655" s="4"/>
    </row>
    <row r="656" spans="4:4" ht="14.25" customHeight="1">
      <c r="D656" s="4"/>
    </row>
    <row r="657" spans="4:4" ht="14.25" customHeight="1">
      <c r="D657" s="4"/>
    </row>
    <row r="658" spans="4:4" ht="14.25" customHeight="1">
      <c r="D658" s="4"/>
    </row>
    <row r="659" spans="4:4" ht="14.25" customHeight="1">
      <c r="D659" s="4"/>
    </row>
    <row r="660" spans="4:4" ht="14.25" customHeight="1">
      <c r="D660" s="4"/>
    </row>
    <row r="661" spans="4:4" ht="14.25" customHeight="1">
      <c r="D661" s="4"/>
    </row>
    <row r="662" spans="4:4" ht="14.25" customHeight="1">
      <c r="D662" s="4"/>
    </row>
    <row r="663" spans="4:4" ht="14.25" customHeight="1">
      <c r="D663" s="4"/>
    </row>
    <row r="664" spans="4:4" ht="14.25" customHeight="1">
      <c r="D664" s="4"/>
    </row>
    <row r="665" spans="4:4" ht="14.25" customHeight="1">
      <c r="D665" s="4"/>
    </row>
    <row r="666" spans="4:4" ht="14.25" customHeight="1">
      <c r="D666" s="4"/>
    </row>
    <row r="667" spans="4:4" ht="14.25" customHeight="1">
      <c r="D667" s="4"/>
    </row>
    <row r="668" spans="4:4" ht="14.25" customHeight="1">
      <c r="D668" s="4"/>
    </row>
    <row r="669" spans="4:4" ht="14.25" customHeight="1">
      <c r="D669" s="4"/>
    </row>
    <row r="670" spans="4:4" ht="14.25" customHeight="1">
      <c r="D670" s="4"/>
    </row>
    <row r="671" spans="4:4" ht="14.25" customHeight="1">
      <c r="D671" s="4"/>
    </row>
    <row r="672" spans="4:4" ht="14.25" customHeight="1">
      <c r="D672" s="4"/>
    </row>
    <row r="673" spans="4:4" ht="14.25" customHeight="1">
      <c r="D673" s="4"/>
    </row>
    <row r="674" spans="4:4" ht="14.25" customHeight="1">
      <c r="D674" s="4"/>
    </row>
    <row r="675" spans="4:4" ht="14.25" customHeight="1">
      <c r="D675" s="4"/>
    </row>
    <row r="676" spans="4:4" ht="14.25" customHeight="1">
      <c r="D676" s="4"/>
    </row>
    <row r="677" spans="4:4" ht="14.25" customHeight="1">
      <c r="D677" s="4"/>
    </row>
    <row r="678" spans="4:4" ht="14.25" customHeight="1">
      <c r="D678" s="4"/>
    </row>
    <row r="679" spans="4:4" ht="14.25" customHeight="1">
      <c r="D679" s="4"/>
    </row>
    <row r="680" spans="4:4" ht="14.25" customHeight="1">
      <c r="D680" s="4"/>
    </row>
    <row r="681" spans="4:4" ht="14.25" customHeight="1">
      <c r="D681" s="4"/>
    </row>
    <row r="682" spans="4:4" ht="14.25" customHeight="1">
      <c r="D682" s="4"/>
    </row>
    <row r="683" spans="4:4" ht="14.25" customHeight="1">
      <c r="D683" s="4"/>
    </row>
    <row r="684" spans="4:4" ht="14.25" customHeight="1">
      <c r="D684" s="4"/>
    </row>
    <row r="685" spans="4:4" ht="14.25" customHeight="1">
      <c r="D685" s="4"/>
    </row>
    <row r="686" spans="4:4" ht="14.25" customHeight="1">
      <c r="D686" s="4"/>
    </row>
    <row r="687" spans="4:4" ht="14.25" customHeight="1">
      <c r="D687" s="4"/>
    </row>
    <row r="688" spans="4:4" ht="14.25" customHeight="1">
      <c r="D688" s="4"/>
    </row>
    <row r="689" spans="4:4" ht="14.25" customHeight="1">
      <c r="D689" s="4"/>
    </row>
    <row r="690" spans="4:4" ht="14.25" customHeight="1">
      <c r="D690" s="4"/>
    </row>
    <row r="691" spans="4:4" ht="14.25" customHeight="1">
      <c r="D691" s="4"/>
    </row>
    <row r="692" spans="4:4" ht="14.25" customHeight="1">
      <c r="D692" s="4"/>
    </row>
    <row r="693" spans="4:4" ht="14.25" customHeight="1">
      <c r="D693" s="4"/>
    </row>
    <row r="694" spans="4:4" ht="14.25" customHeight="1">
      <c r="D694" s="4"/>
    </row>
    <row r="695" spans="4:4" ht="14.25" customHeight="1">
      <c r="D695" s="4"/>
    </row>
    <row r="696" spans="4:4" ht="14.25" customHeight="1">
      <c r="D696" s="4"/>
    </row>
    <row r="697" spans="4:4" ht="14.25" customHeight="1">
      <c r="D697" s="4"/>
    </row>
    <row r="698" spans="4:4" ht="14.25" customHeight="1">
      <c r="D698" s="4"/>
    </row>
    <row r="699" spans="4:4" ht="14.25" customHeight="1">
      <c r="D699" s="4"/>
    </row>
    <row r="700" spans="4:4" ht="14.25" customHeight="1">
      <c r="D700" s="4"/>
    </row>
    <row r="701" spans="4:4" ht="14.25" customHeight="1">
      <c r="D701" s="4"/>
    </row>
    <row r="702" spans="4:4" ht="14.25" customHeight="1">
      <c r="D702" s="4"/>
    </row>
    <row r="703" spans="4:4" ht="14.25" customHeight="1">
      <c r="D703" s="4"/>
    </row>
    <row r="704" spans="4:4" ht="14.25" customHeight="1">
      <c r="D704" s="4"/>
    </row>
    <row r="705" spans="4:4" ht="14.25" customHeight="1">
      <c r="D705" s="4"/>
    </row>
    <row r="706" spans="4:4" ht="14.25" customHeight="1">
      <c r="D706" s="4"/>
    </row>
    <row r="707" spans="4:4" ht="14.25" customHeight="1">
      <c r="D707" s="4"/>
    </row>
    <row r="708" spans="4:4" ht="14.25" customHeight="1">
      <c r="D708" s="4"/>
    </row>
    <row r="709" spans="4:4" ht="14.25" customHeight="1">
      <c r="D709" s="4"/>
    </row>
    <row r="710" spans="4:4" ht="14.25" customHeight="1">
      <c r="D710" s="4"/>
    </row>
    <row r="711" spans="4:4" ht="14.25" customHeight="1">
      <c r="D711" s="4"/>
    </row>
    <row r="712" spans="4:4" ht="14.25" customHeight="1">
      <c r="D712" s="4"/>
    </row>
    <row r="713" spans="4:4" ht="14.25" customHeight="1">
      <c r="D713" s="4"/>
    </row>
    <row r="714" spans="4:4" ht="14.25" customHeight="1">
      <c r="D714" s="4"/>
    </row>
    <row r="715" spans="4:4" ht="14.25" customHeight="1">
      <c r="D715" s="4"/>
    </row>
    <row r="716" spans="4:4" ht="14.25" customHeight="1">
      <c r="D716" s="4"/>
    </row>
    <row r="717" spans="4:4" ht="14.25" customHeight="1">
      <c r="D717" s="4"/>
    </row>
    <row r="718" spans="4:4" ht="14.25" customHeight="1">
      <c r="D718" s="4"/>
    </row>
    <row r="719" spans="4:4" ht="14.25" customHeight="1">
      <c r="D719" s="4"/>
    </row>
    <row r="720" spans="4:4" ht="14.25" customHeight="1">
      <c r="D720" s="4"/>
    </row>
    <row r="721" spans="4:4" ht="14.25" customHeight="1">
      <c r="D721" s="4"/>
    </row>
    <row r="722" spans="4:4" ht="14.25" customHeight="1">
      <c r="D722" s="4"/>
    </row>
    <row r="723" spans="4:4" ht="14.25" customHeight="1">
      <c r="D723" s="4"/>
    </row>
    <row r="724" spans="4:4" ht="14.25" customHeight="1">
      <c r="D724" s="4"/>
    </row>
    <row r="725" spans="4:4" ht="14.25" customHeight="1">
      <c r="D725" s="4"/>
    </row>
    <row r="726" spans="4:4" ht="14.25" customHeight="1">
      <c r="D726" s="4"/>
    </row>
    <row r="727" spans="4:4" ht="14.25" customHeight="1">
      <c r="D727" s="4"/>
    </row>
    <row r="728" spans="4:4" ht="14.25" customHeight="1">
      <c r="D728" s="4"/>
    </row>
    <row r="729" spans="4:4" ht="14.25" customHeight="1">
      <c r="D729" s="4"/>
    </row>
    <row r="730" spans="4:4" ht="14.25" customHeight="1">
      <c r="D730" s="4"/>
    </row>
    <row r="731" spans="4:4" ht="14.25" customHeight="1">
      <c r="D731" s="4"/>
    </row>
    <row r="732" spans="4:4" ht="14.25" customHeight="1">
      <c r="D732" s="4"/>
    </row>
    <row r="733" spans="4:4" ht="14.25" customHeight="1">
      <c r="D733" s="4"/>
    </row>
    <row r="734" spans="4:4" ht="14.25" customHeight="1">
      <c r="D734" s="4"/>
    </row>
    <row r="735" spans="4:4" ht="14.25" customHeight="1">
      <c r="D735" s="4"/>
    </row>
    <row r="736" spans="4:4" ht="14.25" customHeight="1">
      <c r="D736" s="4"/>
    </row>
    <row r="737" spans="4:4" ht="14.25" customHeight="1">
      <c r="D737" s="4"/>
    </row>
    <row r="738" spans="4:4" ht="14.25" customHeight="1">
      <c r="D738" s="4"/>
    </row>
    <row r="739" spans="4:4" ht="14.25" customHeight="1">
      <c r="D739" s="4"/>
    </row>
    <row r="740" spans="4:4" ht="14.25" customHeight="1">
      <c r="D740" s="4"/>
    </row>
    <row r="741" spans="4:4" ht="14.25" customHeight="1">
      <c r="D741" s="4"/>
    </row>
    <row r="742" spans="4:4" ht="14.25" customHeight="1">
      <c r="D742" s="4"/>
    </row>
    <row r="743" spans="4:4" ht="14.25" customHeight="1">
      <c r="D743" s="4"/>
    </row>
    <row r="744" spans="4:4" ht="14.25" customHeight="1">
      <c r="D744" s="4"/>
    </row>
    <row r="745" spans="4:4" ht="14.25" customHeight="1">
      <c r="D745" s="4"/>
    </row>
    <row r="746" spans="4:4" ht="14.25" customHeight="1">
      <c r="D746" s="4"/>
    </row>
    <row r="747" spans="4:4" ht="14.25" customHeight="1">
      <c r="D747" s="4"/>
    </row>
    <row r="748" spans="4:4" ht="14.25" customHeight="1">
      <c r="D748" s="4"/>
    </row>
    <row r="749" spans="4:4" ht="14.25" customHeight="1">
      <c r="D749" s="4"/>
    </row>
    <row r="750" spans="4:4" ht="14.25" customHeight="1">
      <c r="D750" s="4"/>
    </row>
    <row r="751" spans="4:4" ht="14.25" customHeight="1">
      <c r="D751" s="4"/>
    </row>
    <row r="752" spans="4:4" ht="14.25" customHeight="1">
      <c r="D752" s="4"/>
    </row>
    <row r="753" spans="4:4" ht="14.25" customHeight="1">
      <c r="D753" s="4"/>
    </row>
    <row r="754" spans="4:4" ht="14.25" customHeight="1">
      <c r="D754" s="4"/>
    </row>
    <row r="755" spans="4:4" ht="14.25" customHeight="1">
      <c r="D755" s="4"/>
    </row>
    <row r="756" spans="4:4" ht="14.25" customHeight="1">
      <c r="D756" s="4"/>
    </row>
    <row r="757" spans="4:4" ht="14.25" customHeight="1">
      <c r="D757" s="4"/>
    </row>
    <row r="758" spans="4:4" ht="14.25" customHeight="1">
      <c r="D758" s="4"/>
    </row>
    <row r="759" spans="4:4" ht="14.25" customHeight="1">
      <c r="D759" s="4"/>
    </row>
    <row r="760" spans="4:4" ht="14.25" customHeight="1">
      <c r="D760" s="4"/>
    </row>
    <row r="761" spans="4:4" ht="14.25" customHeight="1">
      <c r="D761" s="4"/>
    </row>
    <row r="762" spans="4:4" ht="14.25" customHeight="1">
      <c r="D762" s="4"/>
    </row>
    <row r="763" spans="4:4" ht="14.25" customHeight="1">
      <c r="D763" s="4"/>
    </row>
    <row r="764" spans="4:4" ht="14.25" customHeight="1">
      <c r="D764" s="4"/>
    </row>
    <row r="765" spans="4:4" ht="14.25" customHeight="1">
      <c r="D765" s="4"/>
    </row>
    <row r="766" spans="4:4" ht="14.25" customHeight="1">
      <c r="D766" s="4"/>
    </row>
    <row r="767" spans="4:4" ht="14.25" customHeight="1">
      <c r="D767" s="4"/>
    </row>
    <row r="768" spans="4:4" ht="14.25" customHeight="1">
      <c r="D768" s="4"/>
    </row>
    <row r="769" spans="4:4" ht="14.25" customHeight="1">
      <c r="D769" s="4"/>
    </row>
    <row r="770" spans="4:4" ht="14.25" customHeight="1">
      <c r="D770" s="4"/>
    </row>
    <row r="771" spans="4:4" ht="14.25" customHeight="1">
      <c r="D771" s="4"/>
    </row>
    <row r="772" spans="4:4" ht="14.25" customHeight="1">
      <c r="D772" s="4"/>
    </row>
    <row r="773" spans="4:4" ht="14.25" customHeight="1">
      <c r="D773" s="4"/>
    </row>
    <row r="774" spans="4:4" ht="14.25" customHeight="1">
      <c r="D774" s="4"/>
    </row>
    <row r="775" spans="4:4" ht="14.25" customHeight="1">
      <c r="D775" s="4"/>
    </row>
    <row r="776" spans="4:4" ht="14.25" customHeight="1">
      <c r="D776" s="4"/>
    </row>
    <row r="777" spans="4:4" ht="14.25" customHeight="1">
      <c r="D777" s="4"/>
    </row>
    <row r="778" spans="4:4" ht="14.25" customHeight="1">
      <c r="D778" s="4"/>
    </row>
    <row r="779" spans="4:4" ht="14.25" customHeight="1">
      <c r="D779" s="4"/>
    </row>
    <row r="780" spans="4:4" ht="14.25" customHeight="1">
      <c r="D780" s="4"/>
    </row>
    <row r="781" spans="4:4" ht="14.25" customHeight="1">
      <c r="D781" s="4"/>
    </row>
    <row r="782" spans="4:4" ht="14.25" customHeight="1">
      <c r="D782" s="4"/>
    </row>
    <row r="783" spans="4:4" ht="14.25" customHeight="1">
      <c r="D783" s="4"/>
    </row>
    <row r="784" spans="4:4" ht="14.25" customHeight="1">
      <c r="D784" s="4"/>
    </row>
    <row r="785" spans="4:4" ht="14.25" customHeight="1">
      <c r="D785" s="4"/>
    </row>
    <row r="786" spans="4:4" ht="14.25" customHeight="1">
      <c r="D786" s="4"/>
    </row>
    <row r="787" spans="4:4" ht="14.25" customHeight="1">
      <c r="D787" s="4"/>
    </row>
    <row r="788" spans="4:4" ht="14.25" customHeight="1">
      <c r="D788" s="4"/>
    </row>
    <row r="789" spans="4:4" ht="14.25" customHeight="1">
      <c r="D789" s="4"/>
    </row>
    <row r="790" spans="4:4" ht="14.25" customHeight="1">
      <c r="D790" s="4"/>
    </row>
    <row r="791" spans="4:4" ht="14.25" customHeight="1">
      <c r="D791" s="4"/>
    </row>
    <row r="792" spans="4:4" ht="14.25" customHeight="1">
      <c r="D792" s="4"/>
    </row>
    <row r="793" spans="4:4" ht="14.25" customHeight="1">
      <c r="D793" s="4"/>
    </row>
    <row r="794" spans="4:4" ht="14.25" customHeight="1">
      <c r="D794" s="4"/>
    </row>
    <row r="795" spans="4:4" ht="14.25" customHeight="1">
      <c r="D795" s="4"/>
    </row>
    <row r="796" spans="4:4" ht="14.25" customHeight="1">
      <c r="D796" s="4"/>
    </row>
    <row r="797" spans="4:4" ht="14.25" customHeight="1">
      <c r="D797" s="4"/>
    </row>
    <row r="798" spans="4:4" ht="14.25" customHeight="1">
      <c r="D798" s="4"/>
    </row>
    <row r="799" spans="4:4" ht="14.25" customHeight="1">
      <c r="D799" s="4"/>
    </row>
    <row r="800" spans="4:4" ht="14.25" customHeight="1">
      <c r="D800" s="4"/>
    </row>
    <row r="801" spans="4:4" ht="14.25" customHeight="1">
      <c r="D801" s="4"/>
    </row>
    <row r="802" spans="4:4" ht="14.25" customHeight="1">
      <c r="D802" s="4"/>
    </row>
    <row r="803" spans="4:4" ht="14.25" customHeight="1">
      <c r="D803" s="4"/>
    </row>
    <row r="804" spans="4:4" ht="14.25" customHeight="1">
      <c r="D804" s="4"/>
    </row>
    <row r="805" spans="4:4" ht="14.25" customHeight="1">
      <c r="D805" s="4"/>
    </row>
    <row r="806" spans="4:4" ht="14.25" customHeight="1">
      <c r="D806" s="4"/>
    </row>
    <row r="807" spans="4:4" ht="14.25" customHeight="1">
      <c r="D807" s="4"/>
    </row>
    <row r="808" spans="4:4" ht="14.25" customHeight="1">
      <c r="D808" s="4"/>
    </row>
    <row r="809" spans="4:4" ht="14.25" customHeight="1">
      <c r="D809" s="4"/>
    </row>
    <row r="810" spans="4:4" ht="14.25" customHeight="1">
      <c r="D810" s="4"/>
    </row>
    <row r="811" spans="4:4" ht="14.25" customHeight="1">
      <c r="D811" s="4"/>
    </row>
    <row r="812" spans="4:4" ht="14.25" customHeight="1">
      <c r="D812" s="4"/>
    </row>
    <row r="813" spans="4:4" ht="14.25" customHeight="1">
      <c r="D813" s="4"/>
    </row>
    <row r="814" spans="4:4" ht="14.25" customHeight="1">
      <c r="D814" s="4"/>
    </row>
    <row r="815" spans="4:4" ht="14.25" customHeight="1">
      <c r="D815" s="4"/>
    </row>
    <row r="816" spans="4:4" ht="14.25" customHeight="1">
      <c r="D816" s="4"/>
    </row>
    <row r="817" spans="4:4" ht="14.25" customHeight="1">
      <c r="D817" s="4"/>
    </row>
    <row r="818" spans="4:4" ht="14.25" customHeight="1">
      <c r="D818" s="4"/>
    </row>
    <row r="819" spans="4:4" ht="14.25" customHeight="1">
      <c r="D819" s="4"/>
    </row>
    <row r="820" spans="4:4" ht="14.25" customHeight="1">
      <c r="D820" s="4"/>
    </row>
    <row r="821" spans="4:4" ht="14.25" customHeight="1">
      <c r="D821" s="4"/>
    </row>
    <row r="822" spans="4:4" ht="14.25" customHeight="1">
      <c r="D822" s="4"/>
    </row>
    <row r="823" spans="4:4" ht="14.25" customHeight="1">
      <c r="D823" s="4"/>
    </row>
    <row r="824" spans="4:4" ht="14.25" customHeight="1">
      <c r="D824" s="4"/>
    </row>
    <row r="825" spans="4:4" ht="14.25" customHeight="1">
      <c r="D825" s="4"/>
    </row>
    <row r="826" spans="4:4" ht="14.25" customHeight="1">
      <c r="D826" s="4"/>
    </row>
    <row r="827" spans="4:4" ht="14.25" customHeight="1">
      <c r="D827" s="4"/>
    </row>
    <row r="828" spans="4:4" ht="14.25" customHeight="1">
      <c r="D828" s="4"/>
    </row>
    <row r="829" spans="4:4" ht="14.25" customHeight="1">
      <c r="D829" s="4"/>
    </row>
    <row r="830" spans="4:4" ht="14.25" customHeight="1">
      <c r="D830" s="4"/>
    </row>
    <row r="831" spans="4:4" ht="14.25" customHeight="1">
      <c r="D831" s="4"/>
    </row>
    <row r="832" spans="4:4" ht="14.25" customHeight="1">
      <c r="D832" s="4"/>
    </row>
    <row r="833" spans="4:4" ht="14.25" customHeight="1">
      <c r="D833" s="4"/>
    </row>
    <row r="834" spans="4:4" ht="14.25" customHeight="1">
      <c r="D834" s="4"/>
    </row>
    <row r="835" spans="4:4" ht="14.25" customHeight="1">
      <c r="D835" s="4"/>
    </row>
    <row r="836" spans="4:4" ht="14.25" customHeight="1">
      <c r="D836" s="4"/>
    </row>
    <row r="837" spans="4:4" ht="14.25" customHeight="1">
      <c r="D837" s="4"/>
    </row>
    <row r="838" spans="4:4" ht="14.25" customHeight="1">
      <c r="D838" s="4"/>
    </row>
    <row r="839" spans="4:4" ht="14.25" customHeight="1">
      <c r="D839" s="4"/>
    </row>
    <row r="840" spans="4:4" ht="14.25" customHeight="1">
      <c r="D840" s="4"/>
    </row>
    <row r="841" spans="4:4" ht="14.25" customHeight="1">
      <c r="D841" s="4"/>
    </row>
    <row r="842" spans="4:4" ht="14.25" customHeight="1">
      <c r="D842" s="4"/>
    </row>
    <row r="843" spans="4:4" ht="14.25" customHeight="1">
      <c r="D843" s="4"/>
    </row>
    <row r="844" spans="4:4" ht="14.25" customHeight="1">
      <c r="D844" s="4"/>
    </row>
    <row r="845" spans="4:4" ht="14.25" customHeight="1">
      <c r="D845" s="4"/>
    </row>
    <row r="846" spans="4:4" ht="14.25" customHeight="1">
      <c r="D846" s="4"/>
    </row>
    <row r="847" spans="4:4" ht="14.25" customHeight="1">
      <c r="D847" s="4"/>
    </row>
    <row r="848" spans="4:4" ht="14.25" customHeight="1">
      <c r="D848" s="4"/>
    </row>
    <row r="849" spans="4:4" ht="14.25" customHeight="1">
      <c r="D849" s="4"/>
    </row>
    <row r="850" spans="4:4" ht="14.25" customHeight="1">
      <c r="D850" s="4"/>
    </row>
    <row r="851" spans="4:4" ht="14.25" customHeight="1">
      <c r="D851" s="4"/>
    </row>
    <row r="852" spans="4:4" ht="14.25" customHeight="1">
      <c r="D852" s="4"/>
    </row>
    <row r="853" spans="4:4" ht="14.25" customHeight="1">
      <c r="D853" s="4"/>
    </row>
    <row r="854" spans="4:4" ht="14.25" customHeight="1">
      <c r="D854" s="4"/>
    </row>
    <row r="855" spans="4:4" ht="14.25" customHeight="1">
      <c r="D855" s="4"/>
    </row>
    <row r="856" spans="4:4" ht="14.25" customHeight="1">
      <c r="D856" s="4"/>
    </row>
    <row r="857" spans="4:4" ht="14.25" customHeight="1">
      <c r="D857" s="4"/>
    </row>
    <row r="858" spans="4:4" ht="14.25" customHeight="1">
      <c r="D858" s="4"/>
    </row>
    <row r="859" spans="4:4" ht="14.25" customHeight="1">
      <c r="D859" s="4"/>
    </row>
    <row r="860" spans="4:4" ht="14.25" customHeight="1">
      <c r="D860" s="4"/>
    </row>
    <row r="861" spans="4:4" ht="14.25" customHeight="1">
      <c r="D861" s="4"/>
    </row>
    <row r="862" spans="4:4" ht="14.25" customHeight="1">
      <c r="D862" s="4"/>
    </row>
    <row r="863" spans="4:4" ht="14.25" customHeight="1">
      <c r="D863" s="4"/>
    </row>
    <row r="864" spans="4:4" ht="14.25" customHeight="1">
      <c r="D864" s="4"/>
    </row>
    <row r="865" spans="4:4" ht="14.25" customHeight="1">
      <c r="D865" s="4"/>
    </row>
    <row r="866" spans="4:4" ht="14.25" customHeight="1">
      <c r="D866" s="4"/>
    </row>
    <row r="867" spans="4:4" ht="14.25" customHeight="1">
      <c r="D867" s="4"/>
    </row>
    <row r="868" spans="4:4" ht="14.25" customHeight="1">
      <c r="D868" s="4"/>
    </row>
    <row r="869" spans="4:4" ht="14.25" customHeight="1">
      <c r="D869" s="4"/>
    </row>
    <row r="870" spans="4:4" ht="14.25" customHeight="1">
      <c r="D870" s="4"/>
    </row>
    <row r="871" spans="4:4" ht="14.25" customHeight="1">
      <c r="D871" s="4"/>
    </row>
    <row r="872" spans="4:4" ht="14.25" customHeight="1">
      <c r="D872" s="4"/>
    </row>
    <row r="873" spans="4:4" ht="14.25" customHeight="1">
      <c r="D873" s="4"/>
    </row>
    <row r="874" spans="4:4" ht="14.25" customHeight="1">
      <c r="D874" s="4"/>
    </row>
    <row r="875" spans="4:4" ht="14.25" customHeight="1">
      <c r="D875" s="4"/>
    </row>
    <row r="876" spans="4:4" ht="14.25" customHeight="1">
      <c r="D876" s="4"/>
    </row>
    <row r="877" spans="4:4" ht="14.25" customHeight="1">
      <c r="D877" s="4"/>
    </row>
    <row r="878" spans="4:4" ht="14.25" customHeight="1">
      <c r="D878" s="4"/>
    </row>
    <row r="879" spans="4:4" ht="14.25" customHeight="1">
      <c r="D879" s="4"/>
    </row>
    <row r="880" spans="4:4" ht="14.25" customHeight="1">
      <c r="D880" s="4"/>
    </row>
    <row r="881" spans="4:4" ht="14.25" customHeight="1">
      <c r="D881" s="4"/>
    </row>
    <row r="882" spans="4:4" ht="14.25" customHeight="1">
      <c r="D882" s="4"/>
    </row>
    <row r="883" spans="4:4" ht="14.25" customHeight="1">
      <c r="D883" s="4"/>
    </row>
    <row r="884" spans="4:4" ht="14.25" customHeight="1">
      <c r="D884" s="4"/>
    </row>
    <row r="885" spans="4:4" ht="14.25" customHeight="1">
      <c r="D885" s="4"/>
    </row>
    <row r="886" spans="4:4" ht="14.25" customHeight="1">
      <c r="D886" s="4"/>
    </row>
    <row r="887" spans="4:4" ht="14.25" customHeight="1">
      <c r="D887" s="4"/>
    </row>
    <row r="888" spans="4:4" ht="14.25" customHeight="1">
      <c r="D888" s="4"/>
    </row>
    <row r="889" spans="4:4" ht="14.25" customHeight="1">
      <c r="D889" s="4"/>
    </row>
    <row r="890" spans="4:4" ht="14.25" customHeight="1">
      <c r="D890" s="4"/>
    </row>
    <row r="891" spans="4:4" ht="14.25" customHeight="1">
      <c r="D891" s="4"/>
    </row>
    <row r="892" spans="4:4" ht="14.25" customHeight="1">
      <c r="D892" s="4"/>
    </row>
    <row r="893" spans="4:4" ht="14.25" customHeight="1">
      <c r="D893" s="4"/>
    </row>
    <row r="894" spans="4:4" ht="14.25" customHeight="1">
      <c r="D894" s="4"/>
    </row>
    <row r="895" spans="4:4" ht="14.25" customHeight="1">
      <c r="D895" s="4"/>
    </row>
    <row r="896" spans="4:4" ht="14.25" customHeight="1">
      <c r="D896" s="4"/>
    </row>
    <row r="897" spans="4:4" ht="14.25" customHeight="1">
      <c r="D897" s="4"/>
    </row>
    <row r="898" spans="4:4" ht="14.25" customHeight="1">
      <c r="D898" s="4"/>
    </row>
    <row r="899" spans="4:4" ht="14.25" customHeight="1">
      <c r="D899" s="4"/>
    </row>
    <row r="900" spans="4:4" ht="14.25" customHeight="1">
      <c r="D900" s="4"/>
    </row>
    <row r="901" spans="4:4" ht="14.25" customHeight="1">
      <c r="D901" s="4"/>
    </row>
    <row r="902" spans="4:4" ht="14.25" customHeight="1">
      <c r="D902" s="4"/>
    </row>
    <row r="903" spans="4:4" ht="14.25" customHeight="1">
      <c r="D903" s="4"/>
    </row>
    <row r="904" spans="4:4" ht="14.25" customHeight="1">
      <c r="D904" s="4"/>
    </row>
    <row r="905" spans="4:4" ht="14.25" customHeight="1">
      <c r="D905" s="4"/>
    </row>
    <row r="906" spans="4:4" ht="14.25" customHeight="1">
      <c r="D906" s="4"/>
    </row>
    <row r="907" spans="4:4" ht="14.25" customHeight="1">
      <c r="D907" s="4"/>
    </row>
    <row r="908" spans="4:4" ht="14.25" customHeight="1">
      <c r="D908" s="4"/>
    </row>
    <row r="909" spans="4:4" ht="14.25" customHeight="1">
      <c r="D909" s="4"/>
    </row>
    <row r="910" spans="4:4" ht="14.25" customHeight="1">
      <c r="D910" s="4"/>
    </row>
    <row r="911" spans="4:4" ht="14.25" customHeight="1">
      <c r="D911" s="4"/>
    </row>
    <row r="912" spans="4:4" ht="14.25" customHeight="1">
      <c r="D912" s="4"/>
    </row>
    <row r="913" spans="4:4" ht="14.25" customHeight="1">
      <c r="D913" s="4"/>
    </row>
    <row r="914" spans="4:4" ht="14.25" customHeight="1">
      <c r="D914" s="4"/>
    </row>
    <row r="915" spans="4:4" ht="14.25" customHeight="1">
      <c r="D915" s="4"/>
    </row>
    <row r="916" spans="4:4" ht="14.25" customHeight="1">
      <c r="D916" s="4"/>
    </row>
    <row r="917" spans="4:4" ht="14.25" customHeight="1">
      <c r="D917" s="4"/>
    </row>
    <row r="918" spans="4:4" ht="14.25" customHeight="1">
      <c r="D918" s="4"/>
    </row>
    <row r="919" spans="4:4" ht="14.25" customHeight="1">
      <c r="D919" s="4"/>
    </row>
    <row r="920" spans="4:4" ht="14.25" customHeight="1">
      <c r="D920" s="4"/>
    </row>
    <row r="921" spans="4:4" ht="14.25" customHeight="1">
      <c r="D921" s="4"/>
    </row>
    <row r="922" spans="4:4" ht="14.25" customHeight="1">
      <c r="D922" s="4"/>
    </row>
    <row r="923" spans="4:4" ht="14.25" customHeight="1">
      <c r="D923" s="4"/>
    </row>
    <row r="924" spans="4:4" ht="14.25" customHeight="1">
      <c r="D924" s="4"/>
    </row>
    <row r="925" spans="4:4" ht="14.25" customHeight="1">
      <c r="D925" s="4"/>
    </row>
    <row r="926" spans="4:4" ht="14.25" customHeight="1">
      <c r="D926" s="4"/>
    </row>
    <row r="927" spans="4:4" ht="14.25" customHeight="1">
      <c r="D927" s="4"/>
    </row>
    <row r="928" spans="4:4" ht="14.25" customHeight="1">
      <c r="D928" s="4"/>
    </row>
    <row r="929" spans="4:4" ht="14.25" customHeight="1">
      <c r="D929" s="4"/>
    </row>
    <row r="930" spans="4:4" ht="14.25" customHeight="1">
      <c r="D930" s="4"/>
    </row>
    <row r="931" spans="4:4" ht="14.25" customHeight="1">
      <c r="D931" s="4"/>
    </row>
    <row r="932" spans="4:4" ht="14.25" customHeight="1">
      <c r="D932" s="4"/>
    </row>
    <row r="933" spans="4:4" ht="14.25" customHeight="1">
      <c r="D933" s="4"/>
    </row>
    <row r="934" spans="4:4" ht="14.25" customHeight="1">
      <c r="D934" s="4"/>
    </row>
    <row r="935" spans="4:4" ht="14.25" customHeight="1">
      <c r="D935" s="4"/>
    </row>
    <row r="936" spans="4:4" ht="14.25" customHeight="1">
      <c r="D936" s="4"/>
    </row>
    <row r="937" spans="4:4" ht="14.25" customHeight="1">
      <c r="D937" s="4"/>
    </row>
    <row r="938" spans="4:4" ht="14.25" customHeight="1">
      <c r="D938" s="4"/>
    </row>
    <row r="939" spans="4:4" ht="14.25" customHeight="1">
      <c r="D939" s="4"/>
    </row>
    <row r="940" spans="4:4" ht="14.25" customHeight="1">
      <c r="D940" s="4"/>
    </row>
    <row r="941" spans="4:4" ht="14.25" customHeight="1">
      <c r="D941" s="4"/>
    </row>
    <row r="942" spans="4:4" ht="14.25" customHeight="1">
      <c r="D942" s="4"/>
    </row>
    <row r="943" spans="4:4" ht="14.25" customHeight="1">
      <c r="D943" s="4"/>
    </row>
    <row r="944" spans="4:4" ht="14.25" customHeight="1">
      <c r="D944" s="4"/>
    </row>
    <row r="945" spans="4:4" ht="14.25" customHeight="1">
      <c r="D945" s="4"/>
    </row>
    <row r="946" spans="4:4" ht="14.25" customHeight="1">
      <c r="D946" s="4"/>
    </row>
    <row r="947" spans="4:4" ht="14.25" customHeight="1">
      <c r="D947" s="4"/>
    </row>
    <row r="948" spans="4:4" ht="14.25" customHeight="1">
      <c r="D948" s="4"/>
    </row>
    <row r="949" spans="4:4" ht="14.25" customHeight="1">
      <c r="D949" s="4"/>
    </row>
    <row r="950" spans="4:4" ht="14.25" customHeight="1">
      <c r="D950" s="4"/>
    </row>
    <row r="951" spans="4:4" ht="14.25" customHeight="1">
      <c r="D951" s="4"/>
    </row>
    <row r="952" spans="4:4" ht="14.25" customHeight="1">
      <c r="D952" s="4"/>
    </row>
    <row r="953" spans="4:4" ht="14.25" customHeight="1">
      <c r="D953" s="4"/>
    </row>
    <row r="954" spans="4:4" ht="14.25" customHeight="1">
      <c r="D954" s="4"/>
    </row>
    <row r="955" spans="4:4" ht="14.25" customHeight="1">
      <c r="D955" s="4"/>
    </row>
    <row r="956" spans="4:4" ht="14.25" customHeight="1">
      <c r="D956" s="4"/>
    </row>
    <row r="957" spans="4:4" ht="14.25" customHeight="1">
      <c r="D957" s="4"/>
    </row>
    <row r="958" spans="4:4" ht="14.25" customHeight="1">
      <c r="D958" s="4"/>
    </row>
    <row r="959" spans="4:4" ht="14.25" customHeight="1">
      <c r="D959" s="4"/>
    </row>
    <row r="960" spans="4:4" ht="14.25" customHeight="1">
      <c r="D960" s="4"/>
    </row>
    <row r="961" spans="4:4" ht="14.25" customHeight="1">
      <c r="D961" s="4"/>
    </row>
    <row r="962" spans="4:4" ht="14.25" customHeight="1">
      <c r="D962" s="4"/>
    </row>
    <row r="963" spans="4:4" ht="14.25" customHeight="1">
      <c r="D963" s="4"/>
    </row>
    <row r="964" spans="4:4" ht="14.25" customHeight="1">
      <c r="D964" s="4"/>
    </row>
    <row r="965" spans="4:4" ht="14.25" customHeight="1">
      <c r="D965" s="4"/>
    </row>
    <row r="966" spans="4:4" ht="14.25" customHeight="1">
      <c r="D966" s="4"/>
    </row>
    <row r="967" spans="4:4" ht="14.25" customHeight="1">
      <c r="D967" s="4"/>
    </row>
    <row r="968" spans="4:4" ht="14.25" customHeight="1">
      <c r="D968" s="4"/>
    </row>
    <row r="969" spans="4:4" ht="14.25" customHeight="1">
      <c r="D969" s="4"/>
    </row>
    <row r="970" spans="4:4" ht="14.25" customHeight="1">
      <c r="D970" s="4"/>
    </row>
    <row r="971" spans="4:4" ht="14.25" customHeight="1">
      <c r="D971" s="4"/>
    </row>
    <row r="972" spans="4:4" ht="14.25" customHeight="1">
      <c r="D972" s="4"/>
    </row>
    <row r="973" spans="4:4" ht="14.25" customHeight="1">
      <c r="D973" s="4"/>
    </row>
    <row r="974" spans="4:4" ht="14.25" customHeight="1">
      <c r="D974" s="4"/>
    </row>
    <row r="975" spans="4:4" ht="14.25" customHeight="1">
      <c r="D975" s="4"/>
    </row>
    <row r="976" spans="4:4" ht="14.25" customHeight="1">
      <c r="D976" s="4"/>
    </row>
    <row r="977" spans="4:4" ht="14.25" customHeight="1">
      <c r="D977" s="4"/>
    </row>
    <row r="978" spans="4:4" ht="14.25" customHeight="1">
      <c r="D978" s="4"/>
    </row>
    <row r="979" spans="4:4" ht="14.25" customHeight="1">
      <c r="D979" s="4"/>
    </row>
    <row r="980" spans="4:4" ht="14.25" customHeight="1">
      <c r="D980" s="4"/>
    </row>
    <row r="981" spans="4:4" ht="14.25" customHeight="1">
      <c r="D981" s="4"/>
    </row>
    <row r="982" spans="4:4" ht="14.25" customHeight="1">
      <c r="D982" s="4"/>
    </row>
    <row r="983" spans="4:4" ht="14.25" customHeight="1">
      <c r="D983" s="4"/>
    </row>
    <row r="984" spans="4:4" ht="14.25" customHeight="1">
      <c r="D984" s="4"/>
    </row>
    <row r="985" spans="4:4" ht="14.25" customHeight="1">
      <c r="D985" s="4"/>
    </row>
    <row r="986" spans="4:4" ht="14.25" customHeight="1">
      <c r="D986" s="4"/>
    </row>
    <row r="987" spans="4:4" ht="14.25" customHeight="1">
      <c r="D987" s="4"/>
    </row>
    <row r="988" spans="4:4" ht="14.25" customHeight="1">
      <c r="D988" s="4"/>
    </row>
    <row r="989" spans="4:4" ht="14.25" customHeight="1">
      <c r="D989" s="4"/>
    </row>
    <row r="990" spans="4:4" ht="14.25" customHeight="1">
      <c r="D990" s="4"/>
    </row>
    <row r="991" spans="4:4" ht="14.25" customHeight="1">
      <c r="D991" s="4"/>
    </row>
    <row r="992" spans="4:4" ht="14.25" customHeight="1">
      <c r="D992" s="4"/>
    </row>
    <row r="993" spans="4:4" ht="14.25" customHeight="1">
      <c r="D993" s="4"/>
    </row>
    <row r="994" spans="4:4" ht="14.25" customHeight="1">
      <c r="D994" s="4"/>
    </row>
    <row r="995" spans="4:4" ht="14.25" customHeight="1">
      <c r="D995" s="4"/>
    </row>
    <row r="996" spans="4:4" ht="14.25" customHeight="1">
      <c r="D996" s="4"/>
    </row>
    <row r="997" spans="4:4" ht="14.25" customHeight="1">
      <c r="D997" s="4"/>
    </row>
    <row r="998" spans="4:4" ht="14.25" customHeight="1">
      <c r="D998" s="4"/>
    </row>
    <row r="999" spans="4:4" ht="14.25" customHeight="1">
      <c r="D999" s="4"/>
    </row>
    <row r="1000" spans="4:4" ht="14.25" customHeight="1">
      <c r="D1000" s="4"/>
    </row>
    <row r="1001" spans="4:4" ht="14.25" customHeight="1">
      <c r="D1001" s="4"/>
    </row>
    <row r="1002" spans="4:4" ht="14.25" customHeight="1">
      <c r="D1002" s="4"/>
    </row>
    <row r="1003" spans="4:4" ht="14.25" customHeight="1">
      <c r="D1003" s="4"/>
    </row>
    <row r="1004" spans="4:4" ht="14.25" customHeight="1">
      <c r="D1004" s="4"/>
    </row>
  </sheetData>
  <pageMargins left="0.7" right="0.7" top="0.75" bottom="0.75" header="0" footer="0"/>
  <pageSetup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4D27B-4DBF-4C31-AC06-B5D453FA3760}">
  <sheetPr>
    <tabColor rgb="FF00B0F0"/>
  </sheetPr>
  <dimension ref="A1:AH969"/>
  <sheetViews>
    <sheetView showZeros="0" zoomScale="80" zoomScaleNormal="80" workbookViewId="0">
      <pane ySplit="3" topLeftCell="A12" activePane="bottomLeft" state="frozen"/>
      <selection pane="bottomLeft" activeCell="D23" sqref="D23"/>
    </sheetView>
  </sheetViews>
  <sheetFormatPr defaultColWidth="14.453125" defaultRowHeight="15" customHeight="1"/>
  <cols>
    <col min="1" max="1" width="39.453125" customWidth="1"/>
    <col min="2" max="2" width="13.08984375" customWidth="1"/>
    <col min="3" max="3" width="12.54296875" customWidth="1"/>
    <col min="4" max="4" width="12.6328125" customWidth="1"/>
    <col min="5" max="5" width="16.54296875" customWidth="1"/>
    <col min="6" max="6" width="10.453125" customWidth="1"/>
    <col min="7" max="7" width="9.90625" customWidth="1"/>
    <col min="8" max="8" width="10.6328125" customWidth="1"/>
    <col min="9" max="9" width="10.54296875" customWidth="1"/>
    <col min="10" max="10" width="12" customWidth="1"/>
    <col min="11" max="11" width="11.54296875" customWidth="1"/>
    <col min="12" max="12" width="12.54296875" customWidth="1"/>
    <col min="13" max="13" width="14.36328125" customWidth="1"/>
    <col min="14" max="14" width="10.453125" customWidth="1"/>
    <col min="15" max="15" width="9.54296875" customWidth="1"/>
    <col min="16" max="16" width="8.6328125" customWidth="1"/>
    <col min="17" max="18" width="10.54296875" customWidth="1"/>
    <col min="19" max="19" width="8.6328125" customWidth="1"/>
    <col min="20" max="20" width="12.90625" customWidth="1"/>
    <col min="21" max="22" width="8.6328125" customWidth="1"/>
    <col min="23" max="23" width="34.453125" customWidth="1"/>
    <col min="24" max="24" width="19.54296875" customWidth="1"/>
    <col min="25" max="34" width="8.6328125" customWidth="1"/>
  </cols>
  <sheetData>
    <row r="1" spans="1:34" ht="14.25" customHeight="1">
      <c r="A1" s="88" t="s">
        <v>1356</v>
      </c>
      <c r="E1" s="2"/>
      <c r="F1" s="2"/>
      <c r="G1" s="2">
        <v>1</v>
      </c>
      <c r="H1" s="2">
        <v>2</v>
      </c>
      <c r="I1" s="2">
        <v>3</v>
      </c>
      <c r="J1" s="2">
        <v>4</v>
      </c>
      <c r="K1" s="2">
        <v>5</v>
      </c>
      <c r="L1" s="2">
        <v>6</v>
      </c>
      <c r="M1" s="2">
        <v>7</v>
      </c>
      <c r="N1" s="2">
        <v>8</v>
      </c>
      <c r="O1" s="2">
        <v>9</v>
      </c>
      <c r="P1" s="2">
        <v>10</v>
      </c>
    </row>
    <row r="2" spans="1:34" ht="14.25" customHeight="1">
      <c r="A2" s="2"/>
      <c r="B2" s="2" t="s">
        <v>194</v>
      </c>
      <c r="C2" s="2" t="s">
        <v>167</v>
      </c>
      <c r="D2" s="2" t="s">
        <v>195</v>
      </c>
      <c r="E2" s="2" t="s">
        <v>196</v>
      </c>
      <c r="F2" s="2" t="s">
        <v>162</v>
      </c>
      <c r="G2" s="2" t="s">
        <v>103</v>
      </c>
      <c r="H2" s="2" t="s">
        <v>279</v>
      </c>
      <c r="I2" s="2" t="s">
        <v>706</v>
      </c>
      <c r="J2" s="2" t="s">
        <v>707</v>
      </c>
      <c r="K2" s="2" t="s">
        <v>708</v>
      </c>
      <c r="L2" s="2" t="s">
        <v>709</v>
      </c>
      <c r="M2" s="2" t="s">
        <v>710</v>
      </c>
      <c r="N2" s="89"/>
      <c r="O2" s="89"/>
      <c r="P2" s="89"/>
      <c r="Q2" s="2" t="s">
        <v>92</v>
      </c>
      <c r="R2" s="2"/>
      <c r="S2" s="2"/>
      <c r="T2" s="2"/>
      <c r="U2" s="2"/>
      <c r="V2" s="2"/>
      <c r="W2" s="2"/>
      <c r="X2" s="2"/>
      <c r="Y2" s="2"/>
      <c r="Z2" s="2"/>
      <c r="AA2" s="2"/>
      <c r="AB2" s="2"/>
      <c r="AC2" s="2"/>
      <c r="AD2" s="2"/>
      <c r="AE2" s="2"/>
      <c r="AF2" s="2"/>
      <c r="AG2" s="2"/>
      <c r="AH2" s="2"/>
    </row>
    <row r="3" spans="1:34" ht="14.25" customHeight="1">
      <c r="A3" s="76"/>
      <c r="B3" s="90"/>
      <c r="C3" s="90"/>
      <c r="D3" s="90">
        <f t="shared" ref="D3:D9" si="0">SUM(B3:C3)</f>
        <v>0</v>
      </c>
      <c r="E3" s="91"/>
      <c r="F3" s="92"/>
      <c r="G3" s="2" t="s">
        <v>283</v>
      </c>
      <c r="I3" s="2"/>
      <c r="J3" s="2"/>
      <c r="K3" s="2"/>
      <c r="M3" s="2"/>
      <c r="N3" s="87"/>
      <c r="O3" s="87"/>
      <c r="P3" s="87"/>
      <c r="Q3" s="87"/>
      <c r="S3" s="199">
        <f t="shared" ref="S3:S29" si="1">+B3+C3-D3</f>
        <v>0</v>
      </c>
      <c r="T3" s="93"/>
      <c r="U3" s="94"/>
      <c r="V3" s="94"/>
      <c r="W3" s="76"/>
      <c r="X3" s="76"/>
      <c r="Y3" s="95"/>
      <c r="Z3" s="96"/>
      <c r="AA3" s="95"/>
      <c r="AB3" s="95"/>
      <c r="AC3" s="95"/>
      <c r="AD3" s="95"/>
      <c r="AE3" s="95"/>
      <c r="AF3" s="95"/>
      <c r="AG3" s="97"/>
      <c r="AH3" s="95"/>
    </row>
    <row r="4" spans="1:34" ht="14.25" customHeight="1">
      <c r="A4" s="336" t="s">
        <v>718</v>
      </c>
      <c r="B4" s="306">
        <v>228.8</v>
      </c>
      <c r="C4" s="319"/>
      <c r="D4" s="306">
        <f t="shared" si="0"/>
        <v>228.8</v>
      </c>
      <c r="E4" s="212" t="s">
        <v>365</v>
      </c>
      <c r="F4" s="307">
        <v>1</v>
      </c>
      <c r="G4" s="87">
        <f t="shared" ref="G4:P9" si="2">IF($F4=G$1,+$B4,0)</f>
        <v>228.8</v>
      </c>
      <c r="H4" s="87">
        <f t="shared" si="2"/>
        <v>0</v>
      </c>
      <c r="I4" s="87">
        <f t="shared" si="2"/>
        <v>0</v>
      </c>
      <c r="J4" s="87">
        <f t="shared" si="2"/>
        <v>0</v>
      </c>
      <c r="K4" s="87">
        <f t="shared" si="2"/>
        <v>0</v>
      </c>
      <c r="L4" s="87">
        <f t="shared" si="2"/>
        <v>0</v>
      </c>
      <c r="M4" s="87">
        <f t="shared" si="2"/>
        <v>0</v>
      </c>
      <c r="N4" s="87">
        <f t="shared" si="2"/>
        <v>0</v>
      </c>
      <c r="O4" s="87">
        <f t="shared" si="2"/>
        <v>0</v>
      </c>
      <c r="P4" s="87">
        <f t="shared" si="2"/>
        <v>0</v>
      </c>
      <c r="Q4" s="87">
        <f t="shared" ref="Q4:Q9" si="3">SUM(G4:O4)</f>
        <v>228.8</v>
      </c>
      <c r="S4" s="199">
        <f t="shared" si="1"/>
        <v>0</v>
      </c>
      <c r="T4" s="93"/>
      <c r="U4" s="94"/>
      <c r="V4" s="99"/>
      <c r="W4" s="77"/>
      <c r="X4" s="76"/>
      <c r="Y4" s="95"/>
      <c r="Z4" s="96"/>
      <c r="AA4" s="95"/>
      <c r="AB4" s="95"/>
      <c r="AC4" s="95"/>
      <c r="AD4" s="95"/>
      <c r="AE4" s="95"/>
      <c r="AF4" s="95"/>
      <c r="AG4" s="97"/>
      <c r="AH4" s="95"/>
    </row>
    <row r="5" spans="1:34" ht="14.25" customHeight="1">
      <c r="A5" s="336" t="s">
        <v>1368</v>
      </c>
      <c r="B5" s="306">
        <v>7.78</v>
      </c>
      <c r="C5" s="309"/>
      <c r="D5" s="306">
        <f t="shared" si="0"/>
        <v>7.78</v>
      </c>
      <c r="E5" s="212" t="s">
        <v>365</v>
      </c>
      <c r="F5" s="307">
        <v>2</v>
      </c>
      <c r="G5" s="87">
        <f t="shared" si="2"/>
        <v>0</v>
      </c>
      <c r="H5" s="87">
        <f t="shared" si="2"/>
        <v>7.78</v>
      </c>
      <c r="I5" s="87">
        <f t="shared" si="2"/>
        <v>0</v>
      </c>
      <c r="J5" s="87">
        <f t="shared" si="2"/>
        <v>0</v>
      </c>
      <c r="K5" s="87">
        <f t="shared" si="2"/>
        <v>0</v>
      </c>
      <c r="L5" s="87">
        <f t="shared" si="2"/>
        <v>0</v>
      </c>
      <c r="M5" s="87">
        <f t="shared" si="2"/>
        <v>0</v>
      </c>
      <c r="N5" s="87">
        <f t="shared" si="2"/>
        <v>0</v>
      </c>
      <c r="O5" s="87">
        <f t="shared" si="2"/>
        <v>0</v>
      </c>
      <c r="P5" s="87">
        <f t="shared" si="2"/>
        <v>0</v>
      </c>
      <c r="Q5" s="87">
        <f t="shared" si="3"/>
        <v>7.78</v>
      </c>
      <c r="S5" s="199">
        <f t="shared" si="1"/>
        <v>0</v>
      </c>
      <c r="T5" s="93"/>
      <c r="U5" s="94"/>
      <c r="V5" s="94"/>
      <c r="W5" s="76"/>
      <c r="X5" s="76"/>
      <c r="Y5" s="95"/>
      <c r="Z5" s="96"/>
      <c r="AA5" s="95"/>
      <c r="AB5" s="95"/>
      <c r="AC5" s="95"/>
      <c r="AD5" s="95"/>
      <c r="AE5" s="95"/>
      <c r="AF5" s="95"/>
      <c r="AG5" s="97"/>
      <c r="AH5" s="95"/>
    </row>
    <row r="6" spans="1:34" ht="14.25" customHeight="1">
      <c r="A6" s="336" t="s">
        <v>1371</v>
      </c>
      <c r="B6" s="309">
        <v>31.01</v>
      </c>
      <c r="C6" s="309"/>
      <c r="D6" s="306">
        <f t="shared" si="0"/>
        <v>31.01</v>
      </c>
      <c r="E6" s="212" t="s">
        <v>211</v>
      </c>
      <c r="F6" s="307">
        <v>7</v>
      </c>
      <c r="G6" s="87">
        <f t="shared" si="2"/>
        <v>0</v>
      </c>
      <c r="H6" s="87">
        <f t="shared" si="2"/>
        <v>0</v>
      </c>
      <c r="I6" s="87">
        <f t="shared" si="2"/>
        <v>0</v>
      </c>
      <c r="J6" s="87">
        <f t="shared" si="2"/>
        <v>0</v>
      </c>
      <c r="K6" s="87">
        <f t="shared" si="2"/>
        <v>0</v>
      </c>
      <c r="L6" s="87">
        <f t="shared" si="2"/>
        <v>0</v>
      </c>
      <c r="M6" s="87">
        <f t="shared" si="2"/>
        <v>31.01</v>
      </c>
      <c r="N6" s="87">
        <f t="shared" si="2"/>
        <v>0</v>
      </c>
      <c r="O6" s="87">
        <f t="shared" si="2"/>
        <v>0</v>
      </c>
      <c r="P6" s="87">
        <f t="shared" si="2"/>
        <v>0</v>
      </c>
      <c r="Q6" s="87">
        <f t="shared" si="3"/>
        <v>31.01</v>
      </c>
      <c r="S6" s="199">
        <f t="shared" si="1"/>
        <v>0</v>
      </c>
      <c r="T6" s="93"/>
      <c r="U6" s="94"/>
      <c r="V6" s="94"/>
      <c r="W6" s="77"/>
      <c r="X6" s="76"/>
      <c r="Y6" s="95"/>
      <c r="Z6" s="96"/>
      <c r="AA6" s="95"/>
      <c r="AB6" s="95"/>
      <c r="AC6" s="95"/>
      <c r="AD6" s="95"/>
      <c r="AE6" s="95"/>
      <c r="AF6" s="95"/>
      <c r="AG6" s="97"/>
      <c r="AH6" s="95"/>
    </row>
    <row r="7" spans="1:34" ht="14.25" customHeight="1">
      <c r="A7" s="336" t="s">
        <v>1372</v>
      </c>
      <c r="B7" s="309">
        <v>41.08</v>
      </c>
      <c r="C7" s="309"/>
      <c r="D7" s="306">
        <f t="shared" si="0"/>
        <v>41.08</v>
      </c>
      <c r="E7" s="212" t="s">
        <v>211</v>
      </c>
      <c r="F7" s="307">
        <v>6</v>
      </c>
      <c r="G7" s="87">
        <f t="shared" si="2"/>
        <v>0</v>
      </c>
      <c r="H7" s="87">
        <f t="shared" si="2"/>
        <v>0</v>
      </c>
      <c r="I7" s="87">
        <f t="shared" si="2"/>
        <v>0</v>
      </c>
      <c r="J7" s="87">
        <f t="shared" si="2"/>
        <v>0</v>
      </c>
      <c r="K7" s="87">
        <f t="shared" si="2"/>
        <v>0</v>
      </c>
      <c r="L7" s="87">
        <f t="shared" si="2"/>
        <v>41.08</v>
      </c>
      <c r="M7" s="87">
        <f t="shared" si="2"/>
        <v>0</v>
      </c>
      <c r="N7" s="87">
        <f t="shared" si="2"/>
        <v>0</v>
      </c>
      <c r="O7" s="87">
        <f t="shared" si="2"/>
        <v>0</v>
      </c>
      <c r="P7" s="87">
        <f t="shared" si="2"/>
        <v>0</v>
      </c>
      <c r="Q7" s="87">
        <f t="shared" si="3"/>
        <v>41.08</v>
      </c>
      <c r="S7" s="199">
        <f t="shared" si="1"/>
        <v>0</v>
      </c>
      <c r="T7" s="93"/>
      <c r="U7" s="94"/>
      <c r="V7" s="94"/>
      <c r="W7" s="77"/>
      <c r="X7" s="77"/>
      <c r="Y7" s="95"/>
      <c r="Z7" s="96"/>
      <c r="AA7" s="95"/>
      <c r="AB7" s="95"/>
      <c r="AC7" s="95"/>
      <c r="AD7" s="95"/>
      <c r="AE7" s="95"/>
      <c r="AF7" s="95"/>
      <c r="AG7" s="97"/>
      <c r="AH7" s="95"/>
    </row>
    <row r="8" spans="1:34" ht="14.25" customHeight="1">
      <c r="A8" s="336" t="s">
        <v>1373</v>
      </c>
      <c r="B8" s="309">
        <v>110.73</v>
      </c>
      <c r="C8" s="309"/>
      <c r="D8" s="306">
        <f t="shared" si="0"/>
        <v>110.73</v>
      </c>
      <c r="E8" s="212" t="s">
        <v>211</v>
      </c>
      <c r="F8" s="307">
        <v>5</v>
      </c>
      <c r="G8" s="87">
        <f t="shared" si="2"/>
        <v>0</v>
      </c>
      <c r="H8" s="87">
        <f t="shared" si="2"/>
        <v>0</v>
      </c>
      <c r="I8" s="87">
        <f t="shared" si="2"/>
        <v>0</v>
      </c>
      <c r="J8" s="87">
        <f t="shared" si="2"/>
        <v>0</v>
      </c>
      <c r="K8" s="87">
        <f t="shared" si="2"/>
        <v>110.73</v>
      </c>
      <c r="L8" s="87">
        <f t="shared" si="2"/>
        <v>0</v>
      </c>
      <c r="M8" s="87">
        <f t="shared" si="2"/>
        <v>0</v>
      </c>
      <c r="N8" s="87">
        <f t="shared" si="2"/>
        <v>0</v>
      </c>
      <c r="O8" s="87">
        <f t="shared" si="2"/>
        <v>0</v>
      </c>
      <c r="P8" s="87">
        <f t="shared" si="2"/>
        <v>0</v>
      </c>
      <c r="Q8" s="87">
        <f t="shared" si="3"/>
        <v>110.73</v>
      </c>
      <c r="S8" s="199">
        <f t="shared" si="1"/>
        <v>0</v>
      </c>
      <c r="T8" s="93"/>
      <c r="U8" s="94"/>
      <c r="V8" s="94"/>
      <c r="W8" s="77"/>
      <c r="X8" s="77"/>
      <c r="Y8" s="95"/>
      <c r="Z8" s="96"/>
      <c r="AA8" s="95"/>
      <c r="AB8" s="95"/>
      <c r="AC8" s="95"/>
      <c r="AD8" s="95"/>
      <c r="AE8" s="95"/>
      <c r="AF8" s="95"/>
      <c r="AG8" s="97"/>
      <c r="AH8" s="95"/>
    </row>
    <row r="9" spans="1:34" ht="14.25" customHeight="1">
      <c r="A9" s="305"/>
      <c r="B9" s="309"/>
      <c r="C9" s="306"/>
      <c r="D9" s="306">
        <f t="shared" si="0"/>
        <v>0</v>
      </c>
      <c r="E9" s="307"/>
      <c r="F9" s="307"/>
      <c r="G9" s="87">
        <f t="shared" si="2"/>
        <v>0</v>
      </c>
      <c r="H9" s="87">
        <f t="shared" si="2"/>
        <v>0</v>
      </c>
      <c r="I9" s="87">
        <f t="shared" si="2"/>
        <v>0</v>
      </c>
      <c r="J9" s="87">
        <f t="shared" si="2"/>
        <v>0</v>
      </c>
      <c r="K9" s="87">
        <f t="shared" si="2"/>
        <v>0</v>
      </c>
      <c r="L9" s="87">
        <f t="shared" si="2"/>
        <v>0</v>
      </c>
      <c r="M9" s="87">
        <f t="shared" si="2"/>
        <v>0</v>
      </c>
      <c r="N9" s="87">
        <f t="shared" si="2"/>
        <v>0</v>
      </c>
      <c r="O9" s="87">
        <f t="shared" si="2"/>
        <v>0</v>
      </c>
      <c r="P9" s="87">
        <f t="shared" si="2"/>
        <v>0</v>
      </c>
      <c r="Q9" s="87">
        <f t="shared" si="3"/>
        <v>0</v>
      </c>
      <c r="S9" s="199">
        <f t="shared" si="1"/>
        <v>0</v>
      </c>
      <c r="T9" s="93"/>
      <c r="U9" s="94"/>
      <c r="V9" s="94"/>
      <c r="W9" s="76"/>
      <c r="X9" s="76"/>
      <c r="Y9" s="95"/>
      <c r="Z9" s="96"/>
      <c r="AA9" s="95"/>
      <c r="AB9" s="95"/>
      <c r="AC9" s="95"/>
      <c r="AD9" s="95"/>
      <c r="AE9" s="95"/>
      <c r="AF9" s="95"/>
      <c r="AG9" s="97"/>
      <c r="AH9" s="95"/>
    </row>
    <row r="10" spans="1:34" ht="14.25" customHeight="1">
      <c r="A10" s="312" t="s">
        <v>217</v>
      </c>
      <c r="B10" s="313">
        <f>SUM(B3:B9)</f>
        <v>419.40000000000003</v>
      </c>
      <c r="C10" s="313">
        <f>SUM(C3:C9)</f>
        <v>0</v>
      </c>
      <c r="D10" s="313">
        <f>SUM(D3:D9)</f>
        <v>419.40000000000003</v>
      </c>
      <c r="E10" s="307"/>
      <c r="F10" s="332"/>
      <c r="G10" s="105">
        <f t="shared" ref="G10:Q10" si="4">SUM(G3:G9)</f>
        <v>228.8</v>
      </c>
      <c r="H10" s="105">
        <f t="shared" si="4"/>
        <v>7.78</v>
      </c>
      <c r="I10" s="105">
        <f t="shared" si="4"/>
        <v>0</v>
      </c>
      <c r="J10" s="105">
        <f t="shared" si="4"/>
        <v>0</v>
      </c>
      <c r="K10" s="105">
        <f t="shared" si="4"/>
        <v>110.73</v>
      </c>
      <c r="L10" s="105">
        <f t="shared" si="4"/>
        <v>41.08</v>
      </c>
      <c r="M10" s="105">
        <f t="shared" si="4"/>
        <v>31.01</v>
      </c>
      <c r="N10" s="105">
        <f t="shared" si="4"/>
        <v>0</v>
      </c>
      <c r="O10" s="105">
        <f t="shared" si="4"/>
        <v>0</v>
      </c>
      <c r="P10" s="105">
        <f t="shared" si="4"/>
        <v>0</v>
      </c>
      <c r="Q10" s="105">
        <f t="shared" si="4"/>
        <v>419.40000000000003</v>
      </c>
      <c r="S10" s="199">
        <f t="shared" si="1"/>
        <v>0</v>
      </c>
      <c r="T10" s="93"/>
      <c r="U10" s="94"/>
      <c r="V10" s="94"/>
      <c r="W10" s="76"/>
      <c r="X10" s="76"/>
      <c r="Y10" s="95"/>
      <c r="Z10" s="96"/>
      <c r="AA10" s="95"/>
      <c r="AB10" s="95"/>
      <c r="AC10" s="95"/>
      <c r="AD10" s="95"/>
      <c r="AE10" s="95"/>
      <c r="AF10" s="95"/>
      <c r="AG10" s="97"/>
      <c r="AH10" s="95"/>
    </row>
    <row r="11" spans="1:34" ht="14.25" customHeight="1">
      <c r="A11" s="336" t="s">
        <v>718</v>
      </c>
      <c r="B11" s="319">
        <v>228.8</v>
      </c>
      <c r="C11" s="319"/>
      <c r="D11" s="306">
        <f t="shared" ref="D11:D18" si="5">SUM(B11:C11)</f>
        <v>228.8</v>
      </c>
      <c r="E11" s="307"/>
      <c r="F11" s="307">
        <v>1</v>
      </c>
      <c r="G11" s="87">
        <f t="shared" ref="G11:P18" si="6">IF($F11=G$1,+$B11,0)</f>
        <v>228.8</v>
      </c>
      <c r="H11" s="87">
        <f t="shared" si="6"/>
        <v>0</v>
      </c>
      <c r="I11" s="87">
        <f t="shared" si="6"/>
        <v>0</v>
      </c>
      <c r="J11" s="87">
        <f t="shared" si="6"/>
        <v>0</v>
      </c>
      <c r="K11" s="87">
        <f t="shared" si="6"/>
        <v>0</v>
      </c>
      <c r="L11" s="87">
        <f t="shared" si="6"/>
        <v>0</v>
      </c>
      <c r="M11" s="87">
        <f t="shared" si="6"/>
        <v>0</v>
      </c>
      <c r="N11" s="87">
        <f t="shared" si="6"/>
        <v>0</v>
      </c>
      <c r="O11" s="87">
        <f t="shared" si="6"/>
        <v>0</v>
      </c>
      <c r="P11" s="87">
        <f t="shared" si="6"/>
        <v>0</v>
      </c>
      <c r="Q11" s="87">
        <f t="shared" ref="Q11:Q18" si="7">SUM(G11:O11)</f>
        <v>228.8</v>
      </c>
      <c r="S11" s="199">
        <f t="shared" si="1"/>
        <v>0</v>
      </c>
      <c r="T11" s="93"/>
      <c r="U11" s="94"/>
      <c r="V11" s="99"/>
      <c r="W11" s="77"/>
      <c r="X11" s="76"/>
      <c r="Y11" s="95"/>
      <c r="Z11" s="96"/>
      <c r="AA11" s="95"/>
      <c r="AB11" s="95"/>
      <c r="AC11" s="95"/>
      <c r="AD11" s="95"/>
      <c r="AE11" s="95"/>
      <c r="AF11" s="95"/>
      <c r="AG11" s="97"/>
      <c r="AH11" s="95"/>
    </row>
    <row r="12" spans="1:34" ht="14.25" customHeight="1">
      <c r="A12" s="336" t="s">
        <v>1251</v>
      </c>
      <c r="B12" s="306">
        <v>25.98</v>
      </c>
      <c r="C12" s="306"/>
      <c r="D12" s="306">
        <f t="shared" si="5"/>
        <v>25.98</v>
      </c>
      <c r="E12" s="307"/>
      <c r="F12" s="307">
        <v>2</v>
      </c>
      <c r="G12" s="87">
        <f t="shared" si="6"/>
        <v>0</v>
      </c>
      <c r="H12" s="87">
        <f t="shared" si="6"/>
        <v>25.98</v>
      </c>
      <c r="I12" s="87">
        <f t="shared" si="6"/>
        <v>0</v>
      </c>
      <c r="J12" s="87">
        <f t="shared" si="6"/>
        <v>0</v>
      </c>
      <c r="K12" s="87">
        <f t="shared" si="6"/>
        <v>0</v>
      </c>
      <c r="L12" s="87">
        <f t="shared" si="6"/>
        <v>0</v>
      </c>
      <c r="M12" s="87">
        <f t="shared" si="6"/>
        <v>0</v>
      </c>
      <c r="N12" s="87">
        <f t="shared" si="6"/>
        <v>0</v>
      </c>
      <c r="O12" s="87">
        <f t="shared" si="6"/>
        <v>0</v>
      </c>
      <c r="P12" s="87">
        <f t="shared" si="6"/>
        <v>0</v>
      </c>
      <c r="Q12" s="87">
        <f t="shared" si="7"/>
        <v>25.98</v>
      </c>
      <c r="S12" s="199">
        <f t="shared" si="1"/>
        <v>0</v>
      </c>
      <c r="T12" s="93"/>
      <c r="U12" s="94"/>
      <c r="V12" s="94"/>
      <c r="W12" s="77"/>
      <c r="X12" s="77"/>
      <c r="Y12" s="95"/>
      <c r="Z12" s="96"/>
      <c r="AA12" s="95"/>
      <c r="AB12" s="95"/>
      <c r="AC12" s="95"/>
      <c r="AD12" s="95"/>
      <c r="AE12" s="95"/>
      <c r="AF12" s="95"/>
      <c r="AG12" s="97"/>
      <c r="AH12" s="95"/>
    </row>
    <row r="13" spans="1:34" ht="14.25" customHeight="1">
      <c r="A13" s="321" t="s">
        <v>297</v>
      </c>
      <c r="B13" s="309"/>
      <c r="C13" s="309"/>
      <c r="D13" s="306">
        <f t="shared" si="5"/>
        <v>0</v>
      </c>
      <c r="E13" s="307"/>
      <c r="F13" s="307">
        <v>5</v>
      </c>
      <c r="G13" s="87">
        <f t="shared" si="6"/>
        <v>0</v>
      </c>
      <c r="H13" s="87">
        <f t="shared" si="6"/>
        <v>0</v>
      </c>
      <c r="I13" s="87">
        <f t="shared" si="6"/>
        <v>0</v>
      </c>
      <c r="J13" s="87">
        <f t="shared" si="6"/>
        <v>0</v>
      </c>
      <c r="K13" s="87">
        <f t="shared" si="6"/>
        <v>0</v>
      </c>
      <c r="L13" s="87">
        <f t="shared" si="6"/>
        <v>0</v>
      </c>
      <c r="M13" s="87">
        <f t="shared" si="6"/>
        <v>0</v>
      </c>
      <c r="N13" s="87">
        <f t="shared" si="6"/>
        <v>0</v>
      </c>
      <c r="O13" s="87">
        <f t="shared" si="6"/>
        <v>0</v>
      </c>
      <c r="P13" s="87">
        <f t="shared" si="6"/>
        <v>0</v>
      </c>
      <c r="Q13" s="87">
        <f t="shared" si="7"/>
        <v>0</v>
      </c>
      <c r="S13" s="199">
        <f t="shared" si="1"/>
        <v>0</v>
      </c>
      <c r="T13" s="93"/>
      <c r="U13" s="94"/>
      <c r="V13" s="99"/>
      <c r="W13" s="77"/>
      <c r="X13" s="76"/>
      <c r="Y13" s="95"/>
      <c r="Z13" s="96"/>
      <c r="AA13" s="95"/>
      <c r="AB13" s="95"/>
      <c r="AC13" s="95"/>
      <c r="AD13" s="95"/>
      <c r="AE13" s="95"/>
      <c r="AF13" s="95"/>
      <c r="AG13" s="97"/>
      <c r="AH13" s="95"/>
    </row>
    <row r="14" spans="1:34" ht="14.25" customHeight="1">
      <c r="A14" s="321" t="s">
        <v>1158</v>
      </c>
      <c r="B14" s="309">
        <v>41.08</v>
      </c>
      <c r="C14" s="309"/>
      <c r="D14" s="306">
        <f t="shared" si="5"/>
        <v>41.08</v>
      </c>
      <c r="E14" s="307"/>
      <c r="F14" s="307">
        <v>6</v>
      </c>
      <c r="G14" s="87">
        <f t="shared" si="6"/>
        <v>0</v>
      </c>
      <c r="H14" s="87">
        <f t="shared" si="6"/>
        <v>0</v>
      </c>
      <c r="I14" s="87">
        <f t="shared" si="6"/>
        <v>0</v>
      </c>
      <c r="J14" s="87">
        <f t="shared" si="6"/>
        <v>0</v>
      </c>
      <c r="K14" s="87">
        <f t="shared" si="6"/>
        <v>0</v>
      </c>
      <c r="L14" s="87">
        <f t="shared" si="6"/>
        <v>41.08</v>
      </c>
      <c r="M14" s="87">
        <f t="shared" si="6"/>
        <v>0</v>
      </c>
      <c r="N14" s="87">
        <f t="shared" si="6"/>
        <v>0</v>
      </c>
      <c r="O14" s="87">
        <f t="shared" si="6"/>
        <v>0</v>
      </c>
      <c r="P14" s="87">
        <f t="shared" si="6"/>
        <v>0</v>
      </c>
      <c r="Q14" s="87">
        <f t="shared" si="7"/>
        <v>41.08</v>
      </c>
      <c r="S14" s="199">
        <f t="shared" si="1"/>
        <v>0</v>
      </c>
      <c r="T14" s="93"/>
      <c r="U14" s="94"/>
      <c r="V14" s="94"/>
      <c r="W14" s="77"/>
      <c r="X14" s="77"/>
      <c r="Y14" s="95"/>
      <c r="Z14" s="96"/>
      <c r="AA14" s="95"/>
      <c r="AB14" s="95"/>
      <c r="AC14" s="95"/>
      <c r="AD14" s="95"/>
      <c r="AE14" s="95"/>
      <c r="AF14" s="95"/>
      <c r="AG14" s="97"/>
      <c r="AH14" s="95"/>
    </row>
    <row r="15" spans="1:34" ht="14.25" customHeight="1">
      <c r="A15" s="321" t="s">
        <v>1206</v>
      </c>
      <c r="B15" s="309">
        <v>25.72</v>
      </c>
      <c r="C15" s="309"/>
      <c r="D15" s="306">
        <f t="shared" si="5"/>
        <v>25.72</v>
      </c>
      <c r="E15" s="212"/>
      <c r="F15" s="307">
        <v>7</v>
      </c>
      <c r="G15" s="87">
        <f t="shared" si="6"/>
        <v>0</v>
      </c>
      <c r="H15" s="87">
        <f t="shared" si="6"/>
        <v>0</v>
      </c>
      <c r="I15" s="87">
        <f t="shared" si="6"/>
        <v>0</v>
      </c>
      <c r="J15" s="87">
        <f t="shared" si="6"/>
        <v>0</v>
      </c>
      <c r="K15" s="87">
        <f t="shared" si="6"/>
        <v>0</v>
      </c>
      <c r="L15" s="87">
        <f t="shared" si="6"/>
        <v>0</v>
      </c>
      <c r="M15" s="87">
        <f t="shared" si="6"/>
        <v>25.72</v>
      </c>
      <c r="N15" s="87">
        <f t="shared" si="6"/>
        <v>0</v>
      </c>
      <c r="O15" s="87">
        <f t="shared" si="6"/>
        <v>0</v>
      </c>
      <c r="P15" s="87">
        <f t="shared" si="6"/>
        <v>0</v>
      </c>
      <c r="Q15" s="87">
        <f t="shared" si="7"/>
        <v>25.72</v>
      </c>
      <c r="S15" s="199">
        <f t="shared" si="1"/>
        <v>0</v>
      </c>
      <c r="T15" s="93"/>
      <c r="U15" s="94"/>
      <c r="V15" s="94"/>
      <c r="W15" s="76"/>
      <c r="X15" s="76"/>
      <c r="Y15" s="95"/>
      <c r="Z15" s="96"/>
      <c r="AA15" s="95"/>
      <c r="AB15" s="95"/>
      <c r="AC15" s="95"/>
      <c r="AD15" s="95"/>
      <c r="AE15" s="95"/>
      <c r="AF15" s="95"/>
      <c r="AG15" s="97"/>
      <c r="AH15" s="95"/>
    </row>
    <row r="16" spans="1:34" ht="14.25" customHeight="1">
      <c r="A16" s="319" t="s">
        <v>1315</v>
      </c>
      <c r="B16" s="309">
        <v>9.98</v>
      </c>
      <c r="C16" s="309"/>
      <c r="D16" s="306">
        <f t="shared" si="5"/>
        <v>9.98</v>
      </c>
      <c r="E16" s="307"/>
      <c r="F16" s="307">
        <v>3</v>
      </c>
      <c r="G16" s="87">
        <f t="shared" si="6"/>
        <v>0</v>
      </c>
      <c r="H16" s="87">
        <f t="shared" si="6"/>
        <v>0</v>
      </c>
      <c r="I16" s="87">
        <f t="shared" si="6"/>
        <v>9.98</v>
      </c>
      <c r="J16" s="87">
        <f t="shared" si="6"/>
        <v>0</v>
      </c>
      <c r="K16" s="87">
        <f t="shared" si="6"/>
        <v>0</v>
      </c>
      <c r="L16" s="87">
        <f t="shared" si="6"/>
        <v>0</v>
      </c>
      <c r="M16" s="87">
        <f t="shared" si="6"/>
        <v>0</v>
      </c>
      <c r="N16" s="87">
        <f t="shared" si="6"/>
        <v>0</v>
      </c>
      <c r="O16" s="87">
        <f t="shared" si="6"/>
        <v>0</v>
      </c>
      <c r="P16" s="87">
        <f t="shared" si="6"/>
        <v>0</v>
      </c>
      <c r="Q16" s="87">
        <f t="shared" si="7"/>
        <v>9.98</v>
      </c>
      <c r="S16" s="199">
        <f t="shared" si="1"/>
        <v>0</v>
      </c>
      <c r="T16" s="93"/>
      <c r="U16" s="94"/>
      <c r="V16" s="94"/>
      <c r="W16" s="76"/>
      <c r="X16" s="76"/>
      <c r="Y16" s="95"/>
      <c r="Z16" s="96"/>
      <c r="AA16" s="95"/>
      <c r="AB16" s="95"/>
      <c r="AC16" s="95"/>
      <c r="AD16" s="95"/>
      <c r="AE16" s="95"/>
      <c r="AF16" s="95"/>
      <c r="AG16" s="97"/>
      <c r="AH16" s="95"/>
    </row>
    <row r="17" spans="1:34" ht="14.25" customHeight="1">
      <c r="A17" s="310"/>
      <c r="B17" s="309"/>
      <c r="C17" s="306"/>
      <c r="D17" s="306">
        <f t="shared" si="5"/>
        <v>0</v>
      </c>
      <c r="E17" s="212"/>
      <c r="F17" s="307"/>
      <c r="G17" s="87">
        <f t="shared" si="6"/>
        <v>0</v>
      </c>
      <c r="H17" s="87">
        <f t="shared" si="6"/>
        <v>0</v>
      </c>
      <c r="I17" s="87">
        <f t="shared" si="6"/>
        <v>0</v>
      </c>
      <c r="J17" s="87">
        <f t="shared" si="6"/>
        <v>0</v>
      </c>
      <c r="K17" s="87">
        <f t="shared" si="6"/>
        <v>0</v>
      </c>
      <c r="L17" s="87">
        <f t="shared" si="6"/>
        <v>0</v>
      </c>
      <c r="M17" s="87">
        <f t="shared" si="6"/>
        <v>0</v>
      </c>
      <c r="N17" s="87">
        <f t="shared" si="6"/>
        <v>0</v>
      </c>
      <c r="O17" s="87">
        <f t="shared" si="6"/>
        <v>0</v>
      </c>
      <c r="P17" s="87">
        <f t="shared" si="6"/>
        <v>0</v>
      </c>
      <c r="Q17" s="87">
        <f t="shared" si="7"/>
        <v>0</v>
      </c>
      <c r="S17" s="199">
        <f t="shared" si="1"/>
        <v>0</v>
      </c>
      <c r="T17" s="93"/>
      <c r="U17" s="94"/>
      <c r="V17" s="94"/>
      <c r="W17" s="77"/>
      <c r="X17" s="76"/>
      <c r="Y17" s="95"/>
      <c r="Z17" s="96"/>
      <c r="AA17" s="95"/>
      <c r="AB17" s="95"/>
      <c r="AC17" s="95"/>
      <c r="AD17" s="95"/>
      <c r="AE17" s="95"/>
      <c r="AF17" s="95"/>
      <c r="AG17" s="97"/>
      <c r="AH17" s="95"/>
    </row>
    <row r="18" spans="1:34" ht="14.25" customHeight="1">
      <c r="A18" s="310"/>
      <c r="B18" s="309"/>
      <c r="C18" s="306"/>
      <c r="D18" s="306">
        <f t="shared" si="5"/>
        <v>0</v>
      </c>
      <c r="E18" s="307"/>
      <c r="F18" s="315"/>
      <c r="G18" s="87">
        <f t="shared" si="6"/>
        <v>0</v>
      </c>
      <c r="H18" s="87">
        <f t="shared" si="6"/>
        <v>0</v>
      </c>
      <c r="I18" s="87">
        <f t="shared" si="6"/>
        <v>0</v>
      </c>
      <c r="J18" s="87">
        <f t="shared" si="6"/>
        <v>0</v>
      </c>
      <c r="K18" s="87">
        <f t="shared" si="6"/>
        <v>0</v>
      </c>
      <c r="L18" s="87">
        <f t="shared" si="6"/>
        <v>0</v>
      </c>
      <c r="M18" s="87">
        <f t="shared" si="6"/>
        <v>0</v>
      </c>
      <c r="N18" s="87">
        <f t="shared" si="6"/>
        <v>0</v>
      </c>
      <c r="O18" s="87">
        <f t="shared" si="6"/>
        <v>0</v>
      </c>
      <c r="P18" s="87">
        <f t="shared" si="6"/>
        <v>0</v>
      </c>
      <c r="Q18" s="87">
        <f t="shared" si="7"/>
        <v>0</v>
      </c>
      <c r="S18" s="199">
        <f t="shared" si="1"/>
        <v>0</v>
      </c>
      <c r="T18" s="93"/>
      <c r="U18" s="94"/>
      <c r="V18" s="94"/>
      <c r="W18" s="77"/>
      <c r="X18" s="77"/>
      <c r="Y18" s="95"/>
      <c r="Z18" s="96"/>
      <c r="AA18" s="95"/>
      <c r="AB18" s="95"/>
      <c r="AC18" s="95"/>
      <c r="AD18" s="95"/>
      <c r="AE18" s="95"/>
      <c r="AF18" s="95"/>
      <c r="AG18" s="97"/>
      <c r="AH18" s="95"/>
    </row>
    <row r="19" spans="1:34" ht="14.25" customHeight="1">
      <c r="A19" s="312" t="s">
        <v>222</v>
      </c>
      <c r="B19" s="316">
        <f t="shared" ref="B19:D19" si="8">SUM(B11:B18)</f>
        <v>331.56000000000006</v>
      </c>
      <c r="C19" s="316">
        <f t="shared" si="8"/>
        <v>0</v>
      </c>
      <c r="D19" s="316">
        <f t="shared" si="8"/>
        <v>331.56000000000006</v>
      </c>
      <c r="E19" s="317"/>
      <c r="F19" s="318"/>
      <c r="G19" s="110">
        <f t="shared" ref="G19:Q19" si="9">SUM(G11:G18)</f>
        <v>228.8</v>
      </c>
      <c r="H19" s="110">
        <f t="shared" si="9"/>
        <v>25.98</v>
      </c>
      <c r="I19" s="110">
        <f t="shared" si="9"/>
        <v>9.98</v>
      </c>
      <c r="J19" s="110">
        <f t="shared" si="9"/>
        <v>0</v>
      </c>
      <c r="K19" s="110">
        <f t="shared" si="9"/>
        <v>0</v>
      </c>
      <c r="L19" s="110">
        <f t="shared" si="9"/>
        <v>41.08</v>
      </c>
      <c r="M19" s="110">
        <f t="shared" si="9"/>
        <v>25.72</v>
      </c>
      <c r="N19" s="110">
        <f t="shared" si="9"/>
        <v>0</v>
      </c>
      <c r="O19" s="110">
        <f t="shared" si="9"/>
        <v>0</v>
      </c>
      <c r="P19" s="110">
        <f t="shared" si="9"/>
        <v>0</v>
      </c>
      <c r="Q19" s="110">
        <f t="shared" si="9"/>
        <v>331.56000000000006</v>
      </c>
      <c r="S19" s="129">
        <f t="shared" si="1"/>
        <v>0</v>
      </c>
      <c r="T19" s="93"/>
      <c r="U19" s="94"/>
      <c r="V19" s="94"/>
      <c r="W19" s="77"/>
      <c r="X19" s="77"/>
      <c r="Y19" s="95"/>
      <c r="Z19" s="96"/>
      <c r="AA19" s="95"/>
      <c r="AB19" s="95"/>
      <c r="AC19" s="95"/>
      <c r="AD19" s="95"/>
      <c r="AE19" s="95"/>
      <c r="AF19" s="95"/>
      <c r="AG19" s="97"/>
      <c r="AH19" s="95"/>
    </row>
    <row r="20" spans="1:34" ht="14.25" customHeight="1">
      <c r="A20" s="336" t="s">
        <v>718</v>
      </c>
      <c r="B20" s="309">
        <v>228.8</v>
      </c>
      <c r="C20" s="319"/>
      <c r="D20" s="306">
        <f t="shared" ref="D20:D28" si="10">SUM(B20:C20)</f>
        <v>228.8</v>
      </c>
      <c r="E20" s="307"/>
      <c r="F20" s="307">
        <v>1</v>
      </c>
      <c r="G20" s="87">
        <f t="shared" ref="G20:P28" si="11">IF($F20=G$1,+$B20,0)</f>
        <v>228.8</v>
      </c>
      <c r="H20" s="87">
        <f t="shared" si="11"/>
        <v>0</v>
      </c>
      <c r="I20" s="87">
        <f t="shared" si="11"/>
        <v>0</v>
      </c>
      <c r="J20" s="87">
        <f t="shared" si="11"/>
        <v>0</v>
      </c>
      <c r="K20" s="87">
        <f t="shared" si="11"/>
        <v>0</v>
      </c>
      <c r="L20" s="87">
        <f t="shared" si="11"/>
        <v>0</v>
      </c>
      <c r="M20" s="87">
        <f t="shared" si="11"/>
        <v>0</v>
      </c>
      <c r="N20" s="87">
        <f t="shared" si="11"/>
        <v>0</v>
      </c>
      <c r="O20" s="87">
        <f t="shared" si="11"/>
        <v>0</v>
      </c>
      <c r="P20" s="87">
        <f t="shared" si="11"/>
        <v>0</v>
      </c>
      <c r="Q20" s="87">
        <f t="shared" ref="Q20:Q28" si="12">SUM(G20:O20)</f>
        <v>228.8</v>
      </c>
      <c r="S20" s="199">
        <f t="shared" si="1"/>
        <v>0</v>
      </c>
      <c r="T20" s="93"/>
      <c r="U20" s="94"/>
      <c r="V20" s="99"/>
      <c r="W20" s="77"/>
      <c r="X20" s="76"/>
      <c r="Y20" s="95"/>
      <c r="Z20" s="96"/>
      <c r="AA20" s="95"/>
      <c r="AB20" s="95"/>
      <c r="AC20" s="95"/>
      <c r="AD20" s="95"/>
      <c r="AE20" s="95"/>
      <c r="AF20" s="95"/>
      <c r="AG20" s="97"/>
      <c r="AH20" s="95"/>
    </row>
    <row r="21" spans="1:34" ht="14.25" customHeight="1">
      <c r="A21" s="336" t="s">
        <v>1251</v>
      </c>
      <c r="B21" s="309">
        <v>8.16</v>
      </c>
      <c r="C21" s="309"/>
      <c r="D21" s="306">
        <f t="shared" si="10"/>
        <v>8.16</v>
      </c>
      <c r="E21" s="307"/>
      <c r="F21" s="307">
        <v>2</v>
      </c>
      <c r="G21" s="87">
        <f t="shared" si="11"/>
        <v>0</v>
      </c>
      <c r="H21" s="87">
        <f t="shared" si="11"/>
        <v>8.16</v>
      </c>
      <c r="I21" s="87">
        <f t="shared" si="11"/>
        <v>0</v>
      </c>
      <c r="J21" s="87">
        <f t="shared" si="11"/>
        <v>0</v>
      </c>
      <c r="K21" s="87">
        <f t="shared" si="11"/>
        <v>0</v>
      </c>
      <c r="L21" s="87">
        <f t="shared" si="11"/>
        <v>0</v>
      </c>
      <c r="M21" s="87">
        <f t="shared" si="11"/>
        <v>0</v>
      </c>
      <c r="N21" s="87">
        <f t="shared" si="11"/>
        <v>0</v>
      </c>
      <c r="O21" s="87">
        <f t="shared" si="11"/>
        <v>0</v>
      </c>
      <c r="P21" s="87">
        <f t="shared" si="11"/>
        <v>0</v>
      </c>
      <c r="Q21" s="100">
        <f t="shared" si="12"/>
        <v>8.16</v>
      </c>
      <c r="S21" s="199">
        <f t="shared" si="1"/>
        <v>0</v>
      </c>
      <c r="T21" s="93"/>
      <c r="U21" s="94"/>
      <c r="V21" s="94"/>
      <c r="W21" s="77"/>
      <c r="X21" s="77"/>
      <c r="Y21" s="95"/>
      <c r="Z21" s="96"/>
      <c r="AA21" s="95"/>
      <c r="AB21" s="95"/>
      <c r="AC21" s="95"/>
      <c r="AD21" s="95"/>
      <c r="AE21" s="95"/>
      <c r="AF21" s="95"/>
      <c r="AG21" s="97"/>
      <c r="AH21" s="95"/>
    </row>
    <row r="22" spans="1:34" ht="14.25" customHeight="1">
      <c r="A22" s="321" t="s">
        <v>297</v>
      </c>
      <c r="B22" s="306">
        <v>128.72999999999999</v>
      </c>
      <c r="C22" s="306"/>
      <c r="D22" s="306">
        <f t="shared" si="10"/>
        <v>128.72999999999999</v>
      </c>
      <c r="E22" s="212"/>
      <c r="F22" s="307">
        <v>5</v>
      </c>
      <c r="G22" s="87">
        <f t="shared" si="11"/>
        <v>0</v>
      </c>
      <c r="H22" s="87">
        <f t="shared" si="11"/>
        <v>0</v>
      </c>
      <c r="I22" s="87">
        <f t="shared" si="11"/>
        <v>0</v>
      </c>
      <c r="J22" s="87">
        <f t="shared" si="11"/>
        <v>0</v>
      </c>
      <c r="K22" s="87">
        <f t="shared" si="11"/>
        <v>128.72999999999999</v>
      </c>
      <c r="L22" s="87">
        <f t="shared" si="11"/>
        <v>0</v>
      </c>
      <c r="M22" s="87">
        <f t="shared" si="11"/>
        <v>0</v>
      </c>
      <c r="N22" s="87">
        <f t="shared" si="11"/>
        <v>0</v>
      </c>
      <c r="O22" s="87">
        <f t="shared" si="11"/>
        <v>0</v>
      </c>
      <c r="P22" s="87">
        <f t="shared" si="11"/>
        <v>0</v>
      </c>
      <c r="Q22" s="100">
        <f t="shared" si="12"/>
        <v>128.72999999999999</v>
      </c>
      <c r="S22" s="199">
        <f t="shared" si="1"/>
        <v>0</v>
      </c>
      <c r="T22" s="93"/>
      <c r="U22" s="94"/>
      <c r="V22" s="94"/>
      <c r="W22" s="77"/>
      <c r="X22" s="77"/>
      <c r="Y22" s="95"/>
      <c r="Z22" s="96"/>
      <c r="AA22" s="95"/>
      <c r="AB22" s="95"/>
      <c r="AC22" s="95"/>
      <c r="AD22" s="95"/>
      <c r="AE22" s="95"/>
      <c r="AF22" s="95"/>
      <c r="AG22" s="97"/>
      <c r="AH22" s="95"/>
    </row>
    <row r="23" spans="1:34" ht="14.25" customHeight="1">
      <c r="A23" s="321" t="s">
        <v>1158</v>
      </c>
      <c r="B23" s="306">
        <v>41.08</v>
      </c>
      <c r="C23" s="306"/>
      <c r="D23" s="306">
        <f t="shared" si="10"/>
        <v>41.08</v>
      </c>
      <c r="E23" s="212"/>
      <c r="F23" s="307">
        <v>6</v>
      </c>
      <c r="G23" s="87">
        <f t="shared" si="11"/>
        <v>0</v>
      </c>
      <c r="H23" s="87">
        <f t="shared" si="11"/>
        <v>0</v>
      </c>
      <c r="I23" s="87">
        <f t="shared" si="11"/>
        <v>0</v>
      </c>
      <c r="J23" s="87">
        <f t="shared" si="11"/>
        <v>0</v>
      </c>
      <c r="K23" s="87">
        <f t="shared" si="11"/>
        <v>0</v>
      </c>
      <c r="L23" s="87">
        <f t="shared" si="11"/>
        <v>41.08</v>
      </c>
      <c r="M23" s="87">
        <f t="shared" si="11"/>
        <v>0</v>
      </c>
      <c r="N23" s="87">
        <f t="shared" si="11"/>
        <v>0</v>
      </c>
      <c r="O23" s="87">
        <f t="shared" si="11"/>
        <v>0</v>
      </c>
      <c r="P23" s="87">
        <f t="shared" si="11"/>
        <v>0</v>
      </c>
      <c r="Q23" s="100">
        <f t="shared" si="12"/>
        <v>41.08</v>
      </c>
      <c r="S23" s="199">
        <f t="shared" si="1"/>
        <v>0</v>
      </c>
      <c r="T23" s="93"/>
      <c r="U23" s="94"/>
      <c r="V23" s="94"/>
      <c r="W23" s="76"/>
      <c r="X23" s="76"/>
      <c r="Y23" s="95"/>
      <c r="Z23" s="96"/>
      <c r="AA23" s="95"/>
      <c r="AB23" s="95"/>
      <c r="AC23" s="95"/>
      <c r="AD23" s="95"/>
      <c r="AE23" s="95"/>
      <c r="AF23" s="95"/>
      <c r="AG23" s="97"/>
      <c r="AH23" s="95"/>
    </row>
    <row r="24" spans="1:34" ht="14.25" customHeight="1">
      <c r="A24" s="321" t="s">
        <v>1315</v>
      </c>
      <c r="B24" s="306">
        <v>4.99</v>
      </c>
      <c r="C24" s="306"/>
      <c r="D24" s="306">
        <f t="shared" si="10"/>
        <v>4.99</v>
      </c>
      <c r="E24" s="307"/>
      <c r="F24" s="307">
        <v>3</v>
      </c>
      <c r="G24" s="87">
        <f t="shared" si="11"/>
        <v>0</v>
      </c>
      <c r="H24" s="87">
        <f t="shared" si="11"/>
        <v>0</v>
      </c>
      <c r="I24" s="87">
        <f t="shared" si="11"/>
        <v>4.99</v>
      </c>
      <c r="J24" s="87">
        <f t="shared" si="11"/>
        <v>0</v>
      </c>
      <c r="K24" s="87">
        <f t="shared" si="11"/>
        <v>0</v>
      </c>
      <c r="L24" s="87">
        <f t="shared" si="11"/>
        <v>0</v>
      </c>
      <c r="M24" s="87">
        <f t="shared" si="11"/>
        <v>0</v>
      </c>
      <c r="N24" s="87">
        <f t="shared" si="11"/>
        <v>0</v>
      </c>
      <c r="O24" s="87">
        <f t="shared" si="11"/>
        <v>0</v>
      </c>
      <c r="P24" s="87">
        <f t="shared" si="11"/>
        <v>0</v>
      </c>
      <c r="Q24" s="100">
        <f t="shared" si="12"/>
        <v>4.99</v>
      </c>
      <c r="S24" s="199"/>
      <c r="T24" s="93"/>
      <c r="U24" s="94"/>
      <c r="V24" s="94"/>
      <c r="W24" s="76"/>
      <c r="X24" s="76"/>
      <c r="Y24" s="95"/>
      <c r="Z24" s="96"/>
      <c r="AA24" s="95"/>
      <c r="AB24" s="95"/>
      <c r="AC24" s="95"/>
      <c r="AD24" s="95"/>
      <c r="AE24" s="95"/>
      <c r="AF24" s="95"/>
      <c r="AG24" s="97"/>
      <c r="AH24" s="95"/>
    </row>
    <row r="25" spans="1:34" ht="14.25" customHeight="1">
      <c r="A25" s="337" t="s">
        <v>1206</v>
      </c>
      <c r="B25" s="306">
        <v>31.01</v>
      </c>
      <c r="C25" s="306"/>
      <c r="D25" s="306">
        <f t="shared" si="10"/>
        <v>31.01</v>
      </c>
      <c r="E25" s="212"/>
      <c r="F25" s="307">
        <v>7</v>
      </c>
      <c r="G25" s="87">
        <f t="shared" si="11"/>
        <v>0</v>
      </c>
      <c r="H25" s="87">
        <f t="shared" si="11"/>
        <v>0</v>
      </c>
      <c r="I25" s="87">
        <f t="shared" si="11"/>
        <v>0</v>
      </c>
      <c r="J25" s="87">
        <f t="shared" si="11"/>
        <v>0</v>
      </c>
      <c r="K25" s="87">
        <f t="shared" si="11"/>
        <v>0</v>
      </c>
      <c r="L25" s="87">
        <f t="shared" si="11"/>
        <v>0</v>
      </c>
      <c r="M25" s="87">
        <f t="shared" si="11"/>
        <v>31.01</v>
      </c>
      <c r="N25" s="87">
        <f t="shared" si="11"/>
        <v>0</v>
      </c>
      <c r="O25" s="87">
        <f t="shared" si="11"/>
        <v>0</v>
      </c>
      <c r="P25" s="87">
        <f t="shared" si="11"/>
        <v>0</v>
      </c>
      <c r="Q25" s="100">
        <f t="shared" si="12"/>
        <v>31.01</v>
      </c>
      <c r="S25" s="199">
        <f t="shared" si="1"/>
        <v>0</v>
      </c>
      <c r="T25" s="93"/>
      <c r="U25" s="94"/>
      <c r="V25" s="94"/>
      <c r="W25" s="76"/>
      <c r="X25" s="76"/>
      <c r="Y25" s="95"/>
      <c r="Z25" s="96"/>
      <c r="AA25" s="95"/>
      <c r="AB25" s="95"/>
      <c r="AC25" s="95"/>
      <c r="AD25" s="95"/>
      <c r="AE25" s="95"/>
      <c r="AF25" s="95"/>
      <c r="AG25" s="97"/>
      <c r="AH25" s="95"/>
    </row>
    <row r="26" spans="1:34" ht="14.25" customHeight="1">
      <c r="A26" s="310"/>
      <c r="B26" s="306"/>
      <c r="C26" s="306"/>
      <c r="D26" s="306">
        <f t="shared" si="10"/>
        <v>0</v>
      </c>
      <c r="E26" s="212"/>
      <c r="F26" s="307"/>
      <c r="G26" s="87">
        <f t="shared" si="11"/>
        <v>0</v>
      </c>
      <c r="H26" s="87">
        <f t="shared" si="11"/>
        <v>0</v>
      </c>
      <c r="I26" s="87">
        <f t="shared" si="11"/>
        <v>0</v>
      </c>
      <c r="J26" s="87">
        <f t="shared" si="11"/>
        <v>0</v>
      </c>
      <c r="K26" s="87">
        <f t="shared" si="11"/>
        <v>0</v>
      </c>
      <c r="L26" s="87">
        <f t="shared" si="11"/>
        <v>0</v>
      </c>
      <c r="M26" s="87">
        <f t="shared" si="11"/>
        <v>0</v>
      </c>
      <c r="N26" s="87">
        <f t="shared" si="11"/>
        <v>0</v>
      </c>
      <c r="O26" s="87">
        <f t="shared" si="11"/>
        <v>0</v>
      </c>
      <c r="P26" s="87">
        <f t="shared" si="11"/>
        <v>0</v>
      </c>
      <c r="Q26" s="100">
        <f t="shared" si="12"/>
        <v>0</v>
      </c>
      <c r="S26" s="199">
        <f t="shared" si="1"/>
        <v>0</v>
      </c>
      <c r="T26" s="93"/>
      <c r="U26" s="94"/>
      <c r="V26" s="94"/>
      <c r="W26" s="76"/>
      <c r="X26" s="76"/>
      <c r="Y26" s="95"/>
      <c r="Z26" s="96"/>
      <c r="AA26" s="95"/>
      <c r="AB26" s="95"/>
      <c r="AC26" s="95"/>
      <c r="AD26" s="95"/>
      <c r="AE26" s="95"/>
      <c r="AF26" s="95"/>
      <c r="AG26" s="97"/>
      <c r="AH26" s="95"/>
    </row>
    <row r="27" spans="1:34" ht="14.25" customHeight="1">
      <c r="A27" s="305"/>
      <c r="B27" s="306"/>
      <c r="C27" s="306"/>
      <c r="D27" s="306">
        <f t="shared" si="10"/>
        <v>0</v>
      </c>
      <c r="E27" s="212"/>
      <c r="F27" s="307"/>
      <c r="G27" s="87">
        <f t="shared" si="11"/>
        <v>0</v>
      </c>
      <c r="H27" s="87">
        <f t="shared" si="11"/>
        <v>0</v>
      </c>
      <c r="I27" s="87">
        <f t="shared" si="11"/>
        <v>0</v>
      </c>
      <c r="J27" s="87">
        <f t="shared" si="11"/>
        <v>0</v>
      </c>
      <c r="K27" s="87">
        <f t="shared" si="11"/>
        <v>0</v>
      </c>
      <c r="L27" s="87">
        <f t="shared" si="11"/>
        <v>0</v>
      </c>
      <c r="M27" s="87">
        <f t="shared" si="11"/>
        <v>0</v>
      </c>
      <c r="N27" s="87">
        <f t="shared" si="11"/>
        <v>0</v>
      </c>
      <c r="O27" s="87">
        <f t="shared" si="11"/>
        <v>0</v>
      </c>
      <c r="P27" s="87">
        <f t="shared" si="11"/>
        <v>0</v>
      </c>
      <c r="Q27" s="100">
        <f t="shared" si="12"/>
        <v>0</v>
      </c>
      <c r="S27" s="199">
        <f t="shared" si="1"/>
        <v>0</v>
      </c>
      <c r="T27" s="93"/>
      <c r="U27" s="94"/>
      <c r="V27" s="99"/>
      <c r="W27" s="77"/>
      <c r="X27" s="76"/>
      <c r="Y27" s="96"/>
      <c r="Z27" s="95"/>
      <c r="AA27" s="95"/>
      <c r="AB27" s="95"/>
      <c r="AC27" s="95"/>
      <c r="AD27" s="95"/>
      <c r="AE27" s="95"/>
      <c r="AF27" s="95"/>
      <c r="AG27" s="97"/>
      <c r="AH27" s="95"/>
    </row>
    <row r="28" spans="1:34" ht="14.25" customHeight="1">
      <c r="A28" s="310"/>
      <c r="B28" s="309"/>
      <c r="C28" s="306"/>
      <c r="D28" s="306">
        <f t="shared" si="10"/>
        <v>0</v>
      </c>
      <c r="E28" s="338"/>
      <c r="F28" s="317"/>
      <c r="G28" s="87">
        <f t="shared" si="11"/>
        <v>0</v>
      </c>
      <c r="H28" s="87">
        <f t="shared" si="11"/>
        <v>0</v>
      </c>
      <c r="I28" s="87">
        <f t="shared" si="11"/>
        <v>0</v>
      </c>
      <c r="J28" s="87">
        <f t="shared" si="11"/>
        <v>0</v>
      </c>
      <c r="K28" s="87">
        <f t="shared" si="11"/>
        <v>0</v>
      </c>
      <c r="L28" s="87">
        <f t="shared" si="11"/>
        <v>0</v>
      </c>
      <c r="M28" s="87">
        <f t="shared" si="11"/>
        <v>0</v>
      </c>
      <c r="N28" s="87">
        <f t="shared" si="11"/>
        <v>0</v>
      </c>
      <c r="O28" s="87">
        <f t="shared" si="11"/>
        <v>0</v>
      </c>
      <c r="P28" s="87">
        <f t="shared" si="11"/>
        <v>0</v>
      </c>
      <c r="Q28" s="100">
        <f t="shared" si="12"/>
        <v>0</v>
      </c>
      <c r="S28" s="199">
        <f t="shared" si="1"/>
        <v>0</v>
      </c>
    </row>
    <row r="29" spans="1:34" ht="14.25" customHeight="1">
      <c r="A29" s="312" t="s">
        <v>226</v>
      </c>
      <c r="B29" s="316">
        <f t="shared" ref="B29:D29" si="13">SUM(B20:B28)</f>
        <v>442.77</v>
      </c>
      <c r="C29" s="316">
        <f t="shared" si="13"/>
        <v>0</v>
      </c>
      <c r="D29" s="316">
        <f t="shared" si="13"/>
        <v>442.77</v>
      </c>
      <c r="E29" s="318"/>
      <c r="F29" s="317"/>
      <c r="G29" s="110">
        <f t="shared" ref="G29:Q29" si="14">SUM(G20:G28)</f>
        <v>228.8</v>
      </c>
      <c r="H29" s="110">
        <f t="shared" si="14"/>
        <v>8.16</v>
      </c>
      <c r="I29" s="110">
        <f t="shared" si="14"/>
        <v>4.99</v>
      </c>
      <c r="J29" s="110">
        <f t="shared" si="14"/>
        <v>0</v>
      </c>
      <c r="K29" s="110">
        <f t="shared" si="14"/>
        <v>128.72999999999999</v>
      </c>
      <c r="L29" s="110">
        <f t="shared" si="14"/>
        <v>41.08</v>
      </c>
      <c r="M29" s="110">
        <f t="shared" si="14"/>
        <v>31.01</v>
      </c>
      <c r="N29" s="110">
        <f t="shared" si="14"/>
        <v>0</v>
      </c>
      <c r="O29" s="110">
        <f t="shared" si="14"/>
        <v>0</v>
      </c>
      <c r="P29" s="110">
        <f t="shared" si="14"/>
        <v>0</v>
      </c>
      <c r="Q29" s="110">
        <f t="shared" si="14"/>
        <v>442.77</v>
      </c>
      <c r="S29" s="129">
        <f t="shared" si="1"/>
        <v>0</v>
      </c>
    </row>
    <row r="30" spans="1:34" ht="14.25" customHeight="1">
      <c r="A30" s="336" t="s">
        <v>718</v>
      </c>
      <c r="B30" s="309"/>
      <c r="C30" s="319"/>
      <c r="D30" s="306">
        <f t="shared" ref="D30:D36" si="15">SUM(B30:C30)</f>
        <v>0</v>
      </c>
      <c r="E30" s="307"/>
      <c r="F30" s="307">
        <v>1</v>
      </c>
      <c r="G30" s="87">
        <f t="shared" ref="G30:P36" si="16">IF($F30=G$1,+$B30,0)</f>
        <v>0</v>
      </c>
      <c r="H30" s="87">
        <f t="shared" si="16"/>
        <v>0</v>
      </c>
      <c r="I30" s="87">
        <f t="shared" si="16"/>
        <v>0</v>
      </c>
      <c r="J30" s="87">
        <f t="shared" si="16"/>
        <v>0</v>
      </c>
      <c r="K30" s="87">
        <f t="shared" si="16"/>
        <v>0</v>
      </c>
      <c r="L30" s="87">
        <f t="shared" si="16"/>
        <v>0</v>
      </c>
      <c r="M30" s="87">
        <f t="shared" si="16"/>
        <v>0</v>
      </c>
      <c r="N30" s="87">
        <f t="shared" si="16"/>
        <v>0</v>
      </c>
      <c r="O30" s="87">
        <f t="shared" si="16"/>
        <v>0</v>
      </c>
      <c r="P30" s="87">
        <f t="shared" si="16"/>
        <v>0</v>
      </c>
      <c r="Q30" s="100">
        <f t="shared" ref="Q30:Q36" si="17">SUM(G30:O30)</f>
        <v>0</v>
      </c>
      <c r="S30" s="199">
        <f t="shared" ref="S30:S34" si="18">+B31+C31-D31</f>
        <v>0</v>
      </c>
    </row>
    <row r="31" spans="1:34" ht="14.25" customHeight="1">
      <c r="A31" s="336"/>
      <c r="B31" s="309"/>
      <c r="C31" s="309"/>
      <c r="D31" s="306">
        <f t="shared" si="15"/>
        <v>0</v>
      </c>
      <c r="E31" s="307"/>
      <c r="F31" s="307">
        <v>2</v>
      </c>
      <c r="G31" s="87">
        <f t="shared" si="16"/>
        <v>0</v>
      </c>
      <c r="H31" s="87">
        <f t="shared" si="16"/>
        <v>0</v>
      </c>
      <c r="I31" s="87">
        <f t="shared" si="16"/>
        <v>0</v>
      </c>
      <c r="J31" s="87">
        <f t="shared" si="16"/>
        <v>0</v>
      </c>
      <c r="K31" s="87">
        <f t="shared" si="16"/>
        <v>0</v>
      </c>
      <c r="L31" s="87">
        <f t="shared" si="16"/>
        <v>0</v>
      </c>
      <c r="M31" s="87">
        <f t="shared" si="16"/>
        <v>0</v>
      </c>
      <c r="N31" s="87">
        <f t="shared" si="16"/>
        <v>0</v>
      </c>
      <c r="O31" s="87">
        <f t="shared" si="16"/>
        <v>0</v>
      </c>
      <c r="P31" s="87">
        <f t="shared" si="16"/>
        <v>0</v>
      </c>
      <c r="Q31" s="100">
        <f t="shared" si="17"/>
        <v>0</v>
      </c>
      <c r="S31" s="199">
        <f t="shared" si="18"/>
        <v>0</v>
      </c>
    </row>
    <row r="32" spans="1:34" ht="14.25" customHeight="1">
      <c r="A32" s="336"/>
      <c r="B32" s="306"/>
      <c r="C32" s="306"/>
      <c r="D32" s="306">
        <f t="shared" si="15"/>
        <v>0</v>
      </c>
      <c r="E32" s="307"/>
      <c r="F32" s="307"/>
      <c r="G32" s="87">
        <f t="shared" si="16"/>
        <v>0</v>
      </c>
      <c r="H32" s="87">
        <f t="shared" si="16"/>
        <v>0</v>
      </c>
      <c r="I32" s="87">
        <f t="shared" si="16"/>
        <v>0</v>
      </c>
      <c r="J32" s="87">
        <f t="shared" si="16"/>
        <v>0</v>
      </c>
      <c r="K32" s="87">
        <f t="shared" si="16"/>
        <v>0</v>
      </c>
      <c r="L32" s="87">
        <f t="shared" si="16"/>
        <v>0</v>
      </c>
      <c r="M32" s="87">
        <f t="shared" si="16"/>
        <v>0</v>
      </c>
      <c r="N32" s="87">
        <f t="shared" si="16"/>
        <v>0</v>
      </c>
      <c r="O32" s="87">
        <f t="shared" si="16"/>
        <v>0</v>
      </c>
      <c r="P32" s="87">
        <f t="shared" si="16"/>
        <v>0</v>
      </c>
      <c r="Q32" s="100">
        <f t="shared" si="17"/>
        <v>0</v>
      </c>
      <c r="S32" s="199">
        <f t="shared" si="18"/>
        <v>0</v>
      </c>
    </row>
    <row r="33" spans="1:19" ht="14.25" customHeight="1">
      <c r="B33" s="306"/>
      <c r="C33" s="306"/>
      <c r="D33" s="306">
        <f t="shared" si="15"/>
        <v>0</v>
      </c>
      <c r="E33" s="307"/>
      <c r="F33" s="307"/>
      <c r="G33" s="87">
        <f t="shared" si="16"/>
        <v>0</v>
      </c>
      <c r="H33" s="87">
        <f t="shared" si="16"/>
        <v>0</v>
      </c>
      <c r="I33" s="87">
        <f t="shared" si="16"/>
        <v>0</v>
      </c>
      <c r="J33" s="87">
        <f t="shared" si="16"/>
        <v>0</v>
      </c>
      <c r="K33" s="87">
        <f t="shared" si="16"/>
        <v>0</v>
      </c>
      <c r="L33" s="87">
        <f t="shared" si="16"/>
        <v>0</v>
      </c>
      <c r="M33" s="87">
        <f t="shared" si="16"/>
        <v>0</v>
      </c>
      <c r="N33" s="87">
        <f t="shared" si="16"/>
        <v>0</v>
      </c>
      <c r="O33" s="87">
        <f t="shared" si="16"/>
        <v>0</v>
      </c>
      <c r="P33" s="87">
        <f t="shared" si="16"/>
        <v>0</v>
      </c>
      <c r="Q33" s="100">
        <f t="shared" si="17"/>
        <v>0</v>
      </c>
      <c r="S33" s="199">
        <f t="shared" si="18"/>
        <v>0</v>
      </c>
    </row>
    <row r="34" spans="1:19" ht="14.25" customHeight="1">
      <c r="A34" s="319" t="s">
        <v>1315</v>
      </c>
      <c r="B34" s="319"/>
      <c r="C34" s="322"/>
      <c r="D34" s="306">
        <f t="shared" si="15"/>
        <v>0</v>
      </c>
      <c r="E34" s="307"/>
      <c r="F34" s="307"/>
      <c r="G34" s="87">
        <f t="shared" si="16"/>
        <v>0</v>
      </c>
      <c r="H34" s="87">
        <f t="shared" si="16"/>
        <v>0</v>
      </c>
      <c r="I34" s="87">
        <f t="shared" si="16"/>
        <v>0</v>
      </c>
      <c r="J34" s="87">
        <f t="shared" si="16"/>
        <v>0</v>
      </c>
      <c r="K34" s="87">
        <f t="shared" si="16"/>
        <v>0</v>
      </c>
      <c r="L34" s="87">
        <f t="shared" si="16"/>
        <v>0</v>
      </c>
      <c r="M34" s="87">
        <f t="shared" si="16"/>
        <v>0</v>
      </c>
      <c r="N34" s="87">
        <f t="shared" si="16"/>
        <v>0</v>
      </c>
      <c r="O34" s="87">
        <f t="shared" si="16"/>
        <v>0</v>
      </c>
      <c r="P34" s="87">
        <f t="shared" si="16"/>
        <v>0</v>
      </c>
      <c r="Q34" s="100">
        <f t="shared" si="17"/>
        <v>0</v>
      </c>
      <c r="S34" s="199">
        <f t="shared" si="18"/>
        <v>0</v>
      </c>
    </row>
    <row r="35" spans="1:19" ht="14.25" customHeight="1">
      <c r="A35" s="321" t="s">
        <v>1128</v>
      </c>
      <c r="B35" s="319"/>
      <c r="C35" s="306"/>
      <c r="D35" s="306">
        <f t="shared" si="15"/>
        <v>0</v>
      </c>
      <c r="E35" s="212"/>
      <c r="F35" s="307">
        <v>6</v>
      </c>
      <c r="G35" s="87">
        <f t="shared" si="16"/>
        <v>0</v>
      </c>
      <c r="H35" s="87">
        <f t="shared" si="16"/>
        <v>0</v>
      </c>
      <c r="I35" s="87">
        <f t="shared" si="16"/>
        <v>0</v>
      </c>
      <c r="J35" s="87">
        <f t="shared" si="16"/>
        <v>0</v>
      </c>
      <c r="K35" s="87">
        <f t="shared" si="16"/>
        <v>0</v>
      </c>
      <c r="L35" s="87">
        <f t="shared" si="16"/>
        <v>0</v>
      </c>
      <c r="M35" s="87">
        <f t="shared" si="16"/>
        <v>0</v>
      </c>
      <c r="N35" s="87">
        <f t="shared" si="16"/>
        <v>0</v>
      </c>
      <c r="O35" s="87">
        <f t="shared" si="16"/>
        <v>0</v>
      </c>
      <c r="P35" s="87">
        <f t="shared" si="16"/>
        <v>0</v>
      </c>
      <c r="Q35" s="100">
        <f t="shared" si="17"/>
        <v>0</v>
      </c>
      <c r="S35" s="199">
        <f t="shared" ref="S35:S62" si="19">+B35+C35-D35</f>
        <v>0</v>
      </c>
    </row>
    <row r="36" spans="1:19" ht="14.25" customHeight="1">
      <c r="A36" s="321" t="s">
        <v>297</v>
      </c>
      <c r="B36" s="319"/>
      <c r="C36" s="322"/>
      <c r="D36" s="306">
        <f t="shared" si="15"/>
        <v>0</v>
      </c>
      <c r="E36" s="212"/>
      <c r="F36" s="307">
        <v>5</v>
      </c>
      <c r="G36" s="87">
        <f t="shared" si="16"/>
        <v>0</v>
      </c>
      <c r="H36" s="87">
        <f t="shared" si="16"/>
        <v>0</v>
      </c>
      <c r="I36" s="87">
        <f t="shared" si="16"/>
        <v>0</v>
      </c>
      <c r="J36" s="87">
        <f t="shared" si="16"/>
        <v>0</v>
      </c>
      <c r="K36" s="87">
        <f t="shared" si="16"/>
        <v>0</v>
      </c>
      <c r="L36" s="87">
        <f t="shared" si="16"/>
        <v>0</v>
      </c>
      <c r="M36" s="87">
        <f t="shared" si="16"/>
        <v>0</v>
      </c>
      <c r="N36" s="87">
        <f t="shared" si="16"/>
        <v>0</v>
      </c>
      <c r="O36" s="87">
        <f t="shared" si="16"/>
        <v>0</v>
      </c>
      <c r="P36" s="87">
        <f t="shared" si="16"/>
        <v>0</v>
      </c>
      <c r="Q36" s="100">
        <f t="shared" si="17"/>
        <v>0</v>
      </c>
      <c r="S36" s="199">
        <f t="shared" si="19"/>
        <v>0</v>
      </c>
    </row>
    <row r="37" spans="1:19" ht="14.25" customHeight="1">
      <c r="A37" s="323" t="s">
        <v>234</v>
      </c>
      <c r="B37" s="324">
        <f t="shared" ref="B37:D37" si="20">SUM(B30:B36)</f>
        <v>0</v>
      </c>
      <c r="C37" s="324">
        <f t="shared" si="20"/>
        <v>0</v>
      </c>
      <c r="D37" s="324">
        <f t="shared" si="20"/>
        <v>0</v>
      </c>
      <c r="E37" s="317"/>
      <c r="F37" s="307"/>
      <c r="G37" s="105">
        <f t="shared" ref="G37:Q37" si="21">SUM(G30:G36)</f>
        <v>0</v>
      </c>
      <c r="H37" s="105">
        <f t="shared" si="21"/>
        <v>0</v>
      </c>
      <c r="I37" s="105">
        <f t="shared" si="21"/>
        <v>0</v>
      </c>
      <c r="J37" s="105">
        <f t="shared" si="21"/>
        <v>0</v>
      </c>
      <c r="K37" s="105">
        <f t="shared" si="21"/>
        <v>0</v>
      </c>
      <c r="L37" s="105">
        <f t="shared" si="21"/>
        <v>0</v>
      </c>
      <c r="M37" s="105">
        <f t="shared" si="21"/>
        <v>0</v>
      </c>
      <c r="N37" s="105">
        <f t="shared" si="21"/>
        <v>0</v>
      </c>
      <c r="O37" s="105">
        <f t="shared" si="21"/>
        <v>0</v>
      </c>
      <c r="P37" s="105">
        <f t="shared" si="21"/>
        <v>0</v>
      </c>
      <c r="Q37" s="105">
        <f t="shared" si="21"/>
        <v>0</v>
      </c>
      <c r="S37" s="129">
        <f t="shared" si="19"/>
        <v>0</v>
      </c>
    </row>
    <row r="38" spans="1:19" ht="14.25" customHeight="1">
      <c r="A38" s="337" t="s">
        <v>718</v>
      </c>
      <c r="B38" s="306"/>
      <c r="C38" s="325"/>
      <c r="D38" s="306">
        <f t="shared" ref="D38:D48" si="22">SUM(B38:C38)</f>
        <v>0</v>
      </c>
      <c r="E38" s="307"/>
      <c r="F38" s="307">
        <v>1</v>
      </c>
      <c r="G38" s="87">
        <f t="shared" ref="G38:P48" si="23">IF($F38=G$1,+$B38,0)</f>
        <v>0</v>
      </c>
      <c r="H38" s="87">
        <f t="shared" si="23"/>
        <v>0</v>
      </c>
      <c r="I38" s="87">
        <f t="shared" si="23"/>
        <v>0</v>
      </c>
      <c r="J38" s="87">
        <f t="shared" si="23"/>
        <v>0</v>
      </c>
      <c r="K38" s="87">
        <f t="shared" si="23"/>
        <v>0</v>
      </c>
      <c r="L38" s="87">
        <f t="shared" si="23"/>
        <v>0</v>
      </c>
      <c r="M38" s="87">
        <f t="shared" si="23"/>
        <v>0</v>
      </c>
      <c r="N38" s="87">
        <f t="shared" si="23"/>
        <v>0</v>
      </c>
      <c r="O38" s="87">
        <f t="shared" si="23"/>
        <v>0</v>
      </c>
      <c r="P38" s="87">
        <f t="shared" si="23"/>
        <v>0</v>
      </c>
      <c r="Q38" s="100">
        <f t="shared" ref="Q38:Q48" si="24">SUM(G38:O38)</f>
        <v>0</v>
      </c>
      <c r="S38" s="199">
        <f t="shared" si="19"/>
        <v>0</v>
      </c>
    </row>
    <row r="39" spans="1:19" ht="14.25" customHeight="1">
      <c r="A39" s="337"/>
      <c r="B39" s="306"/>
      <c r="C39" s="306"/>
      <c r="D39" s="306">
        <f t="shared" si="22"/>
        <v>0</v>
      </c>
      <c r="E39" s="307"/>
      <c r="F39" s="307"/>
      <c r="G39" s="87">
        <f t="shared" si="23"/>
        <v>0</v>
      </c>
      <c r="H39" s="87">
        <f t="shared" si="23"/>
        <v>0</v>
      </c>
      <c r="I39" s="87">
        <f t="shared" si="23"/>
        <v>0</v>
      </c>
      <c r="J39" s="87">
        <f t="shared" si="23"/>
        <v>0</v>
      </c>
      <c r="K39" s="87">
        <f t="shared" si="23"/>
        <v>0</v>
      </c>
      <c r="L39" s="87">
        <f t="shared" si="23"/>
        <v>0</v>
      </c>
      <c r="M39" s="87">
        <f t="shared" si="23"/>
        <v>0</v>
      </c>
      <c r="N39" s="87">
        <f t="shared" si="23"/>
        <v>0</v>
      </c>
      <c r="O39" s="87">
        <f t="shared" si="23"/>
        <v>0</v>
      </c>
      <c r="P39" s="87">
        <f t="shared" si="23"/>
        <v>0</v>
      </c>
      <c r="Q39" s="100">
        <f t="shared" si="24"/>
        <v>0</v>
      </c>
      <c r="S39" s="199">
        <f t="shared" si="19"/>
        <v>0</v>
      </c>
    </row>
    <row r="40" spans="1:19" ht="14.25" customHeight="1">
      <c r="A40" s="336"/>
      <c r="B40" s="306"/>
      <c r="C40" s="306"/>
      <c r="D40" s="306">
        <f t="shared" si="22"/>
        <v>0</v>
      </c>
      <c r="E40" s="307"/>
      <c r="F40" s="307"/>
      <c r="G40" s="87">
        <f t="shared" si="23"/>
        <v>0</v>
      </c>
      <c r="H40" s="87">
        <f t="shared" si="23"/>
        <v>0</v>
      </c>
      <c r="I40" s="87">
        <f t="shared" si="23"/>
        <v>0</v>
      </c>
      <c r="J40" s="87">
        <f t="shared" si="23"/>
        <v>0</v>
      </c>
      <c r="K40" s="87">
        <f t="shared" si="23"/>
        <v>0</v>
      </c>
      <c r="L40" s="87">
        <f t="shared" si="23"/>
        <v>0</v>
      </c>
      <c r="M40" s="87">
        <f t="shared" si="23"/>
        <v>0</v>
      </c>
      <c r="N40" s="87">
        <f t="shared" si="23"/>
        <v>0</v>
      </c>
      <c r="O40" s="87">
        <f t="shared" si="23"/>
        <v>0</v>
      </c>
      <c r="P40" s="87">
        <f t="shared" si="23"/>
        <v>0</v>
      </c>
      <c r="Q40" s="100">
        <f t="shared" si="24"/>
        <v>0</v>
      </c>
      <c r="S40" s="199">
        <f t="shared" si="19"/>
        <v>0</v>
      </c>
    </row>
    <row r="41" spans="1:19" ht="14.25" customHeight="1">
      <c r="A41" s="336" t="s">
        <v>1128</v>
      </c>
      <c r="B41" s="306"/>
      <c r="C41" s="306"/>
      <c r="D41" s="306">
        <f t="shared" si="22"/>
        <v>0</v>
      </c>
      <c r="E41" s="307"/>
      <c r="F41" s="307">
        <v>6</v>
      </c>
      <c r="G41" s="87">
        <f t="shared" si="23"/>
        <v>0</v>
      </c>
      <c r="H41" s="87">
        <f t="shared" si="23"/>
        <v>0</v>
      </c>
      <c r="I41" s="87">
        <f t="shared" si="23"/>
        <v>0</v>
      </c>
      <c r="J41" s="87">
        <f t="shared" si="23"/>
        <v>0</v>
      </c>
      <c r="K41" s="87">
        <f t="shared" si="23"/>
        <v>0</v>
      </c>
      <c r="L41" s="87">
        <f t="shared" si="23"/>
        <v>0</v>
      </c>
      <c r="M41" s="87">
        <f t="shared" si="23"/>
        <v>0</v>
      </c>
      <c r="N41" s="87">
        <f t="shared" si="23"/>
        <v>0</v>
      </c>
      <c r="O41" s="87">
        <f t="shared" si="23"/>
        <v>0</v>
      </c>
      <c r="P41" s="87">
        <f t="shared" si="23"/>
        <v>0</v>
      </c>
      <c r="Q41" s="100">
        <f t="shared" si="24"/>
        <v>0</v>
      </c>
      <c r="S41" s="199">
        <f t="shared" si="19"/>
        <v>0</v>
      </c>
    </row>
    <row r="42" spans="1:19" ht="14.25" customHeight="1">
      <c r="A42" s="305" t="s">
        <v>297</v>
      </c>
      <c r="B42" s="306"/>
      <c r="C42" s="306"/>
      <c r="D42" s="306">
        <f t="shared" si="22"/>
        <v>0</v>
      </c>
      <c r="E42" s="307"/>
      <c r="F42" s="307">
        <v>5</v>
      </c>
      <c r="G42" s="87">
        <f t="shared" si="23"/>
        <v>0</v>
      </c>
      <c r="H42" s="87">
        <f t="shared" si="23"/>
        <v>0</v>
      </c>
      <c r="I42" s="87">
        <f t="shared" si="23"/>
        <v>0</v>
      </c>
      <c r="J42" s="87">
        <f t="shared" si="23"/>
        <v>0</v>
      </c>
      <c r="K42" s="87">
        <f t="shared" si="23"/>
        <v>0</v>
      </c>
      <c r="L42" s="87">
        <f t="shared" si="23"/>
        <v>0</v>
      </c>
      <c r="M42" s="87">
        <f t="shared" si="23"/>
        <v>0</v>
      </c>
      <c r="N42" s="87">
        <f t="shared" si="23"/>
        <v>0</v>
      </c>
      <c r="O42" s="87">
        <f t="shared" si="23"/>
        <v>0</v>
      </c>
      <c r="P42" s="87">
        <f t="shared" si="23"/>
        <v>0</v>
      </c>
      <c r="Q42" s="100">
        <f t="shared" si="24"/>
        <v>0</v>
      </c>
      <c r="S42" s="199">
        <f t="shared" si="19"/>
        <v>0</v>
      </c>
    </row>
    <row r="43" spans="1:19" ht="14.25" customHeight="1">
      <c r="A43" s="336" t="s">
        <v>1206</v>
      </c>
      <c r="B43" s="306"/>
      <c r="C43" s="306"/>
      <c r="D43" s="306">
        <f t="shared" si="22"/>
        <v>0</v>
      </c>
      <c r="E43" s="212"/>
      <c r="F43" s="307">
        <v>7</v>
      </c>
      <c r="G43" s="87">
        <f t="shared" si="23"/>
        <v>0</v>
      </c>
      <c r="H43" s="87">
        <f t="shared" si="23"/>
        <v>0</v>
      </c>
      <c r="I43" s="87">
        <f t="shared" si="23"/>
        <v>0</v>
      </c>
      <c r="J43" s="87">
        <f t="shared" si="23"/>
        <v>0</v>
      </c>
      <c r="K43" s="87">
        <f t="shared" si="23"/>
        <v>0</v>
      </c>
      <c r="L43" s="87">
        <f t="shared" si="23"/>
        <v>0</v>
      </c>
      <c r="M43" s="87">
        <f t="shared" si="23"/>
        <v>0</v>
      </c>
      <c r="N43" s="87">
        <f t="shared" si="23"/>
        <v>0</v>
      </c>
      <c r="O43" s="87">
        <f t="shared" si="23"/>
        <v>0</v>
      </c>
      <c r="P43" s="87">
        <f t="shared" si="23"/>
        <v>0</v>
      </c>
      <c r="Q43" s="100">
        <f t="shared" si="24"/>
        <v>0</v>
      </c>
      <c r="S43" s="199">
        <f t="shared" si="19"/>
        <v>0</v>
      </c>
    </row>
    <row r="44" spans="1:19" ht="14.25" customHeight="1">
      <c r="A44" s="304"/>
      <c r="B44" s="306"/>
      <c r="C44" s="306"/>
      <c r="D44" s="306">
        <f t="shared" si="22"/>
        <v>0</v>
      </c>
      <c r="E44" s="307"/>
      <c r="F44" s="307"/>
      <c r="G44" s="87">
        <f t="shared" si="23"/>
        <v>0</v>
      </c>
      <c r="H44" s="87">
        <f t="shared" si="23"/>
        <v>0</v>
      </c>
      <c r="I44" s="87">
        <f t="shared" si="23"/>
        <v>0</v>
      </c>
      <c r="J44" s="87">
        <f t="shared" si="23"/>
        <v>0</v>
      </c>
      <c r="K44" s="87">
        <f t="shared" si="23"/>
        <v>0</v>
      </c>
      <c r="L44" s="87">
        <f t="shared" si="23"/>
        <v>0</v>
      </c>
      <c r="M44" s="87">
        <f t="shared" si="23"/>
        <v>0</v>
      </c>
      <c r="N44" s="87">
        <f t="shared" si="23"/>
        <v>0</v>
      </c>
      <c r="O44" s="87">
        <f t="shared" si="23"/>
        <v>0</v>
      </c>
      <c r="P44" s="87">
        <f t="shared" si="23"/>
        <v>0</v>
      </c>
      <c r="Q44" s="100">
        <f t="shared" si="24"/>
        <v>0</v>
      </c>
      <c r="S44" s="199">
        <f t="shared" si="19"/>
        <v>0</v>
      </c>
    </row>
    <row r="45" spans="1:19" ht="14.25" customHeight="1">
      <c r="A45" s="305"/>
      <c r="B45" s="306"/>
      <c r="C45" s="306"/>
      <c r="D45" s="306">
        <f t="shared" si="22"/>
        <v>0</v>
      </c>
      <c r="E45" s="307"/>
      <c r="F45" s="307"/>
      <c r="G45" s="87">
        <f t="shared" si="23"/>
        <v>0</v>
      </c>
      <c r="H45" s="87">
        <f t="shared" si="23"/>
        <v>0</v>
      </c>
      <c r="I45" s="87">
        <f t="shared" si="23"/>
        <v>0</v>
      </c>
      <c r="J45" s="87">
        <f t="shared" si="23"/>
        <v>0</v>
      </c>
      <c r="K45" s="87">
        <f t="shared" si="23"/>
        <v>0</v>
      </c>
      <c r="L45" s="87">
        <f t="shared" si="23"/>
        <v>0</v>
      </c>
      <c r="M45" s="87">
        <f t="shared" si="23"/>
        <v>0</v>
      </c>
      <c r="N45" s="87">
        <f t="shared" si="23"/>
        <v>0</v>
      </c>
      <c r="O45" s="87">
        <f t="shared" si="23"/>
        <v>0</v>
      </c>
      <c r="P45" s="87">
        <f t="shared" si="23"/>
        <v>0</v>
      </c>
      <c r="Q45" s="100">
        <f t="shared" si="24"/>
        <v>0</v>
      </c>
      <c r="S45" s="199">
        <f t="shared" si="19"/>
        <v>0</v>
      </c>
    </row>
    <row r="46" spans="1:19" ht="14.25" customHeight="1">
      <c r="A46" s="321"/>
      <c r="B46" s="306"/>
      <c r="C46" s="306"/>
      <c r="D46" s="306">
        <f t="shared" si="22"/>
        <v>0</v>
      </c>
      <c r="E46" s="307"/>
      <c r="F46" s="307"/>
      <c r="G46" s="87">
        <f t="shared" si="23"/>
        <v>0</v>
      </c>
      <c r="H46" s="87">
        <f t="shared" si="23"/>
        <v>0</v>
      </c>
      <c r="I46" s="87">
        <f t="shared" si="23"/>
        <v>0</v>
      </c>
      <c r="J46" s="87">
        <f t="shared" si="23"/>
        <v>0</v>
      </c>
      <c r="K46" s="87">
        <f t="shared" si="23"/>
        <v>0</v>
      </c>
      <c r="L46" s="87">
        <f t="shared" si="23"/>
        <v>0</v>
      </c>
      <c r="M46" s="87">
        <f t="shared" si="23"/>
        <v>0</v>
      </c>
      <c r="N46" s="87">
        <f t="shared" si="23"/>
        <v>0</v>
      </c>
      <c r="O46" s="87">
        <f t="shared" si="23"/>
        <v>0</v>
      </c>
      <c r="P46" s="87">
        <f t="shared" si="23"/>
        <v>0</v>
      </c>
      <c r="Q46" s="100">
        <f t="shared" si="24"/>
        <v>0</v>
      </c>
      <c r="S46" s="199">
        <f t="shared" si="19"/>
        <v>0</v>
      </c>
    </row>
    <row r="47" spans="1:19" ht="14.25" customHeight="1">
      <c r="A47" s="321"/>
      <c r="B47" s="306"/>
      <c r="C47" s="306"/>
      <c r="D47" s="306">
        <f t="shared" si="22"/>
        <v>0</v>
      </c>
      <c r="E47" s="307"/>
      <c r="F47" s="307"/>
      <c r="G47" s="87">
        <f t="shared" si="23"/>
        <v>0</v>
      </c>
      <c r="H47" s="87">
        <f t="shared" si="23"/>
        <v>0</v>
      </c>
      <c r="I47" s="87">
        <f t="shared" si="23"/>
        <v>0</v>
      </c>
      <c r="J47" s="87">
        <f t="shared" si="23"/>
        <v>0</v>
      </c>
      <c r="K47" s="87">
        <f t="shared" si="23"/>
        <v>0</v>
      </c>
      <c r="L47" s="87">
        <f t="shared" si="23"/>
        <v>0</v>
      </c>
      <c r="M47" s="87">
        <f t="shared" si="23"/>
        <v>0</v>
      </c>
      <c r="N47" s="87">
        <f t="shared" si="23"/>
        <v>0</v>
      </c>
      <c r="O47" s="87">
        <f t="shared" si="23"/>
        <v>0</v>
      </c>
      <c r="P47" s="87">
        <f t="shared" si="23"/>
        <v>0</v>
      </c>
      <c r="Q47" s="100">
        <f t="shared" si="24"/>
        <v>0</v>
      </c>
      <c r="S47" s="199">
        <f t="shared" si="19"/>
        <v>0</v>
      </c>
    </row>
    <row r="48" spans="1:19" ht="14.25" customHeight="1">
      <c r="A48" s="321"/>
      <c r="B48" s="309"/>
      <c r="C48" s="306"/>
      <c r="D48" s="306">
        <f t="shared" si="22"/>
        <v>0</v>
      </c>
      <c r="E48" s="307"/>
      <c r="F48" s="307"/>
      <c r="G48" s="87">
        <f t="shared" si="23"/>
        <v>0</v>
      </c>
      <c r="H48" s="87">
        <f t="shared" si="23"/>
        <v>0</v>
      </c>
      <c r="I48" s="87">
        <f t="shared" si="23"/>
        <v>0</v>
      </c>
      <c r="J48" s="87">
        <f t="shared" si="23"/>
        <v>0</v>
      </c>
      <c r="K48" s="87">
        <f t="shared" si="23"/>
        <v>0</v>
      </c>
      <c r="L48" s="87">
        <f t="shared" si="23"/>
        <v>0</v>
      </c>
      <c r="M48" s="87">
        <f t="shared" si="23"/>
        <v>0</v>
      </c>
      <c r="N48" s="87">
        <f t="shared" si="23"/>
        <v>0</v>
      </c>
      <c r="O48" s="87">
        <f t="shared" si="23"/>
        <v>0</v>
      </c>
      <c r="P48" s="87">
        <f t="shared" si="23"/>
        <v>0</v>
      </c>
      <c r="Q48" s="100">
        <f t="shared" si="24"/>
        <v>0</v>
      </c>
      <c r="S48" s="199">
        <f t="shared" si="19"/>
        <v>0</v>
      </c>
    </row>
    <row r="49" spans="1:19" ht="16.5" customHeight="1">
      <c r="A49" s="323" t="s">
        <v>238</v>
      </c>
      <c r="B49" s="313">
        <f t="shared" ref="B49:D49" si="25">SUM(B38:B48)</f>
        <v>0</v>
      </c>
      <c r="C49" s="313">
        <f t="shared" si="25"/>
        <v>0</v>
      </c>
      <c r="D49" s="313">
        <f t="shared" si="25"/>
        <v>0</v>
      </c>
      <c r="E49" s="317"/>
      <c r="F49" s="317"/>
      <c r="G49" s="119">
        <f t="shared" ref="G49:Q49" si="26">SUM(G38:G48)</f>
        <v>0</v>
      </c>
      <c r="H49" s="119">
        <f t="shared" si="26"/>
        <v>0</v>
      </c>
      <c r="I49" s="119">
        <f t="shared" si="26"/>
        <v>0</v>
      </c>
      <c r="J49" s="119">
        <f t="shared" si="26"/>
        <v>0</v>
      </c>
      <c r="K49" s="119">
        <f t="shared" si="26"/>
        <v>0</v>
      </c>
      <c r="L49" s="119">
        <f t="shared" si="26"/>
        <v>0</v>
      </c>
      <c r="M49" s="119">
        <f t="shared" si="26"/>
        <v>0</v>
      </c>
      <c r="N49" s="119">
        <f t="shared" si="26"/>
        <v>0</v>
      </c>
      <c r="O49" s="119">
        <f t="shared" si="26"/>
        <v>0</v>
      </c>
      <c r="P49" s="119">
        <f t="shared" si="26"/>
        <v>0</v>
      </c>
      <c r="Q49" s="119">
        <f t="shared" si="26"/>
        <v>0</v>
      </c>
      <c r="S49" s="199">
        <f t="shared" si="19"/>
        <v>0</v>
      </c>
    </row>
    <row r="50" spans="1:19" ht="14.25" customHeight="1">
      <c r="A50" s="305" t="s">
        <v>718</v>
      </c>
      <c r="B50" s="309"/>
      <c r="C50" s="306"/>
      <c r="D50" s="306">
        <f t="shared" ref="D50:D58" si="27">SUM(B50:C50)</f>
        <v>0</v>
      </c>
      <c r="E50" s="317"/>
      <c r="F50" s="317">
        <v>1</v>
      </c>
      <c r="G50" s="87">
        <f t="shared" ref="G50:P58" si="28">IF($F50=G$1,+$B50,0)</f>
        <v>0</v>
      </c>
      <c r="H50" s="87">
        <f t="shared" si="28"/>
        <v>0</v>
      </c>
      <c r="I50" s="87">
        <f t="shared" si="28"/>
        <v>0</v>
      </c>
      <c r="J50" s="87">
        <f t="shared" si="28"/>
        <v>0</v>
      </c>
      <c r="K50" s="87">
        <f t="shared" si="28"/>
        <v>0</v>
      </c>
      <c r="L50" s="87">
        <f t="shared" si="28"/>
        <v>0</v>
      </c>
      <c r="M50" s="87">
        <f t="shared" si="28"/>
        <v>0</v>
      </c>
      <c r="N50" s="87">
        <f t="shared" si="28"/>
        <v>0</v>
      </c>
      <c r="O50" s="87">
        <f t="shared" si="28"/>
        <v>0</v>
      </c>
      <c r="P50" s="87">
        <f t="shared" si="28"/>
        <v>0</v>
      </c>
      <c r="Q50" s="100">
        <f t="shared" ref="Q50:Q58" si="29">SUM(G50:O50)</f>
        <v>0</v>
      </c>
      <c r="S50" s="199">
        <f t="shared" si="19"/>
        <v>0</v>
      </c>
    </row>
    <row r="51" spans="1:19" ht="14.25" customHeight="1">
      <c r="A51" s="336"/>
      <c r="B51" s="306"/>
      <c r="C51" s="306"/>
      <c r="D51" s="306">
        <f t="shared" si="27"/>
        <v>0</v>
      </c>
      <c r="E51" s="307"/>
      <c r="F51" s="307"/>
      <c r="G51" s="87">
        <f t="shared" si="28"/>
        <v>0</v>
      </c>
      <c r="H51" s="87">
        <f t="shared" si="28"/>
        <v>0</v>
      </c>
      <c r="I51" s="87">
        <f t="shared" si="28"/>
        <v>0</v>
      </c>
      <c r="J51" s="87">
        <f t="shared" si="28"/>
        <v>0</v>
      </c>
      <c r="K51" s="87">
        <f t="shared" si="28"/>
        <v>0</v>
      </c>
      <c r="L51" s="87">
        <f t="shared" si="28"/>
        <v>0</v>
      </c>
      <c r="M51" s="87">
        <f t="shared" si="28"/>
        <v>0</v>
      </c>
      <c r="N51" s="87">
        <f t="shared" si="28"/>
        <v>0</v>
      </c>
      <c r="O51" s="87">
        <f t="shared" si="28"/>
        <v>0</v>
      </c>
      <c r="P51" s="87">
        <f t="shared" si="28"/>
        <v>0</v>
      </c>
      <c r="Q51" s="100">
        <f t="shared" si="29"/>
        <v>0</v>
      </c>
      <c r="S51" s="199">
        <f t="shared" si="19"/>
        <v>0</v>
      </c>
    </row>
    <row r="52" spans="1:19" ht="14.25" customHeight="1">
      <c r="A52" s="336"/>
      <c r="B52" s="306"/>
      <c r="C52" s="306"/>
      <c r="D52" s="306">
        <f t="shared" si="27"/>
        <v>0</v>
      </c>
      <c r="E52" s="307"/>
      <c r="F52" s="307"/>
      <c r="G52" s="87">
        <f t="shared" si="28"/>
        <v>0</v>
      </c>
      <c r="H52" s="87">
        <f t="shared" si="28"/>
        <v>0</v>
      </c>
      <c r="I52" s="87">
        <f t="shared" si="28"/>
        <v>0</v>
      </c>
      <c r="J52" s="87">
        <f t="shared" si="28"/>
        <v>0</v>
      </c>
      <c r="K52" s="87">
        <f t="shared" si="28"/>
        <v>0</v>
      </c>
      <c r="L52" s="87">
        <f t="shared" si="28"/>
        <v>0</v>
      </c>
      <c r="M52" s="87">
        <f t="shared" si="28"/>
        <v>0</v>
      </c>
      <c r="N52" s="87">
        <f t="shared" si="28"/>
        <v>0</v>
      </c>
      <c r="O52" s="87">
        <f t="shared" si="28"/>
        <v>0</v>
      </c>
      <c r="P52" s="87">
        <f t="shared" si="28"/>
        <v>0</v>
      </c>
      <c r="Q52" s="100">
        <f t="shared" si="29"/>
        <v>0</v>
      </c>
      <c r="S52" s="199">
        <f t="shared" si="19"/>
        <v>0</v>
      </c>
    </row>
    <row r="53" spans="1:19" ht="15" customHeight="1">
      <c r="A53" s="336"/>
      <c r="B53" s="306"/>
      <c r="C53" s="306"/>
      <c r="D53" s="306">
        <f t="shared" si="27"/>
        <v>0</v>
      </c>
      <c r="E53" s="307"/>
      <c r="F53" s="307"/>
      <c r="G53" s="87">
        <f t="shared" si="28"/>
        <v>0</v>
      </c>
      <c r="H53" s="87">
        <f t="shared" si="28"/>
        <v>0</v>
      </c>
      <c r="I53" s="87">
        <f t="shared" si="28"/>
        <v>0</v>
      </c>
      <c r="J53" s="87">
        <f t="shared" si="28"/>
        <v>0</v>
      </c>
      <c r="K53" s="87">
        <f t="shared" si="28"/>
        <v>0</v>
      </c>
      <c r="L53" s="87">
        <f t="shared" si="28"/>
        <v>0</v>
      </c>
      <c r="M53" s="87">
        <f t="shared" si="28"/>
        <v>0</v>
      </c>
      <c r="N53" s="87">
        <f t="shared" si="28"/>
        <v>0</v>
      </c>
      <c r="O53" s="87">
        <f t="shared" si="28"/>
        <v>0</v>
      </c>
      <c r="P53" s="87">
        <f t="shared" si="28"/>
        <v>0</v>
      </c>
      <c r="Q53" s="100">
        <f t="shared" si="29"/>
        <v>0</v>
      </c>
      <c r="S53" s="199">
        <f t="shared" si="19"/>
        <v>0</v>
      </c>
    </row>
    <row r="54" spans="1:19" ht="14.25" customHeight="1">
      <c r="A54" s="336"/>
      <c r="B54" s="306"/>
      <c r="C54" s="306"/>
      <c r="D54" s="306">
        <f t="shared" si="27"/>
        <v>0</v>
      </c>
      <c r="E54" s="307"/>
      <c r="F54" s="307"/>
      <c r="G54" s="87">
        <f t="shared" si="28"/>
        <v>0</v>
      </c>
      <c r="H54" s="87">
        <f t="shared" si="28"/>
        <v>0</v>
      </c>
      <c r="I54" s="87">
        <f t="shared" si="28"/>
        <v>0</v>
      </c>
      <c r="J54" s="87">
        <f t="shared" si="28"/>
        <v>0</v>
      </c>
      <c r="K54" s="87">
        <f t="shared" si="28"/>
        <v>0</v>
      </c>
      <c r="L54" s="87">
        <f t="shared" si="28"/>
        <v>0</v>
      </c>
      <c r="M54" s="87">
        <f t="shared" si="28"/>
        <v>0</v>
      </c>
      <c r="N54" s="87">
        <f t="shared" si="28"/>
        <v>0</v>
      </c>
      <c r="O54" s="87">
        <f t="shared" si="28"/>
        <v>0</v>
      </c>
      <c r="P54" s="87">
        <f t="shared" si="28"/>
        <v>0</v>
      </c>
      <c r="Q54" s="100">
        <f t="shared" si="29"/>
        <v>0</v>
      </c>
      <c r="S54" s="199">
        <f t="shared" si="19"/>
        <v>0</v>
      </c>
    </row>
    <row r="55" spans="1:19" ht="14.25" customHeight="1">
      <c r="A55" s="305" t="s">
        <v>1158</v>
      </c>
      <c r="B55" s="306"/>
      <c r="C55" s="306"/>
      <c r="D55" s="306">
        <f t="shared" si="27"/>
        <v>0</v>
      </c>
      <c r="E55" s="307"/>
      <c r="F55" s="307">
        <v>6</v>
      </c>
      <c r="G55" s="87">
        <f t="shared" si="28"/>
        <v>0</v>
      </c>
      <c r="H55" s="87">
        <f t="shared" si="28"/>
        <v>0</v>
      </c>
      <c r="I55" s="87">
        <f t="shared" si="28"/>
        <v>0</v>
      </c>
      <c r="J55" s="87">
        <f t="shared" si="28"/>
        <v>0</v>
      </c>
      <c r="K55" s="87">
        <f t="shared" si="28"/>
        <v>0</v>
      </c>
      <c r="L55" s="87">
        <f t="shared" si="28"/>
        <v>0</v>
      </c>
      <c r="M55" s="87">
        <f t="shared" si="28"/>
        <v>0</v>
      </c>
      <c r="N55" s="87">
        <f t="shared" si="28"/>
        <v>0</v>
      </c>
      <c r="O55" s="87">
        <f t="shared" si="28"/>
        <v>0</v>
      </c>
      <c r="P55" s="87">
        <f t="shared" si="28"/>
        <v>0</v>
      </c>
      <c r="Q55" s="100">
        <f t="shared" si="29"/>
        <v>0</v>
      </c>
      <c r="S55" s="199">
        <f t="shared" si="19"/>
        <v>0</v>
      </c>
    </row>
    <row r="56" spans="1:19" ht="14.25" customHeight="1">
      <c r="A56" s="305" t="s">
        <v>297</v>
      </c>
      <c r="B56" s="309"/>
      <c r="C56" s="309"/>
      <c r="D56" s="306">
        <f t="shared" si="27"/>
        <v>0</v>
      </c>
      <c r="E56" s="317"/>
      <c r="F56" s="317">
        <v>5</v>
      </c>
      <c r="G56" s="87">
        <f t="shared" si="28"/>
        <v>0</v>
      </c>
      <c r="H56" s="87">
        <f t="shared" si="28"/>
        <v>0</v>
      </c>
      <c r="I56" s="87">
        <f t="shared" si="28"/>
        <v>0</v>
      </c>
      <c r="J56" s="87">
        <f t="shared" si="28"/>
        <v>0</v>
      </c>
      <c r="K56" s="87">
        <f t="shared" si="28"/>
        <v>0</v>
      </c>
      <c r="L56" s="87">
        <f t="shared" si="28"/>
        <v>0</v>
      </c>
      <c r="M56" s="87">
        <f t="shared" si="28"/>
        <v>0</v>
      </c>
      <c r="N56" s="87">
        <f t="shared" si="28"/>
        <v>0</v>
      </c>
      <c r="O56" s="87">
        <f t="shared" si="28"/>
        <v>0</v>
      </c>
      <c r="P56" s="87">
        <f t="shared" si="28"/>
        <v>0</v>
      </c>
      <c r="Q56" s="100">
        <f t="shared" si="29"/>
        <v>0</v>
      </c>
      <c r="S56" s="199">
        <f t="shared" si="19"/>
        <v>0</v>
      </c>
    </row>
    <row r="57" spans="1:19" ht="14.25" customHeight="1">
      <c r="A57" s="336" t="s">
        <v>1206</v>
      </c>
      <c r="B57" s="306"/>
      <c r="C57" s="306"/>
      <c r="D57" s="306">
        <f t="shared" si="27"/>
        <v>0</v>
      </c>
      <c r="E57" s="317"/>
      <c r="F57" s="317">
        <v>7</v>
      </c>
      <c r="G57" s="87">
        <f t="shared" si="28"/>
        <v>0</v>
      </c>
      <c r="H57" s="87">
        <f t="shared" si="28"/>
        <v>0</v>
      </c>
      <c r="I57" s="87">
        <f t="shared" si="28"/>
        <v>0</v>
      </c>
      <c r="J57" s="87">
        <f t="shared" si="28"/>
        <v>0</v>
      </c>
      <c r="K57" s="87">
        <f t="shared" si="28"/>
        <v>0</v>
      </c>
      <c r="L57" s="87">
        <f t="shared" si="28"/>
        <v>0</v>
      </c>
      <c r="M57" s="87">
        <f t="shared" si="28"/>
        <v>0</v>
      </c>
      <c r="N57" s="87">
        <f t="shared" si="28"/>
        <v>0</v>
      </c>
      <c r="O57" s="87">
        <f t="shared" si="28"/>
        <v>0</v>
      </c>
      <c r="P57" s="87">
        <f t="shared" si="28"/>
        <v>0</v>
      </c>
      <c r="Q57" s="100">
        <f t="shared" si="29"/>
        <v>0</v>
      </c>
      <c r="S57" s="199">
        <f t="shared" si="19"/>
        <v>0</v>
      </c>
    </row>
    <row r="58" spans="1:19" ht="14.25" customHeight="1">
      <c r="A58" s="305"/>
      <c r="B58" s="309"/>
      <c r="C58" s="306"/>
      <c r="D58" s="306">
        <f t="shared" si="27"/>
        <v>0</v>
      </c>
      <c r="E58" s="307"/>
      <c r="F58" s="307"/>
      <c r="G58" s="87">
        <f t="shared" si="28"/>
        <v>0</v>
      </c>
      <c r="H58" s="87">
        <f t="shared" si="28"/>
        <v>0</v>
      </c>
      <c r="I58" s="87">
        <f t="shared" si="28"/>
        <v>0</v>
      </c>
      <c r="J58" s="87">
        <f t="shared" si="28"/>
        <v>0</v>
      </c>
      <c r="K58" s="87">
        <f t="shared" si="28"/>
        <v>0</v>
      </c>
      <c r="L58" s="87">
        <f t="shared" si="28"/>
        <v>0</v>
      </c>
      <c r="M58" s="87">
        <f t="shared" si="28"/>
        <v>0</v>
      </c>
      <c r="N58" s="87">
        <f t="shared" si="28"/>
        <v>0</v>
      </c>
      <c r="O58" s="87">
        <f t="shared" si="28"/>
        <v>0</v>
      </c>
      <c r="P58" s="87">
        <f t="shared" si="28"/>
        <v>0</v>
      </c>
      <c r="Q58" s="100">
        <f t="shared" si="29"/>
        <v>0</v>
      </c>
      <c r="S58" s="199">
        <f t="shared" si="19"/>
        <v>0</v>
      </c>
    </row>
    <row r="59" spans="1:19" ht="14.25" customHeight="1">
      <c r="A59" s="323" t="s">
        <v>243</v>
      </c>
      <c r="B59" s="326">
        <f>SUM(B50:B58)</f>
        <v>0</v>
      </c>
      <c r="C59" s="326">
        <f>SUM(C50:C58)</f>
        <v>0</v>
      </c>
      <c r="D59" s="326">
        <f>SUM(D50:D58)</f>
        <v>0</v>
      </c>
      <c r="E59" s="317"/>
      <c r="F59" s="307"/>
      <c r="G59" s="105">
        <f t="shared" ref="G59:Q59" si="30">SUM(G50:G58)</f>
        <v>0</v>
      </c>
      <c r="H59" s="105">
        <f t="shared" si="30"/>
        <v>0</v>
      </c>
      <c r="I59" s="105">
        <f t="shared" si="30"/>
        <v>0</v>
      </c>
      <c r="J59" s="105">
        <f t="shared" si="30"/>
        <v>0</v>
      </c>
      <c r="K59" s="105">
        <f t="shared" si="30"/>
        <v>0</v>
      </c>
      <c r="L59" s="105">
        <f t="shared" si="30"/>
        <v>0</v>
      </c>
      <c r="M59" s="105">
        <f t="shared" si="30"/>
        <v>0</v>
      </c>
      <c r="N59" s="105">
        <f t="shared" si="30"/>
        <v>0</v>
      </c>
      <c r="O59" s="105">
        <f t="shared" si="30"/>
        <v>0</v>
      </c>
      <c r="P59" s="105">
        <f t="shared" si="30"/>
        <v>0</v>
      </c>
      <c r="Q59" s="105">
        <f t="shared" si="30"/>
        <v>0</v>
      </c>
      <c r="S59" s="129">
        <f t="shared" si="19"/>
        <v>0</v>
      </c>
    </row>
    <row r="60" spans="1:19" ht="14.25" customHeight="1">
      <c r="A60" s="305" t="s">
        <v>718</v>
      </c>
      <c r="B60" s="309"/>
      <c r="C60" s="309"/>
      <c r="D60" s="306">
        <f t="shared" ref="D60:D66" si="31">SUM(B60:C60)</f>
        <v>0</v>
      </c>
      <c r="E60" s="317"/>
      <c r="F60" s="317">
        <v>1</v>
      </c>
      <c r="G60" s="87">
        <f t="shared" ref="G60:P66" si="32">IF($F60=G$1,+$B60,0)</f>
        <v>0</v>
      </c>
      <c r="H60" s="87">
        <f t="shared" si="32"/>
        <v>0</v>
      </c>
      <c r="I60" s="87">
        <f t="shared" si="32"/>
        <v>0</v>
      </c>
      <c r="J60" s="87">
        <f t="shared" si="32"/>
        <v>0</v>
      </c>
      <c r="K60" s="87">
        <f t="shared" si="32"/>
        <v>0</v>
      </c>
      <c r="L60" s="87">
        <f t="shared" si="32"/>
        <v>0</v>
      </c>
      <c r="M60" s="87">
        <f t="shared" si="32"/>
        <v>0</v>
      </c>
      <c r="N60" s="87">
        <f t="shared" si="32"/>
        <v>0</v>
      </c>
      <c r="O60" s="87">
        <f t="shared" si="32"/>
        <v>0</v>
      </c>
      <c r="P60" s="87">
        <f t="shared" si="32"/>
        <v>0</v>
      </c>
      <c r="Q60" s="100">
        <f t="shared" ref="Q60:Q66" si="33">SUM(G60:O60)</f>
        <v>0</v>
      </c>
      <c r="S60" s="199">
        <f t="shared" si="19"/>
        <v>0</v>
      </c>
    </row>
    <row r="61" spans="1:19" ht="14.25" customHeight="1">
      <c r="A61" s="305"/>
      <c r="B61" s="309"/>
      <c r="C61" s="309"/>
      <c r="D61" s="306">
        <f t="shared" si="31"/>
        <v>0</v>
      </c>
      <c r="E61" s="317"/>
      <c r="F61" s="317"/>
      <c r="G61" s="87">
        <f t="shared" si="32"/>
        <v>0</v>
      </c>
      <c r="H61" s="87">
        <f t="shared" si="32"/>
        <v>0</v>
      </c>
      <c r="I61" s="87">
        <f t="shared" si="32"/>
        <v>0</v>
      </c>
      <c r="J61" s="87">
        <f t="shared" si="32"/>
        <v>0</v>
      </c>
      <c r="K61" s="87">
        <f t="shared" si="32"/>
        <v>0</v>
      </c>
      <c r="L61" s="87">
        <f t="shared" si="32"/>
        <v>0</v>
      </c>
      <c r="M61" s="87">
        <f t="shared" si="32"/>
        <v>0</v>
      </c>
      <c r="N61" s="87">
        <f t="shared" si="32"/>
        <v>0</v>
      </c>
      <c r="O61" s="87">
        <f t="shared" si="32"/>
        <v>0</v>
      </c>
      <c r="P61" s="87">
        <f t="shared" si="32"/>
        <v>0</v>
      </c>
      <c r="Q61" s="100">
        <f t="shared" si="33"/>
        <v>0</v>
      </c>
      <c r="S61" s="199">
        <f t="shared" si="19"/>
        <v>0</v>
      </c>
    </row>
    <row r="62" spans="1:19" ht="14.25" customHeight="1">
      <c r="A62" s="305" t="s">
        <v>1158</v>
      </c>
      <c r="B62" s="309"/>
      <c r="C62" s="309"/>
      <c r="D62" s="306">
        <f t="shared" si="31"/>
        <v>0</v>
      </c>
      <c r="E62" s="317"/>
      <c r="F62" s="317">
        <v>6</v>
      </c>
      <c r="G62" s="87">
        <f t="shared" si="32"/>
        <v>0</v>
      </c>
      <c r="H62" s="87">
        <f t="shared" si="32"/>
        <v>0</v>
      </c>
      <c r="I62" s="87">
        <f t="shared" si="32"/>
        <v>0</v>
      </c>
      <c r="J62" s="87">
        <f t="shared" si="32"/>
        <v>0</v>
      </c>
      <c r="K62" s="87">
        <f t="shared" si="32"/>
        <v>0</v>
      </c>
      <c r="L62" s="87">
        <f t="shared" si="32"/>
        <v>0</v>
      </c>
      <c r="M62" s="87">
        <f t="shared" si="32"/>
        <v>0</v>
      </c>
      <c r="N62" s="87">
        <f t="shared" si="32"/>
        <v>0</v>
      </c>
      <c r="O62" s="87">
        <f t="shared" si="32"/>
        <v>0</v>
      </c>
      <c r="P62" s="87">
        <f t="shared" si="32"/>
        <v>0</v>
      </c>
      <c r="Q62" s="100">
        <f t="shared" si="33"/>
        <v>0</v>
      </c>
      <c r="S62" s="199">
        <f t="shared" si="19"/>
        <v>0</v>
      </c>
    </row>
    <row r="63" spans="1:19" ht="14.25" customHeight="1">
      <c r="A63" s="305" t="s">
        <v>297</v>
      </c>
      <c r="B63" s="309"/>
      <c r="C63" s="309"/>
      <c r="D63" s="306">
        <f t="shared" si="31"/>
        <v>0</v>
      </c>
      <c r="E63" s="317"/>
      <c r="F63" s="317">
        <v>5</v>
      </c>
      <c r="G63" s="87">
        <f t="shared" si="32"/>
        <v>0</v>
      </c>
      <c r="H63" s="87">
        <f t="shared" si="32"/>
        <v>0</v>
      </c>
      <c r="I63" s="87">
        <f t="shared" si="32"/>
        <v>0</v>
      </c>
      <c r="J63" s="87">
        <f t="shared" si="32"/>
        <v>0</v>
      </c>
      <c r="K63" s="87">
        <f t="shared" si="32"/>
        <v>0</v>
      </c>
      <c r="L63" s="87">
        <f t="shared" si="32"/>
        <v>0</v>
      </c>
      <c r="M63" s="87">
        <f t="shared" si="32"/>
        <v>0</v>
      </c>
      <c r="N63" s="87">
        <f t="shared" si="32"/>
        <v>0</v>
      </c>
      <c r="O63" s="87">
        <f t="shared" si="32"/>
        <v>0</v>
      </c>
      <c r="P63" s="87">
        <f t="shared" si="32"/>
        <v>0</v>
      </c>
      <c r="Q63" s="100">
        <f t="shared" si="33"/>
        <v>0</v>
      </c>
    </row>
    <row r="64" spans="1:19" ht="14.25" customHeight="1">
      <c r="A64" s="336" t="s">
        <v>1206</v>
      </c>
      <c r="B64" s="306"/>
      <c r="C64" s="306"/>
      <c r="D64" s="306">
        <f t="shared" si="31"/>
        <v>0</v>
      </c>
      <c r="E64" s="317"/>
      <c r="F64" s="307">
        <v>7</v>
      </c>
      <c r="G64" s="87">
        <f t="shared" si="32"/>
        <v>0</v>
      </c>
      <c r="H64" s="87">
        <f t="shared" si="32"/>
        <v>0</v>
      </c>
      <c r="I64" s="87">
        <f t="shared" si="32"/>
        <v>0</v>
      </c>
      <c r="J64" s="87">
        <f t="shared" si="32"/>
        <v>0</v>
      </c>
      <c r="K64" s="87">
        <f t="shared" si="32"/>
        <v>0</v>
      </c>
      <c r="L64" s="87">
        <f t="shared" si="32"/>
        <v>0</v>
      </c>
      <c r="M64" s="87">
        <f t="shared" si="32"/>
        <v>0</v>
      </c>
      <c r="N64" s="87">
        <f t="shared" si="32"/>
        <v>0</v>
      </c>
      <c r="O64" s="87">
        <f t="shared" si="32"/>
        <v>0</v>
      </c>
      <c r="P64" s="87">
        <f t="shared" si="32"/>
        <v>0</v>
      </c>
      <c r="Q64" s="100">
        <f t="shared" si="33"/>
        <v>0</v>
      </c>
      <c r="S64" s="199">
        <f>+B64+C64-D64</f>
        <v>0</v>
      </c>
    </row>
    <row r="65" spans="1:19" ht="14.25" customHeight="1">
      <c r="A65" s="305"/>
      <c r="B65" s="306"/>
      <c r="C65" s="306"/>
      <c r="D65" s="306">
        <f t="shared" si="31"/>
        <v>0</v>
      </c>
      <c r="E65" s="317"/>
      <c r="F65" s="307"/>
      <c r="G65" s="87">
        <f t="shared" si="32"/>
        <v>0</v>
      </c>
      <c r="H65" s="87">
        <f t="shared" si="32"/>
        <v>0</v>
      </c>
      <c r="I65" s="87">
        <f t="shared" si="32"/>
        <v>0</v>
      </c>
      <c r="J65" s="87">
        <f t="shared" si="32"/>
        <v>0</v>
      </c>
      <c r="K65" s="87">
        <f t="shared" si="32"/>
        <v>0</v>
      </c>
      <c r="L65" s="87">
        <f t="shared" si="32"/>
        <v>0</v>
      </c>
      <c r="M65" s="87">
        <f t="shared" si="32"/>
        <v>0</v>
      </c>
      <c r="N65" s="87">
        <f t="shared" si="32"/>
        <v>0</v>
      </c>
      <c r="O65" s="87">
        <f t="shared" si="32"/>
        <v>0</v>
      </c>
      <c r="P65" s="87">
        <f t="shared" si="32"/>
        <v>0</v>
      </c>
      <c r="Q65" s="100">
        <f t="shared" si="33"/>
        <v>0</v>
      </c>
    </row>
    <row r="66" spans="1:19" ht="14.25" customHeight="1">
      <c r="A66" s="319"/>
      <c r="B66" s="309"/>
      <c r="C66" s="322"/>
      <c r="D66" s="306">
        <f t="shared" si="31"/>
        <v>0</v>
      </c>
      <c r="E66" s="307"/>
      <c r="F66" s="307"/>
      <c r="G66" s="87">
        <f t="shared" si="32"/>
        <v>0</v>
      </c>
      <c r="H66" s="87">
        <f t="shared" si="32"/>
        <v>0</v>
      </c>
      <c r="I66" s="87">
        <f t="shared" si="32"/>
        <v>0</v>
      </c>
      <c r="J66" s="87">
        <f t="shared" si="32"/>
        <v>0</v>
      </c>
      <c r="K66" s="87">
        <f t="shared" si="32"/>
        <v>0</v>
      </c>
      <c r="L66" s="87">
        <f t="shared" si="32"/>
        <v>0</v>
      </c>
      <c r="M66" s="87">
        <f t="shared" si="32"/>
        <v>0</v>
      </c>
      <c r="N66" s="87">
        <f t="shared" si="32"/>
        <v>0</v>
      </c>
      <c r="O66" s="87">
        <f t="shared" si="32"/>
        <v>0</v>
      </c>
      <c r="P66" s="87">
        <f t="shared" si="32"/>
        <v>0</v>
      </c>
      <c r="Q66" s="100">
        <f t="shared" si="33"/>
        <v>0</v>
      </c>
      <c r="S66" s="199">
        <f t="shared" ref="S66:S74" si="34">+B66+C66-D66</f>
        <v>0</v>
      </c>
    </row>
    <row r="67" spans="1:19" ht="14.25" customHeight="1">
      <c r="A67" s="327" t="s">
        <v>245</v>
      </c>
      <c r="B67" s="326">
        <f>SUM(B60:B66)</f>
        <v>0</v>
      </c>
      <c r="C67" s="326">
        <f>SUM(C60:C66)</f>
        <v>0</v>
      </c>
      <c r="D67" s="326">
        <f>SUM(D60:D66)</f>
        <v>0</v>
      </c>
      <c r="E67" s="317"/>
      <c r="F67" s="317"/>
      <c r="G67" s="122">
        <f t="shared" ref="G67:Q67" si="35">SUM(G60:G66)</f>
        <v>0</v>
      </c>
      <c r="H67" s="122">
        <f t="shared" si="35"/>
        <v>0</v>
      </c>
      <c r="I67" s="122">
        <f t="shared" si="35"/>
        <v>0</v>
      </c>
      <c r="J67" s="122">
        <f t="shared" si="35"/>
        <v>0</v>
      </c>
      <c r="K67" s="122">
        <f t="shared" si="35"/>
        <v>0</v>
      </c>
      <c r="L67" s="122">
        <f t="shared" si="35"/>
        <v>0</v>
      </c>
      <c r="M67" s="122">
        <f t="shared" si="35"/>
        <v>0</v>
      </c>
      <c r="N67" s="122">
        <f t="shared" si="35"/>
        <v>0</v>
      </c>
      <c r="O67" s="122">
        <f t="shared" si="35"/>
        <v>0</v>
      </c>
      <c r="P67" s="122">
        <f t="shared" si="35"/>
        <v>0</v>
      </c>
      <c r="Q67" s="122">
        <f t="shared" si="35"/>
        <v>0</v>
      </c>
      <c r="S67" s="129">
        <f t="shared" si="34"/>
        <v>0</v>
      </c>
    </row>
    <row r="68" spans="1:19" ht="14.25" customHeight="1">
      <c r="A68" s="321" t="s">
        <v>718</v>
      </c>
      <c r="B68" s="306"/>
      <c r="C68" s="322"/>
      <c r="D68" s="306">
        <f t="shared" ref="D68:D75" si="36">SUM(B68:C68)</f>
        <v>0</v>
      </c>
      <c r="E68" s="212"/>
      <c r="F68" s="317">
        <v>1</v>
      </c>
      <c r="G68" s="87">
        <f t="shared" ref="G68:P75" si="37">IF($F68=G$1,+$B68,0)</f>
        <v>0</v>
      </c>
      <c r="H68" s="87">
        <f t="shared" si="37"/>
        <v>0</v>
      </c>
      <c r="I68" s="87">
        <f t="shared" si="37"/>
        <v>0</v>
      </c>
      <c r="J68" s="87">
        <f t="shared" si="37"/>
        <v>0</v>
      </c>
      <c r="K68" s="87">
        <f t="shared" si="37"/>
        <v>0</v>
      </c>
      <c r="L68" s="87">
        <f t="shared" si="37"/>
        <v>0</v>
      </c>
      <c r="M68" s="87">
        <f t="shared" si="37"/>
        <v>0</v>
      </c>
      <c r="N68" s="87">
        <f t="shared" si="37"/>
        <v>0</v>
      </c>
      <c r="O68" s="87">
        <f t="shared" si="37"/>
        <v>0</v>
      </c>
      <c r="P68" s="87">
        <f t="shared" si="37"/>
        <v>0</v>
      </c>
      <c r="Q68" s="100">
        <f t="shared" ref="Q68:Q75" si="38">SUM(G68:O68)</f>
        <v>0</v>
      </c>
      <c r="S68" s="199">
        <f t="shared" si="34"/>
        <v>0</v>
      </c>
    </row>
    <row r="69" spans="1:19" ht="14.25" customHeight="1">
      <c r="B69" s="306"/>
      <c r="C69" s="306"/>
      <c r="D69" s="306">
        <f t="shared" si="36"/>
        <v>0</v>
      </c>
      <c r="E69" s="212"/>
      <c r="F69" s="307"/>
      <c r="G69" s="87">
        <f t="shared" si="37"/>
        <v>0</v>
      </c>
      <c r="H69" s="87">
        <f t="shared" si="37"/>
        <v>0</v>
      </c>
      <c r="I69" s="87">
        <f t="shared" si="37"/>
        <v>0</v>
      </c>
      <c r="J69" s="87">
        <f t="shared" si="37"/>
        <v>0</v>
      </c>
      <c r="K69" s="87">
        <f t="shared" si="37"/>
        <v>0</v>
      </c>
      <c r="L69" s="87">
        <f t="shared" si="37"/>
        <v>0</v>
      </c>
      <c r="M69" s="87">
        <f t="shared" si="37"/>
        <v>0</v>
      </c>
      <c r="N69" s="87">
        <f t="shared" si="37"/>
        <v>0</v>
      </c>
      <c r="O69" s="87">
        <f t="shared" si="37"/>
        <v>0</v>
      </c>
      <c r="P69" s="87">
        <f t="shared" si="37"/>
        <v>0</v>
      </c>
      <c r="Q69" s="100">
        <f t="shared" si="38"/>
        <v>0</v>
      </c>
      <c r="S69" s="199">
        <f t="shared" si="34"/>
        <v>0</v>
      </c>
    </row>
    <row r="70" spans="1:19" ht="14.25" customHeight="1">
      <c r="A70" s="340"/>
      <c r="B70" s="309"/>
      <c r="C70" s="306"/>
      <c r="D70" s="306">
        <f t="shared" si="36"/>
        <v>0</v>
      </c>
      <c r="E70" s="333"/>
      <c r="F70" s="317"/>
      <c r="G70" s="87">
        <f t="shared" si="37"/>
        <v>0</v>
      </c>
      <c r="H70" s="87">
        <f t="shared" si="37"/>
        <v>0</v>
      </c>
      <c r="I70" s="87">
        <f t="shared" si="37"/>
        <v>0</v>
      </c>
      <c r="J70" s="87">
        <f t="shared" si="37"/>
        <v>0</v>
      </c>
      <c r="K70" s="87">
        <f t="shared" si="37"/>
        <v>0</v>
      </c>
      <c r="L70" s="87">
        <f t="shared" si="37"/>
        <v>0</v>
      </c>
      <c r="M70" s="87">
        <f t="shared" si="37"/>
        <v>0</v>
      </c>
      <c r="N70" s="87">
        <f t="shared" si="37"/>
        <v>0</v>
      </c>
      <c r="O70" s="87">
        <f t="shared" si="37"/>
        <v>0</v>
      </c>
      <c r="P70" s="87">
        <f t="shared" si="37"/>
        <v>0</v>
      </c>
      <c r="Q70" s="100">
        <f t="shared" si="38"/>
        <v>0</v>
      </c>
      <c r="S70" s="199">
        <f t="shared" si="34"/>
        <v>0</v>
      </c>
    </row>
    <row r="71" spans="1:19" ht="14.25" customHeight="1">
      <c r="A71" s="321"/>
      <c r="B71" s="367"/>
      <c r="C71" s="309"/>
      <c r="D71" s="306">
        <f t="shared" si="36"/>
        <v>0</v>
      </c>
      <c r="E71" s="244"/>
      <c r="F71" s="317"/>
      <c r="G71" s="87">
        <f t="shared" si="37"/>
        <v>0</v>
      </c>
      <c r="H71" s="87">
        <f t="shared" si="37"/>
        <v>0</v>
      </c>
      <c r="I71" s="87">
        <f t="shared" si="37"/>
        <v>0</v>
      </c>
      <c r="J71" s="87">
        <f t="shared" si="37"/>
        <v>0</v>
      </c>
      <c r="K71" s="87">
        <f t="shared" si="37"/>
        <v>0</v>
      </c>
      <c r="L71" s="87">
        <f t="shared" si="37"/>
        <v>0</v>
      </c>
      <c r="M71" s="87">
        <f t="shared" si="37"/>
        <v>0</v>
      </c>
      <c r="N71" s="87">
        <f t="shared" si="37"/>
        <v>0</v>
      </c>
      <c r="O71" s="87">
        <f t="shared" si="37"/>
        <v>0</v>
      </c>
      <c r="P71" s="87">
        <f t="shared" si="37"/>
        <v>0</v>
      </c>
      <c r="Q71" s="100">
        <f t="shared" si="38"/>
        <v>0</v>
      </c>
      <c r="S71" s="199">
        <f t="shared" si="34"/>
        <v>0</v>
      </c>
    </row>
    <row r="72" spans="1:19" ht="14.25" customHeight="1">
      <c r="A72" s="321" t="s">
        <v>1158</v>
      </c>
      <c r="B72" s="367"/>
      <c r="C72" s="309"/>
      <c r="D72" s="306">
        <f t="shared" si="36"/>
        <v>0</v>
      </c>
      <c r="E72" s="317"/>
      <c r="F72" s="317">
        <v>6</v>
      </c>
      <c r="G72" s="87">
        <f t="shared" si="37"/>
        <v>0</v>
      </c>
      <c r="H72" s="87">
        <f t="shared" si="37"/>
        <v>0</v>
      </c>
      <c r="I72" s="87">
        <f t="shared" si="37"/>
        <v>0</v>
      </c>
      <c r="J72" s="87">
        <f t="shared" si="37"/>
        <v>0</v>
      </c>
      <c r="K72" s="87">
        <f t="shared" si="37"/>
        <v>0</v>
      </c>
      <c r="L72" s="87">
        <f t="shared" si="37"/>
        <v>0</v>
      </c>
      <c r="M72" s="87">
        <f t="shared" si="37"/>
        <v>0</v>
      </c>
      <c r="N72" s="87">
        <f t="shared" si="37"/>
        <v>0</v>
      </c>
      <c r="O72" s="87">
        <f t="shared" si="37"/>
        <v>0</v>
      </c>
      <c r="P72" s="87">
        <f t="shared" si="37"/>
        <v>0</v>
      </c>
      <c r="Q72" s="100">
        <f t="shared" si="38"/>
        <v>0</v>
      </c>
      <c r="S72" s="199">
        <f t="shared" si="34"/>
        <v>0</v>
      </c>
    </row>
    <row r="73" spans="1:19" ht="14.25" customHeight="1">
      <c r="A73" s="321" t="s">
        <v>297</v>
      </c>
      <c r="B73" s="367"/>
      <c r="C73" s="309"/>
      <c r="D73" s="306">
        <f t="shared" si="36"/>
        <v>0</v>
      </c>
      <c r="E73" s="317"/>
      <c r="F73" s="317">
        <v>5</v>
      </c>
      <c r="G73" s="87">
        <f t="shared" si="37"/>
        <v>0</v>
      </c>
      <c r="H73" s="87">
        <f t="shared" si="37"/>
        <v>0</v>
      </c>
      <c r="I73" s="87">
        <f t="shared" si="37"/>
        <v>0</v>
      </c>
      <c r="J73" s="87">
        <f t="shared" si="37"/>
        <v>0</v>
      </c>
      <c r="K73" s="87">
        <f t="shared" si="37"/>
        <v>0</v>
      </c>
      <c r="L73" s="87">
        <f t="shared" si="37"/>
        <v>0</v>
      </c>
      <c r="M73" s="87">
        <f t="shared" si="37"/>
        <v>0</v>
      </c>
      <c r="N73" s="87">
        <f t="shared" si="37"/>
        <v>0</v>
      </c>
      <c r="O73" s="87">
        <f t="shared" si="37"/>
        <v>0</v>
      </c>
      <c r="P73" s="87">
        <f t="shared" si="37"/>
        <v>0</v>
      </c>
      <c r="Q73" s="100">
        <f t="shared" si="38"/>
        <v>0</v>
      </c>
      <c r="S73" s="341">
        <f t="shared" si="34"/>
        <v>0</v>
      </c>
    </row>
    <row r="74" spans="1:19" ht="14.25" customHeight="1">
      <c r="A74" s="321" t="s">
        <v>1206</v>
      </c>
      <c r="B74" s="367"/>
      <c r="C74" s="309"/>
      <c r="D74" s="306">
        <f t="shared" si="36"/>
        <v>0</v>
      </c>
      <c r="E74" s="317"/>
      <c r="F74" s="317">
        <v>7</v>
      </c>
      <c r="G74" s="87">
        <f t="shared" si="37"/>
        <v>0</v>
      </c>
      <c r="H74" s="87">
        <f t="shared" si="37"/>
        <v>0</v>
      </c>
      <c r="I74" s="87">
        <f t="shared" si="37"/>
        <v>0</v>
      </c>
      <c r="J74" s="87">
        <f t="shared" si="37"/>
        <v>0</v>
      </c>
      <c r="K74" s="87">
        <f t="shared" si="37"/>
        <v>0</v>
      </c>
      <c r="L74" s="87">
        <f t="shared" si="37"/>
        <v>0</v>
      </c>
      <c r="M74" s="87">
        <f t="shared" si="37"/>
        <v>0</v>
      </c>
      <c r="N74" s="87">
        <f t="shared" si="37"/>
        <v>0</v>
      </c>
      <c r="O74" s="87">
        <f t="shared" si="37"/>
        <v>0</v>
      </c>
      <c r="P74" s="87">
        <f t="shared" si="37"/>
        <v>0</v>
      </c>
      <c r="Q74" s="100">
        <f t="shared" si="38"/>
        <v>0</v>
      </c>
      <c r="S74" s="341">
        <f t="shared" si="34"/>
        <v>0</v>
      </c>
    </row>
    <row r="75" spans="1:19" ht="14.25" customHeight="1">
      <c r="A75" s="321"/>
      <c r="B75" s="309"/>
      <c r="C75" s="322"/>
      <c r="D75" s="306">
        <f t="shared" si="36"/>
        <v>0</v>
      </c>
      <c r="E75" s="333"/>
      <c r="F75" s="317"/>
      <c r="G75" s="87">
        <f t="shared" si="37"/>
        <v>0</v>
      </c>
      <c r="H75" s="87">
        <f t="shared" si="37"/>
        <v>0</v>
      </c>
      <c r="I75" s="87">
        <f t="shared" si="37"/>
        <v>0</v>
      </c>
      <c r="J75" s="87">
        <f t="shared" si="37"/>
        <v>0</v>
      </c>
      <c r="K75" s="87">
        <f t="shared" si="37"/>
        <v>0</v>
      </c>
      <c r="L75" s="87">
        <f t="shared" si="37"/>
        <v>0</v>
      </c>
      <c r="M75" s="87">
        <f t="shared" si="37"/>
        <v>0</v>
      </c>
      <c r="N75" s="87">
        <f t="shared" si="37"/>
        <v>0</v>
      </c>
      <c r="O75" s="87">
        <f t="shared" si="37"/>
        <v>0</v>
      </c>
      <c r="P75" s="87">
        <f t="shared" si="37"/>
        <v>0</v>
      </c>
      <c r="Q75" s="100">
        <f t="shared" si="38"/>
        <v>0</v>
      </c>
    </row>
    <row r="76" spans="1:19" ht="14.25" customHeight="1">
      <c r="A76" s="323" t="s">
        <v>248</v>
      </c>
      <c r="B76" s="329">
        <f>SUM(B68:B75)</f>
        <v>0</v>
      </c>
      <c r="C76" s="329">
        <f>SUM(C68:C75)</f>
        <v>0</v>
      </c>
      <c r="D76" s="329">
        <f>SUM(D68:D75)</f>
        <v>0</v>
      </c>
      <c r="E76" s="317"/>
      <c r="F76" s="317"/>
      <c r="G76" s="125">
        <f t="shared" ref="G76:Q76" si="39">SUM(G68:G75)</f>
        <v>0</v>
      </c>
      <c r="H76" s="125">
        <f t="shared" si="39"/>
        <v>0</v>
      </c>
      <c r="I76" s="125">
        <f t="shared" si="39"/>
        <v>0</v>
      </c>
      <c r="J76" s="125">
        <f t="shared" si="39"/>
        <v>0</v>
      </c>
      <c r="K76" s="125">
        <f t="shared" si="39"/>
        <v>0</v>
      </c>
      <c r="L76" s="125">
        <f t="shared" si="39"/>
        <v>0</v>
      </c>
      <c r="M76" s="125">
        <f t="shared" si="39"/>
        <v>0</v>
      </c>
      <c r="N76" s="125">
        <f t="shared" si="39"/>
        <v>0</v>
      </c>
      <c r="O76" s="125">
        <f t="shared" si="39"/>
        <v>0</v>
      </c>
      <c r="P76" s="125">
        <f t="shared" si="39"/>
        <v>0</v>
      </c>
      <c r="Q76" s="125">
        <f t="shared" si="39"/>
        <v>0</v>
      </c>
      <c r="S76" s="129">
        <f t="shared" ref="S76:S106" si="40">+B76+C76-D76</f>
        <v>0</v>
      </c>
    </row>
    <row r="77" spans="1:19" ht="14.25" customHeight="1">
      <c r="A77" s="321" t="s">
        <v>718</v>
      </c>
      <c r="B77" s="306"/>
      <c r="C77" s="319"/>
      <c r="D77" s="306">
        <f t="shared" ref="D77:D82" si="41">SUM(B77:C77)</f>
        <v>0</v>
      </c>
      <c r="E77" s="317"/>
      <c r="F77" s="317">
        <v>1</v>
      </c>
      <c r="G77" s="87">
        <f t="shared" ref="G77:P82" si="42">IF($F77=G$1,+$B77,0)</f>
        <v>0</v>
      </c>
      <c r="H77" s="87">
        <f t="shared" si="42"/>
        <v>0</v>
      </c>
      <c r="I77" s="87">
        <f t="shared" si="42"/>
        <v>0</v>
      </c>
      <c r="J77" s="87">
        <f t="shared" si="42"/>
        <v>0</v>
      </c>
      <c r="K77" s="87">
        <f t="shared" si="42"/>
        <v>0</v>
      </c>
      <c r="L77" s="87">
        <f t="shared" si="42"/>
        <v>0</v>
      </c>
      <c r="M77" s="87">
        <f t="shared" si="42"/>
        <v>0</v>
      </c>
      <c r="N77" s="87">
        <f t="shared" si="42"/>
        <v>0</v>
      </c>
      <c r="O77" s="87">
        <f t="shared" si="42"/>
        <v>0</v>
      </c>
      <c r="P77" s="87">
        <f t="shared" si="42"/>
        <v>0</v>
      </c>
      <c r="Q77" s="100">
        <f t="shared" ref="Q77:Q82" si="43">SUM(G77:O77)</f>
        <v>0</v>
      </c>
      <c r="S77" s="199">
        <f t="shared" si="40"/>
        <v>0</v>
      </c>
    </row>
    <row r="78" spans="1:19" ht="14.25" customHeight="1">
      <c r="A78" s="321"/>
      <c r="B78" s="306"/>
      <c r="C78" s="306"/>
      <c r="D78" s="306">
        <f t="shared" si="41"/>
        <v>0</v>
      </c>
      <c r="E78" s="212"/>
      <c r="F78" s="307"/>
      <c r="G78" s="87">
        <f t="shared" si="42"/>
        <v>0</v>
      </c>
      <c r="H78" s="87">
        <f t="shared" si="42"/>
        <v>0</v>
      </c>
      <c r="I78" s="87">
        <f t="shared" si="42"/>
        <v>0</v>
      </c>
      <c r="J78" s="87">
        <f t="shared" si="42"/>
        <v>0</v>
      </c>
      <c r="K78" s="87">
        <f t="shared" si="42"/>
        <v>0</v>
      </c>
      <c r="L78" s="87">
        <f t="shared" si="42"/>
        <v>0</v>
      </c>
      <c r="M78" s="87">
        <f t="shared" si="42"/>
        <v>0</v>
      </c>
      <c r="N78" s="87">
        <f t="shared" si="42"/>
        <v>0</v>
      </c>
      <c r="O78" s="87">
        <f t="shared" si="42"/>
        <v>0</v>
      </c>
      <c r="P78" s="87">
        <f t="shared" si="42"/>
        <v>0</v>
      </c>
      <c r="Q78" s="100">
        <f t="shared" si="43"/>
        <v>0</v>
      </c>
      <c r="S78" s="199">
        <f t="shared" si="40"/>
        <v>0</v>
      </c>
    </row>
    <row r="79" spans="1:19" ht="14.25" customHeight="1">
      <c r="A79" s="321" t="s">
        <v>1158</v>
      </c>
      <c r="B79" s="306"/>
      <c r="C79" s="306"/>
      <c r="D79" s="306">
        <f t="shared" si="41"/>
        <v>0</v>
      </c>
      <c r="E79" s="317"/>
      <c r="F79" s="317">
        <v>6</v>
      </c>
      <c r="G79" s="87">
        <f t="shared" si="42"/>
        <v>0</v>
      </c>
      <c r="H79" s="87">
        <f t="shared" si="42"/>
        <v>0</v>
      </c>
      <c r="I79" s="87">
        <f t="shared" si="42"/>
        <v>0</v>
      </c>
      <c r="J79" s="87">
        <f t="shared" si="42"/>
        <v>0</v>
      </c>
      <c r="K79" s="87">
        <f t="shared" si="42"/>
        <v>0</v>
      </c>
      <c r="L79" s="87">
        <f t="shared" si="42"/>
        <v>0</v>
      </c>
      <c r="M79" s="87">
        <f t="shared" si="42"/>
        <v>0</v>
      </c>
      <c r="N79" s="87">
        <f t="shared" si="42"/>
        <v>0</v>
      </c>
      <c r="O79" s="87">
        <f t="shared" si="42"/>
        <v>0</v>
      </c>
      <c r="P79" s="87">
        <f t="shared" si="42"/>
        <v>0</v>
      </c>
      <c r="Q79" s="100">
        <f t="shared" si="43"/>
        <v>0</v>
      </c>
      <c r="S79" s="199">
        <f t="shared" si="40"/>
        <v>0</v>
      </c>
    </row>
    <row r="80" spans="1:19" ht="14.25" customHeight="1">
      <c r="A80" s="321" t="s">
        <v>1206</v>
      </c>
      <c r="B80" s="306"/>
      <c r="C80" s="306"/>
      <c r="D80" s="306">
        <f t="shared" si="41"/>
        <v>0</v>
      </c>
      <c r="E80" s="317"/>
      <c r="F80" s="317">
        <v>7</v>
      </c>
      <c r="G80" s="87">
        <f t="shared" si="42"/>
        <v>0</v>
      </c>
      <c r="H80" s="87">
        <f t="shared" si="42"/>
        <v>0</v>
      </c>
      <c r="I80" s="87">
        <f t="shared" si="42"/>
        <v>0</v>
      </c>
      <c r="J80" s="87">
        <f t="shared" si="42"/>
        <v>0</v>
      </c>
      <c r="K80" s="87">
        <f t="shared" si="42"/>
        <v>0</v>
      </c>
      <c r="L80" s="87">
        <f t="shared" si="42"/>
        <v>0</v>
      </c>
      <c r="M80" s="87">
        <f t="shared" si="42"/>
        <v>0</v>
      </c>
      <c r="N80" s="87">
        <f t="shared" si="42"/>
        <v>0</v>
      </c>
      <c r="O80" s="87">
        <f t="shared" si="42"/>
        <v>0</v>
      </c>
      <c r="P80" s="87">
        <f t="shared" si="42"/>
        <v>0</v>
      </c>
      <c r="Q80" s="100">
        <f t="shared" si="43"/>
        <v>0</v>
      </c>
      <c r="S80" s="199">
        <f t="shared" si="40"/>
        <v>0</v>
      </c>
    </row>
    <row r="81" spans="1:19" ht="14.25" customHeight="1">
      <c r="A81" s="321" t="s">
        <v>297</v>
      </c>
      <c r="B81" s="306"/>
      <c r="C81" s="306"/>
      <c r="D81" s="306">
        <f t="shared" si="41"/>
        <v>0</v>
      </c>
      <c r="E81" s="317"/>
      <c r="F81" s="317">
        <v>5</v>
      </c>
      <c r="G81" s="87">
        <f t="shared" si="42"/>
        <v>0</v>
      </c>
      <c r="H81" s="87">
        <f t="shared" si="42"/>
        <v>0</v>
      </c>
      <c r="I81" s="87">
        <f t="shared" si="42"/>
        <v>0</v>
      </c>
      <c r="J81" s="87">
        <f t="shared" si="42"/>
        <v>0</v>
      </c>
      <c r="K81" s="87">
        <f t="shared" si="42"/>
        <v>0</v>
      </c>
      <c r="L81" s="87">
        <f t="shared" si="42"/>
        <v>0</v>
      </c>
      <c r="M81" s="87">
        <f t="shared" si="42"/>
        <v>0</v>
      </c>
      <c r="N81" s="87">
        <f t="shared" si="42"/>
        <v>0</v>
      </c>
      <c r="O81" s="87">
        <f t="shared" si="42"/>
        <v>0</v>
      </c>
      <c r="P81" s="87">
        <f t="shared" si="42"/>
        <v>0</v>
      </c>
      <c r="Q81" s="100">
        <f t="shared" si="43"/>
        <v>0</v>
      </c>
      <c r="S81" s="199">
        <f t="shared" si="40"/>
        <v>0</v>
      </c>
    </row>
    <row r="82" spans="1:19" ht="14.25" customHeight="1">
      <c r="A82" s="321" t="s">
        <v>1315</v>
      </c>
      <c r="B82" s="309"/>
      <c r="C82" s="322"/>
      <c r="D82" s="306">
        <f t="shared" si="41"/>
        <v>0</v>
      </c>
      <c r="E82" s="317"/>
      <c r="F82" s="317">
        <v>3</v>
      </c>
      <c r="G82" s="87">
        <f t="shared" si="42"/>
        <v>0</v>
      </c>
      <c r="H82" s="87">
        <f t="shared" si="42"/>
        <v>0</v>
      </c>
      <c r="I82" s="87">
        <f t="shared" si="42"/>
        <v>0</v>
      </c>
      <c r="J82" s="87">
        <f t="shared" si="42"/>
        <v>0</v>
      </c>
      <c r="K82" s="87">
        <f t="shared" si="42"/>
        <v>0</v>
      </c>
      <c r="L82" s="87">
        <f t="shared" si="42"/>
        <v>0</v>
      </c>
      <c r="M82" s="87">
        <f t="shared" si="42"/>
        <v>0</v>
      </c>
      <c r="N82" s="87">
        <f t="shared" si="42"/>
        <v>0</v>
      </c>
      <c r="O82" s="87">
        <f t="shared" si="42"/>
        <v>0</v>
      </c>
      <c r="P82" s="87">
        <f t="shared" si="42"/>
        <v>0</v>
      </c>
      <c r="Q82" s="100">
        <f t="shared" si="43"/>
        <v>0</v>
      </c>
      <c r="S82" s="199">
        <f t="shared" si="40"/>
        <v>0</v>
      </c>
    </row>
    <row r="83" spans="1:19" ht="14.25" customHeight="1">
      <c r="A83" s="323" t="s">
        <v>256</v>
      </c>
      <c r="B83" s="330">
        <f>SUM(B77:B82)</f>
        <v>0</v>
      </c>
      <c r="C83" s="330">
        <f>SUM(C77:C82)</f>
        <v>0</v>
      </c>
      <c r="D83" s="330">
        <f>SUM(D77:D82)</f>
        <v>0</v>
      </c>
      <c r="E83" s="317"/>
      <c r="F83" s="317"/>
      <c r="G83" s="105">
        <f t="shared" ref="G83:Q83" si="44">SUM(G77:G82)</f>
        <v>0</v>
      </c>
      <c r="H83" s="105">
        <f t="shared" si="44"/>
        <v>0</v>
      </c>
      <c r="I83" s="105">
        <f t="shared" si="44"/>
        <v>0</v>
      </c>
      <c r="J83" s="105">
        <f t="shared" si="44"/>
        <v>0</v>
      </c>
      <c r="K83" s="105">
        <f t="shared" si="44"/>
        <v>0</v>
      </c>
      <c r="L83" s="105">
        <f t="shared" si="44"/>
        <v>0</v>
      </c>
      <c r="M83" s="105">
        <f t="shared" si="44"/>
        <v>0</v>
      </c>
      <c r="N83" s="105">
        <f t="shared" si="44"/>
        <v>0</v>
      </c>
      <c r="O83" s="105">
        <f t="shared" si="44"/>
        <v>0</v>
      </c>
      <c r="P83" s="105">
        <f t="shared" si="44"/>
        <v>0</v>
      </c>
      <c r="Q83" s="105">
        <f t="shared" si="44"/>
        <v>0</v>
      </c>
      <c r="S83" s="199">
        <f t="shared" si="40"/>
        <v>0</v>
      </c>
    </row>
    <row r="84" spans="1:19" ht="14.25" customHeight="1">
      <c r="A84" s="321" t="s">
        <v>718</v>
      </c>
      <c r="B84" s="306"/>
      <c r="C84" s="331"/>
      <c r="D84" s="306">
        <f t="shared" ref="D84:D89" si="45">SUM(B84:C84)</f>
        <v>0</v>
      </c>
      <c r="E84" s="317"/>
      <c r="F84" s="317">
        <v>1</v>
      </c>
      <c r="G84" s="87">
        <f t="shared" ref="G84:P89" si="46">IF($F84=G$1,+$B84,0)</f>
        <v>0</v>
      </c>
      <c r="H84" s="87">
        <f t="shared" si="46"/>
        <v>0</v>
      </c>
      <c r="I84" s="87">
        <f t="shared" si="46"/>
        <v>0</v>
      </c>
      <c r="J84" s="87">
        <f t="shared" si="46"/>
        <v>0</v>
      </c>
      <c r="K84" s="87">
        <f t="shared" si="46"/>
        <v>0</v>
      </c>
      <c r="L84" s="87">
        <f t="shared" si="46"/>
        <v>0</v>
      </c>
      <c r="M84" s="87">
        <f t="shared" si="46"/>
        <v>0</v>
      </c>
      <c r="N84" s="87">
        <f t="shared" si="46"/>
        <v>0</v>
      </c>
      <c r="O84" s="87">
        <f t="shared" si="46"/>
        <v>0</v>
      </c>
      <c r="P84" s="87">
        <f t="shared" si="46"/>
        <v>0</v>
      </c>
      <c r="Q84" s="100">
        <f t="shared" ref="Q84:Q89" si="47">SUM(G84:O84)</f>
        <v>0</v>
      </c>
      <c r="S84" s="199">
        <f t="shared" si="40"/>
        <v>0</v>
      </c>
    </row>
    <row r="85" spans="1:19" ht="14.25" customHeight="1">
      <c r="A85" s="321"/>
      <c r="B85" s="309"/>
      <c r="C85" s="306"/>
      <c r="D85" s="306">
        <f t="shared" si="45"/>
        <v>0</v>
      </c>
      <c r="E85" s="317"/>
      <c r="F85" s="317"/>
      <c r="G85" s="87">
        <f t="shared" si="46"/>
        <v>0</v>
      </c>
      <c r="H85" s="87">
        <f t="shared" si="46"/>
        <v>0</v>
      </c>
      <c r="I85" s="87">
        <f t="shared" si="46"/>
        <v>0</v>
      </c>
      <c r="J85" s="87">
        <f t="shared" si="46"/>
        <v>0</v>
      </c>
      <c r="K85" s="87">
        <f t="shared" si="46"/>
        <v>0</v>
      </c>
      <c r="L85" s="87">
        <f t="shared" si="46"/>
        <v>0</v>
      </c>
      <c r="M85" s="87">
        <f t="shared" si="46"/>
        <v>0</v>
      </c>
      <c r="N85" s="87">
        <f t="shared" si="46"/>
        <v>0</v>
      </c>
      <c r="O85" s="87">
        <f t="shared" si="46"/>
        <v>0</v>
      </c>
      <c r="P85" s="87">
        <f t="shared" si="46"/>
        <v>0</v>
      </c>
      <c r="Q85" s="100">
        <f t="shared" si="47"/>
        <v>0</v>
      </c>
      <c r="S85" s="199">
        <f t="shared" si="40"/>
        <v>0</v>
      </c>
    </row>
    <row r="86" spans="1:19" ht="14.25" customHeight="1">
      <c r="A86" s="321" t="s">
        <v>297</v>
      </c>
      <c r="B86" s="309"/>
      <c r="C86" s="306"/>
      <c r="D86" s="306">
        <f t="shared" si="45"/>
        <v>0</v>
      </c>
      <c r="E86" s="317"/>
      <c r="F86" s="317">
        <v>5</v>
      </c>
      <c r="G86" s="87">
        <f t="shared" si="46"/>
        <v>0</v>
      </c>
      <c r="H86" s="87">
        <f t="shared" si="46"/>
        <v>0</v>
      </c>
      <c r="I86" s="87">
        <f t="shared" si="46"/>
        <v>0</v>
      </c>
      <c r="J86" s="87">
        <f t="shared" si="46"/>
        <v>0</v>
      </c>
      <c r="K86" s="87">
        <f t="shared" si="46"/>
        <v>0</v>
      </c>
      <c r="L86" s="87">
        <f t="shared" si="46"/>
        <v>0</v>
      </c>
      <c r="M86" s="87">
        <f t="shared" si="46"/>
        <v>0</v>
      </c>
      <c r="N86" s="87">
        <f t="shared" si="46"/>
        <v>0</v>
      </c>
      <c r="O86" s="87">
        <f t="shared" si="46"/>
        <v>0</v>
      </c>
      <c r="P86" s="87">
        <f t="shared" si="46"/>
        <v>0</v>
      </c>
      <c r="Q86" s="100">
        <f t="shared" si="47"/>
        <v>0</v>
      </c>
      <c r="S86" s="199">
        <f t="shared" si="40"/>
        <v>0</v>
      </c>
    </row>
    <row r="87" spans="1:19" ht="14.25" customHeight="1">
      <c r="A87" s="321" t="s">
        <v>1158</v>
      </c>
      <c r="B87" s="309"/>
      <c r="C87" s="306"/>
      <c r="D87" s="306">
        <f t="shared" si="45"/>
        <v>0</v>
      </c>
      <c r="E87" s="317"/>
      <c r="F87" s="317">
        <v>6</v>
      </c>
      <c r="G87" s="87">
        <f t="shared" si="46"/>
        <v>0</v>
      </c>
      <c r="H87" s="87">
        <f t="shared" si="46"/>
        <v>0</v>
      </c>
      <c r="I87" s="87">
        <f t="shared" si="46"/>
        <v>0</v>
      </c>
      <c r="J87" s="87">
        <f t="shared" si="46"/>
        <v>0</v>
      </c>
      <c r="K87" s="87">
        <f t="shared" si="46"/>
        <v>0</v>
      </c>
      <c r="L87" s="87">
        <f t="shared" si="46"/>
        <v>0</v>
      </c>
      <c r="M87" s="87">
        <f t="shared" si="46"/>
        <v>0</v>
      </c>
      <c r="N87" s="87">
        <f t="shared" si="46"/>
        <v>0</v>
      </c>
      <c r="O87" s="87">
        <f t="shared" si="46"/>
        <v>0</v>
      </c>
      <c r="P87" s="87">
        <f t="shared" si="46"/>
        <v>0</v>
      </c>
      <c r="Q87" s="100">
        <f t="shared" si="47"/>
        <v>0</v>
      </c>
      <c r="S87" s="199">
        <f t="shared" si="40"/>
        <v>0</v>
      </c>
    </row>
    <row r="88" spans="1:19" ht="14.25" customHeight="1">
      <c r="A88" s="321" t="s">
        <v>1206</v>
      </c>
      <c r="B88" s="309"/>
      <c r="C88" s="306"/>
      <c r="D88" s="306">
        <f t="shared" si="45"/>
        <v>0</v>
      </c>
      <c r="E88" s="317"/>
      <c r="F88" s="317">
        <v>7</v>
      </c>
      <c r="G88" s="87">
        <f t="shared" si="46"/>
        <v>0</v>
      </c>
      <c r="H88" s="87">
        <f t="shared" si="46"/>
        <v>0</v>
      </c>
      <c r="I88" s="87">
        <f t="shared" si="46"/>
        <v>0</v>
      </c>
      <c r="J88" s="87">
        <f t="shared" si="46"/>
        <v>0</v>
      </c>
      <c r="K88" s="87">
        <f t="shared" si="46"/>
        <v>0</v>
      </c>
      <c r="L88" s="87">
        <f t="shared" si="46"/>
        <v>0</v>
      </c>
      <c r="M88" s="87">
        <f t="shared" si="46"/>
        <v>0</v>
      </c>
      <c r="N88" s="87">
        <f t="shared" si="46"/>
        <v>0</v>
      </c>
      <c r="O88" s="87">
        <f t="shared" si="46"/>
        <v>0</v>
      </c>
      <c r="P88" s="87">
        <f t="shared" si="46"/>
        <v>0</v>
      </c>
      <c r="Q88" s="100">
        <f t="shared" si="47"/>
        <v>0</v>
      </c>
      <c r="S88" s="199">
        <f t="shared" si="40"/>
        <v>0</v>
      </c>
    </row>
    <row r="89" spans="1:19" ht="14.25" customHeight="1">
      <c r="A89" s="321" t="s">
        <v>1315</v>
      </c>
      <c r="B89" s="309"/>
      <c r="C89" s="306"/>
      <c r="D89" s="306">
        <f t="shared" si="45"/>
        <v>0</v>
      </c>
      <c r="E89" s="317"/>
      <c r="F89" s="317">
        <v>3</v>
      </c>
      <c r="G89" s="87">
        <f t="shared" si="46"/>
        <v>0</v>
      </c>
      <c r="H89" s="87">
        <f t="shared" si="46"/>
        <v>0</v>
      </c>
      <c r="I89" s="87">
        <f t="shared" si="46"/>
        <v>0</v>
      </c>
      <c r="J89" s="87">
        <f t="shared" si="46"/>
        <v>0</v>
      </c>
      <c r="K89" s="87">
        <f t="shared" si="46"/>
        <v>0</v>
      </c>
      <c r="L89" s="87">
        <f t="shared" si="46"/>
        <v>0</v>
      </c>
      <c r="M89" s="87">
        <f t="shared" si="46"/>
        <v>0</v>
      </c>
      <c r="N89" s="87">
        <f t="shared" si="46"/>
        <v>0</v>
      </c>
      <c r="O89" s="87">
        <f t="shared" si="46"/>
        <v>0</v>
      </c>
      <c r="P89" s="87">
        <f t="shared" si="46"/>
        <v>0</v>
      </c>
      <c r="Q89" s="100">
        <f t="shared" si="47"/>
        <v>0</v>
      </c>
      <c r="S89" s="199">
        <f t="shared" si="40"/>
        <v>0</v>
      </c>
    </row>
    <row r="90" spans="1:19" ht="14.25" customHeight="1">
      <c r="A90" s="323" t="s">
        <v>470</v>
      </c>
      <c r="B90" s="329">
        <f>SUM(B84:B89)</f>
        <v>0</v>
      </c>
      <c r="C90" s="329">
        <f>SUM(C84:C89)</f>
        <v>0</v>
      </c>
      <c r="D90" s="329">
        <f>SUM(D84:D89)</f>
        <v>0</v>
      </c>
      <c r="E90" s="317"/>
      <c r="F90" s="317"/>
      <c r="G90" s="125">
        <f t="shared" ref="G90:Q90" si="48">SUM(G84:G89)</f>
        <v>0</v>
      </c>
      <c r="H90" s="125">
        <f t="shared" si="48"/>
        <v>0</v>
      </c>
      <c r="I90" s="125">
        <f t="shared" si="48"/>
        <v>0</v>
      </c>
      <c r="J90" s="125">
        <f t="shared" si="48"/>
        <v>0</v>
      </c>
      <c r="K90" s="125">
        <f t="shared" si="48"/>
        <v>0</v>
      </c>
      <c r="L90" s="125">
        <f t="shared" si="48"/>
        <v>0</v>
      </c>
      <c r="M90" s="125">
        <f t="shared" si="48"/>
        <v>0</v>
      </c>
      <c r="N90" s="125">
        <f t="shared" si="48"/>
        <v>0</v>
      </c>
      <c r="O90" s="125">
        <f t="shared" si="48"/>
        <v>0</v>
      </c>
      <c r="P90" s="125">
        <f t="shared" si="48"/>
        <v>0</v>
      </c>
      <c r="Q90" s="125">
        <f t="shared" si="48"/>
        <v>0</v>
      </c>
      <c r="S90" s="129">
        <f t="shared" si="40"/>
        <v>0</v>
      </c>
    </row>
    <row r="91" spans="1:19" ht="14.25" customHeight="1">
      <c r="A91" s="321" t="s">
        <v>718</v>
      </c>
      <c r="B91" s="319"/>
      <c r="C91" s="319"/>
      <c r="D91" s="306">
        <f t="shared" ref="D91:D97" si="49">SUM(B91:C91)</f>
        <v>0</v>
      </c>
      <c r="E91" s="317"/>
      <c r="F91" s="317">
        <v>1</v>
      </c>
      <c r="G91" s="87">
        <f t="shared" ref="G91:P97" si="50">IF($F91=G$1,+$B91,0)</f>
        <v>0</v>
      </c>
      <c r="H91" s="87">
        <f t="shared" si="50"/>
        <v>0</v>
      </c>
      <c r="I91" s="87">
        <f t="shared" si="50"/>
        <v>0</v>
      </c>
      <c r="J91" s="87">
        <f t="shared" si="50"/>
        <v>0</v>
      </c>
      <c r="K91" s="87">
        <f t="shared" si="50"/>
        <v>0</v>
      </c>
      <c r="L91" s="87">
        <f t="shared" si="50"/>
        <v>0</v>
      </c>
      <c r="M91" s="87">
        <f t="shared" si="50"/>
        <v>0</v>
      </c>
      <c r="N91" s="87">
        <f t="shared" si="50"/>
        <v>0</v>
      </c>
      <c r="O91" s="87">
        <f t="shared" si="50"/>
        <v>0</v>
      </c>
      <c r="P91" s="87">
        <f t="shared" si="50"/>
        <v>0</v>
      </c>
      <c r="Q91" s="100">
        <f t="shared" ref="Q91:Q97" si="51">SUM(G91:O91)</f>
        <v>0</v>
      </c>
      <c r="S91" s="199">
        <f t="shared" si="40"/>
        <v>0</v>
      </c>
    </row>
    <row r="92" spans="1:19" ht="14.25" customHeight="1">
      <c r="A92" s="337"/>
      <c r="B92" s="309"/>
      <c r="C92" s="309"/>
      <c r="D92" s="306">
        <f t="shared" si="49"/>
        <v>0</v>
      </c>
      <c r="E92" s="212"/>
      <c r="F92" s="307"/>
      <c r="G92" s="87">
        <f t="shared" si="50"/>
        <v>0</v>
      </c>
      <c r="H92" s="87">
        <f t="shared" si="50"/>
        <v>0</v>
      </c>
      <c r="I92" s="87">
        <f t="shared" si="50"/>
        <v>0</v>
      </c>
      <c r="J92" s="87">
        <f t="shared" si="50"/>
        <v>0</v>
      </c>
      <c r="K92" s="87">
        <f t="shared" si="50"/>
        <v>0</v>
      </c>
      <c r="L92" s="87">
        <f t="shared" si="50"/>
        <v>0</v>
      </c>
      <c r="M92" s="87">
        <f t="shared" si="50"/>
        <v>0</v>
      </c>
      <c r="N92" s="87">
        <f t="shared" si="50"/>
        <v>0</v>
      </c>
      <c r="O92" s="87">
        <f t="shared" si="50"/>
        <v>0</v>
      </c>
      <c r="P92" s="87">
        <f t="shared" si="50"/>
        <v>0</v>
      </c>
      <c r="Q92" s="100">
        <f t="shared" si="51"/>
        <v>0</v>
      </c>
      <c r="S92" s="199">
        <f t="shared" si="40"/>
        <v>0</v>
      </c>
    </row>
    <row r="93" spans="1:19" ht="14.25" customHeight="1">
      <c r="A93" s="337"/>
      <c r="B93" s="309"/>
      <c r="C93" s="331"/>
      <c r="D93" s="306">
        <f t="shared" si="49"/>
        <v>0</v>
      </c>
      <c r="E93" s="317"/>
      <c r="F93" s="317"/>
      <c r="G93" s="87">
        <f t="shared" si="50"/>
        <v>0</v>
      </c>
      <c r="H93" s="87">
        <f t="shared" si="50"/>
        <v>0</v>
      </c>
      <c r="I93" s="87">
        <f t="shared" si="50"/>
        <v>0</v>
      </c>
      <c r="J93" s="87">
        <f t="shared" si="50"/>
        <v>0</v>
      </c>
      <c r="K93" s="87">
        <f t="shared" si="50"/>
        <v>0</v>
      </c>
      <c r="L93" s="87">
        <f t="shared" si="50"/>
        <v>0</v>
      </c>
      <c r="M93" s="87">
        <f t="shared" si="50"/>
        <v>0</v>
      </c>
      <c r="N93" s="87">
        <f t="shared" si="50"/>
        <v>0</v>
      </c>
      <c r="O93" s="87">
        <f t="shared" si="50"/>
        <v>0</v>
      </c>
      <c r="P93" s="87">
        <f t="shared" si="50"/>
        <v>0</v>
      </c>
      <c r="Q93" s="100">
        <f t="shared" si="51"/>
        <v>0</v>
      </c>
      <c r="S93" s="199">
        <f t="shared" si="40"/>
        <v>0</v>
      </c>
    </row>
    <row r="94" spans="1:19" ht="13.5" customHeight="1">
      <c r="A94" s="321" t="s">
        <v>1158</v>
      </c>
      <c r="B94" s="309"/>
      <c r="C94" s="331"/>
      <c r="D94" s="306">
        <f t="shared" si="49"/>
        <v>0</v>
      </c>
      <c r="E94" s="317"/>
      <c r="F94" s="317">
        <v>6</v>
      </c>
      <c r="G94" s="87">
        <f t="shared" si="50"/>
        <v>0</v>
      </c>
      <c r="H94" s="87">
        <f t="shared" si="50"/>
        <v>0</v>
      </c>
      <c r="I94" s="87">
        <f t="shared" si="50"/>
        <v>0</v>
      </c>
      <c r="J94" s="87">
        <f t="shared" si="50"/>
        <v>0</v>
      </c>
      <c r="K94" s="87">
        <f t="shared" si="50"/>
        <v>0</v>
      </c>
      <c r="L94" s="87">
        <f t="shared" si="50"/>
        <v>0</v>
      </c>
      <c r="M94" s="87">
        <f t="shared" si="50"/>
        <v>0</v>
      </c>
      <c r="N94" s="87">
        <f t="shared" si="50"/>
        <v>0</v>
      </c>
      <c r="O94" s="87">
        <f t="shared" si="50"/>
        <v>0</v>
      </c>
      <c r="P94" s="87">
        <f t="shared" si="50"/>
        <v>0</v>
      </c>
      <c r="Q94" s="100">
        <f t="shared" si="51"/>
        <v>0</v>
      </c>
      <c r="S94" s="199">
        <f t="shared" si="40"/>
        <v>0</v>
      </c>
    </row>
    <row r="95" spans="1:19" ht="13.5" customHeight="1">
      <c r="A95" s="321"/>
      <c r="B95" s="309"/>
      <c r="C95" s="331"/>
      <c r="D95" s="306">
        <f t="shared" si="49"/>
        <v>0</v>
      </c>
      <c r="E95" s="317"/>
      <c r="F95" s="317"/>
      <c r="G95" s="87">
        <f t="shared" si="50"/>
        <v>0</v>
      </c>
      <c r="H95" s="87">
        <f t="shared" si="50"/>
        <v>0</v>
      </c>
      <c r="I95" s="87">
        <f t="shared" si="50"/>
        <v>0</v>
      </c>
      <c r="J95" s="87">
        <f t="shared" si="50"/>
        <v>0</v>
      </c>
      <c r="K95" s="87">
        <f t="shared" si="50"/>
        <v>0</v>
      </c>
      <c r="L95" s="87">
        <f t="shared" si="50"/>
        <v>0</v>
      </c>
      <c r="M95" s="87">
        <f t="shared" si="50"/>
        <v>0</v>
      </c>
      <c r="N95" s="87">
        <f t="shared" si="50"/>
        <v>0</v>
      </c>
      <c r="O95" s="87">
        <f t="shared" si="50"/>
        <v>0</v>
      </c>
      <c r="P95" s="87">
        <f t="shared" si="50"/>
        <v>0</v>
      </c>
      <c r="Q95" s="100">
        <f t="shared" ref="Q95:Q96" si="52">SUM(G95:O95)</f>
        <v>0</v>
      </c>
      <c r="S95" s="199">
        <f t="shared" si="40"/>
        <v>0</v>
      </c>
    </row>
    <row r="96" spans="1:19" ht="13.5" customHeight="1">
      <c r="A96" s="321" t="s">
        <v>1206</v>
      </c>
      <c r="B96" s="309"/>
      <c r="C96" s="331"/>
      <c r="D96" s="306">
        <f t="shared" si="49"/>
        <v>0</v>
      </c>
      <c r="E96" s="317"/>
      <c r="F96" s="317">
        <v>7</v>
      </c>
      <c r="G96" s="87">
        <f t="shared" si="50"/>
        <v>0</v>
      </c>
      <c r="H96" s="87">
        <f t="shared" si="50"/>
        <v>0</v>
      </c>
      <c r="I96" s="87">
        <f t="shared" si="50"/>
        <v>0</v>
      </c>
      <c r="J96" s="87">
        <f t="shared" si="50"/>
        <v>0</v>
      </c>
      <c r="K96" s="87">
        <f t="shared" si="50"/>
        <v>0</v>
      </c>
      <c r="L96" s="87">
        <f t="shared" si="50"/>
        <v>0</v>
      </c>
      <c r="M96" s="87">
        <f t="shared" si="50"/>
        <v>0</v>
      </c>
      <c r="N96" s="87">
        <f t="shared" si="50"/>
        <v>0</v>
      </c>
      <c r="O96" s="87">
        <f t="shared" si="50"/>
        <v>0</v>
      </c>
      <c r="P96" s="87">
        <f t="shared" si="50"/>
        <v>0</v>
      </c>
      <c r="Q96" s="100">
        <f t="shared" si="52"/>
        <v>0</v>
      </c>
      <c r="S96" s="199">
        <f t="shared" si="40"/>
        <v>0</v>
      </c>
    </row>
    <row r="97" spans="1:19" ht="14.25" customHeight="1">
      <c r="A97" s="321" t="s">
        <v>1315</v>
      </c>
      <c r="B97" s="309"/>
      <c r="C97" s="322"/>
      <c r="D97" s="306">
        <f t="shared" si="49"/>
        <v>0</v>
      </c>
      <c r="E97" s="317"/>
      <c r="F97" s="317">
        <v>3</v>
      </c>
      <c r="G97" s="87">
        <f t="shared" si="50"/>
        <v>0</v>
      </c>
      <c r="H97" s="87">
        <f t="shared" si="50"/>
        <v>0</v>
      </c>
      <c r="I97" s="87">
        <f t="shared" si="50"/>
        <v>0</v>
      </c>
      <c r="J97" s="87">
        <f t="shared" si="50"/>
        <v>0</v>
      </c>
      <c r="K97" s="87">
        <f t="shared" si="50"/>
        <v>0</v>
      </c>
      <c r="L97" s="87">
        <f t="shared" si="50"/>
        <v>0</v>
      </c>
      <c r="M97" s="87">
        <f t="shared" si="50"/>
        <v>0</v>
      </c>
      <c r="N97" s="87">
        <f t="shared" si="50"/>
        <v>0</v>
      </c>
      <c r="O97" s="87">
        <f t="shared" si="50"/>
        <v>0</v>
      </c>
      <c r="P97" s="87">
        <f t="shared" si="50"/>
        <v>0</v>
      </c>
      <c r="Q97" s="100">
        <f t="shared" si="51"/>
        <v>0</v>
      </c>
      <c r="S97" s="199">
        <f t="shared" si="40"/>
        <v>0</v>
      </c>
    </row>
    <row r="98" spans="1:19" ht="14.25" customHeight="1">
      <c r="A98" s="323" t="s">
        <v>262</v>
      </c>
      <c r="B98" s="329">
        <f>SUM(B91:B97)</f>
        <v>0</v>
      </c>
      <c r="C98" s="329">
        <f>SUM(C91:C97)</f>
        <v>0</v>
      </c>
      <c r="D98" s="329">
        <f>SUM(D91:D97)</f>
        <v>0</v>
      </c>
      <c r="E98" s="317"/>
      <c r="F98" s="317"/>
      <c r="G98" s="125">
        <f t="shared" ref="G98:Q98" si="53">SUM(G91:G97)</f>
        <v>0</v>
      </c>
      <c r="H98" s="125">
        <f t="shared" si="53"/>
        <v>0</v>
      </c>
      <c r="I98" s="125">
        <f t="shared" si="53"/>
        <v>0</v>
      </c>
      <c r="J98" s="125">
        <f t="shared" si="53"/>
        <v>0</v>
      </c>
      <c r="K98" s="105">
        <f t="shared" si="53"/>
        <v>0</v>
      </c>
      <c r="L98" s="125">
        <f t="shared" si="53"/>
        <v>0</v>
      </c>
      <c r="M98" s="105">
        <f t="shared" si="53"/>
        <v>0</v>
      </c>
      <c r="N98" s="125">
        <f t="shared" si="53"/>
        <v>0</v>
      </c>
      <c r="O98" s="125">
        <f t="shared" si="53"/>
        <v>0</v>
      </c>
      <c r="P98" s="125">
        <f t="shared" si="53"/>
        <v>0</v>
      </c>
      <c r="Q98" s="125">
        <f t="shared" si="53"/>
        <v>0</v>
      </c>
      <c r="S98" s="129">
        <f t="shared" si="40"/>
        <v>0</v>
      </c>
    </row>
    <row r="99" spans="1:19" ht="13.5" customHeight="1">
      <c r="A99" s="321" t="s">
        <v>729</v>
      </c>
      <c r="B99" s="319"/>
      <c r="C99" s="319"/>
      <c r="D99" s="306">
        <f t="shared" ref="D99:D105" si="54">SUM(B99:C99)</f>
        <v>0</v>
      </c>
      <c r="E99" s="317"/>
      <c r="F99" s="317">
        <v>1</v>
      </c>
      <c r="G99" s="87">
        <f t="shared" ref="G99:P105" si="55">IF($F99=G$1,+$B99,0)</f>
        <v>0</v>
      </c>
      <c r="H99" s="87">
        <f t="shared" si="55"/>
        <v>0</v>
      </c>
      <c r="I99" s="87">
        <f t="shared" si="55"/>
        <v>0</v>
      </c>
      <c r="J99" s="87">
        <f t="shared" si="55"/>
        <v>0</v>
      </c>
      <c r="K99" s="87">
        <f t="shared" si="55"/>
        <v>0</v>
      </c>
      <c r="L99" s="87">
        <f t="shared" si="55"/>
        <v>0</v>
      </c>
      <c r="M99" s="87">
        <f t="shared" si="55"/>
        <v>0</v>
      </c>
      <c r="N99" s="87">
        <f t="shared" si="55"/>
        <v>0</v>
      </c>
      <c r="O99" s="87">
        <f t="shared" si="55"/>
        <v>0</v>
      </c>
      <c r="P99" s="87">
        <f t="shared" si="55"/>
        <v>0</v>
      </c>
      <c r="Q99" s="100">
        <f t="shared" ref="Q99:Q105" si="56">SUM(G99:O99)</f>
        <v>0</v>
      </c>
      <c r="S99" s="199">
        <f t="shared" si="40"/>
        <v>0</v>
      </c>
    </row>
    <row r="100" spans="1:19" ht="13.5" customHeight="1">
      <c r="A100" s="321" t="s">
        <v>1206</v>
      </c>
      <c r="B100" s="309"/>
      <c r="C100" s="331"/>
      <c r="D100" s="306">
        <f t="shared" si="54"/>
        <v>0</v>
      </c>
      <c r="E100" s="317"/>
      <c r="F100" s="317">
        <v>7</v>
      </c>
      <c r="G100" s="87">
        <f t="shared" si="55"/>
        <v>0</v>
      </c>
      <c r="H100" s="87">
        <f t="shared" si="55"/>
        <v>0</v>
      </c>
      <c r="I100" s="87">
        <f t="shared" si="55"/>
        <v>0</v>
      </c>
      <c r="J100" s="87">
        <f t="shared" si="55"/>
        <v>0</v>
      </c>
      <c r="K100" s="87">
        <f t="shared" si="55"/>
        <v>0</v>
      </c>
      <c r="L100" s="87">
        <f t="shared" si="55"/>
        <v>0</v>
      </c>
      <c r="M100" s="87">
        <f t="shared" si="55"/>
        <v>0</v>
      </c>
      <c r="N100" s="87">
        <f t="shared" si="55"/>
        <v>0</v>
      </c>
      <c r="O100" s="87">
        <f t="shared" si="55"/>
        <v>0</v>
      </c>
      <c r="P100" s="87">
        <f t="shared" si="55"/>
        <v>0</v>
      </c>
      <c r="Q100" s="100">
        <f t="shared" si="56"/>
        <v>0</v>
      </c>
      <c r="S100" s="199">
        <f t="shared" si="40"/>
        <v>0</v>
      </c>
    </row>
    <row r="101" spans="1:19" ht="13.5" customHeight="1">
      <c r="A101" s="321" t="s">
        <v>297</v>
      </c>
      <c r="B101" s="319"/>
      <c r="C101" s="319"/>
      <c r="D101" s="306">
        <f t="shared" si="54"/>
        <v>0</v>
      </c>
      <c r="E101" s="307"/>
      <c r="F101" s="317">
        <v>5</v>
      </c>
      <c r="G101" s="87">
        <f t="shared" si="55"/>
        <v>0</v>
      </c>
      <c r="H101" s="87">
        <f t="shared" si="55"/>
        <v>0</v>
      </c>
      <c r="I101" s="87">
        <f t="shared" si="55"/>
        <v>0</v>
      </c>
      <c r="J101" s="87">
        <f t="shared" si="55"/>
        <v>0</v>
      </c>
      <c r="K101" s="87">
        <f t="shared" si="55"/>
        <v>0</v>
      </c>
      <c r="L101" s="87">
        <f t="shared" si="55"/>
        <v>0</v>
      </c>
      <c r="M101" s="87">
        <f t="shared" si="55"/>
        <v>0</v>
      </c>
      <c r="N101" s="87">
        <f t="shared" si="55"/>
        <v>0</v>
      </c>
      <c r="O101" s="87">
        <f t="shared" si="55"/>
        <v>0</v>
      </c>
      <c r="P101" s="87">
        <f t="shared" si="55"/>
        <v>0</v>
      </c>
      <c r="Q101" s="100">
        <f t="shared" si="56"/>
        <v>0</v>
      </c>
      <c r="S101" s="199">
        <f t="shared" si="40"/>
        <v>0</v>
      </c>
    </row>
    <row r="102" spans="1:19" ht="13.5" customHeight="1">
      <c r="A102" s="321" t="s">
        <v>1158</v>
      </c>
      <c r="B102" s="309"/>
      <c r="C102" s="309"/>
      <c r="D102" s="306">
        <f t="shared" si="54"/>
        <v>0</v>
      </c>
      <c r="E102" s="307"/>
      <c r="F102" s="317">
        <v>6</v>
      </c>
      <c r="G102" s="87">
        <f t="shared" si="55"/>
        <v>0</v>
      </c>
      <c r="H102" s="87">
        <f t="shared" si="55"/>
        <v>0</v>
      </c>
      <c r="I102" s="87">
        <f t="shared" si="55"/>
        <v>0</v>
      </c>
      <c r="J102" s="87">
        <f t="shared" si="55"/>
        <v>0</v>
      </c>
      <c r="K102" s="87">
        <f t="shared" si="55"/>
        <v>0</v>
      </c>
      <c r="L102" s="87">
        <f t="shared" si="55"/>
        <v>0</v>
      </c>
      <c r="M102" s="87">
        <f t="shared" si="55"/>
        <v>0</v>
      </c>
      <c r="N102" s="87">
        <f t="shared" si="55"/>
        <v>0</v>
      </c>
      <c r="O102" s="87">
        <f t="shared" si="55"/>
        <v>0</v>
      </c>
      <c r="P102" s="87">
        <f t="shared" si="55"/>
        <v>0</v>
      </c>
      <c r="Q102" s="100">
        <f t="shared" si="56"/>
        <v>0</v>
      </c>
      <c r="S102" s="199">
        <f t="shared" si="40"/>
        <v>0</v>
      </c>
    </row>
    <row r="103" spans="1:19" ht="13.5" customHeight="1">
      <c r="A103" s="321" t="s">
        <v>1315</v>
      </c>
      <c r="B103" s="306"/>
      <c r="C103" s="309"/>
      <c r="D103" s="306">
        <f t="shared" si="54"/>
        <v>0</v>
      </c>
      <c r="E103" s="307"/>
      <c r="F103" s="317">
        <v>3</v>
      </c>
      <c r="G103" s="87">
        <f t="shared" si="55"/>
        <v>0</v>
      </c>
      <c r="H103" s="87">
        <f t="shared" si="55"/>
        <v>0</v>
      </c>
      <c r="I103" s="87">
        <f t="shared" si="55"/>
        <v>0</v>
      </c>
      <c r="J103" s="87">
        <f t="shared" si="55"/>
        <v>0</v>
      </c>
      <c r="K103" s="87">
        <f t="shared" si="55"/>
        <v>0</v>
      </c>
      <c r="L103" s="87">
        <f t="shared" si="55"/>
        <v>0</v>
      </c>
      <c r="M103" s="87">
        <f t="shared" si="55"/>
        <v>0</v>
      </c>
      <c r="N103" s="87">
        <f t="shared" si="55"/>
        <v>0</v>
      </c>
      <c r="O103" s="87">
        <f t="shared" si="55"/>
        <v>0</v>
      </c>
      <c r="P103" s="87">
        <f t="shared" si="55"/>
        <v>0</v>
      </c>
      <c r="Q103" s="100">
        <f t="shared" si="56"/>
        <v>0</v>
      </c>
      <c r="S103" s="199">
        <f t="shared" si="40"/>
        <v>0</v>
      </c>
    </row>
    <row r="104" spans="1:19" ht="14.25" customHeight="1">
      <c r="A104" s="321"/>
      <c r="B104" s="306"/>
      <c r="C104" s="309"/>
      <c r="D104" s="306">
        <f t="shared" si="54"/>
        <v>0</v>
      </c>
      <c r="E104" s="317"/>
      <c r="F104" s="317"/>
      <c r="G104" s="87">
        <f t="shared" si="55"/>
        <v>0</v>
      </c>
      <c r="H104" s="87">
        <f t="shared" si="55"/>
        <v>0</v>
      </c>
      <c r="I104" s="87">
        <f t="shared" si="55"/>
        <v>0</v>
      </c>
      <c r="J104" s="87">
        <f t="shared" si="55"/>
        <v>0</v>
      </c>
      <c r="K104" s="87">
        <f t="shared" si="55"/>
        <v>0</v>
      </c>
      <c r="L104" s="87">
        <f t="shared" si="55"/>
        <v>0</v>
      </c>
      <c r="M104" s="87">
        <f t="shared" si="55"/>
        <v>0</v>
      </c>
      <c r="N104" s="87">
        <f t="shared" si="55"/>
        <v>0</v>
      </c>
      <c r="O104" s="87">
        <f t="shared" si="55"/>
        <v>0</v>
      </c>
      <c r="P104" s="87">
        <f t="shared" si="55"/>
        <v>0</v>
      </c>
      <c r="Q104" s="100">
        <f t="shared" si="56"/>
        <v>0</v>
      </c>
      <c r="S104" s="199">
        <f t="shared" si="40"/>
        <v>0</v>
      </c>
    </row>
    <row r="105" spans="1:19" ht="14.25" customHeight="1">
      <c r="A105" s="319"/>
      <c r="B105" s="309"/>
      <c r="C105" s="306"/>
      <c r="D105" s="306">
        <f t="shared" si="54"/>
        <v>0</v>
      </c>
      <c r="E105" s="317"/>
      <c r="F105" s="317"/>
      <c r="G105" s="87">
        <f t="shared" si="55"/>
        <v>0</v>
      </c>
      <c r="H105" s="87">
        <f t="shared" si="55"/>
        <v>0</v>
      </c>
      <c r="I105" s="87">
        <f t="shared" si="55"/>
        <v>0</v>
      </c>
      <c r="J105" s="87">
        <f t="shared" si="55"/>
        <v>0</v>
      </c>
      <c r="K105" s="87">
        <f t="shared" si="55"/>
        <v>0</v>
      </c>
      <c r="L105" s="87">
        <f t="shared" si="55"/>
        <v>0</v>
      </c>
      <c r="M105" s="87">
        <f t="shared" si="55"/>
        <v>0</v>
      </c>
      <c r="N105" s="87">
        <f t="shared" si="55"/>
        <v>0</v>
      </c>
      <c r="O105" s="87">
        <f t="shared" si="55"/>
        <v>0</v>
      </c>
      <c r="P105" s="87">
        <f t="shared" si="55"/>
        <v>0</v>
      </c>
      <c r="Q105" s="100">
        <f t="shared" si="56"/>
        <v>0</v>
      </c>
      <c r="S105" s="199">
        <f t="shared" si="40"/>
        <v>0</v>
      </c>
    </row>
    <row r="106" spans="1:19" ht="14.25" customHeight="1">
      <c r="A106" s="323" t="s">
        <v>268</v>
      </c>
      <c r="B106" s="329">
        <f>SUM(B99:B105)</f>
        <v>0</v>
      </c>
      <c r="C106" s="329">
        <f>SUM(C99:C105)</f>
        <v>0</v>
      </c>
      <c r="D106" s="329">
        <f>SUM(D99:D105)</f>
        <v>0</v>
      </c>
      <c r="E106" s="317"/>
      <c r="F106" s="317"/>
      <c r="G106" s="125">
        <f t="shared" ref="G106:Q106" si="57">SUM(G99:G105)</f>
        <v>0</v>
      </c>
      <c r="H106" s="125">
        <f t="shared" si="57"/>
        <v>0</v>
      </c>
      <c r="I106" s="125">
        <f t="shared" si="57"/>
        <v>0</v>
      </c>
      <c r="J106" s="125">
        <f t="shared" si="57"/>
        <v>0</v>
      </c>
      <c r="K106" s="105">
        <f t="shared" si="57"/>
        <v>0</v>
      </c>
      <c r="L106" s="125">
        <f t="shared" si="57"/>
        <v>0</v>
      </c>
      <c r="M106" s="105">
        <f t="shared" si="57"/>
        <v>0</v>
      </c>
      <c r="N106" s="125">
        <f t="shared" si="57"/>
        <v>0</v>
      </c>
      <c r="O106" s="125">
        <f t="shared" si="57"/>
        <v>0</v>
      </c>
      <c r="P106" s="125">
        <f t="shared" si="57"/>
        <v>0</v>
      </c>
      <c r="Q106" s="125">
        <f t="shared" si="57"/>
        <v>0</v>
      </c>
      <c r="S106" s="129">
        <f t="shared" si="40"/>
        <v>0</v>
      </c>
    </row>
    <row r="107" spans="1:19" ht="14.25" customHeight="1">
      <c r="A107" s="130"/>
      <c r="B107" s="20"/>
      <c r="C107" s="20"/>
      <c r="D107" s="20"/>
      <c r="E107" s="2"/>
      <c r="F107" s="2"/>
      <c r="G107" s="20"/>
      <c r="H107" s="20"/>
      <c r="I107" s="20"/>
      <c r="J107" s="20"/>
      <c r="K107" s="87"/>
      <c r="L107" s="20"/>
      <c r="M107" s="87"/>
      <c r="N107" s="20"/>
      <c r="O107" s="20"/>
      <c r="P107" s="20"/>
      <c r="Q107" s="20"/>
    </row>
    <row r="108" spans="1:19" ht="14.25" customHeight="1">
      <c r="A108" s="130" t="s">
        <v>393</v>
      </c>
      <c r="B108" s="20"/>
      <c r="C108" s="20"/>
      <c r="D108" s="20"/>
      <c r="E108" s="2"/>
      <c r="F108" s="2"/>
      <c r="G108" s="20"/>
      <c r="H108" s="20"/>
      <c r="I108" s="20"/>
      <c r="J108" s="20"/>
      <c r="K108" s="87"/>
      <c r="L108" s="20"/>
      <c r="M108" s="87"/>
      <c r="N108" s="20"/>
      <c r="O108" s="20"/>
      <c r="P108" s="20"/>
      <c r="Q108" s="20"/>
    </row>
    <row r="109" spans="1:19" ht="14.25" customHeight="1">
      <c r="E109" s="2"/>
      <c r="F109" s="2"/>
      <c r="S109" s="5">
        <f t="shared" ref="S109:S111" si="58">+B109+C109-D109</f>
        <v>0</v>
      </c>
    </row>
    <row r="110" spans="1:19" ht="14.25" customHeight="1">
      <c r="E110" s="2"/>
      <c r="F110" s="2"/>
      <c r="S110" s="5">
        <f t="shared" si="58"/>
        <v>0</v>
      </c>
    </row>
    <row r="111" spans="1:19" ht="14.25" customHeight="1">
      <c r="A111" s="5" t="s">
        <v>269</v>
      </c>
      <c r="B111" s="20">
        <f>B106+B98+B90+B83+B76+B67+B59+B49+B37+B29+B19+B10</f>
        <v>1193.73</v>
      </c>
      <c r="C111" s="132">
        <f>C106+C98+C90+C83+C76+C67+C59+C49+C37+C29+C19+C10</f>
        <v>0</v>
      </c>
      <c r="D111" s="132">
        <f>D106+D98+D90+D83+D76+D67+D59+D49+D37+D29+D19+D10</f>
        <v>1193.73</v>
      </c>
      <c r="E111" s="2"/>
      <c r="F111" s="2"/>
      <c r="G111" s="20">
        <f t="shared" ref="G111:Q111" si="59">G106+G98+G90+G83+G76+G67+G59+G49+G37+G29+G19+G10</f>
        <v>686.40000000000009</v>
      </c>
      <c r="H111" s="20">
        <f t="shared" si="59"/>
        <v>41.92</v>
      </c>
      <c r="I111" s="20">
        <f t="shared" si="59"/>
        <v>14.97</v>
      </c>
      <c r="J111" s="20">
        <f t="shared" si="59"/>
        <v>0</v>
      </c>
      <c r="K111" s="20">
        <f t="shared" si="59"/>
        <v>239.45999999999998</v>
      </c>
      <c r="L111" s="20">
        <f t="shared" si="59"/>
        <v>123.24</v>
      </c>
      <c r="M111" s="20">
        <f t="shared" si="59"/>
        <v>87.740000000000009</v>
      </c>
      <c r="N111" s="20">
        <f t="shared" si="59"/>
        <v>0</v>
      </c>
      <c r="O111" s="20">
        <f t="shared" si="59"/>
        <v>0</v>
      </c>
      <c r="P111" s="20">
        <f t="shared" si="59"/>
        <v>0</v>
      </c>
      <c r="Q111" s="20">
        <f t="shared" si="59"/>
        <v>1193.73</v>
      </c>
      <c r="R111" s="20">
        <f>+Q10+Q19+Q29+Q37+Q49+Q59+Q67+Q76+Q83+Q90+Q98+Q106</f>
        <v>1193.73</v>
      </c>
      <c r="S111" s="129">
        <f t="shared" si="58"/>
        <v>0</v>
      </c>
    </row>
    <row r="112" spans="1:19" ht="14.25" customHeight="1">
      <c r="A112" s="5" t="s">
        <v>394</v>
      </c>
      <c r="E112" s="8"/>
      <c r="F112" s="8"/>
      <c r="G112" s="5"/>
    </row>
    <row r="113" spans="1:14" ht="14.25" customHeight="1">
      <c r="E113" s="2"/>
      <c r="F113" s="2"/>
    </row>
    <row r="114" spans="1:14" ht="14.25" customHeight="1">
      <c r="E114" s="2"/>
      <c r="F114" s="2"/>
    </row>
    <row r="115" spans="1:14" ht="14.25" customHeight="1">
      <c r="E115" s="2"/>
      <c r="F115" s="2"/>
    </row>
    <row r="116" spans="1:14" ht="14.25" customHeight="1">
      <c r="B116" s="87"/>
      <c r="E116" s="2"/>
      <c r="F116" s="2"/>
    </row>
    <row r="117" spans="1:14" ht="14.25" customHeight="1">
      <c r="B117" s="87"/>
      <c r="E117" s="2"/>
      <c r="F117" s="2"/>
    </row>
    <row r="118" spans="1:14" ht="14.25" customHeight="1">
      <c r="B118" s="87"/>
      <c r="E118" s="2"/>
      <c r="F118" s="2"/>
      <c r="J118" s="20"/>
    </row>
    <row r="119" spans="1:14" ht="14.25" customHeight="1">
      <c r="B119" s="87"/>
      <c r="E119" s="2"/>
      <c r="F119" s="2"/>
      <c r="J119" s="20"/>
    </row>
    <row r="120" spans="1:14" ht="14.25" customHeight="1">
      <c r="B120" s="87"/>
      <c r="E120" s="2"/>
      <c r="F120" s="2"/>
      <c r="K120" s="20"/>
    </row>
    <row r="121" spans="1:14" ht="14.25" customHeight="1">
      <c r="B121" s="87"/>
      <c r="E121" s="2"/>
      <c r="F121" s="2"/>
      <c r="K121" s="20"/>
    </row>
    <row r="122" spans="1:14" ht="14.25" customHeight="1">
      <c r="B122" s="87"/>
      <c r="E122" s="2"/>
      <c r="F122" s="2"/>
      <c r="K122" s="20"/>
    </row>
    <row r="123" spans="1:14" ht="14.25" customHeight="1">
      <c r="B123" s="87"/>
      <c r="E123" s="2"/>
      <c r="F123" s="2"/>
      <c r="J123" s="20"/>
      <c r="K123" s="20"/>
    </row>
    <row r="124" spans="1:14" ht="14.25" customHeight="1">
      <c r="B124" s="87"/>
      <c r="E124" s="2"/>
      <c r="F124" s="2"/>
      <c r="K124" s="20"/>
    </row>
    <row r="125" spans="1:14" ht="14.25" customHeight="1">
      <c r="B125" s="87"/>
      <c r="E125" s="2"/>
      <c r="F125" s="2"/>
    </row>
    <row r="126" spans="1:14" ht="14.25" customHeight="1">
      <c r="B126" s="87"/>
      <c r="E126" s="2"/>
      <c r="F126" s="2"/>
      <c r="N126" s="20"/>
    </row>
    <row r="127" spans="1:14" ht="14.25" customHeight="1">
      <c r="A127" s="5" t="s">
        <v>404</v>
      </c>
      <c r="B127" s="87">
        <f>+O111</f>
        <v>0</v>
      </c>
      <c r="E127" s="2"/>
      <c r="F127" s="2"/>
    </row>
    <row r="128" spans="1:14" ht="14.25" customHeight="1">
      <c r="A128" s="5" t="s">
        <v>208</v>
      </c>
      <c r="B128" s="87">
        <f>+P111</f>
        <v>0</v>
      </c>
      <c r="E128" s="2"/>
      <c r="F128" s="2"/>
      <c r="M128" s="87"/>
    </row>
    <row r="129" spans="1:19" ht="14.25" customHeight="1">
      <c r="B129" s="87"/>
      <c r="E129" s="2"/>
      <c r="F129" s="2"/>
      <c r="M129" s="87"/>
    </row>
    <row r="130" spans="1:19" ht="14.25" customHeight="1">
      <c r="A130" s="147" t="s">
        <v>92</v>
      </c>
      <c r="B130" s="105">
        <f>SUM(B116:B128)</f>
        <v>0</v>
      </c>
      <c r="C130" s="87"/>
      <c r="E130" s="2"/>
      <c r="F130" s="2"/>
      <c r="M130" s="87"/>
    </row>
    <row r="131" spans="1:19" ht="14.25" customHeight="1">
      <c r="E131" s="2"/>
      <c r="F131" s="2"/>
      <c r="N131" s="87"/>
    </row>
    <row r="132" spans="1:19" ht="14.25" customHeight="1">
      <c r="E132" s="2"/>
      <c r="F132" s="2"/>
      <c r="N132" s="20"/>
    </row>
    <row r="133" spans="1:19" ht="14.25" customHeight="1">
      <c r="E133" s="2"/>
      <c r="F133" s="2"/>
    </row>
    <row r="134" spans="1:19" ht="14.25" customHeight="1">
      <c r="A134" s="128" t="s">
        <v>7</v>
      </c>
      <c r="B134" s="128" t="s">
        <v>7</v>
      </c>
      <c r="C134" s="198" t="s">
        <v>7</v>
      </c>
      <c r="D134" s="128" t="s">
        <v>7</v>
      </c>
      <c r="E134" s="2"/>
      <c r="F134" s="2"/>
      <c r="G134" s="128"/>
      <c r="H134" s="128"/>
      <c r="I134" s="128"/>
      <c r="J134" s="128"/>
      <c r="K134" s="128"/>
      <c r="L134" s="128"/>
      <c r="M134" s="128"/>
      <c r="N134" s="128"/>
      <c r="O134" s="128"/>
      <c r="P134" s="128"/>
      <c r="Q134" s="128" t="s">
        <v>7</v>
      </c>
      <c r="S134" s="128" t="s">
        <v>7</v>
      </c>
    </row>
    <row r="135" spans="1:19" ht="14.25" customHeight="1">
      <c r="E135" s="201" t="s">
        <v>7</v>
      </c>
      <c r="F135" s="2"/>
    </row>
    <row r="136" spans="1:19" ht="14.25" customHeight="1">
      <c r="E136" s="2"/>
      <c r="F136" s="2"/>
    </row>
    <row r="137" spans="1:19" ht="14.25" customHeight="1">
      <c r="E137" s="2"/>
      <c r="F137" s="2"/>
    </row>
    <row r="138" spans="1:19" ht="14.25" customHeight="1">
      <c r="E138" s="2"/>
      <c r="F138" s="2"/>
    </row>
    <row r="139" spans="1:19" ht="14.25" customHeight="1">
      <c r="E139" s="2"/>
      <c r="F139" s="2"/>
    </row>
    <row r="140" spans="1:19" ht="14.25" customHeight="1">
      <c r="E140" s="2"/>
      <c r="F140" s="2"/>
    </row>
    <row r="141" spans="1:19" ht="14.25" customHeight="1">
      <c r="E141" s="2"/>
      <c r="F141" s="2"/>
    </row>
    <row r="142" spans="1:19" ht="14.25" customHeight="1">
      <c r="E142" s="2"/>
      <c r="F142" s="2"/>
      <c r="O142" s="20"/>
    </row>
    <row r="143" spans="1:19" ht="14.25" customHeight="1">
      <c r="E143" s="2"/>
      <c r="F143" s="2"/>
    </row>
    <row r="144" spans="1:19" ht="14.25" customHeight="1">
      <c r="E144" s="2"/>
      <c r="F144" s="2"/>
    </row>
    <row r="145" spans="5:6" ht="14.25" customHeight="1">
      <c r="E145" s="2"/>
      <c r="F145" s="2"/>
    </row>
    <row r="146" spans="5:6" ht="14.25" customHeight="1">
      <c r="E146" s="2"/>
      <c r="F146" s="2"/>
    </row>
    <row r="147" spans="5:6" ht="14.25" customHeight="1">
      <c r="E147" s="2"/>
      <c r="F147" s="2"/>
    </row>
    <row r="148" spans="5:6" ht="14.25" customHeight="1">
      <c r="E148" s="2"/>
      <c r="F148" s="2"/>
    </row>
    <row r="149" spans="5:6" ht="14.25" customHeight="1">
      <c r="E149" s="2"/>
      <c r="F149" s="2"/>
    </row>
    <row r="150" spans="5:6" ht="14.25" customHeight="1">
      <c r="E150" s="2"/>
      <c r="F150" s="2"/>
    </row>
    <row r="151" spans="5:6" ht="14.25" customHeight="1">
      <c r="E151" s="2"/>
      <c r="F151" s="2"/>
    </row>
    <row r="152" spans="5:6" ht="14.25" customHeight="1">
      <c r="E152" s="2"/>
      <c r="F152" s="2"/>
    </row>
    <row r="153" spans="5:6" ht="14.25" customHeight="1">
      <c r="E153" s="2"/>
      <c r="F153" s="2"/>
    </row>
    <row r="154" spans="5:6" ht="14.25" customHeight="1">
      <c r="E154" s="2"/>
      <c r="F154" s="2"/>
    </row>
    <row r="155" spans="5:6" ht="14.25" customHeight="1">
      <c r="E155" s="2"/>
      <c r="F155" s="2"/>
    </row>
    <row r="156" spans="5:6" ht="14.25" customHeight="1">
      <c r="E156" s="2"/>
      <c r="F156" s="2"/>
    </row>
    <row r="157" spans="5:6" ht="14.25" customHeight="1">
      <c r="E157" s="2"/>
      <c r="F157" s="2"/>
    </row>
    <row r="158" spans="5:6" ht="14.25" customHeight="1">
      <c r="E158" s="2"/>
      <c r="F158" s="2"/>
    </row>
    <row r="159" spans="5:6" ht="14.25" customHeight="1">
      <c r="E159" s="2"/>
      <c r="F159" s="2"/>
    </row>
    <row r="160" spans="5:6" ht="14.25" customHeight="1">
      <c r="E160" s="2"/>
      <c r="F160" s="2"/>
    </row>
    <row r="161" spans="5:6" ht="14.25" customHeight="1">
      <c r="E161" s="2"/>
      <c r="F161" s="2"/>
    </row>
    <row r="162" spans="5:6" ht="14.25" customHeight="1">
      <c r="E162" s="2"/>
      <c r="F162" s="2"/>
    </row>
    <row r="163" spans="5:6" ht="14.25" customHeight="1">
      <c r="E163" s="2"/>
      <c r="F163" s="2"/>
    </row>
    <row r="164" spans="5:6" ht="14.25" customHeight="1">
      <c r="E164" s="2"/>
      <c r="F164" s="2"/>
    </row>
    <row r="165" spans="5:6" ht="14.25" customHeight="1">
      <c r="E165" s="2"/>
      <c r="F165" s="2"/>
    </row>
    <row r="166" spans="5:6" ht="14.25" customHeight="1">
      <c r="E166" s="2"/>
      <c r="F166" s="2"/>
    </row>
    <row r="167" spans="5:6" ht="14.25" customHeight="1">
      <c r="E167" s="2"/>
      <c r="F167" s="2"/>
    </row>
    <row r="168" spans="5:6" ht="14.25" customHeight="1">
      <c r="E168" s="2"/>
      <c r="F168" s="2"/>
    </row>
    <row r="169" spans="5:6" ht="14.25" customHeight="1">
      <c r="E169" s="2"/>
      <c r="F169" s="2"/>
    </row>
    <row r="170" spans="5:6" ht="14.25" customHeight="1">
      <c r="E170" s="2"/>
      <c r="F170" s="2"/>
    </row>
    <row r="171" spans="5:6" ht="14.25" customHeight="1">
      <c r="E171" s="2"/>
      <c r="F171" s="2"/>
    </row>
    <row r="172" spans="5:6" ht="14.25" customHeight="1">
      <c r="E172" s="2"/>
      <c r="F172" s="2"/>
    </row>
    <row r="173" spans="5:6" ht="14.25" customHeight="1">
      <c r="E173" s="2"/>
      <c r="F173" s="2"/>
    </row>
    <row r="174" spans="5:6" ht="14.25" customHeight="1">
      <c r="E174" s="2"/>
      <c r="F174" s="2"/>
    </row>
    <row r="175" spans="5:6" ht="14.25" customHeight="1">
      <c r="E175" s="2"/>
      <c r="F175" s="2"/>
    </row>
    <row r="176" spans="5:6" ht="14.25" customHeight="1">
      <c r="E176" s="2"/>
      <c r="F176" s="2"/>
    </row>
    <row r="177" spans="5:6" ht="14.25" customHeight="1">
      <c r="E177" s="2"/>
      <c r="F177" s="2"/>
    </row>
    <row r="178" spans="5:6" ht="14.25" customHeight="1">
      <c r="E178" s="2"/>
      <c r="F178" s="2"/>
    </row>
    <row r="179" spans="5:6" ht="14.25" customHeight="1">
      <c r="E179" s="2"/>
      <c r="F179" s="2"/>
    </row>
    <row r="180" spans="5:6" ht="14.25" customHeight="1">
      <c r="E180" s="2"/>
      <c r="F180" s="2"/>
    </row>
    <row r="181" spans="5:6" ht="14.25" customHeight="1">
      <c r="E181" s="2"/>
      <c r="F181" s="2"/>
    </row>
    <row r="182" spans="5:6" ht="14.25" customHeight="1">
      <c r="E182" s="2"/>
      <c r="F182" s="2"/>
    </row>
    <row r="183" spans="5:6" ht="14.25" customHeight="1">
      <c r="E183" s="2"/>
      <c r="F183" s="2"/>
    </row>
    <row r="184" spans="5:6" ht="14.25" customHeight="1">
      <c r="E184" s="2"/>
      <c r="F184" s="2"/>
    </row>
    <row r="185" spans="5:6" ht="14.25" customHeight="1">
      <c r="E185" s="2"/>
      <c r="F185" s="2"/>
    </row>
    <row r="186" spans="5:6" ht="14.25" customHeight="1">
      <c r="E186" s="2"/>
      <c r="F186" s="2"/>
    </row>
    <row r="187" spans="5:6" ht="14.25" customHeight="1">
      <c r="E187" s="2"/>
      <c r="F187" s="2"/>
    </row>
    <row r="188" spans="5:6" ht="14.25" customHeight="1">
      <c r="E188" s="2"/>
      <c r="F188" s="2"/>
    </row>
    <row r="189" spans="5:6" ht="14.25" customHeight="1">
      <c r="E189" s="2"/>
      <c r="F189" s="2"/>
    </row>
    <row r="190" spans="5:6" ht="14.25" customHeight="1">
      <c r="E190" s="2"/>
      <c r="F190" s="2"/>
    </row>
    <row r="191" spans="5:6" ht="14.25" customHeight="1">
      <c r="E191" s="2"/>
      <c r="F191" s="2"/>
    </row>
    <row r="192" spans="5:6" ht="14.25" customHeight="1">
      <c r="E192" s="2"/>
      <c r="F192" s="2"/>
    </row>
    <row r="193" spans="5:6" ht="14.25" customHeight="1">
      <c r="E193" s="2"/>
      <c r="F193" s="2"/>
    </row>
    <row r="194" spans="5:6" ht="14.25" customHeight="1">
      <c r="E194" s="2"/>
      <c r="F194" s="2"/>
    </row>
    <row r="195" spans="5:6" ht="14.25" customHeight="1">
      <c r="E195" s="2"/>
      <c r="F195" s="2"/>
    </row>
    <row r="196" spans="5:6" ht="14.25" customHeight="1">
      <c r="E196" s="2"/>
      <c r="F196" s="2"/>
    </row>
    <row r="197" spans="5:6" ht="14.25" customHeight="1">
      <c r="E197" s="2"/>
      <c r="F197" s="2"/>
    </row>
    <row r="198" spans="5:6" ht="14.25" customHeight="1">
      <c r="E198" s="2"/>
      <c r="F198" s="2"/>
    </row>
    <row r="199" spans="5:6" ht="14.25" customHeight="1">
      <c r="E199" s="2"/>
      <c r="F199" s="2"/>
    </row>
    <row r="200" spans="5:6" ht="14.25" customHeight="1">
      <c r="E200" s="2"/>
      <c r="F200" s="2"/>
    </row>
    <row r="201" spans="5:6" ht="14.25" customHeight="1">
      <c r="E201" s="2"/>
      <c r="F201" s="2"/>
    </row>
    <row r="202" spans="5:6" ht="14.25" customHeight="1">
      <c r="E202" s="2"/>
      <c r="F202" s="2"/>
    </row>
    <row r="203" spans="5:6" ht="14.25" customHeight="1">
      <c r="E203" s="2"/>
      <c r="F203" s="2"/>
    </row>
    <row r="204" spans="5:6" ht="14.25" customHeight="1">
      <c r="E204" s="2"/>
      <c r="F204" s="2"/>
    </row>
    <row r="205" spans="5:6" ht="14.25" customHeight="1">
      <c r="E205" s="2"/>
      <c r="F205" s="2"/>
    </row>
    <row r="206" spans="5:6" ht="14.25" customHeight="1">
      <c r="E206" s="2"/>
      <c r="F206" s="2"/>
    </row>
    <row r="207" spans="5:6" ht="14.25" customHeight="1">
      <c r="E207" s="2"/>
      <c r="F207" s="2"/>
    </row>
    <row r="208" spans="5:6" ht="14.25" customHeight="1">
      <c r="E208" s="2"/>
      <c r="F208" s="2"/>
    </row>
    <row r="209" spans="5:6" ht="14.25" customHeight="1">
      <c r="E209" s="2"/>
      <c r="F209" s="2"/>
    </row>
    <row r="210" spans="5:6" ht="14.25" customHeight="1">
      <c r="E210" s="2"/>
      <c r="F210" s="2"/>
    </row>
    <row r="211" spans="5:6" ht="14.25" customHeight="1">
      <c r="E211" s="2"/>
      <c r="F211" s="2"/>
    </row>
    <row r="212" spans="5:6" ht="14.25" customHeight="1">
      <c r="E212" s="2"/>
      <c r="F212" s="2"/>
    </row>
    <row r="213" spans="5:6" ht="14.25" customHeight="1">
      <c r="E213" s="2"/>
      <c r="F213" s="2"/>
    </row>
    <row r="214" spans="5:6" ht="14.25" customHeight="1">
      <c r="E214" s="2"/>
      <c r="F214" s="2"/>
    </row>
    <row r="215" spans="5:6" ht="14.25" customHeight="1">
      <c r="E215" s="2"/>
      <c r="F215" s="2"/>
    </row>
    <row r="216" spans="5:6" ht="14.25" customHeight="1">
      <c r="E216" s="2"/>
      <c r="F216" s="2"/>
    </row>
    <row r="217" spans="5:6" ht="14.25" customHeight="1">
      <c r="E217" s="2"/>
      <c r="F217" s="2"/>
    </row>
    <row r="218" spans="5:6" ht="14.25" customHeight="1">
      <c r="E218" s="2"/>
      <c r="F218" s="2"/>
    </row>
    <row r="219" spans="5:6" ht="14.25" customHeight="1">
      <c r="E219" s="2"/>
      <c r="F219" s="2"/>
    </row>
    <row r="220" spans="5:6" ht="14.25" customHeight="1">
      <c r="E220" s="2"/>
      <c r="F220" s="2"/>
    </row>
    <row r="221" spans="5:6" ht="14.25" customHeight="1">
      <c r="E221" s="2"/>
      <c r="F221" s="2"/>
    </row>
    <row r="222" spans="5:6" ht="14.25" customHeight="1">
      <c r="E222" s="2"/>
      <c r="F222" s="2"/>
    </row>
    <row r="223" spans="5:6" ht="14.25" customHeight="1">
      <c r="E223" s="2"/>
      <c r="F223" s="2"/>
    </row>
    <row r="224" spans="5:6" ht="14.25" customHeight="1">
      <c r="E224" s="2"/>
      <c r="F224" s="2"/>
    </row>
    <row r="225" spans="5:6" ht="14.25" customHeight="1">
      <c r="E225" s="2"/>
      <c r="F225" s="2"/>
    </row>
    <row r="226" spans="5:6" ht="14.25" customHeight="1">
      <c r="E226" s="2"/>
      <c r="F226" s="2"/>
    </row>
    <row r="227" spans="5:6" ht="14.25" customHeight="1">
      <c r="E227" s="2"/>
      <c r="F227" s="2"/>
    </row>
    <row r="228" spans="5:6" ht="14.25" customHeight="1">
      <c r="E228" s="2"/>
      <c r="F228" s="2"/>
    </row>
    <row r="229" spans="5:6" ht="14.25" customHeight="1">
      <c r="E229" s="2"/>
      <c r="F229" s="2"/>
    </row>
    <row r="230" spans="5:6" ht="14.25" customHeight="1">
      <c r="E230" s="2"/>
      <c r="F230" s="2"/>
    </row>
    <row r="231" spans="5:6" ht="14.25" customHeight="1">
      <c r="E231" s="2"/>
      <c r="F231" s="2"/>
    </row>
    <row r="232" spans="5:6" ht="14.25" customHeight="1">
      <c r="E232" s="2"/>
      <c r="F232" s="2"/>
    </row>
    <row r="233" spans="5:6" ht="14.25" customHeight="1">
      <c r="E233" s="2"/>
      <c r="F233" s="2"/>
    </row>
    <row r="234" spans="5:6" ht="14.25" customHeight="1">
      <c r="E234" s="2"/>
      <c r="F234" s="2"/>
    </row>
    <row r="235" spans="5:6" ht="14.25" customHeight="1">
      <c r="E235" s="2"/>
      <c r="F235" s="2"/>
    </row>
    <row r="236" spans="5:6" ht="14.25" customHeight="1">
      <c r="E236" s="2"/>
      <c r="F236" s="2"/>
    </row>
    <row r="237" spans="5:6" ht="14.25" customHeight="1">
      <c r="E237" s="2"/>
      <c r="F237" s="2"/>
    </row>
    <row r="238" spans="5:6" ht="14.25" customHeight="1">
      <c r="E238" s="2"/>
      <c r="F238" s="2"/>
    </row>
    <row r="239" spans="5:6" ht="14.25" customHeight="1">
      <c r="E239" s="2"/>
      <c r="F239" s="2"/>
    </row>
    <row r="240" spans="5:6" ht="14.25" customHeight="1">
      <c r="E240" s="2"/>
      <c r="F240" s="2"/>
    </row>
    <row r="241" spans="5:6" ht="14.25" customHeight="1">
      <c r="E241" s="2"/>
      <c r="F241" s="2"/>
    </row>
    <row r="242" spans="5:6" ht="14.25" customHeight="1">
      <c r="E242" s="2"/>
      <c r="F242" s="2"/>
    </row>
    <row r="243" spans="5:6" ht="14.25" customHeight="1">
      <c r="E243" s="2"/>
      <c r="F243" s="2"/>
    </row>
    <row r="244" spans="5:6" ht="14.25" customHeight="1">
      <c r="E244" s="2"/>
      <c r="F244" s="2"/>
    </row>
    <row r="245" spans="5:6" ht="14.25" customHeight="1">
      <c r="E245" s="2"/>
      <c r="F245" s="2"/>
    </row>
    <row r="246" spans="5:6" ht="14.25" customHeight="1">
      <c r="E246" s="2"/>
      <c r="F246" s="2"/>
    </row>
    <row r="247" spans="5:6" ht="14.25" customHeight="1">
      <c r="E247" s="2"/>
      <c r="F247" s="2"/>
    </row>
    <row r="248" spans="5:6" ht="14.25" customHeight="1">
      <c r="E248" s="2"/>
      <c r="F248" s="2"/>
    </row>
    <row r="249" spans="5:6" ht="14.25" customHeight="1">
      <c r="E249" s="2"/>
      <c r="F249" s="2"/>
    </row>
    <row r="250" spans="5:6" ht="14.25" customHeight="1">
      <c r="E250" s="2"/>
      <c r="F250" s="2"/>
    </row>
    <row r="251" spans="5:6" ht="14.25" customHeight="1">
      <c r="E251" s="2"/>
      <c r="F251" s="2"/>
    </row>
    <row r="252" spans="5:6" ht="14.25" customHeight="1">
      <c r="E252" s="2"/>
      <c r="F252" s="2"/>
    </row>
    <row r="253" spans="5:6" ht="14.25" customHeight="1">
      <c r="E253" s="2"/>
      <c r="F253" s="2"/>
    </row>
    <row r="254" spans="5:6" ht="14.25" customHeight="1">
      <c r="E254" s="2"/>
      <c r="F254" s="2"/>
    </row>
    <row r="255" spans="5:6" ht="14.25" customHeight="1">
      <c r="E255" s="2"/>
      <c r="F255" s="2"/>
    </row>
    <row r="256" spans="5:6" ht="14.25" customHeight="1">
      <c r="E256" s="2"/>
      <c r="F256" s="2"/>
    </row>
    <row r="257" spans="5:6" ht="14.25" customHeight="1">
      <c r="E257" s="2"/>
      <c r="F257" s="2"/>
    </row>
    <row r="258" spans="5:6" ht="14.25" customHeight="1">
      <c r="E258" s="2"/>
      <c r="F258" s="2"/>
    </row>
    <row r="259" spans="5:6" ht="14.25" customHeight="1">
      <c r="E259" s="2"/>
      <c r="F259" s="2"/>
    </row>
    <row r="260" spans="5:6" ht="14.25" customHeight="1">
      <c r="E260" s="2"/>
      <c r="F260" s="2"/>
    </row>
    <row r="261" spans="5:6" ht="14.25" customHeight="1">
      <c r="E261" s="2"/>
      <c r="F261" s="2"/>
    </row>
    <row r="262" spans="5:6" ht="14.25" customHeight="1">
      <c r="E262" s="2"/>
      <c r="F262" s="2"/>
    </row>
    <row r="263" spans="5:6" ht="14.25" customHeight="1">
      <c r="E263" s="2"/>
      <c r="F263" s="2"/>
    </row>
    <row r="264" spans="5:6" ht="14.25" customHeight="1">
      <c r="E264" s="2"/>
      <c r="F264" s="2"/>
    </row>
    <row r="265" spans="5:6" ht="14.25" customHeight="1">
      <c r="E265" s="2"/>
      <c r="F265" s="2"/>
    </row>
    <row r="266" spans="5:6" ht="14.25" customHeight="1">
      <c r="E266" s="2"/>
      <c r="F266" s="2"/>
    </row>
    <row r="267" spans="5:6" ht="14.25" customHeight="1">
      <c r="E267" s="2"/>
      <c r="F267" s="2"/>
    </row>
    <row r="268" spans="5:6" ht="14.25" customHeight="1">
      <c r="E268" s="2"/>
      <c r="F268" s="2"/>
    </row>
    <row r="269" spans="5:6" ht="14.25" customHeight="1">
      <c r="E269" s="2"/>
      <c r="F269" s="2"/>
    </row>
    <row r="270" spans="5:6" ht="14.25" customHeight="1">
      <c r="E270" s="2"/>
      <c r="F270" s="2"/>
    </row>
    <row r="271" spans="5:6" ht="14.25" customHeight="1">
      <c r="E271" s="2"/>
      <c r="F271" s="2"/>
    </row>
    <row r="272" spans="5:6" ht="14.25" customHeight="1">
      <c r="E272" s="2"/>
      <c r="F272" s="2"/>
    </row>
    <row r="273" spans="5:6" ht="14.25" customHeight="1">
      <c r="E273" s="2"/>
      <c r="F273" s="2"/>
    </row>
    <row r="274" spans="5:6" ht="14.25" customHeight="1">
      <c r="E274" s="2"/>
      <c r="F274" s="2"/>
    </row>
    <row r="275" spans="5:6" ht="14.25" customHeight="1">
      <c r="E275" s="2"/>
      <c r="F275" s="2"/>
    </row>
    <row r="276" spans="5:6" ht="14.25" customHeight="1">
      <c r="E276" s="2"/>
      <c r="F276" s="2"/>
    </row>
    <row r="277" spans="5:6" ht="14.25" customHeight="1">
      <c r="E277" s="2"/>
      <c r="F277" s="2"/>
    </row>
    <row r="278" spans="5:6" ht="14.25" customHeight="1">
      <c r="E278" s="2"/>
      <c r="F278" s="2"/>
    </row>
    <row r="279" spans="5:6" ht="14.25" customHeight="1">
      <c r="E279" s="2"/>
      <c r="F279" s="2"/>
    </row>
    <row r="280" spans="5:6" ht="14.25" customHeight="1">
      <c r="E280" s="2"/>
      <c r="F280" s="2"/>
    </row>
    <row r="281" spans="5:6" ht="14.25" customHeight="1">
      <c r="E281" s="2"/>
      <c r="F281" s="2"/>
    </row>
    <row r="282" spans="5:6" ht="14.25" customHeight="1">
      <c r="E282" s="2"/>
      <c r="F282" s="2"/>
    </row>
    <row r="283" spans="5:6" ht="14.25" customHeight="1">
      <c r="E283" s="2"/>
      <c r="F283" s="2"/>
    </row>
    <row r="284" spans="5:6" ht="14.25" customHeight="1">
      <c r="E284" s="2"/>
      <c r="F284" s="2"/>
    </row>
    <row r="285" spans="5:6" ht="14.25" customHeight="1">
      <c r="E285" s="2"/>
      <c r="F285" s="2"/>
    </row>
    <row r="286" spans="5:6" ht="14.25" customHeight="1">
      <c r="E286" s="2"/>
      <c r="F286" s="2"/>
    </row>
    <row r="287" spans="5:6" ht="14.25" customHeight="1">
      <c r="E287" s="2"/>
      <c r="F287" s="2"/>
    </row>
    <row r="288" spans="5:6" ht="14.25" customHeight="1">
      <c r="E288" s="2"/>
      <c r="F288" s="2"/>
    </row>
    <row r="289" spans="5:6" ht="14.25" customHeight="1">
      <c r="E289" s="2"/>
      <c r="F289" s="2"/>
    </row>
    <row r="290" spans="5:6" ht="14.25" customHeight="1">
      <c r="E290" s="2"/>
      <c r="F290" s="2"/>
    </row>
    <row r="291" spans="5:6" ht="14.25" customHeight="1">
      <c r="E291" s="2"/>
      <c r="F291" s="2"/>
    </row>
    <row r="292" spans="5:6" ht="14.25" customHeight="1">
      <c r="E292" s="2"/>
      <c r="F292" s="2"/>
    </row>
    <row r="293" spans="5:6" ht="14.25" customHeight="1">
      <c r="E293" s="2"/>
      <c r="F293" s="2"/>
    </row>
    <row r="294" spans="5:6" ht="14.25" customHeight="1">
      <c r="E294" s="2"/>
      <c r="F294" s="2"/>
    </row>
    <row r="295" spans="5:6" ht="14.25" customHeight="1">
      <c r="E295" s="2"/>
      <c r="F295" s="2"/>
    </row>
    <row r="296" spans="5:6" ht="14.25" customHeight="1">
      <c r="E296" s="2"/>
      <c r="F296" s="2"/>
    </row>
    <row r="297" spans="5:6" ht="14.25" customHeight="1">
      <c r="E297" s="2"/>
      <c r="F297" s="2"/>
    </row>
    <row r="298" spans="5:6" ht="14.25" customHeight="1">
      <c r="E298" s="2"/>
      <c r="F298" s="2"/>
    </row>
    <row r="299" spans="5:6" ht="14.25" customHeight="1">
      <c r="E299" s="2"/>
      <c r="F299" s="2"/>
    </row>
    <row r="300" spans="5:6" ht="14.25" customHeight="1">
      <c r="E300" s="2"/>
      <c r="F300" s="2"/>
    </row>
    <row r="301" spans="5:6" ht="14.25" customHeight="1">
      <c r="E301" s="2"/>
      <c r="F301" s="2"/>
    </row>
    <row r="302" spans="5:6" ht="14.25" customHeight="1">
      <c r="E302" s="2"/>
      <c r="F302" s="2"/>
    </row>
    <row r="303" spans="5:6" ht="14.25" customHeight="1">
      <c r="E303" s="2"/>
      <c r="F303" s="2"/>
    </row>
    <row r="304" spans="5:6" ht="14.25" customHeight="1">
      <c r="E304" s="2"/>
      <c r="F304" s="2"/>
    </row>
    <row r="305" spans="5:6" ht="14.25" customHeight="1">
      <c r="E305" s="2"/>
      <c r="F305" s="2"/>
    </row>
    <row r="306" spans="5:6" ht="14.25" customHeight="1">
      <c r="E306" s="2"/>
      <c r="F306" s="2"/>
    </row>
    <row r="307" spans="5:6" ht="14.25" customHeight="1">
      <c r="E307" s="2"/>
      <c r="F307" s="2"/>
    </row>
    <row r="308" spans="5:6" ht="14.25" customHeight="1">
      <c r="E308" s="2"/>
      <c r="F308" s="2"/>
    </row>
    <row r="309" spans="5:6" ht="14.25" customHeight="1">
      <c r="E309" s="2"/>
      <c r="F309" s="2"/>
    </row>
    <row r="310" spans="5:6" ht="14.25" customHeight="1">
      <c r="E310" s="2"/>
      <c r="F310" s="2"/>
    </row>
    <row r="311" spans="5:6" ht="14.25" customHeight="1">
      <c r="E311" s="2"/>
      <c r="F311" s="2"/>
    </row>
    <row r="312" spans="5:6" ht="14.25" customHeight="1">
      <c r="E312" s="2"/>
      <c r="F312" s="2"/>
    </row>
    <row r="313" spans="5:6" ht="14.25" customHeight="1">
      <c r="E313" s="2"/>
      <c r="F313" s="2"/>
    </row>
    <row r="314" spans="5:6" ht="14.25" customHeight="1">
      <c r="E314" s="2"/>
      <c r="F314" s="2"/>
    </row>
    <row r="315" spans="5:6" ht="14.25" customHeight="1">
      <c r="E315" s="2"/>
      <c r="F315" s="2"/>
    </row>
    <row r="316" spans="5:6" ht="14.25" customHeight="1">
      <c r="E316" s="2"/>
      <c r="F316" s="2"/>
    </row>
    <row r="317" spans="5:6" ht="14.25" customHeight="1">
      <c r="E317" s="2"/>
      <c r="F317" s="2"/>
    </row>
    <row r="318" spans="5:6" ht="14.25" customHeight="1">
      <c r="E318" s="2"/>
      <c r="F318" s="2"/>
    </row>
    <row r="319" spans="5:6" ht="14.25" customHeight="1">
      <c r="E319" s="2"/>
      <c r="F319" s="2"/>
    </row>
    <row r="320" spans="5:6" ht="14.25" customHeight="1">
      <c r="E320" s="2"/>
      <c r="F320" s="2"/>
    </row>
    <row r="321" spans="5:6" ht="14.25" customHeight="1">
      <c r="E321" s="2"/>
      <c r="F321" s="2"/>
    </row>
    <row r="322" spans="5:6" ht="14.25" customHeight="1">
      <c r="E322" s="2"/>
      <c r="F322" s="2"/>
    </row>
    <row r="323" spans="5:6" ht="14.25" customHeight="1">
      <c r="E323" s="2"/>
      <c r="F323" s="2"/>
    </row>
    <row r="324" spans="5:6" ht="14.25" customHeight="1">
      <c r="E324" s="2"/>
      <c r="F324" s="2"/>
    </row>
    <row r="325" spans="5:6" ht="14.25" customHeight="1">
      <c r="E325" s="2"/>
      <c r="F325" s="2"/>
    </row>
    <row r="326" spans="5:6" ht="14.25" customHeight="1">
      <c r="E326" s="2"/>
      <c r="F326" s="2"/>
    </row>
    <row r="327" spans="5:6" ht="14.25" customHeight="1">
      <c r="E327" s="2"/>
      <c r="F327" s="2"/>
    </row>
    <row r="328" spans="5:6" ht="14.25" customHeight="1">
      <c r="E328" s="2"/>
      <c r="F328" s="2"/>
    </row>
    <row r="329" spans="5:6" ht="14.25" customHeight="1">
      <c r="E329" s="2"/>
      <c r="F329" s="2"/>
    </row>
    <row r="330" spans="5:6" ht="14.25" customHeight="1">
      <c r="E330" s="2"/>
      <c r="F330" s="2"/>
    </row>
    <row r="331" spans="5:6" ht="14.25" customHeight="1">
      <c r="E331" s="2"/>
      <c r="F331" s="2"/>
    </row>
    <row r="332" spans="5:6" ht="14.25" customHeight="1">
      <c r="E332" s="2"/>
      <c r="F332" s="2"/>
    </row>
    <row r="333" spans="5:6" ht="14.25" customHeight="1">
      <c r="E333" s="2"/>
      <c r="F333" s="2"/>
    </row>
    <row r="334" spans="5:6" ht="14.25" customHeight="1">
      <c r="E334" s="2"/>
      <c r="F334" s="2"/>
    </row>
    <row r="335" spans="5:6" ht="14.25" customHeight="1">
      <c r="E335" s="2"/>
      <c r="F335" s="2"/>
    </row>
    <row r="336" spans="5:6" ht="14.25" customHeight="1">
      <c r="E336" s="2"/>
      <c r="F336" s="2"/>
    </row>
    <row r="337" spans="5:6" ht="14.25" customHeight="1">
      <c r="E337" s="2"/>
      <c r="F337" s="2"/>
    </row>
    <row r="338" spans="5:6" ht="14.25" customHeight="1">
      <c r="E338" s="2"/>
      <c r="F338" s="2"/>
    </row>
    <row r="339" spans="5:6" ht="14.25" customHeight="1">
      <c r="E339" s="2"/>
      <c r="F339" s="2"/>
    </row>
    <row r="340" spans="5:6" ht="14.25" customHeight="1">
      <c r="E340" s="2"/>
      <c r="F340" s="2"/>
    </row>
    <row r="341" spans="5:6" ht="14.25" customHeight="1">
      <c r="E341" s="2"/>
      <c r="F341" s="2"/>
    </row>
    <row r="342" spans="5:6" ht="14.25" customHeight="1">
      <c r="E342" s="2"/>
      <c r="F342" s="2"/>
    </row>
    <row r="343" spans="5:6" ht="14.25" customHeight="1">
      <c r="E343" s="2"/>
      <c r="F343" s="2"/>
    </row>
    <row r="344" spans="5:6" ht="14.25" customHeight="1">
      <c r="E344" s="2"/>
      <c r="F344" s="2"/>
    </row>
    <row r="345" spans="5:6" ht="14.25" customHeight="1">
      <c r="E345" s="2"/>
      <c r="F345" s="2"/>
    </row>
    <row r="346" spans="5:6" ht="14.25" customHeight="1">
      <c r="E346" s="2"/>
      <c r="F346" s="2"/>
    </row>
    <row r="347" spans="5:6" ht="14.25" customHeight="1">
      <c r="E347" s="2"/>
      <c r="F347" s="2"/>
    </row>
    <row r="348" spans="5:6" ht="14.25" customHeight="1">
      <c r="E348" s="2"/>
      <c r="F348" s="2"/>
    </row>
    <row r="349" spans="5:6" ht="14.25" customHeight="1">
      <c r="E349" s="2"/>
      <c r="F349" s="2"/>
    </row>
    <row r="350" spans="5:6" ht="14.25" customHeight="1">
      <c r="E350" s="2"/>
      <c r="F350" s="2"/>
    </row>
    <row r="351" spans="5:6" ht="14.25" customHeight="1">
      <c r="E351" s="2"/>
      <c r="F351" s="2"/>
    </row>
    <row r="352" spans="5:6" ht="14.25" customHeight="1">
      <c r="E352" s="2"/>
      <c r="F352" s="2"/>
    </row>
    <row r="353" spans="5:6" ht="14.25" customHeight="1">
      <c r="E353" s="2"/>
      <c r="F353" s="2"/>
    </row>
    <row r="354" spans="5:6" ht="14.25" customHeight="1">
      <c r="E354" s="2"/>
      <c r="F354" s="2"/>
    </row>
    <row r="355" spans="5:6" ht="14.25" customHeight="1">
      <c r="E355" s="2"/>
      <c r="F355" s="2"/>
    </row>
    <row r="356" spans="5:6" ht="14.25" customHeight="1">
      <c r="E356" s="2"/>
      <c r="F356" s="2"/>
    </row>
    <row r="357" spans="5:6" ht="14.25" customHeight="1">
      <c r="E357" s="2"/>
      <c r="F357" s="2"/>
    </row>
    <row r="358" spans="5:6" ht="14.25" customHeight="1">
      <c r="E358" s="2"/>
      <c r="F358" s="2"/>
    </row>
    <row r="359" spans="5:6" ht="14.25" customHeight="1">
      <c r="E359" s="2"/>
      <c r="F359" s="2"/>
    </row>
    <row r="360" spans="5:6" ht="14.25" customHeight="1">
      <c r="E360" s="2"/>
      <c r="F360" s="2"/>
    </row>
    <row r="361" spans="5:6" ht="14.25" customHeight="1">
      <c r="E361" s="2"/>
      <c r="F361" s="2"/>
    </row>
    <row r="362" spans="5:6" ht="14.25" customHeight="1">
      <c r="E362" s="2"/>
      <c r="F362" s="2"/>
    </row>
    <row r="363" spans="5:6" ht="14.25" customHeight="1">
      <c r="E363" s="2"/>
      <c r="F363" s="2"/>
    </row>
    <row r="364" spans="5:6" ht="14.25" customHeight="1">
      <c r="E364" s="2"/>
      <c r="F364" s="2"/>
    </row>
    <row r="365" spans="5:6" ht="14.25" customHeight="1">
      <c r="E365" s="2"/>
      <c r="F365" s="2"/>
    </row>
    <row r="366" spans="5:6" ht="14.25" customHeight="1">
      <c r="E366" s="2"/>
      <c r="F366" s="2"/>
    </row>
    <row r="367" spans="5:6" ht="14.25" customHeight="1">
      <c r="E367" s="2"/>
      <c r="F367" s="2"/>
    </row>
    <row r="368" spans="5:6" ht="14.25" customHeight="1">
      <c r="E368" s="2"/>
      <c r="F368" s="2"/>
    </row>
    <row r="369" spans="5:6" ht="14.25" customHeight="1">
      <c r="E369" s="2"/>
      <c r="F369" s="2"/>
    </row>
    <row r="370" spans="5:6" ht="14.25" customHeight="1">
      <c r="E370" s="2"/>
      <c r="F370" s="2"/>
    </row>
    <row r="371" spans="5:6" ht="14.25" customHeight="1">
      <c r="E371" s="2"/>
      <c r="F371" s="2"/>
    </row>
    <row r="372" spans="5:6" ht="14.25" customHeight="1">
      <c r="E372" s="2"/>
      <c r="F372" s="2"/>
    </row>
    <row r="373" spans="5:6" ht="14.25" customHeight="1">
      <c r="E373" s="2"/>
      <c r="F373" s="2"/>
    </row>
    <row r="374" spans="5:6" ht="14.25" customHeight="1">
      <c r="E374" s="2"/>
      <c r="F374" s="2"/>
    </row>
    <row r="375" spans="5:6" ht="14.25" customHeight="1">
      <c r="E375" s="2"/>
      <c r="F375" s="2"/>
    </row>
    <row r="376" spans="5:6" ht="14.25" customHeight="1">
      <c r="E376" s="2"/>
      <c r="F376" s="2"/>
    </row>
    <row r="377" spans="5:6" ht="14.25" customHeight="1">
      <c r="E377" s="2"/>
      <c r="F377" s="2"/>
    </row>
    <row r="378" spans="5:6" ht="14.25" customHeight="1">
      <c r="E378" s="2"/>
      <c r="F378" s="2"/>
    </row>
    <row r="379" spans="5:6" ht="14.25" customHeight="1">
      <c r="E379" s="2"/>
      <c r="F379" s="2"/>
    </row>
    <row r="380" spans="5:6" ht="14.25" customHeight="1">
      <c r="E380" s="2"/>
      <c r="F380" s="2"/>
    </row>
    <row r="381" spans="5:6" ht="14.25" customHeight="1">
      <c r="E381" s="2"/>
      <c r="F381" s="2"/>
    </row>
    <row r="382" spans="5:6" ht="14.25" customHeight="1">
      <c r="E382" s="2"/>
      <c r="F382" s="2"/>
    </row>
    <row r="383" spans="5:6" ht="14.25" customHeight="1">
      <c r="E383" s="2"/>
      <c r="F383" s="2"/>
    </row>
    <row r="384" spans="5:6" ht="14.25" customHeight="1">
      <c r="E384" s="2"/>
      <c r="F384" s="2"/>
    </row>
    <row r="385" spans="5:6" ht="14.25" customHeight="1">
      <c r="E385" s="2"/>
      <c r="F385" s="2"/>
    </row>
    <row r="386" spans="5:6" ht="14.25" customHeight="1">
      <c r="E386" s="2"/>
      <c r="F386" s="2"/>
    </row>
    <row r="387" spans="5:6" ht="14.25" customHeight="1">
      <c r="E387" s="2"/>
      <c r="F387" s="2"/>
    </row>
    <row r="388" spans="5:6" ht="14.25" customHeight="1">
      <c r="E388" s="2"/>
      <c r="F388" s="2"/>
    </row>
    <row r="389" spans="5:6" ht="14.25" customHeight="1">
      <c r="E389" s="2"/>
      <c r="F389" s="2"/>
    </row>
    <row r="390" spans="5:6" ht="14.25" customHeight="1">
      <c r="E390" s="2"/>
      <c r="F390" s="2"/>
    </row>
    <row r="391" spans="5:6" ht="14.25" customHeight="1">
      <c r="E391" s="2"/>
      <c r="F391" s="2"/>
    </row>
    <row r="392" spans="5:6" ht="14.25" customHeight="1">
      <c r="E392" s="2"/>
      <c r="F392" s="2"/>
    </row>
    <row r="393" spans="5:6" ht="14.25" customHeight="1">
      <c r="E393" s="2"/>
      <c r="F393" s="2"/>
    </row>
    <row r="394" spans="5:6" ht="14.25" customHeight="1">
      <c r="E394" s="2"/>
      <c r="F394" s="2"/>
    </row>
    <row r="395" spans="5:6" ht="14.25" customHeight="1">
      <c r="E395" s="2"/>
      <c r="F395" s="2"/>
    </row>
    <row r="396" spans="5:6" ht="14.25" customHeight="1">
      <c r="E396" s="2"/>
      <c r="F396" s="2"/>
    </row>
    <row r="397" spans="5:6" ht="14.25" customHeight="1">
      <c r="E397" s="2"/>
      <c r="F397" s="2"/>
    </row>
    <row r="398" spans="5:6" ht="14.25" customHeight="1">
      <c r="E398" s="2"/>
      <c r="F398" s="2"/>
    </row>
    <row r="399" spans="5:6" ht="14.25" customHeight="1">
      <c r="E399" s="2"/>
      <c r="F399" s="2"/>
    </row>
    <row r="400" spans="5:6" ht="14.25" customHeight="1">
      <c r="E400" s="2"/>
      <c r="F400" s="2"/>
    </row>
    <row r="401" spans="5:6" ht="14.25" customHeight="1">
      <c r="E401" s="2"/>
      <c r="F401" s="2"/>
    </row>
    <row r="402" spans="5:6" ht="14.25" customHeight="1">
      <c r="E402" s="2"/>
      <c r="F402" s="2"/>
    </row>
    <row r="403" spans="5:6" ht="14.25" customHeight="1">
      <c r="E403" s="2"/>
      <c r="F403" s="2"/>
    </row>
    <row r="404" spans="5:6" ht="14.25" customHeight="1">
      <c r="E404" s="2"/>
      <c r="F404" s="2"/>
    </row>
    <row r="405" spans="5:6" ht="14.25" customHeight="1">
      <c r="E405" s="2"/>
      <c r="F405" s="2"/>
    </row>
    <row r="406" spans="5:6" ht="14.25" customHeight="1">
      <c r="E406" s="2"/>
      <c r="F406" s="2"/>
    </row>
    <row r="407" spans="5:6" ht="14.25" customHeight="1">
      <c r="E407" s="2"/>
      <c r="F407" s="2"/>
    </row>
    <row r="408" spans="5:6" ht="14.25" customHeight="1">
      <c r="E408" s="2"/>
      <c r="F408" s="2"/>
    </row>
    <row r="409" spans="5:6" ht="14.25" customHeight="1">
      <c r="E409" s="2"/>
      <c r="F409" s="2"/>
    </row>
    <row r="410" spans="5:6" ht="14.25" customHeight="1">
      <c r="E410" s="2"/>
      <c r="F410" s="2"/>
    </row>
    <row r="411" spans="5:6" ht="14.25" customHeight="1">
      <c r="E411" s="2"/>
      <c r="F411" s="2"/>
    </row>
    <row r="412" spans="5:6" ht="14.25" customHeight="1">
      <c r="E412" s="2"/>
      <c r="F412" s="2"/>
    </row>
    <row r="413" spans="5:6" ht="14.25" customHeight="1">
      <c r="E413" s="2"/>
      <c r="F413" s="2"/>
    </row>
    <row r="414" spans="5:6" ht="14.25" customHeight="1">
      <c r="E414" s="2"/>
      <c r="F414" s="2"/>
    </row>
    <row r="415" spans="5:6" ht="14.25" customHeight="1">
      <c r="E415" s="2"/>
      <c r="F415" s="2"/>
    </row>
    <row r="416" spans="5:6" ht="14.25" customHeight="1">
      <c r="E416" s="2"/>
      <c r="F416" s="2"/>
    </row>
    <row r="417" spans="5:6" ht="14.25" customHeight="1">
      <c r="E417" s="2"/>
      <c r="F417" s="2"/>
    </row>
    <row r="418" spans="5:6" ht="14.25" customHeight="1">
      <c r="E418" s="2"/>
      <c r="F418" s="2"/>
    </row>
    <row r="419" spans="5:6" ht="14.25" customHeight="1">
      <c r="E419" s="2"/>
      <c r="F419" s="2"/>
    </row>
    <row r="420" spans="5:6" ht="14.25" customHeight="1">
      <c r="E420" s="2"/>
      <c r="F420" s="2"/>
    </row>
    <row r="421" spans="5:6" ht="14.25" customHeight="1">
      <c r="E421" s="2"/>
      <c r="F421" s="2"/>
    </row>
    <row r="422" spans="5:6" ht="14.25" customHeight="1">
      <c r="E422" s="2"/>
      <c r="F422" s="2"/>
    </row>
    <row r="423" spans="5:6" ht="14.25" customHeight="1">
      <c r="E423" s="2"/>
      <c r="F423" s="2"/>
    </row>
    <row r="424" spans="5:6" ht="14.25" customHeight="1">
      <c r="E424" s="2"/>
      <c r="F424" s="2"/>
    </row>
    <row r="425" spans="5:6" ht="14.25" customHeight="1">
      <c r="E425" s="2"/>
      <c r="F425" s="2"/>
    </row>
    <row r="426" spans="5:6" ht="14.25" customHeight="1">
      <c r="E426" s="2"/>
      <c r="F426" s="2"/>
    </row>
    <row r="427" spans="5:6" ht="14.25" customHeight="1">
      <c r="E427" s="2"/>
      <c r="F427" s="2"/>
    </row>
    <row r="428" spans="5:6" ht="14.25" customHeight="1">
      <c r="E428" s="2"/>
      <c r="F428" s="2"/>
    </row>
    <row r="429" spans="5:6" ht="14.25" customHeight="1">
      <c r="E429" s="2"/>
      <c r="F429" s="2"/>
    </row>
    <row r="430" spans="5:6" ht="14.25" customHeight="1">
      <c r="E430" s="2"/>
      <c r="F430" s="2"/>
    </row>
    <row r="431" spans="5:6" ht="14.25" customHeight="1">
      <c r="E431" s="2"/>
      <c r="F431" s="2"/>
    </row>
    <row r="432" spans="5:6" ht="14.25" customHeight="1">
      <c r="E432" s="2"/>
      <c r="F432" s="2"/>
    </row>
    <row r="433" spans="5:6" ht="14.25" customHeight="1">
      <c r="E433" s="2"/>
      <c r="F433" s="2"/>
    </row>
    <row r="434" spans="5:6" ht="14.25" customHeight="1">
      <c r="E434" s="2"/>
      <c r="F434" s="2"/>
    </row>
    <row r="435" spans="5:6" ht="14.25" customHeight="1">
      <c r="E435" s="2"/>
      <c r="F435" s="2"/>
    </row>
    <row r="436" spans="5:6" ht="14.25" customHeight="1">
      <c r="E436" s="2"/>
      <c r="F436" s="2"/>
    </row>
    <row r="437" spans="5:6" ht="14.25" customHeight="1">
      <c r="E437" s="2"/>
      <c r="F437" s="2"/>
    </row>
    <row r="438" spans="5:6" ht="14.25" customHeight="1">
      <c r="E438" s="2"/>
      <c r="F438" s="2"/>
    </row>
    <row r="439" spans="5:6" ht="14.25" customHeight="1">
      <c r="E439" s="2"/>
      <c r="F439" s="2"/>
    </row>
    <row r="440" spans="5:6" ht="14.25" customHeight="1">
      <c r="E440" s="2"/>
      <c r="F440" s="2"/>
    </row>
    <row r="441" spans="5:6" ht="14.25" customHeight="1">
      <c r="E441" s="2"/>
      <c r="F441" s="2"/>
    </row>
    <row r="442" spans="5:6" ht="14.25" customHeight="1">
      <c r="E442" s="2"/>
      <c r="F442" s="2"/>
    </row>
    <row r="443" spans="5:6" ht="14.25" customHeight="1">
      <c r="E443" s="2"/>
      <c r="F443" s="2"/>
    </row>
    <row r="444" spans="5:6" ht="14.25" customHeight="1">
      <c r="E444" s="2"/>
      <c r="F444" s="2"/>
    </row>
    <row r="445" spans="5:6" ht="14.25" customHeight="1">
      <c r="E445" s="2"/>
      <c r="F445" s="2"/>
    </row>
    <row r="446" spans="5:6" ht="14.25" customHeight="1">
      <c r="E446" s="2"/>
      <c r="F446" s="2"/>
    </row>
    <row r="447" spans="5:6" ht="14.25" customHeight="1">
      <c r="E447" s="2"/>
      <c r="F447" s="2"/>
    </row>
    <row r="448" spans="5:6" ht="14.25" customHeight="1">
      <c r="E448" s="2"/>
      <c r="F448" s="2"/>
    </row>
    <row r="449" spans="5:6" ht="14.25" customHeight="1">
      <c r="E449" s="2"/>
      <c r="F449" s="2"/>
    </row>
    <row r="450" spans="5:6" ht="14.25" customHeight="1">
      <c r="E450" s="2"/>
      <c r="F450" s="2"/>
    </row>
    <row r="451" spans="5:6" ht="14.25" customHeight="1">
      <c r="E451" s="2"/>
      <c r="F451" s="2"/>
    </row>
    <row r="452" spans="5:6" ht="14.25" customHeight="1">
      <c r="E452" s="2"/>
      <c r="F452" s="2"/>
    </row>
    <row r="453" spans="5:6" ht="14.25" customHeight="1">
      <c r="E453" s="2"/>
      <c r="F453" s="2"/>
    </row>
    <row r="454" spans="5:6" ht="14.25" customHeight="1">
      <c r="E454" s="2"/>
      <c r="F454" s="2"/>
    </row>
    <row r="455" spans="5:6" ht="14.25" customHeight="1">
      <c r="E455" s="2"/>
      <c r="F455" s="2"/>
    </row>
    <row r="456" spans="5:6" ht="14.25" customHeight="1">
      <c r="E456" s="2"/>
      <c r="F456" s="2"/>
    </row>
    <row r="457" spans="5:6" ht="14.25" customHeight="1">
      <c r="E457" s="2"/>
      <c r="F457" s="2"/>
    </row>
    <row r="458" spans="5:6" ht="14.25" customHeight="1">
      <c r="E458" s="2"/>
      <c r="F458" s="2"/>
    </row>
    <row r="459" spans="5:6" ht="14.25" customHeight="1">
      <c r="E459" s="2"/>
      <c r="F459" s="2"/>
    </row>
    <row r="460" spans="5:6" ht="14.25" customHeight="1">
      <c r="E460" s="2"/>
      <c r="F460" s="2"/>
    </row>
    <row r="461" spans="5:6" ht="14.25" customHeight="1">
      <c r="E461" s="2"/>
      <c r="F461" s="2"/>
    </row>
    <row r="462" spans="5:6" ht="14.25" customHeight="1">
      <c r="E462" s="2"/>
      <c r="F462" s="2"/>
    </row>
    <row r="463" spans="5:6" ht="14.25" customHeight="1">
      <c r="E463" s="2"/>
      <c r="F463" s="2"/>
    </row>
    <row r="464" spans="5:6" ht="14.25" customHeight="1">
      <c r="E464" s="2"/>
      <c r="F464" s="2"/>
    </row>
    <row r="465" spans="5:6" ht="14.25" customHeight="1">
      <c r="E465" s="2"/>
      <c r="F465" s="2"/>
    </row>
    <row r="466" spans="5:6" ht="14.25" customHeight="1">
      <c r="E466" s="2"/>
      <c r="F466" s="2"/>
    </row>
    <row r="467" spans="5:6" ht="14.25" customHeight="1">
      <c r="E467" s="2"/>
      <c r="F467" s="2"/>
    </row>
    <row r="468" spans="5:6" ht="14.25" customHeight="1">
      <c r="E468" s="2"/>
      <c r="F468" s="2"/>
    </row>
    <row r="469" spans="5:6" ht="14.25" customHeight="1">
      <c r="E469" s="2"/>
      <c r="F469" s="2"/>
    </row>
    <row r="470" spans="5:6" ht="14.25" customHeight="1">
      <c r="E470" s="2"/>
      <c r="F470" s="2"/>
    </row>
    <row r="471" spans="5:6" ht="14.25" customHeight="1">
      <c r="E471" s="2"/>
      <c r="F471" s="2"/>
    </row>
    <row r="472" spans="5:6" ht="14.25" customHeight="1">
      <c r="E472" s="2"/>
      <c r="F472" s="2"/>
    </row>
    <row r="473" spans="5:6" ht="14.25" customHeight="1">
      <c r="E473" s="2"/>
      <c r="F473" s="2"/>
    </row>
    <row r="474" spans="5:6" ht="14.25" customHeight="1">
      <c r="E474" s="2"/>
      <c r="F474" s="2"/>
    </row>
    <row r="475" spans="5:6" ht="14.25" customHeight="1">
      <c r="E475" s="2"/>
      <c r="F475" s="2"/>
    </row>
    <row r="476" spans="5:6" ht="14.25" customHeight="1">
      <c r="E476" s="2"/>
      <c r="F476" s="2"/>
    </row>
    <row r="477" spans="5:6" ht="14.25" customHeight="1">
      <c r="E477" s="2"/>
      <c r="F477" s="2"/>
    </row>
    <row r="478" spans="5:6" ht="14.25" customHeight="1">
      <c r="E478" s="2"/>
      <c r="F478" s="2"/>
    </row>
    <row r="479" spans="5:6" ht="14.25" customHeight="1">
      <c r="E479" s="2"/>
      <c r="F479" s="2"/>
    </row>
    <row r="480" spans="5:6" ht="14.25" customHeight="1">
      <c r="E480" s="2"/>
      <c r="F480" s="2"/>
    </row>
    <row r="481" spans="5:6" ht="14.25" customHeight="1">
      <c r="E481" s="2"/>
      <c r="F481" s="2"/>
    </row>
    <row r="482" spans="5:6" ht="14.25" customHeight="1">
      <c r="E482" s="2"/>
      <c r="F482" s="2"/>
    </row>
    <row r="483" spans="5:6" ht="14.25" customHeight="1">
      <c r="E483" s="2"/>
      <c r="F483" s="2"/>
    </row>
    <row r="484" spans="5:6" ht="14.25" customHeight="1">
      <c r="E484" s="2"/>
      <c r="F484" s="2"/>
    </row>
    <row r="485" spans="5:6" ht="14.25" customHeight="1">
      <c r="E485" s="2"/>
      <c r="F485" s="2"/>
    </row>
    <row r="486" spans="5:6" ht="14.25" customHeight="1">
      <c r="E486" s="2"/>
      <c r="F486" s="2"/>
    </row>
    <row r="487" spans="5:6" ht="14.25" customHeight="1">
      <c r="E487" s="2"/>
      <c r="F487" s="2"/>
    </row>
    <row r="488" spans="5:6" ht="14.25" customHeight="1">
      <c r="E488" s="2"/>
      <c r="F488" s="2"/>
    </row>
    <row r="489" spans="5:6" ht="14.25" customHeight="1">
      <c r="E489" s="2"/>
      <c r="F489" s="2"/>
    </row>
    <row r="490" spans="5:6" ht="14.25" customHeight="1">
      <c r="E490" s="2"/>
      <c r="F490" s="2"/>
    </row>
    <row r="491" spans="5:6" ht="14.25" customHeight="1">
      <c r="E491" s="2"/>
      <c r="F491" s="2"/>
    </row>
    <row r="492" spans="5:6" ht="14.25" customHeight="1">
      <c r="E492" s="2"/>
      <c r="F492" s="2"/>
    </row>
    <row r="493" spans="5:6" ht="14.25" customHeight="1">
      <c r="E493" s="2"/>
      <c r="F493" s="2"/>
    </row>
    <row r="494" spans="5:6" ht="14.25" customHeight="1">
      <c r="E494" s="2"/>
      <c r="F494" s="2"/>
    </row>
    <row r="495" spans="5:6" ht="14.25" customHeight="1">
      <c r="E495" s="2"/>
      <c r="F495" s="2"/>
    </row>
    <row r="496" spans="5:6" ht="14.25" customHeight="1">
      <c r="E496" s="2"/>
      <c r="F496" s="2"/>
    </row>
    <row r="497" spans="5:6" ht="14.25" customHeight="1">
      <c r="E497" s="2"/>
      <c r="F497" s="2"/>
    </row>
    <row r="498" spans="5:6" ht="14.25" customHeight="1">
      <c r="E498" s="2"/>
      <c r="F498" s="2"/>
    </row>
    <row r="499" spans="5:6" ht="14.25" customHeight="1">
      <c r="E499" s="2"/>
      <c r="F499" s="2"/>
    </row>
    <row r="500" spans="5:6" ht="14.25" customHeight="1">
      <c r="E500" s="2"/>
      <c r="F500" s="2"/>
    </row>
    <row r="501" spans="5:6" ht="14.25" customHeight="1">
      <c r="E501" s="2"/>
      <c r="F501" s="2"/>
    </row>
    <row r="502" spans="5:6" ht="14.25" customHeight="1">
      <c r="E502" s="2"/>
      <c r="F502" s="2"/>
    </row>
    <row r="503" spans="5:6" ht="14.25" customHeight="1">
      <c r="E503" s="2"/>
      <c r="F503" s="2"/>
    </row>
    <row r="504" spans="5:6" ht="14.25" customHeight="1">
      <c r="E504" s="2"/>
      <c r="F504" s="2"/>
    </row>
    <row r="505" spans="5:6" ht="14.25" customHeight="1">
      <c r="E505" s="2"/>
      <c r="F505" s="2"/>
    </row>
    <row r="506" spans="5:6" ht="14.25" customHeight="1">
      <c r="E506" s="2"/>
      <c r="F506" s="2"/>
    </row>
    <row r="507" spans="5:6" ht="14.25" customHeight="1">
      <c r="E507" s="2"/>
      <c r="F507" s="2"/>
    </row>
    <row r="508" spans="5:6" ht="14.25" customHeight="1">
      <c r="E508" s="2"/>
      <c r="F508" s="2"/>
    </row>
    <row r="509" spans="5:6" ht="14.25" customHeight="1">
      <c r="E509" s="2"/>
      <c r="F509" s="2"/>
    </row>
    <row r="510" spans="5:6" ht="14.25" customHeight="1">
      <c r="E510" s="2"/>
      <c r="F510" s="2"/>
    </row>
    <row r="511" spans="5:6" ht="14.25" customHeight="1">
      <c r="E511" s="2"/>
      <c r="F511" s="2"/>
    </row>
    <row r="512" spans="5:6" ht="14.25" customHeight="1">
      <c r="E512" s="2"/>
      <c r="F512" s="2"/>
    </row>
    <row r="513" spans="5:6" ht="14.25" customHeight="1">
      <c r="E513" s="2"/>
      <c r="F513" s="2"/>
    </row>
    <row r="514" spans="5:6" ht="14.25" customHeight="1">
      <c r="E514" s="2"/>
      <c r="F514" s="2"/>
    </row>
    <row r="515" spans="5:6" ht="14.25" customHeight="1">
      <c r="E515" s="2"/>
      <c r="F515" s="2"/>
    </row>
    <row r="516" spans="5:6" ht="14.25" customHeight="1">
      <c r="E516" s="2"/>
      <c r="F516" s="2"/>
    </row>
    <row r="517" spans="5:6" ht="14.25" customHeight="1">
      <c r="E517" s="2"/>
      <c r="F517" s="2"/>
    </row>
    <row r="518" spans="5:6" ht="14.25" customHeight="1">
      <c r="E518" s="2"/>
      <c r="F518" s="2"/>
    </row>
    <row r="519" spans="5:6" ht="14.25" customHeight="1">
      <c r="E519" s="2"/>
      <c r="F519" s="2"/>
    </row>
    <row r="520" spans="5:6" ht="14.25" customHeight="1">
      <c r="E520" s="2"/>
      <c r="F520" s="2"/>
    </row>
    <row r="521" spans="5:6" ht="14.25" customHeight="1">
      <c r="E521" s="2"/>
      <c r="F521" s="2"/>
    </row>
    <row r="522" spans="5:6" ht="14.25" customHeight="1">
      <c r="E522" s="2"/>
      <c r="F522" s="2"/>
    </row>
    <row r="523" spans="5:6" ht="14.25" customHeight="1">
      <c r="E523" s="2"/>
      <c r="F523" s="2"/>
    </row>
    <row r="524" spans="5:6" ht="14.25" customHeight="1">
      <c r="E524" s="2"/>
      <c r="F524" s="2"/>
    </row>
    <row r="525" spans="5:6" ht="14.25" customHeight="1">
      <c r="E525" s="2"/>
      <c r="F525" s="2"/>
    </row>
    <row r="526" spans="5:6" ht="14.25" customHeight="1">
      <c r="E526" s="2"/>
      <c r="F526" s="2"/>
    </row>
    <row r="527" spans="5:6" ht="14.25" customHeight="1">
      <c r="E527" s="2"/>
      <c r="F527" s="2"/>
    </row>
    <row r="528" spans="5:6" ht="14.25" customHeight="1">
      <c r="E528" s="2"/>
      <c r="F528" s="2"/>
    </row>
    <row r="529" spans="5:6" ht="14.25" customHeight="1">
      <c r="E529" s="2"/>
      <c r="F529" s="2"/>
    </row>
    <row r="530" spans="5:6" ht="14.25" customHeight="1">
      <c r="E530" s="2"/>
      <c r="F530" s="2"/>
    </row>
    <row r="531" spans="5:6" ht="14.25" customHeight="1">
      <c r="E531" s="2"/>
      <c r="F531" s="2"/>
    </row>
    <row r="532" spans="5:6" ht="14.25" customHeight="1">
      <c r="E532" s="2"/>
      <c r="F532" s="2"/>
    </row>
    <row r="533" spans="5:6" ht="14.25" customHeight="1">
      <c r="E533" s="2"/>
      <c r="F533" s="2"/>
    </row>
    <row r="534" spans="5:6" ht="14.25" customHeight="1">
      <c r="E534" s="2"/>
      <c r="F534" s="2"/>
    </row>
    <row r="535" spans="5:6" ht="14.25" customHeight="1">
      <c r="E535" s="2"/>
      <c r="F535" s="2"/>
    </row>
    <row r="536" spans="5:6" ht="14.25" customHeight="1">
      <c r="E536" s="2"/>
      <c r="F536" s="2"/>
    </row>
    <row r="537" spans="5:6" ht="14.25" customHeight="1">
      <c r="E537" s="2"/>
      <c r="F537" s="2"/>
    </row>
    <row r="538" spans="5:6" ht="14.25" customHeight="1">
      <c r="E538" s="2"/>
      <c r="F538" s="2"/>
    </row>
    <row r="539" spans="5:6" ht="14.25" customHeight="1">
      <c r="E539" s="2"/>
      <c r="F539" s="2"/>
    </row>
    <row r="540" spans="5:6" ht="14.25" customHeight="1">
      <c r="E540" s="2"/>
      <c r="F540" s="2"/>
    </row>
    <row r="541" spans="5:6" ht="14.25" customHeight="1">
      <c r="E541" s="2"/>
      <c r="F541" s="2"/>
    </row>
    <row r="542" spans="5:6" ht="14.25" customHeight="1">
      <c r="E542" s="2"/>
      <c r="F542" s="2"/>
    </row>
    <row r="543" spans="5:6" ht="14.25" customHeight="1">
      <c r="E543" s="2"/>
      <c r="F543" s="2"/>
    </row>
    <row r="544" spans="5:6" ht="14.25" customHeight="1">
      <c r="E544" s="2"/>
      <c r="F544" s="2"/>
    </row>
    <row r="545" spans="5:6" ht="14.25" customHeight="1">
      <c r="E545" s="2"/>
      <c r="F545" s="2"/>
    </row>
    <row r="546" spans="5:6" ht="14.25" customHeight="1">
      <c r="E546" s="2"/>
      <c r="F546" s="2"/>
    </row>
    <row r="547" spans="5:6" ht="14.25" customHeight="1">
      <c r="E547" s="2"/>
      <c r="F547" s="2"/>
    </row>
    <row r="548" spans="5:6" ht="14.25" customHeight="1">
      <c r="E548" s="2"/>
      <c r="F548" s="2"/>
    </row>
    <row r="549" spans="5:6" ht="14.25" customHeight="1">
      <c r="E549" s="2"/>
      <c r="F549" s="2"/>
    </row>
    <row r="550" spans="5:6" ht="14.25" customHeight="1">
      <c r="E550" s="2"/>
      <c r="F550" s="2"/>
    </row>
    <row r="551" spans="5:6" ht="14.25" customHeight="1">
      <c r="E551" s="2"/>
      <c r="F551" s="2"/>
    </row>
    <row r="552" spans="5:6" ht="14.25" customHeight="1">
      <c r="E552" s="2"/>
      <c r="F552" s="2"/>
    </row>
    <row r="553" spans="5:6" ht="14.25" customHeight="1">
      <c r="E553" s="2"/>
      <c r="F553" s="2"/>
    </row>
    <row r="554" spans="5:6" ht="14.25" customHeight="1">
      <c r="E554" s="2"/>
      <c r="F554" s="2"/>
    </row>
    <row r="555" spans="5:6" ht="14.25" customHeight="1">
      <c r="E555" s="2"/>
      <c r="F555" s="2"/>
    </row>
    <row r="556" spans="5:6" ht="14.25" customHeight="1">
      <c r="E556" s="2"/>
      <c r="F556" s="2"/>
    </row>
    <row r="557" spans="5:6" ht="14.25" customHeight="1">
      <c r="E557" s="2"/>
      <c r="F557" s="2"/>
    </row>
    <row r="558" spans="5:6" ht="14.25" customHeight="1">
      <c r="E558" s="2"/>
      <c r="F558" s="2"/>
    </row>
    <row r="559" spans="5:6" ht="14.25" customHeight="1">
      <c r="E559" s="2"/>
      <c r="F559" s="2"/>
    </row>
    <row r="560" spans="5:6" ht="14.25" customHeight="1">
      <c r="E560" s="2"/>
      <c r="F560" s="2"/>
    </row>
    <row r="561" spans="5:6" ht="14.25" customHeight="1">
      <c r="E561" s="2"/>
      <c r="F561" s="2"/>
    </row>
    <row r="562" spans="5:6" ht="14.25" customHeight="1">
      <c r="E562" s="2"/>
      <c r="F562" s="2"/>
    </row>
    <row r="563" spans="5:6" ht="14.25" customHeight="1">
      <c r="E563" s="2"/>
      <c r="F563" s="2"/>
    </row>
    <row r="564" spans="5:6" ht="14.25" customHeight="1">
      <c r="E564" s="2"/>
      <c r="F564" s="2"/>
    </row>
    <row r="565" spans="5:6" ht="14.25" customHeight="1">
      <c r="E565" s="2"/>
      <c r="F565" s="2"/>
    </row>
    <row r="566" spans="5:6" ht="14.25" customHeight="1">
      <c r="E566" s="2"/>
      <c r="F566" s="2"/>
    </row>
    <row r="567" spans="5:6" ht="14.25" customHeight="1">
      <c r="E567" s="2"/>
      <c r="F567" s="2"/>
    </row>
    <row r="568" spans="5:6" ht="14.25" customHeight="1">
      <c r="E568" s="2"/>
      <c r="F568" s="2"/>
    </row>
    <row r="569" spans="5:6" ht="14.25" customHeight="1">
      <c r="E569" s="2"/>
      <c r="F569" s="2"/>
    </row>
    <row r="570" spans="5:6" ht="14.25" customHeight="1">
      <c r="E570" s="2"/>
      <c r="F570" s="2"/>
    </row>
    <row r="571" spans="5:6" ht="14.25" customHeight="1">
      <c r="E571" s="2"/>
      <c r="F571" s="2"/>
    </row>
    <row r="572" spans="5:6" ht="14.25" customHeight="1">
      <c r="E572" s="2"/>
      <c r="F572" s="2"/>
    </row>
    <row r="573" spans="5:6" ht="14.25" customHeight="1">
      <c r="E573" s="2"/>
      <c r="F573" s="2"/>
    </row>
    <row r="574" spans="5:6" ht="14.25" customHeight="1">
      <c r="E574" s="2"/>
      <c r="F574" s="2"/>
    </row>
    <row r="575" spans="5:6" ht="14.25" customHeight="1">
      <c r="E575" s="2"/>
      <c r="F575" s="2"/>
    </row>
    <row r="576" spans="5:6" ht="14.25" customHeight="1">
      <c r="E576" s="2"/>
      <c r="F576" s="2"/>
    </row>
    <row r="577" spans="5:6" ht="14.25" customHeight="1">
      <c r="E577" s="2"/>
      <c r="F577" s="2"/>
    </row>
    <row r="578" spans="5:6" ht="14.25" customHeight="1">
      <c r="E578" s="2"/>
      <c r="F578" s="2"/>
    </row>
    <row r="579" spans="5:6" ht="14.25" customHeight="1">
      <c r="E579" s="2"/>
      <c r="F579" s="2"/>
    </row>
    <row r="580" spans="5:6" ht="14.25" customHeight="1">
      <c r="E580" s="2"/>
      <c r="F580" s="2"/>
    </row>
    <row r="581" spans="5:6" ht="14.25" customHeight="1">
      <c r="E581" s="2"/>
      <c r="F581" s="2"/>
    </row>
    <row r="582" spans="5:6" ht="14.25" customHeight="1">
      <c r="E582" s="2"/>
      <c r="F582" s="2"/>
    </row>
    <row r="583" spans="5:6" ht="14.25" customHeight="1">
      <c r="E583" s="2"/>
      <c r="F583" s="2"/>
    </row>
    <row r="584" spans="5:6" ht="14.25" customHeight="1">
      <c r="E584" s="2"/>
      <c r="F584" s="2"/>
    </row>
    <row r="585" spans="5:6" ht="14.25" customHeight="1">
      <c r="E585" s="2"/>
      <c r="F585" s="2"/>
    </row>
    <row r="586" spans="5:6" ht="14.25" customHeight="1">
      <c r="E586" s="2"/>
      <c r="F586" s="2"/>
    </row>
    <row r="587" spans="5:6" ht="14.25" customHeight="1">
      <c r="E587" s="2"/>
      <c r="F587" s="2"/>
    </row>
    <row r="588" spans="5:6" ht="14.25" customHeight="1">
      <c r="E588" s="2"/>
      <c r="F588" s="2"/>
    </row>
    <row r="589" spans="5:6" ht="14.25" customHeight="1">
      <c r="E589" s="2"/>
      <c r="F589" s="2"/>
    </row>
    <row r="590" spans="5:6" ht="14.25" customHeight="1">
      <c r="E590" s="2"/>
      <c r="F590" s="2"/>
    </row>
    <row r="591" spans="5:6" ht="14.25" customHeight="1">
      <c r="E591" s="2"/>
      <c r="F591" s="2"/>
    </row>
    <row r="592" spans="5:6" ht="14.25" customHeight="1">
      <c r="E592" s="2"/>
      <c r="F592" s="2"/>
    </row>
    <row r="593" spans="5:6" ht="14.25" customHeight="1">
      <c r="E593" s="2"/>
      <c r="F593" s="2"/>
    </row>
    <row r="594" spans="5:6" ht="14.25" customHeight="1">
      <c r="E594" s="2"/>
      <c r="F594" s="2"/>
    </row>
    <row r="595" spans="5:6" ht="14.25" customHeight="1">
      <c r="E595" s="2"/>
      <c r="F595" s="2"/>
    </row>
    <row r="596" spans="5:6" ht="14.25" customHeight="1">
      <c r="E596" s="2"/>
      <c r="F596" s="2"/>
    </row>
    <row r="597" spans="5:6" ht="14.25" customHeight="1">
      <c r="E597" s="2"/>
      <c r="F597" s="2"/>
    </row>
    <row r="598" spans="5:6" ht="14.25" customHeight="1">
      <c r="E598" s="2"/>
      <c r="F598" s="2"/>
    </row>
    <row r="599" spans="5:6" ht="14.25" customHeight="1">
      <c r="E599" s="2"/>
      <c r="F599" s="2"/>
    </row>
    <row r="600" spans="5:6" ht="14.25" customHeight="1">
      <c r="E600" s="2"/>
      <c r="F600" s="2"/>
    </row>
    <row r="601" spans="5:6" ht="14.25" customHeight="1">
      <c r="E601" s="2"/>
      <c r="F601" s="2"/>
    </row>
    <row r="602" spans="5:6" ht="14.25" customHeight="1">
      <c r="E602" s="2"/>
      <c r="F602" s="2"/>
    </row>
    <row r="603" spans="5:6" ht="14.25" customHeight="1">
      <c r="E603" s="2"/>
      <c r="F603" s="2"/>
    </row>
    <row r="604" spans="5:6" ht="14.25" customHeight="1">
      <c r="E604" s="2"/>
      <c r="F604" s="2"/>
    </row>
    <row r="605" spans="5:6" ht="14.25" customHeight="1">
      <c r="E605" s="2"/>
      <c r="F605" s="2"/>
    </row>
    <row r="606" spans="5:6" ht="14.25" customHeight="1">
      <c r="E606" s="2"/>
      <c r="F606" s="2"/>
    </row>
    <row r="607" spans="5:6" ht="14.25" customHeight="1">
      <c r="E607" s="2"/>
      <c r="F607" s="2"/>
    </row>
    <row r="608" spans="5:6" ht="14.25" customHeight="1">
      <c r="E608" s="2"/>
      <c r="F608" s="2"/>
    </row>
    <row r="609" spans="5:6" ht="14.25" customHeight="1">
      <c r="E609" s="2"/>
      <c r="F609" s="2"/>
    </row>
    <row r="610" spans="5:6" ht="14.25" customHeight="1">
      <c r="E610" s="2"/>
      <c r="F610" s="2"/>
    </row>
    <row r="611" spans="5:6" ht="14.25" customHeight="1">
      <c r="E611" s="2"/>
      <c r="F611" s="2"/>
    </row>
    <row r="612" spans="5:6" ht="14.25" customHeight="1">
      <c r="E612" s="2"/>
      <c r="F612" s="2"/>
    </row>
    <row r="613" spans="5:6" ht="14.25" customHeight="1">
      <c r="E613" s="2"/>
      <c r="F613" s="2"/>
    </row>
    <row r="614" spans="5:6" ht="14.25" customHeight="1">
      <c r="E614" s="2"/>
      <c r="F614" s="2"/>
    </row>
    <row r="615" spans="5:6" ht="14.25" customHeight="1">
      <c r="E615" s="2"/>
      <c r="F615" s="2"/>
    </row>
    <row r="616" spans="5:6" ht="14.25" customHeight="1">
      <c r="E616" s="2"/>
      <c r="F616" s="2"/>
    </row>
    <row r="617" spans="5:6" ht="14.25" customHeight="1">
      <c r="E617" s="2"/>
      <c r="F617" s="2"/>
    </row>
    <row r="618" spans="5:6" ht="14.25" customHeight="1">
      <c r="E618" s="2"/>
      <c r="F618" s="2"/>
    </row>
    <row r="619" spans="5:6" ht="14.25" customHeight="1">
      <c r="E619" s="2"/>
      <c r="F619" s="2"/>
    </row>
    <row r="620" spans="5:6" ht="14.25" customHeight="1">
      <c r="E620" s="2"/>
      <c r="F620" s="2"/>
    </row>
    <row r="621" spans="5:6" ht="14.25" customHeight="1">
      <c r="E621" s="2"/>
      <c r="F621" s="2"/>
    </row>
    <row r="622" spans="5:6" ht="14.25" customHeight="1">
      <c r="E622" s="2"/>
      <c r="F622" s="2"/>
    </row>
    <row r="623" spans="5:6" ht="14.25" customHeight="1">
      <c r="E623" s="2"/>
      <c r="F623" s="2"/>
    </row>
    <row r="624" spans="5:6" ht="14.25" customHeight="1">
      <c r="E624" s="2"/>
      <c r="F624" s="2"/>
    </row>
    <row r="625" spans="5:6" ht="14.25" customHeight="1">
      <c r="E625" s="2"/>
      <c r="F625" s="2"/>
    </row>
    <row r="626" spans="5:6" ht="14.25" customHeight="1">
      <c r="E626" s="2"/>
      <c r="F626" s="2"/>
    </row>
    <row r="627" spans="5:6" ht="14.25" customHeight="1">
      <c r="E627" s="2"/>
      <c r="F627" s="2"/>
    </row>
    <row r="628" spans="5:6" ht="14.25" customHeight="1">
      <c r="E628" s="2"/>
      <c r="F628" s="2"/>
    </row>
    <row r="629" spans="5:6" ht="14.25" customHeight="1">
      <c r="E629" s="2"/>
      <c r="F629" s="2"/>
    </row>
    <row r="630" spans="5:6" ht="14.25" customHeight="1">
      <c r="E630" s="2"/>
      <c r="F630" s="2"/>
    </row>
    <row r="631" spans="5:6" ht="14.25" customHeight="1">
      <c r="E631" s="2"/>
      <c r="F631" s="2"/>
    </row>
    <row r="632" spans="5:6" ht="14.25" customHeight="1">
      <c r="E632" s="2"/>
      <c r="F632" s="2"/>
    </row>
    <row r="633" spans="5:6" ht="14.25" customHeight="1">
      <c r="E633" s="2"/>
      <c r="F633" s="2"/>
    </row>
    <row r="634" spans="5:6" ht="14.25" customHeight="1">
      <c r="E634" s="2"/>
      <c r="F634" s="2"/>
    </row>
    <row r="635" spans="5:6" ht="14.25" customHeight="1">
      <c r="E635" s="2"/>
      <c r="F635" s="2"/>
    </row>
    <row r="636" spans="5:6" ht="14.25" customHeight="1">
      <c r="E636" s="2"/>
      <c r="F636" s="2"/>
    </row>
    <row r="637" spans="5:6" ht="14.25" customHeight="1">
      <c r="E637" s="2"/>
      <c r="F637" s="2"/>
    </row>
    <row r="638" spans="5:6" ht="14.25" customHeight="1">
      <c r="E638" s="2"/>
      <c r="F638" s="2"/>
    </row>
    <row r="639" spans="5:6" ht="14.25" customHeight="1">
      <c r="E639" s="2"/>
      <c r="F639" s="2"/>
    </row>
    <row r="640" spans="5:6" ht="14.25" customHeight="1">
      <c r="E640" s="2"/>
      <c r="F640" s="2"/>
    </row>
    <row r="641" spans="5:6" ht="14.25" customHeight="1">
      <c r="E641" s="2"/>
      <c r="F641" s="2"/>
    </row>
    <row r="642" spans="5:6" ht="14.25" customHeight="1">
      <c r="E642" s="2"/>
      <c r="F642" s="2"/>
    </row>
    <row r="643" spans="5:6" ht="14.25" customHeight="1">
      <c r="E643" s="2"/>
      <c r="F643" s="2"/>
    </row>
    <row r="644" spans="5:6" ht="14.25" customHeight="1">
      <c r="E644" s="2"/>
      <c r="F644" s="2"/>
    </row>
    <row r="645" spans="5:6" ht="14.25" customHeight="1">
      <c r="E645" s="2"/>
      <c r="F645" s="2"/>
    </row>
    <row r="646" spans="5:6" ht="14.25" customHeight="1">
      <c r="E646" s="2"/>
      <c r="F646" s="2"/>
    </row>
    <row r="647" spans="5:6" ht="14.25" customHeight="1">
      <c r="E647" s="2"/>
      <c r="F647" s="2"/>
    </row>
    <row r="648" spans="5:6" ht="14.25" customHeight="1">
      <c r="E648" s="2"/>
      <c r="F648" s="2"/>
    </row>
    <row r="649" spans="5:6" ht="14.25" customHeight="1">
      <c r="E649" s="2"/>
      <c r="F649" s="2"/>
    </row>
    <row r="650" spans="5:6" ht="14.25" customHeight="1">
      <c r="E650" s="2"/>
      <c r="F650" s="2"/>
    </row>
    <row r="651" spans="5:6" ht="14.25" customHeight="1">
      <c r="E651" s="2"/>
      <c r="F651" s="2"/>
    </row>
    <row r="652" spans="5:6" ht="14.25" customHeight="1">
      <c r="E652" s="2"/>
      <c r="F652" s="2"/>
    </row>
    <row r="653" spans="5:6" ht="14.25" customHeight="1">
      <c r="E653" s="2"/>
      <c r="F653" s="2"/>
    </row>
    <row r="654" spans="5:6" ht="14.25" customHeight="1">
      <c r="E654" s="2"/>
      <c r="F654" s="2"/>
    </row>
    <row r="655" spans="5:6" ht="14.25" customHeight="1">
      <c r="E655" s="2"/>
      <c r="F655" s="2"/>
    </row>
    <row r="656" spans="5:6" ht="14.25" customHeight="1">
      <c r="E656" s="2"/>
      <c r="F656" s="2"/>
    </row>
    <row r="657" spans="5:6" ht="14.25" customHeight="1">
      <c r="E657" s="2"/>
      <c r="F657" s="2"/>
    </row>
    <row r="658" spans="5:6" ht="14.25" customHeight="1">
      <c r="E658" s="2"/>
      <c r="F658" s="2"/>
    </row>
    <row r="659" spans="5:6" ht="14.25" customHeight="1">
      <c r="E659" s="2"/>
      <c r="F659" s="2"/>
    </row>
    <row r="660" spans="5:6" ht="14.25" customHeight="1">
      <c r="E660" s="2"/>
      <c r="F660" s="2"/>
    </row>
    <row r="661" spans="5:6" ht="14.25" customHeight="1">
      <c r="E661" s="2"/>
      <c r="F661" s="2"/>
    </row>
    <row r="662" spans="5:6" ht="14.25" customHeight="1">
      <c r="E662" s="2"/>
      <c r="F662" s="2"/>
    </row>
    <row r="663" spans="5:6" ht="14.25" customHeight="1">
      <c r="E663" s="2"/>
      <c r="F663" s="2"/>
    </row>
    <row r="664" spans="5:6" ht="14.25" customHeight="1">
      <c r="E664" s="2"/>
      <c r="F664" s="2"/>
    </row>
    <row r="665" spans="5:6" ht="14.25" customHeight="1">
      <c r="E665" s="2"/>
      <c r="F665" s="2"/>
    </row>
    <row r="666" spans="5:6" ht="14.25" customHeight="1">
      <c r="E666" s="2"/>
      <c r="F666" s="2"/>
    </row>
    <row r="667" spans="5:6" ht="14.25" customHeight="1">
      <c r="E667" s="2"/>
      <c r="F667" s="2"/>
    </row>
    <row r="668" spans="5:6" ht="14.25" customHeight="1">
      <c r="E668" s="2"/>
      <c r="F668" s="2"/>
    </row>
    <row r="669" spans="5:6" ht="14.25" customHeight="1">
      <c r="E669" s="2"/>
      <c r="F669" s="2"/>
    </row>
    <row r="670" spans="5:6" ht="14.25" customHeight="1">
      <c r="E670" s="2"/>
      <c r="F670" s="2"/>
    </row>
    <row r="671" spans="5:6" ht="14.25" customHeight="1">
      <c r="E671" s="2"/>
      <c r="F671" s="2"/>
    </row>
    <row r="672" spans="5:6" ht="14.25" customHeight="1">
      <c r="E672" s="2"/>
      <c r="F672" s="2"/>
    </row>
    <row r="673" spans="5:6" ht="14.25" customHeight="1">
      <c r="E673" s="2"/>
      <c r="F673" s="2"/>
    </row>
    <row r="674" spans="5:6" ht="14.25" customHeight="1">
      <c r="E674" s="2"/>
      <c r="F674" s="2"/>
    </row>
    <row r="675" spans="5:6" ht="14.25" customHeight="1">
      <c r="E675" s="2"/>
      <c r="F675" s="2"/>
    </row>
    <row r="676" spans="5:6" ht="14.25" customHeight="1">
      <c r="E676" s="2"/>
      <c r="F676" s="2"/>
    </row>
    <row r="677" spans="5:6" ht="14.25" customHeight="1">
      <c r="E677" s="2"/>
      <c r="F677" s="2"/>
    </row>
    <row r="678" spans="5:6" ht="14.25" customHeight="1">
      <c r="E678" s="2"/>
      <c r="F678" s="2"/>
    </row>
    <row r="679" spans="5:6" ht="14.25" customHeight="1">
      <c r="E679" s="2"/>
      <c r="F679" s="2"/>
    </row>
    <row r="680" spans="5:6" ht="14.25" customHeight="1">
      <c r="E680" s="2"/>
      <c r="F680" s="2"/>
    </row>
    <row r="681" spans="5:6" ht="14.25" customHeight="1">
      <c r="E681" s="2"/>
      <c r="F681" s="2"/>
    </row>
    <row r="682" spans="5:6" ht="14.25" customHeight="1">
      <c r="E682" s="2"/>
      <c r="F682" s="2"/>
    </row>
    <row r="683" spans="5:6" ht="14.25" customHeight="1">
      <c r="E683" s="2"/>
      <c r="F683" s="2"/>
    </row>
    <row r="684" spans="5:6" ht="14.25" customHeight="1">
      <c r="E684" s="2"/>
      <c r="F684" s="2"/>
    </row>
    <row r="685" spans="5:6" ht="14.25" customHeight="1">
      <c r="E685" s="2"/>
      <c r="F685" s="2"/>
    </row>
    <row r="686" spans="5:6" ht="14.25" customHeight="1">
      <c r="E686" s="2"/>
      <c r="F686" s="2"/>
    </row>
    <row r="687" spans="5:6" ht="14.25" customHeight="1">
      <c r="E687" s="2"/>
      <c r="F687" s="2"/>
    </row>
    <row r="688" spans="5:6" ht="14.25" customHeight="1">
      <c r="E688" s="2"/>
      <c r="F688" s="2"/>
    </row>
    <row r="689" spans="5:6" ht="14.25" customHeight="1">
      <c r="E689" s="2"/>
      <c r="F689" s="2"/>
    </row>
    <row r="690" spans="5:6" ht="14.25" customHeight="1">
      <c r="E690" s="2"/>
      <c r="F690" s="2"/>
    </row>
    <row r="691" spans="5:6" ht="14.25" customHeight="1">
      <c r="E691" s="2"/>
      <c r="F691" s="2"/>
    </row>
    <row r="692" spans="5:6" ht="14.25" customHeight="1">
      <c r="E692" s="2"/>
      <c r="F692" s="2"/>
    </row>
    <row r="693" spans="5:6" ht="14.25" customHeight="1">
      <c r="E693" s="2"/>
      <c r="F693" s="2"/>
    </row>
    <row r="694" spans="5:6" ht="14.25" customHeight="1">
      <c r="E694" s="2"/>
      <c r="F694" s="2"/>
    </row>
    <row r="695" spans="5:6" ht="14.25" customHeight="1">
      <c r="E695" s="2"/>
      <c r="F695" s="2"/>
    </row>
    <row r="696" spans="5:6" ht="14.25" customHeight="1">
      <c r="E696" s="2"/>
      <c r="F696" s="2"/>
    </row>
    <row r="697" spans="5:6" ht="14.25" customHeight="1">
      <c r="E697" s="2"/>
      <c r="F697" s="2"/>
    </row>
    <row r="698" spans="5:6" ht="14.25" customHeight="1">
      <c r="E698" s="2"/>
      <c r="F698" s="2"/>
    </row>
    <row r="699" spans="5:6" ht="14.25" customHeight="1">
      <c r="E699" s="2"/>
      <c r="F699" s="2"/>
    </row>
    <row r="700" spans="5:6" ht="14.25" customHeight="1">
      <c r="E700" s="2"/>
      <c r="F700" s="2"/>
    </row>
    <row r="701" spans="5:6" ht="14.25" customHeight="1">
      <c r="E701" s="2"/>
      <c r="F701" s="2"/>
    </row>
    <row r="702" spans="5:6" ht="14.25" customHeight="1">
      <c r="E702" s="2"/>
      <c r="F702" s="2"/>
    </row>
    <row r="703" spans="5:6" ht="14.25" customHeight="1">
      <c r="E703" s="2"/>
      <c r="F703" s="2"/>
    </row>
    <row r="704" spans="5:6" ht="14.25" customHeight="1">
      <c r="E704" s="2"/>
      <c r="F704" s="2"/>
    </row>
    <row r="705" spans="5:6" ht="14.25" customHeight="1">
      <c r="E705" s="2"/>
      <c r="F705" s="2"/>
    </row>
    <row r="706" spans="5:6" ht="14.25" customHeight="1">
      <c r="E706" s="2"/>
      <c r="F706" s="2"/>
    </row>
    <row r="707" spans="5:6" ht="14.25" customHeight="1">
      <c r="E707" s="2"/>
      <c r="F707" s="2"/>
    </row>
    <row r="708" spans="5:6" ht="14.25" customHeight="1">
      <c r="E708" s="2"/>
      <c r="F708" s="2"/>
    </row>
    <row r="709" spans="5:6" ht="14.25" customHeight="1">
      <c r="E709" s="2"/>
      <c r="F709" s="2"/>
    </row>
    <row r="710" spans="5:6" ht="14.25" customHeight="1">
      <c r="E710" s="2"/>
      <c r="F710" s="2"/>
    </row>
    <row r="711" spans="5:6" ht="14.25" customHeight="1">
      <c r="E711" s="2"/>
      <c r="F711" s="2"/>
    </row>
    <row r="712" spans="5:6" ht="14.25" customHeight="1">
      <c r="E712" s="2"/>
      <c r="F712" s="2"/>
    </row>
    <row r="713" spans="5:6" ht="14.25" customHeight="1">
      <c r="E713" s="2"/>
      <c r="F713" s="2"/>
    </row>
    <row r="714" spans="5:6" ht="14.25" customHeight="1">
      <c r="E714" s="2"/>
      <c r="F714" s="2"/>
    </row>
    <row r="715" spans="5:6" ht="14.25" customHeight="1">
      <c r="E715" s="2"/>
      <c r="F715" s="2"/>
    </row>
    <row r="716" spans="5:6" ht="14.25" customHeight="1">
      <c r="E716" s="2"/>
      <c r="F716" s="2"/>
    </row>
    <row r="717" spans="5:6" ht="14.25" customHeight="1">
      <c r="E717" s="2"/>
      <c r="F717" s="2"/>
    </row>
    <row r="718" spans="5:6" ht="14.25" customHeight="1">
      <c r="E718" s="2"/>
      <c r="F718" s="2"/>
    </row>
    <row r="719" spans="5:6" ht="14.25" customHeight="1">
      <c r="E719" s="2"/>
      <c r="F719" s="2"/>
    </row>
    <row r="720" spans="5:6" ht="14.25" customHeight="1">
      <c r="E720" s="2"/>
      <c r="F720" s="2"/>
    </row>
    <row r="721" spans="5:6" ht="14.25" customHeight="1">
      <c r="E721" s="2"/>
      <c r="F721" s="2"/>
    </row>
    <row r="722" spans="5:6" ht="14.25" customHeight="1">
      <c r="E722" s="2"/>
      <c r="F722" s="2"/>
    </row>
    <row r="723" spans="5:6" ht="14.25" customHeight="1">
      <c r="E723" s="2"/>
      <c r="F723" s="2"/>
    </row>
    <row r="724" spans="5:6" ht="14.25" customHeight="1">
      <c r="E724" s="2"/>
      <c r="F724" s="2"/>
    </row>
    <row r="725" spans="5:6" ht="14.25" customHeight="1">
      <c r="E725" s="2"/>
      <c r="F725" s="2"/>
    </row>
    <row r="726" spans="5:6" ht="14.25" customHeight="1">
      <c r="E726" s="2"/>
      <c r="F726" s="2"/>
    </row>
    <row r="727" spans="5:6" ht="14.25" customHeight="1">
      <c r="E727" s="2"/>
      <c r="F727" s="2"/>
    </row>
    <row r="728" spans="5:6" ht="14.25" customHeight="1">
      <c r="E728" s="2"/>
      <c r="F728" s="2"/>
    </row>
    <row r="729" spans="5:6" ht="14.25" customHeight="1">
      <c r="E729" s="2"/>
      <c r="F729" s="2"/>
    </row>
    <row r="730" spans="5:6" ht="14.25" customHeight="1">
      <c r="E730" s="2"/>
      <c r="F730" s="2"/>
    </row>
    <row r="731" spans="5:6" ht="14.25" customHeight="1">
      <c r="E731" s="2"/>
      <c r="F731" s="2"/>
    </row>
    <row r="732" spans="5:6" ht="14.25" customHeight="1">
      <c r="E732" s="2"/>
      <c r="F732" s="2"/>
    </row>
    <row r="733" spans="5:6" ht="14.25" customHeight="1">
      <c r="E733" s="2"/>
      <c r="F733" s="2"/>
    </row>
    <row r="734" spans="5:6" ht="14.25" customHeight="1">
      <c r="E734" s="2"/>
      <c r="F734" s="2"/>
    </row>
    <row r="735" spans="5:6" ht="14.25" customHeight="1">
      <c r="E735" s="2"/>
      <c r="F735" s="2"/>
    </row>
    <row r="736" spans="5:6" ht="14.25" customHeight="1">
      <c r="E736" s="2"/>
      <c r="F736" s="2"/>
    </row>
    <row r="737" spans="5:6" ht="14.25" customHeight="1">
      <c r="E737" s="2"/>
      <c r="F737" s="2"/>
    </row>
    <row r="738" spans="5:6" ht="14.25" customHeight="1">
      <c r="E738" s="2"/>
      <c r="F738" s="2"/>
    </row>
    <row r="739" spans="5:6" ht="14.25" customHeight="1">
      <c r="E739" s="2"/>
      <c r="F739" s="2"/>
    </row>
    <row r="740" spans="5:6" ht="14.25" customHeight="1">
      <c r="E740" s="2"/>
      <c r="F740" s="2"/>
    </row>
    <row r="741" spans="5:6" ht="14.25" customHeight="1">
      <c r="E741" s="2"/>
      <c r="F741" s="2"/>
    </row>
    <row r="742" spans="5:6" ht="14.25" customHeight="1">
      <c r="E742" s="2"/>
      <c r="F742" s="2"/>
    </row>
    <row r="743" spans="5:6" ht="14.25" customHeight="1">
      <c r="E743" s="2"/>
      <c r="F743" s="2"/>
    </row>
    <row r="744" spans="5:6" ht="14.25" customHeight="1">
      <c r="E744" s="2"/>
      <c r="F744" s="2"/>
    </row>
    <row r="745" spans="5:6" ht="14.25" customHeight="1">
      <c r="E745" s="2"/>
      <c r="F745" s="2"/>
    </row>
    <row r="746" spans="5:6" ht="14.25" customHeight="1">
      <c r="E746" s="2"/>
      <c r="F746" s="2"/>
    </row>
    <row r="747" spans="5:6" ht="14.25" customHeight="1">
      <c r="E747" s="2"/>
      <c r="F747" s="2"/>
    </row>
    <row r="748" spans="5:6" ht="14.25" customHeight="1">
      <c r="E748" s="2"/>
      <c r="F748" s="2"/>
    </row>
    <row r="749" spans="5:6" ht="14.25" customHeight="1">
      <c r="E749" s="2"/>
      <c r="F749" s="2"/>
    </row>
    <row r="750" spans="5:6" ht="14.25" customHeight="1">
      <c r="E750" s="2"/>
      <c r="F750" s="2"/>
    </row>
    <row r="751" spans="5:6" ht="14.25" customHeight="1">
      <c r="E751" s="2"/>
      <c r="F751" s="2"/>
    </row>
    <row r="752" spans="5:6" ht="14.25" customHeight="1">
      <c r="E752" s="2"/>
      <c r="F752" s="2"/>
    </row>
    <row r="753" spans="5:6" ht="14.25" customHeight="1">
      <c r="E753" s="2"/>
      <c r="F753" s="2"/>
    </row>
    <row r="754" spans="5:6" ht="14.25" customHeight="1">
      <c r="E754" s="2"/>
      <c r="F754" s="2"/>
    </row>
    <row r="755" spans="5:6" ht="14.25" customHeight="1">
      <c r="E755" s="2"/>
      <c r="F755" s="2"/>
    </row>
    <row r="756" spans="5:6" ht="14.25" customHeight="1">
      <c r="E756" s="2"/>
      <c r="F756" s="2"/>
    </row>
    <row r="757" spans="5:6" ht="14.25" customHeight="1">
      <c r="E757" s="2"/>
      <c r="F757" s="2"/>
    </row>
    <row r="758" spans="5:6" ht="14.25" customHeight="1">
      <c r="E758" s="2"/>
      <c r="F758" s="2"/>
    </row>
    <row r="759" spans="5:6" ht="14.25" customHeight="1">
      <c r="E759" s="2"/>
      <c r="F759" s="2"/>
    </row>
    <row r="760" spans="5:6" ht="14.25" customHeight="1">
      <c r="E760" s="2"/>
      <c r="F760" s="2"/>
    </row>
    <row r="761" spans="5:6" ht="14.25" customHeight="1">
      <c r="E761" s="2"/>
      <c r="F761" s="2"/>
    </row>
    <row r="762" spans="5:6" ht="14.25" customHeight="1">
      <c r="E762" s="2"/>
      <c r="F762" s="2"/>
    </row>
    <row r="763" spans="5:6" ht="14.25" customHeight="1">
      <c r="E763" s="2"/>
      <c r="F763" s="2"/>
    </row>
    <row r="764" spans="5:6" ht="14.25" customHeight="1">
      <c r="E764" s="2"/>
      <c r="F764" s="2"/>
    </row>
    <row r="765" spans="5:6" ht="14.25" customHeight="1">
      <c r="E765" s="2"/>
      <c r="F765" s="2"/>
    </row>
    <row r="766" spans="5:6" ht="14.25" customHeight="1">
      <c r="E766" s="2"/>
      <c r="F766" s="2"/>
    </row>
    <row r="767" spans="5:6" ht="14.25" customHeight="1">
      <c r="E767" s="2"/>
      <c r="F767" s="2"/>
    </row>
    <row r="768" spans="5:6" ht="14.25" customHeight="1">
      <c r="E768" s="2"/>
      <c r="F768" s="2"/>
    </row>
    <row r="769" spans="5:6" ht="14.25" customHeight="1">
      <c r="E769" s="2"/>
      <c r="F769" s="2"/>
    </row>
    <row r="770" spans="5:6" ht="14.25" customHeight="1">
      <c r="E770" s="2"/>
      <c r="F770" s="2"/>
    </row>
    <row r="771" spans="5:6" ht="14.25" customHeight="1">
      <c r="E771" s="2"/>
      <c r="F771" s="2"/>
    </row>
    <row r="772" spans="5:6" ht="14.25" customHeight="1">
      <c r="E772" s="2"/>
      <c r="F772" s="2"/>
    </row>
    <row r="773" spans="5:6" ht="14.25" customHeight="1">
      <c r="E773" s="2"/>
      <c r="F773" s="2"/>
    </row>
    <row r="774" spans="5:6" ht="14.25" customHeight="1">
      <c r="E774" s="2"/>
      <c r="F774" s="2"/>
    </row>
    <row r="775" spans="5:6" ht="14.25" customHeight="1">
      <c r="E775" s="2"/>
      <c r="F775" s="2"/>
    </row>
    <row r="776" spans="5:6" ht="14.25" customHeight="1">
      <c r="E776" s="2"/>
      <c r="F776" s="2"/>
    </row>
    <row r="777" spans="5:6" ht="14.25" customHeight="1">
      <c r="E777" s="2"/>
      <c r="F777" s="2"/>
    </row>
    <row r="778" spans="5:6" ht="14.25" customHeight="1">
      <c r="E778" s="2"/>
      <c r="F778" s="2"/>
    </row>
    <row r="779" spans="5:6" ht="14.25" customHeight="1">
      <c r="E779" s="2"/>
      <c r="F779" s="2"/>
    </row>
    <row r="780" spans="5:6" ht="14.25" customHeight="1">
      <c r="E780" s="2"/>
      <c r="F780" s="2"/>
    </row>
    <row r="781" spans="5:6" ht="14.25" customHeight="1">
      <c r="E781" s="2"/>
      <c r="F781" s="2"/>
    </row>
    <row r="782" spans="5:6" ht="14.25" customHeight="1">
      <c r="E782" s="2"/>
      <c r="F782" s="2"/>
    </row>
    <row r="783" spans="5:6" ht="14.25" customHeight="1">
      <c r="E783" s="2"/>
      <c r="F783" s="2"/>
    </row>
    <row r="784" spans="5:6" ht="14.25" customHeight="1">
      <c r="E784" s="2"/>
      <c r="F784" s="2"/>
    </row>
    <row r="785" spans="5:6" ht="14.25" customHeight="1">
      <c r="E785" s="2"/>
      <c r="F785" s="2"/>
    </row>
    <row r="786" spans="5:6" ht="14.25" customHeight="1">
      <c r="E786" s="2"/>
      <c r="F786" s="2"/>
    </row>
    <row r="787" spans="5:6" ht="14.25" customHeight="1">
      <c r="E787" s="2"/>
      <c r="F787" s="2"/>
    </row>
    <row r="788" spans="5:6" ht="14.25" customHeight="1">
      <c r="E788" s="2"/>
      <c r="F788" s="2"/>
    </row>
    <row r="789" spans="5:6" ht="14.25" customHeight="1">
      <c r="E789" s="2"/>
      <c r="F789" s="2"/>
    </row>
    <row r="790" spans="5:6" ht="14.25" customHeight="1">
      <c r="E790" s="2"/>
      <c r="F790" s="2"/>
    </row>
    <row r="791" spans="5:6" ht="14.25" customHeight="1">
      <c r="E791" s="2"/>
      <c r="F791" s="2"/>
    </row>
    <row r="792" spans="5:6" ht="14.25" customHeight="1">
      <c r="E792" s="2"/>
      <c r="F792" s="2"/>
    </row>
    <row r="793" spans="5:6" ht="14.25" customHeight="1">
      <c r="E793" s="2"/>
      <c r="F793" s="2"/>
    </row>
    <row r="794" spans="5:6" ht="14.25" customHeight="1">
      <c r="E794" s="2"/>
      <c r="F794" s="2"/>
    </row>
    <row r="795" spans="5:6" ht="14.25" customHeight="1">
      <c r="E795" s="2"/>
      <c r="F795" s="2"/>
    </row>
    <row r="796" spans="5:6" ht="14.25" customHeight="1">
      <c r="E796" s="2"/>
      <c r="F796" s="2"/>
    </row>
    <row r="797" spans="5:6" ht="14.25" customHeight="1">
      <c r="E797" s="2"/>
      <c r="F797" s="2"/>
    </row>
    <row r="798" spans="5:6" ht="14.25" customHeight="1">
      <c r="E798" s="2"/>
      <c r="F798" s="2"/>
    </row>
    <row r="799" spans="5:6" ht="14.25" customHeight="1">
      <c r="E799" s="2"/>
      <c r="F799" s="2"/>
    </row>
    <row r="800" spans="5:6" ht="14.25" customHeight="1">
      <c r="E800" s="2"/>
      <c r="F800" s="2"/>
    </row>
    <row r="801" spans="5:6" ht="14.25" customHeight="1">
      <c r="E801" s="2"/>
      <c r="F801" s="2"/>
    </row>
    <row r="802" spans="5:6" ht="14.25" customHeight="1">
      <c r="E802" s="2"/>
      <c r="F802" s="2"/>
    </row>
    <row r="803" spans="5:6" ht="14.25" customHeight="1">
      <c r="E803" s="2"/>
      <c r="F803" s="2"/>
    </row>
    <row r="804" spans="5:6" ht="14.25" customHeight="1">
      <c r="E804" s="2"/>
      <c r="F804" s="2"/>
    </row>
    <row r="805" spans="5:6" ht="14.25" customHeight="1">
      <c r="E805" s="2"/>
      <c r="F805" s="2"/>
    </row>
    <row r="806" spans="5:6" ht="14.25" customHeight="1">
      <c r="E806" s="2"/>
      <c r="F806" s="2"/>
    </row>
    <row r="807" spans="5:6" ht="14.25" customHeight="1">
      <c r="E807" s="2"/>
      <c r="F807" s="2"/>
    </row>
    <row r="808" spans="5:6" ht="14.25" customHeight="1">
      <c r="E808" s="2"/>
      <c r="F808" s="2"/>
    </row>
    <row r="809" spans="5:6" ht="14.25" customHeight="1">
      <c r="E809" s="2"/>
      <c r="F809" s="2"/>
    </row>
    <row r="810" spans="5:6" ht="14.25" customHeight="1">
      <c r="E810" s="2"/>
      <c r="F810" s="2"/>
    </row>
    <row r="811" spans="5:6" ht="14.25" customHeight="1">
      <c r="E811" s="2"/>
      <c r="F811" s="2"/>
    </row>
    <row r="812" spans="5:6" ht="14.25" customHeight="1">
      <c r="E812" s="2"/>
      <c r="F812" s="2"/>
    </row>
    <row r="813" spans="5:6" ht="14.25" customHeight="1">
      <c r="E813" s="2"/>
      <c r="F813" s="2"/>
    </row>
    <row r="814" spans="5:6" ht="14.25" customHeight="1">
      <c r="E814" s="2"/>
      <c r="F814" s="2"/>
    </row>
    <row r="815" spans="5:6" ht="14.25" customHeight="1">
      <c r="E815" s="2"/>
      <c r="F815" s="2"/>
    </row>
    <row r="816" spans="5:6" ht="14.25" customHeight="1">
      <c r="E816" s="2"/>
      <c r="F816" s="2"/>
    </row>
    <row r="817" spans="5:6" ht="14.25" customHeight="1">
      <c r="E817" s="2"/>
      <c r="F817" s="2"/>
    </row>
    <row r="818" spans="5:6" ht="14.25" customHeight="1">
      <c r="E818" s="2"/>
      <c r="F818" s="2"/>
    </row>
    <row r="819" spans="5:6" ht="14.25" customHeight="1">
      <c r="E819" s="2"/>
      <c r="F819" s="2"/>
    </row>
    <row r="820" spans="5:6" ht="14.25" customHeight="1">
      <c r="E820" s="2"/>
      <c r="F820" s="2"/>
    </row>
    <row r="821" spans="5:6" ht="14.25" customHeight="1">
      <c r="E821" s="2"/>
      <c r="F821" s="2"/>
    </row>
    <row r="822" spans="5:6" ht="14.25" customHeight="1">
      <c r="E822" s="2"/>
      <c r="F822" s="2"/>
    </row>
    <row r="823" spans="5:6" ht="14.25" customHeight="1">
      <c r="E823" s="2"/>
      <c r="F823" s="2"/>
    </row>
    <row r="824" spans="5:6" ht="14.25" customHeight="1">
      <c r="E824" s="2"/>
      <c r="F824" s="2"/>
    </row>
    <row r="825" spans="5:6" ht="14.25" customHeight="1">
      <c r="E825" s="2"/>
      <c r="F825" s="2"/>
    </row>
    <row r="826" spans="5:6" ht="14.25" customHeight="1">
      <c r="E826" s="2"/>
      <c r="F826" s="2"/>
    </row>
    <row r="827" spans="5:6" ht="14.25" customHeight="1">
      <c r="E827" s="2"/>
      <c r="F827" s="2"/>
    </row>
    <row r="828" spans="5:6" ht="14.25" customHeight="1">
      <c r="E828" s="2"/>
      <c r="F828" s="2"/>
    </row>
    <row r="829" spans="5:6" ht="14.25" customHeight="1">
      <c r="E829" s="2"/>
      <c r="F829" s="2"/>
    </row>
    <row r="830" spans="5:6" ht="14.25" customHeight="1">
      <c r="E830" s="2"/>
      <c r="F830" s="2"/>
    </row>
    <row r="831" spans="5:6" ht="14.25" customHeight="1">
      <c r="E831" s="2"/>
      <c r="F831" s="2"/>
    </row>
    <row r="832" spans="5:6" ht="14.25" customHeight="1">
      <c r="E832" s="2"/>
      <c r="F832" s="2"/>
    </row>
    <row r="833" spans="5:6" ht="14.25" customHeight="1">
      <c r="E833" s="2"/>
      <c r="F833" s="2"/>
    </row>
    <row r="834" spans="5:6" ht="14.25" customHeight="1">
      <c r="E834" s="2"/>
      <c r="F834" s="2"/>
    </row>
    <row r="835" spans="5:6" ht="14.25" customHeight="1">
      <c r="E835" s="2"/>
      <c r="F835" s="2"/>
    </row>
    <row r="836" spans="5:6" ht="14.25" customHeight="1">
      <c r="E836" s="2"/>
      <c r="F836" s="2"/>
    </row>
    <row r="837" spans="5:6" ht="14.25" customHeight="1">
      <c r="E837" s="2"/>
      <c r="F837" s="2"/>
    </row>
    <row r="838" spans="5:6" ht="14.25" customHeight="1">
      <c r="E838" s="2"/>
      <c r="F838" s="2"/>
    </row>
    <row r="839" spans="5:6" ht="14.25" customHeight="1">
      <c r="E839" s="2"/>
      <c r="F839" s="2"/>
    </row>
    <row r="840" spans="5:6" ht="14.25" customHeight="1">
      <c r="E840" s="2"/>
      <c r="F840" s="2"/>
    </row>
    <row r="841" spans="5:6" ht="14.25" customHeight="1">
      <c r="E841" s="2"/>
      <c r="F841" s="2"/>
    </row>
    <row r="842" spans="5:6" ht="14.25" customHeight="1">
      <c r="E842" s="2"/>
      <c r="F842" s="2"/>
    </row>
    <row r="843" spans="5:6" ht="14.25" customHeight="1">
      <c r="E843" s="2"/>
      <c r="F843" s="2"/>
    </row>
    <row r="844" spans="5:6" ht="14.25" customHeight="1">
      <c r="E844" s="2"/>
      <c r="F844" s="2"/>
    </row>
    <row r="845" spans="5:6" ht="14.25" customHeight="1">
      <c r="E845" s="2"/>
      <c r="F845" s="2"/>
    </row>
    <row r="846" spans="5:6" ht="14.25" customHeight="1">
      <c r="E846" s="2"/>
      <c r="F846" s="2"/>
    </row>
    <row r="847" spans="5:6" ht="14.25" customHeight="1">
      <c r="E847" s="2"/>
      <c r="F847" s="2"/>
    </row>
    <row r="848" spans="5:6" ht="14.25" customHeight="1">
      <c r="E848" s="2"/>
      <c r="F848" s="2"/>
    </row>
    <row r="849" spans="5:6" ht="14.25" customHeight="1">
      <c r="E849" s="2"/>
      <c r="F849" s="2"/>
    </row>
    <row r="850" spans="5:6" ht="14.25" customHeight="1">
      <c r="E850" s="2"/>
      <c r="F850" s="2"/>
    </row>
    <row r="851" spans="5:6" ht="14.25" customHeight="1">
      <c r="E851" s="2"/>
      <c r="F851" s="2"/>
    </row>
    <row r="852" spans="5:6" ht="14.25" customHeight="1">
      <c r="E852" s="2"/>
      <c r="F852" s="2"/>
    </row>
    <row r="853" spans="5:6" ht="14.25" customHeight="1">
      <c r="E853" s="2"/>
      <c r="F853" s="2"/>
    </row>
    <row r="854" spans="5:6" ht="14.25" customHeight="1">
      <c r="E854" s="2"/>
      <c r="F854" s="2"/>
    </row>
    <row r="855" spans="5:6" ht="14.25" customHeight="1">
      <c r="E855" s="2"/>
      <c r="F855" s="2"/>
    </row>
    <row r="856" spans="5:6" ht="14.25" customHeight="1">
      <c r="E856" s="2"/>
      <c r="F856" s="2"/>
    </row>
    <row r="857" spans="5:6" ht="14.25" customHeight="1">
      <c r="E857" s="2"/>
      <c r="F857" s="2"/>
    </row>
    <row r="858" spans="5:6" ht="14.25" customHeight="1">
      <c r="E858" s="2"/>
      <c r="F858" s="2"/>
    </row>
    <row r="859" spans="5:6" ht="14.25" customHeight="1">
      <c r="E859" s="2"/>
      <c r="F859" s="2"/>
    </row>
    <row r="860" spans="5:6" ht="14.25" customHeight="1">
      <c r="E860" s="2"/>
      <c r="F860" s="2"/>
    </row>
    <row r="861" spans="5:6" ht="14.25" customHeight="1">
      <c r="E861" s="2"/>
      <c r="F861" s="2"/>
    </row>
    <row r="862" spans="5:6" ht="14.25" customHeight="1">
      <c r="E862" s="2"/>
      <c r="F862" s="2"/>
    </row>
    <row r="863" spans="5:6" ht="14.25" customHeight="1">
      <c r="E863" s="2"/>
      <c r="F863" s="2"/>
    </row>
    <row r="864" spans="5:6" ht="14.25" customHeight="1">
      <c r="E864" s="2"/>
      <c r="F864" s="2"/>
    </row>
    <row r="865" spans="5:6" ht="14.25" customHeight="1">
      <c r="E865" s="2"/>
      <c r="F865" s="2"/>
    </row>
    <row r="866" spans="5:6" ht="14.25" customHeight="1">
      <c r="E866" s="2"/>
      <c r="F866" s="2"/>
    </row>
    <row r="867" spans="5:6" ht="14.25" customHeight="1">
      <c r="E867" s="2"/>
      <c r="F867" s="2"/>
    </row>
    <row r="868" spans="5:6" ht="14.25" customHeight="1">
      <c r="E868" s="2"/>
      <c r="F868" s="2"/>
    </row>
    <row r="869" spans="5:6" ht="14.25" customHeight="1">
      <c r="E869" s="2"/>
      <c r="F869" s="2"/>
    </row>
    <row r="870" spans="5:6" ht="14.25" customHeight="1">
      <c r="E870" s="2"/>
      <c r="F870" s="2"/>
    </row>
    <row r="871" spans="5:6" ht="14.25" customHeight="1">
      <c r="E871" s="2"/>
      <c r="F871" s="2"/>
    </row>
    <row r="872" spans="5:6" ht="14.25" customHeight="1">
      <c r="E872" s="2"/>
      <c r="F872" s="2"/>
    </row>
    <row r="873" spans="5:6" ht="14.25" customHeight="1">
      <c r="E873" s="2"/>
      <c r="F873" s="2"/>
    </row>
    <row r="874" spans="5:6" ht="14.25" customHeight="1">
      <c r="E874" s="2"/>
      <c r="F874" s="2"/>
    </row>
    <row r="875" spans="5:6" ht="14.25" customHeight="1">
      <c r="E875" s="2"/>
      <c r="F875" s="2"/>
    </row>
    <row r="876" spans="5:6" ht="14.25" customHeight="1">
      <c r="E876" s="2"/>
      <c r="F876" s="2"/>
    </row>
    <row r="877" spans="5:6" ht="14.25" customHeight="1">
      <c r="E877" s="2"/>
      <c r="F877" s="2"/>
    </row>
    <row r="878" spans="5:6" ht="14.25" customHeight="1">
      <c r="E878" s="2"/>
      <c r="F878" s="2"/>
    </row>
    <row r="879" spans="5:6" ht="14.25" customHeight="1">
      <c r="E879" s="2"/>
      <c r="F879" s="2"/>
    </row>
    <row r="880" spans="5:6" ht="14.25" customHeight="1">
      <c r="E880" s="2"/>
      <c r="F880" s="2"/>
    </row>
    <row r="881" spans="5:6" ht="14.25" customHeight="1">
      <c r="E881" s="2"/>
      <c r="F881" s="2"/>
    </row>
    <row r="882" spans="5:6" ht="14.25" customHeight="1">
      <c r="E882" s="2"/>
      <c r="F882" s="2"/>
    </row>
    <row r="883" spans="5:6" ht="14.25" customHeight="1">
      <c r="E883" s="2"/>
      <c r="F883" s="2"/>
    </row>
    <row r="884" spans="5:6" ht="14.25" customHeight="1">
      <c r="E884" s="2"/>
      <c r="F884" s="2"/>
    </row>
    <row r="885" spans="5:6" ht="14.25" customHeight="1">
      <c r="E885" s="2"/>
      <c r="F885" s="2"/>
    </row>
    <row r="886" spans="5:6" ht="14.25" customHeight="1">
      <c r="E886" s="2"/>
      <c r="F886" s="2"/>
    </row>
    <row r="887" spans="5:6" ht="14.25" customHeight="1">
      <c r="E887" s="2"/>
      <c r="F887" s="2"/>
    </row>
    <row r="888" spans="5:6" ht="14.25" customHeight="1">
      <c r="E888" s="2"/>
      <c r="F888" s="2"/>
    </row>
    <row r="889" spans="5:6" ht="14.25" customHeight="1">
      <c r="E889" s="2"/>
      <c r="F889" s="2"/>
    </row>
    <row r="890" spans="5:6" ht="14.25" customHeight="1">
      <c r="E890" s="2"/>
      <c r="F890" s="2"/>
    </row>
    <row r="891" spans="5:6" ht="14.25" customHeight="1">
      <c r="E891" s="2"/>
      <c r="F891" s="2"/>
    </row>
    <row r="892" spans="5:6" ht="14.25" customHeight="1">
      <c r="E892" s="2"/>
      <c r="F892" s="2"/>
    </row>
    <row r="893" spans="5:6" ht="14.25" customHeight="1">
      <c r="E893" s="2"/>
      <c r="F893" s="2"/>
    </row>
    <row r="894" spans="5:6" ht="14.25" customHeight="1">
      <c r="E894" s="2"/>
      <c r="F894" s="2"/>
    </row>
    <row r="895" spans="5:6" ht="14.25" customHeight="1">
      <c r="E895" s="2"/>
      <c r="F895" s="2"/>
    </row>
    <row r="896" spans="5:6" ht="14.25" customHeight="1">
      <c r="E896" s="2"/>
      <c r="F896" s="2"/>
    </row>
    <row r="897" spans="5:6" ht="14.25" customHeight="1">
      <c r="E897" s="2"/>
      <c r="F897" s="2"/>
    </row>
    <row r="898" spans="5:6" ht="14.25" customHeight="1">
      <c r="E898" s="2"/>
      <c r="F898" s="2"/>
    </row>
    <row r="899" spans="5:6" ht="14.25" customHeight="1">
      <c r="E899" s="2"/>
      <c r="F899" s="2"/>
    </row>
    <row r="900" spans="5:6" ht="14.25" customHeight="1">
      <c r="E900" s="2"/>
      <c r="F900" s="2"/>
    </row>
    <row r="901" spans="5:6" ht="14.25" customHeight="1">
      <c r="E901" s="2"/>
      <c r="F901" s="2"/>
    </row>
    <row r="902" spans="5:6" ht="14.25" customHeight="1">
      <c r="E902" s="2"/>
      <c r="F902" s="2"/>
    </row>
    <row r="903" spans="5:6" ht="14.25" customHeight="1">
      <c r="E903" s="2"/>
      <c r="F903" s="2"/>
    </row>
    <row r="904" spans="5:6" ht="14.25" customHeight="1">
      <c r="E904" s="2"/>
      <c r="F904" s="2"/>
    </row>
    <row r="905" spans="5:6" ht="14.25" customHeight="1">
      <c r="E905" s="2"/>
      <c r="F905" s="2"/>
    </row>
    <row r="906" spans="5:6" ht="14.25" customHeight="1">
      <c r="E906" s="2"/>
      <c r="F906" s="2"/>
    </row>
    <row r="907" spans="5:6" ht="14.25" customHeight="1">
      <c r="E907" s="2"/>
      <c r="F907" s="2"/>
    </row>
    <row r="908" spans="5:6" ht="14.25" customHeight="1">
      <c r="E908" s="2"/>
      <c r="F908" s="2"/>
    </row>
    <row r="909" spans="5:6" ht="14.25" customHeight="1">
      <c r="E909" s="2"/>
      <c r="F909" s="2"/>
    </row>
    <row r="910" spans="5:6" ht="14.25" customHeight="1">
      <c r="E910" s="2"/>
      <c r="F910" s="2"/>
    </row>
    <row r="911" spans="5:6" ht="14.25" customHeight="1">
      <c r="E911" s="2"/>
      <c r="F911" s="2"/>
    </row>
    <row r="912" spans="5:6" ht="14.25" customHeight="1">
      <c r="E912" s="2"/>
      <c r="F912" s="2"/>
    </row>
    <row r="913" spans="5:6" ht="14.25" customHeight="1">
      <c r="E913" s="2"/>
      <c r="F913" s="2"/>
    </row>
    <row r="914" spans="5:6" ht="14.25" customHeight="1">
      <c r="E914" s="2"/>
      <c r="F914" s="2"/>
    </row>
    <row r="915" spans="5:6" ht="14.25" customHeight="1">
      <c r="E915" s="2"/>
      <c r="F915" s="2"/>
    </row>
    <row r="916" spans="5:6" ht="14.25" customHeight="1">
      <c r="E916" s="2"/>
      <c r="F916" s="2"/>
    </row>
    <row r="917" spans="5:6" ht="14.25" customHeight="1">
      <c r="E917" s="2"/>
      <c r="F917" s="2"/>
    </row>
    <row r="918" spans="5:6" ht="14.25" customHeight="1">
      <c r="E918" s="2"/>
      <c r="F918" s="2"/>
    </row>
    <row r="919" spans="5:6" ht="14.25" customHeight="1">
      <c r="E919" s="2"/>
      <c r="F919" s="2"/>
    </row>
    <row r="920" spans="5:6" ht="14.25" customHeight="1">
      <c r="E920" s="2"/>
      <c r="F920" s="2"/>
    </row>
    <row r="921" spans="5:6" ht="14.25" customHeight="1">
      <c r="E921" s="2"/>
      <c r="F921" s="2"/>
    </row>
    <row r="922" spans="5:6" ht="14.25" customHeight="1">
      <c r="E922" s="2"/>
      <c r="F922" s="2"/>
    </row>
    <row r="923" spans="5:6" ht="14.25" customHeight="1">
      <c r="E923" s="2"/>
      <c r="F923" s="2"/>
    </row>
    <row r="924" spans="5:6" ht="14.25" customHeight="1">
      <c r="E924" s="2"/>
      <c r="F924" s="2"/>
    </row>
    <row r="925" spans="5:6" ht="14.25" customHeight="1">
      <c r="E925" s="2"/>
      <c r="F925" s="2"/>
    </row>
    <row r="926" spans="5:6" ht="14.25" customHeight="1">
      <c r="E926" s="2"/>
      <c r="F926" s="2"/>
    </row>
    <row r="927" spans="5:6" ht="14.25" customHeight="1">
      <c r="E927" s="2"/>
      <c r="F927" s="2"/>
    </row>
    <row r="928" spans="5:6" ht="14.25" customHeight="1">
      <c r="E928" s="2"/>
      <c r="F928" s="2"/>
    </row>
    <row r="929" spans="5:6" ht="14.25" customHeight="1">
      <c r="E929" s="2"/>
      <c r="F929" s="2"/>
    </row>
    <row r="930" spans="5:6" ht="14.25" customHeight="1">
      <c r="E930" s="2"/>
      <c r="F930" s="2"/>
    </row>
    <row r="931" spans="5:6" ht="14.25" customHeight="1">
      <c r="E931" s="2"/>
      <c r="F931" s="2"/>
    </row>
    <row r="932" spans="5:6" ht="14.25" customHeight="1">
      <c r="E932" s="2"/>
      <c r="F932" s="2"/>
    </row>
    <row r="933" spans="5:6" ht="14.25" customHeight="1">
      <c r="E933" s="2"/>
      <c r="F933" s="2"/>
    </row>
    <row r="934" spans="5:6" ht="14.25" customHeight="1">
      <c r="E934" s="2"/>
      <c r="F934" s="2"/>
    </row>
    <row r="935" spans="5:6" ht="14.25" customHeight="1">
      <c r="E935" s="2"/>
      <c r="F935" s="2"/>
    </row>
    <row r="936" spans="5:6" ht="14.25" customHeight="1">
      <c r="E936" s="2"/>
      <c r="F936" s="2"/>
    </row>
    <row r="937" spans="5:6" ht="14.25" customHeight="1">
      <c r="E937" s="2"/>
      <c r="F937" s="2"/>
    </row>
    <row r="938" spans="5:6" ht="14.25" customHeight="1">
      <c r="E938" s="2"/>
      <c r="F938" s="2"/>
    </row>
    <row r="939" spans="5:6" ht="14.25" customHeight="1">
      <c r="E939" s="2"/>
      <c r="F939" s="2"/>
    </row>
    <row r="940" spans="5:6" ht="14.25" customHeight="1">
      <c r="E940" s="2"/>
      <c r="F940" s="2"/>
    </row>
    <row r="941" spans="5:6" ht="14.25" customHeight="1">
      <c r="E941" s="2"/>
      <c r="F941" s="2"/>
    </row>
    <row r="942" spans="5:6" ht="14.25" customHeight="1">
      <c r="E942" s="2"/>
      <c r="F942" s="2"/>
    </row>
    <row r="943" spans="5:6" ht="14.25" customHeight="1">
      <c r="E943" s="2"/>
      <c r="F943" s="2"/>
    </row>
    <row r="944" spans="5:6" ht="14.25" customHeight="1">
      <c r="E944" s="2"/>
      <c r="F944" s="2"/>
    </row>
    <row r="945" spans="5:6" ht="14.25" customHeight="1">
      <c r="E945" s="2"/>
      <c r="F945" s="2"/>
    </row>
    <row r="946" spans="5:6" ht="14.25" customHeight="1">
      <c r="E946" s="2"/>
      <c r="F946" s="2"/>
    </row>
    <row r="947" spans="5:6" ht="14.25" customHeight="1">
      <c r="E947" s="2"/>
      <c r="F947" s="2"/>
    </row>
    <row r="948" spans="5:6" ht="14.25" customHeight="1">
      <c r="E948" s="2"/>
      <c r="F948" s="2"/>
    </row>
    <row r="949" spans="5:6" ht="14.25" customHeight="1">
      <c r="E949" s="2"/>
      <c r="F949" s="2"/>
    </row>
    <row r="950" spans="5:6" ht="14.25" customHeight="1">
      <c r="E950" s="2"/>
      <c r="F950" s="2"/>
    </row>
    <row r="951" spans="5:6" ht="14.25" customHeight="1">
      <c r="E951" s="2"/>
      <c r="F951" s="2"/>
    </row>
    <row r="952" spans="5:6" ht="14.25" customHeight="1">
      <c r="E952" s="2"/>
      <c r="F952" s="2"/>
    </row>
    <row r="953" spans="5:6" ht="14.25" customHeight="1">
      <c r="E953" s="2"/>
      <c r="F953" s="2"/>
    </row>
    <row r="954" spans="5:6" ht="14.25" customHeight="1">
      <c r="E954" s="2"/>
      <c r="F954" s="2"/>
    </row>
    <row r="955" spans="5:6" ht="14.25" customHeight="1">
      <c r="E955" s="2"/>
      <c r="F955" s="2"/>
    </row>
    <row r="956" spans="5:6" ht="14.25" customHeight="1">
      <c r="E956" s="2"/>
      <c r="F956" s="2"/>
    </row>
    <row r="957" spans="5:6" ht="14.25" customHeight="1">
      <c r="E957" s="2"/>
      <c r="F957" s="2"/>
    </row>
    <row r="958" spans="5:6" ht="14.25" customHeight="1">
      <c r="E958" s="2"/>
      <c r="F958" s="2"/>
    </row>
    <row r="959" spans="5:6" ht="14.25" customHeight="1">
      <c r="E959" s="2"/>
      <c r="F959" s="2"/>
    </row>
    <row r="960" spans="5:6" ht="14.25" customHeight="1">
      <c r="E960" s="2"/>
      <c r="F960" s="2"/>
    </row>
    <row r="961" spans="5:6" ht="14.25" customHeight="1">
      <c r="E961" s="2"/>
      <c r="F961" s="2"/>
    </row>
    <row r="962" spans="5:6" ht="14.25" customHeight="1">
      <c r="E962" s="2"/>
      <c r="F962" s="2"/>
    </row>
    <row r="963" spans="5:6" ht="14.25" customHeight="1">
      <c r="E963" s="2"/>
      <c r="F963" s="2"/>
    </row>
    <row r="964" spans="5:6" ht="14.25" customHeight="1">
      <c r="E964" s="2"/>
      <c r="F964" s="2"/>
    </row>
    <row r="965" spans="5:6" ht="14.25" customHeight="1">
      <c r="E965" s="2"/>
      <c r="F965" s="2"/>
    </row>
    <row r="966" spans="5:6" ht="14.25" customHeight="1">
      <c r="E966" s="2"/>
      <c r="F966" s="2"/>
    </row>
    <row r="967" spans="5:6" ht="14.25" customHeight="1">
      <c r="E967" s="2"/>
      <c r="F967" s="2"/>
    </row>
    <row r="968" spans="5:6" ht="14.25" customHeight="1">
      <c r="E968" s="2"/>
      <c r="F968" s="2"/>
    </row>
    <row r="969" spans="5:6" ht="14.25" customHeight="1">
      <c r="E969" s="2"/>
      <c r="F969" s="2"/>
    </row>
  </sheetData>
  <pageMargins left="0.7" right="0.7" top="0.75" bottom="0.75" header="0" footer="0"/>
  <pageSetup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DC0CF-C2EF-4F19-AA64-D132B8F41C16}">
  <sheetPr>
    <tabColor rgb="FF00B0F0"/>
  </sheetPr>
  <dimension ref="A1:R1001"/>
  <sheetViews>
    <sheetView showZeros="0" workbookViewId="0">
      <selection activeCell="B5" sqref="B5"/>
    </sheetView>
  </sheetViews>
  <sheetFormatPr defaultColWidth="14.453125" defaultRowHeight="15" customHeight="1"/>
  <cols>
    <col min="1" max="1" width="17.36328125" customWidth="1"/>
    <col min="2" max="2" width="27.453125" customWidth="1"/>
    <col min="3" max="3" width="13.453125" customWidth="1"/>
    <col min="4" max="4" width="9.08984375" customWidth="1"/>
    <col min="5" max="11" width="13" customWidth="1"/>
    <col min="12" max="12" width="9.08984375" customWidth="1"/>
    <col min="13" max="13" width="9.90625" customWidth="1"/>
    <col min="14" max="16" width="9.08984375" customWidth="1"/>
    <col min="17" max="17" width="14.453125" customWidth="1"/>
    <col min="18" max="26" width="9.08984375" customWidth="1"/>
  </cols>
  <sheetData>
    <row r="1" spans="1:18" ht="14.25" customHeight="1">
      <c r="A1" s="72" t="s">
        <v>1357</v>
      </c>
      <c r="C1" s="73"/>
      <c r="D1" s="4"/>
      <c r="E1" s="2">
        <v>1</v>
      </c>
      <c r="F1" s="2">
        <v>2</v>
      </c>
      <c r="G1" s="2">
        <v>3</v>
      </c>
      <c r="H1" s="2">
        <v>4</v>
      </c>
      <c r="I1" s="2">
        <v>5</v>
      </c>
      <c r="J1" s="2">
        <v>6</v>
      </c>
      <c r="K1" s="2">
        <v>7</v>
      </c>
      <c r="L1" s="2">
        <v>8</v>
      </c>
    </row>
    <row r="2" spans="1:18" ht="14.25" customHeight="1">
      <c r="A2" s="74" t="s">
        <v>159</v>
      </c>
      <c r="B2" s="74" t="s">
        <v>160</v>
      </c>
      <c r="C2" s="75" t="s">
        <v>161</v>
      </c>
      <c r="D2" s="2" t="s">
        <v>162</v>
      </c>
      <c r="E2" s="2" t="s">
        <v>163</v>
      </c>
      <c r="F2" s="2" t="s">
        <v>164</v>
      </c>
      <c r="G2" s="2">
        <v>106</v>
      </c>
      <c r="H2" s="2" t="s">
        <v>341</v>
      </c>
      <c r="I2" s="2" t="s">
        <v>167</v>
      </c>
      <c r="J2" s="2" t="s">
        <v>404</v>
      </c>
      <c r="K2" s="2" t="s">
        <v>343</v>
      </c>
      <c r="L2" s="2" t="s">
        <v>549</v>
      </c>
    </row>
    <row r="3" spans="1:18" ht="14.25" customHeight="1">
      <c r="A3" s="184" t="s">
        <v>1369</v>
      </c>
      <c r="B3" s="76" t="s">
        <v>1370</v>
      </c>
      <c r="C3" s="12">
        <v>16674</v>
      </c>
      <c r="D3" s="31">
        <v>1</v>
      </c>
      <c r="E3" s="6">
        <f t="shared" ref="E3:L13" si="0">IF($D3=E$1,+$C3,0)</f>
        <v>16674</v>
      </c>
      <c r="F3" s="6">
        <f t="shared" si="0"/>
        <v>0</v>
      </c>
      <c r="G3" s="6">
        <f t="shared" si="0"/>
        <v>0</v>
      </c>
      <c r="H3" s="6">
        <f t="shared" si="0"/>
        <v>0</v>
      </c>
      <c r="I3" s="6">
        <f t="shared" si="0"/>
        <v>0</v>
      </c>
      <c r="J3" s="6">
        <f t="shared" si="0"/>
        <v>0</v>
      </c>
      <c r="K3" s="6">
        <f t="shared" si="0"/>
        <v>0</v>
      </c>
      <c r="L3" s="6">
        <f t="shared" si="0"/>
        <v>0</v>
      </c>
    </row>
    <row r="4" spans="1:18" ht="14.25" customHeight="1">
      <c r="A4" s="184" t="s">
        <v>1379</v>
      </c>
      <c r="B4" s="76" t="s">
        <v>1380</v>
      </c>
      <c r="C4" s="12">
        <v>622.15</v>
      </c>
      <c r="D4" s="31">
        <v>6</v>
      </c>
      <c r="E4" s="6">
        <f t="shared" si="0"/>
        <v>0</v>
      </c>
      <c r="F4" s="6">
        <f t="shared" si="0"/>
        <v>0</v>
      </c>
      <c r="G4" s="6">
        <f t="shared" si="0"/>
        <v>0</v>
      </c>
      <c r="H4" s="6">
        <f t="shared" si="0"/>
        <v>0</v>
      </c>
      <c r="I4" s="6">
        <f t="shared" si="0"/>
        <v>0</v>
      </c>
      <c r="J4" s="6">
        <f t="shared" si="0"/>
        <v>622.15</v>
      </c>
      <c r="K4" s="6">
        <f t="shared" si="0"/>
        <v>0</v>
      </c>
      <c r="L4" s="6">
        <f t="shared" si="0"/>
        <v>0</v>
      </c>
    </row>
    <row r="5" spans="1:18" ht="14.25" customHeight="1">
      <c r="A5" s="184"/>
      <c r="B5" s="76"/>
      <c r="C5" s="12"/>
      <c r="D5" s="31"/>
      <c r="E5" s="6"/>
      <c r="F5" s="6"/>
      <c r="G5" s="6"/>
      <c r="H5" s="6"/>
      <c r="I5" s="6"/>
      <c r="J5" s="6"/>
      <c r="K5" s="6"/>
      <c r="L5" s="6"/>
    </row>
    <row r="6" spans="1:18" ht="14.25" customHeight="1">
      <c r="A6" s="184"/>
      <c r="B6" s="77"/>
      <c r="C6" s="12"/>
      <c r="D6" s="31"/>
      <c r="E6" s="6"/>
      <c r="F6" s="6"/>
      <c r="G6" s="6"/>
      <c r="H6" s="6"/>
      <c r="I6" s="6"/>
      <c r="J6" s="6"/>
      <c r="K6" s="6"/>
      <c r="L6" s="6"/>
    </row>
    <row r="7" spans="1:18" ht="14.25" customHeight="1">
      <c r="A7" s="79"/>
      <c r="B7" s="81"/>
      <c r="C7" s="12"/>
      <c r="D7" s="31"/>
      <c r="E7" s="6">
        <f t="shared" si="0"/>
        <v>0</v>
      </c>
      <c r="F7" s="6">
        <f t="shared" si="0"/>
        <v>0</v>
      </c>
      <c r="G7" s="6">
        <f t="shared" si="0"/>
        <v>0</v>
      </c>
      <c r="H7" s="6">
        <f t="shared" si="0"/>
        <v>0</v>
      </c>
      <c r="I7" s="6">
        <f t="shared" si="0"/>
        <v>0</v>
      </c>
      <c r="J7" s="6">
        <f t="shared" si="0"/>
        <v>0</v>
      </c>
      <c r="K7" s="6">
        <f t="shared" si="0"/>
        <v>0</v>
      </c>
      <c r="L7" s="6">
        <f t="shared" si="0"/>
        <v>0</v>
      </c>
    </row>
    <row r="8" spans="1:18" ht="14.25" customHeight="1">
      <c r="A8" s="79"/>
      <c r="B8" s="76"/>
      <c r="C8" s="12"/>
      <c r="D8" s="31"/>
      <c r="E8" s="6">
        <f t="shared" si="0"/>
        <v>0</v>
      </c>
      <c r="F8" s="6">
        <f t="shared" si="0"/>
        <v>0</v>
      </c>
      <c r="G8" s="6">
        <f t="shared" si="0"/>
        <v>0</v>
      </c>
      <c r="H8" s="6">
        <f t="shared" si="0"/>
        <v>0</v>
      </c>
      <c r="I8" s="6">
        <f t="shared" si="0"/>
        <v>0</v>
      </c>
      <c r="J8" s="6">
        <f t="shared" si="0"/>
        <v>0</v>
      </c>
      <c r="K8" s="6">
        <f t="shared" si="0"/>
        <v>0</v>
      </c>
      <c r="L8" s="6">
        <f t="shared" si="0"/>
        <v>0</v>
      </c>
    </row>
    <row r="9" spans="1:18" ht="14.25" customHeight="1">
      <c r="A9" s="80"/>
      <c r="B9" s="82"/>
      <c r="C9" s="12"/>
      <c r="D9" s="31"/>
      <c r="E9" s="6">
        <f t="shared" si="0"/>
        <v>0</v>
      </c>
      <c r="F9" s="6">
        <f t="shared" si="0"/>
        <v>0</v>
      </c>
      <c r="G9" s="6">
        <f t="shared" si="0"/>
        <v>0</v>
      </c>
      <c r="H9" s="6">
        <f t="shared" si="0"/>
        <v>0</v>
      </c>
      <c r="I9" s="6">
        <f t="shared" si="0"/>
        <v>0</v>
      </c>
      <c r="J9" s="6">
        <f t="shared" si="0"/>
        <v>0</v>
      </c>
      <c r="K9" s="6">
        <f t="shared" si="0"/>
        <v>0</v>
      </c>
      <c r="L9" s="6">
        <f t="shared" si="0"/>
        <v>0</v>
      </c>
      <c r="R9" s="6"/>
    </row>
    <row r="10" spans="1:18" ht="14.25" customHeight="1">
      <c r="A10" s="80"/>
      <c r="B10" s="83"/>
      <c r="C10" s="12"/>
      <c r="D10" s="31"/>
      <c r="E10" s="6">
        <f t="shared" si="0"/>
        <v>0</v>
      </c>
      <c r="F10" s="6">
        <f t="shared" si="0"/>
        <v>0</v>
      </c>
      <c r="G10" s="6">
        <f t="shared" si="0"/>
        <v>0</v>
      </c>
      <c r="H10" s="6">
        <f t="shared" si="0"/>
        <v>0</v>
      </c>
      <c r="I10" s="6">
        <f t="shared" si="0"/>
        <v>0</v>
      </c>
      <c r="J10" s="6">
        <f t="shared" si="0"/>
        <v>0</v>
      </c>
      <c r="K10" s="6">
        <f t="shared" si="0"/>
        <v>0</v>
      </c>
      <c r="L10" s="6">
        <f t="shared" si="0"/>
        <v>0</v>
      </c>
    </row>
    <row r="11" spans="1:18" ht="14.25" customHeight="1">
      <c r="A11" s="80"/>
      <c r="B11" s="83"/>
      <c r="C11" s="12"/>
      <c r="D11" s="31"/>
      <c r="E11" s="6">
        <f t="shared" si="0"/>
        <v>0</v>
      </c>
      <c r="F11" s="6">
        <f t="shared" si="0"/>
        <v>0</v>
      </c>
      <c r="G11" s="6">
        <f t="shared" si="0"/>
        <v>0</v>
      </c>
      <c r="H11" s="6">
        <f t="shared" si="0"/>
        <v>0</v>
      </c>
      <c r="I11" s="6">
        <f t="shared" si="0"/>
        <v>0</v>
      </c>
      <c r="J11" s="6">
        <f t="shared" si="0"/>
        <v>0</v>
      </c>
      <c r="K11" s="6">
        <f t="shared" si="0"/>
        <v>0</v>
      </c>
      <c r="L11" s="6">
        <f t="shared" si="0"/>
        <v>0</v>
      </c>
      <c r="R11" s="20"/>
    </row>
    <row r="12" spans="1:18" ht="14.25" customHeight="1">
      <c r="A12" s="80"/>
      <c r="C12" s="12"/>
      <c r="D12" s="31"/>
      <c r="E12" s="6">
        <f t="shared" si="0"/>
        <v>0</v>
      </c>
      <c r="F12" s="6">
        <f t="shared" si="0"/>
        <v>0</v>
      </c>
      <c r="G12" s="6">
        <f t="shared" si="0"/>
        <v>0</v>
      </c>
      <c r="H12" s="6">
        <f t="shared" si="0"/>
        <v>0</v>
      </c>
      <c r="I12" s="6">
        <f t="shared" si="0"/>
        <v>0</v>
      </c>
      <c r="J12" s="6">
        <f t="shared" si="0"/>
        <v>0</v>
      </c>
      <c r="K12" s="6">
        <f t="shared" si="0"/>
        <v>0</v>
      </c>
      <c r="L12" s="6">
        <f t="shared" si="0"/>
        <v>0</v>
      </c>
    </row>
    <row r="13" spans="1:18" ht="14.25" customHeight="1">
      <c r="A13" s="184"/>
      <c r="B13" s="76"/>
      <c r="C13" s="12"/>
      <c r="D13" s="31"/>
      <c r="E13" s="6">
        <f t="shared" si="0"/>
        <v>0</v>
      </c>
      <c r="F13" s="6">
        <f t="shared" si="0"/>
        <v>0</v>
      </c>
      <c r="G13" s="6">
        <f t="shared" si="0"/>
        <v>0</v>
      </c>
      <c r="H13" s="6">
        <f t="shared" si="0"/>
        <v>0</v>
      </c>
      <c r="I13" s="6">
        <f t="shared" si="0"/>
        <v>0</v>
      </c>
      <c r="J13" s="6">
        <f t="shared" si="0"/>
        <v>0</v>
      </c>
      <c r="K13" s="6">
        <f t="shared" si="0"/>
        <v>0</v>
      </c>
      <c r="L13" s="6">
        <f t="shared" si="0"/>
        <v>0</v>
      </c>
    </row>
    <row r="14" spans="1:18" ht="14.25" customHeight="1">
      <c r="A14" s="80"/>
      <c r="C14" s="342">
        <f>SUM(C3:C13)</f>
        <v>17296.150000000001</v>
      </c>
      <c r="D14" s="31"/>
      <c r="E14" s="342">
        <f>SUM(E3:E13)</f>
        <v>16674</v>
      </c>
      <c r="F14" s="342">
        <f t="shared" ref="F14:H14" si="1">SUM(F3:F13)</f>
        <v>0</v>
      </c>
      <c r="G14" s="342">
        <f t="shared" si="1"/>
        <v>0</v>
      </c>
      <c r="H14" s="342">
        <f t="shared" si="1"/>
        <v>0</v>
      </c>
      <c r="I14" s="342">
        <f>SUM(I3:I13)</f>
        <v>0</v>
      </c>
      <c r="J14" s="342">
        <f>SUM(J3:J13)</f>
        <v>622.15</v>
      </c>
      <c r="K14" s="342">
        <f>SUM(K3:K13)</f>
        <v>0</v>
      </c>
      <c r="L14" s="6">
        <f>IF($D14=L$1,+$C14,0)</f>
        <v>0</v>
      </c>
    </row>
    <row r="15" spans="1:18" ht="14.25" customHeight="1">
      <c r="A15" s="80"/>
      <c r="B15" s="186"/>
      <c r="C15" s="12"/>
      <c r="D15" s="31"/>
      <c r="E15" s="6">
        <f t="shared" ref="E15:K15" si="2">IF($D15=E$1,+$C15,0)</f>
        <v>0</v>
      </c>
      <c r="F15" s="6">
        <f t="shared" si="2"/>
        <v>0</v>
      </c>
      <c r="G15" s="6">
        <f t="shared" si="2"/>
        <v>0</v>
      </c>
      <c r="H15" s="6">
        <f t="shared" si="2"/>
        <v>0</v>
      </c>
      <c r="I15" s="6">
        <f t="shared" si="2"/>
        <v>0</v>
      </c>
      <c r="J15" s="6">
        <f t="shared" si="2"/>
        <v>0</v>
      </c>
      <c r="K15" s="6">
        <f t="shared" si="2"/>
        <v>0</v>
      </c>
      <c r="L15" s="6">
        <f>IF($D15=L$1,+$C15,0)</f>
        <v>0</v>
      </c>
    </row>
    <row r="16" spans="1:18" ht="14.25" customHeight="1">
      <c r="A16" s="80"/>
      <c r="C16" s="12"/>
      <c r="E16" s="4" t="s">
        <v>742</v>
      </c>
      <c r="F16" s="6"/>
      <c r="G16" s="6">
        <f t="shared" ref="G16:L17" si="3">IF($E16=G$1,+$C16,0)</f>
        <v>0</v>
      </c>
      <c r="H16" s="6">
        <f t="shared" si="3"/>
        <v>0</v>
      </c>
      <c r="I16" s="6">
        <f t="shared" si="3"/>
        <v>0</v>
      </c>
      <c r="J16" s="6">
        <f t="shared" si="3"/>
        <v>0</v>
      </c>
      <c r="K16" s="6">
        <f t="shared" si="3"/>
        <v>0</v>
      </c>
      <c r="L16" s="6">
        <f t="shared" si="3"/>
        <v>0</v>
      </c>
    </row>
    <row r="17" spans="1:13" ht="14.25" customHeight="1">
      <c r="A17" s="80"/>
      <c r="C17" s="12"/>
      <c r="E17" s="137"/>
      <c r="F17" s="6">
        <f>IF($E17=F$1,+$C17,0)</f>
        <v>0</v>
      </c>
      <c r="G17" s="6">
        <f t="shared" si="3"/>
        <v>0</v>
      </c>
      <c r="H17" s="6">
        <f t="shared" si="3"/>
        <v>0</v>
      </c>
      <c r="I17" s="6">
        <f t="shared" si="3"/>
        <v>0</v>
      </c>
      <c r="J17" s="6">
        <f t="shared" si="3"/>
        <v>0</v>
      </c>
      <c r="K17" s="6">
        <f t="shared" si="3"/>
        <v>0</v>
      </c>
      <c r="L17" s="6">
        <f t="shared" si="3"/>
        <v>0</v>
      </c>
    </row>
    <row r="18" spans="1:13" ht="14.25" customHeight="1">
      <c r="A18" s="80"/>
      <c r="C18" s="12"/>
      <c r="D18" s="31"/>
      <c r="E18" s="6">
        <f t="shared" ref="E18:L28" si="4">IF($D18=E$1,+$C18,0)</f>
        <v>0</v>
      </c>
      <c r="F18" s="6">
        <f t="shared" si="4"/>
        <v>0</v>
      </c>
      <c r="G18" s="6">
        <f t="shared" si="4"/>
        <v>0</v>
      </c>
      <c r="H18" s="6">
        <f t="shared" si="4"/>
        <v>0</v>
      </c>
      <c r="I18" s="6">
        <f t="shared" si="4"/>
        <v>0</v>
      </c>
      <c r="J18" s="6">
        <f t="shared" si="4"/>
        <v>0</v>
      </c>
      <c r="K18" s="6">
        <f t="shared" si="4"/>
        <v>0</v>
      </c>
      <c r="L18" s="6">
        <f t="shared" si="4"/>
        <v>0</v>
      </c>
    </row>
    <row r="19" spans="1:13" ht="14.25" customHeight="1">
      <c r="A19" s="80"/>
      <c r="C19" s="12"/>
      <c r="D19" s="31"/>
      <c r="E19" s="6">
        <f t="shared" si="4"/>
        <v>0</v>
      </c>
      <c r="F19" s="6">
        <f t="shared" si="4"/>
        <v>0</v>
      </c>
      <c r="G19" s="6">
        <f t="shared" si="4"/>
        <v>0</v>
      </c>
      <c r="H19" s="6">
        <f t="shared" si="4"/>
        <v>0</v>
      </c>
      <c r="I19" s="6">
        <f t="shared" si="4"/>
        <v>0</v>
      </c>
      <c r="J19" s="6">
        <f t="shared" si="4"/>
        <v>0</v>
      </c>
      <c r="K19" s="6">
        <f t="shared" si="4"/>
        <v>0</v>
      </c>
      <c r="L19" s="6">
        <f t="shared" si="4"/>
        <v>0</v>
      </c>
    </row>
    <row r="20" spans="1:13" ht="14.25" customHeight="1">
      <c r="A20" s="80"/>
      <c r="C20" s="12"/>
      <c r="D20" s="31"/>
      <c r="E20" s="6">
        <f t="shared" si="4"/>
        <v>0</v>
      </c>
      <c r="F20" s="6">
        <f t="shared" si="4"/>
        <v>0</v>
      </c>
      <c r="G20" s="6">
        <f t="shared" si="4"/>
        <v>0</v>
      </c>
      <c r="H20" s="6">
        <f t="shared" si="4"/>
        <v>0</v>
      </c>
      <c r="I20" s="6">
        <f t="shared" si="4"/>
        <v>0</v>
      </c>
      <c r="J20" s="6">
        <f t="shared" si="4"/>
        <v>0</v>
      </c>
      <c r="K20" s="6">
        <f t="shared" si="4"/>
        <v>0</v>
      </c>
      <c r="L20" s="6">
        <f t="shared" si="4"/>
        <v>0</v>
      </c>
    </row>
    <row r="21" spans="1:13" ht="14.25" customHeight="1">
      <c r="A21" s="80"/>
      <c r="C21" s="12"/>
      <c r="D21" s="31"/>
      <c r="E21" s="6">
        <f t="shared" si="4"/>
        <v>0</v>
      </c>
      <c r="F21" s="6">
        <f t="shared" si="4"/>
        <v>0</v>
      </c>
      <c r="G21" s="6">
        <f t="shared" si="4"/>
        <v>0</v>
      </c>
      <c r="H21" s="6">
        <f t="shared" si="4"/>
        <v>0</v>
      </c>
      <c r="I21" s="6">
        <f t="shared" si="4"/>
        <v>0</v>
      </c>
      <c r="J21" s="6">
        <f t="shared" si="4"/>
        <v>0</v>
      </c>
      <c r="K21" s="6">
        <f t="shared" si="4"/>
        <v>0</v>
      </c>
      <c r="L21" s="6">
        <f t="shared" si="4"/>
        <v>0</v>
      </c>
    </row>
    <row r="22" spans="1:13" ht="14.25" customHeight="1">
      <c r="A22" s="80"/>
      <c r="C22" s="6"/>
      <c r="D22" s="31"/>
      <c r="E22" s="6">
        <f t="shared" si="4"/>
        <v>0</v>
      </c>
      <c r="F22" s="6">
        <f t="shared" si="4"/>
        <v>0</v>
      </c>
      <c r="G22" s="6">
        <f t="shared" si="4"/>
        <v>0</v>
      </c>
      <c r="H22" s="6">
        <f t="shared" si="4"/>
        <v>0</v>
      </c>
      <c r="I22" s="6">
        <f t="shared" si="4"/>
        <v>0</v>
      </c>
      <c r="J22" s="6">
        <f t="shared" si="4"/>
        <v>0</v>
      </c>
      <c r="K22" s="6">
        <f t="shared" si="4"/>
        <v>0</v>
      </c>
      <c r="L22" s="6">
        <f t="shared" si="4"/>
        <v>0</v>
      </c>
    </row>
    <row r="23" spans="1:13" ht="14.25" customHeight="1">
      <c r="A23" s="80"/>
      <c r="C23" s="6"/>
      <c r="D23" s="2"/>
      <c r="E23" s="6">
        <f t="shared" si="4"/>
        <v>0</v>
      </c>
      <c r="F23" s="6">
        <f t="shared" si="4"/>
        <v>0</v>
      </c>
      <c r="G23" s="6">
        <f t="shared" si="4"/>
        <v>0</v>
      </c>
      <c r="H23" s="6">
        <f t="shared" si="4"/>
        <v>0</v>
      </c>
      <c r="I23" s="6">
        <f t="shared" si="4"/>
        <v>0</v>
      </c>
      <c r="J23" s="6">
        <f t="shared" si="4"/>
        <v>0</v>
      </c>
      <c r="K23" s="6">
        <f t="shared" si="4"/>
        <v>0</v>
      </c>
      <c r="L23" s="6">
        <f t="shared" si="4"/>
        <v>0</v>
      </c>
    </row>
    <row r="24" spans="1:13" ht="14.25" customHeight="1">
      <c r="A24" s="80"/>
      <c r="C24" s="6"/>
      <c r="D24" s="2"/>
      <c r="E24" s="6">
        <f t="shared" si="4"/>
        <v>0</v>
      </c>
      <c r="F24" s="6">
        <f t="shared" si="4"/>
        <v>0</v>
      </c>
      <c r="G24" s="6">
        <f t="shared" si="4"/>
        <v>0</v>
      </c>
      <c r="H24" s="6">
        <f t="shared" si="4"/>
        <v>0</v>
      </c>
      <c r="I24" s="6">
        <f t="shared" si="4"/>
        <v>0</v>
      </c>
      <c r="J24" s="6">
        <f t="shared" si="4"/>
        <v>0</v>
      </c>
      <c r="K24" s="6">
        <f t="shared" si="4"/>
        <v>0</v>
      </c>
      <c r="L24" s="6">
        <f t="shared" si="4"/>
        <v>0</v>
      </c>
    </row>
    <row r="25" spans="1:13" ht="14.25" customHeight="1">
      <c r="A25" s="80"/>
      <c r="C25" s="6"/>
      <c r="D25" s="2"/>
      <c r="E25" s="6">
        <f t="shared" si="4"/>
        <v>0</v>
      </c>
      <c r="F25" s="6">
        <f t="shared" si="4"/>
        <v>0</v>
      </c>
      <c r="G25" s="6">
        <f t="shared" si="4"/>
        <v>0</v>
      </c>
      <c r="H25" s="6">
        <f t="shared" si="4"/>
        <v>0</v>
      </c>
      <c r="I25" s="6">
        <f t="shared" si="4"/>
        <v>0</v>
      </c>
      <c r="J25" s="6">
        <f t="shared" si="4"/>
        <v>0</v>
      </c>
      <c r="K25" s="6">
        <f t="shared" si="4"/>
        <v>0</v>
      </c>
      <c r="L25" s="6">
        <f t="shared" si="4"/>
        <v>0</v>
      </c>
    </row>
    <row r="26" spans="1:13" ht="14.25" customHeight="1">
      <c r="C26" s="6"/>
      <c r="D26" s="2"/>
      <c r="E26" s="6">
        <f t="shared" si="4"/>
        <v>0</v>
      </c>
      <c r="F26" s="6">
        <f t="shared" si="4"/>
        <v>0</v>
      </c>
      <c r="G26" s="6">
        <f t="shared" si="4"/>
        <v>0</v>
      </c>
      <c r="H26" s="6">
        <f t="shared" si="4"/>
        <v>0</v>
      </c>
      <c r="I26" s="6">
        <f t="shared" si="4"/>
        <v>0</v>
      </c>
      <c r="J26" s="6">
        <f t="shared" si="4"/>
        <v>0</v>
      </c>
      <c r="K26" s="6">
        <f t="shared" si="4"/>
        <v>0</v>
      </c>
      <c r="L26" s="6">
        <f t="shared" si="4"/>
        <v>0</v>
      </c>
    </row>
    <row r="27" spans="1:13" ht="14.25" customHeight="1">
      <c r="C27" s="87"/>
      <c r="D27" s="2"/>
      <c r="E27" s="6">
        <f t="shared" si="4"/>
        <v>0</v>
      </c>
      <c r="F27" s="6">
        <f t="shared" si="4"/>
        <v>0</v>
      </c>
      <c r="G27" s="6">
        <f t="shared" si="4"/>
        <v>0</v>
      </c>
      <c r="H27" s="6">
        <f t="shared" si="4"/>
        <v>0</v>
      </c>
      <c r="I27" s="6">
        <f t="shared" si="4"/>
        <v>0</v>
      </c>
      <c r="J27" s="6">
        <f t="shared" si="4"/>
        <v>0</v>
      </c>
      <c r="K27" s="6">
        <f t="shared" si="4"/>
        <v>0</v>
      </c>
      <c r="L27" s="6">
        <f t="shared" si="4"/>
        <v>0</v>
      </c>
    </row>
    <row r="28" spans="1:13" ht="14.25" customHeight="1">
      <c r="C28" s="87"/>
      <c r="D28" s="2"/>
      <c r="E28" s="6">
        <f t="shared" si="4"/>
        <v>0</v>
      </c>
      <c r="F28" s="6">
        <f t="shared" si="4"/>
        <v>0</v>
      </c>
      <c r="G28" s="6">
        <f t="shared" si="4"/>
        <v>0</v>
      </c>
      <c r="H28" s="6">
        <f t="shared" si="4"/>
        <v>0</v>
      </c>
      <c r="I28" s="6">
        <f t="shared" si="4"/>
        <v>0</v>
      </c>
      <c r="J28" s="6">
        <f t="shared" si="4"/>
        <v>0</v>
      </c>
      <c r="K28" s="6">
        <f t="shared" si="4"/>
        <v>0</v>
      </c>
      <c r="L28" s="6">
        <f t="shared" si="4"/>
        <v>0</v>
      </c>
    </row>
    <row r="29" spans="1:13" ht="14.25" customHeight="1">
      <c r="C29" s="125">
        <f>SUM(C3:C28)</f>
        <v>34592.300000000003</v>
      </c>
      <c r="D29" s="2"/>
      <c r="E29" s="125">
        <f t="shared" ref="E29:L29" si="5">SUM(E3:E28)</f>
        <v>33348</v>
      </c>
      <c r="F29" s="125">
        <f t="shared" si="5"/>
        <v>0</v>
      </c>
      <c r="G29" s="125">
        <f t="shared" si="5"/>
        <v>0</v>
      </c>
      <c r="H29" s="125">
        <f t="shared" si="5"/>
        <v>0</v>
      </c>
      <c r="I29" s="125">
        <f t="shared" si="5"/>
        <v>0</v>
      </c>
      <c r="J29" s="125">
        <f t="shared" si="5"/>
        <v>1244.3</v>
      </c>
      <c r="K29" s="125">
        <f t="shared" si="5"/>
        <v>0</v>
      </c>
      <c r="L29" s="125">
        <f t="shared" si="5"/>
        <v>0</v>
      </c>
      <c r="M29" s="20">
        <f>SUM(E29:L29)</f>
        <v>34592.300000000003</v>
      </c>
    </row>
    <row r="30" spans="1:13" ht="14.25" customHeight="1">
      <c r="D30" s="4"/>
      <c r="K30" s="5" t="s">
        <v>345</v>
      </c>
      <c r="M30" s="20">
        <f>-I29</f>
        <v>0</v>
      </c>
    </row>
    <row r="31" spans="1:13" ht="14.25" customHeight="1">
      <c r="D31" s="4"/>
      <c r="E31" s="4" t="s">
        <v>742</v>
      </c>
      <c r="K31" s="5" t="s">
        <v>568</v>
      </c>
      <c r="M31" s="20">
        <f>-L29</f>
        <v>0</v>
      </c>
    </row>
    <row r="32" spans="1:13" ht="14.25" customHeight="1">
      <c r="D32" s="4"/>
      <c r="E32" s="214"/>
    </row>
    <row r="33" spans="4:13" ht="14.25" customHeight="1">
      <c r="D33" s="4"/>
      <c r="M33" s="125">
        <f>SUM(M29:M32)</f>
        <v>34592.300000000003</v>
      </c>
    </row>
    <row r="34" spans="4:13" ht="14.25" customHeight="1">
      <c r="D34" s="4"/>
    </row>
    <row r="35" spans="4:13" ht="14.25" customHeight="1">
      <c r="D35" s="4"/>
    </row>
    <row r="36" spans="4:13" ht="14.25" customHeight="1">
      <c r="D36" s="4"/>
    </row>
    <row r="37" spans="4:13" ht="14.25" customHeight="1">
      <c r="D37" s="4"/>
    </row>
    <row r="38" spans="4:13" ht="14.25" customHeight="1">
      <c r="D38" s="4"/>
    </row>
    <row r="39" spans="4:13" ht="14.25" customHeight="1">
      <c r="D39" s="4"/>
    </row>
    <row r="40" spans="4:13" ht="14.25" customHeight="1">
      <c r="D40" s="4"/>
    </row>
    <row r="41" spans="4:13" ht="14.25" customHeight="1">
      <c r="D41" s="4"/>
    </row>
    <row r="42" spans="4:13" ht="14.25" customHeight="1">
      <c r="D42" s="4"/>
    </row>
    <row r="43" spans="4:13" ht="14.25" customHeight="1">
      <c r="D43" s="4"/>
    </row>
    <row r="44" spans="4:13" ht="14.25" customHeight="1">
      <c r="D44" s="4"/>
    </row>
    <row r="45" spans="4:13" ht="14.25" customHeight="1">
      <c r="D45" s="4"/>
    </row>
    <row r="46" spans="4:13" ht="14.25" customHeight="1">
      <c r="D46" s="4"/>
    </row>
    <row r="47" spans="4:13" ht="14.25" customHeight="1">
      <c r="D47" s="4"/>
    </row>
    <row r="48" spans="4:13" ht="14.25" customHeight="1">
      <c r="D48" s="4"/>
    </row>
    <row r="49" spans="4:4" ht="14.25" customHeight="1">
      <c r="D49" s="4"/>
    </row>
    <row r="50" spans="4:4" ht="14.25" customHeight="1">
      <c r="D50" s="4"/>
    </row>
    <row r="51" spans="4:4" ht="14.25" customHeight="1">
      <c r="D51" s="4"/>
    </row>
    <row r="52" spans="4:4" ht="14.25" customHeight="1">
      <c r="D52" s="4"/>
    </row>
    <row r="53" spans="4:4" ht="14.25" customHeight="1">
      <c r="D53" s="4"/>
    </row>
    <row r="54" spans="4:4" ht="14.25" customHeight="1">
      <c r="D54" s="4"/>
    </row>
    <row r="55" spans="4:4" ht="14.25" customHeight="1">
      <c r="D55" s="4"/>
    </row>
    <row r="56" spans="4:4" ht="14.25" customHeight="1">
      <c r="D56" s="4"/>
    </row>
    <row r="57" spans="4:4" ht="14.25" customHeight="1">
      <c r="D57" s="4"/>
    </row>
    <row r="58" spans="4:4" ht="14.25" customHeight="1">
      <c r="D58" s="4"/>
    </row>
    <row r="59" spans="4:4" ht="14.25" customHeight="1">
      <c r="D59" s="4"/>
    </row>
    <row r="60" spans="4:4" ht="14.25" customHeight="1">
      <c r="D60" s="4"/>
    </row>
    <row r="61" spans="4:4" ht="14.25" customHeight="1">
      <c r="D61" s="4"/>
    </row>
    <row r="62" spans="4:4" ht="14.25" customHeight="1">
      <c r="D62" s="4"/>
    </row>
    <row r="63" spans="4:4" ht="14.25" customHeight="1">
      <c r="D63" s="4"/>
    </row>
    <row r="64" spans="4:4" ht="14.25" customHeight="1">
      <c r="D64" s="4"/>
    </row>
    <row r="65" spans="4:4" ht="14.25" customHeight="1">
      <c r="D65" s="4"/>
    </row>
    <row r="66" spans="4:4" ht="14.25" customHeight="1">
      <c r="D66" s="4"/>
    </row>
    <row r="67" spans="4:4" ht="14.25" customHeight="1">
      <c r="D67" s="4"/>
    </row>
    <row r="68" spans="4:4" ht="14.25" customHeight="1">
      <c r="D68" s="4"/>
    </row>
    <row r="69" spans="4:4" ht="14.25" customHeight="1">
      <c r="D69" s="4"/>
    </row>
    <row r="70" spans="4:4" ht="14.25" customHeight="1">
      <c r="D70" s="4"/>
    </row>
    <row r="71" spans="4:4" ht="14.25" customHeight="1">
      <c r="D71" s="4"/>
    </row>
    <row r="72" spans="4:4" ht="14.25" customHeight="1">
      <c r="D72" s="4"/>
    </row>
    <row r="73" spans="4:4" ht="14.25" customHeight="1">
      <c r="D73" s="4"/>
    </row>
    <row r="74" spans="4:4" ht="14.25" customHeight="1">
      <c r="D74" s="4"/>
    </row>
    <row r="75" spans="4:4" ht="14.25" customHeight="1">
      <c r="D75" s="4"/>
    </row>
    <row r="76" spans="4:4" ht="14.25" customHeight="1">
      <c r="D76" s="4"/>
    </row>
    <row r="77" spans="4:4" ht="14.25" customHeight="1">
      <c r="D77" s="4"/>
    </row>
    <row r="78" spans="4:4" ht="14.25" customHeight="1">
      <c r="D78" s="4"/>
    </row>
    <row r="79" spans="4:4" ht="14.25" customHeight="1">
      <c r="D79" s="4"/>
    </row>
    <row r="80" spans="4:4" ht="14.25" customHeight="1">
      <c r="D80" s="4"/>
    </row>
    <row r="81" spans="4:4" ht="14.25" customHeight="1">
      <c r="D81" s="4"/>
    </row>
    <row r="82" spans="4:4" ht="14.25" customHeight="1">
      <c r="D82" s="4"/>
    </row>
    <row r="83" spans="4:4" ht="14.25" customHeight="1">
      <c r="D83" s="4"/>
    </row>
    <row r="84" spans="4:4" ht="14.25" customHeight="1">
      <c r="D84" s="4"/>
    </row>
    <row r="85" spans="4:4" ht="14.25" customHeight="1">
      <c r="D85" s="4"/>
    </row>
    <row r="86" spans="4:4" ht="14.25" customHeight="1">
      <c r="D86" s="4"/>
    </row>
    <row r="87" spans="4:4" ht="14.25" customHeight="1">
      <c r="D87" s="4"/>
    </row>
    <row r="88" spans="4:4" ht="14.25" customHeight="1">
      <c r="D88" s="4"/>
    </row>
    <row r="89" spans="4:4" ht="14.25" customHeight="1">
      <c r="D89" s="4"/>
    </row>
    <row r="90" spans="4:4" ht="14.25" customHeight="1">
      <c r="D90" s="4"/>
    </row>
    <row r="91" spans="4:4" ht="14.25" customHeight="1">
      <c r="D91" s="4"/>
    </row>
    <row r="92" spans="4:4" ht="14.25" customHeight="1">
      <c r="D92" s="4"/>
    </row>
    <row r="93" spans="4:4" ht="14.25" customHeight="1">
      <c r="D93" s="4"/>
    </row>
    <row r="94" spans="4:4" ht="14.25" customHeight="1">
      <c r="D94" s="4"/>
    </row>
    <row r="95" spans="4:4" ht="14.25" customHeight="1">
      <c r="D95" s="4"/>
    </row>
    <row r="96" spans="4:4" ht="14.25" customHeight="1">
      <c r="D96" s="4"/>
    </row>
    <row r="97" spans="4:4" ht="14.25" customHeight="1">
      <c r="D97" s="4"/>
    </row>
    <row r="98" spans="4:4" ht="14.25" customHeight="1">
      <c r="D98" s="4"/>
    </row>
    <row r="99" spans="4:4" ht="14.25" customHeight="1">
      <c r="D99" s="4"/>
    </row>
    <row r="100" spans="4:4" ht="14.25" customHeight="1">
      <c r="D100" s="4"/>
    </row>
    <row r="101" spans="4:4" ht="14.25" customHeight="1">
      <c r="D101" s="4"/>
    </row>
    <row r="102" spans="4:4" ht="14.25" customHeight="1">
      <c r="D102" s="4"/>
    </row>
    <row r="103" spans="4:4" ht="14.25" customHeight="1">
      <c r="D103" s="4"/>
    </row>
    <row r="104" spans="4:4" ht="14.25" customHeight="1">
      <c r="D104" s="4"/>
    </row>
    <row r="105" spans="4:4" ht="14.25" customHeight="1">
      <c r="D105" s="4"/>
    </row>
    <row r="106" spans="4:4" ht="14.25" customHeight="1">
      <c r="D106" s="4"/>
    </row>
    <row r="107" spans="4:4" ht="14.25" customHeight="1">
      <c r="D107" s="4"/>
    </row>
    <row r="108" spans="4:4" ht="14.25" customHeight="1">
      <c r="D108" s="4"/>
    </row>
    <row r="109" spans="4:4" ht="14.25" customHeight="1">
      <c r="D109" s="4"/>
    </row>
    <row r="110" spans="4:4" ht="14.25" customHeight="1">
      <c r="D110" s="4"/>
    </row>
    <row r="111" spans="4:4" ht="14.25" customHeight="1">
      <c r="D111" s="4"/>
    </row>
    <row r="112" spans="4:4" ht="14.25" customHeight="1">
      <c r="D112" s="4"/>
    </row>
    <row r="113" spans="4:4" ht="14.25" customHeight="1">
      <c r="D113" s="4"/>
    </row>
    <row r="114" spans="4:4" ht="14.25" customHeight="1">
      <c r="D114" s="4"/>
    </row>
    <row r="115" spans="4:4" ht="14.25" customHeight="1">
      <c r="D115" s="4"/>
    </row>
    <row r="116" spans="4:4" ht="14.25" customHeight="1">
      <c r="D116" s="4"/>
    </row>
    <row r="117" spans="4:4" ht="14.25" customHeight="1">
      <c r="D117" s="4"/>
    </row>
    <row r="118" spans="4:4" ht="14.25" customHeight="1">
      <c r="D118" s="4"/>
    </row>
    <row r="119" spans="4:4" ht="14.25" customHeight="1">
      <c r="D119" s="4"/>
    </row>
    <row r="120" spans="4:4" ht="14.25" customHeight="1">
      <c r="D120" s="4"/>
    </row>
    <row r="121" spans="4:4" ht="14.25" customHeight="1">
      <c r="D121" s="4"/>
    </row>
    <row r="122" spans="4:4" ht="14.25" customHeight="1">
      <c r="D122" s="4"/>
    </row>
    <row r="123" spans="4:4" ht="14.25" customHeight="1">
      <c r="D123" s="4"/>
    </row>
    <row r="124" spans="4:4" ht="14.25" customHeight="1">
      <c r="D124" s="4"/>
    </row>
    <row r="125" spans="4:4" ht="14.25" customHeight="1">
      <c r="D125" s="4"/>
    </row>
    <row r="126" spans="4:4" ht="14.25" customHeight="1">
      <c r="D126" s="4"/>
    </row>
    <row r="127" spans="4:4" ht="14.25" customHeight="1">
      <c r="D127" s="4"/>
    </row>
    <row r="128" spans="4:4" ht="14.25" customHeight="1">
      <c r="D128" s="4"/>
    </row>
    <row r="129" spans="4:4" ht="14.25" customHeight="1">
      <c r="D129" s="4"/>
    </row>
    <row r="130" spans="4:4" ht="14.25" customHeight="1">
      <c r="D130" s="4"/>
    </row>
    <row r="131" spans="4:4" ht="14.25" customHeight="1">
      <c r="D131" s="4"/>
    </row>
    <row r="132" spans="4:4" ht="14.25" customHeight="1">
      <c r="D132" s="4"/>
    </row>
    <row r="133" spans="4:4" ht="14.25" customHeight="1">
      <c r="D133" s="4"/>
    </row>
    <row r="134" spans="4:4" ht="14.25" customHeight="1">
      <c r="D134" s="4"/>
    </row>
    <row r="135" spans="4:4" ht="14.25" customHeight="1">
      <c r="D135" s="4"/>
    </row>
    <row r="136" spans="4:4" ht="14.25" customHeight="1">
      <c r="D136" s="4"/>
    </row>
    <row r="137" spans="4:4" ht="14.25" customHeight="1">
      <c r="D137" s="4"/>
    </row>
    <row r="138" spans="4:4" ht="14.25" customHeight="1">
      <c r="D138" s="4"/>
    </row>
    <row r="139" spans="4:4" ht="14.25" customHeight="1">
      <c r="D139" s="4"/>
    </row>
    <row r="140" spans="4:4" ht="14.25" customHeight="1">
      <c r="D140" s="4"/>
    </row>
    <row r="141" spans="4:4" ht="14.25" customHeight="1">
      <c r="D141" s="4"/>
    </row>
    <row r="142" spans="4:4" ht="14.25" customHeight="1">
      <c r="D142" s="4"/>
    </row>
    <row r="143" spans="4:4" ht="14.25" customHeight="1">
      <c r="D143" s="4"/>
    </row>
    <row r="144" spans="4:4" ht="14.25" customHeight="1">
      <c r="D144" s="4"/>
    </row>
    <row r="145" spans="4:4" ht="14.25" customHeight="1">
      <c r="D145" s="4"/>
    </row>
    <row r="146" spans="4:4" ht="14.25" customHeight="1">
      <c r="D146" s="4"/>
    </row>
    <row r="147" spans="4:4" ht="14.25" customHeight="1">
      <c r="D147" s="4"/>
    </row>
    <row r="148" spans="4:4" ht="14.25" customHeight="1">
      <c r="D148" s="4"/>
    </row>
    <row r="149" spans="4:4" ht="14.25" customHeight="1">
      <c r="D149" s="4"/>
    </row>
    <row r="150" spans="4:4" ht="14.25" customHeight="1">
      <c r="D150" s="4"/>
    </row>
    <row r="151" spans="4:4" ht="14.25" customHeight="1">
      <c r="D151" s="4"/>
    </row>
    <row r="152" spans="4:4" ht="14.25" customHeight="1">
      <c r="D152" s="4"/>
    </row>
    <row r="153" spans="4:4" ht="14.25" customHeight="1">
      <c r="D153" s="4"/>
    </row>
    <row r="154" spans="4:4" ht="14.25" customHeight="1">
      <c r="D154" s="4"/>
    </row>
    <row r="155" spans="4:4" ht="14.25" customHeight="1">
      <c r="D155" s="4"/>
    </row>
    <row r="156" spans="4:4" ht="14.25" customHeight="1">
      <c r="D156" s="4"/>
    </row>
    <row r="157" spans="4:4" ht="14.25" customHeight="1">
      <c r="D157" s="4"/>
    </row>
    <row r="158" spans="4:4" ht="14.25" customHeight="1">
      <c r="D158" s="4"/>
    </row>
    <row r="159" spans="4:4" ht="14.25" customHeight="1">
      <c r="D159" s="4"/>
    </row>
    <row r="160" spans="4:4" ht="14.25" customHeight="1">
      <c r="D160" s="4"/>
    </row>
    <row r="161" spans="4:4" ht="14.25" customHeight="1">
      <c r="D161" s="4"/>
    </row>
    <row r="162" spans="4:4" ht="14.25" customHeight="1">
      <c r="D162" s="4"/>
    </row>
    <row r="163" spans="4:4" ht="14.25" customHeight="1">
      <c r="D163" s="4"/>
    </row>
    <row r="164" spans="4:4" ht="14.25" customHeight="1">
      <c r="D164" s="4"/>
    </row>
    <row r="165" spans="4:4" ht="14.25" customHeight="1">
      <c r="D165" s="4"/>
    </row>
    <row r="166" spans="4:4" ht="14.25" customHeight="1">
      <c r="D166" s="4"/>
    </row>
    <row r="167" spans="4:4" ht="14.25" customHeight="1">
      <c r="D167" s="4"/>
    </row>
    <row r="168" spans="4:4" ht="14.25" customHeight="1">
      <c r="D168" s="4"/>
    </row>
    <row r="169" spans="4:4" ht="14.25" customHeight="1">
      <c r="D169" s="4"/>
    </row>
    <row r="170" spans="4:4" ht="14.25" customHeight="1">
      <c r="D170" s="4"/>
    </row>
    <row r="171" spans="4:4" ht="14.25" customHeight="1">
      <c r="D171" s="4"/>
    </row>
    <row r="172" spans="4:4" ht="14.25" customHeight="1">
      <c r="D172" s="4"/>
    </row>
    <row r="173" spans="4:4" ht="14.25" customHeight="1">
      <c r="D173" s="4"/>
    </row>
    <row r="174" spans="4:4" ht="14.25" customHeight="1">
      <c r="D174" s="4"/>
    </row>
    <row r="175" spans="4:4" ht="14.25" customHeight="1">
      <c r="D175" s="4"/>
    </row>
    <row r="176" spans="4:4" ht="14.25" customHeight="1">
      <c r="D176" s="4"/>
    </row>
    <row r="177" spans="4:4" ht="14.25" customHeight="1">
      <c r="D177" s="4"/>
    </row>
    <row r="178" spans="4:4" ht="14.25" customHeight="1">
      <c r="D178" s="4"/>
    </row>
    <row r="179" spans="4:4" ht="14.25" customHeight="1">
      <c r="D179" s="4"/>
    </row>
    <row r="180" spans="4:4" ht="14.25" customHeight="1">
      <c r="D180" s="4"/>
    </row>
    <row r="181" spans="4:4" ht="14.25" customHeight="1">
      <c r="D181" s="4"/>
    </row>
    <row r="182" spans="4:4" ht="14.25" customHeight="1">
      <c r="D182" s="4"/>
    </row>
    <row r="183" spans="4:4" ht="14.25" customHeight="1">
      <c r="D183" s="4"/>
    </row>
    <row r="184" spans="4:4" ht="14.25" customHeight="1">
      <c r="D184" s="4"/>
    </row>
    <row r="185" spans="4:4" ht="14.25" customHeight="1">
      <c r="D185" s="4"/>
    </row>
    <row r="186" spans="4:4" ht="14.25" customHeight="1">
      <c r="D186" s="4"/>
    </row>
    <row r="187" spans="4:4" ht="14.25" customHeight="1">
      <c r="D187" s="4"/>
    </row>
    <row r="188" spans="4:4" ht="14.25" customHeight="1">
      <c r="D188" s="4"/>
    </row>
    <row r="189" spans="4:4" ht="14.25" customHeight="1">
      <c r="D189" s="4"/>
    </row>
    <row r="190" spans="4:4" ht="14.25" customHeight="1">
      <c r="D190" s="4"/>
    </row>
    <row r="191" spans="4:4" ht="14.25" customHeight="1">
      <c r="D191" s="4"/>
    </row>
    <row r="192" spans="4:4" ht="14.25" customHeight="1">
      <c r="D192" s="4"/>
    </row>
    <row r="193" spans="4:4" ht="14.25" customHeight="1">
      <c r="D193" s="4"/>
    </row>
    <row r="194" spans="4:4" ht="14.25" customHeight="1">
      <c r="D194" s="4"/>
    </row>
    <row r="195" spans="4:4" ht="14.25" customHeight="1">
      <c r="D195" s="4"/>
    </row>
    <row r="196" spans="4:4" ht="14.25" customHeight="1">
      <c r="D196" s="4"/>
    </row>
    <row r="197" spans="4:4" ht="14.25" customHeight="1">
      <c r="D197" s="4"/>
    </row>
    <row r="198" spans="4:4" ht="14.25" customHeight="1">
      <c r="D198" s="4"/>
    </row>
    <row r="199" spans="4:4" ht="14.25" customHeight="1">
      <c r="D199" s="4"/>
    </row>
    <row r="200" spans="4:4" ht="14.25" customHeight="1">
      <c r="D200" s="4"/>
    </row>
    <row r="201" spans="4:4" ht="14.25" customHeight="1">
      <c r="D201" s="4"/>
    </row>
    <row r="202" spans="4:4" ht="14.25" customHeight="1">
      <c r="D202" s="4"/>
    </row>
    <row r="203" spans="4:4" ht="14.25" customHeight="1">
      <c r="D203" s="4"/>
    </row>
    <row r="204" spans="4:4" ht="14.25" customHeight="1">
      <c r="D204" s="4"/>
    </row>
    <row r="205" spans="4:4" ht="14.25" customHeight="1">
      <c r="D205" s="4"/>
    </row>
    <row r="206" spans="4:4" ht="14.25" customHeight="1">
      <c r="D206" s="4"/>
    </row>
    <row r="207" spans="4:4" ht="14.25" customHeight="1">
      <c r="D207" s="4"/>
    </row>
    <row r="208" spans="4:4" ht="14.25" customHeight="1">
      <c r="D208" s="4"/>
    </row>
    <row r="209" spans="4:4" ht="14.25" customHeight="1">
      <c r="D209" s="4"/>
    </row>
    <row r="210" spans="4:4" ht="14.25" customHeight="1">
      <c r="D210" s="4"/>
    </row>
    <row r="211" spans="4:4" ht="14.25" customHeight="1">
      <c r="D211" s="4"/>
    </row>
    <row r="212" spans="4:4" ht="14.25" customHeight="1">
      <c r="D212" s="4"/>
    </row>
    <row r="213" spans="4:4" ht="14.25" customHeight="1">
      <c r="D213" s="4"/>
    </row>
    <row r="214" spans="4:4" ht="14.25" customHeight="1">
      <c r="D214" s="4"/>
    </row>
    <row r="215" spans="4:4" ht="14.25" customHeight="1">
      <c r="D215" s="4"/>
    </row>
    <row r="216" spans="4:4" ht="14.25" customHeight="1">
      <c r="D216" s="4"/>
    </row>
    <row r="217" spans="4:4" ht="14.25" customHeight="1">
      <c r="D217" s="4"/>
    </row>
    <row r="218" spans="4:4" ht="14.25" customHeight="1">
      <c r="D218" s="4"/>
    </row>
    <row r="219" spans="4:4" ht="14.25" customHeight="1">
      <c r="D219" s="4"/>
    </row>
    <row r="220" spans="4:4" ht="14.25" customHeight="1">
      <c r="D220" s="4"/>
    </row>
    <row r="221" spans="4:4" ht="14.25" customHeight="1">
      <c r="D221" s="4"/>
    </row>
    <row r="222" spans="4:4" ht="14.25" customHeight="1">
      <c r="D222" s="4"/>
    </row>
    <row r="223" spans="4:4" ht="14.25" customHeight="1">
      <c r="D223" s="4"/>
    </row>
    <row r="224" spans="4:4" ht="14.25" customHeight="1">
      <c r="D224" s="4"/>
    </row>
    <row r="225" spans="4:4" ht="14.25" customHeight="1">
      <c r="D225" s="4"/>
    </row>
    <row r="226" spans="4:4" ht="14.25" customHeight="1">
      <c r="D226" s="4"/>
    </row>
    <row r="227" spans="4:4" ht="14.25" customHeight="1">
      <c r="D227" s="4"/>
    </row>
    <row r="228" spans="4:4" ht="14.25" customHeight="1">
      <c r="D228" s="4"/>
    </row>
    <row r="229" spans="4:4" ht="14.25" customHeight="1">
      <c r="D229" s="4"/>
    </row>
    <row r="230" spans="4:4" ht="14.25" customHeight="1">
      <c r="D230" s="4"/>
    </row>
    <row r="231" spans="4:4" ht="14.25" customHeight="1">
      <c r="D231" s="4"/>
    </row>
    <row r="232" spans="4:4" ht="14.25" customHeight="1">
      <c r="D232" s="4"/>
    </row>
    <row r="233" spans="4:4" ht="14.25" customHeight="1">
      <c r="D233" s="4"/>
    </row>
    <row r="234" spans="4:4" ht="14.25" customHeight="1">
      <c r="D234" s="4"/>
    </row>
    <row r="235" spans="4:4" ht="14.25" customHeight="1">
      <c r="D235" s="4"/>
    </row>
    <row r="236" spans="4:4" ht="14.25" customHeight="1">
      <c r="D236" s="4"/>
    </row>
    <row r="237" spans="4:4" ht="14.25" customHeight="1">
      <c r="D237" s="4"/>
    </row>
    <row r="238" spans="4:4" ht="14.25" customHeight="1">
      <c r="D238" s="4"/>
    </row>
    <row r="239" spans="4:4" ht="14.25" customHeight="1">
      <c r="D239" s="4"/>
    </row>
    <row r="240" spans="4:4" ht="14.25" customHeight="1">
      <c r="D240" s="4"/>
    </row>
    <row r="241" spans="4:4" ht="14.25" customHeight="1">
      <c r="D241" s="4"/>
    </row>
    <row r="242" spans="4:4" ht="14.25" customHeight="1">
      <c r="D242" s="4"/>
    </row>
    <row r="243" spans="4:4" ht="14.25" customHeight="1">
      <c r="D243" s="4"/>
    </row>
    <row r="244" spans="4:4" ht="14.25" customHeight="1">
      <c r="D244" s="4"/>
    </row>
    <row r="245" spans="4:4" ht="14.25" customHeight="1">
      <c r="D245" s="4"/>
    </row>
    <row r="246" spans="4:4" ht="14.25" customHeight="1">
      <c r="D246" s="4"/>
    </row>
    <row r="247" spans="4:4" ht="14.25" customHeight="1">
      <c r="D247" s="4"/>
    </row>
    <row r="248" spans="4:4" ht="14.25" customHeight="1">
      <c r="D248" s="4"/>
    </row>
    <row r="249" spans="4:4" ht="14.25" customHeight="1">
      <c r="D249" s="4"/>
    </row>
    <row r="250" spans="4:4" ht="14.25" customHeight="1">
      <c r="D250" s="4"/>
    </row>
    <row r="251" spans="4:4" ht="14.25" customHeight="1">
      <c r="D251" s="4"/>
    </row>
    <row r="252" spans="4:4" ht="14.25" customHeight="1">
      <c r="D252" s="4"/>
    </row>
    <row r="253" spans="4:4" ht="14.25" customHeight="1">
      <c r="D253" s="4"/>
    </row>
    <row r="254" spans="4:4" ht="14.25" customHeight="1">
      <c r="D254" s="4"/>
    </row>
    <row r="255" spans="4:4" ht="14.25" customHeight="1">
      <c r="D255" s="4"/>
    </row>
    <row r="256" spans="4:4" ht="14.25" customHeight="1">
      <c r="D256" s="4"/>
    </row>
    <row r="257" spans="4:4" ht="14.25" customHeight="1">
      <c r="D257" s="4"/>
    </row>
    <row r="258" spans="4:4" ht="14.25" customHeight="1">
      <c r="D258" s="4"/>
    </row>
    <row r="259" spans="4:4" ht="14.25" customHeight="1">
      <c r="D259" s="4"/>
    </row>
    <row r="260" spans="4:4" ht="14.25" customHeight="1">
      <c r="D260" s="4"/>
    </row>
    <row r="261" spans="4:4" ht="14.25" customHeight="1">
      <c r="D261" s="4"/>
    </row>
    <row r="262" spans="4:4" ht="14.25" customHeight="1">
      <c r="D262" s="4"/>
    </row>
    <row r="263" spans="4:4" ht="14.25" customHeight="1">
      <c r="D263" s="4"/>
    </row>
    <row r="264" spans="4:4" ht="14.25" customHeight="1">
      <c r="D264" s="4"/>
    </row>
    <row r="265" spans="4:4" ht="14.25" customHeight="1">
      <c r="D265" s="4"/>
    </row>
    <row r="266" spans="4:4" ht="14.25" customHeight="1">
      <c r="D266" s="4"/>
    </row>
    <row r="267" spans="4:4" ht="14.25" customHeight="1">
      <c r="D267" s="4"/>
    </row>
    <row r="268" spans="4:4" ht="14.25" customHeight="1">
      <c r="D268" s="4"/>
    </row>
    <row r="269" spans="4:4" ht="14.25" customHeight="1">
      <c r="D269" s="4"/>
    </row>
    <row r="270" spans="4:4" ht="14.25" customHeight="1">
      <c r="D270" s="4"/>
    </row>
    <row r="271" spans="4:4" ht="14.25" customHeight="1">
      <c r="D271" s="4"/>
    </row>
    <row r="272" spans="4:4" ht="14.25" customHeight="1">
      <c r="D272" s="4"/>
    </row>
    <row r="273" spans="4:4" ht="14.25" customHeight="1">
      <c r="D273" s="4"/>
    </row>
    <row r="274" spans="4:4" ht="14.25" customHeight="1">
      <c r="D274" s="4"/>
    </row>
    <row r="275" spans="4:4" ht="14.25" customHeight="1">
      <c r="D275" s="4"/>
    </row>
    <row r="276" spans="4:4" ht="14.25" customHeight="1">
      <c r="D276" s="4"/>
    </row>
    <row r="277" spans="4:4" ht="14.25" customHeight="1">
      <c r="D277" s="4"/>
    </row>
    <row r="278" spans="4:4" ht="14.25" customHeight="1">
      <c r="D278" s="4"/>
    </row>
    <row r="279" spans="4:4" ht="14.25" customHeight="1">
      <c r="D279" s="4"/>
    </row>
    <row r="280" spans="4:4" ht="14.25" customHeight="1">
      <c r="D280" s="4"/>
    </row>
    <row r="281" spans="4:4" ht="14.25" customHeight="1">
      <c r="D281" s="4"/>
    </row>
    <row r="282" spans="4:4" ht="14.25" customHeight="1">
      <c r="D282" s="4"/>
    </row>
    <row r="283" spans="4:4" ht="14.25" customHeight="1">
      <c r="D283" s="4"/>
    </row>
    <row r="284" spans="4:4" ht="14.25" customHeight="1">
      <c r="D284" s="4"/>
    </row>
    <row r="285" spans="4:4" ht="14.25" customHeight="1">
      <c r="D285" s="4"/>
    </row>
    <row r="286" spans="4:4" ht="14.25" customHeight="1">
      <c r="D286" s="4"/>
    </row>
    <row r="287" spans="4:4" ht="14.25" customHeight="1">
      <c r="D287" s="4"/>
    </row>
    <row r="288" spans="4:4" ht="14.25" customHeight="1">
      <c r="D288" s="4"/>
    </row>
    <row r="289" spans="4:4" ht="14.25" customHeight="1">
      <c r="D289" s="4"/>
    </row>
    <row r="290" spans="4:4" ht="14.25" customHeight="1">
      <c r="D290" s="4"/>
    </row>
    <row r="291" spans="4:4" ht="14.25" customHeight="1">
      <c r="D291" s="4"/>
    </row>
    <row r="292" spans="4:4" ht="14.25" customHeight="1">
      <c r="D292" s="4"/>
    </row>
    <row r="293" spans="4:4" ht="14.25" customHeight="1">
      <c r="D293" s="4"/>
    </row>
    <row r="294" spans="4:4" ht="14.25" customHeight="1">
      <c r="D294" s="4"/>
    </row>
    <row r="295" spans="4:4" ht="14.25" customHeight="1">
      <c r="D295" s="4"/>
    </row>
    <row r="296" spans="4:4" ht="14.25" customHeight="1">
      <c r="D296" s="4"/>
    </row>
    <row r="297" spans="4:4" ht="14.25" customHeight="1">
      <c r="D297" s="4"/>
    </row>
    <row r="298" spans="4:4" ht="14.25" customHeight="1">
      <c r="D298" s="4"/>
    </row>
    <row r="299" spans="4:4" ht="14.25" customHeight="1">
      <c r="D299" s="4"/>
    </row>
    <row r="300" spans="4:4" ht="14.25" customHeight="1">
      <c r="D300" s="4"/>
    </row>
    <row r="301" spans="4:4" ht="14.25" customHeight="1">
      <c r="D301" s="4"/>
    </row>
    <row r="302" spans="4:4" ht="14.25" customHeight="1">
      <c r="D302" s="4"/>
    </row>
    <row r="303" spans="4:4" ht="14.25" customHeight="1">
      <c r="D303" s="4"/>
    </row>
    <row r="304" spans="4:4" ht="14.25" customHeight="1">
      <c r="D304" s="4"/>
    </row>
    <row r="305" spans="4:4" ht="14.25" customHeight="1">
      <c r="D305" s="4"/>
    </row>
    <row r="306" spans="4:4" ht="14.25" customHeight="1">
      <c r="D306" s="4"/>
    </row>
    <row r="307" spans="4:4" ht="14.25" customHeight="1">
      <c r="D307" s="4"/>
    </row>
    <row r="308" spans="4:4" ht="14.25" customHeight="1">
      <c r="D308" s="4"/>
    </row>
    <row r="309" spans="4:4" ht="14.25" customHeight="1">
      <c r="D309" s="4"/>
    </row>
    <row r="310" spans="4:4" ht="14.25" customHeight="1">
      <c r="D310" s="4"/>
    </row>
    <row r="311" spans="4:4" ht="14.25" customHeight="1">
      <c r="D311" s="4"/>
    </row>
    <row r="312" spans="4:4" ht="14.25" customHeight="1">
      <c r="D312" s="4"/>
    </row>
    <row r="313" spans="4:4" ht="14.25" customHeight="1">
      <c r="D313" s="4"/>
    </row>
    <row r="314" spans="4:4" ht="14.25" customHeight="1">
      <c r="D314" s="4"/>
    </row>
    <row r="315" spans="4:4" ht="14.25" customHeight="1">
      <c r="D315" s="4"/>
    </row>
    <row r="316" spans="4:4" ht="14.25" customHeight="1">
      <c r="D316" s="4"/>
    </row>
    <row r="317" spans="4:4" ht="14.25" customHeight="1">
      <c r="D317" s="4"/>
    </row>
    <row r="318" spans="4:4" ht="14.25" customHeight="1">
      <c r="D318" s="4"/>
    </row>
    <row r="319" spans="4:4" ht="14.25" customHeight="1">
      <c r="D319" s="4"/>
    </row>
    <row r="320" spans="4:4" ht="14.25" customHeight="1">
      <c r="D320" s="4"/>
    </row>
    <row r="321" spans="4:4" ht="14.25" customHeight="1">
      <c r="D321" s="4"/>
    </row>
    <row r="322" spans="4:4" ht="14.25" customHeight="1">
      <c r="D322" s="4"/>
    </row>
    <row r="323" spans="4:4" ht="14.25" customHeight="1">
      <c r="D323" s="4"/>
    </row>
    <row r="324" spans="4:4" ht="14.25" customHeight="1">
      <c r="D324" s="4"/>
    </row>
    <row r="325" spans="4:4" ht="14.25" customHeight="1">
      <c r="D325" s="4"/>
    </row>
    <row r="326" spans="4:4" ht="14.25" customHeight="1">
      <c r="D326" s="4"/>
    </row>
    <row r="327" spans="4:4" ht="14.25" customHeight="1">
      <c r="D327" s="4"/>
    </row>
    <row r="328" spans="4:4" ht="14.25" customHeight="1">
      <c r="D328" s="4"/>
    </row>
    <row r="329" spans="4:4" ht="14.25" customHeight="1">
      <c r="D329" s="4"/>
    </row>
    <row r="330" spans="4:4" ht="14.25" customHeight="1">
      <c r="D330" s="4"/>
    </row>
    <row r="331" spans="4:4" ht="14.25" customHeight="1">
      <c r="D331" s="4"/>
    </row>
    <row r="332" spans="4:4" ht="14.25" customHeight="1">
      <c r="D332" s="4"/>
    </row>
    <row r="333" spans="4:4" ht="14.25" customHeight="1">
      <c r="D333" s="4"/>
    </row>
    <row r="334" spans="4:4" ht="14.25" customHeight="1">
      <c r="D334" s="4"/>
    </row>
    <row r="335" spans="4:4" ht="14.25" customHeight="1">
      <c r="D335" s="4"/>
    </row>
    <row r="336" spans="4:4" ht="14.25" customHeight="1">
      <c r="D336" s="4"/>
    </row>
    <row r="337" spans="4:4" ht="14.25" customHeight="1">
      <c r="D337" s="4"/>
    </row>
    <row r="338" spans="4:4" ht="14.25" customHeight="1">
      <c r="D338" s="4"/>
    </row>
    <row r="339" spans="4:4" ht="14.25" customHeight="1">
      <c r="D339" s="4"/>
    </row>
    <row r="340" spans="4:4" ht="14.25" customHeight="1">
      <c r="D340" s="4"/>
    </row>
    <row r="341" spans="4:4" ht="14.25" customHeight="1">
      <c r="D341" s="4"/>
    </row>
    <row r="342" spans="4:4" ht="14.25" customHeight="1">
      <c r="D342" s="4"/>
    </row>
    <row r="343" spans="4:4" ht="14.25" customHeight="1">
      <c r="D343" s="4"/>
    </row>
    <row r="344" spans="4:4" ht="14.25" customHeight="1">
      <c r="D344" s="4"/>
    </row>
    <row r="345" spans="4:4" ht="14.25" customHeight="1">
      <c r="D345" s="4"/>
    </row>
    <row r="346" spans="4:4" ht="14.25" customHeight="1">
      <c r="D346" s="4"/>
    </row>
    <row r="347" spans="4:4" ht="14.25" customHeight="1">
      <c r="D347" s="4"/>
    </row>
    <row r="348" spans="4:4" ht="14.25" customHeight="1">
      <c r="D348" s="4"/>
    </row>
    <row r="349" spans="4:4" ht="14.25" customHeight="1">
      <c r="D349" s="4"/>
    </row>
    <row r="350" spans="4:4" ht="14.25" customHeight="1">
      <c r="D350" s="4"/>
    </row>
    <row r="351" spans="4:4" ht="14.25" customHeight="1">
      <c r="D351" s="4"/>
    </row>
    <row r="352" spans="4:4" ht="14.25" customHeight="1">
      <c r="D352" s="4"/>
    </row>
    <row r="353" spans="4:4" ht="14.25" customHeight="1">
      <c r="D353" s="4"/>
    </row>
    <row r="354" spans="4:4" ht="14.25" customHeight="1">
      <c r="D354" s="4"/>
    </row>
    <row r="355" spans="4:4" ht="14.25" customHeight="1">
      <c r="D355" s="4"/>
    </row>
    <row r="356" spans="4:4" ht="14.25" customHeight="1">
      <c r="D356" s="4"/>
    </row>
    <row r="357" spans="4:4" ht="14.25" customHeight="1">
      <c r="D357" s="4"/>
    </row>
    <row r="358" spans="4:4" ht="14.25" customHeight="1">
      <c r="D358" s="4"/>
    </row>
    <row r="359" spans="4:4" ht="14.25" customHeight="1">
      <c r="D359" s="4"/>
    </row>
    <row r="360" spans="4:4" ht="14.25" customHeight="1">
      <c r="D360" s="4"/>
    </row>
    <row r="361" spans="4:4" ht="14.25" customHeight="1">
      <c r="D361" s="4"/>
    </row>
    <row r="362" spans="4:4" ht="14.25" customHeight="1">
      <c r="D362" s="4"/>
    </row>
    <row r="363" spans="4:4" ht="14.25" customHeight="1">
      <c r="D363" s="4"/>
    </row>
    <row r="364" spans="4:4" ht="14.25" customHeight="1">
      <c r="D364" s="4"/>
    </row>
    <row r="365" spans="4:4" ht="14.25" customHeight="1">
      <c r="D365" s="4"/>
    </row>
    <row r="366" spans="4:4" ht="14.25" customHeight="1">
      <c r="D366" s="4"/>
    </row>
    <row r="367" spans="4:4" ht="14.25" customHeight="1">
      <c r="D367" s="4"/>
    </row>
    <row r="368" spans="4:4" ht="14.25" customHeight="1">
      <c r="D368" s="4"/>
    </row>
    <row r="369" spans="4:4" ht="14.25" customHeight="1">
      <c r="D369" s="4"/>
    </row>
    <row r="370" spans="4:4" ht="14.25" customHeight="1">
      <c r="D370" s="4"/>
    </row>
    <row r="371" spans="4:4" ht="14.25" customHeight="1">
      <c r="D371" s="4"/>
    </row>
    <row r="372" spans="4:4" ht="14.25" customHeight="1">
      <c r="D372" s="4"/>
    </row>
    <row r="373" spans="4:4" ht="14.25" customHeight="1">
      <c r="D373" s="4"/>
    </row>
    <row r="374" spans="4:4" ht="14.25" customHeight="1">
      <c r="D374" s="4"/>
    </row>
    <row r="375" spans="4:4" ht="14.25" customHeight="1">
      <c r="D375" s="4"/>
    </row>
    <row r="376" spans="4:4" ht="14.25" customHeight="1">
      <c r="D376" s="4"/>
    </row>
    <row r="377" spans="4:4" ht="14.25" customHeight="1">
      <c r="D377" s="4"/>
    </row>
    <row r="378" spans="4:4" ht="14.25" customHeight="1">
      <c r="D378" s="4"/>
    </row>
    <row r="379" spans="4:4" ht="14.25" customHeight="1">
      <c r="D379" s="4"/>
    </row>
    <row r="380" spans="4:4" ht="14.25" customHeight="1">
      <c r="D380" s="4"/>
    </row>
    <row r="381" spans="4:4" ht="14.25" customHeight="1">
      <c r="D381" s="4"/>
    </row>
    <row r="382" spans="4:4" ht="14.25" customHeight="1">
      <c r="D382" s="4"/>
    </row>
    <row r="383" spans="4:4" ht="14.25" customHeight="1">
      <c r="D383" s="4"/>
    </row>
    <row r="384" spans="4:4" ht="14.25" customHeight="1">
      <c r="D384" s="4"/>
    </row>
    <row r="385" spans="4:4" ht="14.25" customHeight="1">
      <c r="D385" s="4"/>
    </row>
    <row r="386" spans="4:4" ht="14.25" customHeight="1">
      <c r="D386" s="4"/>
    </row>
    <row r="387" spans="4:4" ht="14.25" customHeight="1">
      <c r="D387" s="4"/>
    </row>
    <row r="388" spans="4:4" ht="14.25" customHeight="1">
      <c r="D388" s="4"/>
    </row>
    <row r="389" spans="4:4" ht="14.25" customHeight="1">
      <c r="D389" s="4"/>
    </row>
    <row r="390" spans="4:4" ht="14.25" customHeight="1">
      <c r="D390" s="4"/>
    </row>
    <row r="391" spans="4:4" ht="14.25" customHeight="1">
      <c r="D391" s="4"/>
    </row>
    <row r="392" spans="4:4" ht="14.25" customHeight="1">
      <c r="D392" s="4"/>
    </row>
    <row r="393" spans="4:4" ht="14.25" customHeight="1">
      <c r="D393" s="4"/>
    </row>
    <row r="394" spans="4:4" ht="14.25" customHeight="1">
      <c r="D394" s="4"/>
    </row>
    <row r="395" spans="4:4" ht="14.25" customHeight="1">
      <c r="D395" s="4"/>
    </row>
    <row r="396" spans="4:4" ht="14.25" customHeight="1">
      <c r="D396" s="4"/>
    </row>
    <row r="397" spans="4:4" ht="14.25" customHeight="1">
      <c r="D397" s="4"/>
    </row>
    <row r="398" spans="4:4" ht="14.25" customHeight="1">
      <c r="D398" s="4"/>
    </row>
    <row r="399" spans="4:4" ht="14.25" customHeight="1">
      <c r="D399" s="4"/>
    </row>
    <row r="400" spans="4:4" ht="14.25" customHeight="1">
      <c r="D400" s="4"/>
    </row>
    <row r="401" spans="4:4" ht="14.25" customHeight="1">
      <c r="D401" s="4"/>
    </row>
    <row r="402" spans="4:4" ht="14.25" customHeight="1">
      <c r="D402" s="4"/>
    </row>
    <row r="403" spans="4:4" ht="14.25" customHeight="1">
      <c r="D403" s="4"/>
    </row>
    <row r="404" spans="4:4" ht="14.25" customHeight="1">
      <c r="D404" s="4"/>
    </row>
    <row r="405" spans="4:4" ht="14.25" customHeight="1">
      <c r="D405" s="4"/>
    </row>
    <row r="406" spans="4:4" ht="14.25" customHeight="1">
      <c r="D406" s="4"/>
    </row>
    <row r="407" spans="4:4" ht="14.25" customHeight="1">
      <c r="D407" s="4"/>
    </row>
    <row r="408" spans="4:4" ht="14.25" customHeight="1">
      <c r="D408" s="4"/>
    </row>
    <row r="409" spans="4:4" ht="14.25" customHeight="1">
      <c r="D409" s="4"/>
    </row>
    <row r="410" spans="4:4" ht="14.25" customHeight="1">
      <c r="D410" s="4"/>
    </row>
    <row r="411" spans="4:4" ht="14.25" customHeight="1">
      <c r="D411" s="4"/>
    </row>
    <row r="412" spans="4:4" ht="14.25" customHeight="1">
      <c r="D412" s="4"/>
    </row>
    <row r="413" spans="4:4" ht="14.25" customHeight="1">
      <c r="D413" s="4"/>
    </row>
    <row r="414" spans="4:4" ht="14.25" customHeight="1">
      <c r="D414" s="4"/>
    </row>
    <row r="415" spans="4:4" ht="14.25" customHeight="1">
      <c r="D415" s="4"/>
    </row>
    <row r="416" spans="4:4" ht="14.25" customHeight="1">
      <c r="D416" s="4"/>
    </row>
    <row r="417" spans="4:4" ht="14.25" customHeight="1">
      <c r="D417" s="4"/>
    </row>
    <row r="418" spans="4:4" ht="14.25" customHeight="1">
      <c r="D418" s="4"/>
    </row>
    <row r="419" spans="4:4" ht="14.25" customHeight="1">
      <c r="D419" s="4"/>
    </row>
    <row r="420" spans="4:4" ht="14.25" customHeight="1">
      <c r="D420" s="4"/>
    </row>
    <row r="421" spans="4:4" ht="14.25" customHeight="1">
      <c r="D421" s="4"/>
    </row>
    <row r="422" spans="4:4" ht="14.25" customHeight="1">
      <c r="D422" s="4"/>
    </row>
    <row r="423" spans="4:4" ht="14.25" customHeight="1">
      <c r="D423" s="4"/>
    </row>
    <row r="424" spans="4:4" ht="14.25" customHeight="1">
      <c r="D424" s="4"/>
    </row>
    <row r="425" spans="4:4" ht="14.25" customHeight="1">
      <c r="D425" s="4"/>
    </row>
    <row r="426" spans="4:4" ht="14.25" customHeight="1">
      <c r="D426" s="4"/>
    </row>
    <row r="427" spans="4:4" ht="14.25" customHeight="1">
      <c r="D427" s="4"/>
    </row>
    <row r="428" spans="4:4" ht="14.25" customHeight="1">
      <c r="D428" s="4"/>
    </row>
    <row r="429" spans="4:4" ht="14.25" customHeight="1">
      <c r="D429" s="4"/>
    </row>
    <row r="430" spans="4:4" ht="14.25" customHeight="1">
      <c r="D430" s="4"/>
    </row>
    <row r="431" spans="4:4" ht="14.25" customHeight="1">
      <c r="D431" s="4"/>
    </row>
    <row r="432" spans="4:4" ht="14.25" customHeight="1">
      <c r="D432" s="4"/>
    </row>
    <row r="433" spans="4:4" ht="14.25" customHeight="1">
      <c r="D433" s="4"/>
    </row>
    <row r="434" spans="4:4" ht="14.25" customHeight="1">
      <c r="D434" s="4"/>
    </row>
    <row r="435" spans="4:4" ht="14.25" customHeight="1">
      <c r="D435" s="4"/>
    </row>
    <row r="436" spans="4:4" ht="14.25" customHeight="1">
      <c r="D436" s="4"/>
    </row>
    <row r="437" spans="4:4" ht="14.25" customHeight="1">
      <c r="D437" s="4"/>
    </row>
    <row r="438" spans="4:4" ht="14.25" customHeight="1">
      <c r="D438" s="4"/>
    </row>
    <row r="439" spans="4:4" ht="14.25" customHeight="1">
      <c r="D439" s="4"/>
    </row>
    <row r="440" spans="4:4" ht="14.25" customHeight="1">
      <c r="D440" s="4"/>
    </row>
    <row r="441" spans="4:4" ht="14.25" customHeight="1">
      <c r="D441" s="4"/>
    </row>
    <row r="442" spans="4:4" ht="14.25" customHeight="1">
      <c r="D442" s="4"/>
    </row>
    <row r="443" spans="4:4" ht="14.25" customHeight="1">
      <c r="D443" s="4"/>
    </row>
    <row r="444" spans="4:4" ht="14.25" customHeight="1">
      <c r="D444" s="4"/>
    </row>
    <row r="445" spans="4:4" ht="14.25" customHeight="1">
      <c r="D445" s="4"/>
    </row>
    <row r="446" spans="4:4" ht="14.25" customHeight="1">
      <c r="D446" s="4"/>
    </row>
    <row r="447" spans="4:4" ht="14.25" customHeight="1">
      <c r="D447" s="4"/>
    </row>
    <row r="448" spans="4:4" ht="14.25" customHeight="1">
      <c r="D448" s="4"/>
    </row>
    <row r="449" spans="4:4" ht="14.25" customHeight="1">
      <c r="D449" s="4"/>
    </row>
    <row r="450" spans="4:4" ht="14.25" customHeight="1">
      <c r="D450" s="4"/>
    </row>
    <row r="451" spans="4:4" ht="14.25" customHeight="1">
      <c r="D451" s="4"/>
    </row>
    <row r="452" spans="4:4" ht="14.25" customHeight="1">
      <c r="D452" s="4"/>
    </row>
    <row r="453" spans="4:4" ht="14.25" customHeight="1">
      <c r="D453" s="4"/>
    </row>
    <row r="454" spans="4:4" ht="14.25" customHeight="1">
      <c r="D454" s="4"/>
    </row>
    <row r="455" spans="4:4" ht="14.25" customHeight="1">
      <c r="D455" s="4"/>
    </row>
    <row r="456" spans="4:4" ht="14.25" customHeight="1">
      <c r="D456" s="4"/>
    </row>
    <row r="457" spans="4:4" ht="14.25" customHeight="1">
      <c r="D457" s="4"/>
    </row>
    <row r="458" spans="4:4" ht="14.25" customHeight="1">
      <c r="D458" s="4"/>
    </row>
    <row r="459" spans="4:4" ht="14.25" customHeight="1">
      <c r="D459" s="4"/>
    </row>
    <row r="460" spans="4:4" ht="14.25" customHeight="1">
      <c r="D460" s="4"/>
    </row>
    <row r="461" spans="4:4" ht="14.25" customHeight="1">
      <c r="D461" s="4"/>
    </row>
    <row r="462" spans="4:4" ht="14.25" customHeight="1">
      <c r="D462" s="4"/>
    </row>
    <row r="463" spans="4:4" ht="14.25" customHeight="1">
      <c r="D463" s="4"/>
    </row>
    <row r="464" spans="4:4" ht="14.25" customHeight="1">
      <c r="D464" s="4"/>
    </row>
    <row r="465" spans="4:4" ht="14.25" customHeight="1">
      <c r="D465" s="4"/>
    </row>
    <row r="466" spans="4:4" ht="14.25" customHeight="1">
      <c r="D466" s="4"/>
    </row>
    <row r="467" spans="4:4" ht="14.25" customHeight="1">
      <c r="D467" s="4"/>
    </row>
    <row r="468" spans="4:4" ht="14.25" customHeight="1">
      <c r="D468" s="4"/>
    </row>
    <row r="469" spans="4:4" ht="14.25" customHeight="1">
      <c r="D469" s="4"/>
    </row>
    <row r="470" spans="4:4" ht="14.25" customHeight="1">
      <c r="D470" s="4"/>
    </row>
    <row r="471" spans="4:4" ht="14.25" customHeight="1">
      <c r="D471" s="4"/>
    </row>
    <row r="472" spans="4:4" ht="14.25" customHeight="1">
      <c r="D472" s="4"/>
    </row>
    <row r="473" spans="4:4" ht="14.25" customHeight="1">
      <c r="D473" s="4"/>
    </row>
    <row r="474" spans="4:4" ht="14.25" customHeight="1">
      <c r="D474" s="4"/>
    </row>
    <row r="475" spans="4:4" ht="14.25" customHeight="1">
      <c r="D475" s="4"/>
    </row>
    <row r="476" spans="4:4" ht="14.25" customHeight="1">
      <c r="D476" s="4"/>
    </row>
    <row r="477" spans="4:4" ht="14.25" customHeight="1">
      <c r="D477" s="4"/>
    </row>
    <row r="478" spans="4:4" ht="14.25" customHeight="1">
      <c r="D478" s="4"/>
    </row>
    <row r="479" spans="4:4" ht="14.25" customHeight="1">
      <c r="D479" s="4"/>
    </row>
    <row r="480" spans="4:4" ht="14.25" customHeight="1">
      <c r="D480" s="4"/>
    </row>
    <row r="481" spans="4:4" ht="14.25" customHeight="1">
      <c r="D481" s="4"/>
    </row>
    <row r="482" spans="4:4" ht="14.25" customHeight="1">
      <c r="D482" s="4"/>
    </row>
    <row r="483" spans="4:4" ht="14.25" customHeight="1">
      <c r="D483" s="4"/>
    </row>
    <row r="484" spans="4:4" ht="14.25" customHeight="1">
      <c r="D484" s="4"/>
    </row>
    <row r="485" spans="4:4" ht="14.25" customHeight="1">
      <c r="D485" s="4"/>
    </row>
    <row r="486" spans="4:4" ht="14.25" customHeight="1">
      <c r="D486" s="4"/>
    </row>
    <row r="487" spans="4:4" ht="14.25" customHeight="1">
      <c r="D487" s="4"/>
    </row>
    <row r="488" spans="4:4" ht="14.25" customHeight="1">
      <c r="D488" s="4"/>
    </row>
    <row r="489" spans="4:4" ht="14.25" customHeight="1">
      <c r="D489" s="4"/>
    </row>
    <row r="490" spans="4:4" ht="14.25" customHeight="1">
      <c r="D490" s="4"/>
    </row>
    <row r="491" spans="4:4" ht="14.25" customHeight="1">
      <c r="D491" s="4"/>
    </row>
    <row r="492" spans="4:4" ht="14.25" customHeight="1">
      <c r="D492" s="4"/>
    </row>
    <row r="493" spans="4:4" ht="14.25" customHeight="1">
      <c r="D493" s="4"/>
    </row>
    <row r="494" spans="4:4" ht="14.25" customHeight="1">
      <c r="D494" s="4"/>
    </row>
    <row r="495" spans="4:4" ht="14.25" customHeight="1">
      <c r="D495" s="4"/>
    </row>
    <row r="496" spans="4:4" ht="14.25" customHeight="1">
      <c r="D496" s="4"/>
    </row>
    <row r="497" spans="4:4" ht="14.25" customHeight="1">
      <c r="D497" s="4"/>
    </row>
    <row r="498" spans="4:4" ht="14.25" customHeight="1">
      <c r="D498" s="4"/>
    </row>
    <row r="499" spans="4:4" ht="14.25" customHeight="1">
      <c r="D499" s="4"/>
    </row>
    <row r="500" spans="4:4" ht="14.25" customHeight="1">
      <c r="D500" s="4"/>
    </row>
    <row r="501" spans="4:4" ht="14.25" customHeight="1">
      <c r="D501" s="4"/>
    </row>
    <row r="502" spans="4:4" ht="14.25" customHeight="1">
      <c r="D502" s="4"/>
    </row>
    <row r="503" spans="4:4" ht="14.25" customHeight="1">
      <c r="D503" s="4"/>
    </row>
    <row r="504" spans="4:4" ht="14.25" customHeight="1">
      <c r="D504" s="4"/>
    </row>
    <row r="505" spans="4:4" ht="14.25" customHeight="1">
      <c r="D505" s="4"/>
    </row>
    <row r="506" spans="4:4" ht="14.25" customHeight="1">
      <c r="D506" s="4"/>
    </row>
    <row r="507" spans="4:4" ht="14.25" customHeight="1">
      <c r="D507" s="4"/>
    </row>
    <row r="508" spans="4:4" ht="14.25" customHeight="1">
      <c r="D508" s="4"/>
    </row>
    <row r="509" spans="4:4" ht="14.25" customHeight="1">
      <c r="D509" s="4"/>
    </row>
    <row r="510" spans="4:4" ht="14.25" customHeight="1">
      <c r="D510" s="4"/>
    </row>
    <row r="511" spans="4:4" ht="14.25" customHeight="1">
      <c r="D511" s="4"/>
    </row>
    <row r="512" spans="4:4" ht="14.25" customHeight="1">
      <c r="D512" s="4"/>
    </row>
    <row r="513" spans="4:4" ht="14.25" customHeight="1">
      <c r="D513" s="4"/>
    </row>
    <row r="514" spans="4:4" ht="14.25" customHeight="1">
      <c r="D514" s="4"/>
    </row>
    <row r="515" spans="4:4" ht="14.25" customHeight="1">
      <c r="D515" s="4"/>
    </row>
    <row r="516" spans="4:4" ht="14.25" customHeight="1">
      <c r="D516" s="4"/>
    </row>
    <row r="517" spans="4:4" ht="14.25" customHeight="1">
      <c r="D517" s="4"/>
    </row>
    <row r="518" spans="4:4" ht="14.25" customHeight="1">
      <c r="D518" s="4"/>
    </row>
    <row r="519" spans="4:4" ht="14.25" customHeight="1">
      <c r="D519" s="4"/>
    </row>
    <row r="520" spans="4:4" ht="14.25" customHeight="1">
      <c r="D520" s="4"/>
    </row>
    <row r="521" spans="4:4" ht="14.25" customHeight="1">
      <c r="D521" s="4"/>
    </row>
    <row r="522" spans="4:4" ht="14.25" customHeight="1">
      <c r="D522" s="4"/>
    </row>
    <row r="523" spans="4:4" ht="14.25" customHeight="1">
      <c r="D523" s="4"/>
    </row>
    <row r="524" spans="4:4" ht="14.25" customHeight="1">
      <c r="D524" s="4"/>
    </row>
    <row r="525" spans="4:4" ht="14.25" customHeight="1">
      <c r="D525" s="4"/>
    </row>
    <row r="526" spans="4:4" ht="14.25" customHeight="1">
      <c r="D526" s="4"/>
    </row>
    <row r="527" spans="4:4" ht="14.25" customHeight="1">
      <c r="D527" s="4"/>
    </row>
    <row r="528" spans="4:4" ht="14.25" customHeight="1">
      <c r="D528" s="4"/>
    </row>
    <row r="529" spans="4:4" ht="14.25" customHeight="1">
      <c r="D529" s="4"/>
    </row>
    <row r="530" spans="4:4" ht="14.25" customHeight="1">
      <c r="D530" s="4"/>
    </row>
    <row r="531" spans="4:4" ht="14.25" customHeight="1">
      <c r="D531" s="4"/>
    </row>
    <row r="532" spans="4:4" ht="14.25" customHeight="1">
      <c r="D532" s="4"/>
    </row>
    <row r="533" spans="4:4" ht="14.25" customHeight="1">
      <c r="D533" s="4"/>
    </row>
    <row r="534" spans="4:4" ht="14.25" customHeight="1">
      <c r="D534" s="4"/>
    </row>
    <row r="535" spans="4:4" ht="14.25" customHeight="1">
      <c r="D535" s="4"/>
    </row>
    <row r="536" spans="4:4" ht="14.25" customHeight="1">
      <c r="D536" s="4"/>
    </row>
    <row r="537" spans="4:4" ht="14.25" customHeight="1">
      <c r="D537" s="4"/>
    </row>
    <row r="538" spans="4:4" ht="14.25" customHeight="1">
      <c r="D538" s="4"/>
    </row>
    <row r="539" spans="4:4" ht="14.25" customHeight="1">
      <c r="D539" s="4"/>
    </row>
    <row r="540" spans="4:4" ht="14.25" customHeight="1">
      <c r="D540" s="4"/>
    </row>
    <row r="541" spans="4:4" ht="14.25" customHeight="1">
      <c r="D541" s="4"/>
    </row>
    <row r="542" spans="4:4" ht="14.25" customHeight="1">
      <c r="D542" s="4"/>
    </row>
    <row r="543" spans="4:4" ht="14.25" customHeight="1">
      <c r="D543" s="4"/>
    </row>
    <row r="544" spans="4:4" ht="14.25" customHeight="1">
      <c r="D544" s="4"/>
    </row>
    <row r="545" spans="4:4" ht="14.25" customHeight="1">
      <c r="D545" s="4"/>
    </row>
    <row r="546" spans="4:4" ht="14.25" customHeight="1">
      <c r="D546" s="4"/>
    </row>
    <row r="547" spans="4:4" ht="14.25" customHeight="1">
      <c r="D547" s="4"/>
    </row>
    <row r="548" spans="4:4" ht="14.25" customHeight="1">
      <c r="D548" s="4"/>
    </row>
    <row r="549" spans="4:4" ht="14.25" customHeight="1">
      <c r="D549" s="4"/>
    </row>
    <row r="550" spans="4:4" ht="14.25" customHeight="1">
      <c r="D550" s="4"/>
    </row>
    <row r="551" spans="4:4" ht="14.25" customHeight="1">
      <c r="D551" s="4"/>
    </row>
    <row r="552" spans="4:4" ht="14.25" customHeight="1">
      <c r="D552" s="4"/>
    </row>
    <row r="553" spans="4:4" ht="14.25" customHeight="1">
      <c r="D553" s="4"/>
    </row>
    <row r="554" spans="4:4" ht="14.25" customHeight="1">
      <c r="D554" s="4"/>
    </row>
    <row r="555" spans="4:4" ht="14.25" customHeight="1">
      <c r="D555" s="4"/>
    </row>
    <row r="556" spans="4:4" ht="14.25" customHeight="1">
      <c r="D556" s="4"/>
    </row>
    <row r="557" spans="4:4" ht="14.25" customHeight="1">
      <c r="D557" s="4"/>
    </row>
    <row r="558" spans="4:4" ht="14.25" customHeight="1">
      <c r="D558" s="4"/>
    </row>
    <row r="559" spans="4:4" ht="14.25" customHeight="1">
      <c r="D559" s="4"/>
    </row>
    <row r="560" spans="4:4" ht="14.25" customHeight="1">
      <c r="D560" s="4"/>
    </row>
    <row r="561" spans="4:4" ht="14.25" customHeight="1">
      <c r="D561" s="4"/>
    </row>
    <row r="562" spans="4:4" ht="14.25" customHeight="1">
      <c r="D562" s="4"/>
    </row>
    <row r="563" spans="4:4" ht="14.25" customHeight="1">
      <c r="D563" s="4"/>
    </row>
    <row r="564" spans="4:4" ht="14.25" customHeight="1">
      <c r="D564" s="4"/>
    </row>
    <row r="565" spans="4:4" ht="14.25" customHeight="1">
      <c r="D565" s="4"/>
    </row>
    <row r="566" spans="4:4" ht="14.25" customHeight="1">
      <c r="D566" s="4"/>
    </row>
    <row r="567" spans="4:4" ht="14.25" customHeight="1">
      <c r="D567" s="4"/>
    </row>
    <row r="568" spans="4:4" ht="14.25" customHeight="1">
      <c r="D568" s="4"/>
    </row>
    <row r="569" spans="4:4" ht="14.25" customHeight="1">
      <c r="D569" s="4"/>
    </row>
    <row r="570" spans="4:4" ht="14.25" customHeight="1">
      <c r="D570" s="4"/>
    </row>
    <row r="571" spans="4:4" ht="14.25" customHeight="1">
      <c r="D571" s="4"/>
    </row>
    <row r="572" spans="4:4" ht="14.25" customHeight="1">
      <c r="D572" s="4"/>
    </row>
    <row r="573" spans="4:4" ht="14.25" customHeight="1">
      <c r="D573" s="4"/>
    </row>
    <row r="574" spans="4:4" ht="14.25" customHeight="1">
      <c r="D574" s="4"/>
    </row>
    <row r="575" spans="4:4" ht="14.25" customHeight="1">
      <c r="D575" s="4"/>
    </row>
    <row r="576" spans="4:4" ht="14.25" customHeight="1">
      <c r="D576" s="4"/>
    </row>
    <row r="577" spans="4:4" ht="14.25" customHeight="1">
      <c r="D577" s="4"/>
    </row>
    <row r="578" spans="4:4" ht="14.25" customHeight="1">
      <c r="D578" s="4"/>
    </row>
    <row r="579" spans="4:4" ht="14.25" customHeight="1">
      <c r="D579" s="4"/>
    </row>
    <row r="580" spans="4:4" ht="14.25" customHeight="1">
      <c r="D580" s="4"/>
    </row>
    <row r="581" spans="4:4" ht="14.25" customHeight="1">
      <c r="D581" s="4"/>
    </row>
    <row r="582" spans="4:4" ht="14.25" customHeight="1">
      <c r="D582" s="4"/>
    </row>
    <row r="583" spans="4:4" ht="14.25" customHeight="1">
      <c r="D583" s="4"/>
    </row>
    <row r="584" spans="4:4" ht="14.25" customHeight="1">
      <c r="D584" s="4"/>
    </row>
    <row r="585" spans="4:4" ht="14.25" customHeight="1">
      <c r="D585" s="4"/>
    </row>
    <row r="586" spans="4:4" ht="14.25" customHeight="1">
      <c r="D586" s="4"/>
    </row>
    <row r="587" spans="4:4" ht="14.25" customHeight="1">
      <c r="D587" s="4"/>
    </row>
    <row r="588" spans="4:4" ht="14.25" customHeight="1">
      <c r="D588" s="4"/>
    </row>
    <row r="589" spans="4:4" ht="14.25" customHeight="1">
      <c r="D589" s="4"/>
    </row>
    <row r="590" spans="4:4" ht="14.25" customHeight="1">
      <c r="D590" s="4"/>
    </row>
    <row r="591" spans="4:4" ht="14.25" customHeight="1">
      <c r="D591" s="4"/>
    </row>
    <row r="592" spans="4:4" ht="14.25" customHeight="1">
      <c r="D592" s="4"/>
    </row>
    <row r="593" spans="4:4" ht="14.25" customHeight="1">
      <c r="D593" s="4"/>
    </row>
    <row r="594" spans="4:4" ht="14.25" customHeight="1">
      <c r="D594" s="4"/>
    </row>
    <row r="595" spans="4:4" ht="14.25" customHeight="1">
      <c r="D595" s="4"/>
    </row>
    <row r="596" spans="4:4" ht="14.25" customHeight="1">
      <c r="D596" s="4"/>
    </row>
    <row r="597" spans="4:4" ht="14.25" customHeight="1">
      <c r="D597" s="4"/>
    </row>
    <row r="598" spans="4:4" ht="14.25" customHeight="1">
      <c r="D598" s="4"/>
    </row>
    <row r="599" spans="4:4" ht="14.25" customHeight="1">
      <c r="D599" s="4"/>
    </row>
    <row r="600" spans="4:4" ht="14.25" customHeight="1">
      <c r="D600" s="4"/>
    </row>
    <row r="601" spans="4:4" ht="14.25" customHeight="1">
      <c r="D601" s="4"/>
    </row>
    <row r="602" spans="4:4" ht="14.25" customHeight="1">
      <c r="D602" s="4"/>
    </row>
    <row r="603" spans="4:4" ht="14.25" customHeight="1">
      <c r="D603" s="4"/>
    </row>
    <row r="604" spans="4:4" ht="14.25" customHeight="1">
      <c r="D604" s="4"/>
    </row>
    <row r="605" spans="4:4" ht="14.25" customHeight="1">
      <c r="D605" s="4"/>
    </row>
    <row r="606" spans="4:4" ht="14.25" customHeight="1">
      <c r="D606" s="4"/>
    </row>
    <row r="607" spans="4:4" ht="14.25" customHeight="1">
      <c r="D607" s="4"/>
    </row>
    <row r="608" spans="4:4" ht="14.25" customHeight="1">
      <c r="D608" s="4"/>
    </row>
    <row r="609" spans="4:4" ht="14.25" customHeight="1">
      <c r="D609" s="4"/>
    </row>
    <row r="610" spans="4:4" ht="14.25" customHeight="1">
      <c r="D610" s="4"/>
    </row>
    <row r="611" spans="4:4" ht="14.25" customHeight="1">
      <c r="D611" s="4"/>
    </row>
    <row r="612" spans="4:4" ht="14.25" customHeight="1">
      <c r="D612" s="4"/>
    </row>
    <row r="613" spans="4:4" ht="14.25" customHeight="1">
      <c r="D613" s="4"/>
    </row>
    <row r="614" spans="4:4" ht="14.25" customHeight="1">
      <c r="D614" s="4"/>
    </row>
    <row r="615" spans="4:4" ht="14.25" customHeight="1">
      <c r="D615" s="4"/>
    </row>
    <row r="616" spans="4:4" ht="14.25" customHeight="1">
      <c r="D616" s="4"/>
    </row>
    <row r="617" spans="4:4" ht="14.25" customHeight="1">
      <c r="D617" s="4"/>
    </row>
    <row r="618" spans="4:4" ht="14.25" customHeight="1">
      <c r="D618" s="4"/>
    </row>
    <row r="619" spans="4:4" ht="14.25" customHeight="1">
      <c r="D619" s="4"/>
    </row>
    <row r="620" spans="4:4" ht="14.25" customHeight="1">
      <c r="D620" s="4"/>
    </row>
    <row r="621" spans="4:4" ht="14.25" customHeight="1">
      <c r="D621" s="4"/>
    </row>
    <row r="622" spans="4:4" ht="14.25" customHeight="1">
      <c r="D622" s="4"/>
    </row>
    <row r="623" spans="4:4" ht="14.25" customHeight="1">
      <c r="D623" s="4"/>
    </row>
    <row r="624" spans="4:4" ht="14.25" customHeight="1">
      <c r="D624" s="4"/>
    </row>
    <row r="625" spans="4:4" ht="14.25" customHeight="1">
      <c r="D625" s="4"/>
    </row>
    <row r="626" spans="4:4" ht="14.25" customHeight="1">
      <c r="D626" s="4"/>
    </row>
    <row r="627" spans="4:4" ht="14.25" customHeight="1">
      <c r="D627" s="4"/>
    </row>
    <row r="628" spans="4:4" ht="14.25" customHeight="1">
      <c r="D628" s="4"/>
    </row>
    <row r="629" spans="4:4" ht="14.25" customHeight="1">
      <c r="D629" s="4"/>
    </row>
    <row r="630" spans="4:4" ht="14.25" customHeight="1">
      <c r="D630" s="4"/>
    </row>
    <row r="631" spans="4:4" ht="14.25" customHeight="1">
      <c r="D631" s="4"/>
    </row>
    <row r="632" spans="4:4" ht="14.25" customHeight="1">
      <c r="D632" s="4"/>
    </row>
    <row r="633" spans="4:4" ht="14.25" customHeight="1">
      <c r="D633" s="4"/>
    </row>
    <row r="634" spans="4:4" ht="14.25" customHeight="1">
      <c r="D634" s="4"/>
    </row>
    <row r="635" spans="4:4" ht="14.25" customHeight="1">
      <c r="D635" s="4"/>
    </row>
    <row r="636" spans="4:4" ht="14.25" customHeight="1">
      <c r="D636" s="4"/>
    </row>
    <row r="637" spans="4:4" ht="14.25" customHeight="1">
      <c r="D637" s="4"/>
    </row>
    <row r="638" spans="4:4" ht="14.25" customHeight="1">
      <c r="D638" s="4"/>
    </row>
    <row r="639" spans="4:4" ht="14.25" customHeight="1">
      <c r="D639" s="4"/>
    </row>
    <row r="640" spans="4:4" ht="14.25" customHeight="1">
      <c r="D640" s="4"/>
    </row>
    <row r="641" spans="4:4" ht="14.25" customHeight="1">
      <c r="D641" s="4"/>
    </row>
    <row r="642" spans="4:4" ht="14.25" customHeight="1">
      <c r="D642" s="4"/>
    </row>
    <row r="643" spans="4:4" ht="14.25" customHeight="1">
      <c r="D643" s="4"/>
    </row>
    <row r="644" spans="4:4" ht="14.25" customHeight="1">
      <c r="D644" s="4"/>
    </row>
    <row r="645" spans="4:4" ht="14.25" customHeight="1">
      <c r="D645" s="4"/>
    </row>
    <row r="646" spans="4:4" ht="14.25" customHeight="1">
      <c r="D646" s="4"/>
    </row>
    <row r="647" spans="4:4" ht="14.25" customHeight="1">
      <c r="D647" s="4"/>
    </row>
    <row r="648" spans="4:4" ht="14.25" customHeight="1">
      <c r="D648" s="4"/>
    </row>
    <row r="649" spans="4:4" ht="14.25" customHeight="1">
      <c r="D649" s="4"/>
    </row>
    <row r="650" spans="4:4" ht="14.25" customHeight="1">
      <c r="D650" s="4"/>
    </row>
    <row r="651" spans="4:4" ht="14.25" customHeight="1">
      <c r="D651" s="4"/>
    </row>
    <row r="652" spans="4:4" ht="14.25" customHeight="1">
      <c r="D652" s="4"/>
    </row>
    <row r="653" spans="4:4" ht="14.25" customHeight="1">
      <c r="D653" s="4"/>
    </row>
    <row r="654" spans="4:4" ht="14.25" customHeight="1">
      <c r="D654" s="4"/>
    </row>
    <row r="655" spans="4:4" ht="14.25" customHeight="1">
      <c r="D655" s="4"/>
    </row>
    <row r="656" spans="4:4" ht="14.25" customHeight="1">
      <c r="D656" s="4"/>
    </row>
    <row r="657" spans="4:4" ht="14.25" customHeight="1">
      <c r="D657" s="4"/>
    </row>
    <row r="658" spans="4:4" ht="14.25" customHeight="1">
      <c r="D658" s="4"/>
    </row>
    <row r="659" spans="4:4" ht="14.25" customHeight="1">
      <c r="D659" s="4"/>
    </row>
    <row r="660" spans="4:4" ht="14.25" customHeight="1">
      <c r="D660" s="4"/>
    </row>
    <row r="661" spans="4:4" ht="14.25" customHeight="1">
      <c r="D661" s="4"/>
    </row>
    <row r="662" spans="4:4" ht="14.25" customHeight="1">
      <c r="D662" s="4"/>
    </row>
    <row r="663" spans="4:4" ht="14.25" customHeight="1">
      <c r="D663" s="4"/>
    </row>
    <row r="664" spans="4:4" ht="14.25" customHeight="1">
      <c r="D664" s="4"/>
    </row>
    <row r="665" spans="4:4" ht="14.25" customHeight="1">
      <c r="D665" s="4"/>
    </row>
    <row r="666" spans="4:4" ht="14.25" customHeight="1">
      <c r="D666" s="4"/>
    </row>
    <row r="667" spans="4:4" ht="14.25" customHeight="1">
      <c r="D667" s="4"/>
    </row>
    <row r="668" spans="4:4" ht="14.25" customHeight="1">
      <c r="D668" s="4"/>
    </row>
    <row r="669" spans="4:4" ht="14.25" customHeight="1">
      <c r="D669" s="4"/>
    </row>
    <row r="670" spans="4:4" ht="14.25" customHeight="1">
      <c r="D670" s="4"/>
    </row>
    <row r="671" spans="4:4" ht="14.25" customHeight="1">
      <c r="D671" s="4"/>
    </row>
    <row r="672" spans="4:4" ht="14.25" customHeight="1">
      <c r="D672" s="4"/>
    </row>
    <row r="673" spans="4:4" ht="14.25" customHeight="1">
      <c r="D673" s="4"/>
    </row>
    <row r="674" spans="4:4" ht="14.25" customHeight="1">
      <c r="D674" s="4"/>
    </row>
    <row r="675" spans="4:4" ht="14.25" customHeight="1">
      <c r="D675" s="4"/>
    </row>
    <row r="676" spans="4:4" ht="14.25" customHeight="1">
      <c r="D676" s="4"/>
    </row>
    <row r="677" spans="4:4" ht="14.25" customHeight="1">
      <c r="D677" s="4"/>
    </row>
    <row r="678" spans="4:4" ht="14.25" customHeight="1">
      <c r="D678" s="4"/>
    </row>
    <row r="679" spans="4:4" ht="14.25" customHeight="1">
      <c r="D679" s="4"/>
    </row>
    <row r="680" spans="4:4" ht="14.25" customHeight="1">
      <c r="D680" s="4"/>
    </row>
    <row r="681" spans="4:4" ht="14.25" customHeight="1">
      <c r="D681" s="4"/>
    </row>
    <row r="682" spans="4:4" ht="14.25" customHeight="1">
      <c r="D682" s="4"/>
    </row>
    <row r="683" spans="4:4" ht="14.25" customHeight="1">
      <c r="D683" s="4"/>
    </row>
    <row r="684" spans="4:4" ht="14.25" customHeight="1">
      <c r="D684" s="4"/>
    </row>
    <row r="685" spans="4:4" ht="14.25" customHeight="1">
      <c r="D685" s="4"/>
    </row>
    <row r="686" spans="4:4" ht="14.25" customHeight="1">
      <c r="D686" s="4"/>
    </row>
    <row r="687" spans="4:4" ht="14.25" customHeight="1">
      <c r="D687" s="4"/>
    </row>
    <row r="688" spans="4:4" ht="14.25" customHeight="1">
      <c r="D688" s="4"/>
    </row>
    <row r="689" spans="4:4" ht="14.25" customHeight="1">
      <c r="D689" s="4"/>
    </row>
    <row r="690" spans="4:4" ht="14.25" customHeight="1">
      <c r="D690" s="4"/>
    </row>
    <row r="691" spans="4:4" ht="14.25" customHeight="1">
      <c r="D691" s="4"/>
    </row>
    <row r="692" spans="4:4" ht="14.25" customHeight="1">
      <c r="D692" s="4"/>
    </row>
    <row r="693" spans="4:4" ht="14.25" customHeight="1">
      <c r="D693" s="4"/>
    </row>
    <row r="694" spans="4:4" ht="14.25" customHeight="1">
      <c r="D694" s="4"/>
    </row>
    <row r="695" spans="4:4" ht="14.25" customHeight="1">
      <c r="D695" s="4"/>
    </row>
    <row r="696" spans="4:4" ht="14.25" customHeight="1">
      <c r="D696" s="4"/>
    </row>
    <row r="697" spans="4:4" ht="14.25" customHeight="1">
      <c r="D697" s="4"/>
    </row>
    <row r="698" spans="4:4" ht="14.25" customHeight="1">
      <c r="D698" s="4"/>
    </row>
    <row r="699" spans="4:4" ht="14.25" customHeight="1">
      <c r="D699" s="4"/>
    </row>
    <row r="700" spans="4:4" ht="14.25" customHeight="1">
      <c r="D700" s="4"/>
    </row>
    <row r="701" spans="4:4" ht="14.25" customHeight="1">
      <c r="D701" s="4"/>
    </row>
    <row r="702" spans="4:4" ht="14.25" customHeight="1">
      <c r="D702" s="4"/>
    </row>
    <row r="703" spans="4:4" ht="14.25" customHeight="1">
      <c r="D703" s="4"/>
    </row>
    <row r="704" spans="4:4" ht="14.25" customHeight="1">
      <c r="D704" s="4"/>
    </row>
    <row r="705" spans="4:4" ht="14.25" customHeight="1">
      <c r="D705" s="4"/>
    </row>
    <row r="706" spans="4:4" ht="14.25" customHeight="1">
      <c r="D706" s="4"/>
    </row>
    <row r="707" spans="4:4" ht="14.25" customHeight="1">
      <c r="D707" s="4"/>
    </row>
    <row r="708" spans="4:4" ht="14.25" customHeight="1">
      <c r="D708" s="4"/>
    </row>
    <row r="709" spans="4:4" ht="14.25" customHeight="1">
      <c r="D709" s="4"/>
    </row>
    <row r="710" spans="4:4" ht="14.25" customHeight="1">
      <c r="D710" s="4"/>
    </row>
    <row r="711" spans="4:4" ht="14.25" customHeight="1">
      <c r="D711" s="4"/>
    </row>
    <row r="712" spans="4:4" ht="14.25" customHeight="1">
      <c r="D712" s="4"/>
    </row>
    <row r="713" spans="4:4" ht="14.25" customHeight="1">
      <c r="D713" s="4"/>
    </row>
    <row r="714" spans="4:4" ht="14.25" customHeight="1">
      <c r="D714" s="4"/>
    </row>
    <row r="715" spans="4:4" ht="14.25" customHeight="1">
      <c r="D715" s="4"/>
    </row>
    <row r="716" spans="4:4" ht="14.25" customHeight="1">
      <c r="D716" s="4"/>
    </row>
    <row r="717" spans="4:4" ht="14.25" customHeight="1">
      <c r="D717" s="4"/>
    </row>
    <row r="718" spans="4:4" ht="14.25" customHeight="1">
      <c r="D718" s="4"/>
    </row>
    <row r="719" spans="4:4" ht="14.25" customHeight="1">
      <c r="D719" s="4"/>
    </row>
    <row r="720" spans="4:4" ht="14.25" customHeight="1">
      <c r="D720" s="4"/>
    </row>
    <row r="721" spans="4:4" ht="14.25" customHeight="1">
      <c r="D721" s="4"/>
    </row>
    <row r="722" spans="4:4" ht="14.25" customHeight="1">
      <c r="D722" s="4"/>
    </row>
    <row r="723" spans="4:4" ht="14.25" customHeight="1">
      <c r="D723" s="4"/>
    </row>
    <row r="724" spans="4:4" ht="14.25" customHeight="1">
      <c r="D724" s="4"/>
    </row>
    <row r="725" spans="4:4" ht="14.25" customHeight="1">
      <c r="D725" s="4"/>
    </row>
    <row r="726" spans="4:4" ht="14.25" customHeight="1">
      <c r="D726" s="4"/>
    </row>
    <row r="727" spans="4:4" ht="14.25" customHeight="1">
      <c r="D727" s="4"/>
    </row>
    <row r="728" spans="4:4" ht="14.25" customHeight="1">
      <c r="D728" s="4"/>
    </row>
    <row r="729" spans="4:4" ht="14.25" customHeight="1">
      <c r="D729" s="4"/>
    </row>
    <row r="730" spans="4:4" ht="14.25" customHeight="1">
      <c r="D730" s="4"/>
    </row>
    <row r="731" spans="4:4" ht="14.25" customHeight="1">
      <c r="D731" s="4"/>
    </row>
    <row r="732" spans="4:4" ht="14.25" customHeight="1">
      <c r="D732" s="4"/>
    </row>
    <row r="733" spans="4:4" ht="14.25" customHeight="1">
      <c r="D733" s="4"/>
    </row>
    <row r="734" spans="4:4" ht="14.25" customHeight="1">
      <c r="D734" s="4"/>
    </row>
    <row r="735" spans="4:4" ht="14.25" customHeight="1">
      <c r="D735" s="4"/>
    </row>
    <row r="736" spans="4:4" ht="14.25" customHeight="1">
      <c r="D736" s="4"/>
    </row>
    <row r="737" spans="4:4" ht="14.25" customHeight="1">
      <c r="D737" s="4"/>
    </row>
    <row r="738" spans="4:4" ht="14.25" customHeight="1">
      <c r="D738" s="4"/>
    </row>
    <row r="739" spans="4:4" ht="14.25" customHeight="1">
      <c r="D739" s="4"/>
    </row>
    <row r="740" spans="4:4" ht="14.25" customHeight="1">
      <c r="D740" s="4"/>
    </row>
    <row r="741" spans="4:4" ht="14.25" customHeight="1">
      <c r="D741" s="4"/>
    </row>
    <row r="742" spans="4:4" ht="14.25" customHeight="1">
      <c r="D742" s="4"/>
    </row>
    <row r="743" spans="4:4" ht="14.25" customHeight="1">
      <c r="D743" s="4"/>
    </row>
    <row r="744" spans="4:4" ht="14.25" customHeight="1">
      <c r="D744" s="4"/>
    </row>
    <row r="745" spans="4:4" ht="14.25" customHeight="1">
      <c r="D745" s="4"/>
    </row>
    <row r="746" spans="4:4" ht="14.25" customHeight="1">
      <c r="D746" s="4"/>
    </row>
    <row r="747" spans="4:4" ht="14.25" customHeight="1">
      <c r="D747" s="4"/>
    </row>
    <row r="748" spans="4:4" ht="14.25" customHeight="1">
      <c r="D748" s="4"/>
    </row>
    <row r="749" spans="4:4" ht="14.25" customHeight="1">
      <c r="D749" s="4"/>
    </row>
    <row r="750" spans="4:4" ht="14.25" customHeight="1">
      <c r="D750" s="4"/>
    </row>
    <row r="751" spans="4:4" ht="14.25" customHeight="1">
      <c r="D751" s="4"/>
    </row>
    <row r="752" spans="4:4" ht="14.25" customHeight="1">
      <c r="D752" s="4"/>
    </row>
    <row r="753" spans="4:4" ht="14.25" customHeight="1">
      <c r="D753" s="4"/>
    </row>
    <row r="754" spans="4:4" ht="14.25" customHeight="1">
      <c r="D754" s="4"/>
    </row>
    <row r="755" spans="4:4" ht="14.25" customHeight="1">
      <c r="D755" s="4"/>
    </row>
    <row r="756" spans="4:4" ht="14.25" customHeight="1">
      <c r="D756" s="4"/>
    </row>
    <row r="757" spans="4:4" ht="14.25" customHeight="1">
      <c r="D757" s="4"/>
    </row>
    <row r="758" spans="4:4" ht="14.25" customHeight="1">
      <c r="D758" s="4"/>
    </row>
    <row r="759" spans="4:4" ht="14.25" customHeight="1">
      <c r="D759" s="4"/>
    </row>
    <row r="760" spans="4:4" ht="14.25" customHeight="1">
      <c r="D760" s="4"/>
    </row>
    <row r="761" spans="4:4" ht="14.25" customHeight="1">
      <c r="D761" s="4"/>
    </row>
    <row r="762" spans="4:4" ht="14.25" customHeight="1">
      <c r="D762" s="4"/>
    </row>
    <row r="763" spans="4:4" ht="14.25" customHeight="1">
      <c r="D763" s="4"/>
    </row>
    <row r="764" spans="4:4" ht="14.25" customHeight="1">
      <c r="D764" s="4"/>
    </row>
    <row r="765" spans="4:4" ht="14.25" customHeight="1">
      <c r="D765" s="4"/>
    </row>
    <row r="766" spans="4:4" ht="14.25" customHeight="1">
      <c r="D766" s="4"/>
    </row>
    <row r="767" spans="4:4" ht="14.25" customHeight="1">
      <c r="D767" s="4"/>
    </row>
    <row r="768" spans="4:4" ht="14.25" customHeight="1">
      <c r="D768" s="4"/>
    </row>
    <row r="769" spans="4:4" ht="14.25" customHeight="1">
      <c r="D769" s="4"/>
    </row>
    <row r="770" spans="4:4" ht="14.25" customHeight="1">
      <c r="D770" s="4"/>
    </row>
    <row r="771" spans="4:4" ht="14.25" customHeight="1">
      <c r="D771" s="4"/>
    </row>
    <row r="772" spans="4:4" ht="14.25" customHeight="1">
      <c r="D772" s="4"/>
    </row>
    <row r="773" spans="4:4" ht="14.25" customHeight="1">
      <c r="D773" s="4"/>
    </row>
    <row r="774" spans="4:4" ht="14.25" customHeight="1">
      <c r="D774" s="4"/>
    </row>
    <row r="775" spans="4:4" ht="14.25" customHeight="1">
      <c r="D775" s="4"/>
    </row>
    <row r="776" spans="4:4" ht="14.25" customHeight="1">
      <c r="D776" s="4"/>
    </row>
    <row r="777" spans="4:4" ht="14.25" customHeight="1">
      <c r="D777" s="4"/>
    </row>
    <row r="778" spans="4:4" ht="14.25" customHeight="1">
      <c r="D778" s="4"/>
    </row>
    <row r="779" spans="4:4" ht="14.25" customHeight="1">
      <c r="D779" s="4"/>
    </row>
    <row r="780" spans="4:4" ht="14.25" customHeight="1">
      <c r="D780" s="4"/>
    </row>
    <row r="781" spans="4:4" ht="14.25" customHeight="1">
      <c r="D781" s="4"/>
    </row>
    <row r="782" spans="4:4" ht="14.25" customHeight="1">
      <c r="D782" s="4"/>
    </row>
    <row r="783" spans="4:4" ht="14.25" customHeight="1">
      <c r="D783" s="4"/>
    </row>
    <row r="784" spans="4:4" ht="14.25" customHeight="1">
      <c r="D784" s="4"/>
    </row>
    <row r="785" spans="4:4" ht="14.25" customHeight="1">
      <c r="D785" s="4"/>
    </row>
    <row r="786" spans="4:4" ht="14.25" customHeight="1">
      <c r="D786" s="4"/>
    </row>
    <row r="787" spans="4:4" ht="14.25" customHeight="1">
      <c r="D787" s="4"/>
    </row>
    <row r="788" spans="4:4" ht="14.25" customHeight="1">
      <c r="D788" s="4"/>
    </row>
    <row r="789" spans="4:4" ht="14.25" customHeight="1">
      <c r="D789" s="4"/>
    </row>
    <row r="790" spans="4:4" ht="14.25" customHeight="1">
      <c r="D790" s="4"/>
    </row>
    <row r="791" spans="4:4" ht="14.25" customHeight="1">
      <c r="D791" s="4"/>
    </row>
    <row r="792" spans="4:4" ht="14.25" customHeight="1">
      <c r="D792" s="4"/>
    </row>
    <row r="793" spans="4:4" ht="14.25" customHeight="1">
      <c r="D793" s="4"/>
    </row>
    <row r="794" spans="4:4" ht="14.25" customHeight="1">
      <c r="D794" s="4"/>
    </row>
    <row r="795" spans="4:4" ht="14.25" customHeight="1">
      <c r="D795" s="4"/>
    </row>
    <row r="796" spans="4:4" ht="14.25" customHeight="1">
      <c r="D796" s="4"/>
    </row>
    <row r="797" spans="4:4" ht="14.25" customHeight="1">
      <c r="D797" s="4"/>
    </row>
    <row r="798" spans="4:4" ht="14.25" customHeight="1">
      <c r="D798" s="4"/>
    </row>
    <row r="799" spans="4:4" ht="14.25" customHeight="1">
      <c r="D799" s="4"/>
    </row>
    <row r="800" spans="4:4" ht="14.25" customHeight="1">
      <c r="D800" s="4"/>
    </row>
    <row r="801" spans="4:4" ht="14.25" customHeight="1">
      <c r="D801" s="4"/>
    </row>
    <row r="802" spans="4:4" ht="14.25" customHeight="1">
      <c r="D802" s="4"/>
    </row>
    <row r="803" spans="4:4" ht="14.25" customHeight="1">
      <c r="D803" s="4"/>
    </row>
    <row r="804" spans="4:4" ht="14.25" customHeight="1">
      <c r="D804" s="4"/>
    </row>
    <row r="805" spans="4:4" ht="14.25" customHeight="1">
      <c r="D805" s="4"/>
    </row>
    <row r="806" spans="4:4" ht="14.25" customHeight="1">
      <c r="D806" s="4"/>
    </row>
    <row r="807" spans="4:4" ht="14.25" customHeight="1">
      <c r="D807" s="4"/>
    </row>
    <row r="808" spans="4:4" ht="14.25" customHeight="1">
      <c r="D808" s="4"/>
    </row>
    <row r="809" spans="4:4" ht="14.25" customHeight="1">
      <c r="D809" s="4"/>
    </row>
    <row r="810" spans="4:4" ht="14.25" customHeight="1">
      <c r="D810" s="4"/>
    </row>
    <row r="811" spans="4:4" ht="14.25" customHeight="1">
      <c r="D811" s="4"/>
    </row>
    <row r="812" spans="4:4" ht="14.25" customHeight="1">
      <c r="D812" s="4"/>
    </row>
    <row r="813" spans="4:4" ht="14.25" customHeight="1">
      <c r="D813" s="4"/>
    </row>
    <row r="814" spans="4:4" ht="14.25" customHeight="1">
      <c r="D814" s="4"/>
    </row>
    <row r="815" spans="4:4" ht="14.25" customHeight="1">
      <c r="D815" s="4"/>
    </row>
    <row r="816" spans="4:4" ht="14.25" customHeight="1">
      <c r="D816" s="4"/>
    </row>
    <row r="817" spans="4:4" ht="14.25" customHeight="1">
      <c r="D817" s="4"/>
    </row>
    <row r="818" spans="4:4" ht="14.25" customHeight="1">
      <c r="D818" s="4"/>
    </row>
    <row r="819" spans="4:4" ht="14.25" customHeight="1">
      <c r="D819" s="4"/>
    </row>
    <row r="820" spans="4:4" ht="14.25" customHeight="1">
      <c r="D820" s="4"/>
    </row>
    <row r="821" spans="4:4" ht="14.25" customHeight="1">
      <c r="D821" s="4"/>
    </row>
    <row r="822" spans="4:4" ht="14.25" customHeight="1">
      <c r="D822" s="4"/>
    </row>
    <row r="823" spans="4:4" ht="14.25" customHeight="1">
      <c r="D823" s="4"/>
    </row>
    <row r="824" spans="4:4" ht="14.25" customHeight="1">
      <c r="D824" s="4"/>
    </row>
    <row r="825" spans="4:4" ht="14.25" customHeight="1">
      <c r="D825" s="4"/>
    </row>
    <row r="826" spans="4:4" ht="14.25" customHeight="1">
      <c r="D826" s="4"/>
    </row>
    <row r="827" spans="4:4" ht="14.25" customHeight="1">
      <c r="D827" s="4"/>
    </row>
    <row r="828" spans="4:4" ht="14.25" customHeight="1">
      <c r="D828" s="4"/>
    </row>
    <row r="829" spans="4:4" ht="14.25" customHeight="1">
      <c r="D829" s="4"/>
    </row>
    <row r="830" spans="4:4" ht="14.25" customHeight="1">
      <c r="D830" s="4"/>
    </row>
    <row r="831" spans="4:4" ht="14.25" customHeight="1">
      <c r="D831" s="4"/>
    </row>
    <row r="832" spans="4:4" ht="14.25" customHeight="1">
      <c r="D832" s="4"/>
    </row>
    <row r="833" spans="4:4" ht="14.25" customHeight="1">
      <c r="D833" s="4"/>
    </row>
    <row r="834" spans="4:4" ht="14.25" customHeight="1">
      <c r="D834" s="4"/>
    </row>
    <row r="835" spans="4:4" ht="14.25" customHeight="1">
      <c r="D835" s="4"/>
    </row>
    <row r="836" spans="4:4" ht="14.25" customHeight="1">
      <c r="D836" s="4"/>
    </row>
    <row r="837" spans="4:4" ht="14.25" customHeight="1">
      <c r="D837" s="4"/>
    </row>
    <row r="838" spans="4:4" ht="14.25" customHeight="1">
      <c r="D838" s="4"/>
    </row>
    <row r="839" spans="4:4" ht="14.25" customHeight="1">
      <c r="D839" s="4"/>
    </row>
    <row r="840" spans="4:4" ht="14.25" customHeight="1">
      <c r="D840" s="4"/>
    </row>
    <row r="841" spans="4:4" ht="14.25" customHeight="1">
      <c r="D841" s="4"/>
    </row>
    <row r="842" spans="4:4" ht="14.25" customHeight="1">
      <c r="D842" s="4"/>
    </row>
    <row r="843" spans="4:4" ht="14.25" customHeight="1">
      <c r="D843" s="4"/>
    </row>
    <row r="844" spans="4:4" ht="14.25" customHeight="1">
      <c r="D844" s="4"/>
    </row>
    <row r="845" spans="4:4" ht="14.25" customHeight="1">
      <c r="D845" s="4"/>
    </row>
    <row r="846" spans="4:4" ht="14.25" customHeight="1">
      <c r="D846" s="4"/>
    </row>
    <row r="847" spans="4:4" ht="14.25" customHeight="1">
      <c r="D847" s="4"/>
    </row>
    <row r="848" spans="4:4" ht="14.25" customHeight="1">
      <c r="D848" s="4"/>
    </row>
    <row r="849" spans="4:4" ht="14.25" customHeight="1">
      <c r="D849" s="4"/>
    </row>
    <row r="850" spans="4:4" ht="14.25" customHeight="1">
      <c r="D850" s="4"/>
    </row>
    <row r="851" spans="4:4" ht="14.25" customHeight="1">
      <c r="D851" s="4"/>
    </row>
    <row r="852" spans="4:4" ht="14.25" customHeight="1">
      <c r="D852" s="4"/>
    </row>
    <row r="853" spans="4:4" ht="14.25" customHeight="1">
      <c r="D853" s="4"/>
    </row>
    <row r="854" spans="4:4" ht="14.25" customHeight="1">
      <c r="D854" s="4"/>
    </row>
    <row r="855" spans="4:4" ht="14.25" customHeight="1">
      <c r="D855" s="4"/>
    </row>
    <row r="856" spans="4:4" ht="14.25" customHeight="1">
      <c r="D856" s="4"/>
    </row>
    <row r="857" spans="4:4" ht="14.25" customHeight="1">
      <c r="D857" s="4"/>
    </row>
    <row r="858" spans="4:4" ht="14.25" customHeight="1">
      <c r="D858" s="4"/>
    </row>
    <row r="859" spans="4:4" ht="14.25" customHeight="1">
      <c r="D859" s="4"/>
    </row>
    <row r="860" spans="4:4" ht="14.25" customHeight="1">
      <c r="D860" s="4"/>
    </row>
    <row r="861" spans="4:4" ht="14.25" customHeight="1">
      <c r="D861" s="4"/>
    </row>
    <row r="862" spans="4:4" ht="14.25" customHeight="1">
      <c r="D862" s="4"/>
    </row>
    <row r="863" spans="4:4" ht="14.25" customHeight="1">
      <c r="D863" s="4"/>
    </row>
    <row r="864" spans="4:4" ht="14.25" customHeight="1">
      <c r="D864" s="4"/>
    </row>
    <row r="865" spans="4:4" ht="14.25" customHeight="1">
      <c r="D865" s="4"/>
    </row>
    <row r="866" spans="4:4" ht="14.25" customHeight="1">
      <c r="D866" s="4"/>
    </row>
    <row r="867" spans="4:4" ht="14.25" customHeight="1">
      <c r="D867" s="4"/>
    </row>
    <row r="868" spans="4:4" ht="14.25" customHeight="1">
      <c r="D868" s="4"/>
    </row>
    <row r="869" spans="4:4" ht="14.25" customHeight="1">
      <c r="D869" s="4"/>
    </row>
    <row r="870" spans="4:4" ht="14.25" customHeight="1">
      <c r="D870" s="4"/>
    </row>
    <row r="871" spans="4:4" ht="14.25" customHeight="1">
      <c r="D871" s="4"/>
    </row>
    <row r="872" spans="4:4" ht="14.25" customHeight="1">
      <c r="D872" s="4"/>
    </row>
    <row r="873" spans="4:4" ht="14.25" customHeight="1">
      <c r="D873" s="4"/>
    </row>
    <row r="874" spans="4:4" ht="14.25" customHeight="1">
      <c r="D874" s="4"/>
    </row>
    <row r="875" spans="4:4" ht="14.25" customHeight="1">
      <c r="D875" s="4"/>
    </row>
    <row r="876" spans="4:4" ht="14.25" customHeight="1">
      <c r="D876" s="4"/>
    </row>
    <row r="877" spans="4:4" ht="14.25" customHeight="1">
      <c r="D877" s="4"/>
    </row>
    <row r="878" spans="4:4" ht="14.25" customHeight="1">
      <c r="D878" s="4"/>
    </row>
    <row r="879" spans="4:4" ht="14.25" customHeight="1">
      <c r="D879" s="4"/>
    </row>
    <row r="880" spans="4:4" ht="14.25" customHeight="1">
      <c r="D880" s="4"/>
    </row>
    <row r="881" spans="4:4" ht="14.25" customHeight="1">
      <c r="D881" s="4"/>
    </row>
    <row r="882" spans="4:4" ht="14.25" customHeight="1">
      <c r="D882" s="4"/>
    </row>
    <row r="883" spans="4:4" ht="14.25" customHeight="1">
      <c r="D883" s="4"/>
    </row>
    <row r="884" spans="4:4" ht="14.25" customHeight="1">
      <c r="D884" s="4"/>
    </row>
    <row r="885" spans="4:4" ht="14.25" customHeight="1">
      <c r="D885" s="4"/>
    </row>
    <row r="886" spans="4:4" ht="14.25" customHeight="1">
      <c r="D886" s="4"/>
    </row>
    <row r="887" spans="4:4" ht="14.25" customHeight="1">
      <c r="D887" s="4"/>
    </row>
    <row r="888" spans="4:4" ht="14.25" customHeight="1">
      <c r="D888" s="4"/>
    </row>
    <row r="889" spans="4:4" ht="14.25" customHeight="1">
      <c r="D889" s="4"/>
    </row>
    <row r="890" spans="4:4" ht="14.25" customHeight="1">
      <c r="D890" s="4"/>
    </row>
    <row r="891" spans="4:4" ht="14.25" customHeight="1">
      <c r="D891" s="4"/>
    </row>
    <row r="892" spans="4:4" ht="14.25" customHeight="1">
      <c r="D892" s="4"/>
    </row>
    <row r="893" spans="4:4" ht="14.25" customHeight="1">
      <c r="D893" s="4"/>
    </row>
    <row r="894" spans="4:4" ht="14.25" customHeight="1">
      <c r="D894" s="4"/>
    </row>
    <row r="895" spans="4:4" ht="14.25" customHeight="1">
      <c r="D895" s="4"/>
    </row>
    <row r="896" spans="4:4" ht="14.25" customHeight="1">
      <c r="D896" s="4"/>
    </row>
    <row r="897" spans="4:4" ht="14.25" customHeight="1">
      <c r="D897" s="4"/>
    </row>
    <row r="898" spans="4:4" ht="14.25" customHeight="1">
      <c r="D898" s="4"/>
    </row>
    <row r="899" spans="4:4" ht="14.25" customHeight="1">
      <c r="D899" s="4"/>
    </row>
    <row r="900" spans="4:4" ht="14.25" customHeight="1">
      <c r="D900" s="4"/>
    </row>
    <row r="901" spans="4:4" ht="14.25" customHeight="1">
      <c r="D901" s="4"/>
    </row>
    <row r="902" spans="4:4" ht="14.25" customHeight="1">
      <c r="D902" s="4"/>
    </row>
    <row r="903" spans="4:4" ht="14.25" customHeight="1">
      <c r="D903" s="4"/>
    </row>
    <row r="904" spans="4:4" ht="14.25" customHeight="1">
      <c r="D904" s="4"/>
    </row>
    <row r="905" spans="4:4" ht="14.25" customHeight="1">
      <c r="D905" s="4"/>
    </row>
    <row r="906" spans="4:4" ht="14.25" customHeight="1">
      <c r="D906" s="4"/>
    </row>
    <row r="907" spans="4:4" ht="14.25" customHeight="1">
      <c r="D907" s="4"/>
    </row>
    <row r="908" spans="4:4" ht="14.25" customHeight="1">
      <c r="D908" s="4"/>
    </row>
    <row r="909" spans="4:4" ht="14.25" customHeight="1">
      <c r="D909" s="4"/>
    </row>
    <row r="910" spans="4:4" ht="14.25" customHeight="1">
      <c r="D910" s="4"/>
    </row>
    <row r="911" spans="4:4" ht="14.25" customHeight="1">
      <c r="D911" s="4"/>
    </row>
    <row r="912" spans="4:4" ht="14.25" customHeight="1">
      <c r="D912" s="4"/>
    </row>
    <row r="913" spans="4:4" ht="14.25" customHeight="1">
      <c r="D913" s="4"/>
    </row>
    <row r="914" spans="4:4" ht="14.25" customHeight="1">
      <c r="D914" s="4"/>
    </row>
    <row r="915" spans="4:4" ht="14.25" customHeight="1">
      <c r="D915" s="4"/>
    </row>
    <row r="916" spans="4:4" ht="14.25" customHeight="1">
      <c r="D916" s="4"/>
    </row>
    <row r="917" spans="4:4" ht="14.25" customHeight="1">
      <c r="D917" s="4"/>
    </row>
    <row r="918" spans="4:4" ht="14.25" customHeight="1">
      <c r="D918" s="4"/>
    </row>
    <row r="919" spans="4:4" ht="14.25" customHeight="1">
      <c r="D919" s="4"/>
    </row>
    <row r="920" spans="4:4" ht="14.25" customHeight="1">
      <c r="D920" s="4"/>
    </row>
    <row r="921" spans="4:4" ht="14.25" customHeight="1">
      <c r="D921" s="4"/>
    </row>
    <row r="922" spans="4:4" ht="14.25" customHeight="1">
      <c r="D922" s="4"/>
    </row>
    <row r="923" spans="4:4" ht="14.25" customHeight="1">
      <c r="D923" s="4"/>
    </row>
    <row r="924" spans="4:4" ht="14.25" customHeight="1">
      <c r="D924" s="4"/>
    </row>
    <row r="925" spans="4:4" ht="14.25" customHeight="1">
      <c r="D925" s="4"/>
    </row>
    <row r="926" spans="4:4" ht="14.25" customHeight="1">
      <c r="D926" s="4"/>
    </row>
    <row r="927" spans="4:4" ht="14.25" customHeight="1">
      <c r="D927" s="4"/>
    </row>
    <row r="928" spans="4:4" ht="14.25" customHeight="1">
      <c r="D928" s="4"/>
    </row>
    <row r="929" spans="4:4" ht="14.25" customHeight="1">
      <c r="D929" s="4"/>
    </row>
    <row r="930" spans="4:4" ht="14.25" customHeight="1">
      <c r="D930" s="4"/>
    </row>
    <row r="931" spans="4:4" ht="14.25" customHeight="1">
      <c r="D931" s="4"/>
    </row>
    <row r="932" spans="4:4" ht="14.25" customHeight="1">
      <c r="D932" s="4"/>
    </row>
    <row r="933" spans="4:4" ht="14.25" customHeight="1">
      <c r="D933" s="4"/>
    </row>
    <row r="934" spans="4:4" ht="14.25" customHeight="1">
      <c r="D934" s="4"/>
    </row>
    <row r="935" spans="4:4" ht="14.25" customHeight="1">
      <c r="D935" s="4"/>
    </row>
    <row r="936" spans="4:4" ht="14.25" customHeight="1">
      <c r="D936" s="4"/>
    </row>
    <row r="937" spans="4:4" ht="14.25" customHeight="1">
      <c r="D937" s="4"/>
    </row>
    <row r="938" spans="4:4" ht="14.25" customHeight="1">
      <c r="D938" s="4"/>
    </row>
    <row r="939" spans="4:4" ht="14.25" customHeight="1">
      <c r="D939" s="4"/>
    </row>
    <row r="940" spans="4:4" ht="14.25" customHeight="1">
      <c r="D940" s="4"/>
    </row>
    <row r="941" spans="4:4" ht="14.25" customHeight="1">
      <c r="D941" s="4"/>
    </row>
    <row r="942" spans="4:4" ht="14.25" customHeight="1">
      <c r="D942" s="4"/>
    </row>
    <row r="943" spans="4:4" ht="14.25" customHeight="1">
      <c r="D943" s="4"/>
    </row>
    <row r="944" spans="4:4" ht="14.25" customHeight="1">
      <c r="D944" s="4"/>
    </row>
    <row r="945" spans="4:4" ht="14.25" customHeight="1">
      <c r="D945" s="4"/>
    </row>
    <row r="946" spans="4:4" ht="14.25" customHeight="1">
      <c r="D946" s="4"/>
    </row>
    <row r="947" spans="4:4" ht="14.25" customHeight="1">
      <c r="D947" s="4"/>
    </row>
    <row r="948" spans="4:4" ht="14.25" customHeight="1">
      <c r="D948" s="4"/>
    </row>
    <row r="949" spans="4:4" ht="14.25" customHeight="1">
      <c r="D949" s="4"/>
    </row>
    <row r="950" spans="4:4" ht="14.25" customHeight="1">
      <c r="D950" s="4"/>
    </row>
    <row r="951" spans="4:4" ht="14.25" customHeight="1">
      <c r="D951" s="4"/>
    </row>
    <row r="952" spans="4:4" ht="14.25" customHeight="1">
      <c r="D952" s="4"/>
    </row>
    <row r="953" spans="4:4" ht="14.25" customHeight="1">
      <c r="D953" s="4"/>
    </row>
    <row r="954" spans="4:4" ht="14.25" customHeight="1">
      <c r="D954" s="4"/>
    </row>
    <row r="955" spans="4:4" ht="14.25" customHeight="1">
      <c r="D955" s="4"/>
    </row>
    <row r="956" spans="4:4" ht="14.25" customHeight="1">
      <c r="D956" s="4"/>
    </row>
    <row r="957" spans="4:4" ht="14.25" customHeight="1">
      <c r="D957" s="4"/>
    </row>
    <row r="958" spans="4:4" ht="14.25" customHeight="1">
      <c r="D958" s="4"/>
    </row>
    <row r="959" spans="4:4" ht="14.25" customHeight="1">
      <c r="D959" s="4"/>
    </row>
    <row r="960" spans="4:4" ht="14.25" customHeight="1">
      <c r="D960" s="4"/>
    </row>
    <row r="961" spans="4:4" ht="14.25" customHeight="1">
      <c r="D961" s="4"/>
    </row>
    <row r="962" spans="4:4" ht="14.25" customHeight="1">
      <c r="D962" s="4"/>
    </row>
    <row r="963" spans="4:4" ht="14.25" customHeight="1">
      <c r="D963" s="4"/>
    </row>
    <row r="964" spans="4:4" ht="14.25" customHeight="1">
      <c r="D964" s="4"/>
    </row>
    <row r="965" spans="4:4" ht="14.25" customHeight="1">
      <c r="D965" s="4"/>
    </row>
    <row r="966" spans="4:4" ht="14.25" customHeight="1">
      <c r="D966" s="4"/>
    </row>
    <row r="967" spans="4:4" ht="14.25" customHeight="1">
      <c r="D967" s="4"/>
    </row>
    <row r="968" spans="4:4" ht="14.25" customHeight="1">
      <c r="D968" s="4"/>
    </row>
    <row r="969" spans="4:4" ht="14.25" customHeight="1">
      <c r="D969" s="4"/>
    </row>
    <row r="970" spans="4:4" ht="14.25" customHeight="1">
      <c r="D970" s="4"/>
    </row>
    <row r="971" spans="4:4" ht="14.25" customHeight="1">
      <c r="D971" s="4"/>
    </row>
    <row r="972" spans="4:4" ht="14.25" customHeight="1">
      <c r="D972" s="4"/>
    </row>
    <row r="973" spans="4:4" ht="14.25" customHeight="1">
      <c r="D973" s="4"/>
    </row>
    <row r="974" spans="4:4" ht="14.25" customHeight="1">
      <c r="D974" s="4"/>
    </row>
    <row r="975" spans="4:4" ht="14.25" customHeight="1">
      <c r="D975" s="4"/>
    </row>
    <row r="976" spans="4:4" ht="14.25" customHeight="1">
      <c r="D976" s="4"/>
    </row>
    <row r="977" spans="4:4" ht="14.25" customHeight="1">
      <c r="D977" s="4"/>
    </row>
    <row r="978" spans="4:4" ht="14.25" customHeight="1">
      <c r="D978" s="4"/>
    </row>
    <row r="979" spans="4:4" ht="14.25" customHeight="1">
      <c r="D979" s="4"/>
    </row>
    <row r="980" spans="4:4" ht="14.25" customHeight="1">
      <c r="D980" s="4"/>
    </row>
    <row r="981" spans="4:4" ht="14.25" customHeight="1">
      <c r="D981" s="4"/>
    </row>
    <row r="982" spans="4:4" ht="14.25" customHeight="1">
      <c r="D982" s="4"/>
    </row>
    <row r="983" spans="4:4" ht="14.25" customHeight="1">
      <c r="D983" s="4"/>
    </row>
    <row r="984" spans="4:4" ht="14.25" customHeight="1">
      <c r="D984" s="4"/>
    </row>
    <row r="985" spans="4:4" ht="14.25" customHeight="1">
      <c r="D985" s="4"/>
    </row>
    <row r="986" spans="4:4" ht="14.25" customHeight="1">
      <c r="D986" s="4"/>
    </row>
    <row r="987" spans="4:4" ht="14.25" customHeight="1">
      <c r="D987" s="4"/>
    </row>
    <row r="988" spans="4:4" ht="14.25" customHeight="1">
      <c r="D988" s="4"/>
    </row>
    <row r="989" spans="4:4" ht="14.25" customHeight="1">
      <c r="D989" s="4"/>
    </row>
    <row r="990" spans="4:4" ht="14.25" customHeight="1">
      <c r="D990" s="4"/>
    </row>
    <row r="991" spans="4:4" ht="14.25" customHeight="1">
      <c r="D991" s="4"/>
    </row>
    <row r="992" spans="4:4" ht="14.25" customHeight="1">
      <c r="D992" s="4"/>
    </row>
    <row r="993" spans="4:4" ht="14.25" customHeight="1">
      <c r="D993" s="4"/>
    </row>
    <row r="994" spans="4:4" ht="14.25" customHeight="1">
      <c r="D994" s="4"/>
    </row>
    <row r="995" spans="4:4" ht="14.25" customHeight="1">
      <c r="D995" s="4"/>
    </row>
    <row r="996" spans="4:4" ht="14.25" customHeight="1">
      <c r="D996" s="4"/>
    </row>
    <row r="997" spans="4:4" ht="14.25" customHeight="1">
      <c r="D997" s="4"/>
    </row>
    <row r="998" spans="4:4" ht="14.25" customHeight="1">
      <c r="D998" s="4"/>
    </row>
    <row r="999" spans="4:4" ht="14.25" customHeight="1">
      <c r="D999" s="4"/>
    </row>
    <row r="1000" spans="4:4" ht="14.25" customHeight="1">
      <c r="D1000" s="4"/>
    </row>
    <row r="1001" spans="4:4" ht="14.25" customHeight="1">
      <c r="D1001" s="4"/>
    </row>
  </sheetData>
  <pageMargins left="0.7" right="0.7" top="0.75" bottom="0.75" header="0" footer="0"/>
  <pageSetup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A91DB9-310B-405D-B052-DA5F2CB2F8A1}">
  <sheetPr>
    <tabColor rgb="FF00B0F0"/>
  </sheetPr>
  <dimension ref="A1:AK981"/>
  <sheetViews>
    <sheetView zoomScale="90" zoomScaleNormal="90" workbookViewId="0">
      <pane ySplit="2" topLeftCell="A20" activePane="bottomLeft" state="frozen"/>
      <selection activeCell="A115" sqref="A115"/>
      <selection pane="bottomLeft" activeCell="A32" sqref="A32"/>
    </sheetView>
  </sheetViews>
  <sheetFormatPr defaultColWidth="14.453125" defaultRowHeight="15" customHeight="1"/>
  <cols>
    <col min="1" max="1" width="59.453125" customWidth="1"/>
    <col min="2" max="2" width="13.08984375" customWidth="1"/>
    <col min="3" max="3" width="9.08984375" customWidth="1"/>
    <col min="4" max="4" width="10.54296875" customWidth="1"/>
    <col min="5" max="5" width="14.90625" customWidth="1"/>
    <col min="6" max="6" width="8.54296875" customWidth="1"/>
    <col min="7" max="7" width="9.90625" customWidth="1"/>
    <col min="8" max="8" width="10.6328125" customWidth="1"/>
    <col min="9" max="9" width="20" customWidth="1"/>
    <col min="10" max="10" width="10.453125" customWidth="1"/>
    <col min="11" max="11" width="21.81640625" customWidth="1"/>
    <col min="12" max="13" width="9.08984375" customWidth="1"/>
    <col min="14" max="14" width="10.453125" customWidth="1"/>
    <col min="15" max="15" width="12" bestFit="1" customWidth="1"/>
    <col min="16" max="16" width="9.08984375" customWidth="1"/>
    <col min="17" max="17" width="11" customWidth="1"/>
    <col min="18" max="18" width="9.54296875" customWidth="1"/>
    <col min="19" max="19" width="9.08984375" customWidth="1"/>
    <col min="20" max="21" width="10.54296875" customWidth="1"/>
    <col min="22" max="22" width="9.08984375" customWidth="1"/>
    <col min="23" max="23" width="12.90625" customWidth="1"/>
    <col min="24" max="25" width="9.08984375" customWidth="1"/>
    <col min="26" max="26" width="34.453125" customWidth="1"/>
    <col min="27" max="27" width="19.54296875" customWidth="1"/>
    <col min="28" max="37" width="9.08984375" customWidth="1"/>
  </cols>
  <sheetData>
    <row r="1" spans="1:37" ht="14.25" customHeight="1">
      <c r="A1" s="187" t="s">
        <v>1359</v>
      </c>
      <c r="E1" s="2"/>
      <c r="F1" s="2"/>
      <c r="G1" s="2">
        <v>1</v>
      </c>
      <c r="H1" s="2">
        <v>2</v>
      </c>
      <c r="I1" s="2">
        <v>3</v>
      </c>
      <c r="J1" s="2">
        <v>4</v>
      </c>
      <c r="K1" s="2">
        <v>5</v>
      </c>
      <c r="L1" s="2">
        <v>6</v>
      </c>
      <c r="M1" s="2">
        <v>7</v>
      </c>
      <c r="N1" s="2">
        <v>8</v>
      </c>
      <c r="O1" s="2">
        <v>9</v>
      </c>
      <c r="P1" s="2">
        <v>10</v>
      </c>
      <c r="Q1" s="2">
        <v>11</v>
      </c>
      <c r="R1" s="2">
        <v>12</v>
      </c>
      <c r="S1" s="2">
        <v>13</v>
      </c>
    </row>
    <row r="2" spans="1:37" ht="14.25" customHeight="1">
      <c r="A2" s="2"/>
      <c r="B2" s="2" t="s">
        <v>194</v>
      </c>
      <c r="C2" s="2" t="s">
        <v>167</v>
      </c>
      <c r="D2" s="2" t="s">
        <v>195</v>
      </c>
      <c r="E2" s="2" t="s">
        <v>196</v>
      </c>
      <c r="F2" s="2" t="s">
        <v>162</v>
      </c>
      <c r="G2" s="89" t="s">
        <v>197</v>
      </c>
      <c r="H2" s="89" t="s">
        <v>198</v>
      </c>
      <c r="I2" s="89" t="s">
        <v>1393</v>
      </c>
      <c r="J2" s="89" t="s">
        <v>200</v>
      </c>
      <c r="K2" s="89" t="s">
        <v>199</v>
      </c>
      <c r="L2" s="89" t="s">
        <v>347</v>
      </c>
      <c r="M2" s="89" t="s">
        <v>203</v>
      </c>
      <c r="N2" s="89" t="s">
        <v>204</v>
      </c>
      <c r="O2" s="89" t="s">
        <v>1135</v>
      </c>
      <c r="P2" s="89" t="s">
        <v>206</v>
      </c>
      <c r="Q2" s="89" t="s">
        <v>50</v>
      </c>
      <c r="R2" s="89" t="s">
        <v>207</v>
      </c>
      <c r="S2" s="89" t="s">
        <v>208</v>
      </c>
      <c r="T2" s="2" t="s">
        <v>92</v>
      </c>
      <c r="U2" s="2"/>
      <c r="V2" s="2"/>
      <c r="W2" s="2"/>
      <c r="X2" s="2"/>
      <c r="Y2" s="2"/>
      <c r="Z2" s="2"/>
      <c r="AA2" s="2"/>
      <c r="AB2" s="2"/>
      <c r="AC2" s="2"/>
      <c r="AD2" s="2"/>
      <c r="AE2" s="2"/>
      <c r="AF2" s="2"/>
      <c r="AG2" s="2"/>
      <c r="AH2" s="2"/>
      <c r="AI2" s="2"/>
      <c r="AJ2" s="2"/>
      <c r="AK2" s="2"/>
    </row>
    <row r="3" spans="1:37" ht="14.25" customHeight="1">
      <c r="A3" s="305" t="s">
        <v>570</v>
      </c>
      <c r="B3" s="306">
        <v>379.76</v>
      </c>
      <c r="C3" s="306"/>
      <c r="D3" s="306">
        <f t="shared" ref="D3:D14" si="0">SUM(B3:C3)</f>
        <v>379.76</v>
      </c>
      <c r="E3" s="212" t="s">
        <v>365</v>
      </c>
      <c r="F3" s="308">
        <v>1</v>
      </c>
      <c r="G3" s="87">
        <f t="shared" ref="G3:S14" si="1">IF($F3=G$1,+$B3,0)</f>
        <v>379.76</v>
      </c>
      <c r="H3" s="87">
        <f t="shared" si="1"/>
        <v>0</v>
      </c>
      <c r="I3" s="87">
        <f t="shared" si="1"/>
        <v>0</v>
      </c>
      <c r="J3" s="87">
        <f t="shared" si="1"/>
        <v>0</v>
      </c>
      <c r="K3" s="87">
        <f t="shared" si="1"/>
        <v>0</v>
      </c>
      <c r="L3" s="87">
        <f t="shared" si="1"/>
        <v>0</v>
      </c>
      <c r="M3" s="87">
        <f t="shared" si="1"/>
        <v>0</v>
      </c>
      <c r="N3" s="87">
        <f t="shared" si="1"/>
        <v>0</v>
      </c>
      <c r="O3" s="87">
        <f t="shared" si="1"/>
        <v>0</v>
      </c>
      <c r="P3" s="87">
        <f t="shared" si="1"/>
        <v>0</v>
      </c>
      <c r="Q3" s="87">
        <f t="shared" si="1"/>
        <v>0</v>
      </c>
      <c r="R3" s="87">
        <f t="shared" si="1"/>
        <v>0</v>
      </c>
      <c r="S3" s="87">
        <f t="shared" si="1"/>
        <v>0</v>
      </c>
      <c r="T3" s="87">
        <f t="shared" ref="T3:T14" si="2">SUM(G3:R3)</f>
        <v>379.76</v>
      </c>
      <c r="V3" s="87">
        <f t="shared" ref="V3:V91" si="3">+B3-SUM(G3:S3)</f>
        <v>0</v>
      </c>
      <c r="W3" s="93"/>
      <c r="X3" s="94"/>
      <c r="Y3" s="94"/>
      <c r="Z3" s="76"/>
      <c r="AA3" s="76"/>
      <c r="AB3" s="95"/>
      <c r="AC3" s="96"/>
      <c r="AD3" s="95"/>
      <c r="AE3" s="95"/>
      <c r="AF3" s="95"/>
      <c r="AG3" s="95"/>
      <c r="AH3" s="95"/>
      <c r="AI3" s="95"/>
      <c r="AJ3" s="97"/>
      <c r="AK3" s="95"/>
    </row>
    <row r="4" spans="1:37" ht="14.25" customHeight="1">
      <c r="A4" s="305" t="s">
        <v>572</v>
      </c>
      <c r="B4" s="306">
        <v>32.58</v>
      </c>
      <c r="C4" s="306"/>
      <c r="D4" s="306">
        <f t="shared" si="0"/>
        <v>32.58</v>
      </c>
      <c r="E4" s="212" t="s">
        <v>365</v>
      </c>
      <c r="F4" s="307">
        <v>1</v>
      </c>
      <c r="G4" s="87">
        <f t="shared" si="1"/>
        <v>32.58</v>
      </c>
      <c r="H4" s="87">
        <f t="shared" si="1"/>
        <v>0</v>
      </c>
      <c r="I4" s="87">
        <f t="shared" si="1"/>
        <v>0</v>
      </c>
      <c r="J4" s="87">
        <f t="shared" si="1"/>
        <v>0</v>
      </c>
      <c r="K4" s="87">
        <f t="shared" si="1"/>
        <v>0</v>
      </c>
      <c r="L4" s="87">
        <f t="shared" si="1"/>
        <v>0</v>
      </c>
      <c r="M4" s="87">
        <f t="shared" si="1"/>
        <v>0</v>
      </c>
      <c r="N4" s="87">
        <f t="shared" si="1"/>
        <v>0</v>
      </c>
      <c r="O4" s="87">
        <f t="shared" si="1"/>
        <v>0</v>
      </c>
      <c r="P4" s="87">
        <f t="shared" si="1"/>
        <v>0</v>
      </c>
      <c r="Q4" s="87">
        <f t="shared" si="1"/>
        <v>0</v>
      </c>
      <c r="R4" s="87">
        <f t="shared" si="1"/>
        <v>0</v>
      </c>
      <c r="S4" s="87">
        <f t="shared" si="1"/>
        <v>0</v>
      </c>
      <c r="T4" s="87">
        <f t="shared" si="2"/>
        <v>32.58</v>
      </c>
      <c r="V4" s="87">
        <f t="shared" si="3"/>
        <v>0</v>
      </c>
      <c r="W4" s="93"/>
      <c r="X4" s="94"/>
      <c r="Y4" s="99"/>
      <c r="Z4" s="77"/>
      <c r="AA4" s="76"/>
      <c r="AB4" s="95"/>
      <c r="AC4" s="96"/>
      <c r="AD4" s="95"/>
      <c r="AE4" s="95"/>
      <c r="AF4" s="95"/>
      <c r="AG4" s="95"/>
      <c r="AH4" s="95"/>
      <c r="AI4" s="95"/>
      <c r="AJ4" s="97"/>
      <c r="AK4" s="95"/>
    </row>
    <row r="5" spans="1:37" ht="14.25" customHeight="1">
      <c r="A5" s="336" t="s">
        <v>239</v>
      </c>
      <c r="B5" s="306">
        <v>300.98</v>
      </c>
      <c r="C5" s="306"/>
      <c r="D5" s="306">
        <f t="shared" si="0"/>
        <v>300.98</v>
      </c>
      <c r="E5" s="307">
        <v>23036</v>
      </c>
      <c r="F5" s="307">
        <v>1</v>
      </c>
      <c r="G5" s="87">
        <f t="shared" si="1"/>
        <v>300.98</v>
      </c>
      <c r="H5" s="87">
        <f t="shared" si="1"/>
        <v>0</v>
      </c>
      <c r="I5" s="87">
        <f t="shared" si="1"/>
        <v>0</v>
      </c>
      <c r="J5" s="87">
        <f t="shared" si="1"/>
        <v>0</v>
      </c>
      <c r="K5" s="87">
        <f t="shared" si="1"/>
        <v>0</v>
      </c>
      <c r="L5" s="87">
        <f t="shared" si="1"/>
        <v>0</v>
      </c>
      <c r="M5" s="87">
        <f t="shared" si="1"/>
        <v>0</v>
      </c>
      <c r="N5" s="87">
        <f t="shared" si="1"/>
        <v>0</v>
      </c>
      <c r="O5" s="87">
        <f t="shared" si="1"/>
        <v>0</v>
      </c>
      <c r="P5" s="87">
        <f t="shared" si="1"/>
        <v>0</v>
      </c>
      <c r="Q5" s="87">
        <f t="shared" si="1"/>
        <v>0</v>
      </c>
      <c r="R5" s="87">
        <f t="shared" si="1"/>
        <v>0</v>
      </c>
      <c r="S5" s="87">
        <f t="shared" si="1"/>
        <v>0</v>
      </c>
      <c r="T5" s="87">
        <f t="shared" si="2"/>
        <v>300.98</v>
      </c>
      <c r="V5" s="87">
        <f t="shared" si="3"/>
        <v>0</v>
      </c>
      <c r="W5" s="93"/>
      <c r="X5" s="94"/>
      <c r="Y5" s="94"/>
      <c r="Z5" s="76"/>
      <c r="AA5" s="76"/>
      <c r="AB5" s="95"/>
      <c r="AC5" s="96"/>
      <c r="AD5" s="95"/>
      <c r="AE5" s="95"/>
      <c r="AF5" s="95"/>
      <c r="AG5" s="95"/>
      <c r="AH5" s="95"/>
      <c r="AI5" s="95"/>
      <c r="AJ5" s="97"/>
      <c r="AK5" s="95"/>
    </row>
    <row r="6" spans="1:37" ht="14.25" customHeight="1">
      <c r="A6" s="336" t="s">
        <v>1366</v>
      </c>
      <c r="B6" s="306">
        <v>52</v>
      </c>
      <c r="C6" s="306"/>
      <c r="D6" s="306">
        <f t="shared" si="0"/>
        <v>52</v>
      </c>
      <c r="E6" s="212" t="s">
        <v>365</v>
      </c>
      <c r="F6" s="307">
        <v>9</v>
      </c>
      <c r="G6" s="87">
        <f t="shared" si="1"/>
        <v>0</v>
      </c>
      <c r="H6" s="87">
        <f t="shared" si="1"/>
        <v>0</v>
      </c>
      <c r="I6" s="87">
        <f t="shared" si="1"/>
        <v>0</v>
      </c>
      <c r="J6" s="87">
        <f t="shared" si="1"/>
        <v>0</v>
      </c>
      <c r="K6" s="87">
        <f t="shared" si="1"/>
        <v>0</v>
      </c>
      <c r="L6" s="87">
        <f t="shared" si="1"/>
        <v>0</v>
      </c>
      <c r="M6" s="87">
        <f t="shared" si="1"/>
        <v>0</v>
      </c>
      <c r="N6" s="87">
        <f t="shared" si="1"/>
        <v>0</v>
      </c>
      <c r="O6" s="87">
        <f t="shared" si="1"/>
        <v>52</v>
      </c>
      <c r="P6" s="87">
        <f t="shared" si="1"/>
        <v>0</v>
      </c>
      <c r="Q6" s="87">
        <f t="shared" si="1"/>
        <v>0</v>
      </c>
      <c r="R6" s="87">
        <f t="shared" si="1"/>
        <v>0</v>
      </c>
      <c r="S6" s="87">
        <f t="shared" si="1"/>
        <v>0</v>
      </c>
      <c r="T6" s="87">
        <f t="shared" si="2"/>
        <v>52</v>
      </c>
      <c r="V6" s="87">
        <f t="shared" si="3"/>
        <v>0</v>
      </c>
      <c r="W6" s="93"/>
      <c r="X6" s="94"/>
      <c r="Y6" s="94"/>
      <c r="Z6" s="76"/>
      <c r="AA6" s="76"/>
      <c r="AB6" s="95"/>
      <c r="AC6" s="96"/>
      <c r="AD6" s="95"/>
      <c r="AE6" s="95"/>
      <c r="AF6" s="95"/>
      <c r="AG6" s="95"/>
      <c r="AH6" s="95"/>
      <c r="AI6" s="95"/>
      <c r="AJ6" s="97"/>
      <c r="AK6" s="95"/>
    </row>
    <row r="7" spans="1:37" ht="14.25" customHeight="1">
      <c r="A7" s="336" t="s">
        <v>212</v>
      </c>
      <c r="B7" s="306">
        <v>870</v>
      </c>
      <c r="C7" s="306">
        <v>174</v>
      </c>
      <c r="D7" s="306">
        <f t="shared" si="0"/>
        <v>1044</v>
      </c>
      <c r="E7" s="212" t="s">
        <v>365</v>
      </c>
      <c r="F7" s="307">
        <v>3</v>
      </c>
      <c r="G7" s="87">
        <f t="shared" si="1"/>
        <v>0</v>
      </c>
      <c r="H7" s="87">
        <f t="shared" si="1"/>
        <v>0</v>
      </c>
      <c r="I7" s="87">
        <f t="shared" si="1"/>
        <v>870</v>
      </c>
      <c r="J7" s="87">
        <f t="shared" si="1"/>
        <v>0</v>
      </c>
      <c r="K7" s="87">
        <f t="shared" si="1"/>
        <v>0</v>
      </c>
      <c r="L7" s="87">
        <f t="shared" si="1"/>
        <v>0</v>
      </c>
      <c r="M7" s="87">
        <f t="shared" si="1"/>
        <v>0</v>
      </c>
      <c r="N7" s="87">
        <f t="shared" si="1"/>
        <v>0</v>
      </c>
      <c r="O7" s="87">
        <f t="shared" si="1"/>
        <v>0</v>
      </c>
      <c r="P7" s="87">
        <f t="shared" si="1"/>
        <v>0</v>
      </c>
      <c r="Q7" s="87">
        <f t="shared" si="1"/>
        <v>0</v>
      </c>
      <c r="R7" s="87">
        <f t="shared" si="1"/>
        <v>0</v>
      </c>
      <c r="S7" s="87">
        <f t="shared" si="1"/>
        <v>0</v>
      </c>
      <c r="T7" s="87">
        <f t="shared" si="2"/>
        <v>870</v>
      </c>
      <c r="V7" s="87">
        <f t="shared" si="3"/>
        <v>0</v>
      </c>
      <c r="W7" s="93"/>
      <c r="X7" s="94"/>
      <c r="Y7" s="94"/>
      <c r="Z7" s="76"/>
      <c r="AA7" s="76"/>
      <c r="AB7" s="95"/>
      <c r="AC7" s="96"/>
      <c r="AD7" s="95"/>
      <c r="AE7" s="95"/>
      <c r="AF7" s="95"/>
      <c r="AG7" s="95"/>
      <c r="AH7" s="95"/>
      <c r="AI7" s="95"/>
      <c r="AJ7" s="97"/>
      <c r="AK7" s="95"/>
    </row>
    <row r="8" spans="1:37" ht="14.25" customHeight="1">
      <c r="A8" s="336" t="s">
        <v>1367</v>
      </c>
      <c r="B8" s="309">
        <v>380.34</v>
      </c>
      <c r="C8" s="309"/>
      <c r="D8" s="306">
        <f t="shared" si="0"/>
        <v>380.34</v>
      </c>
      <c r="E8" s="212" t="s">
        <v>365</v>
      </c>
      <c r="F8" s="307">
        <v>9</v>
      </c>
      <c r="G8" s="87">
        <f t="shared" si="1"/>
        <v>0</v>
      </c>
      <c r="H8" s="87">
        <f t="shared" si="1"/>
        <v>0</v>
      </c>
      <c r="I8" s="87">
        <f t="shared" si="1"/>
        <v>0</v>
      </c>
      <c r="J8" s="87">
        <f t="shared" si="1"/>
        <v>0</v>
      </c>
      <c r="K8" s="87">
        <f t="shared" si="1"/>
        <v>0</v>
      </c>
      <c r="L8" s="87">
        <f t="shared" si="1"/>
        <v>0</v>
      </c>
      <c r="M8" s="87">
        <f t="shared" si="1"/>
        <v>0</v>
      </c>
      <c r="N8" s="87">
        <f t="shared" si="1"/>
        <v>0</v>
      </c>
      <c r="O8" s="87">
        <f t="shared" si="1"/>
        <v>380.34</v>
      </c>
      <c r="P8" s="87">
        <f t="shared" si="1"/>
        <v>0</v>
      </c>
      <c r="Q8" s="87">
        <f t="shared" si="1"/>
        <v>0</v>
      </c>
      <c r="R8" s="87">
        <f t="shared" si="1"/>
        <v>0</v>
      </c>
      <c r="S8" s="87">
        <f t="shared" si="1"/>
        <v>0</v>
      </c>
      <c r="T8" s="87">
        <f t="shared" si="2"/>
        <v>380.34</v>
      </c>
      <c r="V8" s="87">
        <f t="shared" si="3"/>
        <v>0</v>
      </c>
      <c r="W8" s="93"/>
      <c r="X8" s="94"/>
      <c r="Y8" s="94"/>
      <c r="Z8" s="77"/>
      <c r="AA8" s="76"/>
      <c r="AB8" s="95"/>
      <c r="AC8" s="96"/>
      <c r="AD8" s="95"/>
      <c r="AE8" s="95"/>
      <c r="AF8" s="95"/>
      <c r="AG8" s="95"/>
      <c r="AH8" s="95"/>
      <c r="AI8" s="95"/>
      <c r="AJ8" s="97"/>
      <c r="AK8" s="95"/>
    </row>
    <row r="9" spans="1:37" ht="14.25" customHeight="1">
      <c r="A9" s="337"/>
      <c r="B9" s="309"/>
      <c r="C9" s="309"/>
      <c r="D9" s="306">
        <f t="shared" si="0"/>
        <v>0</v>
      </c>
      <c r="E9" s="307"/>
      <c r="F9" s="307"/>
      <c r="G9" s="87">
        <f t="shared" si="1"/>
        <v>0</v>
      </c>
      <c r="H9" s="87">
        <f t="shared" si="1"/>
        <v>0</v>
      </c>
      <c r="I9" s="87">
        <f t="shared" si="1"/>
        <v>0</v>
      </c>
      <c r="J9" s="87">
        <f t="shared" si="1"/>
        <v>0</v>
      </c>
      <c r="K9" s="87">
        <f t="shared" si="1"/>
        <v>0</v>
      </c>
      <c r="L9" s="87">
        <f t="shared" si="1"/>
        <v>0</v>
      </c>
      <c r="M9" s="87">
        <f t="shared" si="1"/>
        <v>0</v>
      </c>
      <c r="N9" s="87">
        <f t="shared" si="1"/>
        <v>0</v>
      </c>
      <c r="O9" s="87">
        <f t="shared" si="1"/>
        <v>0</v>
      </c>
      <c r="P9" s="87">
        <f t="shared" si="1"/>
        <v>0</v>
      </c>
      <c r="Q9" s="87">
        <f t="shared" si="1"/>
        <v>0</v>
      </c>
      <c r="R9" s="87">
        <f t="shared" si="1"/>
        <v>0</v>
      </c>
      <c r="S9" s="87">
        <f t="shared" si="1"/>
        <v>0</v>
      </c>
      <c r="T9" s="87">
        <f t="shared" si="2"/>
        <v>0</v>
      </c>
      <c r="V9" s="87">
        <f t="shared" si="3"/>
        <v>0</v>
      </c>
      <c r="W9" s="93"/>
      <c r="X9" s="94"/>
      <c r="Y9" s="94"/>
      <c r="Z9" s="77"/>
      <c r="AA9" s="77"/>
      <c r="AB9" s="95"/>
      <c r="AC9" s="96"/>
      <c r="AD9" s="95"/>
      <c r="AE9" s="95"/>
      <c r="AF9" s="95"/>
      <c r="AG9" s="95"/>
      <c r="AH9" s="95"/>
      <c r="AI9" s="95"/>
      <c r="AJ9" s="97"/>
      <c r="AK9" s="95"/>
    </row>
    <row r="10" spans="1:37" ht="14.25" customHeight="1">
      <c r="A10" s="337"/>
      <c r="B10" s="309"/>
      <c r="C10" s="309"/>
      <c r="D10" s="306">
        <f t="shared" si="0"/>
        <v>0</v>
      </c>
      <c r="E10" s="307"/>
      <c r="F10" s="307"/>
      <c r="G10" s="87">
        <f t="shared" si="1"/>
        <v>0</v>
      </c>
      <c r="H10" s="87">
        <f t="shared" si="1"/>
        <v>0</v>
      </c>
      <c r="I10" s="87">
        <f t="shared" si="1"/>
        <v>0</v>
      </c>
      <c r="J10" s="87">
        <f t="shared" si="1"/>
        <v>0</v>
      </c>
      <c r="K10" s="87">
        <f t="shared" si="1"/>
        <v>0</v>
      </c>
      <c r="L10" s="87">
        <f t="shared" si="1"/>
        <v>0</v>
      </c>
      <c r="M10" s="87">
        <f t="shared" si="1"/>
        <v>0</v>
      </c>
      <c r="N10" s="87">
        <f t="shared" si="1"/>
        <v>0</v>
      </c>
      <c r="O10" s="87">
        <f t="shared" si="1"/>
        <v>0</v>
      </c>
      <c r="P10" s="87">
        <f t="shared" si="1"/>
        <v>0</v>
      </c>
      <c r="Q10" s="87">
        <f t="shared" si="1"/>
        <v>0</v>
      </c>
      <c r="R10" s="87">
        <f t="shared" si="1"/>
        <v>0</v>
      </c>
      <c r="S10" s="87">
        <f t="shared" si="1"/>
        <v>0</v>
      </c>
      <c r="T10" s="87">
        <f t="shared" si="2"/>
        <v>0</v>
      </c>
      <c r="V10" s="87">
        <f t="shared" si="3"/>
        <v>0</v>
      </c>
      <c r="W10" s="93"/>
      <c r="X10" s="94"/>
      <c r="Y10" s="94"/>
      <c r="Z10" s="77"/>
      <c r="AA10" s="77"/>
      <c r="AB10" s="95"/>
      <c r="AC10" s="96"/>
      <c r="AD10" s="95"/>
      <c r="AE10" s="95"/>
      <c r="AF10" s="95"/>
      <c r="AG10" s="95"/>
      <c r="AH10" s="95"/>
      <c r="AI10" s="95"/>
      <c r="AJ10" s="97"/>
      <c r="AK10" s="95"/>
    </row>
    <row r="11" spans="1:37" ht="14.25" customHeight="1">
      <c r="A11" s="310" t="s">
        <v>387</v>
      </c>
      <c r="B11" s="309">
        <v>89.59</v>
      </c>
      <c r="C11" s="309">
        <v>4.4800000000000004</v>
      </c>
      <c r="D11" s="306">
        <f t="shared" si="0"/>
        <v>94.070000000000007</v>
      </c>
      <c r="E11" s="212" t="s">
        <v>211</v>
      </c>
      <c r="F11" s="307">
        <v>6</v>
      </c>
      <c r="G11" s="87">
        <f t="shared" si="1"/>
        <v>0</v>
      </c>
      <c r="H11" s="87">
        <f t="shared" si="1"/>
        <v>0</v>
      </c>
      <c r="I11" s="87">
        <f t="shared" si="1"/>
        <v>0</v>
      </c>
      <c r="J11" s="87">
        <f t="shared" si="1"/>
        <v>0</v>
      </c>
      <c r="K11" s="87">
        <f t="shared" si="1"/>
        <v>0</v>
      </c>
      <c r="L11" s="87">
        <f t="shared" si="1"/>
        <v>89.59</v>
      </c>
      <c r="M11" s="87">
        <f t="shared" si="1"/>
        <v>0</v>
      </c>
      <c r="N11" s="87">
        <f t="shared" si="1"/>
        <v>0</v>
      </c>
      <c r="O11" s="87">
        <f t="shared" si="1"/>
        <v>0</v>
      </c>
      <c r="P11" s="87">
        <f t="shared" si="1"/>
        <v>0</v>
      </c>
      <c r="Q11" s="87">
        <f t="shared" si="1"/>
        <v>0</v>
      </c>
      <c r="R11" s="87">
        <f t="shared" si="1"/>
        <v>0</v>
      </c>
      <c r="S11" s="87">
        <f t="shared" si="1"/>
        <v>0</v>
      </c>
      <c r="T11" s="87">
        <f t="shared" si="2"/>
        <v>89.59</v>
      </c>
      <c r="V11" s="87">
        <f t="shared" si="3"/>
        <v>0</v>
      </c>
      <c r="W11" s="93"/>
      <c r="X11" s="94"/>
      <c r="Y11" s="94"/>
      <c r="Z11" s="77"/>
      <c r="AA11" s="77"/>
      <c r="AB11" s="95"/>
      <c r="AC11" s="96"/>
      <c r="AD11" s="95"/>
      <c r="AE11" s="95"/>
      <c r="AF11" s="95"/>
      <c r="AG11" s="95"/>
      <c r="AH11" s="95"/>
      <c r="AI11" s="95"/>
      <c r="AJ11" s="97"/>
      <c r="AK11" s="95"/>
    </row>
    <row r="12" spans="1:37" ht="14.25" customHeight="1">
      <c r="A12" s="337"/>
      <c r="B12" s="309"/>
      <c r="C12" s="309"/>
      <c r="D12" s="306">
        <f t="shared" si="0"/>
        <v>0</v>
      </c>
      <c r="E12" s="307"/>
      <c r="F12" s="307"/>
      <c r="G12" s="87">
        <f t="shared" si="1"/>
        <v>0</v>
      </c>
      <c r="H12" s="87">
        <f t="shared" si="1"/>
        <v>0</v>
      </c>
      <c r="I12" s="87">
        <f t="shared" si="1"/>
        <v>0</v>
      </c>
      <c r="J12" s="87">
        <f t="shared" si="1"/>
        <v>0</v>
      </c>
      <c r="K12" s="87">
        <f t="shared" si="1"/>
        <v>0</v>
      </c>
      <c r="L12" s="87">
        <f t="shared" si="1"/>
        <v>0</v>
      </c>
      <c r="M12" s="87">
        <f t="shared" si="1"/>
        <v>0</v>
      </c>
      <c r="N12" s="87">
        <f t="shared" si="1"/>
        <v>0</v>
      </c>
      <c r="O12" s="87">
        <f t="shared" si="1"/>
        <v>0</v>
      </c>
      <c r="P12" s="87">
        <f t="shared" si="1"/>
        <v>0</v>
      </c>
      <c r="Q12" s="87">
        <f t="shared" si="1"/>
        <v>0</v>
      </c>
      <c r="R12" s="87">
        <f t="shared" si="1"/>
        <v>0</v>
      </c>
      <c r="S12" s="87">
        <f t="shared" si="1"/>
        <v>0</v>
      </c>
      <c r="T12" s="87">
        <f t="shared" si="2"/>
        <v>0</v>
      </c>
      <c r="V12" s="87">
        <f t="shared" si="3"/>
        <v>0</v>
      </c>
      <c r="W12" s="93"/>
      <c r="X12" s="94"/>
      <c r="Y12" s="94"/>
      <c r="Z12" s="77"/>
      <c r="AA12" s="77"/>
      <c r="AB12" s="95"/>
      <c r="AC12" s="96"/>
      <c r="AD12" s="95"/>
      <c r="AE12" s="95"/>
      <c r="AF12" s="95"/>
      <c r="AG12" s="95"/>
      <c r="AH12" s="95"/>
      <c r="AI12" s="95"/>
      <c r="AJ12" s="97"/>
      <c r="AK12" s="95"/>
    </row>
    <row r="13" spans="1:37" ht="14.25" customHeight="1">
      <c r="A13" s="311"/>
      <c r="B13" s="309"/>
      <c r="C13" s="309"/>
      <c r="D13" s="306">
        <f t="shared" si="0"/>
        <v>0</v>
      </c>
      <c r="E13" s="307"/>
      <c r="F13" s="307"/>
      <c r="G13" s="87">
        <f t="shared" si="1"/>
        <v>0</v>
      </c>
      <c r="H13" s="87">
        <f t="shared" si="1"/>
        <v>0</v>
      </c>
      <c r="I13" s="87">
        <f t="shared" si="1"/>
        <v>0</v>
      </c>
      <c r="J13" s="87">
        <f t="shared" si="1"/>
        <v>0</v>
      </c>
      <c r="K13" s="87">
        <f t="shared" si="1"/>
        <v>0</v>
      </c>
      <c r="L13" s="87">
        <f t="shared" si="1"/>
        <v>0</v>
      </c>
      <c r="M13" s="87">
        <f t="shared" si="1"/>
        <v>0</v>
      </c>
      <c r="N13" s="87">
        <f t="shared" si="1"/>
        <v>0</v>
      </c>
      <c r="O13" s="87">
        <f t="shared" si="1"/>
        <v>0</v>
      </c>
      <c r="P13" s="87">
        <f t="shared" si="1"/>
        <v>0</v>
      </c>
      <c r="Q13" s="87">
        <f t="shared" si="1"/>
        <v>0</v>
      </c>
      <c r="R13" s="87">
        <f t="shared" si="1"/>
        <v>0</v>
      </c>
      <c r="S13" s="87">
        <f t="shared" si="1"/>
        <v>0</v>
      </c>
      <c r="T13" s="87">
        <f t="shared" si="2"/>
        <v>0</v>
      </c>
      <c r="V13" s="87">
        <f t="shared" si="3"/>
        <v>0</v>
      </c>
      <c r="W13" s="93"/>
      <c r="X13" s="94"/>
      <c r="Y13" s="94"/>
      <c r="Z13" s="77"/>
      <c r="AA13" s="77"/>
      <c r="AB13" s="95"/>
      <c r="AC13" s="96"/>
      <c r="AD13" s="95"/>
      <c r="AE13" s="95"/>
      <c r="AF13" s="95"/>
      <c r="AG13" s="95"/>
      <c r="AH13" s="95"/>
      <c r="AI13" s="95"/>
      <c r="AJ13" s="97"/>
      <c r="AK13" s="95"/>
    </row>
    <row r="14" spans="1:37" ht="14.25" customHeight="1">
      <c r="A14" s="310"/>
      <c r="B14" s="309"/>
      <c r="C14" s="306"/>
      <c r="D14" s="306">
        <f t="shared" si="0"/>
        <v>0</v>
      </c>
      <c r="E14" s="307"/>
      <c r="F14" s="307"/>
      <c r="G14" s="87">
        <f t="shared" si="1"/>
        <v>0</v>
      </c>
      <c r="H14" s="87">
        <f t="shared" si="1"/>
        <v>0</v>
      </c>
      <c r="I14" s="87">
        <f t="shared" si="1"/>
        <v>0</v>
      </c>
      <c r="J14" s="87">
        <f t="shared" si="1"/>
        <v>0</v>
      </c>
      <c r="K14" s="87">
        <f t="shared" si="1"/>
        <v>0</v>
      </c>
      <c r="L14" s="87">
        <f t="shared" si="1"/>
        <v>0</v>
      </c>
      <c r="M14" s="87">
        <f t="shared" si="1"/>
        <v>0</v>
      </c>
      <c r="N14" s="87">
        <f t="shared" si="1"/>
        <v>0</v>
      </c>
      <c r="O14" s="87">
        <f t="shared" si="1"/>
        <v>0</v>
      </c>
      <c r="P14" s="87">
        <f t="shared" si="1"/>
        <v>0</v>
      </c>
      <c r="Q14" s="87">
        <f t="shared" si="1"/>
        <v>0</v>
      </c>
      <c r="R14" s="87">
        <f t="shared" si="1"/>
        <v>0</v>
      </c>
      <c r="S14" s="87">
        <f t="shared" si="1"/>
        <v>0</v>
      </c>
      <c r="T14" s="87">
        <f t="shared" si="2"/>
        <v>0</v>
      </c>
      <c r="V14" s="87">
        <f t="shared" si="3"/>
        <v>0</v>
      </c>
      <c r="W14" s="93"/>
      <c r="X14" s="94"/>
      <c r="Y14" s="94"/>
      <c r="Z14" s="76"/>
      <c r="AA14" s="76"/>
      <c r="AB14" s="95"/>
      <c r="AC14" s="96"/>
      <c r="AD14" s="95"/>
      <c r="AE14" s="95"/>
      <c r="AF14" s="95"/>
      <c r="AG14" s="95"/>
      <c r="AH14" s="95"/>
      <c r="AI14" s="95"/>
      <c r="AJ14" s="97"/>
      <c r="AK14" s="95"/>
    </row>
    <row r="15" spans="1:37" ht="14.25" customHeight="1">
      <c r="A15" s="312" t="s">
        <v>217</v>
      </c>
      <c r="B15" s="313">
        <f t="shared" ref="B15:D15" si="4">SUM(B3:B14)</f>
        <v>2105.25</v>
      </c>
      <c r="C15" s="313">
        <f t="shared" si="4"/>
        <v>178.48</v>
      </c>
      <c r="D15" s="313">
        <f t="shared" si="4"/>
        <v>2283.73</v>
      </c>
      <c r="E15" s="91"/>
      <c r="F15" s="104"/>
      <c r="G15" s="105">
        <f t="shared" ref="G15:T15" si="5">SUM(G3:G14)</f>
        <v>713.31999999999994</v>
      </c>
      <c r="H15" s="105">
        <f t="shared" si="5"/>
        <v>0</v>
      </c>
      <c r="I15" s="105">
        <f t="shared" si="5"/>
        <v>870</v>
      </c>
      <c r="J15" s="105">
        <f t="shared" si="5"/>
        <v>0</v>
      </c>
      <c r="K15" s="105">
        <f t="shared" si="5"/>
        <v>0</v>
      </c>
      <c r="L15" s="105">
        <f t="shared" si="5"/>
        <v>89.59</v>
      </c>
      <c r="M15" s="105">
        <f t="shared" si="5"/>
        <v>0</v>
      </c>
      <c r="N15" s="105">
        <f t="shared" si="5"/>
        <v>0</v>
      </c>
      <c r="O15" s="105">
        <f t="shared" si="5"/>
        <v>432.34</v>
      </c>
      <c r="P15" s="105">
        <f t="shared" si="5"/>
        <v>0</v>
      </c>
      <c r="Q15" s="105">
        <f t="shared" si="5"/>
        <v>0</v>
      </c>
      <c r="R15" s="105">
        <f t="shared" si="5"/>
        <v>0</v>
      </c>
      <c r="S15" s="105">
        <f t="shared" si="5"/>
        <v>0</v>
      </c>
      <c r="T15" s="105">
        <f t="shared" si="5"/>
        <v>2105.25</v>
      </c>
      <c r="V15" s="87">
        <f t="shared" si="3"/>
        <v>0</v>
      </c>
      <c r="W15" s="93"/>
      <c r="X15" s="94"/>
      <c r="Y15" s="94"/>
      <c r="Z15" s="76"/>
      <c r="AA15" s="76"/>
      <c r="AB15" s="95"/>
      <c r="AC15" s="96"/>
      <c r="AD15" s="95"/>
      <c r="AE15" s="95"/>
      <c r="AF15" s="95"/>
      <c r="AG15" s="95"/>
      <c r="AH15" s="95"/>
      <c r="AI15" s="95"/>
      <c r="AJ15" s="97"/>
      <c r="AK15" s="95"/>
    </row>
    <row r="16" spans="1:37" ht="14.25" customHeight="1">
      <c r="A16" s="305" t="s">
        <v>570</v>
      </c>
      <c r="B16" s="306">
        <v>379.76</v>
      </c>
      <c r="C16" s="306"/>
      <c r="D16" s="306">
        <f t="shared" ref="D16:D27" si="6">SUM(B16:C16)</f>
        <v>379.76</v>
      </c>
      <c r="E16" s="212" t="s">
        <v>365</v>
      </c>
      <c r="F16" s="307">
        <v>1</v>
      </c>
      <c r="G16" s="87">
        <f t="shared" ref="G16:S27" si="7">IF($F16=G$1,+$B16,0)</f>
        <v>379.76</v>
      </c>
      <c r="H16" s="87">
        <f t="shared" si="7"/>
        <v>0</v>
      </c>
      <c r="I16" s="87">
        <f t="shared" si="7"/>
        <v>0</v>
      </c>
      <c r="J16" s="87">
        <f t="shared" si="7"/>
        <v>0</v>
      </c>
      <c r="K16" s="87">
        <f t="shared" si="7"/>
        <v>0</v>
      </c>
      <c r="L16" s="87">
        <f t="shared" si="7"/>
        <v>0</v>
      </c>
      <c r="M16" s="87">
        <f t="shared" si="7"/>
        <v>0</v>
      </c>
      <c r="N16" s="87">
        <f t="shared" si="7"/>
        <v>0</v>
      </c>
      <c r="O16" s="87">
        <f t="shared" si="7"/>
        <v>0</v>
      </c>
      <c r="P16" s="87">
        <f t="shared" si="7"/>
        <v>0</v>
      </c>
      <c r="Q16" s="87">
        <f t="shared" si="7"/>
        <v>0</v>
      </c>
      <c r="R16" s="87">
        <f t="shared" si="7"/>
        <v>0</v>
      </c>
      <c r="S16" s="87">
        <f t="shared" si="7"/>
        <v>0</v>
      </c>
      <c r="T16" s="87">
        <f t="shared" ref="T16:T27" si="8">SUM(G16:R16)</f>
        <v>379.76</v>
      </c>
      <c r="V16" s="87">
        <f t="shared" si="3"/>
        <v>0</v>
      </c>
      <c r="W16" s="93"/>
      <c r="X16" s="94"/>
      <c r="Y16" s="94"/>
      <c r="Z16" s="77"/>
      <c r="AA16" s="77"/>
      <c r="AB16" s="95"/>
      <c r="AC16" s="96"/>
      <c r="AD16" s="95"/>
      <c r="AE16" s="95"/>
      <c r="AF16" s="95"/>
      <c r="AG16" s="95"/>
      <c r="AH16" s="95"/>
      <c r="AI16" s="95"/>
      <c r="AJ16" s="97"/>
      <c r="AK16" s="95"/>
    </row>
    <row r="17" spans="1:37" ht="14.25" customHeight="1">
      <c r="A17" s="305" t="s">
        <v>572</v>
      </c>
      <c r="B17" s="309">
        <v>32.58</v>
      </c>
      <c r="C17" s="309"/>
      <c r="D17" s="306">
        <f t="shared" si="6"/>
        <v>32.58</v>
      </c>
      <c r="E17" s="212" t="s">
        <v>211</v>
      </c>
      <c r="F17" s="307">
        <v>1</v>
      </c>
      <c r="G17" s="87">
        <f t="shared" si="7"/>
        <v>32.58</v>
      </c>
      <c r="H17" s="87">
        <f t="shared" si="7"/>
        <v>0</v>
      </c>
      <c r="I17" s="87">
        <f t="shared" si="7"/>
        <v>0</v>
      </c>
      <c r="J17" s="87">
        <f t="shared" si="7"/>
        <v>0</v>
      </c>
      <c r="K17" s="87">
        <f t="shared" si="7"/>
        <v>0</v>
      </c>
      <c r="L17" s="87">
        <f t="shared" si="7"/>
        <v>0</v>
      </c>
      <c r="M17" s="87">
        <f t="shared" si="7"/>
        <v>0</v>
      </c>
      <c r="N17" s="87">
        <f t="shared" si="7"/>
        <v>0</v>
      </c>
      <c r="O17" s="87">
        <f t="shared" si="7"/>
        <v>0</v>
      </c>
      <c r="P17" s="87">
        <f t="shared" si="7"/>
        <v>0</v>
      </c>
      <c r="Q17" s="87">
        <f t="shared" si="7"/>
        <v>0</v>
      </c>
      <c r="R17" s="87">
        <f t="shared" si="7"/>
        <v>0</v>
      </c>
      <c r="S17" s="87">
        <f t="shared" si="7"/>
        <v>0</v>
      </c>
      <c r="T17" s="87">
        <f t="shared" si="8"/>
        <v>32.58</v>
      </c>
      <c r="V17" s="87">
        <f t="shared" si="3"/>
        <v>0</v>
      </c>
      <c r="W17" s="93"/>
      <c r="X17" s="94"/>
      <c r="Y17" s="94"/>
      <c r="Z17" s="77"/>
      <c r="AA17" s="77"/>
      <c r="AB17" s="95"/>
      <c r="AC17" s="96"/>
      <c r="AD17" s="95"/>
      <c r="AE17" s="95"/>
      <c r="AF17" s="95"/>
      <c r="AG17" s="95"/>
      <c r="AH17" s="95"/>
      <c r="AI17" s="95"/>
      <c r="AJ17" s="97"/>
      <c r="AK17" s="95"/>
    </row>
    <row r="18" spans="1:37" ht="14.25" customHeight="1">
      <c r="A18" s="336"/>
      <c r="B18" s="309"/>
      <c r="C18" s="309"/>
      <c r="D18" s="306">
        <f t="shared" si="6"/>
        <v>0</v>
      </c>
      <c r="E18" s="212" t="s">
        <v>211</v>
      </c>
      <c r="F18" s="307">
        <v>2</v>
      </c>
      <c r="G18" s="87">
        <f t="shared" si="7"/>
        <v>0</v>
      </c>
      <c r="H18" s="87">
        <f t="shared" si="7"/>
        <v>0</v>
      </c>
      <c r="I18" s="87">
        <f t="shared" si="7"/>
        <v>0</v>
      </c>
      <c r="J18" s="87">
        <f t="shared" si="7"/>
        <v>0</v>
      </c>
      <c r="K18" s="87">
        <f t="shared" si="7"/>
        <v>0</v>
      </c>
      <c r="L18" s="87">
        <f t="shared" si="7"/>
        <v>0</v>
      </c>
      <c r="M18" s="87">
        <f t="shared" si="7"/>
        <v>0</v>
      </c>
      <c r="N18" s="87">
        <f t="shared" si="7"/>
        <v>0</v>
      </c>
      <c r="O18" s="87">
        <f t="shared" si="7"/>
        <v>0</v>
      </c>
      <c r="P18" s="87">
        <f t="shared" si="7"/>
        <v>0</v>
      </c>
      <c r="Q18" s="87">
        <f t="shared" si="7"/>
        <v>0</v>
      </c>
      <c r="R18" s="87">
        <f t="shared" si="7"/>
        <v>0</v>
      </c>
      <c r="S18" s="87">
        <f t="shared" si="7"/>
        <v>0</v>
      </c>
      <c r="T18" s="87">
        <f t="shared" ref="T18" si="9">SUM(G18:R18)</f>
        <v>0</v>
      </c>
      <c r="V18" s="87">
        <f t="shared" si="3"/>
        <v>0</v>
      </c>
      <c r="W18" s="93"/>
      <c r="X18" s="94"/>
      <c r="Y18" s="94"/>
      <c r="Z18" s="77"/>
      <c r="AA18" s="77"/>
      <c r="AB18" s="95"/>
      <c r="AC18" s="96"/>
      <c r="AD18" s="95"/>
      <c r="AE18" s="95"/>
      <c r="AF18" s="95"/>
      <c r="AG18" s="95"/>
      <c r="AH18" s="95"/>
      <c r="AI18" s="95"/>
      <c r="AJ18" s="97"/>
      <c r="AK18" s="95"/>
    </row>
    <row r="19" spans="1:37" ht="13.5" customHeight="1">
      <c r="A19" s="336" t="s">
        <v>1377</v>
      </c>
      <c r="B19" s="306">
        <v>1472.02</v>
      </c>
      <c r="C19" s="306"/>
      <c r="D19" s="306">
        <f t="shared" si="6"/>
        <v>1472.02</v>
      </c>
      <c r="E19" s="212" t="s">
        <v>365</v>
      </c>
      <c r="F19" s="307">
        <v>2</v>
      </c>
      <c r="G19" s="87">
        <f t="shared" si="7"/>
        <v>0</v>
      </c>
      <c r="H19" s="87">
        <f t="shared" si="7"/>
        <v>1472.02</v>
      </c>
      <c r="I19" s="87">
        <f t="shared" si="7"/>
        <v>0</v>
      </c>
      <c r="J19" s="87">
        <f t="shared" si="7"/>
        <v>0</v>
      </c>
      <c r="K19" s="87">
        <f t="shared" si="7"/>
        <v>0</v>
      </c>
      <c r="L19" s="87">
        <f t="shared" si="7"/>
        <v>0</v>
      </c>
      <c r="M19" s="87">
        <f t="shared" si="7"/>
        <v>0</v>
      </c>
      <c r="N19" s="87">
        <f t="shared" si="7"/>
        <v>0</v>
      </c>
      <c r="O19" s="87">
        <f t="shared" si="7"/>
        <v>0</v>
      </c>
      <c r="P19" s="87">
        <f t="shared" si="7"/>
        <v>0</v>
      </c>
      <c r="Q19" s="87">
        <f t="shared" si="7"/>
        <v>0</v>
      </c>
      <c r="R19" s="87">
        <f t="shared" si="7"/>
        <v>0</v>
      </c>
      <c r="S19" s="87">
        <f t="shared" si="7"/>
        <v>0</v>
      </c>
      <c r="T19" s="87">
        <f t="shared" si="8"/>
        <v>1472.02</v>
      </c>
      <c r="V19" s="87">
        <f t="shared" si="3"/>
        <v>0</v>
      </c>
      <c r="W19" s="93"/>
      <c r="X19" s="94"/>
      <c r="Y19" s="99"/>
      <c r="Z19" s="77"/>
      <c r="AA19" s="76"/>
      <c r="AB19" s="95"/>
      <c r="AC19" s="96"/>
      <c r="AD19" s="95"/>
      <c r="AE19" s="95"/>
      <c r="AF19" s="95"/>
      <c r="AG19" s="95"/>
      <c r="AH19" s="95"/>
      <c r="AI19" s="95"/>
      <c r="AJ19" s="97"/>
      <c r="AK19" s="95"/>
    </row>
    <row r="20" spans="1:37" ht="14.25" customHeight="1">
      <c r="A20" s="336" t="s">
        <v>1378</v>
      </c>
      <c r="B20" s="309">
        <v>23.97</v>
      </c>
      <c r="C20" s="309"/>
      <c r="D20" s="306">
        <f t="shared" si="6"/>
        <v>23.97</v>
      </c>
      <c r="E20" s="212" t="s">
        <v>365</v>
      </c>
      <c r="F20" s="307">
        <v>5</v>
      </c>
      <c r="G20" s="87">
        <f t="shared" si="7"/>
        <v>0</v>
      </c>
      <c r="H20" s="87">
        <f t="shared" si="7"/>
        <v>0</v>
      </c>
      <c r="I20" s="87">
        <f t="shared" si="7"/>
        <v>0</v>
      </c>
      <c r="J20" s="87">
        <f t="shared" si="7"/>
        <v>0</v>
      </c>
      <c r="K20" s="87">
        <f t="shared" si="7"/>
        <v>23.97</v>
      </c>
      <c r="L20" s="87">
        <f t="shared" si="7"/>
        <v>0</v>
      </c>
      <c r="M20" s="87">
        <f t="shared" si="7"/>
        <v>0</v>
      </c>
      <c r="N20" s="87">
        <f t="shared" si="7"/>
        <v>0</v>
      </c>
      <c r="O20" s="87">
        <f t="shared" si="7"/>
        <v>0</v>
      </c>
      <c r="P20" s="87">
        <f t="shared" si="7"/>
        <v>0</v>
      </c>
      <c r="Q20" s="87">
        <f t="shared" si="7"/>
        <v>0</v>
      </c>
      <c r="R20" s="87">
        <f t="shared" si="7"/>
        <v>0</v>
      </c>
      <c r="S20" s="87">
        <f t="shared" si="7"/>
        <v>0</v>
      </c>
      <c r="T20" s="87">
        <f t="shared" si="8"/>
        <v>23.97</v>
      </c>
      <c r="V20" s="87">
        <f t="shared" si="3"/>
        <v>0</v>
      </c>
      <c r="W20" s="93"/>
      <c r="X20" s="94"/>
      <c r="Y20" s="94"/>
      <c r="Z20" s="77"/>
      <c r="AA20" s="77"/>
      <c r="AB20" s="95"/>
      <c r="AC20" s="96"/>
      <c r="AD20" s="95"/>
      <c r="AE20" s="95"/>
      <c r="AF20" s="95"/>
      <c r="AG20" s="95"/>
      <c r="AH20" s="95"/>
      <c r="AI20" s="95"/>
      <c r="AJ20" s="97"/>
      <c r="AK20" s="95"/>
    </row>
    <row r="21" spans="1:37" ht="14.25" customHeight="1">
      <c r="A21" s="337" t="s">
        <v>212</v>
      </c>
      <c r="B21" s="309">
        <v>420</v>
      </c>
      <c r="C21" s="309">
        <v>84</v>
      </c>
      <c r="D21" s="306">
        <f t="shared" si="6"/>
        <v>504</v>
      </c>
      <c r="E21" s="212" t="s">
        <v>365</v>
      </c>
      <c r="F21" s="307">
        <v>3</v>
      </c>
      <c r="G21" s="87">
        <f t="shared" si="7"/>
        <v>0</v>
      </c>
      <c r="H21" s="87">
        <f t="shared" si="7"/>
        <v>0</v>
      </c>
      <c r="I21" s="87">
        <f t="shared" si="7"/>
        <v>420</v>
      </c>
      <c r="J21" s="87">
        <f t="shared" si="7"/>
        <v>0</v>
      </c>
      <c r="K21" s="87">
        <f t="shared" si="7"/>
        <v>0</v>
      </c>
      <c r="L21" s="87">
        <f t="shared" si="7"/>
        <v>0</v>
      </c>
      <c r="M21" s="87">
        <f t="shared" si="7"/>
        <v>0</v>
      </c>
      <c r="N21" s="87">
        <f t="shared" si="7"/>
        <v>0</v>
      </c>
      <c r="O21" s="87">
        <f t="shared" si="7"/>
        <v>0</v>
      </c>
      <c r="P21" s="87">
        <f t="shared" si="7"/>
        <v>0</v>
      </c>
      <c r="Q21" s="87">
        <f t="shared" si="7"/>
        <v>0</v>
      </c>
      <c r="R21" s="87">
        <f t="shared" si="7"/>
        <v>0</v>
      </c>
      <c r="S21" s="87">
        <f t="shared" si="7"/>
        <v>0</v>
      </c>
      <c r="T21" s="87">
        <f t="shared" si="8"/>
        <v>420</v>
      </c>
      <c r="V21" s="87">
        <f t="shared" si="3"/>
        <v>0</v>
      </c>
      <c r="W21" s="93"/>
      <c r="X21" s="94"/>
      <c r="Y21" s="94"/>
      <c r="Z21" s="76"/>
      <c r="AA21" s="76"/>
      <c r="AB21" s="95"/>
      <c r="AC21" s="96"/>
      <c r="AD21" s="95"/>
      <c r="AE21" s="95"/>
      <c r="AF21" s="95"/>
      <c r="AG21" s="95"/>
      <c r="AH21" s="95"/>
      <c r="AI21" s="95"/>
      <c r="AJ21" s="97"/>
      <c r="AK21" s="95"/>
    </row>
    <row r="22" spans="1:37" ht="14.25" customHeight="1">
      <c r="A22" s="336" t="s">
        <v>1315</v>
      </c>
      <c r="B22" s="309">
        <v>9.98</v>
      </c>
      <c r="C22" s="309"/>
      <c r="D22" s="306">
        <f t="shared" si="6"/>
        <v>9.98</v>
      </c>
      <c r="E22" s="212" t="s">
        <v>211</v>
      </c>
      <c r="F22" s="307">
        <v>2</v>
      </c>
      <c r="G22" s="87">
        <f t="shared" si="7"/>
        <v>0</v>
      </c>
      <c r="H22" s="87">
        <f t="shared" si="7"/>
        <v>9.98</v>
      </c>
      <c r="I22" s="87">
        <f t="shared" si="7"/>
        <v>0</v>
      </c>
      <c r="J22" s="87">
        <f t="shared" si="7"/>
        <v>0</v>
      </c>
      <c r="K22" s="87">
        <f t="shared" si="7"/>
        <v>0</v>
      </c>
      <c r="L22" s="87">
        <f t="shared" si="7"/>
        <v>0</v>
      </c>
      <c r="M22" s="87">
        <f t="shared" si="7"/>
        <v>0</v>
      </c>
      <c r="N22" s="87">
        <f t="shared" si="7"/>
        <v>0</v>
      </c>
      <c r="O22" s="87">
        <f t="shared" si="7"/>
        <v>0</v>
      </c>
      <c r="P22" s="87">
        <f t="shared" si="7"/>
        <v>0</v>
      </c>
      <c r="Q22" s="87">
        <f t="shared" si="7"/>
        <v>0</v>
      </c>
      <c r="R22" s="87">
        <f t="shared" si="7"/>
        <v>0</v>
      </c>
      <c r="S22" s="87">
        <f t="shared" si="7"/>
        <v>0</v>
      </c>
      <c r="T22" s="87">
        <f t="shared" si="8"/>
        <v>9.98</v>
      </c>
      <c r="V22" s="87">
        <f t="shared" si="3"/>
        <v>0</v>
      </c>
      <c r="W22" s="93"/>
      <c r="X22" s="94"/>
      <c r="Y22" s="94"/>
      <c r="Z22" s="76"/>
      <c r="AA22" s="76"/>
      <c r="AB22" s="95"/>
      <c r="AC22" s="96"/>
      <c r="AD22" s="95"/>
      <c r="AE22" s="95"/>
      <c r="AF22" s="95"/>
      <c r="AG22" s="95"/>
      <c r="AH22" s="95"/>
      <c r="AI22" s="95"/>
      <c r="AJ22" s="97"/>
      <c r="AK22" s="95"/>
    </row>
    <row r="23" spans="1:37" ht="14.25" customHeight="1">
      <c r="A23" s="337"/>
      <c r="B23" s="309"/>
      <c r="C23" s="309"/>
      <c r="D23" s="306">
        <f t="shared" si="6"/>
        <v>0</v>
      </c>
      <c r="E23" s="307"/>
      <c r="F23" s="307"/>
      <c r="G23" s="87">
        <f t="shared" si="7"/>
        <v>0</v>
      </c>
      <c r="H23" s="87">
        <f t="shared" si="7"/>
        <v>0</v>
      </c>
      <c r="I23" s="87">
        <f t="shared" si="7"/>
        <v>0</v>
      </c>
      <c r="J23" s="87">
        <f t="shared" si="7"/>
        <v>0</v>
      </c>
      <c r="K23" s="87">
        <f t="shared" si="7"/>
        <v>0</v>
      </c>
      <c r="L23" s="87">
        <f t="shared" si="7"/>
        <v>0</v>
      </c>
      <c r="M23" s="87">
        <f t="shared" si="7"/>
        <v>0</v>
      </c>
      <c r="N23" s="87">
        <f t="shared" si="7"/>
        <v>0</v>
      </c>
      <c r="O23" s="87">
        <f t="shared" si="7"/>
        <v>0</v>
      </c>
      <c r="P23" s="87">
        <f t="shared" si="7"/>
        <v>0</v>
      </c>
      <c r="Q23" s="87">
        <f t="shared" si="7"/>
        <v>0</v>
      </c>
      <c r="R23" s="87">
        <f t="shared" si="7"/>
        <v>0</v>
      </c>
      <c r="S23" s="87">
        <f t="shared" si="7"/>
        <v>0</v>
      </c>
      <c r="T23" s="87">
        <f t="shared" si="8"/>
        <v>0</v>
      </c>
      <c r="V23" s="87">
        <f t="shared" si="3"/>
        <v>0</v>
      </c>
      <c r="W23" s="93"/>
      <c r="X23" s="94"/>
      <c r="Y23" s="94"/>
      <c r="Z23" s="76"/>
      <c r="AA23" s="76"/>
      <c r="AB23" s="95"/>
      <c r="AC23" s="96"/>
      <c r="AD23" s="95"/>
      <c r="AE23" s="95"/>
      <c r="AF23" s="95"/>
      <c r="AG23" s="95"/>
      <c r="AH23" s="95"/>
      <c r="AI23" s="95"/>
      <c r="AJ23" s="97"/>
      <c r="AK23" s="95"/>
    </row>
    <row r="24" spans="1:37" ht="14.25" customHeight="1">
      <c r="A24" s="337"/>
      <c r="B24" s="309"/>
      <c r="C24" s="309"/>
      <c r="D24" s="306">
        <f t="shared" si="6"/>
        <v>0</v>
      </c>
      <c r="E24" s="307"/>
      <c r="F24" s="307"/>
      <c r="G24" s="87">
        <f t="shared" si="7"/>
        <v>0</v>
      </c>
      <c r="H24" s="87">
        <f t="shared" si="7"/>
        <v>0</v>
      </c>
      <c r="I24" s="87">
        <f t="shared" si="7"/>
        <v>0</v>
      </c>
      <c r="J24" s="87">
        <f t="shared" si="7"/>
        <v>0</v>
      </c>
      <c r="K24" s="87">
        <f t="shared" si="7"/>
        <v>0</v>
      </c>
      <c r="L24" s="87">
        <f t="shared" si="7"/>
        <v>0</v>
      </c>
      <c r="M24" s="87">
        <f t="shared" si="7"/>
        <v>0</v>
      </c>
      <c r="N24" s="87">
        <f t="shared" si="7"/>
        <v>0</v>
      </c>
      <c r="O24" s="87">
        <f t="shared" si="7"/>
        <v>0</v>
      </c>
      <c r="P24" s="87">
        <f t="shared" si="7"/>
        <v>0</v>
      </c>
      <c r="Q24" s="87">
        <f t="shared" si="7"/>
        <v>0</v>
      </c>
      <c r="R24" s="87">
        <f t="shared" si="7"/>
        <v>0</v>
      </c>
      <c r="S24" s="87">
        <f t="shared" si="7"/>
        <v>0</v>
      </c>
      <c r="T24" s="87">
        <f t="shared" si="8"/>
        <v>0</v>
      </c>
      <c r="V24" s="87">
        <f t="shared" si="3"/>
        <v>0</v>
      </c>
      <c r="W24" s="93"/>
      <c r="X24" s="94"/>
      <c r="Y24" s="94"/>
      <c r="Z24" s="76"/>
      <c r="AA24" s="76"/>
      <c r="AB24" s="95"/>
      <c r="AC24" s="96"/>
      <c r="AD24" s="95"/>
      <c r="AE24" s="95"/>
      <c r="AF24" s="95"/>
      <c r="AG24" s="95"/>
      <c r="AH24" s="95"/>
      <c r="AI24" s="95"/>
      <c r="AJ24" s="97"/>
      <c r="AK24" s="95"/>
    </row>
    <row r="25" spans="1:37" ht="14.25" customHeight="1">
      <c r="A25" s="310"/>
      <c r="B25" s="309"/>
      <c r="C25" s="306"/>
      <c r="D25" s="306">
        <f t="shared" si="6"/>
        <v>0</v>
      </c>
      <c r="E25" s="307"/>
      <c r="F25" s="307"/>
      <c r="G25" s="87">
        <f t="shared" si="7"/>
        <v>0</v>
      </c>
      <c r="H25" s="87">
        <f t="shared" si="7"/>
        <v>0</v>
      </c>
      <c r="I25" s="87">
        <f t="shared" si="7"/>
        <v>0</v>
      </c>
      <c r="J25" s="87">
        <f t="shared" si="7"/>
        <v>0</v>
      </c>
      <c r="K25" s="87">
        <f t="shared" si="7"/>
        <v>0</v>
      </c>
      <c r="L25" s="87">
        <f t="shared" si="7"/>
        <v>0</v>
      </c>
      <c r="M25" s="87">
        <f t="shared" si="7"/>
        <v>0</v>
      </c>
      <c r="N25" s="87">
        <f t="shared" si="7"/>
        <v>0</v>
      </c>
      <c r="O25" s="87">
        <f t="shared" si="7"/>
        <v>0</v>
      </c>
      <c r="P25" s="87">
        <f t="shared" si="7"/>
        <v>0</v>
      </c>
      <c r="Q25" s="87">
        <f t="shared" si="7"/>
        <v>0</v>
      </c>
      <c r="R25" s="87">
        <f t="shared" si="7"/>
        <v>0</v>
      </c>
      <c r="S25" s="87">
        <f t="shared" si="7"/>
        <v>0</v>
      </c>
      <c r="T25" s="87">
        <f t="shared" si="8"/>
        <v>0</v>
      </c>
      <c r="V25" s="87">
        <f t="shared" si="3"/>
        <v>0</v>
      </c>
      <c r="W25" s="93"/>
      <c r="X25" s="94"/>
      <c r="Y25" s="94"/>
      <c r="Z25" s="77"/>
      <c r="AA25" s="77"/>
      <c r="AB25" s="95"/>
      <c r="AC25" s="96"/>
      <c r="AD25" s="95"/>
      <c r="AE25" s="95"/>
      <c r="AF25" s="95"/>
      <c r="AG25" s="95"/>
      <c r="AH25" s="95"/>
      <c r="AI25" s="95"/>
      <c r="AJ25" s="97"/>
      <c r="AK25" s="95"/>
    </row>
    <row r="26" spans="1:37" ht="14.25" customHeight="1">
      <c r="A26" s="310" t="s">
        <v>387</v>
      </c>
      <c r="B26" s="309">
        <v>70.16</v>
      </c>
      <c r="C26" s="306">
        <v>3.51</v>
      </c>
      <c r="D26" s="306">
        <f t="shared" si="6"/>
        <v>73.67</v>
      </c>
      <c r="E26" s="212" t="s">
        <v>211</v>
      </c>
      <c r="F26" s="307">
        <v>6</v>
      </c>
      <c r="G26" s="87">
        <f t="shared" si="7"/>
        <v>0</v>
      </c>
      <c r="H26" s="87">
        <f t="shared" si="7"/>
        <v>0</v>
      </c>
      <c r="I26" s="87">
        <f t="shared" si="7"/>
        <v>0</v>
      </c>
      <c r="J26" s="87">
        <f t="shared" si="7"/>
        <v>0</v>
      </c>
      <c r="K26" s="87">
        <f t="shared" si="7"/>
        <v>0</v>
      </c>
      <c r="L26" s="87">
        <f t="shared" si="7"/>
        <v>70.16</v>
      </c>
      <c r="M26" s="87">
        <f t="shared" si="7"/>
        <v>0</v>
      </c>
      <c r="N26" s="87">
        <f t="shared" si="7"/>
        <v>0</v>
      </c>
      <c r="O26" s="87">
        <f t="shared" si="7"/>
        <v>0</v>
      </c>
      <c r="P26" s="87">
        <f t="shared" si="7"/>
        <v>0</v>
      </c>
      <c r="Q26" s="87">
        <f t="shared" si="7"/>
        <v>0</v>
      </c>
      <c r="R26" s="87">
        <f t="shared" si="7"/>
        <v>0</v>
      </c>
      <c r="S26" s="87">
        <f t="shared" si="7"/>
        <v>0</v>
      </c>
      <c r="T26" s="87">
        <f t="shared" si="8"/>
        <v>70.16</v>
      </c>
      <c r="V26" s="87">
        <f t="shared" si="3"/>
        <v>0</v>
      </c>
      <c r="W26" s="93"/>
      <c r="X26" s="94"/>
      <c r="Y26" s="94"/>
      <c r="Z26" s="77"/>
      <c r="AA26" s="76"/>
      <c r="AB26" s="95"/>
      <c r="AC26" s="96"/>
      <c r="AD26" s="95"/>
      <c r="AE26" s="95"/>
      <c r="AF26" s="95"/>
      <c r="AG26" s="95"/>
      <c r="AH26" s="95"/>
      <c r="AI26" s="95"/>
      <c r="AJ26" s="97"/>
      <c r="AK26" s="95"/>
    </row>
    <row r="27" spans="1:37" ht="14.25" customHeight="1">
      <c r="A27" s="310"/>
      <c r="B27" s="309"/>
      <c r="C27" s="306"/>
      <c r="D27" s="306">
        <f t="shared" si="6"/>
        <v>0</v>
      </c>
      <c r="E27" s="307"/>
      <c r="F27" s="315"/>
      <c r="G27" s="87">
        <f t="shared" si="7"/>
        <v>0</v>
      </c>
      <c r="H27" s="87">
        <f t="shared" si="7"/>
        <v>0</v>
      </c>
      <c r="I27" s="87">
        <f t="shared" si="7"/>
        <v>0</v>
      </c>
      <c r="J27" s="87">
        <f t="shared" si="7"/>
        <v>0</v>
      </c>
      <c r="K27" s="87">
        <f t="shared" si="7"/>
        <v>0</v>
      </c>
      <c r="L27" s="87">
        <f t="shared" si="7"/>
        <v>0</v>
      </c>
      <c r="M27" s="87">
        <f t="shared" si="7"/>
        <v>0</v>
      </c>
      <c r="N27" s="87">
        <f t="shared" si="7"/>
        <v>0</v>
      </c>
      <c r="O27" s="87">
        <f t="shared" si="7"/>
        <v>0</v>
      </c>
      <c r="P27" s="87">
        <f t="shared" si="7"/>
        <v>0</v>
      </c>
      <c r="Q27" s="87">
        <f t="shared" si="7"/>
        <v>0</v>
      </c>
      <c r="R27" s="87">
        <f t="shared" si="7"/>
        <v>0</v>
      </c>
      <c r="S27" s="87">
        <f t="shared" si="7"/>
        <v>0</v>
      </c>
      <c r="T27" s="87">
        <f t="shared" si="8"/>
        <v>0</v>
      </c>
      <c r="V27" s="87">
        <f t="shared" si="3"/>
        <v>0</v>
      </c>
      <c r="W27" s="93"/>
      <c r="X27" s="94"/>
      <c r="Y27" s="94"/>
      <c r="Z27" s="77"/>
      <c r="AA27" s="77"/>
      <c r="AB27" s="95"/>
      <c r="AC27" s="96"/>
      <c r="AD27" s="95"/>
      <c r="AE27" s="95"/>
      <c r="AF27" s="95"/>
      <c r="AG27" s="95"/>
      <c r="AH27" s="95"/>
      <c r="AI27" s="95"/>
      <c r="AJ27" s="97"/>
      <c r="AK27" s="95"/>
    </row>
    <row r="28" spans="1:37" ht="14.25" customHeight="1">
      <c r="A28" s="312" t="s">
        <v>222</v>
      </c>
      <c r="B28" s="316">
        <f t="shared" ref="B28:D28" si="10">SUM(B16:B27)</f>
        <v>2408.4699999999998</v>
      </c>
      <c r="C28" s="316">
        <f t="shared" si="10"/>
        <v>87.51</v>
      </c>
      <c r="D28" s="316">
        <f t="shared" si="10"/>
        <v>2495.98</v>
      </c>
      <c r="E28" s="317"/>
      <c r="F28" s="318"/>
      <c r="G28" s="110">
        <f t="shared" ref="G28:T28" si="11">SUM(G16:G27)</f>
        <v>412.34</v>
      </c>
      <c r="H28" s="110">
        <f t="shared" si="11"/>
        <v>1482</v>
      </c>
      <c r="I28" s="110">
        <f t="shared" si="11"/>
        <v>420</v>
      </c>
      <c r="J28" s="110">
        <f t="shared" si="11"/>
        <v>0</v>
      </c>
      <c r="K28" s="110">
        <f t="shared" si="11"/>
        <v>23.97</v>
      </c>
      <c r="L28" s="110">
        <f t="shared" si="11"/>
        <v>70.16</v>
      </c>
      <c r="M28" s="110">
        <f t="shared" si="11"/>
        <v>0</v>
      </c>
      <c r="N28" s="110">
        <f t="shared" si="11"/>
        <v>0</v>
      </c>
      <c r="O28" s="110">
        <f t="shared" si="11"/>
        <v>0</v>
      </c>
      <c r="P28" s="110">
        <f t="shared" si="11"/>
        <v>0</v>
      </c>
      <c r="Q28" s="110">
        <f t="shared" si="11"/>
        <v>0</v>
      </c>
      <c r="R28" s="110">
        <f t="shared" si="11"/>
        <v>0</v>
      </c>
      <c r="S28" s="110">
        <f t="shared" si="11"/>
        <v>0</v>
      </c>
      <c r="T28" s="110">
        <f t="shared" si="11"/>
        <v>2408.4699999999998</v>
      </c>
      <c r="V28" s="87">
        <f t="shared" si="3"/>
        <v>0</v>
      </c>
      <c r="W28" s="93"/>
      <c r="X28" s="94"/>
      <c r="Y28" s="94"/>
      <c r="Z28" s="77"/>
      <c r="AA28" s="77"/>
      <c r="AB28" s="95"/>
      <c r="AC28" s="96"/>
      <c r="AD28" s="95"/>
      <c r="AE28" s="95"/>
      <c r="AF28" s="95"/>
      <c r="AG28" s="95"/>
      <c r="AH28" s="95"/>
      <c r="AI28" s="95"/>
      <c r="AJ28" s="97"/>
      <c r="AK28" s="95"/>
    </row>
    <row r="29" spans="1:37" ht="14.25" customHeight="1">
      <c r="A29" s="305" t="s">
        <v>349</v>
      </c>
      <c r="B29" s="319">
        <v>379.56</v>
      </c>
      <c r="C29" s="319"/>
      <c r="D29" s="314">
        <f t="shared" ref="D29:D38" si="12">SUM(B29:C29)</f>
        <v>379.56</v>
      </c>
      <c r="E29" s="212" t="s">
        <v>365</v>
      </c>
      <c r="F29" s="307">
        <v>1</v>
      </c>
      <c r="G29" s="87">
        <f t="shared" ref="G29:S38" si="13">IF($F29=G$1,+$B29,0)</f>
        <v>379.56</v>
      </c>
      <c r="H29" s="87">
        <f t="shared" si="13"/>
        <v>0</v>
      </c>
      <c r="I29" s="87">
        <f t="shared" si="13"/>
        <v>0</v>
      </c>
      <c r="J29" s="87">
        <f t="shared" si="13"/>
        <v>0</v>
      </c>
      <c r="K29" s="87">
        <f t="shared" si="13"/>
        <v>0</v>
      </c>
      <c r="L29" s="87">
        <f t="shared" si="13"/>
        <v>0</v>
      </c>
      <c r="M29" s="87">
        <f t="shared" si="13"/>
        <v>0</v>
      </c>
      <c r="N29" s="87">
        <f t="shared" si="13"/>
        <v>0</v>
      </c>
      <c r="O29" s="87">
        <f t="shared" si="13"/>
        <v>0</v>
      </c>
      <c r="P29" s="87">
        <f t="shared" si="13"/>
        <v>0</v>
      </c>
      <c r="Q29" s="87">
        <f t="shared" si="13"/>
        <v>0</v>
      </c>
      <c r="R29" s="87">
        <f t="shared" si="13"/>
        <v>0</v>
      </c>
      <c r="S29" s="87">
        <f t="shared" si="13"/>
        <v>0</v>
      </c>
      <c r="T29" s="87">
        <f t="shared" ref="T29:T38" si="14">SUM(G29:R29)</f>
        <v>379.56</v>
      </c>
      <c r="V29" s="87">
        <f t="shared" si="3"/>
        <v>0</v>
      </c>
      <c r="W29" s="93"/>
      <c r="X29" s="94"/>
      <c r="Y29" s="99"/>
      <c r="Z29" s="77"/>
      <c r="AA29" s="76"/>
      <c r="AB29" s="95"/>
      <c r="AC29" s="96"/>
      <c r="AD29" s="95"/>
      <c r="AE29" s="95"/>
      <c r="AF29" s="95"/>
      <c r="AG29" s="95"/>
      <c r="AH29" s="95"/>
      <c r="AI29" s="95"/>
      <c r="AJ29" s="97"/>
      <c r="AK29" s="95"/>
    </row>
    <row r="30" spans="1:37" ht="14.25" customHeight="1">
      <c r="A30" s="336" t="s">
        <v>572</v>
      </c>
      <c r="B30" s="306">
        <v>32.58</v>
      </c>
      <c r="C30" s="306"/>
      <c r="D30" s="314">
        <f t="shared" si="12"/>
        <v>32.58</v>
      </c>
      <c r="E30" s="212" t="s">
        <v>211</v>
      </c>
      <c r="F30" s="307">
        <v>1</v>
      </c>
      <c r="G30" s="87">
        <f t="shared" si="13"/>
        <v>32.58</v>
      </c>
      <c r="H30" s="87">
        <f t="shared" si="13"/>
        <v>0</v>
      </c>
      <c r="I30" s="87">
        <f t="shared" si="13"/>
        <v>0</v>
      </c>
      <c r="J30" s="87">
        <f t="shared" si="13"/>
        <v>0</v>
      </c>
      <c r="K30" s="87">
        <f t="shared" si="13"/>
        <v>0</v>
      </c>
      <c r="L30" s="87">
        <f t="shared" si="13"/>
        <v>0</v>
      </c>
      <c r="M30" s="87">
        <f t="shared" si="13"/>
        <v>0</v>
      </c>
      <c r="N30" s="87">
        <f t="shared" si="13"/>
        <v>0</v>
      </c>
      <c r="O30" s="87">
        <f t="shared" si="13"/>
        <v>0</v>
      </c>
      <c r="P30" s="87">
        <f t="shared" si="13"/>
        <v>0</v>
      </c>
      <c r="Q30" s="87">
        <f t="shared" si="13"/>
        <v>0</v>
      </c>
      <c r="R30" s="87">
        <f t="shared" si="13"/>
        <v>0</v>
      </c>
      <c r="S30" s="87">
        <f t="shared" si="13"/>
        <v>0</v>
      </c>
      <c r="T30" s="100">
        <f t="shared" si="14"/>
        <v>32.58</v>
      </c>
      <c r="V30" s="87">
        <f t="shared" si="3"/>
        <v>0</v>
      </c>
      <c r="W30" s="93"/>
      <c r="X30" s="94"/>
      <c r="Y30" s="94"/>
      <c r="Z30" s="77"/>
      <c r="AA30" s="77"/>
      <c r="AB30" s="95"/>
      <c r="AC30" s="96"/>
      <c r="AD30" s="95"/>
      <c r="AE30" s="95"/>
      <c r="AF30" s="95"/>
      <c r="AG30" s="95"/>
      <c r="AH30" s="95"/>
      <c r="AI30" s="95"/>
      <c r="AJ30" s="97"/>
      <c r="AK30" s="95"/>
    </row>
    <row r="31" spans="1:37" ht="14.25" customHeight="1">
      <c r="A31" s="336" t="s">
        <v>1315</v>
      </c>
      <c r="B31" s="306">
        <v>4.99</v>
      </c>
      <c r="C31" s="306"/>
      <c r="D31" s="306">
        <f t="shared" si="12"/>
        <v>4.99</v>
      </c>
      <c r="E31" s="212" t="s">
        <v>211</v>
      </c>
      <c r="F31" s="307">
        <v>2</v>
      </c>
      <c r="G31" s="87">
        <f t="shared" si="13"/>
        <v>0</v>
      </c>
      <c r="H31" s="87">
        <f t="shared" si="13"/>
        <v>4.99</v>
      </c>
      <c r="I31" s="87">
        <f t="shared" si="13"/>
        <v>0</v>
      </c>
      <c r="J31" s="87">
        <f t="shared" si="13"/>
        <v>0</v>
      </c>
      <c r="K31" s="87">
        <f t="shared" si="13"/>
        <v>0</v>
      </c>
      <c r="L31" s="87">
        <f t="shared" si="13"/>
        <v>0</v>
      </c>
      <c r="M31" s="87">
        <f t="shared" si="13"/>
        <v>0</v>
      </c>
      <c r="N31" s="87">
        <f t="shared" si="13"/>
        <v>0</v>
      </c>
      <c r="O31" s="87">
        <f t="shared" si="13"/>
        <v>0</v>
      </c>
      <c r="P31" s="87">
        <f t="shared" si="13"/>
        <v>0</v>
      </c>
      <c r="Q31" s="87">
        <f t="shared" si="13"/>
        <v>0</v>
      </c>
      <c r="R31" s="87">
        <f t="shared" si="13"/>
        <v>0</v>
      </c>
      <c r="S31" s="87">
        <f t="shared" si="13"/>
        <v>0</v>
      </c>
      <c r="T31" s="100">
        <f t="shared" si="14"/>
        <v>4.99</v>
      </c>
      <c r="V31" s="87">
        <f t="shared" si="3"/>
        <v>0</v>
      </c>
      <c r="W31" s="93"/>
      <c r="X31" s="94"/>
      <c r="Y31" s="94"/>
      <c r="Z31" s="77"/>
      <c r="AA31" s="77"/>
      <c r="AB31" s="95"/>
      <c r="AC31" s="96"/>
      <c r="AD31" s="95"/>
      <c r="AE31" s="95"/>
      <c r="AF31" s="95"/>
      <c r="AG31" s="95"/>
      <c r="AH31" s="95"/>
      <c r="AI31" s="95"/>
      <c r="AJ31" s="97"/>
      <c r="AK31" s="95"/>
    </row>
    <row r="32" spans="1:37" ht="14.25" customHeight="1">
      <c r="A32" s="336" t="s">
        <v>1391</v>
      </c>
      <c r="B32" s="306">
        <v>20</v>
      </c>
      <c r="C32" s="306"/>
      <c r="D32" s="314">
        <f t="shared" si="12"/>
        <v>20</v>
      </c>
      <c r="E32" s="212" t="s">
        <v>365</v>
      </c>
      <c r="F32" s="307">
        <v>9</v>
      </c>
      <c r="G32" s="87">
        <f t="shared" si="13"/>
        <v>0</v>
      </c>
      <c r="H32" s="87">
        <f t="shared" si="13"/>
        <v>0</v>
      </c>
      <c r="I32" s="87">
        <f t="shared" si="13"/>
        <v>0</v>
      </c>
      <c r="J32" s="87">
        <f t="shared" si="13"/>
        <v>0</v>
      </c>
      <c r="K32" s="87">
        <f t="shared" si="13"/>
        <v>0</v>
      </c>
      <c r="L32" s="87">
        <f t="shared" si="13"/>
        <v>0</v>
      </c>
      <c r="M32" s="87">
        <f t="shared" si="13"/>
        <v>0</v>
      </c>
      <c r="N32" s="87">
        <f t="shared" si="13"/>
        <v>0</v>
      </c>
      <c r="O32" s="87">
        <f t="shared" si="13"/>
        <v>20</v>
      </c>
      <c r="P32" s="87">
        <f t="shared" si="13"/>
        <v>0</v>
      </c>
      <c r="Q32" s="87">
        <f t="shared" si="13"/>
        <v>0</v>
      </c>
      <c r="R32" s="87">
        <f t="shared" si="13"/>
        <v>0</v>
      </c>
      <c r="S32" s="87">
        <f t="shared" si="13"/>
        <v>0</v>
      </c>
      <c r="T32" s="100">
        <f t="shared" si="14"/>
        <v>20</v>
      </c>
      <c r="V32" s="87">
        <f t="shared" si="3"/>
        <v>0</v>
      </c>
      <c r="W32" s="93"/>
      <c r="X32" s="94"/>
      <c r="Y32" s="94"/>
      <c r="Z32" s="76"/>
      <c r="AA32" s="76"/>
      <c r="AB32" s="95"/>
      <c r="AC32" s="96"/>
      <c r="AD32" s="95"/>
      <c r="AE32" s="95"/>
      <c r="AF32" s="95"/>
      <c r="AG32" s="95"/>
      <c r="AH32" s="95"/>
      <c r="AI32" s="95"/>
      <c r="AJ32" s="97"/>
      <c r="AK32" s="95"/>
    </row>
    <row r="33" spans="1:37" ht="14.25" customHeight="1">
      <c r="A33" s="336" t="s">
        <v>359</v>
      </c>
      <c r="B33" s="306">
        <v>320</v>
      </c>
      <c r="C33" s="306"/>
      <c r="D33" s="314">
        <f t="shared" si="12"/>
        <v>320</v>
      </c>
      <c r="E33" s="212" t="s">
        <v>365</v>
      </c>
      <c r="F33" s="307">
        <v>9</v>
      </c>
      <c r="G33" s="87">
        <f t="shared" si="13"/>
        <v>0</v>
      </c>
      <c r="H33" s="87">
        <f t="shared" si="13"/>
        <v>0</v>
      </c>
      <c r="I33" s="87">
        <f t="shared" si="13"/>
        <v>0</v>
      </c>
      <c r="J33" s="87">
        <f t="shared" si="13"/>
        <v>0</v>
      </c>
      <c r="K33" s="87">
        <f t="shared" si="13"/>
        <v>0</v>
      </c>
      <c r="L33" s="87">
        <f t="shared" si="13"/>
        <v>0</v>
      </c>
      <c r="M33" s="87">
        <f t="shared" si="13"/>
        <v>0</v>
      </c>
      <c r="N33" s="87">
        <f t="shared" si="13"/>
        <v>0</v>
      </c>
      <c r="O33" s="87">
        <f t="shared" si="13"/>
        <v>320</v>
      </c>
      <c r="P33" s="87">
        <f t="shared" si="13"/>
        <v>0</v>
      </c>
      <c r="Q33" s="87">
        <f t="shared" si="13"/>
        <v>0</v>
      </c>
      <c r="R33" s="87">
        <f t="shared" si="13"/>
        <v>0</v>
      </c>
      <c r="S33" s="87">
        <f t="shared" si="13"/>
        <v>0</v>
      </c>
      <c r="T33" s="100">
        <f t="shared" si="14"/>
        <v>320</v>
      </c>
      <c r="V33" s="87">
        <f t="shared" si="3"/>
        <v>0</v>
      </c>
      <c r="W33" s="93"/>
      <c r="X33" s="94"/>
      <c r="Y33" s="94"/>
      <c r="Z33" s="76"/>
      <c r="AA33" s="76"/>
      <c r="AB33" s="95"/>
      <c r="AC33" s="96"/>
      <c r="AD33" s="95"/>
      <c r="AE33" s="95"/>
      <c r="AF33" s="95"/>
      <c r="AG33" s="95"/>
      <c r="AH33" s="95"/>
      <c r="AI33" s="95"/>
      <c r="AJ33" s="97"/>
      <c r="AK33" s="95"/>
    </row>
    <row r="34" spans="1:37" ht="14.25" customHeight="1">
      <c r="A34" s="336" t="s">
        <v>212</v>
      </c>
      <c r="B34" s="306">
        <v>860</v>
      </c>
      <c r="C34" s="306">
        <v>172</v>
      </c>
      <c r="D34" s="314">
        <f t="shared" si="12"/>
        <v>1032</v>
      </c>
      <c r="E34" s="212" t="s">
        <v>365</v>
      </c>
      <c r="F34" s="307">
        <v>3</v>
      </c>
      <c r="G34" s="87">
        <f t="shared" si="13"/>
        <v>0</v>
      </c>
      <c r="H34" s="87">
        <f t="shared" si="13"/>
        <v>0</v>
      </c>
      <c r="I34" s="87">
        <f t="shared" si="13"/>
        <v>860</v>
      </c>
      <c r="J34" s="87">
        <f t="shared" si="13"/>
        <v>0</v>
      </c>
      <c r="K34" s="87">
        <f t="shared" si="13"/>
        <v>0</v>
      </c>
      <c r="L34" s="87">
        <f t="shared" si="13"/>
        <v>0</v>
      </c>
      <c r="M34" s="87">
        <f t="shared" si="13"/>
        <v>0</v>
      </c>
      <c r="N34" s="87">
        <f t="shared" si="13"/>
        <v>0</v>
      </c>
      <c r="O34" s="87">
        <f t="shared" si="13"/>
        <v>0</v>
      </c>
      <c r="P34" s="87">
        <f t="shared" si="13"/>
        <v>0</v>
      </c>
      <c r="Q34" s="87">
        <f t="shared" si="13"/>
        <v>0</v>
      </c>
      <c r="R34" s="87">
        <f t="shared" si="13"/>
        <v>0</v>
      </c>
      <c r="S34" s="87">
        <f t="shared" si="13"/>
        <v>0</v>
      </c>
      <c r="T34" s="100">
        <f t="shared" si="14"/>
        <v>860</v>
      </c>
      <c r="V34" s="87">
        <f t="shared" si="3"/>
        <v>0</v>
      </c>
      <c r="W34" s="93"/>
      <c r="X34" s="94"/>
      <c r="Y34" s="94"/>
      <c r="Z34" s="76"/>
      <c r="AA34" s="76"/>
      <c r="AB34" s="95"/>
      <c r="AC34" s="96"/>
      <c r="AD34" s="95"/>
      <c r="AE34" s="95"/>
      <c r="AF34" s="95"/>
      <c r="AG34" s="95"/>
      <c r="AH34" s="95"/>
      <c r="AI34" s="95"/>
      <c r="AJ34" s="97"/>
      <c r="AK34" s="95"/>
    </row>
    <row r="35" spans="1:37" ht="14.25" customHeight="1">
      <c r="A35" s="336" t="s">
        <v>357</v>
      </c>
      <c r="B35" s="306">
        <v>200</v>
      </c>
      <c r="C35" s="306">
        <v>40</v>
      </c>
      <c r="D35" s="314">
        <f t="shared" si="12"/>
        <v>240</v>
      </c>
      <c r="E35" s="212" t="s">
        <v>365</v>
      </c>
      <c r="F35" s="307">
        <v>6</v>
      </c>
      <c r="G35" s="87">
        <f t="shared" si="13"/>
        <v>0</v>
      </c>
      <c r="H35" s="87">
        <f t="shared" si="13"/>
        <v>0</v>
      </c>
      <c r="I35" s="87">
        <f t="shared" si="13"/>
        <v>0</v>
      </c>
      <c r="J35" s="87">
        <f t="shared" si="13"/>
        <v>0</v>
      </c>
      <c r="K35" s="87">
        <f t="shared" si="13"/>
        <v>0</v>
      </c>
      <c r="L35" s="87">
        <f t="shared" si="13"/>
        <v>200</v>
      </c>
      <c r="M35" s="87">
        <f t="shared" si="13"/>
        <v>0</v>
      </c>
      <c r="N35" s="87">
        <f t="shared" si="13"/>
        <v>0</v>
      </c>
      <c r="O35" s="87">
        <f t="shared" si="13"/>
        <v>0</v>
      </c>
      <c r="P35" s="87">
        <f t="shared" si="13"/>
        <v>0</v>
      </c>
      <c r="Q35" s="87">
        <f t="shared" si="13"/>
        <v>0</v>
      </c>
      <c r="R35" s="87">
        <f t="shared" si="13"/>
        <v>0</v>
      </c>
      <c r="S35" s="87">
        <f t="shared" si="13"/>
        <v>0</v>
      </c>
      <c r="T35" s="100">
        <f t="shared" si="14"/>
        <v>200</v>
      </c>
      <c r="V35" s="87">
        <f t="shared" si="3"/>
        <v>0</v>
      </c>
      <c r="W35" s="93"/>
      <c r="X35" s="94"/>
      <c r="Y35" s="94"/>
      <c r="Z35" s="76"/>
      <c r="AA35" s="76"/>
      <c r="AB35" s="95"/>
      <c r="AC35" s="96"/>
      <c r="AD35" s="95"/>
      <c r="AE35" s="95"/>
      <c r="AF35" s="95"/>
      <c r="AG35" s="95"/>
      <c r="AH35" s="95"/>
      <c r="AI35" s="95"/>
      <c r="AJ35" s="97"/>
      <c r="AK35" s="95"/>
    </row>
    <row r="36" spans="1:37" ht="14.25" customHeight="1">
      <c r="A36" s="336" t="s">
        <v>1392</v>
      </c>
      <c r="B36" s="306">
        <v>118.22</v>
      </c>
      <c r="C36" s="306"/>
      <c r="D36" s="314">
        <f t="shared" si="12"/>
        <v>118.22</v>
      </c>
      <c r="E36" s="212" t="s">
        <v>365</v>
      </c>
      <c r="F36" s="307">
        <v>5</v>
      </c>
      <c r="G36" s="87">
        <f t="shared" si="13"/>
        <v>0</v>
      </c>
      <c r="H36" s="87">
        <f t="shared" si="13"/>
        <v>0</v>
      </c>
      <c r="I36" s="87">
        <f t="shared" si="13"/>
        <v>0</v>
      </c>
      <c r="J36" s="87">
        <f t="shared" si="13"/>
        <v>0</v>
      </c>
      <c r="K36" s="87">
        <f t="shared" si="13"/>
        <v>118.22</v>
      </c>
      <c r="L36" s="87">
        <f t="shared" si="13"/>
        <v>0</v>
      </c>
      <c r="M36" s="87">
        <f t="shared" si="13"/>
        <v>0</v>
      </c>
      <c r="N36" s="87">
        <f t="shared" si="13"/>
        <v>0</v>
      </c>
      <c r="O36" s="87">
        <f t="shared" si="13"/>
        <v>0</v>
      </c>
      <c r="P36" s="87">
        <f t="shared" si="13"/>
        <v>0</v>
      </c>
      <c r="Q36" s="87">
        <f t="shared" si="13"/>
        <v>0</v>
      </c>
      <c r="R36" s="87">
        <f t="shared" si="13"/>
        <v>0</v>
      </c>
      <c r="S36" s="87">
        <f t="shared" si="13"/>
        <v>0</v>
      </c>
      <c r="T36" s="100">
        <f t="shared" si="14"/>
        <v>118.22</v>
      </c>
      <c r="V36" s="87">
        <f t="shared" si="3"/>
        <v>0</v>
      </c>
      <c r="W36" s="93"/>
      <c r="X36" s="94"/>
      <c r="Y36" s="99"/>
      <c r="Z36" s="77"/>
      <c r="AA36" s="76"/>
      <c r="AB36" s="96"/>
      <c r="AC36" s="95"/>
      <c r="AD36" s="95"/>
      <c r="AE36" s="95"/>
      <c r="AF36" s="95"/>
      <c r="AG36" s="95"/>
      <c r="AH36" s="95"/>
      <c r="AI36" s="95"/>
      <c r="AJ36" s="97"/>
      <c r="AK36" s="95"/>
    </row>
    <row r="37" spans="1:37" ht="14.25" customHeight="1">
      <c r="A37" s="305" t="s">
        <v>582</v>
      </c>
      <c r="B37" s="306">
        <v>65.5</v>
      </c>
      <c r="C37" s="306">
        <v>3.28</v>
      </c>
      <c r="D37" s="314">
        <f t="shared" ref="D37" si="15">SUM(B37:C37)</f>
        <v>68.78</v>
      </c>
      <c r="E37" s="212" t="s">
        <v>211</v>
      </c>
      <c r="F37" s="317">
        <v>6</v>
      </c>
      <c r="G37" s="87">
        <f t="shared" si="13"/>
        <v>0</v>
      </c>
      <c r="H37" s="87">
        <f t="shared" si="13"/>
        <v>0</v>
      </c>
      <c r="I37" s="87">
        <f t="shared" si="13"/>
        <v>0</v>
      </c>
      <c r="J37" s="87">
        <f t="shared" si="13"/>
        <v>0</v>
      </c>
      <c r="K37" s="87">
        <f t="shared" si="13"/>
        <v>0</v>
      </c>
      <c r="L37" s="87">
        <f t="shared" si="13"/>
        <v>65.5</v>
      </c>
      <c r="M37" s="87">
        <f t="shared" si="13"/>
        <v>0</v>
      </c>
      <c r="N37" s="87">
        <f t="shared" si="13"/>
        <v>0</v>
      </c>
      <c r="O37" s="87">
        <f t="shared" si="13"/>
        <v>0</v>
      </c>
      <c r="P37" s="87">
        <f t="shared" si="13"/>
        <v>0</v>
      </c>
      <c r="Q37" s="87">
        <f t="shared" si="13"/>
        <v>0</v>
      </c>
      <c r="R37" s="87">
        <f t="shared" si="13"/>
        <v>0</v>
      </c>
      <c r="S37" s="87">
        <f t="shared" si="13"/>
        <v>0</v>
      </c>
      <c r="T37" s="100">
        <f t="shared" ref="T37" si="16">SUM(G37:R37)</f>
        <v>65.5</v>
      </c>
      <c r="V37" s="87">
        <f t="shared" ref="V37" si="17">+B37-SUM(G37:S37)</f>
        <v>0</v>
      </c>
    </row>
    <row r="38" spans="1:37" ht="14.25" customHeight="1">
      <c r="A38" s="336" t="s">
        <v>1397</v>
      </c>
      <c r="B38" s="306">
        <v>258</v>
      </c>
      <c r="C38" s="306">
        <v>51.6</v>
      </c>
      <c r="D38" s="314">
        <f t="shared" si="12"/>
        <v>309.60000000000002</v>
      </c>
      <c r="E38" s="212" t="s">
        <v>211</v>
      </c>
      <c r="F38" s="317">
        <v>5</v>
      </c>
      <c r="G38" s="87">
        <f t="shared" si="13"/>
        <v>0</v>
      </c>
      <c r="H38" s="87">
        <f t="shared" si="13"/>
        <v>0</v>
      </c>
      <c r="I38" s="87">
        <f t="shared" si="13"/>
        <v>0</v>
      </c>
      <c r="J38" s="87">
        <f t="shared" si="13"/>
        <v>0</v>
      </c>
      <c r="K38" s="87">
        <f t="shared" si="13"/>
        <v>258</v>
      </c>
      <c r="L38" s="87">
        <f t="shared" si="13"/>
        <v>0</v>
      </c>
      <c r="M38" s="87">
        <f t="shared" si="13"/>
        <v>0</v>
      </c>
      <c r="N38" s="87">
        <f t="shared" si="13"/>
        <v>0</v>
      </c>
      <c r="O38" s="87">
        <f t="shared" si="13"/>
        <v>0</v>
      </c>
      <c r="P38" s="87">
        <f t="shared" si="13"/>
        <v>0</v>
      </c>
      <c r="Q38" s="87">
        <f t="shared" si="13"/>
        <v>0</v>
      </c>
      <c r="R38" s="87">
        <f t="shared" si="13"/>
        <v>0</v>
      </c>
      <c r="S38" s="87">
        <f t="shared" si="13"/>
        <v>0</v>
      </c>
      <c r="T38" s="100">
        <f t="shared" si="14"/>
        <v>258</v>
      </c>
      <c r="V38" s="87">
        <f t="shared" si="3"/>
        <v>0</v>
      </c>
    </row>
    <row r="39" spans="1:37" ht="14.25" customHeight="1">
      <c r="A39" s="312" t="s">
        <v>226</v>
      </c>
      <c r="B39" s="316">
        <f>SUM(B29:B38)</f>
        <v>2258.8500000000004</v>
      </c>
      <c r="C39" s="316">
        <f>SUM(C29:C38)</f>
        <v>266.88</v>
      </c>
      <c r="D39" s="316">
        <f>SUM(D29:D38)</f>
        <v>2525.73</v>
      </c>
      <c r="E39" s="318"/>
      <c r="F39" s="317"/>
      <c r="G39" s="110">
        <f t="shared" ref="G39:T39" si="18">SUM(G29:G38)</f>
        <v>412.14</v>
      </c>
      <c r="H39" s="110">
        <f t="shared" si="18"/>
        <v>4.99</v>
      </c>
      <c r="I39" s="110">
        <f t="shared" si="18"/>
        <v>860</v>
      </c>
      <c r="J39" s="110">
        <f t="shared" si="18"/>
        <v>0</v>
      </c>
      <c r="K39" s="110">
        <f t="shared" si="18"/>
        <v>376.22</v>
      </c>
      <c r="L39" s="110">
        <f t="shared" si="18"/>
        <v>265.5</v>
      </c>
      <c r="M39" s="110">
        <f t="shared" si="18"/>
        <v>0</v>
      </c>
      <c r="N39" s="110">
        <f t="shared" si="18"/>
        <v>0</v>
      </c>
      <c r="O39" s="110">
        <f t="shared" si="18"/>
        <v>340</v>
      </c>
      <c r="P39" s="110">
        <f t="shared" si="18"/>
        <v>0</v>
      </c>
      <c r="Q39" s="110">
        <f t="shared" si="18"/>
        <v>0</v>
      </c>
      <c r="R39" s="110">
        <f t="shared" si="18"/>
        <v>0</v>
      </c>
      <c r="S39" s="110">
        <f t="shared" si="18"/>
        <v>0</v>
      </c>
      <c r="T39" s="110">
        <f t="shared" si="18"/>
        <v>2258.8500000000004</v>
      </c>
      <c r="V39" s="87">
        <f t="shared" si="3"/>
        <v>0</v>
      </c>
    </row>
    <row r="40" spans="1:37" ht="14.25" customHeight="1">
      <c r="A40" s="305" t="s">
        <v>349</v>
      </c>
      <c r="B40" s="306"/>
      <c r="C40" s="319"/>
      <c r="D40" s="306">
        <f t="shared" ref="D40:D50" si="19">SUM(B40:C40)</f>
        <v>0</v>
      </c>
      <c r="E40" s="317"/>
      <c r="F40" s="307">
        <v>1</v>
      </c>
      <c r="G40" s="87">
        <f t="shared" ref="G40:S50" si="20">IF($F40=G$1,+$B40,0)</f>
        <v>0</v>
      </c>
      <c r="H40" s="87">
        <f t="shared" si="20"/>
        <v>0</v>
      </c>
      <c r="I40" s="87">
        <f t="shared" si="20"/>
        <v>0</v>
      </c>
      <c r="J40" s="87">
        <f t="shared" si="20"/>
        <v>0</v>
      </c>
      <c r="K40" s="87">
        <f t="shared" si="20"/>
        <v>0</v>
      </c>
      <c r="L40" s="87">
        <f t="shared" si="20"/>
        <v>0</v>
      </c>
      <c r="M40" s="87">
        <f t="shared" si="20"/>
        <v>0</v>
      </c>
      <c r="N40" s="87">
        <f t="shared" si="20"/>
        <v>0</v>
      </c>
      <c r="O40" s="87">
        <f t="shared" si="20"/>
        <v>0</v>
      </c>
      <c r="P40" s="87">
        <f t="shared" si="20"/>
        <v>0</v>
      </c>
      <c r="Q40" s="87">
        <f t="shared" si="20"/>
        <v>0</v>
      </c>
      <c r="R40" s="87">
        <f t="shared" si="20"/>
        <v>0</v>
      </c>
      <c r="S40" s="87">
        <f t="shared" si="20"/>
        <v>0</v>
      </c>
      <c r="T40" s="100">
        <f t="shared" ref="T40:T50" si="21">SUM(G40:R40)</f>
        <v>0</v>
      </c>
      <c r="V40" s="87">
        <f t="shared" si="3"/>
        <v>0</v>
      </c>
    </row>
    <row r="41" spans="1:37" ht="14.25" customHeight="1">
      <c r="A41" s="305" t="s">
        <v>356</v>
      </c>
      <c r="B41" s="306"/>
      <c r="C41" s="319"/>
      <c r="D41" s="306">
        <f t="shared" si="19"/>
        <v>0</v>
      </c>
      <c r="E41" s="212"/>
      <c r="F41" s="307">
        <v>1</v>
      </c>
      <c r="G41" s="87">
        <f t="shared" si="20"/>
        <v>0</v>
      </c>
      <c r="H41" s="87">
        <f t="shared" si="20"/>
        <v>0</v>
      </c>
      <c r="I41" s="87">
        <f t="shared" si="20"/>
        <v>0</v>
      </c>
      <c r="J41" s="87">
        <f t="shared" si="20"/>
        <v>0</v>
      </c>
      <c r="K41" s="87">
        <f t="shared" si="20"/>
        <v>0</v>
      </c>
      <c r="L41" s="87">
        <f t="shared" si="20"/>
        <v>0</v>
      </c>
      <c r="M41" s="87">
        <f t="shared" si="20"/>
        <v>0</v>
      </c>
      <c r="N41" s="87">
        <f t="shared" si="20"/>
        <v>0</v>
      </c>
      <c r="O41" s="87">
        <f t="shared" si="20"/>
        <v>0</v>
      </c>
      <c r="P41" s="87">
        <f t="shared" si="20"/>
        <v>0</v>
      </c>
      <c r="Q41" s="87">
        <f t="shared" si="20"/>
        <v>0</v>
      </c>
      <c r="R41" s="87">
        <f t="shared" si="20"/>
        <v>0</v>
      </c>
      <c r="S41" s="87">
        <f t="shared" si="20"/>
        <v>0</v>
      </c>
      <c r="T41" s="100">
        <f t="shared" si="21"/>
        <v>0</v>
      </c>
      <c r="V41" s="87">
        <f t="shared" si="3"/>
        <v>0</v>
      </c>
    </row>
    <row r="42" spans="1:37" ht="14.25" customHeight="1">
      <c r="A42" s="305"/>
      <c r="B42" s="309"/>
      <c r="C42" s="309"/>
      <c r="D42" s="306">
        <f t="shared" si="19"/>
        <v>0</v>
      </c>
      <c r="E42" s="307"/>
      <c r="F42" s="307"/>
      <c r="G42" s="87">
        <f t="shared" si="20"/>
        <v>0</v>
      </c>
      <c r="H42" s="87">
        <f t="shared" si="20"/>
        <v>0</v>
      </c>
      <c r="I42" s="87">
        <f t="shared" si="20"/>
        <v>0</v>
      </c>
      <c r="J42" s="87">
        <f t="shared" si="20"/>
        <v>0</v>
      </c>
      <c r="K42" s="87">
        <f t="shared" si="20"/>
        <v>0</v>
      </c>
      <c r="L42" s="87">
        <f t="shared" si="20"/>
        <v>0</v>
      </c>
      <c r="M42" s="87">
        <f t="shared" si="20"/>
        <v>0</v>
      </c>
      <c r="N42" s="87">
        <f t="shared" si="20"/>
        <v>0</v>
      </c>
      <c r="O42" s="87">
        <f t="shared" si="20"/>
        <v>0</v>
      </c>
      <c r="P42" s="87">
        <f t="shared" si="20"/>
        <v>0</v>
      </c>
      <c r="Q42" s="87">
        <f t="shared" si="20"/>
        <v>0</v>
      </c>
      <c r="R42" s="87">
        <f t="shared" si="20"/>
        <v>0</v>
      </c>
      <c r="S42" s="87">
        <f t="shared" si="20"/>
        <v>0</v>
      </c>
      <c r="T42" s="100">
        <f t="shared" si="21"/>
        <v>0</v>
      </c>
      <c r="V42" s="87">
        <f t="shared" si="3"/>
        <v>0</v>
      </c>
    </row>
    <row r="43" spans="1:37" ht="14.25" customHeight="1">
      <c r="A43" s="339"/>
      <c r="B43" s="306"/>
      <c r="C43" s="306"/>
      <c r="D43" s="306">
        <f t="shared" si="19"/>
        <v>0</v>
      </c>
      <c r="E43" s="307"/>
      <c r="F43" s="307"/>
      <c r="G43" s="87">
        <f t="shared" si="20"/>
        <v>0</v>
      </c>
      <c r="H43" s="87">
        <f t="shared" si="20"/>
        <v>0</v>
      </c>
      <c r="I43" s="87">
        <f t="shared" si="20"/>
        <v>0</v>
      </c>
      <c r="J43" s="87">
        <f t="shared" si="20"/>
        <v>0</v>
      </c>
      <c r="K43" s="87">
        <f t="shared" si="20"/>
        <v>0</v>
      </c>
      <c r="L43" s="87">
        <f t="shared" si="20"/>
        <v>0</v>
      </c>
      <c r="M43" s="87">
        <f t="shared" si="20"/>
        <v>0</v>
      </c>
      <c r="N43" s="87">
        <f t="shared" si="20"/>
        <v>0</v>
      </c>
      <c r="O43" s="87">
        <f t="shared" si="20"/>
        <v>0</v>
      </c>
      <c r="P43" s="87">
        <f t="shared" si="20"/>
        <v>0</v>
      </c>
      <c r="Q43" s="87">
        <f t="shared" si="20"/>
        <v>0</v>
      </c>
      <c r="R43" s="87">
        <f t="shared" si="20"/>
        <v>0</v>
      </c>
      <c r="S43" s="87">
        <f t="shared" si="20"/>
        <v>0</v>
      </c>
      <c r="T43" s="100">
        <f t="shared" si="21"/>
        <v>0</v>
      </c>
      <c r="V43" s="87">
        <f t="shared" si="3"/>
        <v>0</v>
      </c>
    </row>
    <row r="44" spans="1:37" ht="18" customHeight="1">
      <c r="A44" s="336"/>
      <c r="B44" s="306"/>
      <c r="C44" s="306"/>
      <c r="D44" s="306">
        <f t="shared" si="19"/>
        <v>0</v>
      </c>
      <c r="E44" s="307"/>
      <c r="F44" s="307"/>
      <c r="G44" s="87">
        <f t="shared" si="20"/>
        <v>0</v>
      </c>
      <c r="H44" s="87">
        <f t="shared" si="20"/>
        <v>0</v>
      </c>
      <c r="I44" s="87">
        <f t="shared" si="20"/>
        <v>0</v>
      </c>
      <c r="J44" s="87">
        <f t="shared" si="20"/>
        <v>0</v>
      </c>
      <c r="K44" s="87">
        <f t="shared" si="20"/>
        <v>0</v>
      </c>
      <c r="L44" s="87">
        <f t="shared" si="20"/>
        <v>0</v>
      </c>
      <c r="M44" s="87">
        <f t="shared" si="20"/>
        <v>0</v>
      </c>
      <c r="N44" s="87">
        <f t="shared" si="20"/>
        <v>0</v>
      </c>
      <c r="O44" s="87">
        <f t="shared" si="20"/>
        <v>0</v>
      </c>
      <c r="P44" s="87">
        <f t="shared" si="20"/>
        <v>0</v>
      </c>
      <c r="Q44" s="87">
        <f t="shared" si="20"/>
        <v>0</v>
      </c>
      <c r="R44" s="87">
        <f t="shared" si="20"/>
        <v>0</v>
      </c>
      <c r="S44" s="87">
        <f t="shared" si="20"/>
        <v>0</v>
      </c>
      <c r="T44" s="100">
        <f t="shared" si="21"/>
        <v>0</v>
      </c>
      <c r="V44" s="87">
        <f t="shared" si="3"/>
        <v>0</v>
      </c>
    </row>
    <row r="45" spans="1:37" ht="15" customHeight="1">
      <c r="A45" s="336"/>
      <c r="B45" s="306"/>
      <c r="C45" s="306"/>
      <c r="D45" s="306">
        <f t="shared" si="19"/>
        <v>0</v>
      </c>
      <c r="E45" s="307"/>
      <c r="F45" s="307"/>
      <c r="G45" s="87">
        <f t="shared" si="20"/>
        <v>0</v>
      </c>
      <c r="H45" s="87">
        <f t="shared" si="20"/>
        <v>0</v>
      </c>
      <c r="I45" s="87">
        <f t="shared" si="20"/>
        <v>0</v>
      </c>
      <c r="J45" s="87">
        <f t="shared" si="20"/>
        <v>0</v>
      </c>
      <c r="K45" s="87">
        <f t="shared" si="20"/>
        <v>0</v>
      </c>
      <c r="L45" s="87">
        <f t="shared" si="20"/>
        <v>0</v>
      </c>
      <c r="M45" s="87">
        <f t="shared" si="20"/>
        <v>0</v>
      </c>
      <c r="N45" s="87">
        <f t="shared" si="20"/>
        <v>0</v>
      </c>
      <c r="O45" s="87">
        <f t="shared" si="20"/>
        <v>0</v>
      </c>
      <c r="P45" s="87">
        <f t="shared" si="20"/>
        <v>0</v>
      </c>
      <c r="Q45" s="87">
        <f t="shared" si="20"/>
        <v>0</v>
      </c>
      <c r="R45" s="87">
        <f t="shared" si="20"/>
        <v>0</v>
      </c>
      <c r="S45" s="87">
        <f t="shared" si="20"/>
        <v>0</v>
      </c>
      <c r="T45" s="100">
        <f t="shared" si="21"/>
        <v>0</v>
      </c>
      <c r="V45" s="87">
        <f t="shared" si="3"/>
        <v>0</v>
      </c>
    </row>
    <row r="46" spans="1:37" ht="14.25" customHeight="1">
      <c r="A46" s="336"/>
      <c r="B46" s="306"/>
      <c r="C46" s="306"/>
      <c r="D46" s="306">
        <f t="shared" si="19"/>
        <v>0</v>
      </c>
      <c r="E46" s="307"/>
      <c r="F46" s="307"/>
      <c r="G46" s="87">
        <f t="shared" si="20"/>
        <v>0</v>
      </c>
      <c r="H46" s="87">
        <f t="shared" si="20"/>
        <v>0</v>
      </c>
      <c r="I46" s="87">
        <f t="shared" si="20"/>
        <v>0</v>
      </c>
      <c r="J46" s="87">
        <f t="shared" si="20"/>
        <v>0</v>
      </c>
      <c r="K46" s="87">
        <f t="shared" si="20"/>
        <v>0</v>
      </c>
      <c r="L46" s="87">
        <f t="shared" si="20"/>
        <v>0</v>
      </c>
      <c r="M46" s="87">
        <f t="shared" si="20"/>
        <v>0</v>
      </c>
      <c r="N46" s="87">
        <f t="shared" si="20"/>
        <v>0</v>
      </c>
      <c r="O46" s="87">
        <f t="shared" si="20"/>
        <v>0</v>
      </c>
      <c r="P46" s="87">
        <f t="shared" si="20"/>
        <v>0</v>
      </c>
      <c r="Q46" s="87">
        <f t="shared" si="20"/>
        <v>0</v>
      </c>
      <c r="R46" s="87">
        <f t="shared" si="20"/>
        <v>0</v>
      </c>
      <c r="S46" s="87">
        <f t="shared" si="20"/>
        <v>0</v>
      </c>
      <c r="T46" s="100">
        <f t="shared" si="21"/>
        <v>0</v>
      </c>
      <c r="V46" s="87">
        <f t="shared" si="3"/>
        <v>0</v>
      </c>
    </row>
    <row r="47" spans="1:37" ht="14.25" customHeight="1">
      <c r="A47" s="336"/>
      <c r="B47" s="306"/>
      <c r="C47" s="306"/>
      <c r="D47" s="306">
        <f t="shared" si="19"/>
        <v>0</v>
      </c>
      <c r="E47" s="307"/>
      <c r="F47" s="307"/>
      <c r="G47" s="87">
        <f t="shared" si="20"/>
        <v>0</v>
      </c>
      <c r="H47" s="87">
        <f t="shared" si="20"/>
        <v>0</v>
      </c>
      <c r="I47" s="87">
        <f t="shared" si="20"/>
        <v>0</v>
      </c>
      <c r="J47" s="87">
        <f t="shared" si="20"/>
        <v>0</v>
      </c>
      <c r="K47" s="87">
        <f t="shared" si="20"/>
        <v>0</v>
      </c>
      <c r="L47" s="87">
        <f t="shared" si="20"/>
        <v>0</v>
      </c>
      <c r="M47" s="87">
        <f t="shared" si="20"/>
        <v>0</v>
      </c>
      <c r="N47" s="87">
        <f t="shared" si="20"/>
        <v>0</v>
      </c>
      <c r="O47" s="87">
        <f t="shared" si="20"/>
        <v>0</v>
      </c>
      <c r="P47" s="87">
        <f t="shared" si="20"/>
        <v>0</v>
      </c>
      <c r="Q47" s="87">
        <f t="shared" si="20"/>
        <v>0</v>
      </c>
      <c r="R47" s="87">
        <f t="shared" si="20"/>
        <v>0</v>
      </c>
      <c r="S47" s="87">
        <f t="shared" si="20"/>
        <v>0</v>
      </c>
      <c r="T47" s="100">
        <f t="shared" si="21"/>
        <v>0</v>
      </c>
      <c r="V47" s="87">
        <f t="shared" si="3"/>
        <v>0</v>
      </c>
    </row>
    <row r="48" spans="1:37" ht="14.25" customHeight="1">
      <c r="A48" s="305"/>
      <c r="B48" s="306"/>
      <c r="C48" s="306"/>
      <c r="D48" s="306">
        <f t="shared" si="19"/>
        <v>0</v>
      </c>
      <c r="E48" s="307"/>
      <c r="F48" s="307"/>
      <c r="G48" s="87">
        <f t="shared" si="20"/>
        <v>0</v>
      </c>
      <c r="H48" s="87">
        <f t="shared" si="20"/>
        <v>0</v>
      </c>
      <c r="I48" s="87">
        <f t="shared" si="20"/>
        <v>0</v>
      </c>
      <c r="J48" s="87">
        <f t="shared" si="20"/>
        <v>0</v>
      </c>
      <c r="K48" s="87">
        <f t="shared" si="20"/>
        <v>0</v>
      </c>
      <c r="L48" s="87">
        <f t="shared" si="20"/>
        <v>0</v>
      </c>
      <c r="M48" s="87">
        <f t="shared" si="20"/>
        <v>0</v>
      </c>
      <c r="N48" s="87">
        <f t="shared" si="20"/>
        <v>0</v>
      </c>
      <c r="O48" s="87">
        <f t="shared" si="20"/>
        <v>0</v>
      </c>
      <c r="P48" s="87">
        <f t="shared" si="20"/>
        <v>0</v>
      </c>
      <c r="Q48" s="87">
        <f t="shared" si="20"/>
        <v>0</v>
      </c>
      <c r="R48" s="87">
        <f t="shared" si="20"/>
        <v>0</v>
      </c>
      <c r="S48" s="87">
        <f t="shared" si="20"/>
        <v>0</v>
      </c>
      <c r="T48" s="100">
        <f t="shared" si="21"/>
        <v>0</v>
      </c>
      <c r="V48" s="87">
        <f t="shared" si="3"/>
        <v>0</v>
      </c>
    </row>
    <row r="49" spans="1:22" ht="14.25" customHeight="1">
      <c r="A49" s="305" t="s">
        <v>582</v>
      </c>
      <c r="B49" s="306"/>
      <c r="C49" s="306"/>
      <c r="D49" s="306">
        <f t="shared" si="19"/>
        <v>0</v>
      </c>
      <c r="E49" s="212" t="s">
        <v>211</v>
      </c>
      <c r="F49" s="307">
        <v>6</v>
      </c>
      <c r="G49" s="87">
        <f t="shared" si="20"/>
        <v>0</v>
      </c>
      <c r="H49" s="87">
        <f t="shared" si="20"/>
        <v>0</v>
      </c>
      <c r="I49" s="87">
        <f t="shared" si="20"/>
        <v>0</v>
      </c>
      <c r="J49" s="87">
        <f t="shared" si="20"/>
        <v>0</v>
      </c>
      <c r="K49" s="87">
        <f t="shared" si="20"/>
        <v>0</v>
      </c>
      <c r="L49" s="87">
        <f t="shared" si="20"/>
        <v>0</v>
      </c>
      <c r="M49" s="87">
        <f t="shared" si="20"/>
        <v>0</v>
      </c>
      <c r="N49" s="87">
        <f t="shared" si="20"/>
        <v>0</v>
      </c>
      <c r="O49" s="87">
        <f t="shared" si="20"/>
        <v>0</v>
      </c>
      <c r="P49" s="87">
        <f t="shared" si="20"/>
        <v>0</v>
      </c>
      <c r="Q49" s="87">
        <f t="shared" si="20"/>
        <v>0</v>
      </c>
      <c r="R49" s="87">
        <f t="shared" si="20"/>
        <v>0</v>
      </c>
      <c r="S49" s="87">
        <f t="shared" si="20"/>
        <v>0</v>
      </c>
      <c r="T49" s="100">
        <f t="shared" si="21"/>
        <v>0</v>
      </c>
      <c r="V49" s="87">
        <f t="shared" si="3"/>
        <v>0</v>
      </c>
    </row>
    <row r="50" spans="1:22" ht="14.25" customHeight="1">
      <c r="A50" s="321"/>
      <c r="B50" s="319"/>
      <c r="C50" s="322"/>
      <c r="D50" s="306">
        <f t="shared" si="19"/>
        <v>0</v>
      </c>
      <c r="E50" s="307"/>
      <c r="F50" s="307"/>
      <c r="G50" s="87">
        <f t="shared" si="20"/>
        <v>0</v>
      </c>
      <c r="H50" s="87">
        <f t="shared" si="20"/>
        <v>0</v>
      </c>
      <c r="I50" s="87">
        <f t="shared" si="20"/>
        <v>0</v>
      </c>
      <c r="J50" s="87">
        <f t="shared" si="20"/>
        <v>0</v>
      </c>
      <c r="K50" s="87">
        <f t="shared" si="20"/>
        <v>0</v>
      </c>
      <c r="L50" s="87">
        <f t="shared" si="20"/>
        <v>0</v>
      </c>
      <c r="M50" s="87">
        <f t="shared" si="20"/>
        <v>0</v>
      </c>
      <c r="N50" s="87">
        <f t="shared" si="20"/>
        <v>0</v>
      </c>
      <c r="O50" s="87">
        <f t="shared" si="20"/>
        <v>0</v>
      </c>
      <c r="P50" s="87">
        <f t="shared" si="20"/>
        <v>0</v>
      </c>
      <c r="Q50" s="87">
        <f t="shared" si="20"/>
        <v>0</v>
      </c>
      <c r="R50" s="87">
        <f t="shared" si="20"/>
        <v>0</v>
      </c>
      <c r="S50" s="87">
        <f t="shared" si="20"/>
        <v>0</v>
      </c>
      <c r="T50" s="100">
        <f t="shared" si="21"/>
        <v>0</v>
      </c>
      <c r="V50" s="87">
        <f t="shared" si="3"/>
        <v>0</v>
      </c>
    </row>
    <row r="51" spans="1:22" ht="14.25" customHeight="1">
      <c r="A51" s="323" t="s">
        <v>234</v>
      </c>
      <c r="B51" s="324">
        <f>SUM(B40:B50)</f>
        <v>0</v>
      </c>
      <c r="C51" s="324">
        <f>SUM(C40:C50)</f>
        <v>0</v>
      </c>
      <c r="D51" s="324">
        <f>SUM(D40:D50)</f>
        <v>0</v>
      </c>
      <c r="E51" s="317"/>
      <c r="F51" s="307"/>
      <c r="G51" s="105">
        <f t="shared" ref="G51:T51" si="22">SUM(G40:G50)</f>
        <v>0</v>
      </c>
      <c r="H51" s="105">
        <f t="shared" si="22"/>
        <v>0</v>
      </c>
      <c r="I51" s="105">
        <f t="shared" si="22"/>
        <v>0</v>
      </c>
      <c r="J51" s="105">
        <f t="shared" si="22"/>
        <v>0</v>
      </c>
      <c r="K51" s="105">
        <f t="shared" si="22"/>
        <v>0</v>
      </c>
      <c r="L51" s="105">
        <f t="shared" si="22"/>
        <v>0</v>
      </c>
      <c r="M51" s="105">
        <f t="shared" si="22"/>
        <v>0</v>
      </c>
      <c r="N51" s="105">
        <f t="shared" si="22"/>
        <v>0</v>
      </c>
      <c r="O51" s="105">
        <f t="shared" si="22"/>
        <v>0</v>
      </c>
      <c r="P51" s="105">
        <f t="shared" si="22"/>
        <v>0</v>
      </c>
      <c r="Q51" s="105">
        <f t="shared" si="22"/>
        <v>0</v>
      </c>
      <c r="R51" s="105">
        <f t="shared" si="22"/>
        <v>0</v>
      </c>
      <c r="S51" s="105">
        <f t="shared" si="22"/>
        <v>0</v>
      </c>
      <c r="T51" s="105">
        <f t="shared" si="22"/>
        <v>0</v>
      </c>
      <c r="V51" s="87">
        <f t="shared" si="3"/>
        <v>0</v>
      </c>
    </row>
    <row r="52" spans="1:22" ht="14.25" customHeight="1">
      <c r="A52" s="305" t="s">
        <v>349</v>
      </c>
      <c r="B52" s="306"/>
      <c r="C52" s="325"/>
      <c r="D52" s="306">
        <f t="shared" ref="D52:D60" si="23">SUM(B52:C52)</f>
        <v>0</v>
      </c>
      <c r="E52" s="317"/>
      <c r="F52" s="307">
        <v>1</v>
      </c>
      <c r="G52" s="87">
        <f t="shared" ref="G52:S60" si="24">IF($F52=G$1,+$B52,0)</f>
        <v>0</v>
      </c>
      <c r="H52" s="87">
        <f t="shared" si="24"/>
        <v>0</v>
      </c>
      <c r="I52" s="87">
        <f t="shared" si="24"/>
        <v>0</v>
      </c>
      <c r="J52" s="87">
        <f t="shared" si="24"/>
        <v>0</v>
      </c>
      <c r="K52" s="87">
        <f t="shared" si="24"/>
        <v>0</v>
      </c>
      <c r="L52" s="87">
        <f t="shared" si="24"/>
        <v>0</v>
      </c>
      <c r="M52" s="87">
        <f t="shared" si="24"/>
        <v>0</v>
      </c>
      <c r="N52" s="87">
        <f t="shared" si="24"/>
        <v>0</v>
      </c>
      <c r="O52" s="87">
        <f t="shared" si="24"/>
        <v>0</v>
      </c>
      <c r="P52" s="87">
        <f t="shared" si="24"/>
        <v>0</v>
      </c>
      <c r="Q52" s="87">
        <f t="shared" si="24"/>
        <v>0</v>
      </c>
      <c r="R52" s="87">
        <f t="shared" si="24"/>
        <v>0</v>
      </c>
      <c r="S52" s="87">
        <f t="shared" si="24"/>
        <v>0</v>
      </c>
      <c r="T52" s="100">
        <f t="shared" ref="T52:T60" si="25">SUM(G52:R52)</f>
        <v>0</v>
      </c>
      <c r="V52" s="87">
        <f t="shared" si="3"/>
        <v>0</v>
      </c>
    </row>
    <row r="53" spans="1:22" ht="14.25" customHeight="1">
      <c r="A53" s="305" t="s">
        <v>356</v>
      </c>
      <c r="B53" s="306"/>
      <c r="C53" s="306"/>
      <c r="D53" s="306">
        <f t="shared" si="23"/>
        <v>0</v>
      </c>
      <c r="E53" s="317"/>
      <c r="F53" s="307">
        <v>1</v>
      </c>
      <c r="G53" s="87">
        <f t="shared" si="24"/>
        <v>0</v>
      </c>
      <c r="H53" s="87">
        <f t="shared" si="24"/>
        <v>0</v>
      </c>
      <c r="I53" s="87">
        <f t="shared" si="24"/>
        <v>0</v>
      </c>
      <c r="J53" s="87">
        <f t="shared" si="24"/>
        <v>0</v>
      </c>
      <c r="K53" s="87">
        <f t="shared" si="24"/>
        <v>0</v>
      </c>
      <c r="L53" s="87">
        <f t="shared" si="24"/>
        <v>0</v>
      </c>
      <c r="M53" s="87">
        <f t="shared" si="24"/>
        <v>0</v>
      </c>
      <c r="N53" s="87">
        <f t="shared" si="24"/>
        <v>0</v>
      </c>
      <c r="O53" s="87">
        <f t="shared" si="24"/>
        <v>0</v>
      </c>
      <c r="P53" s="87">
        <f t="shared" si="24"/>
        <v>0</v>
      </c>
      <c r="Q53" s="87">
        <f t="shared" si="24"/>
        <v>0</v>
      </c>
      <c r="R53" s="87">
        <f t="shared" si="24"/>
        <v>0</v>
      </c>
      <c r="S53" s="87">
        <f t="shared" si="24"/>
        <v>0</v>
      </c>
      <c r="T53" s="100">
        <f t="shared" si="25"/>
        <v>0</v>
      </c>
      <c r="V53" s="87">
        <f t="shared" si="3"/>
        <v>0</v>
      </c>
    </row>
    <row r="54" spans="1:22" ht="15" customHeight="1">
      <c r="A54" s="336" t="s">
        <v>239</v>
      </c>
      <c r="B54" s="309"/>
      <c r="C54" s="306"/>
      <c r="D54" s="306">
        <f t="shared" si="23"/>
        <v>0</v>
      </c>
      <c r="E54" s="317"/>
      <c r="F54" s="307">
        <v>1</v>
      </c>
      <c r="G54" s="87">
        <f t="shared" si="24"/>
        <v>0</v>
      </c>
      <c r="H54" s="87">
        <f t="shared" si="24"/>
        <v>0</v>
      </c>
      <c r="I54" s="87">
        <f t="shared" si="24"/>
        <v>0</v>
      </c>
      <c r="J54" s="87">
        <f t="shared" si="24"/>
        <v>0</v>
      </c>
      <c r="K54" s="87">
        <f t="shared" si="24"/>
        <v>0</v>
      </c>
      <c r="L54" s="87">
        <f t="shared" si="24"/>
        <v>0</v>
      </c>
      <c r="M54" s="87">
        <f t="shared" si="24"/>
        <v>0</v>
      </c>
      <c r="N54" s="87">
        <f t="shared" si="24"/>
        <v>0</v>
      </c>
      <c r="O54" s="87">
        <f t="shared" si="24"/>
        <v>0</v>
      </c>
      <c r="P54" s="87">
        <f t="shared" si="24"/>
        <v>0</v>
      </c>
      <c r="Q54" s="87">
        <f t="shared" si="24"/>
        <v>0</v>
      </c>
      <c r="R54" s="87">
        <f t="shared" si="24"/>
        <v>0</v>
      </c>
      <c r="S54" s="87">
        <f t="shared" si="24"/>
        <v>0</v>
      </c>
      <c r="T54" s="100">
        <f t="shared" si="25"/>
        <v>0</v>
      </c>
      <c r="V54" s="87">
        <f t="shared" si="3"/>
        <v>0</v>
      </c>
    </row>
    <row r="55" spans="1:22" ht="14.25" customHeight="1">
      <c r="A55" s="339"/>
      <c r="B55" s="306"/>
      <c r="C55" s="306"/>
      <c r="D55" s="306">
        <f t="shared" si="23"/>
        <v>0</v>
      </c>
      <c r="E55" s="317"/>
      <c r="F55" s="307"/>
      <c r="G55" s="87">
        <f t="shared" si="24"/>
        <v>0</v>
      </c>
      <c r="H55" s="87">
        <f t="shared" si="24"/>
        <v>0</v>
      </c>
      <c r="I55" s="87">
        <f t="shared" si="24"/>
        <v>0</v>
      </c>
      <c r="J55" s="87">
        <f t="shared" si="24"/>
        <v>0</v>
      </c>
      <c r="K55" s="87">
        <f t="shared" si="24"/>
        <v>0</v>
      </c>
      <c r="L55" s="87">
        <f t="shared" si="24"/>
        <v>0</v>
      </c>
      <c r="M55" s="87">
        <f t="shared" si="24"/>
        <v>0</v>
      </c>
      <c r="N55" s="87">
        <f t="shared" si="24"/>
        <v>0</v>
      </c>
      <c r="O55" s="87">
        <f t="shared" si="24"/>
        <v>0</v>
      </c>
      <c r="P55" s="87">
        <f t="shared" si="24"/>
        <v>0</v>
      </c>
      <c r="Q55" s="87">
        <f t="shared" si="24"/>
        <v>0</v>
      </c>
      <c r="R55" s="87">
        <f t="shared" si="24"/>
        <v>0</v>
      </c>
      <c r="S55" s="87">
        <f t="shared" si="24"/>
        <v>0</v>
      </c>
      <c r="T55" s="100">
        <f t="shared" si="25"/>
        <v>0</v>
      </c>
      <c r="V55" s="87">
        <f t="shared" si="3"/>
        <v>0</v>
      </c>
    </row>
    <row r="56" spans="1:22" ht="14.25" customHeight="1">
      <c r="A56" s="339"/>
      <c r="B56" s="306"/>
      <c r="C56" s="306"/>
      <c r="D56" s="306">
        <f t="shared" si="23"/>
        <v>0</v>
      </c>
      <c r="E56" s="317"/>
      <c r="F56" s="307"/>
      <c r="G56" s="87">
        <f t="shared" si="24"/>
        <v>0</v>
      </c>
      <c r="H56" s="87">
        <f t="shared" si="24"/>
        <v>0</v>
      </c>
      <c r="I56" s="87">
        <f t="shared" si="24"/>
        <v>0</v>
      </c>
      <c r="J56" s="87">
        <f t="shared" si="24"/>
        <v>0</v>
      </c>
      <c r="K56" s="87">
        <f t="shared" si="24"/>
        <v>0</v>
      </c>
      <c r="L56" s="87">
        <f t="shared" si="24"/>
        <v>0</v>
      </c>
      <c r="M56" s="87">
        <f t="shared" si="24"/>
        <v>0</v>
      </c>
      <c r="N56" s="87">
        <f t="shared" si="24"/>
        <v>0</v>
      </c>
      <c r="O56" s="87">
        <f t="shared" si="24"/>
        <v>0</v>
      </c>
      <c r="P56" s="87">
        <f t="shared" si="24"/>
        <v>0</v>
      </c>
      <c r="Q56" s="87">
        <f t="shared" si="24"/>
        <v>0</v>
      </c>
      <c r="R56" s="87">
        <f t="shared" si="24"/>
        <v>0</v>
      </c>
      <c r="S56" s="87">
        <f t="shared" si="24"/>
        <v>0</v>
      </c>
      <c r="T56" s="100">
        <f t="shared" si="25"/>
        <v>0</v>
      </c>
      <c r="V56" s="87">
        <f t="shared" si="3"/>
        <v>0</v>
      </c>
    </row>
    <row r="57" spans="1:22" ht="14.25" customHeight="1">
      <c r="A57" s="336"/>
      <c r="B57" s="309"/>
      <c r="C57" s="306"/>
      <c r="D57" s="306">
        <f t="shared" si="23"/>
        <v>0</v>
      </c>
      <c r="E57" s="317"/>
      <c r="F57" s="307"/>
      <c r="G57" s="87">
        <f t="shared" si="24"/>
        <v>0</v>
      </c>
      <c r="H57" s="87">
        <f t="shared" si="24"/>
        <v>0</v>
      </c>
      <c r="I57" s="87">
        <f t="shared" si="24"/>
        <v>0</v>
      </c>
      <c r="J57" s="87">
        <f t="shared" si="24"/>
        <v>0</v>
      </c>
      <c r="K57" s="87">
        <f t="shared" si="24"/>
        <v>0</v>
      </c>
      <c r="L57" s="87">
        <f t="shared" si="24"/>
        <v>0</v>
      </c>
      <c r="M57" s="87">
        <f t="shared" si="24"/>
        <v>0</v>
      </c>
      <c r="N57" s="87">
        <f t="shared" si="24"/>
        <v>0</v>
      </c>
      <c r="O57" s="87">
        <f t="shared" si="24"/>
        <v>0</v>
      </c>
      <c r="P57" s="87">
        <f t="shared" si="24"/>
        <v>0</v>
      </c>
      <c r="Q57" s="87">
        <f t="shared" si="24"/>
        <v>0</v>
      </c>
      <c r="R57" s="87">
        <f t="shared" si="24"/>
        <v>0</v>
      </c>
      <c r="S57" s="87">
        <f t="shared" si="24"/>
        <v>0</v>
      </c>
      <c r="T57" s="100">
        <f t="shared" si="25"/>
        <v>0</v>
      </c>
      <c r="V57" s="87">
        <f t="shared" si="3"/>
        <v>0</v>
      </c>
    </row>
    <row r="58" spans="1:22" ht="14.25" customHeight="1">
      <c r="A58" s="336"/>
      <c r="B58" s="306"/>
      <c r="C58" s="306"/>
      <c r="D58" s="306">
        <f t="shared" si="23"/>
        <v>0</v>
      </c>
      <c r="E58" s="317"/>
      <c r="F58" s="307"/>
      <c r="G58" s="87">
        <f t="shared" si="24"/>
        <v>0</v>
      </c>
      <c r="H58" s="87">
        <f t="shared" si="24"/>
        <v>0</v>
      </c>
      <c r="I58" s="87">
        <f t="shared" si="24"/>
        <v>0</v>
      </c>
      <c r="J58" s="87">
        <f t="shared" si="24"/>
        <v>0</v>
      </c>
      <c r="K58" s="87">
        <f t="shared" si="24"/>
        <v>0</v>
      </c>
      <c r="L58" s="87">
        <f t="shared" si="24"/>
        <v>0</v>
      </c>
      <c r="M58" s="87">
        <f t="shared" si="24"/>
        <v>0</v>
      </c>
      <c r="N58" s="87">
        <f t="shared" si="24"/>
        <v>0</v>
      </c>
      <c r="O58" s="87">
        <f t="shared" si="24"/>
        <v>0</v>
      </c>
      <c r="P58" s="87">
        <f t="shared" si="24"/>
        <v>0</v>
      </c>
      <c r="Q58" s="87">
        <f t="shared" si="24"/>
        <v>0</v>
      </c>
      <c r="R58" s="87">
        <f t="shared" si="24"/>
        <v>0</v>
      </c>
      <c r="S58" s="87">
        <f t="shared" si="24"/>
        <v>0</v>
      </c>
      <c r="T58" s="100">
        <f t="shared" si="25"/>
        <v>0</v>
      </c>
      <c r="V58" s="87">
        <f t="shared" si="3"/>
        <v>0</v>
      </c>
    </row>
    <row r="59" spans="1:22" ht="14.25" customHeight="1">
      <c r="A59" s="321"/>
      <c r="B59" s="306"/>
      <c r="C59" s="306"/>
      <c r="D59" s="306">
        <f t="shared" si="23"/>
        <v>0</v>
      </c>
      <c r="E59" s="317"/>
      <c r="F59" s="307"/>
      <c r="G59" s="87">
        <f t="shared" si="24"/>
        <v>0</v>
      </c>
      <c r="H59" s="87">
        <f t="shared" si="24"/>
        <v>0</v>
      </c>
      <c r="I59" s="87">
        <f t="shared" si="24"/>
        <v>0</v>
      </c>
      <c r="J59" s="87">
        <f t="shared" si="24"/>
        <v>0</v>
      </c>
      <c r="K59" s="87">
        <f t="shared" si="24"/>
        <v>0</v>
      </c>
      <c r="L59" s="87">
        <f t="shared" si="24"/>
        <v>0</v>
      </c>
      <c r="M59" s="87">
        <f t="shared" si="24"/>
        <v>0</v>
      </c>
      <c r="N59" s="87">
        <f t="shared" si="24"/>
        <v>0</v>
      </c>
      <c r="O59" s="87">
        <f t="shared" si="24"/>
        <v>0</v>
      </c>
      <c r="P59" s="87">
        <f t="shared" si="24"/>
        <v>0</v>
      </c>
      <c r="Q59" s="87">
        <f t="shared" si="24"/>
        <v>0</v>
      </c>
      <c r="R59" s="87">
        <f t="shared" si="24"/>
        <v>0</v>
      </c>
      <c r="S59" s="87">
        <f t="shared" si="24"/>
        <v>0</v>
      </c>
      <c r="T59" s="100">
        <f t="shared" si="25"/>
        <v>0</v>
      </c>
      <c r="V59" s="87">
        <f t="shared" si="3"/>
        <v>0</v>
      </c>
    </row>
    <row r="60" spans="1:22" ht="14.25" customHeight="1">
      <c r="A60" s="321"/>
      <c r="B60" s="309"/>
      <c r="C60" s="306"/>
      <c r="D60" s="306">
        <f t="shared" si="23"/>
        <v>0</v>
      </c>
      <c r="E60" s="317"/>
      <c r="F60" s="307"/>
      <c r="G60" s="87">
        <f t="shared" si="24"/>
        <v>0</v>
      </c>
      <c r="H60" s="87">
        <f t="shared" si="24"/>
        <v>0</v>
      </c>
      <c r="I60" s="87">
        <f t="shared" si="24"/>
        <v>0</v>
      </c>
      <c r="J60" s="87">
        <f t="shared" si="24"/>
        <v>0</v>
      </c>
      <c r="K60" s="87">
        <f t="shared" si="24"/>
        <v>0</v>
      </c>
      <c r="L60" s="87">
        <f t="shared" si="24"/>
        <v>0</v>
      </c>
      <c r="M60" s="87">
        <f t="shared" si="24"/>
        <v>0</v>
      </c>
      <c r="N60" s="87">
        <f t="shared" si="24"/>
        <v>0</v>
      </c>
      <c r="O60" s="87">
        <f t="shared" si="24"/>
        <v>0</v>
      </c>
      <c r="P60" s="87">
        <f t="shared" si="24"/>
        <v>0</v>
      </c>
      <c r="Q60" s="87">
        <f t="shared" si="24"/>
        <v>0</v>
      </c>
      <c r="R60" s="87">
        <f t="shared" si="24"/>
        <v>0</v>
      </c>
      <c r="S60" s="87">
        <f t="shared" si="24"/>
        <v>0</v>
      </c>
      <c r="T60" s="100">
        <f t="shared" si="25"/>
        <v>0</v>
      </c>
      <c r="V60" s="87">
        <f t="shared" si="3"/>
        <v>0</v>
      </c>
    </row>
    <row r="61" spans="1:22" ht="16.5" customHeight="1">
      <c r="A61" s="323" t="s">
        <v>238</v>
      </c>
      <c r="B61" s="313">
        <f t="shared" ref="B61:D61" si="26">SUM(B52:B60)</f>
        <v>0</v>
      </c>
      <c r="C61" s="313">
        <f t="shared" si="26"/>
        <v>0</v>
      </c>
      <c r="D61" s="313">
        <f t="shared" si="26"/>
        <v>0</v>
      </c>
      <c r="E61" s="317"/>
      <c r="F61" s="317"/>
      <c r="G61" s="105">
        <f>SUM(G52:G60)</f>
        <v>0</v>
      </c>
      <c r="H61" s="105">
        <f t="shared" ref="H61:P61" si="27">SUM(H53:H60)</f>
        <v>0</v>
      </c>
      <c r="I61" s="105">
        <f t="shared" si="27"/>
        <v>0</v>
      </c>
      <c r="J61" s="105">
        <f t="shared" si="27"/>
        <v>0</v>
      </c>
      <c r="K61" s="105">
        <f t="shared" si="27"/>
        <v>0</v>
      </c>
      <c r="L61" s="105">
        <f t="shared" si="27"/>
        <v>0</v>
      </c>
      <c r="M61" s="105">
        <f t="shared" si="27"/>
        <v>0</v>
      </c>
      <c r="N61" s="105">
        <f t="shared" si="27"/>
        <v>0</v>
      </c>
      <c r="O61" s="105">
        <f t="shared" si="27"/>
        <v>0</v>
      </c>
      <c r="P61" s="105">
        <f t="shared" si="27"/>
        <v>0</v>
      </c>
      <c r="Q61" s="105">
        <f>SUM(Q54:Q60)</f>
        <v>0</v>
      </c>
      <c r="R61" s="105">
        <f t="shared" ref="R61:S61" si="28">SUM(R53:R60)</f>
        <v>0</v>
      </c>
      <c r="S61" s="105">
        <f t="shared" si="28"/>
        <v>0</v>
      </c>
      <c r="T61" s="105">
        <f>SUM(G61:S61)</f>
        <v>0</v>
      </c>
      <c r="V61" s="87">
        <f t="shared" si="3"/>
        <v>0</v>
      </c>
    </row>
    <row r="62" spans="1:22" ht="14.25" customHeight="1">
      <c r="A62" s="305" t="s">
        <v>1149</v>
      </c>
      <c r="B62" s="322"/>
      <c r="C62" s="322"/>
      <c r="D62" s="306">
        <f t="shared" ref="D62:D70" si="29">SUM(B62:C62)</f>
        <v>0</v>
      </c>
      <c r="E62" s="317"/>
      <c r="F62" s="317">
        <v>1</v>
      </c>
      <c r="G62" s="87">
        <f t="shared" ref="G62:S70" si="30">IF($F62=G$1,+$B62,0)</f>
        <v>0</v>
      </c>
      <c r="H62" s="87">
        <f t="shared" si="30"/>
        <v>0</v>
      </c>
      <c r="I62" s="87">
        <f t="shared" si="30"/>
        <v>0</v>
      </c>
      <c r="J62" s="87">
        <f t="shared" si="30"/>
        <v>0</v>
      </c>
      <c r="K62" s="87">
        <f t="shared" si="30"/>
        <v>0</v>
      </c>
      <c r="L62" s="87">
        <f t="shared" si="30"/>
        <v>0</v>
      </c>
      <c r="M62" s="87">
        <f t="shared" si="30"/>
        <v>0</v>
      </c>
      <c r="N62" s="87">
        <f t="shared" si="30"/>
        <v>0</v>
      </c>
      <c r="O62" s="87">
        <f t="shared" si="30"/>
        <v>0</v>
      </c>
      <c r="P62" s="87">
        <f t="shared" si="30"/>
        <v>0</v>
      </c>
      <c r="Q62" s="87">
        <f t="shared" si="30"/>
        <v>0</v>
      </c>
      <c r="R62" s="87">
        <f t="shared" si="30"/>
        <v>0</v>
      </c>
      <c r="S62" s="87">
        <f t="shared" si="30"/>
        <v>0</v>
      </c>
      <c r="T62" s="100">
        <f t="shared" ref="T62:T70" si="31">SUM(G62:R62)</f>
        <v>0</v>
      </c>
      <c r="V62" s="87">
        <f t="shared" si="3"/>
        <v>0</v>
      </c>
    </row>
    <row r="63" spans="1:22" ht="14.25" customHeight="1">
      <c r="A63" s="305" t="s">
        <v>572</v>
      </c>
      <c r="B63" s="306"/>
      <c r="C63" s="306"/>
      <c r="D63" s="306">
        <f t="shared" si="29"/>
        <v>0</v>
      </c>
      <c r="E63" s="212"/>
      <c r="F63" s="307">
        <v>1</v>
      </c>
      <c r="G63" s="87">
        <f t="shared" si="30"/>
        <v>0</v>
      </c>
      <c r="H63" s="87">
        <f t="shared" si="30"/>
        <v>0</v>
      </c>
      <c r="I63" s="87">
        <f t="shared" si="30"/>
        <v>0</v>
      </c>
      <c r="J63" s="87">
        <f t="shared" si="30"/>
        <v>0</v>
      </c>
      <c r="K63" s="87">
        <f t="shared" si="30"/>
        <v>0</v>
      </c>
      <c r="L63" s="87">
        <f t="shared" si="30"/>
        <v>0</v>
      </c>
      <c r="M63" s="87">
        <f t="shared" si="30"/>
        <v>0</v>
      </c>
      <c r="N63" s="87">
        <f t="shared" si="30"/>
        <v>0</v>
      </c>
      <c r="O63" s="87">
        <f t="shared" si="30"/>
        <v>0</v>
      </c>
      <c r="P63" s="87">
        <f t="shared" si="30"/>
        <v>0</v>
      </c>
      <c r="Q63" s="87">
        <f t="shared" si="30"/>
        <v>0</v>
      </c>
      <c r="R63" s="87">
        <f t="shared" si="30"/>
        <v>0</v>
      </c>
      <c r="S63" s="87">
        <f t="shared" si="30"/>
        <v>0</v>
      </c>
      <c r="T63" s="100">
        <f t="shared" si="31"/>
        <v>0</v>
      </c>
      <c r="V63" s="87">
        <f t="shared" si="3"/>
        <v>0</v>
      </c>
    </row>
    <row r="64" spans="1:22" ht="14.25" customHeight="1">
      <c r="A64" s="319"/>
      <c r="B64" s="306"/>
      <c r="C64" s="306"/>
      <c r="D64" s="306">
        <f t="shared" si="29"/>
        <v>0</v>
      </c>
      <c r="E64" s="307"/>
      <c r="F64" s="307"/>
      <c r="G64" s="87">
        <f t="shared" si="30"/>
        <v>0</v>
      </c>
      <c r="H64" s="87">
        <f t="shared" si="30"/>
        <v>0</v>
      </c>
      <c r="I64" s="87">
        <f t="shared" si="30"/>
        <v>0</v>
      </c>
      <c r="J64" s="87">
        <f t="shared" si="30"/>
        <v>0</v>
      </c>
      <c r="K64" s="87">
        <f t="shared" si="30"/>
        <v>0</v>
      </c>
      <c r="L64" s="87">
        <f t="shared" si="30"/>
        <v>0</v>
      </c>
      <c r="M64" s="87">
        <f t="shared" si="30"/>
        <v>0</v>
      </c>
      <c r="N64" s="87">
        <f t="shared" si="30"/>
        <v>0</v>
      </c>
      <c r="O64" s="87">
        <f t="shared" si="30"/>
        <v>0</v>
      </c>
      <c r="P64" s="87">
        <f t="shared" si="30"/>
        <v>0</v>
      </c>
      <c r="Q64" s="87">
        <f t="shared" si="30"/>
        <v>0</v>
      </c>
      <c r="R64" s="87">
        <f t="shared" si="30"/>
        <v>0</v>
      </c>
      <c r="S64" s="87">
        <f t="shared" si="30"/>
        <v>0</v>
      </c>
      <c r="T64" s="100">
        <f t="shared" si="31"/>
        <v>0</v>
      </c>
      <c r="V64" s="87">
        <f t="shared" si="3"/>
        <v>0</v>
      </c>
    </row>
    <row r="65" spans="1:22" ht="14.25" customHeight="1">
      <c r="A65" s="319"/>
      <c r="B65" s="306"/>
      <c r="C65" s="306"/>
      <c r="D65" s="306">
        <f t="shared" si="29"/>
        <v>0</v>
      </c>
      <c r="E65" s="307"/>
      <c r="F65" s="307"/>
      <c r="G65" s="87">
        <f t="shared" si="30"/>
        <v>0</v>
      </c>
      <c r="H65" s="87">
        <f t="shared" si="30"/>
        <v>0</v>
      </c>
      <c r="I65" s="87">
        <f t="shared" si="30"/>
        <v>0</v>
      </c>
      <c r="J65" s="87">
        <f t="shared" si="30"/>
        <v>0</v>
      </c>
      <c r="K65" s="87">
        <f t="shared" si="30"/>
        <v>0</v>
      </c>
      <c r="L65" s="87">
        <f t="shared" si="30"/>
        <v>0</v>
      </c>
      <c r="M65" s="87">
        <f t="shared" si="30"/>
        <v>0</v>
      </c>
      <c r="N65" s="87">
        <f t="shared" si="30"/>
        <v>0</v>
      </c>
      <c r="O65" s="87">
        <f t="shared" si="30"/>
        <v>0</v>
      </c>
      <c r="P65" s="87">
        <f t="shared" si="30"/>
        <v>0</v>
      </c>
      <c r="Q65" s="87">
        <f t="shared" si="30"/>
        <v>0</v>
      </c>
      <c r="R65" s="87">
        <f t="shared" si="30"/>
        <v>0</v>
      </c>
      <c r="S65" s="87">
        <f t="shared" si="30"/>
        <v>0</v>
      </c>
      <c r="T65" s="100">
        <f t="shared" si="31"/>
        <v>0</v>
      </c>
      <c r="V65" s="87">
        <f t="shared" si="3"/>
        <v>0</v>
      </c>
    </row>
    <row r="66" spans="1:22" ht="14.25" customHeight="1">
      <c r="A66" s="336"/>
      <c r="B66" s="306"/>
      <c r="C66" s="306"/>
      <c r="D66" s="306">
        <f t="shared" si="29"/>
        <v>0</v>
      </c>
      <c r="E66" s="307"/>
      <c r="F66" s="307"/>
      <c r="G66" s="87">
        <f t="shared" si="30"/>
        <v>0</v>
      </c>
      <c r="H66" s="87">
        <f t="shared" si="30"/>
        <v>0</v>
      </c>
      <c r="I66" s="87">
        <f t="shared" si="30"/>
        <v>0</v>
      </c>
      <c r="J66" s="87">
        <f t="shared" si="30"/>
        <v>0</v>
      </c>
      <c r="K66" s="87">
        <f t="shared" si="30"/>
        <v>0</v>
      </c>
      <c r="L66" s="87">
        <f t="shared" si="30"/>
        <v>0</v>
      </c>
      <c r="M66" s="87">
        <f t="shared" si="30"/>
        <v>0</v>
      </c>
      <c r="N66" s="87">
        <f t="shared" si="30"/>
        <v>0</v>
      </c>
      <c r="O66" s="87">
        <f t="shared" si="30"/>
        <v>0</v>
      </c>
      <c r="P66" s="87">
        <f t="shared" si="30"/>
        <v>0</v>
      </c>
      <c r="Q66" s="87">
        <f t="shared" si="30"/>
        <v>0</v>
      </c>
      <c r="R66" s="87">
        <f t="shared" si="30"/>
        <v>0</v>
      </c>
      <c r="S66" s="87">
        <f t="shared" si="30"/>
        <v>0</v>
      </c>
      <c r="T66" s="100">
        <f t="shared" si="31"/>
        <v>0</v>
      </c>
      <c r="V66" s="87">
        <f t="shared" si="3"/>
        <v>0</v>
      </c>
    </row>
    <row r="67" spans="1:22" ht="20.25" customHeight="1">
      <c r="A67" s="320"/>
      <c r="B67" s="306"/>
      <c r="C67" s="306"/>
      <c r="D67" s="306">
        <f t="shared" si="29"/>
        <v>0</v>
      </c>
      <c r="E67" s="307"/>
      <c r="F67" s="307"/>
      <c r="G67" s="87">
        <f t="shared" si="30"/>
        <v>0</v>
      </c>
      <c r="H67" s="87">
        <f t="shared" si="30"/>
        <v>0</v>
      </c>
      <c r="I67" s="87">
        <f t="shared" si="30"/>
        <v>0</v>
      </c>
      <c r="J67" s="87">
        <f t="shared" si="30"/>
        <v>0</v>
      </c>
      <c r="K67" s="87">
        <f t="shared" si="30"/>
        <v>0</v>
      </c>
      <c r="L67" s="87">
        <f t="shared" si="30"/>
        <v>0</v>
      </c>
      <c r="M67" s="87">
        <f t="shared" si="30"/>
        <v>0</v>
      </c>
      <c r="N67" s="87">
        <f t="shared" si="30"/>
        <v>0</v>
      </c>
      <c r="O67" s="87">
        <f t="shared" si="30"/>
        <v>0</v>
      </c>
      <c r="P67" s="87">
        <f t="shared" si="30"/>
        <v>0</v>
      </c>
      <c r="Q67" s="87">
        <f t="shared" si="30"/>
        <v>0</v>
      </c>
      <c r="R67" s="87">
        <f t="shared" si="30"/>
        <v>0</v>
      </c>
      <c r="S67" s="87">
        <f t="shared" si="30"/>
        <v>0</v>
      </c>
      <c r="T67" s="100">
        <f t="shared" si="31"/>
        <v>0</v>
      </c>
      <c r="V67" s="87">
        <f t="shared" si="3"/>
        <v>0</v>
      </c>
    </row>
    <row r="68" spans="1:22" ht="14.25" customHeight="1">
      <c r="A68" s="321"/>
      <c r="B68" s="306"/>
      <c r="C68" s="306"/>
      <c r="D68" s="306">
        <f t="shared" si="29"/>
        <v>0</v>
      </c>
      <c r="E68" s="307"/>
      <c r="F68" s="307"/>
      <c r="G68" s="87">
        <f t="shared" si="30"/>
        <v>0</v>
      </c>
      <c r="H68" s="87">
        <f t="shared" si="30"/>
        <v>0</v>
      </c>
      <c r="I68" s="87">
        <f t="shared" si="30"/>
        <v>0</v>
      </c>
      <c r="J68" s="87">
        <f t="shared" si="30"/>
        <v>0</v>
      </c>
      <c r="K68" s="87">
        <f t="shared" si="30"/>
        <v>0</v>
      </c>
      <c r="L68" s="87">
        <f t="shared" si="30"/>
        <v>0</v>
      </c>
      <c r="M68" s="87">
        <f t="shared" si="30"/>
        <v>0</v>
      </c>
      <c r="N68" s="87">
        <f t="shared" si="30"/>
        <v>0</v>
      </c>
      <c r="O68" s="87">
        <f t="shared" si="30"/>
        <v>0</v>
      </c>
      <c r="P68" s="87">
        <f t="shared" si="30"/>
        <v>0</v>
      </c>
      <c r="Q68" s="87">
        <f t="shared" si="30"/>
        <v>0</v>
      </c>
      <c r="R68" s="87">
        <f t="shared" si="30"/>
        <v>0</v>
      </c>
      <c r="S68" s="87">
        <f t="shared" si="30"/>
        <v>0</v>
      </c>
      <c r="T68" s="100">
        <f t="shared" si="31"/>
        <v>0</v>
      </c>
      <c r="V68" s="87">
        <f t="shared" si="3"/>
        <v>0</v>
      </c>
    </row>
    <row r="69" spans="1:22" ht="14.25" customHeight="1">
      <c r="A69" s="321" t="s">
        <v>582</v>
      </c>
      <c r="B69" s="306"/>
      <c r="C69" s="306"/>
      <c r="D69" s="306">
        <f t="shared" si="29"/>
        <v>0</v>
      </c>
      <c r="E69" s="317" t="s">
        <v>211</v>
      </c>
      <c r="F69" s="317">
        <v>6</v>
      </c>
      <c r="G69" s="87">
        <f t="shared" si="30"/>
        <v>0</v>
      </c>
      <c r="H69" s="87">
        <f t="shared" si="30"/>
        <v>0</v>
      </c>
      <c r="I69" s="87">
        <f t="shared" si="30"/>
        <v>0</v>
      </c>
      <c r="J69" s="87">
        <f t="shared" si="30"/>
        <v>0</v>
      </c>
      <c r="K69" s="87">
        <f t="shared" si="30"/>
        <v>0</v>
      </c>
      <c r="L69" s="87">
        <f t="shared" si="30"/>
        <v>0</v>
      </c>
      <c r="M69" s="87">
        <f t="shared" si="30"/>
        <v>0</v>
      </c>
      <c r="N69" s="87">
        <f t="shared" si="30"/>
        <v>0</v>
      </c>
      <c r="O69" s="87">
        <f t="shared" si="30"/>
        <v>0</v>
      </c>
      <c r="P69" s="87">
        <f t="shared" si="30"/>
        <v>0</v>
      </c>
      <c r="Q69" s="87">
        <f t="shared" si="30"/>
        <v>0</v>
      </c>
      <c r="R69" s="87">
        <f t="shared" si="30"/>
        <v>0</v>
      </c>
      <c r="S69" s="87">
        <f t="shared" si="30"/>
        <v>0</v>
      </c>
      <c r="T69" s="100">
        <f t="shared" si="31"/>
        <v>0</v>
      </c>
      <c r="V69" s="87">
        <f t="shared" si="3"/>
        <v>0</v>
      </c>
    </row>
    <row r="70" spans="1:22" ht="14.25" customHeight="1">
      <c r="A70" s="321"/>
      <c r="B70" s="309"/>
      <c r="C70" s="306"/>
      <c r="D70" s="306">
        <f t="shared" si="29"/>
        <v>0</v>
      </c>
      <c r="E70" s="307"/>
      <c r="F70" s="307"/>
      <c r="G70" s="87">
        <f t="shared" si="30"/>
        <v>0</v>
      </c>
      <c r="H70" s="87">
        <f t="shared" si="30"/>
        <v>0</v>
      </c>
      <c r="I70" s="87">
        <f t="shared" si="30"/>
        <v>0</v>
      </c>
      <c r="J70" s="87">
        <f t="shared" si="30"/>
        <v>0</v>
      </c>
      <c r="K70" s="87">
        <f t="shared" si="30"/>
        <v>0</v>
      </c>
      <c r="L70" s="87">
        <f t="shared" si="30"/>
        <v>0</v>
      </c>
      <c r="M70" s="87">
        <f t="shared" si="30"/>
        <v>0</v>
      </c>
      <c r="N70" s="87">
        <f t="shared" si="30"/>
        <v>0</v>
      </c>
      <c r="O70" s="87">
        <f t="shared" si="30"/>
        <v>0</v>
      </c>
      <c r="P70" s="87">
        <f t="shared" si="30"/>
        <v>0</v>
      </c>
      <c r="Q70" s="87">
        <f t="shared" si="30"/>
        <v>0</v>
      </c>
      <c r="R70" s="87">
        <f t="shared" si="30"/>
        <v>0</v>
      </c>
      <c r="S70" s="87">
        <f t="shared" si="30"/>
        <v>0</v>
      </c>
      <c r="T70" s="100">
        <f t="shared" si="31"/>
        <v>0</v>
      </c>
      <c r="V70" s="87">
        <f t="shared" si="3"/>
        <v>0</v>
      </c>
    </row>
    <row r="71" spans="1:22" ht="14.25" customHeight="1">
      <c r="A71" s="323" t="s">
        <v>243</v>
      </c>
      <c r="B71" s="326">
        <f>SUM(B62:B70)</f>
        <v>0</v>
      </c>
      <c r="C71" s="326">
        <f>SUM(C62:C70)</f>
        <v>0</v>
      </c>
      <c r="D71" s="326">
        <f>SUM(D62:D70)</f>
        <v>0</v>
      </c>
      <c r="E71" s="317"/>
      <c r="F71" s="307"/>
      <c r="G71" s="105">
        <f t="shared" ref="G71:P71" si="32">SUM(G62:G70)</f>
        <v>0</v>
      </c>
      <c r="H71" s="105">
        <f t="shared" si="32"/>
        <v>0</v>
      </c>
      <c r="I71" s="105">
        <f t="shared" si="32"/>
        <v>0</v>
      </c>
      <c r="J71" s="105">
        <f t="shared" si="32"/>
        <v>0</v>
      </c>
      <c r="K71" s="105">
        <f t="shared" si="32"/>
        <v>0</v>
      </c>
      <c r="L71" s="105">
        <f t="shared" si="32"/>
        <v>0</v>
      </c>
      <c r="M71" s="105">
        <f t="shared" si="32"/>
        <v>0</v>
      </c>
      <c r="N71" s="105">
        <f t="shared" si="32"/>
        <v>0</v>
      </c>
      <c r="O71" s="105">
        <f t="shared" si="32"/>
        <v>0</v>
      </c>
      <c r="P71" s="105">
        <f t="shared" si="32"/>
        <v>0</v>
      </c>
      <c r="Q71" s="105">
        <f>SUM(Q66:Q70)</f>
        <v>0</v>
      </c>
      <c r="R71" s="105">
        <f>SUM(R62:R70)</f>
        <v>0</v>
      </c>
      <c r="S71" s="105">
        <f>SUM(S62:S70)</f>
        <v>0</v>
      </c>
      <c r="T71" s="105">
        <f>SUM(T62:T70)</f>
        <v>0</v>
      </c>
      <c r="V71" s="87">
        <f t="shared" si="3"/>
        <v>0</v>
      </c>
    </row>
    <row r="72" spans="1:22" ht="14.25" customHeight="1">
      <c r="A72" s="305" t="s">
        <v>349</v>
      </c>
      <c r="B72" s="322"/>
      <c r="C72" s="322"/>
      <c r="D72" s="306">
        <f t="shared" ref="D72:D82" si="33">SUM(B72:C72)</f>
        <v>0</v>
      </c>
      <c r="E72" s="307"/>
      <c r="F72" s="317">
        <v>1</v>
      </c>
      <c r="G72" s="87">
        <f t="shared" ref="G72:S82" si="34">IF($F72=G$1,+$B72,0)</f>
        <v>0</v>
      </c>
      <c r="H72" s="87">
        <f t="shared" si="34"/>
        <v>0</v>
      </c>
      <c r="I72" s="87">
        <f t="shared" si="34"/>
        <v>0</v>
      </c>
      <c r="J72" s="87">
        <f t="shared" si="34"/>
        <v>0</v>
      </c>
      <c r="K72" s="87">
        <f t="shared" si="34"/>
        <v>0</v>
      </c>
      <c r="L72" s="87">
        <f t="shared" si="34"/>
        <v>0</v>
      </c>
      <c r="M72" s="87">
        <f t="shared" si="34"/>
        <v>0</v>
      </c>
      <c r="N72" s="87">
        <f t="shared" si="34"/>
        <v>0</v>
      </c>
      <c r="O72" s="87">
        <f t="shared" si="34"/>
        <v>0</v>
      </c>
      <c r="P72" s="87">
        <f t="shared" si="34"/>
        <v>0</v>
      </c>
      <c r="Q72" s="87">
        <f t="shared" si="34"/>
        <v>0</v>
      </c>
      <c r="R72" s="87">
        <f t="shared" si="34"/>
        <v>0</v>
      </c>
      <c r="S72" s="87">
        <f t="shared" si="34"/>
        <v>0</v>
      </c>
      <c r="T72" s="100">
        <f t="shared" ref="T72:T82" si="35">SUM(G72:R72)</f>
        <v>0</v>
      </c>
      <c r="V72" s="87">
        <f t="shared" si="3"/>
        <v>0</v>
      </c>
    </row>
    <row r="73" spans="1:22" ht="14.25" customHeight="1">
      <c r="A73" s="305" t="s">
        <v>356</v>
      </c>
      <c r="B73" s="306"/>
      <c r="C73" s="306"/>
      <c r="D73" s="306">
        <f t="shared" si="33"/>
        <v>0</v>
      </c>
      <c r="E73" s="212"/>
      <c r="F73" s="317">
        <v>1</v>
      </c>
      <c r="G73" s="87">
        <f t="shared" si="34"/>
        <v>0</v>
      </c>
      <c r="H73" s="87">
        <f t="shared" si="34"/>
        <v>0</v>
      </c>
      <c r="I73" s="87">
        <f t="shared" si="34"/>
        <v>0</v>
      </c>
      <c r="J73" s="87">
        <f t="shared" si="34"/>
        <v>0</v>
      </c>
      <c r="K73" s="87">
        <f t="shared" si="34"/>
        <v>0</v>
      </c>
      <c r="L73" s="87">
        <f t="shared" si="34"/>
        <v>0</v>
      </c>
      <c r="M73" s="87">
        <f t="shared" si="34"/>
        <v>0</v>
      </c>
      <c r="N73" s="87">
        <f t="shared" si="34"/>
        <v>0</v>
      </c>
      <c r="O73" s="87">
        <f t="shared" si="34"/>
        <v>0</v>
      </c>
      <c r="P73" s="87">
        <f t="shared" si="34"/>
        <v>0</v>
      </c>
      <c r="Q73" s="87">
        <f t="shared" si="34"/>
        <v>0</v>
      </c>
      <c r="R73" s="87">
        <f t="shared" si="34"/>
        <v>0</v>
      </c>
      <c r="S73" s="87">
        <f t="shared" si="34"/>
        <v>0</v>
      </c>
      <c r="T73" s="100">
        <f t="shared" si="35"/>
        <v>0</v>
      </c>
      <c r="V73" s="87">
        <f t="shared" si="3"/>
        <v>0</v>
      </c>
    </row>
    <row r="74" spans="1:22" ht="14.25" customHeight="1">
      <c r="A74" s="336" t="s">
        <v>239</v>
      </c>
      <c r="B74" s="306"/>
      <c r="C74" s="306"/>
      <c r="D74" s="306">
        <f t="shared" si="33"/>
        <v>0</v>
      </c>
      <c r="E74" s="307"/>
      <c r="F74" s="317">
        <v>1</v>
      </c>
      <c r="G74" s="87">
        <f t="shared" si="34"/>
        <v>0</v>
      </c>
      <c r="H74" s="87">
        <f t="shared" si="34"/>
        <v>0</v>
      </c>
      <c r="I74" s="87">
        <f t="shared" si="34"/>
        <v>0</v>
      </c>
      <c r="J74" s="87">
        <f t="shared" si="34"/>
        <v>0</v>
      </c>
      <c r="K74" s="87">
        <f t="shared" si="34"/>
        <v>0</v>
      </c>
      <c r="L74" s="87">
        <f t="shared" si="34"/>
        <v>0</v>
      </c>
      <c r="M74" s="87">
        <f t="shared" si="34"/>
        <v>0</v>
      </c>
      <c r="N74" s="87">
        <f t="shared" si="34"/>
        <v>0</v>
      </c>
      <c r="O74" s="87">
        <f t="shared" si="34"/>
        <v>0</v>
      </c>
      <c r="P74" s="87">
        <f t="shared" si="34"/>
        <v>0</v>
      </c>
      <c r="Q74" s="87">
        <f t="shared" si="34"/>
        <v>0</v>
      </c>
      <c r="R74" s="87">
        <f t="shared" si="34"/>
        <v>0</v>
      </c>
      <c r="S74" s="87">
        <f t="shared" si="34"/>
        <v>0</v>
      </c>
      <c r="T74" s="100">
        <f t="shared" si="35"/>
        <v>0</v>
      </c>
      <c r="V74" s="87">
        <f t="shared" si="3"/>
        <v>0</v>
      </c>
    </row>
    <row r="75" spans="1:22" ht="15.75" customHeight="1">
      <c r="A75" s="339"/>
      <c r="B75" s="306"/>
      <c r="C75" s="306"/>
      <c r="D75" s="306">
        <f t="shared" si="33"/>
        <v>0</v>
      </c>
      <c r="E75" s="307"/>
      <c r="F75" s="317"/>
      <c r="G75" s="87">
        <f t="shared" si="34"/>
        <v>0</v>
      </c>
      <c r="H75" s="87">
        <f t="shared" si="34"/>
        <v>0</v>
      </c>
      <c r="I75" s="87">
        <f t="shared" si="34"/>
        <v>0</v>
      </c>
      <c r="J75" s="87">
        <f t="shared" si="34"/>
        <v>0</v>
      </c>
      <c r="K75" s="87">
        <f t="shared" si="34"/>
        <v>0</v>
      </c>
      <c r="L75" s="87">
        <f t="shared" si="34"/>
        <v>0</v>
      </c>
      <c r="M75" s="87">
        <f t="shared" si="34"/>
        <v>0</v>
      </c>
      <c r="N75" s="87">
        <f t="shared" si="34"/>
        <v>0</v>
      </c>
      <c r="O75" s="87">
        <f t="shared" si="34"/>
        <v>0</v>
      </c>
      <c r="P75" s="87">
        <f t="shared" si="34"/>
        <v>0</v>
      </c>
      <c r="Q75" s="87">
        <f t="shared" si="34"/>
        <v>0</v>
      </c>
      <c r="R75" s="87">
        <f t="shared" si="34"/>
        <v>0</v>
      </c>
      <c r="S75" s="87">
        <f t="shared" si="34"/>
        <v>0</v>
      </c>
      <c r="T75" s="100">
        <f t="shared" si="35"/>
        <v>0</v>
      </c>
      <c r="V75" s="87">
        <f t="shared" si="3"/>
        <v>0</v>
      </c>
    </row>
    <row r="76" spans="1:22" ht="14.25" customHeight="1">
      <c r="A76" s="321"/>
      <c r="B76" s="306"/>
      <c r="C76" s="306"/>
      <c r="D76" s="306">
        <f t="shared" si="33"/>
        <v>0</v>
      </c>
      <c r="E76" s="307"/>
      <c r="F76" s="317"/>
      <c r="G76" s="87">
        <f t="shared" si="34"/>
        <v>0</v>
      </c>
      <c r="H76" s="87">
        <f t="shared" si="34"/>
        <v>0</v>
      </c>
      <c r="I76" s="87">
        <f t="shared" si="34"/>
        <v>0</v>
      </c>
      <c r="J76" s="87">
        <f t="shared" si="34"/>
        <v>0</v>
      </c>
      <c r="K76" s="87">
        <f t="shared" si="34"/>
        <v>0</v>
      </c>
      <c r="L76" s="87">
        <f t="shared" si="34"/>
        <v>0</v>
      </c>
      <c r="M76" s="87">
        <f t="shared" si="34"/>
        <v>0</v>
      </c>
      <c r="N76" s="87">
        <f t="shared" si="34"/>
        <v>0</v>
      </c>
      <c r="O76" s="87">
        <f t="shared" si="34"/>
        <v>0</v>
      </c>
      <c r="P76" s="87">
        <f t="shared" si="34"/>
        <v>0</v>
      </c>
      <c r="Q76" s="87">
        <f t="shared" si="34"/>
        <v>0</v>
      </c>
      <c r="R76" s="87">
        <f t="shared" si="34"/>
        <v>0</v>
      </c>
      <c r="S76" s="87">
        <f t="shared" si="34"/>
        <v>0</v>
      </c>
      <c r="T76" s="100">
        <f t="shared" si="35"/>
        <v>0</v>
      </c>
      <c r="V76" s="87">
        <f t="shared" si="3"/>
        <v>0</v>
      </c>
    </row>
    <row r="77" spans="1:22" ht="14.25" customHeight="1">
      <c r="A77" s="321"/>
      <c r="B77" s="306"/>
      <c r="C77" s="306"/>
      <c r="D77" s="306">
        <f t="shared" si="33"/>
        <v>0</v>
      </c>
      <c r="E77" s="307"/>
      <c r="F77" s="317"/>
      <c r="G77" s="87">
        <f t="shared" si="34"/>
        <v>0</v>
      </c>
      <c r="H77" s="87">
        <f t="shared" si="34"/>
        <v>0</v>
      </c>
      <c r="I77" s="87">
        <f t="shared" si="34"/>
        <v>0</v>
      </c>
      <c r="J77" s="87">
        <f t="shared" si="34"/>
        <v>0</v>
      </c>
      <c r="K77" s="87">
        <f t="shared" si="34"/>
        <v>0</v>
      </c>
      <c r="L77" s="87">
        <f t="shared" si="34"/>
        <v>0</v>
      </c>
      <c r="M77" s="87">
        <f t="shared" si="34"/>
        <v>0</v>
      </c>
      <c r="N77" s="87">
        <f t="shared" si="34"/>
        <v>0</v>
      </c>
      <c r="O77" s="87">
        <f t="shared" si="34"/>
        <v>0</v>
      </c>
      <c r="P77" s="87">
        <f t="shared" si="34"/>
        <v>0</v>
      </c>
      <c r="Q77" s="87">
        <f t="shared" si="34"/>
        <v>0</v>
      </c>
      <c r="R77" s="87">
        <f t="shared" si="34"/>
        <v>0</v>
      </c>
      <c r="S77" s="87">
        <f t="shared" si="34"/>
        <v>0</v>
      </c>
      <c r="T77" s="100">
        <f t="shared" si="35"/>
        <v>0</v>
      </c>
      <c r="V77" s="87">
        <f t="shared" si="3"/>
        <v>0</v>
      </c>
    </row>
    <row r="78" spans="1:22" ht="14.25" customHeight="1">
      <c r="A78" s="321"/>
      <c r="B78" s="306"/>
      <c r="C78" s="306"/>
      <c r="D78" s="306">
        <f t="shared" si="33"/>
        <v>0</v>
      </c>
      <c r="E78" s="307"/>
      <c r="F78" s="317"/>
      <c r="G78" s="87">
        <f t="shared" si="34"/>
        <v>0</v>
      </c>
      <c r="H78" s="87">
        <f t="shared" si="34"/>
        <v>0</v>
      </c>
      <c r="I78" s="87">
        <f t="shared" si="34"/>
        <v>0</v>
      </c>
      <c r="J78" s="87">
        <f t="shared" si="34"/>
        <v>0</v>
      </c>
      <c r="K78" s="87">
        <f t="shared" si="34"/>
        <v>0</v>
      </c>
      <c r="L78" s="87">
        <f t="shared" si="34"/>
        <v>0</v>
      </c>
      <c r="M78" s="87">
        <f t="shared" si="34"/>
        <v>0</v>
      </c>
      <c r="N78" s="87">
        <f t="shared" si="34"/>
        <v>0</v>
      </c>
      <c r="O78" s="87">
        <f t="shared" si="34"/>
        <v>0</v>
      </c>
      <c r="P78" s="87">
        <f t="shared" si="34"/>
        <v>0</v>
      </c>
      <c r="Q78" s="87">
        <f t="shared" si="34"/>
        <v>0</v>
      </c>
      <c r="R78" s="87">
        <f t="shared" si="34"/>
        <v>0</v>
      </c>
      <c r="S78" s="87">
        <f t="shared" si="34"/>
        <v>0</v>
      </c>
      <c r="T78" s="100">
        <f t="shared" si="35"/>
        <v>0</v>
      </c>
      <c r="V78" s="87">
        <f t="shared" si="3"/>
        <v>0</v>
      </c>
    </row>
    <row r="79" spans="1:22" ht="14.25" customHeight="1">
      <c r="A79" s="321"/>
      <c r="B79" s="306"/>
      <c r="C79" s="306"/>
      <c r="D79" s="314">
        <f t="shared" si="33"/>
        <v>0</v>
      </c>
      <c r="E79" s="307"/>
      <c r="F79" s="317"/>
      <c r="G79" s="87">
        <f t="shared" si="34"/>
        <v>0</v>
      </c>
      <c r="H79" s="87">
        <f t="shared" si="34"/>
        <v>0</v>
      </c>
      <c r="I79" s="87">
        <f t="shared" si="34"/>
        <v>0</v>
      </c>
      <c r="J79" s="87">
        <f t="shared" si="34"/>
        <v>0</v>
      </c>
      <c r="K79" s="87">
        <f t="shared" si="34"/>
        <v>0</v>
      </c>
      <c r="L79" s="87">
        <f t="shared" si="34"/>
        <v>0</v>
      </c>
      <c r="M79" s="87">
        <f t="shared" si="34"/>
        <v>0</v>
      </c>
      <c r="N79" s="87">
        <f t="shared" si="34"/>
        <v>0</v>
      </c>
      <c r="O79" s="87">
        <f t="shared" si="34"/>
        <v>0</v>
      </c>
      <c r="P79" s="87">
        <f t="shared" si="34"/>
        <v>0</v>
      </c>
      <c r="Q79" s="87">
        <f t="shared" si="34"/>
        <v>0</v>
      </c>
      <c r="R79" s="87">
        <f t="shared" si="34"/>
        <v>0</v>
      </c>
      <c r="S79" s="87">
        <f t="shared" si="34"/>
        <v>0</v>
      </c>
      <c r="T79" s="100">
        <f t="shared" si="35"/>
        <v>0</v>
      </c>
      <c r="V79" s="87">
        <f t="shared" si="3"/>
        <v>0</v>
      </c>
    </row>
    <row r="80" spans="1:22" ht="14.25" customHeight="1">
      <c r="A80" s="321"/>
      <c r="B80" s="306"/>
      <c r="C80" s="306"/>
      <c r="D80" s="306">
        <f t="shared" si="33"/>
        <v>0</v>
      </c>
      <c r="E80" s="212"/>
      <c r="F80" s="317"/>
      <c r="G80" s="87">
        <f t="shared" si="34"/>
        <v>0</v>
      </c>
      <c r="H80" s="87">
        <f t="shared" si="34"/>
        <v>0</v>
      </c>
      <c r="I80" s="87">
        <f t="shared" si="34"/>
        <v>0</v>
      </c>
      <c r="J80" s="87">
        <f t="shared" si="34"/>
        <v>0</v>
      </c>
      <c r="K80" s="87">
        <f t="shared" si="34"/>
        <v>0</v>
      </c>
      <c r="L80" s="87">
        <f t="shared" si="34"/>
        <v>0</v>
      </c>
      <c r="M80" s="87">
        <f t="shared" si="34"/>
        <v>0</v>
      </c>
      <c r="N80" s="87">
        <f t="shared" si="34"/>
        <v>0</v>
      </c>
      <c r="O80" s="87">
        <f t="shared" si="34"/>
        <v>0</v>
      </c>
      <c r="P80" s="87">
        <f t="shared" si="34"/>
        <v>0</v>
      </c>
      <c r="Q80" s="87">
        <f t="shared" si="34"/>
        <v>0</v>
      </c>
      <c r="R80" s="87">
        <f t="shared" si="34"/>
        <v>0</v>
      </c>
      <c r="S80" s="87">
        <f t="shared" si="34"/>
        <v>0</v>
      </c>
      <c r="T80" s="100">
        <f t="shared" si="35"/>
        <v>0</v>
      </c>
      <c r="V80" s="87">
        <f t="shared" si="3"/>
        <v>0</v>
      </c>
    </row>
    <row r="81" spans="1:22" ht="14.25" customHeight="1">
      <c r="A81" s="321" t="s">
        <v>582</v>
      </c>
      <c r="B81" s="306"/>
      <c r="C81" s="306"/>
      <c r="D81" s="306">
        <f t="shared" si="33"/>
        <v>0</v>
      </c>
      <c r="E81" s="307" t="s">
        <v>211</v>
      </c>
      <c r="F81" s="317">
        <v>6</v>
      </c>
      <c r="G81" s="87">
        <f t="shared" si="34"/>
        <v>0</v>
      </c>
      <c r="H81" s="87">
        <f t="shared" si="34"/>
        <v>0</v>
      </c>
      <c r="I81" s="87">
        <f t="shared" si="34"/>
        <v>0</v>
      </c>
      <c r="J81" s="87">
        <f t="shared" si="34"/>
        <v>0</v>
      </c>
      <c r="K81" s="87">
        <f t="shared" si="34"/>
        <v>0</v>
      </c>
      <c r="L81" s="87">
        <f t="shared" si="34"/>
        <v>0</v>
      </c>
      <c r="M81" s="87">
        <f t="shared" si="34"/>
        <v>0</v>
      </c>
      <c r="N81" s="87">
        <f t="shared" si="34"/>
        <v>0</v>
      </c>
      <c r="O81" s="87">
        <f t="shared" si="34"/>
        <v>0</v>
      </c>
      <c r="P81" s="87">
        <f t="shared" si="34"/>
        <v>0</v>
      </c>
      <c r="Q81" s="87">
        <f t="shared" si="34"/>
        <v>0</v>
      </c>
      <c r="R81" s="87">
        <f t="shared" si="34"/>
        <v>0</v>
      </c>
      <c r="S81" s="87">
        <f t="shared" si="34"/>
        <v>0</v>
      </c>
      <c r="T81" s="100">
        <f t="shared" si="35"/>
        <v>0</v>
      </c>
      <c r="V81" s="87">
        <f t="shared" si="3"/>
        <v>0</v>
      </c>
    </row>
    <row r="82" spans="1:22" ht="14.25" customHeight="1">
      <c r="A82" s="319"/>
      <c r="B82" s="309"/>
      <c r="C82" s="322"/>
      <c r="D82" s="306">
        <f t="shared" si="33"/>
        <v>0</v>
      </c>
      <c r="E82" s="307"/>
      <c r="F82" s="307"/>
      <c r="G82" s="87">
        <f t="shared" si="34"/>
        <v>0</v>
      </c>
      <c r="H82" s="87">
        <f t="shared" si="34"/>
        <v>0</v>
      </c>
      <c r="I82" s="87">
        <f t="shared" si="34"/>
        <v>0</v>
      </c>
      <c r="J82" s="87">
        <f t="shared" si="34"/>
        <v>0</v>
      </c>
      <c r="K82" s="87">
        <f t="shared" si="34"/>
        <v>0</v>
      </c>
      <c r="L82" s="87">
        <f t="shared" si="34"/>
        <v>0</v>
      </c>
      <c r="M82" s="87">
        <f t="shared" si="34"/>
        <v>0</v>
      </c>
      <c r="N82" s="87">
        <f t="shared" si="34"/>
        <v>0</v>
      </c>
      <c r="O82" s="87">
        <f t="shared" si="34"/>
        <v>0</v>
      </c>
      <c r="P82" s="87">
        <f t="shared" si="34"/>
        <v>0</v>
      </c>
      <c r="Q82" s="87">
        <f t="shared" si="34"/>
        <v>0</v>
      </c>
      <c r="R82" s="87">
        <f t="shared" si="34"/>
        <v>0</v>
      </c>
      <c r="S82" s="87">
        <f t="shared" si="34"/>
        <v>0</v>
      </c>
      <c r="T82" s="100">
        <f t="shared" si="35"/>
        <v>0</v>
      </c>
      <c r="V82" s="87">
        <f t="shared" si="3"/>
        <v>0</v>
      </c>
    </row>
    <row r="83" spans="1:22" ht="14.25" customHeight="1">
      <c r="A83" s="327" t="s">
        <v>245</v>
      </c>
      <c r="B83" s="326">
        <f>SUM(B72:B82)</f>
        <v>0</v>
      </c>
      <c r="C83" s="326">
        <f>SUM(C72:C82)</f>
        <v>0</v>
      </c>
      <c r="D83" s="326">
        <f>SUM(D72:D82)</f>
        <v>0</v>
      </c>
      <c r="E83" s="317"/>
      <c r="F83" s="317"/>
      <c r="G83" s="122">
        <f t="shared" ref="G83:T83" si="36">SUM(G72:G82)</f>
        <v>0</v>
      </c>
      <c r="H83" s="122">
        <f t="shared" si="36"/>
        <v>0</v>
      </c>
      <c r="I83" s="122">
        <f t="shared" si="36"/>
        <v>0</v>
      </c>
      <c r="J83" s="122">
        <f t="shared" si="36"/>
        <v>0</v>
      </c>
      <c r="K83" s="122">
        <f t="shared" si="36"/>
        <v>0</v>
      </c>
      <c r="L83" s="122">
        <f t="shared" si="36"/>
        <v>0</v>
      </c>
      <c r="M83" s="122">
        <f t="shared" si="36"/>
        <v>0</v>
      </c>
      <c r="N83" s="122">
        <f t="shared" si="36"/>
        <v>0</v>
      </c>
      <c r="O83" s="122">
        <f t="shared" si="36"/>
        <v>0</v>
      </c>
      <c r="P83" s="122">
        <f t="shared" si="36"/>
        <v>0</v>
      </c>
      <c r="Q83" s="122">
        <f t="shared" si="36"/>
        <v>0</v>
      </c>
      <c r="R83" s="122">
        <f t="shared" si="36"/>
        <v>0</v>
      </c>
      <c r="S83" s="122">
        <f t="shared" si="36"/>
        <v>0</v>
      </c>
      <c r="T83" s="122">
        <f t="shared" si="36"/>
        <v>0</v>
      </c>
      <c r="V83" s="87">
        <f t="shared" si="3"/>
        <v>0</v>
      </c>
    </row>
    <row r="84" spans="1:22" ht="14.25" customHeight="1">
      <c r="A84" s="305" t="s">
        <v>349</v>
      </c>
      <c r="B84" s="328"/>
      <c r="C84" s="328"/>
      <c r="D84" s="306">
        <f t="shared" ref="D84:D93" si="37">SUM(B84:C84)</f>
        <v>0</v>
      </c>
      <c r="E84" s="212"/>
      <c r="F84" s="307">
        <v>1</v>
      </c>
      <c r="G84" s="87">
        <f t="shared" ref="G84:S92" si="38">IF($F84=G$1,+$B84,0)</f>
        <v>0</v>
      </c>
      <c r="H84" s="87">
        <f t="shared" si="38"/>
        <v>0</v>
      </c>
      <c r="I84" s="87">
        <f t="shared" si="38"/>
        <v>0</v>
      </c>
      <c r="J84" s="87">
        <f t="shared" si="38"/>
        <v>0</v>
      </c>
      <c r="K84" s="87">
        <f t="shared" si="38"/>
        <v>0</v>
      </c>
      <c r="L84" s="87">
        <f t="shared" si="38"/>
        <v>0</v>
      </c>
      <c r="M84" s="87">
        <f t="shared" si="38"/>
        <v>0</v>
      </c>
      <c r="N84" s="87">
        <f t="shared" si="38"/>
        <v>0</v>
      </c>
      <c r="O84" s="87">
        <f t="shared" si="38"/>
        <v>0</v>
      </c>
      <c r="P84" s="87">
        <f t="shared" si="38"/>
        <v>0</v>
      </c>
      <c r="Q84" s="87">
        <f t="shared" si="38"/>
        <v>0</v>
      </c>
      <c r="R84" s="87">
        <f t="shared" si="38"/>
        <v>0</v>
      </c>
      <c r="S84" s="87">
        <f t="shared" si="38"/>
        <v>0</v>
      </c>
      <c r="T84" s="100">
        <f t="shared" ref="T84:T91" si="39">SUM(G84:R84)</f>
        <v>0</v>
      </c>
      <c r="V84" s="87">
        <f t="shared" si="3"/>
        <v>0</v>
      </c>
    </row>
    <row r="85" spans="1:22" ht="14.25" customHeight="1">
      <c r="A85" s="305" t="s">
        <v>356</v>
      </c>
      <c r="B85" s="306"/>
      <c r="C85" s="306"/>
      <c r="D85" s="306">
        <f t="shared" si="37"/>
        <v>0</v>
      </c>
      <c r="E85" s="307"/>
      <c r="F85" s="307">
        <v>1</v>
      </c>
      <c r="G85" s="87">
        <f t="shared" si="38"/>
        <v>0</v>
      </c>
      <c r="H85" s="87">
        <f t="shared" si="38"/>
        <v>0</v>
      </c>
      <c r="I85" s="87">
        <f t="shared" si="38"/>
        <v>0</v>
      </c>
      <c r="J85" s="87">
        <f t="shared" si="38"/>
        <v>0</v>
      </c>
      <c r="K85" s="87">
        <f t="shared" si="38"/>
        <v>0</v>
      </c>
      <c r="L85" s="87">
        <f t="shared" si="38"/>
        <v>0</v>
      </c>
      <c r="M85" s="87">
        <f t="shared" si="38"/>
        <v>0</v>
      </c>
      <c r="N85" s="87">
        <f t="shared" si="38"/>
        <v>0</v>
      </c>
      <c r="O85" s="87">
        <f t="shared" si="38"/>
        <v>0</v>
      </c>
      <c r="P85" s="87">
        <f t="shared" si="38"/>
        <v>0</v>
      </c>
      <c r="Q85" s="87">
        <f t="shared" si="38"/>
        <v>0</v>
      </c>
      <c r="R85" s="87">
        <f t="shared" si="38"/>
        <v>0</v>
      </c>
      <c r="S85" s="87">
        <f t="shared" si="38"/>
        <v>0</v>
      </c>
      <c r="T85" s="100">
        <f t="shared" si="39"/>
        <v>0</v>
      </c>
      <c r="V85" s="87">
        <f t="shared" si="3"/>
        <v>0</v>
      </c>
    </row>
    <row r="86" spans="1:22" ht="14.25" customHeight="1">
      <c r="A86" s="321" t="s">
        <v>240</v>
      </c>
      <c r="B86" s="306"/>
      <c r="C86" s="306"/>
      <c r="D86" s="306">
        <f t="shared" si="37"/>
        <v>0</v>
      </c>
      <c r="E86" s="212"/>
      <c r="F86" s="317">
        <v>1</v>
      </c>
      <c r="G86" s="87">
        <f t="shared" si="38"/>
        <v>0</v>
      </c>
      <c r="H86" s="87">
        <f t="shared" si="38"/>
        <v>0</v>
      </c>
      <c r="I86" s="87">
        <f t="shared" si="38"/>
        <v>0</v>
      </c>
      <c r="J86" s="87">
        <f t="shared" si="38"/>
        <v>0</v>
      </c>
      <c r="K86" s="87">
        <f t="shared" si="38"/>
        <v>0</v>
      </c>
      <c r="L86" s="87">
        <f t="shared" si="38"/>
        <v>0</v>
      </c>
      <c r="M86" s="87">
        <f t="shared" si="38"/>
        <v>0</v>
      </c>
      <c r="N86" s="87">
        <f t="shared" si="38"/>
        <v>0</v>
      </c>
      <c r="O86" s="87">
        <f t="shared" si="38"/>
        <v>0</v>
      </c>
      <c r="P86" s="87">
        <f t="shared" si="38"/>
        <v>0</v>
      </c>
      <c r="Q86" s="87">
        <f t="shared" si="38"/>
        <v>0</v>
      </c>
      <c r="R86" s="87">
        <f t="shared" si="38"/>
        <v>0</v>
      </c>
      <c r="S86" s="87">
        <f t="shared" si="38"/>
        <v>0</v>
      </c>
      <c r="T86" s="100">
        <f t="shared" si="39"/>
        <v>0</v>
      </c>
      <c r="V86" s="87">
        <f t="shared" si="3"/>
        <v>0</v>
      </c>
    </row>
    <row r="87" spans="1:22" ht="14.25" customHeight="1">
      <c r="A87" s="321" t="s">
        <v>1305</v>
      </c>
      <c r="B87" s="309"/>
      <c r="C87" s="309"/>
      <c r="D87" s="306">
        <f t="shared" si="37"/>
        <v>0</v>
      </c>
      <c r="E87" s="212"/>
      <c r="F87" s="317">
        <v>2</v>
      </c>
      <c r="G87" s="87">
        <f t="shared" si="38"/>
        <v>0</v>
      </c>
      <c r="H87" s="87">
        <f t="shared" si="38"/>
        <v>0</v>
      </c>
      <c r="I87" s="87">
        <f t="shared" si="38"/>
        <v>0</v>
      </c>
      <c r="J87" s="87">
        <f t="shared" si="38"/>
        <v>0</v>
      </c>
      <c r="K87" s="87">
        <f t="shared" si="38"/>
        <v>0</v>
      </c>
      <c r="L87" s="87">
        <f t="shared" si="38"/>
        <v>0</v>
      </c>
      <c r="M87" s="87">
        <f t="shared" si="38"/>
        <v>0</v>
      </c>
      <c r="N87" s="87">
        <f t="shared" si="38"/>
        <v>0</v>
      </c>
      <c r="O87" s="87">
        <f t="shared" si="38"/>
        <v>0</v>
      </c>
      <c r="P87" s="87">
        <f t="shared" si="38"/>
        <v>0</v>
      </c>
      <c r="Q87" s="87">
        <f t="shared" si="38"/>
        <v>0</v>
      </c>
      <c r="R87" s="87">
        <f t="shared" si="38"/>
        <v>0</v>
      </c>
      <c r="S87" s="87">
        <f t="shared" si="38"/>
        <v>0</v>
      </c>
      <c r="T87" s="100">
        <f t="shared" si="39"/>
        <v>0</v>
      </c>
      <c r="V87" s="87">
        <f t="shared" si="3"/>
        <v>0</v>
      </c>
    </row>
    <row r="88" spans="1:22" ht="14.25" customHeight="1">
      <c r="A88" s="321" t="s">
        <v>1308</v>
      </c>
      <c r="B88" s="309"/>
      <c r="C88" s="309"/>
      <c r="D88" s="306">
        <f t="shared" si="37"/>
        <v>0</v>
      </c>
      <c r="E88" s="212"/>
      <c r="F88" s="317">
        <v>2</v>
      </c>
      <c r="G88" s="87">
        <f t="shared" si="38"/>
        <v>0</v>
      </c>
      <c r="H88" s="87">
        <f t="shared" si="38"/>
        <v>0</v>
      </c>
      <c r="I88" s="87">
        <f t="shared" si="38"/>
        <v>0</v>
      </c>
      <c r="J88" s="87">
        <f t="shared" si="38"/>
        <v>0</v>
      </c>
      <c r="K88" s="87">
        <f t="shared" si="38"/>
        <v>0</v>
      </c>
      <c r="L88" s="87">
        <f t="shared" si="38"/>
        <v>0</v>
      </c>
      <c r="M88" s="87">
        <f t="shared" si="38"/>
        <v>0</v>
      </c>
      <c r="N88" s="87">
        <f t="shared" si="38"/>
        <v>0</v>
      </c>
      <c r="O88" s="87">
        <f t="shared" si="38"/>
        <v>0</v>
      </c>
      <c r="P88" s="87">
        <f t="shared" si="38"/>
        <v>0</v>
      </c>
      <c r="Q88" s="87">
        <f t="shared" si="38"/>
        <v>0</v>
      </c>
      <c r="R88" s="87">
        <f t="shared" si="38"/>
        <v>0</v>
      </c>
      <c r="S88" s="87">
        <f t="shared" si="38"/>
        <v>0</v>
      </c>
      <c r="T88" s="100">
        <f t="shared" si="39"/>
        <v>0</v>
      </c>
      <c r="V88" s="87">
        <f t="shared" si="3"/>
        <v>0</v>
      </c>
    </row>
    <row r="89" spans="1:22" ht="14.25" customHeight="1">
      <c r="B89" s="309"/>
      <c r="C89" s="309"/>
      <c r="D89" s="306">
        <f t="shared" si="37"/>
        <v>0</v>
      </c>
      <c r="E89" s="307"/>
      <c r="F89" s="317"/>
      <c r="G89" s="87">
        <f t="shared" si="38"/>
        <v>0</v>
      </c>
      <c r="H89" s="87">
        <f t="shared" si="38"/>
        <v>0</v>
      </c>
      <c r="I89" s="87">
        <f t="shared" si="38"/>
        <v>0</v>
      </c>
      <c r="J89" s="87">
        <f t="shared" si="38"/>
        <v>0</v>
      </c>
      <c r="K89" s="87">
        <f t="shared" si="38"/>
        <v>0</v>
      </c>
      <c r="L89" s="87">
        <f t="shared" si="38"/>
        <v>0</v>
      </c>
      <c r="M89" s="87">
        <f t="shared" si="38"/>
        <v>0</v>
      </c>
      <c r="N89" s="87">
        <f t="shared" si="38"/>
        <v>0</v>
      </c>
      <c r="O89" s="87">
        <f t="shared" si="38"/>
        <v>0</v>
      </c>
      <c r="P89" s="87">
        <f t="shared" si="38"/>
        <v>0</v>
      </c>
      <c r="Q89" s="87">
        <f t="shared" si="38"/>
        <v>0</v>
      </c>
      <c r="R89" s="87">
        <f t="shared" si="38"/>
        <v>0</v>
      </c>
      <c r="S89" s="87">
        <f t="shared" si="38"/>
        <v>0</v>
      </c>
      <c r="T89" s="100">
        <f t="shared" si="39"/>
        <v>0</v>
      </c>
      <c r="V89" s="87">
        <f t="shared" si="3"/>
        <v>0</v>
      </c>
    </row>
    <row r="90" spans="1:22" ht="14.25" customHeight="1">
      <c r="A90" s="321"/>
      <c r="B90" s="309"/>
      <c r="C90" s="309"/>
      <c r="D90" s="306">
        <f t="shared" si="37"/>
        <v>0</v>
      </c>
      <c r="E90" s="307"/>
      <c r="F90" s="317"/>
      <c r="G90" s="87">
        <f t="shared" si="38"/>
        <v>0</v>
      </c>
      <c r="H90" s="87">
        <f t="shared" si="38"/>
        <v>0</v>
      </c>
      <c r="I90" s="87">
        <f t="shared" si="38"/>
        <v>0</v>
      </c>
      <c r="J90" s="87">
        <f t="shared" si="38"/>
        <v>0</v>
      </c>
      <c r="K90" s="87">
        <f t="shared" si="38"/>
        <v>0</v>
      </c>
      <c r="L90" s="87">
        <f t="shared" si="38"/>
        <v>0</v>
      </c>
      <c r="M90" s="87">
        <f t="shared" si="38"/>
        <v>0</v>
      </c>
      <c r="N90" s="87">
        <f t="shared" si="38"/>
        <v>0</v>
      </c>
      <c r="O90" s="87">
        <f t="shared" si="38"/>
        <v>0</v>
      </c>
      <c r="P90" s="87">
        <f t="shared" si="38"/>
        <v>0</v>
      </c>
      <c r="Q90" s="87">
        <f t="shared" si="38"/>
        <v>0</v>
      </c>
      <c r="R90" s="87">
        <f t="shared" si="38"/>
        <v>0</v>
      </c>
      <c r="S90" s="87">
        <f t="shared" si="38"/>
        <v>0</v>
      </c>
      <c r="T90" s="100">
        <f t="shared" si="39"/>
        <v>0</v>
      </c>
      <c r="V90" s="87">
        <f t="shared" si="3"/>
        <v>0</v>
      </c>
    </row>
    <row r="91" spans="1:22" ht="14.25" customHeight="1">
      <c r="A91" s="321"/>
      <c r="B91" s="309"/>
      <c r="C91" s="309"/>
      <c r="D91" s="306">
        <f t="shared" si="37"/>
        <v>0</v>
      </c>
      <c r="E91" s="307"/>
      <c r="F91" s="317"/>
      <c r="G91" s="87">
        <f t="shared" si="38"/>
        <v>0</v>
      </c>
      <c r="H91" s="87">
        <f t="shared" si="38"/>
        <v>0</v>
      </c>
      <c r="I91" s="87">
        <f t="shared" si="38"/>
        <v>0</v>
      </c>
      <c r="J91" s="87">
        <f t="shared" si="38"/>
        <v>0</v>
      </c>
      <c r="K91" s="87">
        <f t="shared" si="38"/>
        <v>0</v>
      </c>
      <c r="L91" s="87">
        <f t="shared" si="38"/>
        <v>0</v>
      </c>
      <c r="M91" s="87">
        <f t="shared" si="38"/>
        <v>0</v>
      </c>
      <c r="N91" s="87">
        <f t="shared" si="38"/>
        <v>0</v>
      </c>
      <c r="O91" s="87">
        <f t="shared" si="38"/>
        <v>0</v>
      </c>
      <c r="P91" s="87">
        <f t="shared" si="38"/>
        <v>0</v>
      </c>
      <c r="Q91" s="87">
        <f t="shared" si="38"/>
        <v>0</v>
      </c>
      <c r="R91" s="87">
        <f t="shared" si="38"/>
        <v>0</v>
      </c>
      <c r="S91" s="87">
        <f t="shared" si="38"/>
        <v>0</v>
      </c>
      <c r="T91" s="100">
        <f t="shared" si="39"/>
        <v>0</v>
      </c>
      <c r="V91" s="87">
        <f t="shared" si="3"/>
        <v>0</v>
      </c>
    </row>
    <row r="92" spans="1:22" ht="14.25" customHeight="1">
      <c r="A92" s="321"/>
      <c r="B92" s="309"/>
      <c r="C92" s="309"/>
      <c r="D92" s="306">
        <f t="shared" si="37"/>
        <v>0</v>
      </c>
      <c r="E92" s="307"/>
      <c r="F92" s="317"/>
      <c r="G92" s="87">
        <f t="shared" si="38"/>
        <v>0</v>
      </c>
      <c r="H92" s="87">
        <f t="shared" si="38"/>
        <v>0</v>
      </c>
      <c r="I92" s="87">
        <f t="shared" si="38"/>
        <v>0</v>
      </c>
      <c r="J92" s="87">
        <f t="shared" si="38"/>
        <v>0</v>
      </c>
      <c r="K92" s="87">
        <f t="shared" si="38"/>
        <v>0</v>
      </c>
      <c r="L92" s="87">
        <f t="shared" si="38"/>
        <v>0</v>
      </c>
      <c r="M92" s="87">
        <f t="shared" si="38"/>
        <v>0</v>
      </c>
      <c r="N92" s="87">
        <f t="shared" si="38"/>
        <v>0</v>
      </c>
      <c r="O92" s="87">
        <f t="shared" si="38"/>
        <v>0</v>
      </c>
      <c r="P92" s="87">
        <f t="shared" si="38"/>
        <v>0</v>
      </c>
      <c r="Q92" s="87">
        <f t="shared" si="38"/>
        <v>0</v>
      </c>
      <c r="R92" s="87">
        <f t="shared" si="38"/>
        <v>0</v>
      </c>
      <c r="S92" s="87">
        <f t="shared" si="38"/>
        <v>0</v>
      </c>
      <c r="T92" s="100">
        <f t="shared" ref="T92" si="40">SUM(G92:R92)</f>
        <v>0</v>
      </c>
      <c r="V92" s="87">
        <f t="shared" ref="V92" si="41">+B92-SUM(G92:S92)</f>
        <v>0</v>
      </c>
    </row>
    <row r="93" spans="1:22" ht="14.25" customHeight="1">
      <c r="A93" s="321" t="s">
        <v>582</v>
      </c>
      <c r="B93" s="309"/>
      <c r="C93" s="322"/>
      <c r="D93" s="306">
        <f t="shared" si="37"/>
        <v>0</v>
      </c>
      <c r="E93" s="307" t="s">
        <v>211</v>
      </c>
      <c r="F93" s="317">
        <v>6</v>
      </c>
      <c r="G93" s="87">
        <f t="shared" ref="G93:S93" si="42">IF($F93=G$1,+$B93,0)</f>
        <v>0</v>
      </c>
      <c r="H93" s="87">
        <f t="shared" si="42"/>
        <v>0</v>
      </c>
      <c r="I93" s="87">
        <f t="shared" si="42"/>
        <v>0</v>
      </c>
      <c r="J93" s="87">
        <f t="shared" si="42"/>
        <v>0</v>
      </c>
      <c r="K93" s="87">
        <f t="shared" si="42"/>
        <v>0</v>
      </c>
      <c r="L93" s="87">
        <f t="shared" si="42"/>
        <v>0</v>
      </c>
      <c r="M93" s="87">
        <f t="shared" si="42"/>
        <v>0</v>
      </c>
      <c r="N93" s="87">
        <f t="shared" si="42"/>
        <v>0</v>
      </c>
      <c r="O93" s="87">
        <f t="shared" si="42"/>
        <v>0</v>
      </c>
      <c r="P93" s="87">
        <f t="shared" si="42"/>
        <v>0</v>
      </c>
      <c r="Q93" s="87">
        <f t="shared" si="42"/>
        <v>0</v>
      </c>
      <c r="R93" s="87">
        <f t="shared" si="42"/>
        <v>0</v>
      </c>
      <c r="S93" s="87">
        <f t="shared" si="42"/>
        <v>0</v>
      </c>
      <c r="T93" s="100">
        <f>SUM(G93:R93)</f>
        <v>0</v>
      </c>
      <c r="V93" s="87">
        <f t="shared" ref="V93:V125" si="43">+B93-SUM(G93:S93)</f>
        <v>0</v>
      </c>
    </row>
    <row r="94" spans="1:22" ht="14.25" customHeight="1">
      <c r="A94" s="323" t="s">
        <v>248</v>
      </c>
      <c r="B94" s="329">
        <f t="shared" ref="B94:D94" si="44">SUM(B84:B93)</f>
        <v>0</v>
      </c>
      <c r="C94" s="329">
        <f t="shared" si="44"/>
        <v>0</v>
      </c>
      <c r="D94" s="329">
        <f t="shared" si="44"/>
        <v>0</v>
      </c>
      <c r="E94" s="317"/>
      <c r="F94" s="317"/>
      <c r="G94" s="125">
        <f t="shared" ref="G94:T94" si="45">SUM(G84:G93)</f>
        <v>0</v>
      </c>
      <c r="H94" s="125">
        <f t="shared" si="45"/>
        <v>0</v>
      </c>
      <c r="I94" s="125">
        <f t="shared" si="45"/>
        <v>0</v>
      </c>
      <c r="J94" s="125">
        <f t="shared" si="45"/>
        <v>0</v>
      </c>
      <c r="K94" s="125">
        <f t="shared" si="45"/>
        <v>0</v>
      </c>
      <c r="L94" s="125">
        <f t="shared" si="45"/>
        <v>0</v>
      </c>
      <c r="M94" s="125">
        <f t="shared" si="45"/>
        <v>0</v>
      </c>
      <c r="N94" s="125">
        <f t="shared" si="45"/>
        <v>0</v>
      </c>
      <c r="O94" s="125">
        <f t="shared" si="45"/>
        <v>0</v>
      </c>
      <c r="P94" s="125">
        <f t="shared" si="45"/>
        <v>0</v>
      </c>
      <c r="Q94" s="125">
        <f t="shared" si="45"/>
        <v>0</v>
      </c>
      <c r="R94" s="125">
        <f t="shared" si="45"/>
        <v>0</v>
      </c>
      <c r="S94" s="125">
        <f t="shared" si="45"/>
        <v>0</v>
      </c>
      <c r="T94" s="125">
        <f t="shared" si="45"/>
        <v>0</v>
      </c>
      <c r="V94" s="87">
        <f t="shared" si="43"/>
        <v>0</v>
      </c>
    </row>
    <row r="95" spans="1:22" ht="14.25" customHeight="1">
      <c r="A95" s="321" t="s">
        <v>349</v>
      </c>
      <c r="B95" s="309"/>
      <c r="C95" s="319"/>
      <c r="D95" s="306">
        <f t="shared" ref="D95:D102" si="46">SUM(B95:C95)</f>
        <v>0</v>
      </c>
      <c r="E95" s="317"/>
      <c r="F95" s="317">
        <v>1</v>
      </c>
      <c r="G95" s="87">
        <f t="shared" ref="G95:S102" si="47">IF($F95=G$1,+$B95,0)</f>
        <v>0</v>
      </c>
      <c r="H95" s="87">
        <f t="shared" si="47"/>
        <v>0</v>
      </c>
      <c r="I95" s="87">
        <f t="shared" si="47"/>
        <v>0</v>
      </c>
      <c r="J95" s="87">
        <f t="shared" si="47"/>
        <v>0</v>
      </c>
      <c r="K95" s="87">
        <f t="shared" si="47"/>
        <v>0</v>
      </c>
      <c r="L95" s="87">
        <f t="shared" si="47"/>
        <v>0</v>
      </c>
      <c r="M95" s="87">
        <f t="shared" si="47"/>
        <v>0</v>
      </c>
      <c r="N95" s="87">
        <f t="shared" si="47"/>
        <v>0</v>
      </c>
      <c r="O95" s="87">
        <f t="shared" si="47"/>
        <v>0</v>
      </c>
      <c r="P95" s="87">
        <f t="shared" si="47"/>
        <v>0</v>
      </c>
      <c r="Q95" s="87">
        <f t="shared" si="47"/>
        <v>0</v>
      </c>
      <c r="R95" s="87">
        <f t="shared" si="47"/>
        <v>0</v>
      </c>
      <c r="S95" s="87">
        <f t="shared" si="47"/>
        <v>0</v>
      </c>
      <c r="T95" s="100">
        <f t="shared" ref="T95:T102" si="48">SUM(G95:R95)</f>
        <v>0</v>
      </c>
      <c r="V95" s="87">
        <f t="shared" si="43"/>
        <v>0</v>
      </c>
    </row>
    <row r="96" spans="1:22" ht="14.25" customHeight="1">
      <c r="A96" s="305" t="s">
        <v>356</v>
      </c>
      <c r="B96" s="306"/>
      <c r="C96" s="306"/>
      <c r="D96" s="306">
        <f t="shared" si="46"/>
        <v>0</v>
      </c>
      <c r="E96" s="307"/>
      <c r="F96" s="307">
        <v>1</v>
      </c>
      <c r="G96" s="87">
        <f t="shared" si="47"/>
        <v>0</v>
      </c>
      <c r="H96" s="87">
        <f t="shared" si="47"/>
        <v>0</v>
      </c>
      <c r="I96" s="87">
        <f t="shared" si="47"/>
        <v>0</v>
      </c>
      <c r="J96" s="87">
        <f t="shared" si="47"/>
        <v>0</v>
      </c>
      <c r="K96" s="87">
        <f t="shared" si="47"/>
        <v>0</v>
      </c>
      <c r="L96" s="87">
        <f t="shared" si="47"/>
        <v>0</v>
      </c>
      <c r="M96" s="87">
        <f t="shared" si="47"/>
        <v>0</v>
      </c>
      <c r="N96" s="87">
        <f t="shared" si="47"/>
        <v>0</v>
      </c>
      <c r="O96" s="87">
        <f t="shared" si="47"/>
        <v>0</v>
      </c>
      <c r="P96" s="87">
        <f t="shared" si="47"/>
        <v>0</v>
      </c>
      <c r="Q96" s="87">
        <f t="shared" si="47"/>
        <v>0</v>
      </c>
      <c r="R96" s="87">
        <f t="shared" si="47"/>
        <v>0</v>
      </c>
      <c r="S96" s="87">
        <f t="shared" si="47"/>
        <v>0</v>
      </c>
      <c r="T96" s="100">
        <f t="shared" si="48"/>
        <v>0</v>
      </c>
      <c r="V96" s="87">
        <f t="shared" si="43"/>
        <v>0</v>
      </c>
    </row>
    <row r="97" spans="1:22" ht="14.25" customHeight="1">
      <c r="A97" s="321" t="s">
        <v>1315</v>
      </c>
      <c r="B97" s="306"/>
      <c r="C97" s="306"/>
      <c r="D97" s="306">
        <f t="shared" si="46"/>
        <v>0</v>
      </c>
      <c r="E97" s="317"/>
      <c r="F97" s="317">
        <v>2</v>
      </c>
      <c r="G97" s="87">
        <f t="shared" si="47"/>
        <v>0</v>
      </c>
      <c r="H97" s="87">
        <f t="shared" si="47"/>
        <v>0</v>
      </c>
      <c r="I97" s="87">
        <f t="shared" si="47"/>
        <v>0</v>
      </c>
      <c r="J97" s="87">
        <f t="shared" si="47"/>
        <v>0</v>
      </c>
      <c r="K97" s="87">
        <f t="shared" si="47"/>
        <v>0</v>
      </c>
      <c r="L97" s="87">
        <f t="shared" si="47"/>
        <v>0</v>
      </c>
      <c r="M97" s="87">
        <f t="shared" si="47"/>
        <v>0</v>
      </c>
      <c r="N97" s="87">
        <f t="shared" si="47"/>
        <v>0</v>
      </c>
      <c r="O97" s="87">
        <f t="shared" si="47"/>
        <v>0</v>
      </c>
      <c r="P97" s="87">
        <f t="shared" si="47"/>
        <v>0</v>
      </c>
      <c r="Q97" s="87">
        <f t="shared" si="47"/>
        <v>0</v>
      </c>
      <c r="R97" s="87">
        <f t="shared" si="47"/>
        <v>0</v>
      </c>
      <c r="S97" s="87">
        <f t="shared" si="47"/>
        <v>0</v>
      </c>
      <c r="T97" s="100">
        <f t="shared" si="48"/>
        <v>0</v>
      </c>
      <c r="V97" s="87">
        <f t="shared" si="43"/>
        <v>0</v>
      </c>
    </row>
    <row r="98" spans="1:22" ht="14.25" customHeight="1">
      <c r="A98" s="321"/>
      <c r="B98" s="306"/>
      <c r="C98" s="306"/>
      <c r="D98" s="306">
        <f t="shared" si="46"/>
        <v>0</v>
      </c>
      <c r="E98" s="317"/>
      <c r="F98" s="317"/>
      <c r="G98" s="87">
        <f t="shared" si="47"/>
        <v>0</v>
      </c>
      <c r="H98" s="87">
        <f t="shared" si="47"/>
        <v>0</v>
      </c>
      <c r="I98" s="87">
        <f t="shared" si="47"/>
        <v>0</v>
      </c>
      <c r="J98" s="87">
        <f t="shared" si="47"/>
        <v>0</v>
      </c>
      <c r="K98" s="87">
        <f t="shared" si="47"/>
        <v>0</v>
      </c>
      <c r="L98" s="87">
        <f t="shared" si="47"/>
        <v>0</v>
      </c>
      <c r="M98" s="87">
        <f t="shared" si="47"/>
        <v>0</v>
      </c>
      <c r="N98" s="87">
        <f t="shared" si="47"/>
        <v>0</v>
      </c>
      <c r="O98" s="87">
        <f t="shared" si="47"/>
        <v>0</v>
      </c>
      <c r="P98" s="87">
        <f t="shared" si="47"/>
        <v>0</v>
      </c>
      <c r="Q98" s="87">
        <f t="shared" si="47"/>
        <v>0</v>
      </c>
      <c r="R98" s="87">
        <f t="shared" si="47"/>
        <v>0</v>
      </c>
      <c r="S98" s="87">
        <f t="shared" si="47"/>
        <v>0</v>
      </c>
      <c r="T98" s="100">
        <f t="shared" si="48"/>
        <v>0</v>
      </c>
      <c r="V98" s="87">
        <f t="shared" si="43"/>
        <v>0</v>
      </c>
    </row>
    <row r="99" spans="1:22" ht="14.25" customHeight="1">
      <c r="A99" s="321"/>
      <c r="B99" s="306"/>
      <c r="C99" s="306"/>
      <c r="D99" s="306">
        <f t="shared" si="46"/>
        <v>0</v>
      </c>
      <c r="E99" s="317"/>
      <c r="F99" s="317"/>
      <c r="G99" s="87">
        <f t="shared" si="47"/>
        <v>0</v>
      </c>
      <c r="H99" s="87">
        <f t="shared" si="47"/>
        <v>0</v>
      </c>
      <c r="I99" s="87">
        <f t="shared" si="47"/>
        <v>0</v>
      </c>
      <c r="J99" s="87">
        <f t="shared" si="47"/>
        <v>0</v>
      </c>
      <c r="K99" s="87">
        <f t="shared" si="47"/>
        <v>0</v>
      </c>
      <c r="L99" s="87">
        <f t="shared" si="47"/>
        <v>0</v>
      </c>
      <c r="M99" s="87">
        <f t="shared" si="47"/>
        <v>0</v>
      </c>
      <c r="N99" s="87">
        <f t="shared" si="47"/>
        <v>0</v>
      </c>
      <c r="O99" s="87">
        <f t="shared" si="47"/>
        <v>0</v>
      </c>
      <c r="P99" s="87">
        <f t="shared" si="47"/>
        <v>0</v>
      </c>
      <c r="Q99" s="87">
        <f t="shared" si="47"/>
        <v>0</v>
      </c>
      <c r="R99" s="87">
        <f t="shared" si="47"/>
        <v>0</v>
      </c>
      <c r="S99" s="87">
        <f t="shared" si="47"/>
        <v>0</v>
      </c>
      <c r="T99" s="100">
        <f t="shared" si="48"/>
        <v>0</v>
      </c>
      <c r="V99" s="87">
        <f t="shared" si="43"/>
        <v>0</v>
      </c>
    </row>
    <row r="100" spans="1:22" ht="14.25" customHeight="1">
      <c r="A100" s="321"/>
      <c r="B100" s="306"/>
      <c r="C100" s="306"/>
      <c r="D100" s="306">
        <f t="shared" si="46"/>
        <v>0</v>
      </c>
      <c r="E100" s="317"/>
      <c r="F100" s="317"/>
      <c r="G100" s="87">
        <f t="shared" si="47"/>
        <v>0</v>
      </c>
      <c r="H100" s="87">
        <f t="shared" si="47"/>
        <v>0</v>
      </c>
      <c r="I100" s="87">
        <f t="shared" si="47"/>
        <v>0</v>
      </c>
      <c r="J100" s="87">
        <f t="shared" si="47"/>
        <v>0</v>
      </c>
      <c r="K100" s="87">
        <f t="shared" si="47"/>
        <v>0</v>
      </c>
      <c r="L100" s="87">
        <f t="shared" si="47"/>
        <v>0</v>
      </c>
      <c r="M100" s="87">
        <f t="shared" si="47"/>
        <v>0</v>
      </c>
      <c r="N100" s="87">
        <f t="shared" si="47"/>
        <v>0</v>
      </c>
      <c r="O100" s="87">
        <f t="shared" si="47"/>
        <v>0</v>
      </c>
      <c r="P100" s="87">
        <f t="shared" si="47"/>
        <v>0</v>
      </c>
      <c r="Q100" s="87">
        <f t="shared" si="47"/>
        <v>0</v>
      </c>
      <c r="R100" s="87">
        <f t="shared" si="47"/>
        <v>0</v>
      </c>
      <c r="S100" s="87">
        <f t="shared" si="47"/>
        <v>0</v>
      </c>
      <c r="T100" s="100">
        <f t="shared" si="48"/>
        <v>0</v>
      </c>
      <c r="V100" s="87">
        <f t="shared" si="43"/>
        <v>0</v>
      </c>
    </row>
    <row r="101" spans="1:22" ht="17.25" customHeight="1">
      <c r="A101" s="321"/>
      <c r="B101" s="322"/>
      <c r="C101" s="319"/>
      <c r="D101" s="306">
        <f t="shared" si="46"/>
        <v>0</v>
      </c>
      <c r="E101" s="317"/>
      <c r="F101" s="317"/>
      <c r="G101" s="87">
        <f t="shared" si="47"/>
        <v>0</v>
      </c>
      <c r="H101" s="87">
        <f t="shared" si="47"/>
        <v>0</v>
      </c>
      <c r="I101" s="87">
        <f t="shared" si="47"/>
        <v>0</v>
      </c>
      <c r="J101" s="87">
        <f t="shared" si="47"/>
        <v>0</v>
      </c>
      <c r="K101" s="87">
        <f t="shared" si="47"/>
        <v>0</v>
      </c>
      <c r="L101" s="87">
        <f t="shared" si="47"/>
        <v>0</v>
      </c>
      <c r="M101" s="87">
        <f t="shared" si="47"/>
        <v>0</v>
      </c>
      <c r="N101" s="87">
        <f t="shared" si="47"/>
        <v>0</v>
      </c>
      <c r="O101" s="87">
        <f t="shared" si="47"/>
        <v>0</v>
      </c>
      <c r="P101" s="87">
        <f t="shared" si="47"/>
        <v>0</v>
      </c>
      <c r="Q101" s="87">
        <f t="shared" si="47"/>
        <v>0</v>
      </c>
      <c r="R101" s="87">
        <f t="shared" si="47"/>
        <v>0</v>
      </c>
      <c r="S101" s="87">
        <f t="shared" si="47"/>
        <v>0</v>
      </c>
      <c r="T101" s="100">
        <f t="shared" si="48"/>
        <v>0</v>
      </c>
      <c r="V101" s="87">
        <f t="shared" si="43"/>
        <v>0</v>
      </c>
    </row>
    <row r="102" spans="1:22" ht="14.25" customHeight="1">
      <c r="A102" s="321" t="s">
        <v>582</v>
      </c>
      <c r="B102" s="309"/>
      <c r="C102" s="322"/>
      <c r="D102" s="306">
        <f t="shared" si="46"/>
        <v>0</v>
      </c>
      <c r="E102" s="317" t="s">
        <v>211</v>
      </c>
      <c r="F102" s="317">
        <v>6</v>
      </c>
      <c r="G102" s="87">
        <f t="shared" si="47"/>
        <v>0</v>
      </c>
      <c r="H102" s="87">
        <f t="shared" si="47"/>
        <v>0</v>
      </c>
      <c r="I102" s="87">
        <f t="shared" si="47"/>
        <v>0</v>
      </c>
      <c r="J102" s="87">
        <f t="shared" si="47"/>
        <v>0</v>
      </c>
      <c r="K102" s="87">
        <f t="shared" si="47"/>
        <v>0</v>
      </c>
      <c r="L102" s="87">
        <f t="shared" si="47"/>
        <v>0</v>
      </c>
      <c r="M102" s="87">
        <f t="shared" si="47"/>
        <v>0</v>
      </c>
      <c r="N102" s="87">
        <f t="shared" si="47"/>
        <v>0</v>
      </c>
      <c r="O102" s="87">
        <f t="shared" si="47"/>
        <v>0</v>
      </c>
      <c r="P102" s="87">
        <f t="shared" si="47"/>
        <v>0</v>
      </c>
      <c r="Q102" s="87">
        <f t="shared" si="47"/>
        <v>0</v>
      </c>
      <c r="R102" s="87">
        <f t="shared" si="47"/>
        <v>0</v>
      </c>
      <c r="S102" s="87">
        <f t="shared" si="47"/>
        <v>0</v>
      </c>
      <c r="T102" s="100">
        <f t="shared" si="48"/>
        <v>0</v>
      </c>
      <c r="V102" s="87">
        <f t="shared" si="43"/>
        <v>0</v>
      </c>
    </row>
    <row r="103" spans="1:22" ht="14.25" customHeight="1">
      <c r="A103" s="323" t="s">
        <v>256</v>
      </c>
      <c r="B103" s="330">
        <f t="shared" ref="B103:D103" si="49">SUM(B95:B102)</f>
        <v>0</v>
      </c>
      <c r="C103" s="330">
        <f t="shared" si="49"/>
        <v>0</v>
      </c>
      <c r="D103" s="330">
        <f t="shared" si="49"/>
        <v>0</v>
      </c>
      <c r="E103" s="317"/>
      <c r="F103" s="317"/>
      <c r="G103" s="105">
        <f t="shared" ref="G103:T103" si="50">SUM(G95:G102)</f>
        <v>0</v>
      </c>
      <c r="H103" s="105">
        <f t="shared" si="50"/>
        <v>0</v>
      </c>
      <c r="I103" s="105">
        <f t="shared" si="50"/>
        <v>0</v>
      </c>
      <c r="J103" s="105">
        <f t="shared" si="50"/>
        <v>0</v>
      </c>
      <c r="K103" s="105">
        <f t="shared" si="50"/>
        <v>0</v>
      </c>
      <c r="L103" s="105">
        <f t="shared" si="50"/>
        <v>0</v>
      </c>
      <c r="M103" s="105">
        <f t="shared" si="50"/>
        <v>0</v>
      </c>
      <c r="N103" s="105">
        <f t="shared" si="50"/>
        <v>0</v>
      </c>
      <c r="O103" s="105">
        <f t="shared" si="50"/>
        <v>0</v>
      </c>
      <c r="P103" s="105">
        <f t="shared" si="50"/>
        <v>0</v>
      </c>
      <c r="Q103" s="105">
        <f t="shared" si="50"/>
        <v>0</v>
      </c>
      <c r="R103" s="105">
        <f t="shared" si="50"/>
        <v>0</v>
      </c>
      <c r="S103" s="105">
        <f t="shared" si="50"/>
        <v>0</v>
      </c>
      <c r="T103" s="105">
        <f t="shared" si="50"/>
        <v>0</v>
      </c>
      <c r="V103" s="87">
        <f t="shared" si="43"/>
        <v>0</v>
      </c>
    </row>
    <row r="104" spans="1:22" ht="14.25" customHeight="1">
      <c r="A104" s="321" t="s">
        <v>349</v>
      </c>
      <c r="B104" s="319"/>
      <c r="C104" s="331"/>
      <c r="D104" s="306">
        <f t="shared" ref="D104:D109" si="51">SUM(B104:C104)</f>
        <v>0</v>
      </c>
      <c r="E104" s="317"/>
      <c r="F104" s="317">
        <v>1</v>
      </c>
      <c r="G104" s="87">
        <f t="shared" ref="G104:S112" si="52">IF($F104=G$1,+$B104,0)</f>
        <v>0</v>
      </c>
      <c r="H104" s="87">
        <f t="shared" si="52"/>
        <v>0</v>
      </c>
      <c r="I104" s="87">
        <f t="shared" si="52"/>
        <v>0</v>
      </c>
      <c r="J104" s="87">
        <f t="shared" si="52"/>
        <v>0</v>
      </c>
      <c r="K104" s="87">
        <f t="shared" si="52"/>
        <v>0</v>
      </c>
      <c r="L104" s="87">
        <f t="shared" si="52"/>
        <v>0</v>
      </c>
      <c r="M104" s="87">
        <f t="shared" si="52"/>
        <v>0</v>
      </c>
      <c r="N104" s="87">
        <f t="shared" si="52"/>
        <v>0</v>
      </c>
      <c r="O104" s="87">
        <f t="shared" si="52"/>
        <v>0</v>
      </c>
      <c r="P104" s="87">
        <f t="shared" si="52"/>
        <v>0</v>
      </c>
      <c r="Q104" s="87">
        <f t="shared" si="52"/>
        <v>0</v>
      </c>
      <c r="R104" s="87">
        <f t="shared" si="52"/>
        <v>0</v>
      </c>
      <c r="S104" s="87">
        <f t="shared" si="52"/>
        <v>0</v>
      </c>
      <c r="T104" s="100">
        <f t="shared" ref="T104:T109" si="53">SUM(G104:R104)</f>
        <v>0</v>
      </c>
      <c r="V104" s="87">
        <f t="shared" si="43"/>
        <v>0</v>
      </c>
    </row>
    <row r="105" spans="1:22" ht="14.25" customHeight="1">
      <c r="A105" s="305" t="s">
        <v>356</v>
      </c>
      <c r="B105" s="309"/>
      <c r="C105" s="306"/>
      <c r="D105" s="306">
        <f t="shared" si="51"/>
        <v>0</v>
      </c>
      <c r="E105" s="212"/>
      <c r="F105" s="307">
        <v>1</v>
      </c>
      <c r="G105" s="87">
        <f t="shared" si="52"/>
        <v>0</v>
      </c>
      <c r="H105" s="87">
        <f t="shared" si="52"/>
        <v>0</v>
      </c>
      <c r="I105" s="87">
        <f t="shared" si="52"/>
        <v>0</v>
      </c>
      <c r="J105" s="87">
        <f t="shared" si="52"/>
        <v>0</v>
      </c>
      <c r="K105" s="87">
        <f t="shared" si="52"/>
        <v>0</v>
      </c>
      <c r="L105" s="87">
        <f t="shared" si="52"/>
        <v>0</v>
      </c>
      <c r="M105" s="87">
        <f t="shared" si="52"/>
        <v>0</v>
      </c>
      <c r="N105" s="87">
        <f t="shared" si="52"/>
        <v>0</v>
      </c>
      <c r="O105" s="87">
        <f t="shared" si="52"/>
        <v>0</v>
      </c>
      <c r="P105" s="87">
        <f t="shared" si="52"/>
        <v>0</v>
      </c>
      <c r="Q105" s="87">
        <f t="shared" si="52"/>
        <v>0</v>
      </c>
      <c r="R105" s="87">
        <f t="shared" si="52"/>
        <v>0</v>
      </c>
      <c r="S105" s="87">
        <f t="shared" si="52"/>
        <v>0</v>
      </c>
      <c r="T105" s="100">
        <f t="shared" si="53"/>
        <v>0</v>
      </c>
      <c r="V105" s="87">
        <f t="shared" si="43"/>
        <v>0</v>
      </c>
    </row>
    <row r="106" spans="1:22" ht="14.25" customHeight="1">
      <c r="A106" s="321" t="s">
        <v>239</v>
      </c>
      <c r="B106" s="309"/>
      <c r="C106" s="306"/>
      <c r="D106" s="306">
        <f t="shared" si="51"/>
        <v>0</v>
      </c>
      <c r="E106" s="317"/>
      <c r="F106" s="317">
        <v>1</v>
      </c>
      <c r="G106" s="87">
        <f t="shared" si="52"/>
        <v>0</v>
      </c>
      <c r="H106" s="87">
        <f t="shared" si="52"/>
        <v>0</v>
      </c>
      <c r="I106" s="87">
        <f t="shared" si="52"/>
        <v>0</v>
      </c>
      <c r="J106" s="87">
        <f t="shared" si="52"/>
        <v>0</v>
      </c>
      <c r="K106" s="87">
        <f t="shared" si="52"/>
        <v>0</v>
      </c>
      <c r="L106" s="87">
        <f t="shared" si="52"/>
        <v>0</v>
      </c>
      <c r="M106" s="87">
        <f t="shared" si="52"/>
        <v>0</v>
      </c>
      <c r="N106" s="87">
        <f t="shared" si="52"/>
        <v>0</v>
      </c>
      <c r="O106" s="87">
        <f t="shared" si="52"/>
        <v>0</v>
      </c>
      <c r="P106" s="87">
        <f t="shared" si="52"/>
        <v>0</v>
      </c>
      <c r="Q106" s="87">
        <f t="shared" si="52"/>
        <v>0</v>
      </c>
      <c r="R106" s="87">
        <f t="shared" si="52"/>
        <v>0</v>
      </c>
      <c r="S106" s="87">
        <f t="shared" si="52"/>
        <v>0</v>
      </c>
      <c r="T106" s="100">
        <f t="shared" si="53"/>
        <v>0</v>
      </c>
      <c r="V106" s="87">
        <f t="shared" si="43"/>
        <v>0</v>
      </c>
    </row>
    <row r="107" spans="1:22" ht="14.25" customHeight="1">
      <c r="A107" s="321"/>
      <c r="B107" s="309"/>
      <c r="C107" s="306"/>
      <c r="D107" s="306">
        <f t="shared" si="51"/>
        <v>0</v>
      </c>
      <c r="E107" s="317"/>
      <c r="F107" s="317"/>
      <c r="G107" s="87">
        <f t="shared" si="52"/>
        <v>0</v>
      </c>
      <c r="H107" s="87">
        <f t="shared" si="52"/>
        <v>0</v>
      </c>
      <c r="I107" s="87">
        <f t="shared" si="52"/>
        <v>0</v>
      </c>
      <c r="J107" s="87">
        <f t="shared" si="52"/>
        <v>0</v>
      </c>
      <c r="K107" s="87">
        <f t="shared" si="52"/>
        <v>0</v>
      </c>
      <c r="L107" s="87">
        <f t="shared" si="52"/>
        <v>0</v>
      </c>
      <c r="M107" s="87">
        <f t="shared" si="52"/>
        <v>0</v>
      </c>
      <c r="N107" s="87">
        <f t="shared" si="52"/>
        <v>0</v>
      </c>
      <c r="O107" s="87">
        <f t="shared" si="52"/>
        <v>0</v>
      </c>
      <c r="P107" s="87">
        <f t="shared" si="52"/>
        <v>0</v>
      </c>
      <c r="Q107" s="87">
        <f t="shared" si="52"/>
        <v>0</v>
      </c>
      <c r="R107" s="87">
        <f t="shared" si="52"/>
        <v>0</v>
      </c>
      <c r="S107" s="87">
        <f t="shared" si="52"/>
        <v>0</v>
      </c>
      <c r="T107" s="100">
        <f t="shared" si="53"/>
        <v>0</v>
      </c>
      <c r="V107" s="87">
        <f t="shared" si="43"/>
        <v>0</v>
      </c>
    </row>
    <row r="108" spans="1:22" ht="14.25" customHeight="1">
      <c r="A108" s="321"/>
      <c r="B108" s="309"/>
      <c r="C108" s="306"/>
      <c r="D108" s="306">
        <f t="shared" si="51"/>
        <v>0</v>
      </c>
      <c r="E108" s="317"/>
      <c r="F108" s="317"/>
      <c r="G108" s="87">
        <f t="shared" si="52"/>
        <v>0</v>
      </c>
      <c r="H108" s="87">
        <f t="shared" si="52"/>
        <v>0</v>
      </c>
      <c r="I108" s="87">
        <f t="shared" si="52"/>
        <v>0</v>
      </c>
      <c r="J108" s="87">
        <f t="shared" si="52"/>
        <v>0</v>
      </c>
      <c r="K108" s="87">
        <f t="shared" si="52"/>
        <v>0</v>
      </c>
      <c r="L108" s="87">
        <f t="shared" si="52"/>
        <v>0</v>
      </c>
      <c r="M108" s="87">
        <f t="shared" si="52"/>
        <v>0</v>
      </c>
      <c r="N108" s="87">
        <f t="shared" si="52"/>
        <v>0</v>
      </c>
      <c r="O108" s="87">
        <f t="shared" si="52"/>
        <v>0</v>
      </c>
      <c r="P108" s="87">
        <f t="shared" si="52"/>
        <v>0</v>
      </c>
      <c r="Q108" s="87">
        <f t="shared" si="52"/>
        <v>0</v>
      </c>
      <c r="R108" s="87">
        <f t="shared" si="52"/>
        <v>0</v>
      </c>
      <c r="S108" s="87">
        <f t="shared" si="52"/>
        <v>0</v>
      </c>
      <c r="T108" s="100">
        <f t="shared" ref="T108" si="54">SUM(G108:R108)</f>
        <v>0</v>
      </c>
      <c r="V108" s="87">
        <f t="shared" si="43"/>
        <v>0</v>
      </c>
    </row>
    <row r="109" spans="1:22" ht="14.25" customHeight="1">
      <c r="A109" s="321"/>
      <c r="B109" s="309"/>
      <c r="C109" s="306"/>
      <c r="D109" s="306">
        <f t="shared" si="51"/>
        <v>0</v>
      </c>
      <c r="E109" s="317"/>
      <c r="F109" s="317"/>
      <c r="G109" s="87">
        <f t="shared" si="52"/>
        <v>0</v>
      </c>
      <c r="H109" s="87">
        <f t="shared" si="52"/>
        <v>0</v>
      </c>
      <c r="I109" s="87">
        <f t="shared" si="52"/>
        <v>0</v>
      </c>
      <c r="J109" s="87">
        <f t="shared" si="52"/>
        <v>0</v>
      </c>
      <c r="K109" s="87">
        <f t="shared" si="52"/>
        <v>0</v>
      </c>
      <c r="L109" s="87">
        <f t="shared" si="52"/>
        <v>0</v>
      </c>
      <c r="M109" s="87">
        <f t="shared" si="52"/>
        <v>0</v>
      </c>
      <c r="N109" s="87">
        <f t="shared" si="52"/>
        <v>0</v>
      </c>
      <c r="O109" s="87">
        <f t="shared" si="52"/>
        <v>0</v>
      </c>
      <c r="P109" s="87">
        <f t="shared" si="52"/>
        <v>0</v>
      </c>
      <c r="Q109" s="87">
        <f t="shared" si="52"/>
        <v>0</v>
      </c>
      <c r="R109" s="87">
        <f t="shared" si="52"/>
        <v>0</v>
      </c>
      <c r="S109" s="87">
        <f t="shared" si="52"/>
        <v>0</v>
      </c>
      <c r="T109" s="100">
        <f t="shared" si="53"/>
        <v>0</v>
      </c>
      <c r="V109" s="87">
        <f t="shared" si="43"/>
        <v>0</v>
      </c>
    </row>
    <row r="110" spans="1:22" ht="14.25" customHeight="1">
      <c r="A110" s="321"/>
      <c r="B110" s="309"/>
      <c r="C110" s="306"/>
      <c r="D110" s="306">
        <f t="shared" ref="D110:D112" si="55">SUM(B110:C110)</f>
        <v>0</v>
      </c>
      <c r="E110" s="317"/>
      <c r="F110" s="317"/>
      <c r="G110" s="87">
        <f t="shared" si="52"/>
        <v>0</v>
      </c>
      <c r="H110" s="87">
        <f t="shared" si="52"/>
        <v>0</v>
      </c>
      <c r="I110" s="87">
        <f t="shared" si="52"/>
        <v>0</v>
      </c>
      <c r="J110" s="87">
        <f t="shared" si="52"/>
        <v>0</v>
      </c>
      <c r="K110" s="87">
        <f t="shared" si="52"/>
        <v>0</v>
      </c>
      <c r="L110" s="87">
        <f t="shared" si="52"/>
        <v>0</v>
      </c>
      <c r="M110" s="87">
        <f t="shared" si="52"/>
        <v>0</v>
      </c>
      <c r="N110" s="87">
        <f t="shared" si="52"/>
        <v>0</v>
      </c>
      <c r="O110" s="87">
        <f t="shared" si="52"/>
        <v>0</v>
      </c>
      <c r="P110" s="87">
        <f t="shared" si="52"/>
        <v>0</v>
      </c>
      <c r="Q110" s="87">
        <f t="shared" si="52"/>
        <v>0</v>
      </c>
      <c r="R110" s="87">
        <f t="shared" si="52"/>
        <v>0</v>
      </c>
      <c r="S110" s="87">
        <f t="shared" si="52"/>
        <v>0</v>
      </c>
      <c r="T110" s="100">
        <f t="shared" ref="T110:T112" si="56">SUM(G110:R110)</f>
        <v>0</v>
      </c>
      <c r="V110" s="87">
        <f t="shared" ref="V110" si="57">+B110-SUM(G110:S110)</f>
        <v>0</v>
      </c>
    </row>
    <row r="111" spans="1:22" ht="14.25" customHeight="1">
      <c r="A111" s="321" t="s">
        <v>1315</v>
      </c>
      <c r="B111" s="309"/>
      <c r="C111" s="306"/>
      <c r="D111" s="306">
        <f t="shared" si="55"/>
        <v>0</v>
      </c>
      <c r="E111" s="317"/>
      <c r="F111" s="317">
        <v>2</v>
      </c>
      <c r="G111" s="87">
        <f t="shared" si="52"/>
        <v>0</v>
      </c>
      <c r="H111" s="87">
        <f t="shared" si="52"/>
        <v>0</v>
      </c>
      <c r="I111" s="87">
        <f t="shared" si="52"/>
        <v>0</v>
      </c>
      <c r="J111" s="87">
        <f t="shared" si="52"/>
        <v>0</v>
      </c>
      <c r="K111" s="87">
        <f t="shared" si="52"/>
        <v>0</v>
      </c>
      <c r="L111" s="87">
        <f t="shared" si="52"/>
        <v>0</v>
      </c>
      <c r="M111" s="87">
        <f t="shared" si="52"/>
        <v>0</v>
      </c>
      <c r="N111" s="87">
        <f t="shared" si="52"/>
        <v>0</v>
      </c>
      <c r="O111" s="87">
        <f t="shared" si="52"/>
        <v>0</v>
      </c>
      <c r="P111" s="87">
        <f t="shared" si="52"/>
        <v>0</v>
      </c>
      <c r="Q111" s="87">
        <f t="shared" si="52"/>
        <v>0</v>
      </c>
      <c r="R111" s="87">
        <f t="shared" si="52"/>
        <v>0</v>
      </c>
      <c r="S111" s="87">
        <f t="shared" si="52"/>
        <v>0</v>
      </c>
      <c r="T111" s="100">
        <f t="shared" si="56"/>
        <v>0</v>
      </c>
      <c r="V111" s="87">
        <f t="shared" ref="V111:V112" si="58">+B111-SUM(G111:S111)</f>
        <v>0</v>
      </c>
    </row>
    <row r="112" spans="1:22" ht="14.25" customHeight="1">
      <c r="A112" s="321" t="s">
        <v>582</v>
      </c>
      <c r="B112" s="309"/>
      <c r="C112" s="306"/>
      <c r="D112" s="306">
        <f t="shared" si="55"/>
        <v>0</v>
      </c>
      <c r="E112" s="317"/>
      <c r="F112" s="317">
        <v>3</v>
      </c>
      <c r="G112" s="87">
        <f t="shared" si="52"/>
        <v>0</v>
      </c>
      <c r="H112" s="87">
        <f t="shared" si="52"/>
        <v>0</v>
      </c>
      <c r="I112" s="87">
        <f t="shared" si="52"/>
        <v>0</v>
      </c>
      <c r="J112" s="87">
        <f t="shared" si="52"/>
        <v>0</v>
      </c>
      <c r="K112" s="87">
        <f t="shared" si="52"/>
        <v>0</v>
      </c>
      <c r="L112" s="87">
        <f t="shared" si="52"/>
        <v>0</v>
      </c>
      <c r="M112" s="87">
        <f t="shared" si="52"/>
        <v>0</v>
      </c>
      <c r="N112" s="87">
        <f t="shared" si="52"/>
        <v>0</v>
      </c>
      <c r="O112" s="87">
        <f t="shared" si="52"/>
        <v>0</v>
      </c>
      <c r="P112" s="87">
        <f t="shared" si="52"/>
        <v>0</v>
      </c>
      <c r="Q112" s="87">
        <f t="shared" si="52"/>
        <v>0</v>
      </c>
      <c r="R112" s="87">
        <f t="shared" si="52"/>
        <v>0</v>
      </c>
      <c r="S112" s="87">
        <f t="shared" si="52"/>
        <v>0</v>
      </c>
      <c r="T112" s="100">
        <f t="shared" si="56"/>
        <v>0</v>
      </c>
      <c r="V112" s="87">
        <f t="shared" si="58"/>
        <v>0</v>
      </c>
    </row>
    <row r="113" spans="1:22" ht="14.25" customHeight="1">
      <c r="A113" s="323" t="s">
        <v>259</v>
      </c>
      <c r="B113" s="329">
        <f>SUM(B104:B112)</f>
        <v>0</v>
      </c>
      <c r="C113" s="329">
        <f>SUM(C104:C112)</f>
        <v>0</v>
      </c>
      <c r="D113" s="329">
        <f>SUM(D104:D112)</f>
        <v>0</v>
      </c>
      <c r="E113" s="317"/>
      <c r="F113" s="317"/>
      <c r="G113" s="125">
        <f t="shared" ref="G113:T113" si="59">SUM(G104:G112)</f>
        <v>0</v>
      </c>
      <c r="H113" s="125">
        <f t="shared" si="59"/>
        <v>0</v>
      </c>
      <c r="I113" s="125">
        <f t="shared" si="59"/>
        <v>0</v>
      </c>
      <c r="J113" s="125">
        <f t="shared" si="59"/>
        <v>0</v>
      </c>
      <c r="K113" s="125">
        <f t="shared" si="59"/>
        <v>0</v>
      </c>
      <c r="L113" s="125">
        <f t="shared" si="59"/>
        <v>0</v>
      </c>
      <c r="M113" s="125">
        <f t="shared" si="59"/>
        <v>0</v>
      </c>
      <c r="N113" s="125">
        <f t="shared" si="59"/>
        <v>0</v>
      </c>
      <c r="O113" s="125">
        <f t="shared" si="59"/>
        <v>0</v>
      </c>
      <c r="P113" s="125">
        <f t="shared" si="59"/>
        <v>0</v>
      </c>
      <c r="Q113" s="125">
        <f t="shared" si="59"/>
        <v>0</v>
      </c>
      <c r="R113" s="125">
        <f t="shared" si="59"/>
        <v>0</v>
      </c>
      <c r="S113" s="125">
        <f t="shared" si="59"/>
        <v>0</v>
      </c>
      <c r="T113" s="125">
        <f t="shared" si="59"/>
        <v>0</v>
      </c>
      <c r="V113" s="87">
        <f t="shared" si="43"/>
        <v>0</v>
      </c>
    </row>
    <row r="114" spans="1:22" ht="14.25" customHeight="1">
      <c r="A114" s="321" t="s">
        <v>349</v>
      </c>
      <c r="B114" s="319"/>
      <c r="C114" s="319"/>
      <c r="D114" s="306">
        <f t="shared" ref="D114:D122" si="60">SUM(B114:C114)</f>
        <v>0</v>
      </c>
      <c r="E114" s="317"/>
      <c r="F114" s="317">
        <v>1</v>
      </c>
      <c r="G114" s="87">
        <f t="shared" ref="G114:S122" si="61">IF($F114=G$1,+$B114,0)</f>
        <v>0</v>
      </c>
      <c r="H114" s="87">
        <f t="shared" si="61"/>
        <v>0</v>
      </c>
      <c r="I114" s="87">
        <f t="shared" si="61"/>
        <v>0</v>
      </c>
      <c r="J114" s="87">
        <f t="shared" si="61"/>
        <v>0</v>
      </c>
      <c r="K114" s="87">
        <f t="shared" si="61"/>
        <v>0</v>
      </c>
      <c r="L114" s="87">
        <f t="shared" si="61"/>
        <v>0</v>
      </c>
      <c r="M114" s="87">
        <f t="shared" si="61"/>
        <v>0</v>
      </c>
      <c r="N114" s="87">
        <f t="shared" si="61"/>
        <v>0</v>
      </c>
      <c r="O114" s="87">
        <f t="shared" si="61"/>
        <v>0</v>
      </c>
      <c r="P114" s="87">
        <f t="shared" si="61"/>
        <v>0</v>
      </c>
      <c r="Q114" s="87">
        <f t="shared" si="61"/>
        <v>0</v>
      </c>
      <c r="R114" s="87">
        <f t="shared" si="61"/>
        <v>0</v>
      </c>
      <c r="S114" s="87">
        <f t="shared" si="61"/>
        <v>0</v>
      </c>
      <c r="T114" s="100">
        <f t="shared" ref="T114:T122" si="62">SUM(G114:R114)</f>
        <v>0</v>
      </c>
      <c r="V114" s="87">
        <f t="shared" si="43"/>
        <v>0</v>
      </c>
    </row>
    <row r="115" spans="1:22" ht="14.25" customHeight="1">
      <c r="A115" s="305" t="s">
        <v>356</v>
      </c>
      <c r="B115" s="309"/>
      <c r="C115" s="319"/>
      <c r="D115" s="306">
        <f t="shared" si="60"/>
        <v>0</v>
      </c>
      <c r="E115" s="317"/>
      <c r="F115" s="307">
        <v>1</v>
      </c>
      <c r="G115" s="87">
        <f t="shared" si="61"/>
        <v>0</v>
      </c>
      <c r="H115" s="87">
        <f t="shared" si="61"/>
        <v>0</v>
      </c>
      <c r="I115" s="87">
        <f t="shared" si="61"/>
        <v>0</v>
      </c>
      <c r="J115" s="87">
        <f t="shared" si="61"/>
        <v>0</v>
      </c>
      <c r="K115" s="87">
        <f t="shared" si="61"/>
        <v>0</v>
      </c>
      <c r="L115" s="87">
        <f t="shared" si="61"/>
        <v>0</v>
      </c>
      <c r="M115" s="87">
        <f t="shared" si="61"/>
        <v>0</v>
      </c>
      <c r="N115" s="87">
        <f t="shared" si="61"/>
        <v>0</v>
      </c>
      <c r="O115" s="87">
        <f t="shared" si="61"/>
        <v>0</v>
      </c>
      <c r="P115" s="87">
        <f t="shared" si="61"/>
        <v>0</v>
      </c>
      <c r="Q115" s="87">
        <f t="shared" si="61"/>
        <v>0</v>
      </c>
      <c r="R115" s="87">
        <f t="shared" si="61"/>
        <v>0</v>
      </c>
      <c r="S115" s="87">
        <f t="shared" si="61"/>
        <v>0</v>
      </c>
      <c r="T115" s="100">
        <f t="shared" si="62"/>
        <v>0</v>
      </c>
      <c r="V115" s="87">
        <f t="shared" si="43"/>
        <v>0</v>
      </c>
    </row>
    <row r="116" spans="1:22" ht="14.25" customHeight="1">
      <c r="A116" s="321"/>
      <c r="B116" s="309"/>
      <c r="C116" s="331"/>
      <c r="D116" s="306">
        <f t="shared" si="60"/>
        <v>0</v>
      </c>
      <c r="E116" s="317"/>
      <c r="F116" s="317"/>
      <c r="G116" s="87">
        <f t="shared" si="61"/>
        <v>0</v>
      </c>
      <c r="H116" s="87">
        <f t="shared" si="61"/>
        <v>0</v>
      </c>
      <c r="I116" s="87">
        <f t="shared" si="61"/>
        <v>0</v>
      </c>
      <c r="J116" s="87">
        <f t="shared" si="61"/>
        <v>0</v>
      </c>
      <c r="K116" s="87">
        <f t="shared" si="61"/>
        <v>0</v>
      </c>
      <c r="L116" s="87">
        <f t="shared" si="61"/>
        <v>0</v>
      </c>
      <c r="M116" s="87">
        <f t="shared" si="61"/>
        <v>0</v>
      </c>
      <c r="N116" s="87">
        <f t="shared" si="61"/>
        <v>0</v>
      </c>
      <c r="O116" s="87">
        <f t="shared" si="61"/>
        <v>0</v>
      </c>
      <c r="P116" s="87">
        <f t="shared" si="61"/>
        <v>0</v>
      </c>
      <c r="Q116" s="87">
        <f t="shared" si="61"/>
        <v>0</v>
      </c>
      <c r="R116" s="87">
        <f t="shared" si="61"/>
        <v>0</v>
      </c>
      <c r="S116" s="87">
        <f t="shared" si="61"/>
        <v>0</v>
      </c>
      <c r="T116" s="100">
        <f t="shared" si="62"/>
        <v>0</v>
      </c>
      <c r="V116" s="87">
        <f t="shared" si="43"/>
        <v>0</v>
      </c>
    </row>
    <row r="117" spans="1:22" ht="13.5" customHeight="1">
      <c r="A117" s="321"/>
      <c r="B117" s="309"/>
      <c r="C117" s="331"/>
      <c r="D117" s="306">
        <f t="shared" si="60"/>
        <v>0</v>
      </c>
      <c r="E117" s="317"/>
      <c r="F117" s="317"/>
      <c r="G117" s="87">
        <f t="shared" si="61"/>
        <v>0</v>
      </c>
      <c r="H117" s="87">
        <f t="shared" si="61"/>
        <v>0</v>
      </c>
      <c r="I117" s="87">
        <f t="shared" si="61"/>
        <v>0</v>
      </c>
      <c r="J117" s="87">
        <f t="shared" si="61"/>
        <v>0</v>
      </c>
      <c r="K117" s="87">
        <f t="shared" si="61"/>
        <v>0</v>
      </c>
      <c r="L117" s="87">
        <f t="shared" si="61"/>
        <v>0</v>
      </c>
      <c r="M117" s="87">
        <f t="shared" si="61"/>
        <v>0</v>
      </c>
      <c r="N117" s="87">
        <f t="shared" si="61"/>
        <v>0</v>
      </c>
      <c r="O117" s="87">
        <f t="shared" si="61"/>
        <v>0</v>
      </c>
      <c r="P117" s="87">
        <f t="shared" si="61"/>
        <v>0</v>
      </c>
      <c r="Q117" s="87">
        <f t="shared" si="61"/>
        <v>0</v>
      </c>
      <c r="R117" s="87">
        <f t="shared" si="61"/>
        <v>0</v>
      </c>
      <c r="S117" s="87">
        <f t="shared" si="61"/>
        <v>0</v>
      </c>
      <c r="T117" s="100">
        <f t="shared" si="62"/>
        <v>0</v>
      </c>
      <c r="V117" s="87">
        <f t="shared" si="43"/>
        <v>0</v>
      </c>
    </row>
    <row r="118" spans="1:22" ht="13.5" customHeight="1">
      <c r="A118" s="321"/>
      <c r="B118" s="309"/>
      <c r="C118" s="331"/>
      <c r="D118" s="306">
        <f t="shared" si="60"/>
        <v>0</v>
      </c>
      <c r="E118" s="317"/>
      <c r="F118" s="317"/>
      <c r="G118" s="87">
        <f t="shared" si="61"/>
        <v>0</v>
      </c>
      <c r="H118" s="87">
        <f t="shared" si="61"/>
        <v>0</v>
      </c>
      <c r="I118" s="87">
        <f t="shared" si="61"/>
        <v>0</v>
      </c>
      <c r="J118" s="87">
        <f t="shared" si="61"/>
        <v>0</v>
      </c>
      <c r="K118" s="87">
        <f t="shared" si="61"/>
        <v>0</v>
      </c>
      <c r="L118" s="87">
        <f t="shared" si="61"/>
        <v>0</v>
      </c>
      <c r="M118" s="87">
        <f t="shared" si="61"/>
        <v>0</v>
      </c>
      <c r="N118" s="87">
        <f t="shared" si="61"/>
        <v>0</v>
      </c>
      <c r="O118" s="87">
        <f t="shared" si="61"/>
        <v>0</v>
      </c>
      <c r="P118" s="87">
        <f t="shared" si="61"/>
        <v>0</v>
      </c>
      <c r="Q118" s="87">
        <f t="shared" si="61"/>
        <v>0</v>
      </c>
      <c r="R118" s="87">
        <f t="shared" si="61"/>
        <v>0</v>
      </c>
      <c r="S118" s="87">
        <f t="shared" si="61"/>
        <v>0</v>
      </c>
      <c r="T118" s="100">
        <f t="shared" si="62"/>
        <v>0</v>
      </c>
      <c r="V118" s="87">
        <f t="shared" si="43"/>
        <v>0</v>
      </c>
    </row>
    <row r="119" spans="1:22" ht="13.5" customHeight="1">
      <c r="A119" s="321"/>
      <c r="B119" s="309"/>
      <c r="C119" s="331"/>
      <c r="D119" s="306">
        <f t="shared" si="60"/>
        <v>0</v>
      </c>
      <c r="E119" s="317"/>
      <c r="F119" s="317"/>
      <c r="G119" s="87">
        <f t="shared" si="61"/>
        <v>0</v>
      </c>
      <c r="H119" s="87">
        <f t="shared" si="61"/>
        <v>0</v>
      </c>
      <c r="I119" s="87">
        <f t="shared" si="61"/>
        <v>0</v>
      </c>
      <c r="J119" s="87">
        <f t="shared" si="61"/>
        <v>0</v>
      </c>
      <c r="K119" s="87">
        <f t="shared" si="61"/>
        <v>0</v>
      </c>
      <c r="L119" s="87">
        <f t="shared" si="61"/>
        <v>0</v>
      </c>
      <c r="M119" s="87">
        <f t="shared" si="61"/>
        <v>0</v>
      </c>
      <c r="N119" s="87">
        <f t="shared" si="61"/>
        <v>0</v>
      </c>
      <c r="O119" s="87">
        <f t="shared" si="61"/>
        <v>0</v>
      </c>
      <c r="P119" s="87">
        <f t="shared" si="61"/>
        <v>0</v>
      </c>
      <c r="Q119" s="87">
        <f t="shared" si="61"/>
        <v>0</v>
      </c>
      <c r="R119" s="87">
        <f t="shared" si="61"/>
        <v>0</v>
      </c>
      <c r="S119" s="87">
        <f t="shared" si="61"/>
        <v>0</v>
      </c>
      <c r="T119" s="100">
        <f t="shared" si="62"/>
        <v>0</v>
      </c>
      <c r="V119" s="87">
        <f t="shared" si="43"/>
        <v>0</v>
      </c>
    </row>
    <row r="120" spans="1:22" ht="13.5" customHeight="1">
      <c r="A120" s="321"/>
      <c r="B120" s="309"/>
      <c r="C120" s="309"/>
      <c r="D120" s="306">
        <f t="shared" si="60"/>
        <v>0</v>
      </c>
      <c r="E120" s="317"/>
      <c r="F120" s="317"/>
      <c r="G120" s="87">
        <f t="shared" si="61"/>
        <v>0</v>
      </c>
      <c r="H120" s="87">
        <f t="shared" si="61"/>
        <v>0</v>
      </c>
      <c r="I120" s="87">
        <f t="shared" si="61"/>
        <v>0</v>
      </c>
      <c r="J120" s="87">
        <f t="shared" si="61"/>
        <v>0</v>
      </c>
      <c r="K120" s="87">
        <f t="shared" si="61"/>
        <v>0</v>
      </c>
      <c r="L120" s="87">
        <f t="shared" si="61"/>
        <v>0</v>
      </c>
      <c r="M120" s="87">
        <f t="shared" si="61"/>
        <v>0</v>
      </c>
      <c r="N120" s="87">
        <f t="shared" si="61"/>
        <v>0</v>
      </c>
      <c r="O120" s="87">
        <f t="shared" si="61"/>
        <v>0</v>
      </c>
      <c r="P120" s="87">
        <f t="shared" si="61"/>
        <v>0</v>
      </c>
      <c r="Q120" s="87">
        <f t="shared" si="61"/>
        <v>0</v>
      </c>
      <c r="R120" s="87">
        <f t="shared" si="61"/>
        <v>0</v>
      </c>
      <c r="S120" s="87">
        <f t="shared" si="61"/>
        <v>0</v>
      </c>
      <c r="T120" s="100">
        <f t="shared" si="62"/>
        <v>0</v>
      </c>
      <c r="V120" s="87">
        <f t="shared" si="43"/>
        <v>0</v>
      </c>
    </row>
    <row r="121" spans="1:22" ht="13.5" customHeight="1">
      <c r="A121" s="321" t="s">
        <v>582</v>
      </c>
      <c r="B121" s="309"/>
      <c r="C121" s="309"/>
      <c r="D121" s="306">
        <f t="shared" si="60"/>
        <v>0</v>
      </c>
      <c r="E121" s="317" t="s">
        <v>211</v>
      </c>
      <c r="F121" s="317">
        <v>6</v>
      </c>
      <c r="G121" s="87">
        <f t="shared" si="61"/>
        <v>0</v>
      </c>
      <c r="H121" s="87">
        <f t="shared" si="61"/>
        <v>0</v>
      </c>
      <c r="I121" s="87">
        <f t="shared" si="61"/>
        <v>0</v>
      </c>
      <c r="J121" s="87">
        <f t="shared" si="61"/>
        <v>0</v>
      </c>
      <c r="K121" s="87">
        <f t="shared" si="61"/>
        <v>0</v>
      </c>
      <c r="L121" s="87">
        <f t="shared" si="61"/>
        <v>0</v>
      </c>
      <c r="M121" s="87">
        <f t="shared" si="61"/>
        <v>0</v>
      </c>
      <c r="N121" s="87">
        <f t="shared" si="61"/>
        <v>0</v>
      </c>
      <c r="O121" s="87">
        <f t="shared" si="61"/>
        <v>0</v>
      </c>
      <c r="P121" s="87">
        <f t="shared" si="61"/>
        <v>0</v>
      </c>
      <c r="Q121" s="87">
        <f t="shared" si="61"/>
        <v>0</v>
      </c>
      <c r="R121" s="87">
        <f t="shared" si="61"/>
        <v>0</v>
      </c>
      <c r="S121" s="87">
        <f t="shared" si="61"/>
        <v>0</v>
      </c>
      <c r="T121" s="100">
        <f t="shared" si="62"/>
        <v>0</v>
      </c>
      <c r="V121" s="87">
        <f t="shared" si="43"/>
        <v>0</v>
      </c>
    </row>
    <row r="122" spans="1:22" ht="14.25" customHeight="1">
      <c r="A122" s="321" t="s">
        <v>1330</v>
      </c>
      <c r="B122" s="309"/>
      <c r="C122" s="309"/>
      <c r="D122" s="306">
        <f t="shared" si="60"/>
        <v>0</v>
      </c>
      <c r="E122" s="317" t="s">
        <v>211</v>
      </c>
      <c r="F122" s="317">
        <v>2</v>
      </c>
      <c r="G122" s="87">
        <f t="shared" si="61"/>
        <v>0</v>
      </c>
      <c r="H122" s="87">
        <f t="shared" si="61"/>
        <v>0</v>
      </c>
      <c r="I122" s="87">
        <f t="shared" si="61"/>
        <v>0</v>
      </c>
      <c r="J122" s="87">
        <f t="shared" si="61"/>
        <v>0</v>
      </c>
      <c r="K122" s="87">
        <f t="shared" si="61"/>
        <v>0</v>
      </c>
      <c r="L122" s="87">
        <f t="shared" si="61"/>
        <v>0</v>
      </c>
      <c r="M122" s="87">
        <f t="shared" si="61"/>
        <v>0</v>
      </c>
      <c r="N122" s="87">
        <f t="shared" si="61"/>
        <v>0</v>
      </c>
      <c r="O122" s="87">
        <f t="shared" si="61"/>
        <v>0</v>
      </c>
      <c r="P122" s="87">
        <f t="shared" si="61"/>
        <v>0</v>
      </c>
      <c r="Q122" s="87">
        <f t="shared" si="61"/>
        <v>0</v>
      </c>
      <c r="R122" s="87">
        <f t="shared" si="61"/>
        <v>0</v>
      </c>
      <c r="S122" s="87">
        <f t="shared" si="61"/>
        <v>0</v>
      </c>
      <c r="T122" s="100">
        <f t="shared" si="62"/>
        <v>0</v>
      </c>
      <c r="V122" s="87">
        <f t="shared" si="43"/>
        <v>0</v>
      </c>
    </row>
    <row r="123" spans="1:22" ht="14.25" customHeight="1">
      <c r="A123" s="323" t="s">
        <v>262</v>
      </c>
      <c r="B123" s="329">
        <f>SUM(B114:B122)</f>
        <v>0</v>
      </c>
      <c r="C123" s="329">
        <f>SUM(C114:C122)</f>
        <v>0</v>
      </c>
      <c r="D123" s="329">
        <f>SUM(D114:D122)</f>
        <v>0</v>
      </c>
      <c r="E123" s="317"/>
      <c r="F123" s="317"/>
      <c r="G123" s="125">
        <f t="shared" ref="G123:P123" si="63">SUM(G114:G122)</f>
        <v>0</v>
      </c>
      <c r="H123" s="125">
        <f t="shared" si="63"/>
        <v>0</v>
      </c>
      <c r="I123" s="125">
        <f t="shared" si="63"/>
        <v>0</v>
      </c>
      <c r="J123" s="125">
        <f t="shared" si="63"/>
        <v>0</v>
      </c>
      <c r="K123" s="105">
        <f t="shared" si="63"/>
        <v>0</v>
      </c>
      <c r="L123" s="125">
        <f t="shared" si="63"/>
        <v>0</v>
      </c>
      <c r="M123" s="105">
        <f t="shared" si="63"/>
        <v>0</v>
      </c>
      <c r="N123" s="125">
        <f t="shared" si="63"/>
        <v>0</v>
      </c>
      <c r="O123" s="127">
        <f t="shared" si="63"/>
        <v>0</v>
      </c>
      <c r="P123" s="125">
        <f t="shared" si="63"/>
        <v>0</v>
      </c>
      <c r="Q123" s="125">
        <f>SUM(Q120:Q122)</f>
        <v>0</v>
      </c>
      <c r="R123" s="125">
        <f>SUM(R114:R122)</f>
        <v>0</v>
      </c>
      <c r="S123" s="125">
        <f>SUM(S114:S122)</f>
        <v>0</v>
      </c>
      <c r="T123" s="125">
        <f>SUM(T114:T122)</f>
        <v>0</v>
      </c>
      <c r="V123" s="87">
        <f t="shared" si="43"/>
        <v>0</v>
      </c>
    </row>
    <row r="124" spans="1:22" ht="13.5" customHeight="1">
      <c r="A124" s="321" t="s">
        <v>349</v>
      </c>
      <c r="B124" s="319"/>
      <c r="C124" s="319"/>
      <c r="D124" s="306">
        <f t="shared" ref="D124:D132" si="64">SUM(B124:C124)</f>
        <v>0</v>
      </c>
      <c r="E124" s="317"/>
      <c r="F124" s="317">
        <v>1</v>
      </c>
      <c r="G124" s="87">
        <f t="shared" ref="G124:S127" si="65">IF($F124=G$1,+$B124,0)</f>
        <v>0</v>
      </c>
      <c r="H124" s="87">
        <f t="shared" si="65"/>
        <v>0</v>
      </c>
      <c r="I124" s="87">
        <f t="shared" si="65"/>
        <v>0</v>
      </c>
      <c r="J124" s="87">
        <f t="shared" si="65"/>
        <v>0</v>
      </c>
      <c r="K124" s="87">
        <f t="shared" si="65"/>
        <v>0</v>
      </c>
      <c r="L124" s="87">
        <f t="shared" si="65"/>
        <v>0</v>
      </c>
      <c r="M124" s="87">
        <f t="shared" si="65"/>
        <v>0</v>
      </c>
      <c r="N124" s="87">
        <f t="shared" si="65"/>
        <v>0</v>
      </c>
      <c r="O124" s="87">
        <f t="shared" si="65"/>
        <v>0</v>
      </c>
      <c r="P124" s="87">
        <f t="shared" si="65"/>
        <v>0</v>
      </c>
      <c r="Q124" s="87">
        <f t="shared" si="65"/>
        <v>0</v>
      </c>
      <c r="R124" s="87">
        <f t="shared" si="65"/>
        <v>0</v>
      </c>
      <c r="S124" s="87">
        <f t="shared" si="65"/>
        <v>0</v>
      </c>
      <c r="T124" s="100">
        <f t="shared" ref="T124:T132" si="66">SUM(G124:R124)</f>
        <v>0</v>
      </c>
      <c r="V124" s="87">
        <f t="shared" si="43"/>
        <v>0</v>
      </c>
    </row>
    <row r="125" spans="1:22" ht="13.5" customHeight="1">
      <c r="A125" s="321" t="s">
        <v>356</v>
      </c>
      <c r="B125" s="319"/>
      <c r="C125" s="319"/>
      <c r="D125" s="306">
        <f t="shared" si="64"/>
        <v>0</v>
      </c>
      <c r="E125" s="317"/>
      <c r="F125" s="317">
        <v>1</v>
      </c>
      <c r="G125" s="87">
        <f t="shared" si="65"/>
        <v>0</v>
      </c>
      <c r="H125" s="87">
        <f t="shared" si="65"/>
        <v>0</v>
      </c>
      <c r="I125" s="87">
        <f t="shared" si="65"/>
        <v>0</v>
      </c>
      <c r="J125" s="87">
        <f t="shared" si="65"/>
        <v>0</v>
      </c>
      <c r="K125" s="87">
        <f t="shared" si="65"/>
        <v>0</v>
      </c>
      <c r="L125" s="87">
        <f t="shared" si="65"/>
        <v>0</v>
      </c>
      <c r="M125" s="87">
        <f t="shared" si="65"/>
        <v>0</v>
      </c>
      <c r="N125" s="87">
        <f t="shared" si="65"/>
        <v>0</v>
      </c>
      <c r="O125" s="87">
        <f t="shared" si="65"/>
        <v>0</v>
      </c>
      <c r="P125" s="87">
        <f t="shared" si="65"/>
        <v>0</v>
      </c>
      <c r="Q125" s="87">
        <f t="shared" si="65"/>
        <v>0</v>
      </c>
      <c r="R125" s="87">
        <f t="shared" si="65"/>
        <v>0</v>
      </c>
      <c r="S125" s="87">
        <f t="shared" si="65"/>
        <v>0</v>
      </c>
      <c r="T125" s="100">
        <f t="shared" si="66"/>
        <v>0</v>
      </c>
      <c r="V125" s="87">
        <f t="shared" si="43"/>
        <v>0</v>
      </c>
    </row>
    <row r="126" spans="1:22" ht="13.5" customHeight="1">
      <c r="A126" s="321"/>
      <c r="B126" s="319"/>
      <c r="C126" s="319"/>
      <c r="D126" s="306">
        <f t="shared" si="64"/>
        <v>0</v>
      </c>
      <c r="E126" s="317"/>
      <c r="F126" s="317"/>
      <c r="G126" s="87">
        <f t="shared" si="65"/>
        <v>0</v>
      </c>
      <c r="H126" s="87">
        <f t="shared" si="65"/>
        <v>0</v>
      </c>
      <c r="I126" s="87">
        <f t="shared" si="65"/>
        <v>0</v>
      </c>
      <c r="J126" s="87">
        <f t="shared" si="65"/>
        <v>0</v>
      </c>
      <c r="K126" s="87">
        <f t="shared" si="65"/>
        <v>0</v>
      </c>
      <c r="L126" s="87">
        <f t="shared" si="65"/>
        <v>0</v>
      </c>
      <c r="M126" s="87">
        <f t="shared" si="65"/>
        <v>0</v>
      </c>
      <c r="N126" s="87">
        <f t="shared" si="65"/>
        <v>0</v>
      </c>
      <c r="O126" s="87">
        <f t="shared" si="65"/>
        <v>0</v>
      </c>
      <c r="P126" s="87">
        <f t="shared" si="65"/>
        <v>0</v>
      </c>
      <c r="Q126" s="87">
        <f t="shared" si="65"/>
        <v>0</v>
      </c>
      <c r="R126" s="87">
        <f t="shared" si="65"/>
        <v>0</v>
      </c>
      <c r="S126" s="87">
        <f t="shared" si="65"/>
        <v>0</v>
      </c>
      <c r="T126" s="100">
        <f t="shared" si="66"/>
        <v>0</v>
      </c>
      <c r="V126" s="87"/>
    </row>
    <row r="127" spans="1:22" ht="18" customHeight="1">
      <c r="A127" s="321"/>
      <c r="B127" s="319"/>
      <c r="C127" s="322"/>
      <c r="D127" s="306">
        <f t="shared" si="64"/>
        <v>0</v>
      </c>
      <c r="E127" s="317"/>
      <c r="F127" s="307"/>
      <c r="G127" s="87">
        <f>IF($F127=G$1,+$B127,0)</f>
        <v>0</v>
      </c>
      <c r="H127" s="87">
        <f t="shared" si="65"/>
        <v>0</v>
      </c>
      <c r="I127" s="87">
        <f t="shared" si="65"/>
        <v>0</v>
      </c>
      <c r="J127" s="87">
        <f t="shared" si="65"/>
        <v>0</v>
      </c>
      <c r="K127" s="87">
        <f t="shared" si="65"/>
        <v>0</v>
      </c>
      <c r="L127" s="87">
        <f t="shared" si="65"/>
        <v>0</v>
      </c>
      <c r="M127" s="87">
        <f t="shared" si="65"/>
        <v>0</v>
      </c>
      <c r="N127" s="87">
        <f t="shared" si="65"/>
        <v>0</v>
      </c>
      <c r="O127" s="87">
        <f t="shared" si="65"/>
        <v>0</v>
      </c>
      <c r="P127" s="87">
        <f t="shared" si="65"/>
        <v>0</v>
      </c>
      <c r="Q127" s="87">
        <f t="shared" si="65"/>
        <v>0</v>
      </c>
      <c r="R127" s="87">
        <f t="shared" si="65"/>
        <v>0</v>
      </c>
      <c r="S127" s="87">
        <f t="shared" si="65"/>
        <v>0</v>
      </c>
      <c r="T127" s="100">
        <f t="shared" si="66"/>
        <v>0</v>
      </c>
      <c r="V127" s="87">
        <f t="shared" ref="V127:V138" si="67">+B127-SUM(G127:S127)</f>
        <v>0</v>
      </c>
    </row>
    <row r="128" spans="1:22" ht="13.5" customHeight="1">
      <c r="A128" s="321"/>
      <c r="B128" s="309"/>
      <c r="C128" s="309"/>
      <c r="D128" s="306">
        <f t="shared" si="64"/>
        <v>0</v>
      </c>
      <c r="E128" s="317"/>
      <c r="F128" s="317"/>
      <c r="G128" s="87">
        <f t="shared" ref="G128:S132" si="68">IF($F128=G$1,+$B128,0)</f>
        <v>0</v>
      </c>
      <c r="H128" s="87">
        <f t="shared" si="68"/>
        <v>0</v>
      </c>
      <c r="I128" s="87">
        <f t="shared" si="68"/>
        <v>0</v>
      </c>
      <c r="J128" s="87">
        <f t="shared" si="68"/>
        <v>0</v>
      </c>
      <c r="K128" s="87">
        <f t="shared" si="68"/>
        <v>0</v>
      </c>
      <c r="L128" s="87">
        <f t="shared" si="68"/>
        <v>0</v>
      </c>
      <c r="M128" s="87">
        <f t="shared" si="68"/>
        <v>0</v>
      </c>
      <c r="N128" s="87">
        <f t="shared" si="68"/>
        <v>0</v>
      </c>
      <c r="O128" s="87">
        <f t="shared" si="68"/>
        <v>0</v>
      </c>
      <c r="P128" s="87">
        <f t="shared" si="68"/>
        <v>0</v>
      </c>
      <c r="Q128" s="87">
        <f t="shared" si="68"/>
        <v>0</v>
      </c>
      <c r="R128" s="87">
        <f t="shared" si="68"/>
        <v>0</v>
      </c>
      <c r="S128" s="87">
        <f t="shared" si="68"/>
        <v>0</v>
      </c>
      <c r="T128" s="100">
        <f t="shared" si="66"/>
        <v>0</v>
      </c>
      <c r="U128" s="100"/>
      <c r="V128" s="87">
        <f t="shared" si="67"/>
        <v>0</v>
      </c>
    </row>
    <row r="129" spans="1:22" ht="13.5" customHeight="1">
      <c r="A129" s="321"/>
      <c r="B129" s="309"/>
      <c r="C129" s="309"/>
      <c r="D129" s="306">
        <f t="shared" si="64"/>
        <v>0</v>
      </c>
      <c r="E129" s="317"/>
      <c r="F129" s="317"/>
      <c r="G129" s="87">
        <f t="shared" si="68"/>
        <v>0</v>
      </c>
      <c r="H129" s="87">
        <f t="shared" si="68"/>
        <v>0</v>
      </c>
      <c r="I129" s="87">
        <f t="shared" si="68"/>
        <v>0</v>
      </c>
      <c r="J129" s="87">
        <f t="shared" si="68"/>
        <v>0</v>
      </c>
      <c r="K129" s="87">
        <f t="shared" si="68"/>
        <v>0</v>
      </c>
      <c r="L129" s="87">
        <f t="shared" si="68"/>
        <v>0</v>
      </c>
      <c r="M129" s="87">
        <f t="shared" si="68"/>
        <v>0</v>
      </c>
      <c r="N129" s="87">
        <f t="shared" si="68"/>
        <v>0</v>
      </c>
      <c r="O129" s="87">
        <f t="shared" si="68"/>
        <v>0</v>
      </c>
      <c r="P129" s="87">
        <f t="shared" si="68"/>
        <v>0</v>
      </c>
      <c r="Q129" s="87">
        <f t="shared" si="68"/>
        <v>0</v>
      </c>
      <c r="R129" s="87">
        <f t="shared" si="68"/>
        <v>0</v>
      </c>
      <c r="S129" s="87">
        <f t="shared" si="68"/>
        <v>0</v>
      </c>
      <c r="T129" s="100">
        <f t="shared" si="66"/>
        <v>0</v>
      </c>
      <c r="U129" s="100"/>
      <c r="V129" s="87">
        <f t="shared" si="67"/>
        <v>0</v>
      </c>
    </row>
    <row r="130" spans="1:22" ht="14.25" customHeight="1">
      <c r="A130" s="321" t="s">
        <v>582</v>
      </c>
      <c r="B130" s="306"/>
      <c r="C130" s="309"/>
      <c r="D130" s="306">
        <f t="shared" si="64"/>
        <v>0</v>
      </c>
      <c r="E130" s="317" t="s">
        <v>211</v>
      </c>
      <c r="F130" s="317">
        <v>6</v>
      </c>
      <c r="G130" s="87">
        <f t="shared" si="68"/>
        <v>0</v>
      </c>
      <c r="H130" s="87">
        <f t="shared" si="68"/>
        <v>0</v>
      </c>
      <c r="I130" s="87">
        <f t="shared" si="68"/>
        <v>0</v>
      </c>
      <c r="J130" s="87">
        <f t="shared" si="68"/>
        <v>0</v>
      </c>
      <c r="K130" s="87">
        <f t="shared" si="68"/>
        <v>0</v>
      </c>
      <c r="L130" s="87">
        <f t="shared" si="68"/>
        <v>0</v>
      </c>
      <c r="M130" s="87">
        <f t="shared" si="68"/>
        <v>0</v>
      </c>
      <c r="N130" s="87">
        <f t="shared" si="68"/>
        <v>0</v>
      </c>
      <c r="O130" s="87">
        <f t="shared" si="68"/>
        <v>0</v>
      </c>
      <c r="P130" s="87">
        <f t="shared" si="68"/>
        <v>0</v>
      </c>
      <c r="Q130" s="87">
        <f t="shared" si="68"/>
        <v>0</v>
      </c>
      <c r="R130" s="87">
        <f t="shared" si="68"/>
        <v>0</v>
      </c>
      <c r="S130" s="87">
        <f t="shared" si="68"/>
        <v>0</v>
      </c>
      <c r="T130" s="100">
        <f t="shared" si="66"/>
        <v>0</v>
      </c>
      <c r="V130" s="87">
        <f t="shared" si="67"/>
        <v>0</v>
      </c>
    </row>
    <row r="131" spans="1:22" ht="14.25" customHeight="1">
      <c r="A131" s="321" t="s">
        <v>1315</v>
      </c>
      <c r="B131" s="306"/>
      <c r="C131" s="309"/>
      <c r="D131" s="306">
        <f t="shared" si="64"/>
        <v>0</v>
      </c>
      <c r="E131" s="317" t="s">
        <v>211</v>
      </c>
      <c r="F131" s="317">
        <v>2</v>
      </c>
      <c r="G131" s="87">
        <f t="shared" si="68"/>
        <v>0</v>
      </c>
      <c r="H131" s="87">
        <f t="shared" si="68"/>
        <v>0</v>
      </c>
      <c r="I131" s="87">
        <f t="shared" si="68"/>
        <v>0</v>
      </c>
      <c r="J131" s="87">
        <f t="shared" si="68"/>
        <v>0</v>
      </c>
      <c r="K131" s="87">
        <f t="shared" si="68"/>
        <v>0</v>
      </c>
      <c r="L131" s="87">
        <f t="shared" si="68"/>
        <v>0</v>
      </c>
      <c r="M131" s="87">
        <f t="shared" si="68"/>
        <v>0</v>
      </c>
      <c r="N131" s="87">
        <f t="shared" si="68"/>
        <v>0</v>
      </c>
      <c r="O131" s="87">
        <f t="shared" si="68"/>
        <v>0</v>
      </c>
      <c r="P131" s="87">
        <f t="shared" si="68"/>
        <v>0</v>
      </c>
      <c r="Q131" s="87">
        <f t="shared" si="68"/>
        <v>0</v>
      </c>
      <c r="R131" s="87">
        <f t="shared" si="68"/>
        <v>0</v>
      </c>
      <c r="S131" s="87">
        <f t="shared" si="68"/>
        <v>0</v>
      </c>
      <c r="T131" s="100">
        <f t="shared" si="66"/>
        <v>0</v>
      </c>
      <c r="V131" s="87">
        <f t="shared" si="67"/>
        <v>0</v>
      </c>
    </row>
    <row r="132" spans="1:22" ht="14.25" customHeight="1">
      <c r="A132" s="321"/>
      <c r="B132" s="309"/>
      <c r="C132" s="306"/>
      <c r="D132" s="306">
        <f t="shared" si="64"/>
        <v>0</v>
      </c>
      <c r="E132" s="317"/>
      <c r="F132" s="317"/>
      <c r="G132" s="87">
        <f t="shared" si="68"/>
        <v>0</v>
      </c>
      <c r="H132" s="87">
        <f t="shared" si="68"/>
        <v>0</v>
      </c>
      <c r="I132" s="87">
        <f t="shared" si="68"/>
        <v>0</v>
      </c>
      <c r="J132" s="87">
        <f t="shared" si="68"/>
        <v>0</v>
      </c>
      <c r="K132" s="87">
        <f t="shared" si="68"/>
        <v>0</v>
      </c>
      <c r="L132" s="87">
        <f t="shared" si="68"/>
        <v>0</v>
      </c>
      <c r="M132" s="87">
        <f t="shared" si="68"/>
        <v>0</v>
      </c>
      <c r="N132" s="87">
        <f t="shared" si="68"/>
        <v>0</v>
      </c>
      <c r="O132" s="87">
        <f t="shared" si="68"/>
        <v>0</v>
      </c>
      <c r="P132" s="87">
        <f t="shared" si="68"/>
        <v>0</v>
      </c>
      <c r="Q132" s="87">
        <f t="shared" si="68"/>
        <v>0</v>
      </c>
      <c r="R132" s="87">
        <f t="shared" si="68"/>
        <v>0</v>
      </c>
      <c r="S132" s="87">
        <f t="shared" si="68"/>
        <v>0</v>
      </c>
      <c r="T132" s="100">
        <f t="shared" si="66"/>
        <v>0</v>
      </c>
      <c r="V132" s="87">
        <f t="shared" si="67"/>
        <v>0</v>
      </c>
    </row>
    <row r="133" spans="1:22" ht="14.25" customHeight="1">
      <c r="A133" s="323" t="s">
        <v>268</v>
      </c>
      <c r="B133" s="329">
        <f>SUM(B124:B132)</f>
        <v>0</v>
      </c>
      <c r="C133" s="329">
        <f>SUM(C124:C132)</f>
        <v>0</v>
      </c>
      <c r="D133" s="329">
        <f>SUM(D124:D132)</f>
        <v>0</v>
      </c>
      <c r="E133" s="317"/>
      <c r="F133" s="317"/>
      <c r="G133" s="105">
        <f t="shared" ref="G133:T133" si="69">SUM(G124:G132)</f>
        <v>0</v>
      </c>
      <c r="H133" s="105">
        <f t="shared" si="69"/>
        <v>0</v>
      </c>
      <c r="I133" s="105">
        <f t="shared" si="69"/>
        <v>0</v>
      </c>
      <c r="J133" s="105">
        <f t="shared" si="69"/>
        <v>0</v>
      </c>
      <c r="K133" s="105">
        <f t="shared" si="69"/>
        <v>0</v>
      </c>
      <c r="L133" s="105">
        <f t="shared" si="69"/>
        <v>0</v>
      </c>
      <c r="M133" s="105">
        <f t="shared" si="69"/>
        <v>0</v>
      </c>
      <c r="N133" s="105">
        <f t="shared" si="69"/>
        <v>0</v>
      </c>
      <c r="O133" s="105">
        <f t="shared" si="69"/>
        <v>0</v>
      </c>
      <c r="P133" s="105">
        <f t="shared" si="69"/>
        <v>0</v>
      </c>
      <c r="Q133" s="105">
        <f t="shared" si="69"/>
        <v>0</v>
      </c>
      <c r="R133" s="105">
        <f t="shared" si="69"/>
        <v>0</v>
      </c>
      <c r="S133" s="105">
        <f t="shared" si="69"/>
        <v>0</v>
      </c>
      <c r="T133" s="105">
        <f t="shared" si="69"/>
        <v>0</v>
      </c>
      <c r="V133" s="87">
        <f t="shared" si="67"/>
        <v>0</v>
      </c>
    </row>
    <row r="134" spans="1:22" ht="14.25" customHeight="1">
      <c r="A134" s="130"/>
      <c r="B134" s="20"/>
      <c r="C134" s="20"/>
      <c r="D134" s="20"/>
      <c r="E134" s="2"/>
      <c r="F134" s="2"/>
      <c r="G134" s="20"/>
      <c r="H134" s="20"/>
      <c r="I134" s="20"/>
      <c r="J134" s="20"/>
      <c r="K134" s="87"/>
      <c r="L134" s="20"/>
      <c r="M134" s="87"/>
      <c r="N134" s="20"/>
      <c r="O134" s="131"/>
      <c r="P134" s="20"/>
      <c r="Q134" s="20"/>
      <c r="R134" s="20"/>
      <c r="S134" s="20"/>
      <c r="T134" s="20"/>
      <c r="V134" s="87">
        <f t="shared" si="67"/>
        <v>0</v>
      </c>
    </row>
    <row r="135" spans="1:22" ht="14.25" customHeight="1">
      <c r="A135" s="130" t="s">
        <v>393</v>
      </c>
      <c r="B135" s="20"/>
      <c r="C135" s="20"/>
      <c r="D135" s="20"/>
      <c r="E135" s="2"/>
      <c r="F135" s="2"/>
      <c r="G135" s="20"/>
      <c r="H135" s="20"/>
      <c r="I135" s="20"/>
      <c r="J135" s="20"/>
      <c r="K135" s="87"/>
      <c r="L135" s="20"/>
      <c r="M135" s="87"/>
      <c r="N135" s="20"/>
      <c r="O135" s="131"/>
      <c r="P135" s="20"/>
      <c r="Q135" s="20"/>
      <c r="R135" s="20"/>
      <c r="S135" s="20"/>
      <c r="T135" s="20"/>
      <c r="V135" s="87">
        <f t="shared" si="67"/>
        <v>0</v>
      </c>
    </row>
    <row r="136" spans="1:22" ht="14.25" customHeight="1">
      <c r="E136" s="2"/>
      <c r="F136" s="2"/>
      <c r="V136" s="87">
        <f t="shared" si="67"/>
        <v>0</v>
      </c>
    </row>
    <row r="137" spans="1:22" ht="14.25" customHeight="1">
      <c r="E137" s="2"/>
      <c r="F137" s="2"/>
      <c r="V137" s="87">
        <f t="shared" si="67"/>
        <v>0</v>
      </c>
    </row>
    <row r="138" spans="1:22" ht="14.25" customHeight="1">
      <c r="A138" s="5" t="s">
        <v>269</v>
      </c>
      <c r="B138" s="20">
        <f>B133+B123+B113+B103+B94+B83+B71+B61+B51+B39+B28+B15</f>
        <v>6772.57</v>
      </c>
      <c r="C138" s="132">
        <f>C133+C123+C113+C103+C94+C83+C71+C61+C51+C39+C28+C15</f>
        <v>532.87</v>
      </c>
      <c r="D138" s="132">
        <f>D133+D123+D113+D103+D94+D83+D71+D61+D51+D39+D28+D15</f>
        <v>7305.4400000000005</v>
      </c>
      <c r="E138" s="2"/>
      <c r="F138" s="2"/>
      <c r="G138" s="20">
        <f t="shared" ref="G138:T138" si="70">G133+G123+G113+G103+G94+G83+G71+G61+G51+G39+G28+G15</f>
        <v>1537.8</v>
      </c>
      <c r="H138" s="20">
        <f t="shared" si="70"/>
        <v>1486.99</v>
      </c>
      <c r="I138" s="20">
        <f t="shared" si="70"/>
        <v>2150</v>
      </c>
      <c r="J138" s="20">
        <f t="shared" si="70"/>
        <v>0</v>
      </c>
      <c r="K138" s="20">
        <f t="shared" si="70"/>
        <v>400.19000000000005</v>
      </c>
      <c r="L138" s="20">
        <f t="shared" si="70"/>
        <v>425.25</v>
      </c>
      <c r="M138" s="20">
        <f t="shared" si="70"/>
        <v>0</v>
      </c>
      <c r="N138" s="20">
        <f t="shared" si="70"/>
        <v>0</v>
      </c>
      <c r="O138" s="20">
        <f t="shared" si="70"/>
        <v>772.33999999999992</v>
      </c>
      <c r="P138" s="20">
        <f t="shared" si="70"/>
        <v>0</v>
      </c>
      <c r="Q138" s="20">
        <f t="shared" si="70"/>
        <v>0</v>
      </c>
      <c r="R138" s="20">
        <f t="shared" si="70"/>
        <v>0</v>
      </c>
      <c r="S138" s="20">
        <f t="shared" si="70"/>
        <v>0</v>
      </c>
      <c r="T138" s="20">
        <f t="shared" si="70"/>
        <v>6772.57</v>
      </c>
      <c r="U138" s="20">
        <f>+T15+T28+T39+T51+T61+T71+T83+T94+T103+T113+T123+T133</f>
        <v>6772.57</v>
      </c>
      <c r="V138" s="87">
        <f t="shared" si="67"/>
        <v>0</v>
      </c>
    </row>
    <row r="139" spans="1:22" ht="14.25" customHeight="1">
      <c r="A139" s="5" t="s">
        <v>394</v>
      </c>
      <c r="E139" s="8"/>
      <c r="F139" s="8"/>
    </row>
    <row r="140" spans="1:22" ht="14.25" customHeight="1">
      <c r="E140" s="2"/>
      <c r="F140" s="2"/>
    </row>
    <row r="141" spans="1:22" ht="14.25" customHeight="1">
      <c r="E141" s="2"/>
      <c r="F141" s="2"/>
    </row>
    <row r="142" spans="1:22" ht="14.25" customHeight="1">
      <c r="A142" s="5" t="s">
        <v>270</v>
      </c>
      <c r="E142" s="2"/>
      <c r="F142" s="2"/>
    </row>
    <row r="143" spans="1:22" ht="14.25" customHeight="1">
      <c r="A143" s="5" t="s">
        <v>395</v>
      </c>
      <c r="B143" s="196">
        <f>+G138+H138</f>
        <v>3024.79</v>
      </c>
      <c r="E143" s="2"/>
      <c r="F143" s="2"/>
    </row>
    <row r="144" spans="1:22" ht="14.25" customHeight="1">
      <c r="A144" s="5" t="s">
        <v>398</v>
      </c>
      <c r="B144" s="141">
        <f>+I138</f>
        <v>2150</v>
      </c>
      <c r="E144" s="2"/>
      <c r="F144" s="2"/>
    </row>
    <row r="145" spans="1:14" ht="14.25" customHeight="1">
      <c r="A145" s="5" t="s">
        <v>200</v>
      </c>
      <c r="B145" s="197">
        <f>+J138</f>
        <v>0</v>
      </c>
      <c r="E145" s="2"/>
      <c r="F145" s="2"/>
      <c r="J145" s="20"/>
    </row>
    <row r="146" spans="1:14" ht="14.25" customHeight="1">
      <c r="B146" s="141">
        <f>+K138</f>
        <v>400.19000000000005</v>
      </c>
      <c r="E146" s="2"/>
      <c r="F146" s="2"/>
      <c r="J146" s="20"/>
    </row>
    <row r="147" spans="1:14" ht="14.25" customHeight="1">
      <c r="A147" s="5" t="s">
        <v>399</v>
      </c>
      <c r="B147" s="198">
        <f>+L138</f>
        <v>425.25</v>
      </c>
      <c r="E147" s="2"/>
      <c r="F147" s="2"/>
      <c r="K147" s="20"/>
    </row>
    <row r="148" spans="1:14" ht="14.25" customHeight="1">
      <c r="A148" s="5" t="s">
        <v>203</v>
      </c>
      <c r="B148" s="198">
        <f>+M138</f>
        <v>0</v>
      </c>
      <c r="E148" s="2"/>
      <c r="F148" s="2"/>
      <c r="K148" s="20"/>
    </row>
    <row r="149" spans="1:14" ht="14.25" customHeight="1">
      <c r="A149" s="5" t="s">
        <v>400</v>
      </c>
      <c r="B149" s="198">
        <f>+N138</f>
        <v>0</v>
      </c>
      <c r="E149" s="2"/>
      <c r="F149" s="2"/>
      <c r="K149" s="20"/>
    </row>
    <row r="150" spans="1:14" ht="14.25" customHeight="1">
      <c r="A150" s="5" t="s">
        <v>22</v>
      </c>
      <c r="B150" s="197">
        <f>+O138</f>
        <v>772.33999999999992</v>
      </c>
      <c r="E150" s="2"/>
      <c r="F150" s="2"/>
      <c r="K150" s="20"/>
    </row>
    <row r="151" spans="1:14" ht="14.25" customHeight="1">
      <c r="B151" s="87">
        <f>+P138</f>
        <v>0</v>
      </c>
      <c r="E151" s="2"/>
      <c r="F151" s="2"/>
    </row>
    <row r="152" spans="1:14" ht="14.25" customHeight="1">
      <c r="B152" s="87">
        <f>+Q138</f>
        <v>0</v>
      </c>
      <c r="E152" s="2"/>
      <c r="F152" s="2"/>
      <c r="N152" s="20"/>
    </row>
    <row r="153" spans="1:14" ht="14.25" customHeight="1">
      <c r="A153" s="5" t="s">
        <v>598</v>
      </c>
      <c r="B153" s="87"/>
      <c r="E153" s="2"/>
      <c r="F153" s="2"/>
      <c r="N153" s="20"/>
    </row>
    <row r="154" spans="1:14" ht="14.25" customHeight="1">
      <c r="A154" s="5" t="s">
        <v>599</v>
      </c>
      <c r="B154" s="87">
        <f>+R138-B153</f>
        <v>0</v>
      </c>
      <c r="E154" s="2"/>
      <c r="F154" s="2"/>
    </row>
    <row r="155" spans="1:14" ht="14.25" customHeight="1">
      <c r="A155" s="5" t="s">
        <v>208</v>
      </c>
      <c r="B155" s="87">
        <f>+S138</f>
        <v>0</v>
      </c>
      <c r="E155" s="2"/>
      <c r="F155" s="2"/>
      <c r="M155" s="87"/>
    </row>
    <row r="156" spans="1:14" ht="14.25" customHeight="1">
      <c r="B156" s="87"/>
      <c r="E156" s="2"/>
      <c r="F156" s="2"/>
      <c r="M156" s="87"/>
    </row>
    <row r="157" spans="1:14" ht="14.25" customHeight="1">
      <c r="A157" s="147" t="s">
        <v>92</v>
      </c>
      <c r="B157" s="105">
        <f>SUM(B143:B155)</f>
        <v>6772.57</v>
      </c>
      <c r="C157" s="87"/>
      <c r="E157" s="2"/>
      <c r="F157" s="2"/>
      <c r="M157" s="87"/>
    </row>
    <row r="158" spans="1:14" ht="14.25" customHeight="1">
      <c r="E158" s="2"/>
      <c r="F158" s="2"/>
      <c r="N158" s="87"/>
    </row>
    <row r="159" spans="1:14" ht="14.25" customHeight="1">
      <c r="E159" s="2"/>
      <c r="F159" s="2"/>
      <c r="N159" s="20"/>
    </row>
    <row r="160" spans="1:14" ht="14.25" customHeight="1">
      <c r="E160" s="2"/>
      <c r="F160" s="2"/>
    </row>
    <row r="161" spans="1:22" ht="14.25" customHeight="1">
      <c r="A161" s="128" t="s">
        <v>7</v>
      </c>
      <c r="B161" s="128" t="s">
        <v>7</v>
      </c>
      <c r="C161" s="198" t="s">
        <v>7</v>
      </c>
      <c r="D161" s="128" t="s">
        <v>7</v>
      </c>
      <c r="E161" s="2"/>
      <c r="F161" s="2"/>
      <c r="G161" s="128"/>
      <c r="H161" s="128"/>
      <c r="I161" s="128"/>
      <c r="J161" s="128"/>
      <c r="K161" s="128"/>
      <c r="L161" s="128"/>
      <c r="M161" s="128"/>
      <c r="N161" s="128"/>
      <c r="O161" s="128" t="s">
        <v>7</v>
      </c>
      <c r="P161" s="128"/>
      <c r="Q161" s="128"/>
      <c r="R161" s="128"/>
      <c r="S161" s="128"/>
      <c r="T161" s="128" t="s">
        <v>7</v>
      </c>
      <c r="V161" s="128" t="s">
        <v>7</v>
      </c>
    </row>
    <row r="162" spans="1:22" ht="14.25" customHeight="1">
      <c r="E162" s="201" t="s">
        <v>7</v>
      </c>
      <c r="F162" s="2"/>
    </row>
    <row r="163" spans="1:22" ht="14.25" customHeight="1">
      <c r="E163" s="2"/>
      <c r="F163" s="2"/>
    </row>
    <row r="164" spans="1:22" ht="14.25" customHeight="1">
      <c r="E164" s="2"/>
      <c r="F164" s="2"/>
    </row>
    <row r="165" spans="1:22" ht="14.25" customHeight="1">
      <c r="E165" s="2"/>
      <c r="F165" s="2"/>
    </row>
    <row r="166" spans="1:22" ht="14.25" customHeight="1">
      <c r="E166" s="2"/>
      <c r="F166" s="2"/>
    </row>
    <row r="167" spans="1:22" ht="14.25" customHeight="1">
      <c r="E167" s="2"/>
      <c r="F167" s="2"/>
    </row>
    <row r="168" spans="1:22" ht="14.25" customHeight="1">
      <c r="E168" s="2"/>
      <c r="F168" s="2"/>
    </row>
    <row r="169" spans="1:22" ht="14.25" customHeight="1">
      <c r="E169" s="2"/>
      <c r="F169" s="2"/>
      <c r="R169" s="20"/>
    </row>
    <row r="170" spans="1:22" ht="14.25" customHeight="1">
      <c r="E170" s="2"/>
      <c r="F170" s="2"/>
    </row>
    <row r="171" spans="1:22" ht="14.25" customHeight="1">
      <c r="E171" s="2"/>
      <c r="F171" s="2"/>
    </row>
    <row r="172" spans="1:22" ht="14.25" customHeight="1">
      <c r="E172" s="2"/>
      <c r="F172" s="2"/>
    </row>
    <row r="173" spans="1:22" ht="14.25" customHeight="1">
      <c r="E173" s="2"/>
      <c r="F173" s="2"/>
    </row>
    <row r="174" spans="1:22" ht="14.25" customHeight="1">
      <c r="E174" s="2"/>
      <c r="F174" s="2"/>
    </row>
    <row r="175" spans="1:22" ht="14.25" customHeight="1">
      <c r="E175" s="2"/>
      <c r="F175" s="2"/>
    </row>
    <row r="176" spans="1:22" ht="14.25" customHeight="1">
      <c r="E176" s="2"/>
      <c r="F176" s="2"/>
    </row>
    <row r="177" spans="5:6" ht="14.25" customHeight="1">
      <c r="E177" s="2"/>
      <c r="F177" s="2"/>
    </row>
    <row r="178" spans="5:6" ht="14.25" customHeight="1">
      <c r="E178" s="2"/>
      <c r="F178" s="2"/>
    </row>
    <row r="179" spans="5:6" ht="14.25" customHeight="1">
      <c r="E179" s="2"/>
      <c r="F179" s="2"/>
    </row>
    <row r="180" spans="5:6" ht="14.25" customHeight="1">
      <c r="E180" s="2"/>
      <c r="F180" s="2"/>
    </row>
    <row r="181" spans="5:6" ht="14.25" customHeight="1">
      <c r="E181" s="2"/>
      <c r="F181" s="2"/>
    </row>
    <row r="182" spans="5:6" ht="14.25" customHeight="1">
      <c r="E182" s="2"/>
      <c r="F182" s="2"/>
    </row>
    <row r="183" spans="5:6" ht="14.25" customHeight="1">
      <c r="E183" s="2"/>
      <c r="F183" s="2"/>
    </row>
    <row r="184" spans="5:6" ht="14.25" customHeight="1">
      <c r="E184" s="2"/>
      <c r="F184" s="2"/>
    </row>
    <row r="185" spans="5:6" ht="14.25" customHeight="1">
      <c r="E185" s="2"/>
      <c r="F185" s="2"/>
    </row>
    <row r="186" spans="5:6" ht="14.25" customHeight="1">
      <c r="E186" s="2"/>
      <c r="F186" s="2"/>
    </row>
    <row r="187" spans="5:6" ht="14.25" customHeight="1">
      <c r="E187" s="2"/>
      <c r="F187" s="2"/>
    </row>
    <row r="188" spans="5:6" ht="14.25" customHeight="1">
      <c r="E188" s="2"/>
      <c r="F188" s="2"/>
    </row>
    <row r="189" spans="5:6" ht="14.25" customHeight="1">
      <c r="E189" s="2"/>
      <c r="F189" s="2"/>
    </row>
    <row r="190" spans="5:6" ht="14.25" customHeight="1">
      <c r="E190" s="2"/>
      <c r="F190" s="2"/>
    </row>
    <row r="191" spans="5:6" ht="14.25" customHeight="1">
      <c r="E191" s="2"/>
      <c r="F191" s="2"/>
    </row>
    <row r="192" spans="5:6" ht="14.25" customHeight="1">
      <c r="E192" s="2"/>
      <c r="F192" s="2"/>
    </row>
    <row r="193" spans="5:6" ht="14.25" customHeight="1">
      <c r="E193" s="2"/>
      <c r="F193" s="2"/>
    </row>
    <row r="194" spans="5:6" ht="14.25" customHeight="1">
      <c r="E194" s="2"/>
      <c r="F194" s="2"/>
    </row>
    <row r="195" spans="5:6" ht="14.25" customHeight="1">
      <c r="E195" s="2"/>
      <c r="F195" s="2"/>
    </row>
    <row r="196" spans="5:6" ht="14.25" customHeight="1">
      <c r="E196" s="2"/>
      <c r="F196" s="2"/>
    </row>
    <row r="197" spans="5:6" ht="14.25" customHeight="1">
      <c r="E197" s="2"/>
      <c r="F197" s="2"/>
    </row>
    <row r="198" spans="5:6" ht="14.25" customHeight="1">
      <c r="E198" s="2"/>
      <c r="F198" s="2"/>
    </row>
    <row r="199" spans="5:6" ht="14.25" customHeight="1">
      <c r="E199" s="2"/>
      <c r="F199" s="2"/>
    </row>
    <row r="200" spans="5:6" ht="14.25" customHeight="1">
      <c r="E200" s="2"/>
      <c r="F200" s="2"/>
    </row>
    <row r="201" spans="5:6" ht="14.25" customHeight="1">
      <c r="E201" s="2"/>
      <c r="F201" s="2"/>
    </row>
    <row r="202" spans="5:6" ht="14.25" customHeight="1">
      <c r="E202" s="2"/>
      <c r="F202" s="2"/>
    </row>
    <row r="203" spans="5:6" ht="14.25" customHeight="1">
      <c r="E203" s="2"/>
      <c r="F203" s="2"/>
    </row>
    <row r="204" spans="5:6" ht="14.25" customHeight="1">
      <c r="E204" s="2"/>
      <c r="F204" s="2"/>
    </row>
    <row r="205" spans="5:6" ht="14.25" customHeight="1">
      <c r="E205" s="2"/>
      <c r="F205" s="2"/>
    </row>
    <row r="206" spans="5:6" ht="14.25" customHeight="1">
      <c r="E206" s="2"/>
      <c r="F206" s="2"/>
    </row>
    <row r="207" spans="5:6" ht="14.25" customHeight="1">
      <c r="E207" s="2"/>
      <c r="F207" s="2"/>
    </row>
    <row r="208" spans="5:6" ht="14.25" customHeight="1">
      <c r="E208" s="2"/>
      <c r="F208" s="2"/>
    </row>
    <row r="209" spans="5:6" ht="14.25" customHeight="1">
      <c r="E209" s="2"/>
      <c r="F209" s="2"/>
    </row>
    <row r="210" spans="5:6" ht="14.25" customHeight="1">
      <c r="E210" s="2"/>
      <c r="F210" s="2"/>
    </row>
    <row r="211" spans="5:6" ht="14.25" customHeight="1">
      <c r="E211" s="2"/>
      <c r="F211" s="2"/>
    </row>
    <row r="212" spans="5:6" ht="14.25" customHeight="1">
      <c r="E212" s="2"/>
      <c r="F212" s="2"/>
    </row>
    <row r="213" spans="5:6" ht="14.25" customHeight="1">
      <c r="E213" s="2"/>
      <c r="F213" s="2"/>
    </row>
    <row r="214" spans="5:6" ht="14.25" customHeight="1">
      <c r="E214" s="2"/>
      <c r="F214" s="2"/>
    </row>
    <row r="215" spans="5:6" ht="14.25" customHeight="1">
      <c r="E215" s="2"/>
      <c r="F215" s="2"/>
    </row>
    <row r="216" spans="5:6" ht="14.25" customHeight="1">
      <c r="E216" s="2"/>
      <c r="F216" s="2"/>
    </row>
    <row r="217" spans="5:6" ht="14.25" customHeight="1">
      <c r="E217" s="2"/>
      <c r="F217" s="2"/>
    </row>
    <row r="218" spans="5:6" ht="14.25" customHeight="1">
      <c r="E218" s="2"/>
      <c r="F218" s="2"/>
    </row>
    <row r="219" spans="5:6" ht="14.25" customHeight="1">
      <c r="E219" s="2"/>
      <c r="F219" s="2"/>
    </row>
    <row r="220" spans="5:6" ht="14.25" customHeight="1">
      <c r="E220" s="2"/>
      <c r="F220" s="2"/>
    </row>
    <row r="221" spans="5:6" ht="14.25" customHeight="1">
      <c r="E221" s="2"/>
      <c r="F221" s="2"/>
    </row>
    <row r="222" spans="5:6" ht="14.25" customHeight="1">
      <c r="E222" s="2"/>
      <c r="F222" s="2"/>
    </row>
    <row r="223" spans="5:6" ht="14.25" customHeight="1">
      <c r="E223" s="2"/>
      <c r="F223" s="2"/>
    </row>
    <row r="224" spans="5:6" ht="14.25" customHeight="1">
      <c r="E224" s="2"/>
      <c r="F224" s="2"/>
    </row>
    <row r="225" spans="5:6" ht="14.25" customHeight="1">
      <c r="E225" s="2"/>
      <c r="F225" s="2"/>
    </row>
    <row r="226" spans="5:6" ht="14.25" customHeight="1">
      <c r="E226" s="2"/>
      <c r="F226" s="2"/>
    </row>
    <row r="227" spans="5:6" ht="14.25" customHeight="1">
      <c r="E227" s="2"/>
      <c r="F227" s="2"/>
    </row>
    <row r="228" spans="5:6" ht="14.25" customHeight="1">
      <c r="E228" s="2"/>
      <c r="F228" s="2"/>
    </row>
    <row r="229" spans="5:6" ht="14.25" customHeight="1">
      <c r="E229" s="2"/>
      <c r="F229" s="2"/>
    </row>
    <row r="230" spans="5:6" ht="14.25" customHeight="1">
      <c r="E230" s="2"/>
      <c r="F230" s="2"/>
    </row>
    <row r="231" spans="5:6" ht="14.25" customHeight="1">
      <c r="E231" s="2"/>
      <c r="F231" s="2"/>
    </row>
    <row r="232" spans="5:6" ht="14.25" customHeight="1">
      <c r="E232" s="2"/>
      <c r="F232" s="2"/>
    </row>
    <row r="233" spans="5:6" ht="14.25" customHeight="1">
      <c r="E233" s="2"/>
      <c r="F233" s="2"/>
    </row>
    <row r="234" spans="5:6" ht="14.25" customHeight="1">
      <c r="E234" s="2"/>
      <c r="F234" s="2"/>
    </row>
    <row r="235" spans="5:6" ht="14.25" customHeight="1">
      <c r="E235" s="2"/>
      <c r="F235" s="2"/>
    </row>
    <row r="236" spans="5:6" ht="14.25" customHeight="1">
      <c r="E236" s="2"/>
      <c r="F236" s="2"/>
    </row>
    <row r="237" spans="5:6" ht="14.25" customHeight="1">
      <c r="E237" s="2"/>
      <c r="F237" s="2"/>
    </row>
    <row r="238" spans="5:6" ht="14.25" customHeight="1">
      <c r="E238" s="2"/>
      <c r="F238" s="2"/>
    </row>
    <row r="239" spans="5:6" ht="14.25" customHeight="1">
      <c r="E239" s="2"/>
      <c r="F239" s="2"/>
    </row>
    <row r="240" spans="5:6" ht="14.25" customHeight="1">
      <c r="E240" s="2"/>
      <c r="F240" s="2"/>
    </row>
    <row r="241" spans="5:6" ht="14.25" customHeight="1">
      <c r="E241" s="2"/>
      <c r="F241" s="2"/>
    </row>
    <row r="242" spans="5:6" ht="14.25" customHeight="1">
      <c r="E242" s="2"/>
      <c r="F242" s="2"/>
    </row>
    <row r="243" spans="5:6" ht="14.25" customHeight="1">
      <c r="E243" s="2"/>
      <c r="F243" s="2"/>
    </row>
    <row r="244" spans="5:6" ht="14.25" customHeight="1">
      <c r="E244" s="2"/>
      <c r="F244" s="2"/>
    </row>
    <row r="245" spans="5:6" ht="14.25" customHeight="1">
      <c r="E245" s="2"/>
      <c r="F245" s="2"/>
    </row>
    <row r="246" spans="5:6" ht="14.25" customHeight="1">
      <c r="E246" s="2"/>
      <c r="F246" s="2"/>
    </row>
    <row r="247" spans="5:6" ht="14.25" customHeight="1">
      <c r="E247" s="2"/>
      <c r="F247" s="2"/>
    </row>
    <row r="248" spans="5:6" ht="14.25" customHeight="1">
      <c r="E248" s="2"/>
      <c r="F248" s="2"/>
    </row>
    <row r="249" spans="5:6" ht="14.25" customHeight="1">
      <c r="E249" s="2"/>
      <c r="F249" s="2"/>
    </row>
    <row r="250" spans="5:6" ht="14.25" customHeight="1">
      <c r="E250" s="2"/>
      <c r="F250" s="2"/>
    </row>
    <row r="251" spans="5:6" ht="14.25" customHeight="1">
      <c r="E251" s="2"/>
      <c r="F251" s="2"/>
    </row>
    <row r="252" spans="5:6" ht="14.25" customHeight="1">
      <c r="E252" s="2"/>
      <c r="F252" s="2"/>
    </row>
    <row r="253" spans="5:6" ht="14.25" customHeight="1">
      <c r="E253" s="2"/>
      <c r="F253" s="2"/>
    </row>
    <row r="254" spans="5:6" ht="14.25" customHeight="1">
      <c r="E254" s="2"/>
      <c r="F254" s="2"/>
    </row>
    <row r="255" spans="5:6" ht="14.25" customHeight="1">
      <c r="E255" s="2"/>
      <c r="F255" s="2"/>
    </row>
    <row r="256" spans="5:6" ht="14.25" customHeight="1">
      <c r="E256" s="2"/>
      <c r="F256" s="2"/>
    </row>
    <row r="257" spans="5:6" ht="14.25" customHeight="1">
      <c r="E257" s="2"/>
      <c r="F257" s="2"/>
    </row>
    <row r="258" spans="5:6" ht="14.25" customHeight="1">
      <c r="E258" s="2"/>
      <c r="F258" s="2"/>
    </row>
    <row r="259" spans="5:6" ht="14.25" customHeight="1">
      <c r="E259" s="2"/>
      <c r="F259" s="2"/>
    </row>
    <row r="260" spans="5:6" ht="14.25" customHeight="1">
      <c r="E260" s="2"/>
      <c r="F260" s="2"/>
    </row>
    <row r="261" spans="5:6" ht="14.25" customHeight="1">
      <c r="E261" s="2"/>
      <c r="F261" s="2"/>
    </row>
    <row r="262" spans="5:6" ht="14.25" customHeight="1">
      <c r="E262" s="2"/>
      <c r="F262" s="2"/>
    </row>
    <row r="263" spans="5:6" ht="14.25" customHeight="1">
      <c r="E263" s="2"/>
      <c r="F263" s="2"/>
    </row>
    <row r="264" spans="5:6" ht="14.25" customHeight="1">
      <c r="E264" s="2"/>
      <c r="F264" s="2"/>
    </row>
    <row r="265" spans="5:6" ht="14.25" customHeight="1">
      <c r="E265" s="2"/>
      <c r="F265" s="2"/>
    </row>
    <row r="266" spans="5:6" ht="14.25" customHeight="1">
      <c r="E266" s="2"/>
      <c r="F266" s="2"/>
    </row>
    <row r="267" spans="5:6" ht="14.25" customHeight="1">
      <c r="E267" s="2"/>
      <c r="F267" s="2"/>
    </row>
    <row r="268" spans="5:6" ht="14.25" customHeight="1">
      <c r="E268" s="2"/>
      <c r="F268" s="2"/>
    </row>
    <row r="269" spans="5:6" ht="14.25" customHeight="1">
      <c r="E269" s="2"/>
      <c r="F269" s="2"/>
    </row>
    <row r="270" spans="5:6" ht="14.25" customHeight="1">
      <c r="E270" s="2"/>
      <c r="F270" s="2"/>
    </row>
    <row r="271" spans="5:6" ht="14.25" customHeight="1">
      <c r="E271" s="2"/>
      <c r="F271" s="2"/>
    </row>
    <row r="272" spans="5:6" ht="14.25" customHeight="1">
      <c r="E272" s="2"/>
      <c r="F272" s="2"/>
    </row>
    <row r="273" spans="5:6" ht="14.25" customHeight="1">
      <c r="E273" s="2"/>
      <c r="F273" s="2"/>
    </row>
    <row r="274" spans="5:6" ht="14.25" customHeight="1">
      <c r="E274" s="2"/>
      <c r="F274" s="2"/>
    </row>
    <row r="275" spans="5:6" ht="14.25" customHeight="1">
      <c r="E275" s="2"/>
      <c r="F275" s="2"/>
    </row>
    <row r="276" spans="5:6" ht="14.25" customHeight="1">
      <c r="E276" s="2"/>
      <c r="F276" s="2"/>
    </row>
    <row r="277" spans="5:6" ht="14.25" customHeight="1">
      <c r="E277" s="2"/>
      <c r="F277" s="2"/>
    </row>
    <row r="278" spans="5:6" ht="14.25" customHeight="1">
      <c r="E278" s="2"/>
      <c r="F278" s="2"/>
    </row>
    <row r="279" spans="5:6" ht="14.25" customHeight="1">
      <c r="E279" s="2"/>
      <c r="F279" s="2"/>
    </row>
    <row r="280" spans="5:6" ht="14.25" customHeight="1">
      <c r="E280" s="2"/>
      <c r="F280" s="2"/>
    </row>
    <row r="281" spans="5:6" ht="14.25" customHeight="1">
      <c r="E281" s="2"/>
      <c r="F281" s="2"/>
    </row>
    <row r="282" spans="5:6" ht="14.25" customHeight="1">
      <c r="E282" s="2"/>
      <c r="F282" s="2"/>
    </row>
    <row r="283" spans="5:6" ht="14.25" customHeight="1">
      <c r="E283" s="2"/>
      <c r="F283" s="2"/>
    </row>
    <row r="284" spans="5:6" ht="14.25" customHeight="1">
      <c r="E284" s="2"/>
      <c r="F284" s="2"/>
    </row>
    <row r="285" spans="5:6" ht="14.25" customHeight="1">
      <c r="E285" s="2"/>
      <c r="F285" s="2"/>
    </row>
    <row r="286" spans="5:6" ht="14.25" customHeight="1">
      <c r="E286" s="2"/>
      <c r="F286" s="2"/>
    </row>
    <row r="287" spans="5:6" ht="14.25" customHeight="1">
      <c r="E287" s="2"/>
      <c r="F287" s="2"/>
    </row>
    <row r="288" spans="5:6" ht="14.25" customHeight="1">
      <c r="E288" s="2"/>
      <c r="F288" s="2"/>
    </row>
    <row r="289" spans="5:6" ht="14.25" customHeight="1">
      <c r="E289" s="2"/>
      <c r="F289" s="2"/>
    </row>
    <row r="290" spans="5:6" ht="14.25" customHeight="1">
      <c r="E290" s="2"/>
      <c r="F290" s="2"/>
    </row>
    <row r="291" spans="5:6" ht="14.25" customHeight="1">
      <c r="E291" s="2"/>
      <c r="F291" s="2"/>
    </row>
    <row r="292" spans="5:6" ht="14.25" customHeight="1">
      <c r="E292" s="2"/>
      <c r="F292" s="2"/>
    </row>
    <row r="293" spans="5:6" ht="14.25" customHeight="1">
      <c r="E293" s="2"/>
      <c r="F293" s="2"/>
    </row>
    <row r="294" spans="5:6" ht="14.25" customHeight="1">
      <c r="E294" s="2"/>
      <c r="F294" s="2"/>
    </row>
    <row r="295" spans="5:6" ht="14.25" customHeight="1">
      <c r="E295" s="2"/>
      <c r="F295" s="2"/>
    </row>
    <row r="296" spans="5:6" ht="14.25" customHeight="1">
      <c r="E296" s="2"/>
      <c r="F296" s="2"/>
    </row>
    <row r="297" spans="5:6" ht="14.25" customHeight="1">
      <c r="E297" s="2"/>
      <c r="F297" s="2"/>
    </row>
    <row r="298" spans="5:6" ht="14.25" customHeight="1">
      <c r="E298" s="2"/>
      <c r="F298" s="2"/>
    </row>
    <row r="299" spans="5:6" ht="14.25" customHeight="1">
      <c r="E299" s="2"/>
      <c r="F299" s="2"/>
    </row>
    <row r="300" spans="5:6" ht="14.25" customHeight="1">
      <c r="E300" s="2"/>
      <c r="F300" s="2"/>
    </row>
    <row r="301" spans="5:6" ht="14.25" customHeight="1">
      <c r="E301" s="2"/>
      <c r="F301" s="2"/>
    </row>
    <row r="302" spans="5:6" ht="14.25" customHeight="1">
      <c r="E302" s="2"/>
      <c r="F302" s="2"/>
    </row>
    <row r="303" spans="5:6" ht="14.25" customHeight="1">
      <c r="E303" s="2"/>
      <c r="F303" s="2"/>
    </row>
    <row r="304" spans="5:6" ht="14.25" customHeight="1">
      <c r="E304" s="2"/>
      <c r="F304" s="2"/>
    </row>
    <row r="305" spans="5:6" ht="14.25" customHeight="1">
      <c r="E305" s="2"/>
      <c r="F305" s="2"/>
    </row>
    <row r="306" spans="5:6" ht="14.25" customHeight="1">
      <c r="E306" s="2"/>
      <c r="F306" s="2"/>
    </row>
    <row r="307" spans="5:6" ht="14.25" customHeight="1">
      <c r="E307" s="2"/>
      <c r="F307" s="2"/>
    </row>
    <row r="308" spans="5:6" ht="14.25" customHeight="1">
      <c r="E308" s="2"/>
      <c r="F308" s="2"/>
    </row>
    <row r="309" spans="5:6" ht="14.25" customHeight="1">
      <c r="E309" s="2"/>
      <c r="F309" s="2"/>
    </row>
    <row r="310" spans="5:6" ht="14.25" customHeight="1">
      <c r="E310" s="2"/>
      <c r="F310" s="2"/>
    </row>
    <row r="311" spans="5:6" ht="14.25" customHeight="1">
      <c r="E311" s="2"/>
      <c r="F311" s="2"/>
    </row>
    <row r="312" spans="5:6" ht="14.25" customHeight="1">
      <c r="E312" s="2"/>
      <c r="F312" s="2"/>
    </row>
    <row r="313" spans="5:6" ht="14.25" customHeight="1">
      <c r="E313" s="2"/>
      <c r="F313" s="2"/>
    </row>
    <row r="314" spans="5:6" ht="14.25" customHeight="1">
      <c r="E314" s="2"/>
      <c r="F314" s="2"/>
    </row>
    <row r="315" spans="5:6" ht="14.25" customHeight="1">
      <c r="E315" s="2"/>
      <c r="F315" s="2"/>
    </row>
    <row r="316" spans="5:6" ht="14.25" customHeight="1">
      <c r="E316" s="2"/>
      <c r="F316" s="2"/>
    </row>
    <row r="317" spans="5:6" ht="14.25" customHeight="1">
      <c r="E317" s="2"/>
      <c r="F317" s="2"/>
    </row>
    <row r="318" spans="5:6" ht="14.25" customHeight="1">
      <c r="E318" s="2"/>
      <c r="F318" s="2"/>
    </row>
    <row r="319" spans="5:6" ht="14.25" customHeight="1">
      <c r="E319" s="2"/>
      <c r="F319" s="2"/>
    </row>
    <row r="320" spans="5:6" ht="14.25" customHeight="1">
      <c r="E320" s="2"/>
      <c r="F320" s="2"/>
    </row>
    <row r="321" spans="5:6" ht="14.25" customHeight="1">
      <c r="E321" s="2"/>
      <c r="F321" s="2"/>
    </row>
    <row r="322" spans="5:6" ht="14.25" customHeight="1">
      <c r="E322" s="2"/>
      <c r="F322" s="2"/>
    </row>
    <row r="323" spans="5:6" ht="14.25" customHeight="1">
      <c r="E323" s="2"/>
      <c r="F323" s="2"/>
    </row>
    <row r="324" spans="5:6" ht="14.25" customHeight="1">
      <c r="E324" s="2"/>
      <c r="F324" s="2"/>
    </row>
    <row r="325" spans="5:6" ht="14.25" customHeight="1">
      <c r="E325" s="2"/>
      <c r="F325" s="2"/>
    </row>
    <row r="326" spans="5:6" ht="14.25" customHeight="1">
      <c r="E326" s="2"/>
      <c r="F326" s="2"/>
    </row>
    <row r="327" spans="5:6" ht="14.25" customHeight="1">
      <c r="E327" s="2"/>
      <c r="F327" s="2"/>
    </row>
    <row r="328" spans="5:6" ht="14.25" customHeight="1">
      <c r="E328" s="2"/>
      <c r="F328" s="2"/>
    </row>
    <row r="329" spans="5:6" ht="14.25" customHeight="1">
      <c r="E329" s="2"/>
      <c r="F329" s="2"/>
    </row>
    <row r="330" spans="5:6" ht="14.25" customHeight="1">
      <c r="E330" s="2"/>
      <c r="F330" s="2"/>
    </row>
    <row r="331" spans="5:6" ht="14.25" customHeight="1">
      <c r="E331" s="2"/>
      <c r="F331" s="2"/>
    </row>
    <row r="332" spans="5:6" ht="14.25" customHeight="1">
      <c r="E332" s="2"/>
      <c r="F332" s="2"/>
    </row>
    <row r="333" spans="5:6" ht="14.25" customHeight="1">
      <c r="E333" s="2"/>
      <c r="F333" s="2"/>
    </row>
    <row r="334" spans="5:6" ht="14.25" customHeight="1">
      <c r="E334" s="2"/>
      <c r="F334" s="2"/>
    </row>
    <row r="335" spans="5:6" ht="14.25" customHeight="1">
      <c r="E335" s="2"/>
      <c r="F335" s="2"/>
    </row>
    <row r="336" spans="5:6" ht="14.25" customHeight="1">
      <c r="E336" s="2"/>
      <c r="F336" s="2"/>
    </row>
    <row r="337" spans="5:6" ht="14.25" customHeight="1">
      <c r="E337" s="2"/>
      <c r="F337" s="2"/>
    </row>
    <row r="338" spans="5:6" ht="14.25" customHeight="1">
      <c r="E338" s="2"/>
      <c r="F338" s="2"/>
    </row>
    <row r="339" spans="5:6" ht="14.25" customHeight="1">
      <c r="E339" s="2"/>
      <c r="F339" s="2"/>
    </row>
    <row r="340" spans="5:6" ht="14.25" customHeight="1">
      <c r="E340" s="2"/>
      <c r="F340" s="2"/>
    </row>
    <row r="341" spans="5:6" ht="14.25" customHeight="1">
      <c r="E341" s="2"/>
      <c r="F341" s="2"/>
    </row>
    <row r="342" spans="5:6" ht="14.25" customHeight="1">
      <c r="E342" s="2"/>
      <c r="F342" s="2"/>
    </row>
    <row r="343" spans="5:6" ht="14.25" customHeight="1">
      <c r="E343" s="2"/>
      <c r="F343" s="2"/>
    </row>
    <row r="344" spans="5:6" ht="14.25" customHeight="1">
      <c r="E344" s="2"/>
      <c r="F344" s="2"/>
    </row>
    <row r="345" spans="5:6" ht="14.25" customHeight="1">
      <c r="E345" s="2"/>
      <c r="F345" s="2"/>
    </row>
    <row r="346" spans="5:6" ht="14.25" customHeight="1">
      <c r="E346" s="2"/>
      <c r="F346" s="2"/>
    </row>
    <row r="347" spans="5:6" ht="14.25" customHeight="1">
      <c r="E347" s="2"/>
      <c r="F347" s="2"/>
    </row>
    <row r="348" spans="5:6" ht="14.25" customHeight="1">
      <c r="E348" s="2"/>
      <c r="F348" s="2"/>
    </row>
    <row r="349" spans="5:6" ht="14.25" customHeight="1">
      <c r="E349" s="2"/>
      <c r="F349" s="2"/>
    </row>
    <row r="350" spans="5:6" ht="14.25" customHeight="1">
      <c r="E350" s="2"/>
      <c r="F350" s="2"/>
    </row>
    <row r="351" spans="5:6" ht="14.25" customHeight="1">
      <c r="E351" s="2"/>
      <c r="F351" s="2"/>
    </row>
    <row r="352" spans="5:6" ht="14.25" customHeight="1">
      <c r="E352" s="2"/>
      <c r="F352" s="2"/>
    </row>
    <row r="353" spans="5:6" ht="14.25" customHeight="1">
      <c r="E353" s="2"/>
      <c r="F353" s="2"/>
    </row>
    <row r="354" spans="5:6" ht="14.25" customHeight="1">
      <c r="E354" s="2"/>
      <c r="F354" s="2"/>
    </row>
    <row r="355" spans="5:6" ht="14.25" customHeight="1">
      <c r="E355" s="2"/>
      <c r="F355" s="2"/>
    </row>
    <row r="356" spans="5:6" ht="14.25" customHeight="1">
      <c r="E356" s="2"/>
      <c r="F356" s="2"/>
    </row>
    <row r="357" spans="5:6" ht="14.25" customHeight="1">
      <c r="E357" s="2"/>
      <c r="F357" s="2"/>
    </row>
    <row r="358" spans="5:6" ht="14.25" customHeight="1">
      <c r="E358" s="2"/>
      <c r="F358" s="2"/>
    </row>
    <row r="359" spans="5:6" ht="14.25" customHeight="1">
      <c r="E359" s="2"/>
      <c r="F359" s="2"/>
    </row>
    <row r="360" spans="5:6" ht="14.25" customHeight="1">
      <c r="E360" s="2"/>
      <c r="F360" s="2"/>
    </row>
    <row r="361" spans="5:6" ht="14.25" customHeight="1">
      <c r="E361" s="2"/>
      <c r="F361" s="2"/>
    </row>
    <row r="362" spans="5:6" ht="14.25" customHeight="1">
      <c r="E362" s="2"/>
      <c r="F362" s="2"/>
    </row>
    <row r="363" spans="5:6" ht="14.25" customHeight="1">
      <c r="E363" s="2"/>
      <c r="F363" s="2"/>
    </row>
    <row r="364" spans="5:6" ht="14.25" customHeight="1">
      <c r="E364" s="2"/>
      <c r="F364" s="2"/>
    </row>
    <row r="365" spans="5:6" ht="14.25" customHeight="1">
      <c r="E365" s="2"/>
      <c r="F365" s="2"/>
    </row>
    <row r="366" spans="5:6" ht="14.25" customHeight="1">
      <c r="E366" s="2"/>
      <c r="F366" s="2"/>
    </row>
    <row r="367" spans="5:6" ht="14.25" customHeight="1">
      <c r="E367" s="2"/>
      <c r="F367" s="2"/>
    </row>
    <row r="368" spans="5:6" ht="14.25" customHeight="1">
      <c r="E368" s="2"/>
      <c r="F368" s="2"/>
    </row>
    <row r="369" spans="5:6" ht="14.25" customHeight="1">
      <c r="E369" s="2"/>
      <c r="F369" s="2"/>
    </row>
    <row r="370" spans="5:6" ht="14.25" customHeight="1">
      <c r="E370" s="2"/>
      <c r="F370" s="2"/>
    </row>
    <row r="371" spans="5:6" ht="14.25" customHeight="1">
      <c r="E371" s="2"/>
      <c r="F371" s="2"/>
    </row>
    <row r="372" spans="5:6" ht="14.25" customHeight="1">
      <c r="E372" s="2"/>
      <c r="F372" s="2"/>
    </row>
    <row r="373" spans="5:6" ht="14.25" customHeight="1">
      <c r="E373" s="2"/>
      <c r="F373" s="2"/>
    </row>
    <row r="374" spans="5:6" ht="14.25" customHeight="1">
      <c r="E374" s="2"/>
      <c r="F374" s="2"/>
    </row>
    <row r="375" spans="5:6" ht="14.25" customHeight="1">
      <c r="E375" s="2"/>
      <c r="F375" s="2"/>
    </row>
    <row r="376" spans="5:6" ht="14.25" customHeight="1">
      <c r="E376" s="2"/>
      <c r="F376" s="2"/>
    </row>
    <row r="377" spans="5:6" ht="14.25" customHeight="1">
      <c r="E377" s="2"/>
      <c r="F377" s="2"/>
    </row>
    <row r="378" spans="5:6" ht="14.25" customHeight="1">
      <c r="E378" s="2"/>
      <c r="F378" s="2"/>
    </row>
    <row r="379" spans="5:6" ht="14.25" customHeight="1">
      <c r="E379" s="2"/>
      <c r="F379" s="2"/>
    </row>
    <row r="380" spans="5:6" ht="14.25" customHeight="1">
      <c r="E380" s="2"/>
      <c r="F380" s="2"/>
    </row>
    <row r="381" spans="5:6" ht="14.25" customHeight="1">
      <c r="E381" s="2"/>
      <c r="F381" s="2"/>
    </row>
    <row r="382" spans="5:6" ht="14.25" customHeight="1">
      <c r="E382" s="2"/>
      <c r="F382" s="2"/>
    </row>
    <row r="383" spans="5:6" ht="14.25" customHeight="1">
      <c r="E383" s="2"/>
      <c r="F383" s="2"/>
    </row>
    <row r="384" spans="5:6" ht="14.25" customHeight="1">
      <c r="E384" s="2"/>
      <c r="F384" s="2"/>
    </row>
    <row r="385" spans="5:6" ht="14.25" customHeight="1">
      <c r="E385" s="2"/>
      <c r="F385" s="2"/>
    </row>
    <row r="386" spans="5:6" ht="14.25" customHeight="1">
      <c r="E386" s="2"/>
      <c r="F386" s="2"/>
    </row>
    <row r="387" spans="5:6" ht="14.25" customHeight="1">
      <c r="E387" s="2"/>
      <c r="F387" s="2"/>
    </row>
    <row r="388" spans="5:6" ht="14.25" customHeight="1">
      <c r="E388" s="2"/>
      <c r="F388" s="2"/>
    </row>
    <row r="389" spans="5:6" ht="14.25" customHeight="1">
      <c r="E389" s="2"/>
      <c r="F389" s="2"/>
    </row>
    <row r="390" spans="5:6" ht="14.25" customHeight="1">
      <c r="E390" s="2"/>
      <c r="F390" s="2"/>
    </row>
    <row r="391" spans="5:6" ht="14.25" customHeight="1">
      <c r="E391" s="2"/>
      <c r="F391" s="2"/>
    </row>
    <row r="392" spans="5:6" ht="14.25" customHeight="1">
      <c r="E392" s="2"/>
      <c r="F392" s="2"/>
    </row>
    <row r="393" spans="5:6" ht="14.25" customHeight="1">
      <c r="E393" s="2"/>
      <c r="F393" s="2"/>
    </row>
    <row r="394" spans="5:6" ht="14.25" customHeight="1">
      <c r="E394" s="2"/>
      <c r="F394" s="2"/>
    </row>
    <row r="395" spans="5:6" ht="14.25" customHeight="1">
      <c r="E395" s="2"/>
      <c r="F395" s="2"/>
    </row>
    <row r="396" spans="5:6" ht="14.25" customHeight="1">
      <c r="E396" s="2"/>
      <c r="F396" s="2"/>
    </row>
    <row r="397" spans="5:6" ht="14.25" customHeight="1">
      <c r="E397" s="2"/>
      <c r="F397" s="2"/>
    </row>
    <row r="398" spans="5:6" ht="14.25" customHeight="1">
      <c r="E398" s="2"/>
      <c r="F398" s="2"/>
    </row>
    <row r="399" spans="5:6" ht="14.25" customHeight="1">
      <c r="E399" s="2"/>
      <c r="F399" s="2"/>
    </row>
    <row r="400" spans="5:6" ht="14.25" customHeight="1">
      <c r="E400" s="2"/>
      <c r="F400" s="2"/>
    </row>
    <row r="401" spans="5:6" ht="14.25" customHeight="1">
      <c r="E401" s="2"/>
      <c r="F401" s="2"/>
    </row>
    <row r="402" spans="5:6" ht="14.25" customHeight="1">
      <c r="E402" s="2"/>
      <c r="F402" s="2"/>
    </row>
    <row r="403" spans="5:6" ht="14.25" customHeight="1">
      <c r="E403" s="2"/>
      <c r="F403" s="2"/>
    </row>
    <row r="404" spans="5:6" ht="14.25" customHeight="1">
      <c r="E404" s="2"/>
      <c r="F404" s="2"/>
    </row>
    <row r="405" spans="5:6" ht="14.25" customHeight="1">
      <c r="E405" s="2"/>
      <c r="F405" s="2"/>
    </row>
    <row r="406" spans="5:6" ht="14.25" customHeight="1">
      <c r="E406" s="2"/>
      <c r="F406" s="2"/>
    </row>
    <row r="407" spans="5:6" ht="14.25" customHeight="1">
      <c r="E407" s="2"/>
      <c r="F407" s="2"/>
    </row>
    <row r="408" spans="5:6" ht="14.25" customHeight="1">
      <c r="E408" s="2"/>
      <c r="F408" s="2"/>
    </row>
    <row r="409" spans="5:6" ht="14.25" customHeight="1">
      <c r="E409" s="2"/>
      <c r="F409" s="2"/>
    </row>
    <row r="410" spans="5:6" ht="14.25" customHeight="1">
      <c r="E410" s="2"/>
      <c r="F410" s="2"/>
    </row>
    <row r="411" spans="5:6" ht="14.25" customHeight="1">
      <c r="E411" s="2"/>
      <c r="F411" s="2"/>
    </row>
    <row r="412" spans="5:6" ht="14.25" customHeight="1">
      <c r="E412" s="2"/>
      <c r="F412" s="2"/>
    </row>
    <row r="413" spans="5:6" ht="14.25" customHeight="1">
      <c r="E413" s="2"/>
      <c r="F413" s="2"/>
    </row>
    <row r="414" spans="5:6" ht="14.25" customHeight="1">
      <c r="E414" s="2"/>
      <c r="F414" s="2"/>
    </row>
    <row r="415" spans="5:6" ht="14.25" customHeight="1">
      <c r="E415" s="2"/>
      <c r="F415" s="2"/>
    </row>
    <row r="416" spans="5:6" ht="14.25" customHeight="1">
      <c r="E416" s="2"/>
      <c r="F416" s="2"/>
    </row>
    <row r="417" spans="5:6" ht="14.25" customHeight="1">
      <c r="E417" s="2"/>
      <c r="F417" s="2"/>
    </row>
    <row r="418" spans="5:6" ht="14.25" customHeight="1">
      <c r="E418" s="2"/>
      <c r="F418" s="2"/>
    </row>
    <row r="419" spans="5:6" ht="14.25" customHeight="1">
      <c r="E419" s="2"/>
      <c r="F419" s="2"/>
    </row>
    <row r="420" spans="5:6" ht="14.25" customHeight="1">
      <c r="E420" s="2"/>
      <c r="F420" s="2"/>
    </row>
    <row r="421" spans="5:6" ht="14.25" customHeight="1">
      <c r="E421" s="2"/>
      <c r="F421" s="2"/>
    </row>
    <row r="422" spans="5:6" ht="14.25" customHeight="1">
      <c r="E422" s="2"/>
      <c r="F422" s="2"/>
    </row>
    <row r="423" spans="5:6" ht="14.25" customHeight="1">
      <c r="E423" s="2"/>
      <c r="F423" s="2"/>
    </row>
    <row r="424" spans="5:6" ht="14.25" customHeight="1">
      <c r="E424" s="2"/>
      <c r="F424" s="2"/>
    </row>
    <row r="425" spans="5:6" ht="14.25" customHeight="1">
      <c r="E425" s="2"/>
      <c r="F425" s="2"/>
    </row>
    <row r="426" spans="5:6" ht="14.25" customHeight="1">
      <c r="E426" s="2"/>
      <c r="F426" s="2"/>
    </row>
    <row r="427" spans="5:6" ht="14.25" customHeight="1">
      <c r="E427" s="2"/>
      <c r="F427" s="2"/>
    </row>
    <row r="428" spans="5:6" ht="14.25" customHeight="1">
      <c r="E428" s="2"/>
      <c r="F428" s="2"/>
    </row>
    <row r="429" spans="5:6" ht="14.25" customHeight="1">
      <c r="E429" s="2"/>
      <c r="F429" s="2"/>
    </row>
    <row r="430" spans="5:6" ht="14.25" customHeight="1">
      <c r="E430" s="2"/>
      <c r="F430" s="2"/>
    </row>
    <row r="431" spans="5:6" ht="14.25" customHeight="1">
      <c r="E431" s="2"/>
      <c r="F431" s="2"/>
    </row>
    <row r="432" spans="5:6" ht="14.25" customHeight="1">
      <c r="E432" s="2"/>
      <c r="F432" s="2"/>
    </row>
    <row r="433" spans="5:6" ht="14.25" customHeight="1">
      <c r="E433" s="2"/>
      <c r="F433" s="2"/>
    </row>
    <row r="434" spans="5:6" ht="14.25" customHeight="1">
      <c r="E434" s="2"/>
      <c r="F434" s="2"/>
    </row>
    <row r="435" spans="5:6" ht="14.25" customHeight="1">
      <c r="E435" s="2"/>
      <c r="F435" s="2"/>
    </row>
    <row r="436" spans="5:6" ht="14.25" customHeight="1">
      <c r="E436" s="2"/>
      <c r="F436" s="2"/>
    </row>
    <row r="437" spans="5:6" ht="14.25" customHeight="1">
      <c r="E437" s="2"/>
      <c r="F437" s="2"/>
    </row>
    <row r="438" spans="5:6" ht="14.25" customHeight="1">
      <c r="E438" s="2"/>
      <c r="F438" s="2"/>
    </row>
    <row r="439" spans="5:6" ht="14.25" customHeight="1">
      <c r="E439" s="2"/>
      <c r="F439" s="2"/>
    </row>
    <row r="440" spans="5:6" ht="14.25" customHeight="1">
      <c r="E440" s="2"/>
      <c r="F440" s="2"/>
    </row>
    <row r="441" spans="5:6" ht="14.25" customHeight="1">
      <c r="E441" s="2"/>
      <c r="F441" s="2"/>
    </row>
    <row r="442" spans="5:6" ht="14.25" customHeight="1">
      <c r="E442" s="2"/>
      <c r="F442" s="2"/>
    </row>
    <row r="443" spans="5:6" ht="14.25" customHeight="1">
      <c r="E443" s="2"/>
      <c r="F443" s="2"/>
    </row>
    <row r="444" spans="5:6" ht="14.25" customHeight="1">
      <c r="E444" s="2"/>
      <c r="F444" s="2"/>
    </row>
    <row r="445" spans="5:6" ht="14.25" customHeight="1">
      <c r="E445" s="2"/>
      <c r="F445" s="2"/>
    </row>
    <row r="446" spans="5:6" ht="14.25" customHeight="1">
      <c r="E446" s="2"/>
      <c r="F446" s="2"/>
    </row>
    <row r="447" spans="5:6" ht="14.25" customHeight="1">
      <c r="E447" s="2"/>
      <c r="F447" s="2"/>
    </row>
    <row r="448" spans="5:6" ht="14.25" customHeight="1">
      <c r="E448" s="2"/>
      <c r="F448" s="2"/>
    </row>
    <row r="449" spans="5:6" ht="14.25" customHeight="1">
      <c r="E449" s="2"/>
      <c r="F449" s="2"/>
    </row>
    <row r="450" spans="5:6" ht="14.25" customHeight="1">
      <c r="E450" s="2"/>
      <c r="F450" s="2"/>
    </row>
    <row r="451" spans="5:6" ht="14.25" customHeight="1">
      <c r="E451" s="2"/>
      <c r="F451" s="2"/>
    </row>
    <row r="452" spans="5:6" ht="14.25" customHeight="1">
      <c r="E452" s="2"/>
      <c r="F452" s="2"/>
    </row>
    <row r="453" spans="5:6" ht="14.25" customHeight="1">
      <c r="E453" s="2"/>
      <c r="F453" s="2"/>
    </row>
    <row r="454" spans="5:6" ht="14.25" customHeight="1">
      <c r="E454" s="2"/>
      <c r="F454" s="2"/>
    </row>
    <row r="455" spans="5:6" ht="14.25" customHeight="1">
      <c r="E455" s="2"/>
      <c r="F455" s="2"/>
    </row>
    <row r="456" spans="5:6" ht="14.25" customHeight="1">
      <c r="E456" s="2"/>
      <c r="F456" s="2"/>
    </row>
    <row r="457" spans="5:6" ht="14.25" customHeight="1">
      <c r="E457" s="2"/>
      <c r="F457" s="2"/>
    </row>
    <row r="458" spans="5:6" ht="14.25" customHeight="1">
      <c r="E458" s="2"/>
      <c r="F458" s="2"/>
    </row>
    <row r="459" spans="5:6" ht="14.25" customHeight="1">
      <c r="E459" s="2"/>
      <c r="F459" s="2"/>
    </row>
    <row r="460" spans="5:6" ht="14.25" customHeight="1">
      <c r="E460" s="2"/>
      <c r="F460" s="2"/>
    </row>
    <row r="461" spans="5:6" ht="14.25" customHeight="1">
      <c r="E461" s="2"/>
      <c r="F461" s="2"/>
    </row>
    <row r="462" spans="5:6" ht="14.25" customHeight="1">
      <c r="E462" s="2"/>
      <c r="F462" s="2"/>
    </row>
    <row r="463" spans="5:6" ht="14.25" customHeight="1">
      <c r="E463" s="2"/>
      <c r="F463" s="2"/>
    </row>
    <row r="464" spans="5:6" ht="14.25" customHeight="1">
      <c r="E464" s="2"/>
      <c r="F464" s="2"/>
    </row>
    <row r="465" spans="5:6" ht="14.25" customHeight="1">
      <c r="E465" s="2"/>
      <c r="F465" s="2"/>
    </row>
    <row r="466" spans="5:6" ht="14.25" customHeight="1">
      <c r="E466" s="2"/>
      <c r="F466" s="2"/>
    </row>
    <row r="467" spans="5:6" ht="14.25" customHeight="1">
      <c r="E467" s="2"/>
      <c r="F467" s="2"/>
    </row>
    <row r="468" spans="5:6" ht="14.25" customHeight="1">
      <c r="E468" s="2"/>
      <c r="F468" s="2"/>
    </row>
    <row r="469" spans="5:6" ht="14.25" customHeight="1">
      <c r="E469" s="2"/>
      <c r="F469" s="2"/>
    </row>
    <row r="470" spans="5:6" ht="14.25" customHeight="1">
      <c r="E470" s="2"/>
      <c r="F470" s="2"/>
    </row>
    <row r="471" spans="5:6" ht="14.25" customHeight="1">
      <c r="E471" s="2"/>
      <c r="F471" s="2"/>
    </row>
    <row r="472" spans="5:6" ht="14.25" customHeight="1">
      <c r="E472" s="2"/>
      <c r="F472" s="2"/>
    </row>
    <row r="473" spans="5:6" ht="14.25" customHeight="1">
      <c r="E473" s="2"/>
      <c r="F473" s="2"/>
    </row>
    <row r="474" spans="5:6" ht="14.25" customHeight="1">
      <c r="E474" s="2"/>
      <c r="F474" s="2"/>
    </row>
    <row r="475" spans="5:6" ht="14.25" customHeight="1">
      <c r="E475" s="2"/>
      <c r="F475" s="2"/>
    </row>
    <row r="476" spans="5:6" ht="14.25" customHeight="1">
      <c r="E476" s="2"/>
      <c r="F476" s="2"/>
    </row>
    <row r="477" spans="5:6" ht="14.25" customHeight="1">
      <c r="E477" s="2"/>
      <c r="F477" s="2"/>
    </row>
    <row r="478" spans="5:6" ht="14.25" customHeight="1">
      <c r="E478" s="2"/>
      <c r="F478" s="2"/>
    </row>
    <row r="479" spans="5:6" ht="14.25" customHeight="1">
      <c r="E479" s="2"/>
      <c r="F479" s="2"/>
    </row>
    <row r="480" spans="5:6" ht="14.25" customHeight="1">
      <c r="E480" s="2"/>
      <c r="F480" s="2"/>
    </row>
    <row r="481" spans="5:6" ht="14.25" customHeight="1">
      <c r="E481" s="2"/>
      <c r="F481" s="2"/>
    </row>
    <row r="482" spans="5:6" ht="14.25" customHeight="1">
      <c r="E482" s="2"/>
      <c r="F482" s="2"/>
    </row>
    <row r="483" spans="5:6" ht="14.25" customHeight="1">
      <c r="E483" s="2"/>
      <c r="F483" s="2"/>
    </row>
    <row r="484" spans="5:6" ht="14.25" customHeight="1">
      <c r="E484" s="2"/>
      <c r="F484" s="2"/>
    </row>
    <row r="485" spans="5:6" ht="14.25" customHeight="1">
      <c r="E485" s="2"/>
      <c r="F485" s="2"/>
    </row>
    <row r="486" spans="5:6" ht="14.25" customHeight="1">
      <c r="E486" s="2"/>
      <c r="F486" s="2"/>
    </row>
    <row r="487" spans="5:6" ht="14.25" customHeight="1">
      <c r="E487" s="2"/>
      <c r="F487" s="2"/>
    </row>
    <row r="488" spans="5:6" ht="14.25" customHeight="1">
      <c r="E488" s="2"/>
      <c r="F488" s="2"/>
    </row>
    <row r="489" spans="5:6" ht="14.25" customHeight="1">
      <c r="E489" s="2"/>
      <c r="F489" s="2"/>
    </row>
    <row r="490" spans="5:6" ht="14.25" customHeight="1">
      <c r="E490" s="2"/>
      <c r="F490" s="2"/>
    </row>
    <row r="491" spans="5:6" ht="14.25" customHeight="1">
      <c r="E491" s="2"/>
      <c r="F491" s="2"/>
    </row>
    <row r="492" spans="5:6" ht="14.25" customHeight="1">
      <c r="E492" s="2"/>
      <c r="F492" s="2"/>
    </row>
    <row r="493" spans="5:6" ht="14.25" customHeight="1">
      <c r="E493" s="2"/>
      <c r="F493" s="2"/>
    </row>
    <row r="494" spans="5:6" ht="14.25" customHeight="1">
      <c r="E494" s="2"/>
      <c r="F494" s="2"/>
    </row>
    <row r="495" spans="5:6" ht="14.25" customHeight="1">
      <c r="E495" s="2"/>
      <c r="F495" s="2"/>
    </row>
    <row r="496" spans="5:6" ht="14.25" customHeight="1">
      <c r="E496" s="2"/>
      <c r="F496" s="2"/>
    </row>
    <row r="497" spans="5:6" ht="14.25" customHeight="1">
      <c r="E497" s="2"/>
      <c r="F497" s="2"/>
    </row>
    <row r="498" spans="5:6" ht="14.25" customHeight="1">
      <c r="E498" s="2"/>
      <c r="F498" s="2"/>
    </row>
    <row r="499" spans="5:6" ht="14.25" customHeight="1">
      <c r="E499" s="2"/>
      <c r="F499" s="2"/>
    </row>
    <row r="500" spans="5:6" ht="14.25" customHeight="1">
      <c r="E500" s="2"/>
      <c r="F500" s="2"/>
    </row>
    <row r="501" spans="5:6" ht="14.25" customHeight="1">
      <c r="E501" s="2"/>
      <c r="F501" s="2"/>
    </row>
    <row r="502" spans="5:6" ht="14.25" customHeight="1">
      <c r="E502" s="2"/>
      <c r="F502" s="2"/>
    </row>
    <row r="503" spans="5:6" ht="14.25" customHeight="1">
      <c r="E503" s="2"/>
      <c r="F503" s="2"/>
    </row>
    <row r="504" spans="5:6" ht="14.25" customHeight="1">
      <c r="E504" s="2"/>
      <c r="F504" s="2"/>
    </row>
    <row r="505" spans="5:6" ht="14.25" customHeight="1">
      <c r="E505" s="2"/>
      <c r="F505" s="2"/>
    </row>
    <row r="506" spans="5:6" ht="14.25" customHeight="1">
      <c r="E506" s="2"/>
      <c r="F506" s="2"/>
    </row>
    <row r="507" spans="5:6" ht="14.25" customHeight="1">
      <c r="E507" s="2"/>
      <c r="F507" s="2"/>
    </row>
    <row r="508" spans="5:6" ht="14.25" customHeight="1">
      <c r="E508" s="2"/>
      <c r="F508" s="2"/>
    </row>
    <row r="509" spans="5:6" ht="14.25" customHeight="1">
      <c r="E509" s="2"/>
      <c r="F509" s="2"/>
    </row>
    <row r="510" spans="5:6" ht="14.25" customHeight="1">
      <c r="E510" s="2"/>
      <c r="F510" s="2"/>
    </row>
    <row r="511" spans="5:6" ht="14.25" customHeight="1">
      <c r="E511" s="2"/>
      <c r="F511" s="2"/>
    </row>
    <row r="512" spans="5:6" ht="14.25" customHeight="1">
      <c r="E512" s="2"/>
      <c r="F512" s="2"/>
    </row>
    <row r="513" spans="5:6" ht="14.25" customHeight="1">
      <c r="E513" s="2"/>
      <c r="F513" s="2"/>
    </row>
    <row r="514" spans="5:6" ht="14.25" customHeight="1">
      <c r="E514" s="2"/>
      <c r="F514" s="2"/>
    </row>
    <row r="515" spans="5:6" ht="14.25" customHeight="1">
      <c r="E515" s="2"/>
      <c r="F515" s="2"/>
    </row>
    <row r="516" spans="5:6" ht="14.25" customHeight="1">
      <c r="E516" s="2"/>
      <c r="F516" s="2"/>
    </row>
    <row r="517" spans="5:6" ht="14.25" customHeight="1">
      <c r="E517" s="2"/>
      <c r="F517" s="2"/>
    </row>
    <row r="518" spans="5:6" ht="14.25" customHeight="1">
      <c r="E518" s="2"/>
      <c r="F518" s="2"/>
    </row>
    <row r="519" spans="5:6" ht="14.25" customHeight="1">
      <c r="E519" s="2"/>
      <c r="F519" s="2"/>
    </row>
    <row r="520" spans="5:6" ht="14.25" customHeight="1">
      <c r="E520" s="2"/>
      <c r="F520" s="2"/>
    </row>
    <row r="521" spans="5:6" ht="14.25" customHeight="1">
      <c r="E521" s="2"/>
      <c r="F521" s="2"/>
    </row>
    <row r="522" spans="5:6" ht="14.25" customHeight="1">
      <c r="E522" s="2"/>
      <c r="F522" s="2"/>
    </row>
    <row r="523" spans="5:6" ht="14.25" customHeight="1">
      <c r="E523" s="2"/>
      <c r="F523" s="2"/>
    </row>
    <row r="524" spans="5:6" ht="14.25" customHeight="1">
      <c r="E524" s="2"/>
      <c r="F524" s="2"/>
    </row>
    <row r="525" spans="5:6" ht="14.25" customHeight="1">
      <c r="E525" s="2"/>
      <c r="F525" s="2"/>
    </row>
    <row r="526" spans="5:6" ht="14.25" customHeight="1">
      <c r="E526" s="2"/>
      <c r="F526" s="2"/>
    </row>
    <row r="527" spans="5:6" ht="14.25" customHeight="1">
      <c r="E527" s="2"/>
      <c r="F527" s="2"/>
    </row>
    <row r="528" spans="5:6" ht="14.25" customHeight="1">
      <c r="E528" s="2"/>
      <c r="F528" s="2"/>
    </row>
    <row r="529" spans="5:6" ht="14.25" customHeight="1">
      <c r="E529" s="2"/>
      <c r="F529" s="2"/>
    </row>
    <row r="530" spans="5:6" ht="14.25" customHeight="1">
      <c r="E530" s="2"/>
      <c r="F530" s="2"/>
    </row>
    <row r="531" spans="5:6" ht="14.25" customHeight="1">
      <c r="E531" s="2"/>
      <c r="F531" s="2"/>
    </row>
    <row r="532" spans="5:6" ht="14.25" customHeight="1">
      <c r="E532" s="2"/>
      <c r="F532" s="2"/>
    </row>
    <row r="533" spans="5:6" ht="14.25" customHeight="1">
      <c r="E533" s="2"/>
      <c r="F533" s="2"/>
    </row>
    <row r="534" spans="5:6" ht="14.25" customHeight="1">
      <c r="E534" s="2"/>
      <c r="F534" s="2"/>
    </row>
    <row r="535" spans="5:6" ht="14.25" customHeight="1">
      <c r="E535" s="2"/>
      <c r="F535" s="2"/>
    </row>
    <row r="536" spans="5:6" ht="14.25" customHeight="1">
      <c r="E536" s="2"/>
      <c r="F536" s="2"/>
    </row>
    <row r="537" spans="5:6" ht="14.25" customHeight="1">
      <c r="E537" s="2"/>
      <c r="F537" s="2"/>
    </row>
    <row r="538" spans="5:6" ht="14.25" customHeight="1">
      <c r="E538" s="2"/>
      <c r="F538" s="2"/>
    </row>
    <row r="539" spans="5:6" ht="14.25" customHeight="1">
      <c r="E539" s="2"/>
      <c r="F539" s="2"/>
    </row>
    <row r="540" spans="5:6" ht="14.25" customHeight="1">
      <c r="E540" s="2"/>
      <c r="F540" s="2"/>
    </row>
    <row r="541" spans="5:6" ht="14.25" customHeight="1">
      <c r="E541" s="2"/>
      <c r="F541" s="2"/>
    </row>
    <row r="542" spans="5:6" ht="14.25" customHeight="1">
      <c r="E542" s="2"/>
      <c r="F542" s="2"/>
    </row>
    <row r="543" spans="5:6" ht="14.25" customHeight="1">
      <c r="E543" s="2"/>
      <c r="F543" s="2"/>
    </row>
    <row r="544" spans="5:6" ht="14.25" customHeight="1">
      <c r="E544" s="2"/>
      <c r="F544" s="2"/>
    </row>
    <row r="545" spans="5:6" ht="14.25" customHeight="1">
      <c r="E545" s="2"/>
      <c r="F545" s="2"/>
    </row>
    <row r="546" spans="5:6" ht="14.25" customHeight="1">
      <c r="E546" s="2"/>
      <c r="F546" s="2"/>
    </row>
    <row r="547" spans="5:6" ht="14.25" customHeight="1">
      <c r="E547" s="2"/>
      <c r="F547" s="2"/>
    </row>
    <row r="548" spans="5:6" ht="14.25" customHeight="1">
      <c r="E548" s="2"/>
      <c r="F548" s="2"/>
    </row>
    <row r="549" spans="5:6" ht="14.25" customHeight="1">
      <c r="E549" s="2"/>
      <c r="F549" s="2"/>
    </row>
    <row r="550" spans="5:6" ht="14.25" customHeight="1">
      <c r="E550" s="2"/>
      <c r="F550" s="2"/>
    </row>
    <row r="551" spans="5:6" ht="14.25" customHeight="1">
      <c r="E551" s="2"/>
      <c r="F551" s="2"/>
    </row>
    <row r="552" spans="5:6" ht="14.25" customHeight="1">
      <c r="E552" s="2"/>
      <c r="F552" s="2"/>
    </row>
    <row r="553" spans="5:6" ht="14.25" customHeight="1">
      <c r="E553" s="2"/>
      <c r="F553" s="2"/>
    </row>
    <row r="554" spans="5:6" ht="14.25" customHeight="1">
      <c r="E554" s="2"/>
      <c r="F554" s="2"/>
    </row>
    <row r="555" spans="5:6" ht="14.25" customHeight="1">
      <c r="E555" s="2"/>
      <c r="F555" s="2"/>
    </row>
    <row r="556" spans="5:6" ht="14.25" customHeight="1">
      <c r="E556" s="2"/>
      <c r="F556" s="2"/>
    </row>
    <row r="557" spans="5:6" ht="14.25" customHeight="1">
      <c r="E557" s="2"/>
      <c r="F557" s="2"/>
    </row>
    <row r="558" spans="5:6" ht="14.25" customHeight="1">
      <c r="E558" s="2"/>
      <c r="F558" s="2"/>
    </row>
    <row r="559" spans="5:6" ht="14.25" customHeight="1">
      <c r="E559" s="2"/>
      <c r="F559" s="2"/>
    </row>
    <row r="560" spans="5:6" ht="14.25" customHeight="1">
      <c r="E560" s="2"/>
      <c r="F560" s="2"/>
    </row>
    <row r="561" spans="5:6" ht="14.25" customHeight="1">
      <c r="E561" s="2"/>
      <c r="F561" s="2"/>
    </row>
    <row r="562" spans="5:6" ht="14.25" customHeight="1">
      <c r="E562" s="2"/>
      <c r="F562" s="2"/>
    </row>
    <row r="563" spans="5:6" ht="14.25" customHeight="1">
      <c r="E563" s="2"/>
      <c r="F563" s="2"/>
    </row>
    <row r="564" spans="5:6" ht="14.25" customHeight="1">
      <c r="E564" s="2"/>
      <c r="F564" s="2"/>
    </row>
    <row r="565" spans="5:6" ht="14.25" customHeight="1">
      <c r="E565" s="2"/>
      <c r="F565" s="2"/>
    </row>
    <row r="566" spans="5:6" ht="14.25" customHeight="1">
      <c r="E566" s="2"/>
      <c r="F566" s="2"/>
    </row>
    <row r="567" spans="5:6" ht="14.25" customHeight="1">
      <c r="E567" s="2"/>
      <c r="F567" s="2"/>
    </row>
    <row r="568" spans="5:6" ht="14.25" customHeight="1">
      <c r="E568" s="2"/>
      <c r="F568" s="2"/>
    </row>
    <row r="569" spans="5:6" ht="14.25" customHeight="1">
      <c r="E569" s="2"/>
      <c r="F569" s="2"/>
    </row>
    <row r="570" spans="5:6" ht="14.25" customHeight="1">
      <c r="E570" s="2"/>
      <c r="F570" s="2"/>
    </row>
    <row r="571" spans="5:6" ht="14.25" customHeight="1">
      <c r="E571" s="2"/>
      <c r="F571" s="2"/>
    </row>
    <row r="572" spans="5:6" ht="14.25" customHeight="1">
      <c r="E572" s="2"/>
      <c r="F572" s="2"/>
    </row>
    <row r="573" spans="5:6" ht="14.25" customHeight="1">
      <c r="E573" s="2"/>
      <c r="F573" s="2"/>
    </row>
    <row r="574" spans="5:6" ht="14.25" customHeight="1">
      <c r="E574" s="2"/>
      <c r="F574" s="2"/>
    </row>
    <row r="575" spans="5:6" ht="14.25" customHeight="1">
      <c r="E575" s="2"/>
      <c r="F575" s="2"/>
    </row>
    <row r="576" spans="5:6" ht="14.25" customHeight="1">
      <c r="E576" s="2"/>
      <c r="F576" s="2"/>
    </row>
    <row r="577" spans="5:6" ht="14.25" customHeight="1">
      <c r="E577" s="2"/>
      <c r="F577" s="2"/>
    </row>
    <row r="578" spans="5:6" ht="14.25" customHeight="1">
      <c r="E578" s="2"/>
      <c r="F578" s="2"/>
    </row>
    <row r="579" spans="5:6" ht="14.25" customHeight="1">
      <c r="E579" s="2"/>
      <c r="F579" s="2"/>
    </row>
    <row r="580" spans="5:6" ht="14.25" customHeight="1">
      <c r="E580" s="2"/>
      <c r="F580" s="2"/>
    </row>
    <row r="581" spans="5:6" ht="14.25" customHeight="1">
      <c r="E581" s="2"/>
      <c r="F581" s="2"/>
    </row>
    <row r="582" spans="5:6" ht="14.25" customHeight="1">
      <c r="E582" s="2"/>
      <c r="F582" s="2"/>
    </row>
    <row r="583" spans="5:6" ht="14.25" customHeight="1">
      <c r="E583" s="2"/>
      <c r="F583" s="2"/>
    </row>
    <row r="584" spans="5:6" ht="14.25" customHeight="1">
      <c r="E584" s="2"/>
      <c r="F584" s="2"/>
    </row>
    <row r="585" spans="5:6" ht="14.25" customHeight="1">
      <c r="E585" s="2"/>
      <c r="F585" s="2"/>
    </row>
    <row r="586" spans="5:6" ht="14.25" customHeight="1">
      <c r="E586" s="2"/>
      <c r="F586" s="2"/>
    </row>
    <row r="587" spans="5:6" ht="14.25" customHeight="1">
      <c r="E587" s="2"/>
      <c r="F587" s="2"/>
    </row>
    <row r="588" spans="5:6" ht="14.25" customHeight="1">
      <c r="E588" s="2"/>
      <c r="F588" s="2"/>
    </row>
    <row r="589" spans="5:6" ht="14.25" customHeight="1">
      <c r="E589" s="2"/>
      <c r="F589" s="2"/>
    </row>
    <row r="590" spans="5:6" ht="14.25" customHeight="1">
      <c r="E590" s="2"/>
      <c r="F590" s="2"/>
    </row>
    <row r="591" spans="5:6" ht="14.25" customHeight="1">
      <c r="E591" s="2"/>
      <c r="F591" s="2"/>
    </row>
    <row r="592" spans="5:6" ht="14.25" customHeight="1">
      <c r="E592" s="2"/>
      <c r="F592" s="2"/>
    </row>
    <row r="593" spans="5:6" ht="14.25" customHeight="1">
      <c r="E593" s="2"/>
      <c r="F593" s="2"/>
    </row>
    <row r="594" spans="5:6" ht="14.25" customHeight="1">
      <c r="E594" s="2"/>
      <c r="F594" s="2"/>
    </row>
    <row r="595" spans="5:6" ht="14.25" customHeight="1">
      <c r="E595" s="2"/>
      <c r="F595" s="2"/>
    </row>
    <row r="596" spans="5:6" ht="14.25" customHeight="1">
      <c r="E596" s="2"/>
      <c r="F596" s="2"/>
    </row>
    <row r="597" spans="5:6" ht="14.25" customHeight="1">
      <c r="E597" s="2"/>
      <c r="F597" s="2"/>
    </row>
    <row r="598" spans="5:6" ht="14.25" customHeight="1">
      <c r="E598" s="2"/>
      <c r="F598" s="2"/>
    </row>
    <row r="599" spans="5:6" ht="14.25" customHeight="1">
      <c r="E599" s="2"/>
      <c r="F599" s="2"/>
    </row>
    <row r="600" spans="5:6" ht="14.25" customHeight="1">
      <c r="E600" s="2"/>
      <c r="F600" s="2"/>
    </row>
    <row r="601" spans="5:6" ht="14.25" customHeight="1">
      <c r="E601" s="2"/>
      <c r="F601" s="2"/>
    </row>
    <row r="602" spans="5:6" ht="14.25" customHeight="1">
      <c r="E602" s="2"/>
      <c r="F602" s="2"/>
    </row>
    <row r="603" spans="5:6" ht="14.25" customHeight="1">
      <c r="E603" s="2"/>
      <c r="F603" s="2"/>
    </row>
    <row r="604" spans="5:6" ht="14.25" customHeight="1">
      <c r="E604" s="2"/>
      <c r="F604" s="2"/>
    </row>
    <row r="605" spans="5:6" ht="14.25" customHeight="1">
      <c r="E605" s="2"/>
      <c r="F605" s="2"/>
    </row>
    <row r="606" spans="5:6" ht="14.25" customHeight="1">
      <c r="E606" s="2"/>
      <c r="F606" s="2"/>
    </row>
    <row r="607" spans="5:6" ht="14.25" customHeight="1">
      <c r="E607" s="2"/>
      <c r="F607" s="2"/>
    </row>
    <row r="608" spans="5:6" ht="14.25" customHeight="1">
      <c r="E608" s="2"/>
      <c r="F608" s="2"/>
    </row>
    <row r="609" spans="5:6" ht="14.25" customHeight="1">
      <c r="E609" s="2"/>
      <c r="F609" s="2"/>
    </row>
    <row r="610" spans="5:6" ht="14.25" customHeight="1">
      <c r="E610" s="2"/>
      <c r="F610" s="2"/>
    </row>
    <row r="611" spans="5:6" ht="14.25" customHeight="1">
      <c r="E611" s="2"/>
      <c r="F611" s="2"/>
    </row>
    <row r="612" spans="5:6" ht="14.25" customHeight="1">
      <c r="E612" s="2"/>
      <c r="F612" s="2"/>
    </row>
    <row r="613" spans="5:6" ht="14.25" customHeight="1">
      <c r="E613" s="2"/>
      <c r="F613" s="2"/>
    </row>
    <row r="614" spans="5:6" ht="14.25" customHeight="1">
      <c r="E614" s="2"/>
      <c r="F614" s="2"/>
    </row>
    <row r="615" spans="5:6" ht="14.25" customHeight="1">
      <c r="E615" s="2"/>
      <c r="F615" s="2"/>
    </row>
    <row r="616" spans="5:6" ht="14.25" customHeight="1">
      <c r="E616" s="2"/>
      <c r="F616" s="2"/>
    </row>
    <row r="617" spans="5:6" ht="14.25" customHeight="1">
      <c r="E617" s="2"/>
      <c r="F617" s="2"/>
    </row>
    <row r="618" spans="5:6" ht="14.25" customHeight="1">
      <c r="E618" s="2"/>
      <c r="F618" s="2"/>
    </row>
    <row r="619" spans="5:6" ht="14.25" customHeight="1">
      <c r="E619" s="2"/>
      <c r="F619" s="2"/>
    </row>
    <row r="620" spans="5:6" ht="14.25" customHeight="1">
      <c r="E620" s="2"/>
      <c r="F620" s="2"/>
    </row>
    <row r="621" spans="5:6" ht="14.25" customHeight="1">
      <c r="E621" s="2"/>
      <c r="F621" s="2"/>
    </row>
    <row r="622" spans="5:6" ht="14.25" customHeight="1">
      <c r="E622" s="2"/>
      <c r="F622" s="2"/>
    </row>
    <row r="623" spans="5:6" ht="14.25" customHeight="1">
      <c r="E623" s="2"/>
      <c r="F623" s="2"/>
    </row>
    <row r="624" spans="5:6" ht="14.25" customHeight="1">
      <c r="E624" s="2"/>
      <c r="F624" s="2"/>
    </row>
    <row r="625" spans="5:6" ht="14.25" customHeight="1">
      <c r="E625" s="2"/>
      <c r="F625" s="2"/>
    </row>
    <row r="626" spans="5:6" ht="14.25" customHeight="1">
      <c r="E626" s="2"/>
      <c r="F626" s="2"/>
    </row>
    <row r="627" spans="5:6" ht="14.25" customHeight="1">
      <c r="E627" s="2"/>
      <c r="F627" s="2"/>
    </row>
    <row r="628" spans="5:6" ht="14.25" customHeight="1">
      <c r="E628" s="2"/>
      <c r="F628" s="2"/>
    </row>
    <row r="629" spans="5:6" ht="14.25" customHeight="1">
      <c r="E629" s="2"/>
      <c r="F629" s="2"/>
    </row>
    <row r="630" spans="5:6" ht="14.25" customHeight="1">
      <c r="E630" s="2"/>
      <c r="F630" s="2"/>
    </row>
    <row r="631" spans="5:6" ht="14.25" customHeight="1">
      <c r="E631" s="2"/>
      <c r="F631" s="2"/>
    </row>
    <row r="632" spans="5:6" ht="14.25" customHeight="1">
      <c r="E632" s="2"/>
      <c r="F632" s="2"/>
    </row>
    <row r="633" spans="5:6" ht="14.25" customHeight="1">
      <c r="E633" s="2"/>
      <c r="F633" s="2"/>
    </row>
    <row r="634" spans="5:6" ht="14.25" customHeight="1">
      <c r="E634" s="2"/>
      <c r="F634" s="2"/>
    </row>
    <row r="635" spans="5:6" ht="14.25" customHeight="1">
      <c r="E635" s="2"/>
      <c r="F635" s="2"/>
    </row>
    <row r="636" spans="5:6" ht="14.25" customHeight="1">
      <c r="E636" s="2"/>
      <c r="F636" s="2"/>
    </row>
    <row r="637" spans="5:6" ht="14.25" customHeight="1">
      <c r="E637" s="2"/>
      <c r="F637" s="2"/>
    </row>
    <row r="638" spans="5:6" ht="14.25" customHeight="1">
      <c r="E638" s="2"/>
      <c r="F638" s="2"/>
    </row>
    <row r="639" spans="5:6" ht="14.25" customHeight="1">
      <c r="E639" s="2"/>
      <c r="F639" s="2"/>
    </row>
    <row r="640" spans="5:6" ht="14.25" customHeight="1">
      <c r="E640" s="2"/>
      <c r="F640" s="2"/>
    </row>
    <row r="641" spans="5:6" ht="14.25" customHeight="1">
      <c r="E641" s="2"/>
      <c r="F641" s="2"/>
    </row>
    <row r="642" spans="5:6" ht="14.25" customHeight="1">
      <c r="E642" s="2"/>
      <c r="F642" s="2"/>
    </row>
    <row r="643" spans="5:6" ht="14.25" customHeight="1">
      <c r="E643" s="2"/>
      <c r="F643" s="2"/>
    </row>
    <row r="644" spans="5:6" ht="14.25" customHeight="1">
      <c r="E644" s="2"/>
      <c r="F644" s="2"/>
    </row>
    <row r="645" spans="5:6" ht="14.25" customHeight="1">
      <c r="E645" s="2"/>
      <c r="F645" s="2"/>
    </row>
    <row r="646" spans="5:6" ht="14.25" customHeight="1">
      <c r="E646" s="2"/>
      <c r="F646" s="2"/>
    </row>
    <row r="647" spans="5:6" ht="14.25" customHeight="1">
      <c r="E647" s="2"/>
      <c r="F647" s="2"/>
    </row>
    <row r="648" spans="5:6" ht="14.25" customHeight="1">
      <c r="E648" s="2"/>
      <c r="F648" s="2"/>
    </row>
    <row r="649" spans="5:6" ht="14.25" customHeight="1">
      <c r="E649" s="2"/>
      <c r="F649" s="2"/>
    </row>
    <row r="650" spans="5:6" ht="14.25" customHeight="1">
      <c r="E650" s="2"/>
      <c r="F650" s="2"/>
    </row>
    <row r="651" spans="5:6" ht="14.25" customHeight="1">
      <c r="E651" s="2"/>
      <c r="F651" s="2"/>
    </row>
    <row r="652" spans="5:6" ht="14.25" customHeight="1">
      <c r="E652" s="2"/>
      <c r="F652" s="2"/>
    </row>
    <row r="653" spans="5:6" ht="14.25" customHeight="1">
      <c r="E653" s="2"/>
      <c r="F653" s="2"/>
    </row>
    <row r="654" spans="5:6" ht="14.25" customHeight="1">
      <c r="E654" s="2"/>
      <c r="F654" s="2"/>
    </row>
    <row r="655" spans="5:6" ht="14.25" customHeight="1">
      <c r="E655" s="2"/>
      <c r="F655" s="2"/>
    </row>
    <row r="656" spans="5:6" ht="14.25" customHeight="1">
      <c r="E656" s="2"/>
      <c r="F656" s="2"/>
    </row>
    <row r="657" spans="5:6" ht="14.25" customHeight="1">
      <c r="E657" s="2"/>
      <c r="F657" s="2"/>
    </row>
    <row r="658" spans="5:6" ht="14.25" customHeight="1">
      <c r="E658" s="2"/>
      <c r="F658" s="2"/>
    </row>
    <row r="659" spans="5:6" ht="14.25" customHeight="1">
      <c r="E659" s="2"/>
      <c r="F659" s="2"/>
    </row>
    <row r="660" spans="5:6" ht="14.25" customHeight="1">
      <c r="E660" s="2"/>
      <c r="F660" s="2"/>
    </row>
    <row r="661" spans="5:6" ht="14.25" customHeight="1">
      <c r="E661" s="2"/>
      <c r="F661" s="2"/>
    </row>
    <row r="662" spans="5:6" ht="14.25" customHeight="1">
      <c r="E662" s="2"/>
      <c r="F662" s="2"/>
    </row>
    <row r="663" spans="5:6" ht="14.25" customHeight="1">
      <c r="E663" s="2"/>
      <c r="F663" s="2"/>
    </row>
    <row r="664" spans="5:6" ht="14.25" customHeight="1">
      <c r="E664" s="2"/>
      <c r="F664" s="2"/>
    </row>
    <row r="665" spans="5:6" ht="14.25" customHeight="1">
      <c r="E665" s="2"/>
      <c r="F665" s="2"/>
    </row>
    <row r="666" spans="5:6" ht="14.25" customHeight="1">
      <c r="E666" s="2"/>
      <c r="F666" s="2"/>
    </row>
    <row r="667" spans="5:6" ht="14.25" customHeight="1">
      <c r="E667" s="2"/>
      <c r="F667" s="2"/>
    </row>
    <row r="668" spans="5:6" ht="14.25" customHeight="1">
      <c r="E668" s="2"/>
      <c r="F668" s="2"/>
    </row>
    <row r="669" spans="5:6" ht="14.25" customHeight="1">
      <c r="E669" s="2"/>
      <c r="F669" s="2"/>
    </row>
    <row r="670" spans="5:6" ht="14.25" customHeight="1">
      <c r="E670" s="2"/>
      <c r="F670" s="2"/>
    </row>
    <row r="671" spans="5:6" ht="14.25" customHeight="1">
      <c r="E671" s="2"/>
      <c r="F671" s="2"/>
    </row>
    <row r="672" spans="5:6" ht="14.25" customHeight="1">
      <c r="E672" s="2"/>
      <c r="F672" s="2"/>
    </row>
    <row r="673" spans="5:6" ht="14.25" customHeight="1">
      <c r="E673" s="2"/>
      <c r="F673" s="2"/>
    </row>
    <row r="674" spans="5:6" ht="14.25" customHeight="1">
      <c r="E674" s="2"/>
      <c r="F674" s="2"/>
    </row>
    <row r="675" spans="5:6" ht="14.25" customHeight="1">
      <c r="E675" s="2"/>
      <c r="F675" s="2"/>
    </row>
    <row r="676" spans="5:6" ht="14.25" customHeight="1">
      <c r="E676" s="2"/>
      <c r="F676" s="2"/>
    </row>
    <row r="677" spans="5:6" ht="14.25" customHeight="1">
      <c r="E677" s="2"/>
      <c r="F677" s="2"/>
    </row>
    <row r="678" spans="5:6" ht="14.25" customHeight="1">
      <c r="E678" s="2"/>
      <c r="F678" s="2"/>
    </row>
    <row r="679" spans="5:6" ht="14.25" customHeight="1">
      <c r="E679" s="2"/>
      <c r="F679" s="2"/>
    </row>
    <row r="680" spans="5:6" ht="14.25" customHeight="1">
      <c r="E680" s="2"/>
      <c r="F680" s="2"/>
    </row>
    <row r="681" spans="5:6" ht="14.25" customHeight="1">
      <c r="E681" s="2"/>
      <c r="F681" s="2"/>
    </row>
    <row r="682" spans="5:6" ht="14.25" customHeight="1">
      <c r="E682" s="2"/>
      <c r="F682" s="2"/>
    </row>
    <row r="683" spans="5:6" ht="14.25" customHeight="1">
      <c r="E683" s="2"/>
      <c r="F683" s="2"/>
    </row>
    <row r="684" spans="5:6" ht="14.25" customHeight="1">
      <c r="E684" s="2"/>
      <c r="F684" s="2"/>
    </row>
    <row r="685" spans="5:6" ht="14.25" customHeight="1">
      <c r="E685" s="2"/>
      <c r="F685" s="2"/>
    </row>
    <row r="686" spans="5:6" ht="14.25" customHeight="1">
      <c r="E686" s="2"/>
      <c r="F686" s="2"/>
    </row>
    <row r="687" spans="5:6" ht="14.25" customHeight="1">
      <c r="E687" s="2"/>
      <c r="F687" s="2"/>
    </row>
    <row r="688" spans="5:6" ht="14.25" customHeight="1">
      <c r="E688" s="2"/>
      <c r="F688" s="2"/>
    </row>
    <row r="689" spans="5:6" ht="14.25" customHeight="1">
      <c r="E689" s="2"/>
      <c r="F689" s="2"/>
    </row>
    <row r="690" spans="5:6" ht="14.25" customHeight="1">
      <c r="E690" s="2"/>
      <c r="F690" s="2"/>
    </row>
    <row r="691" spans="5:6" ht="14.25" customHeight="1">
      <c r="E691" s="2"/>
      <c r="F691" s="2"/>
    </row>
    <row r="692" spans="5:6" ht="14.25" customHeight="1">
      <c r="E692" s="2"/>
      <c r="F692" s="2"/>
    </row>
    <row r="693" spans="5:6" ht="14.25" customHeight="1">
      <c r="E693" s="2"/>
      <c r="F693" s="2"/>
    </row>
    <row r="694" spans="5:6" ht="14.25" customHeight="1">
      <c r="E694" s="2"/>
      <c r="F694" s="2"/>
    </row>
    <row r="695" spans="5:6" ht="14.25" customHeight="1">
      <c r="E695" s="2"/>
      <c r="F695" s="2"/>
    </row>
    <row r="696" spans="5:6" ht="14.25" customHeight="1">
      <c r="E696" s="2"/>
      <c r="F696" s="2"/>
    </row>
    <row r="697" spans="5:6" ht="14.25" customHeight="1">
      <c r="E697" s="2"/>
      <c r="F697" s="2"/>
    </row>
    <row r="698" spans="5:6" ht="14.25" customHeight="1">
      <c r="E698" s="2"/>
      <c r="F698" s="2"/>
    </row>
    <row r="699" spans="5:6" ht="14.25" customHeight="1">
      <c r="E699" s="2"/>
      <c r="F699" s="2"/>
    </row>
    <row r="700" spans="5:6" ht="14.25" customHeight="1">
      <c r="E700" s="2"/>
      <c r="F700" s="2"/>
    </row>
    <row r="701" spans="5:6" ht="14.25" customHeight="1">
      <c r="E701" s="2"/>
      <c r="F701" s="2"/>
    </row>
    <row r="702" spans="5:6" ht="14.25" customHeight="1">
      <c r="E702" s="2"/>
      <c r="F702" s="2"/>
    </row>
    <row r="703" spans="5:6" ht="14.25" customHeight="1">
      <c r="E703" s="2"/>
      <c r="F703" s="2"/>
    </row>
    <row r="704" spans="5:6" ht="14.25" customHeight="1">
      <c r="E704" s="2"/>
      <c r="F704" s="2"/>
    </row>
    <row r="705" spans="5:6" ht="14.25" customHeight="1">
      <c r="E705" s="2"/>
      <c r="F705" s="2"/>
    </row>
    <row r="706" spans="5:6" ht="14.25" customHeight="1">
      <c r="E706" s="2"/>
      <c r="F706" s="2"/>
    </row>
    <row r="707" spans="5:6" ht="14.25" customHeight="1">
      <c r="E707" s="2"/>
      <c r="F707" s="2"/>
    </row>
    <row r="708" spans="5:6" ht="14.25" customHeight="1">
      <c r="E708" s="2"/>
      <c r="F708" s="2"/>
    </row>
    <row r="709" spans="5:6" ht="14.25" customHeight="1">
      <c r="E709" s="2"/>
      <c r="F709" s="2"/>
    </row>
    <row r="710" spans="5:6" ht="14.25" customHeight="1">
      <c r="E710" s="2"/>
      <c r="F710" s="2"/>
    </row>
    <row r="711" spans="5:6" ht="14.25" customHeight="1">
      <c r="E711" s="2"/>
      <c r="F711" s="2"/>
    </row>
    <row r="712" spans="5:6" ht="14.25" customHeight="1">
      <c r="E712" s="2"/>
      <c r="F712" s="2"/>
    </row>
    <row r="713" spans="5:6" ht="14.25" customHeight="1">
      <c r="E713" s="2"/>
      <c r="F713" s="2"/>
    </row>
    <row r="714" spans="5:6" ht="14.25" customHeight="1">
      <c r="E714" s="2"/>
      <c r="F714" s="2"/>
    </row>
    <row r="715" spans="5:6" ht="14.25" customHeight="1">
      <c r="E715" s="2"/>
      <c r="F715" s="2"/>
    </row>
    <row r="716" spans="5:6" ht="14.25" customHeight="1">
      <c r="E716" s="2"/>
      <c r="F716" s="2"/>
    </row>
    <row r="717" spans="5:6" ht="14.25" customHeight="1">
      <c r="E717" s="2"/>
      <c r="F717" s="2"/>
    </row>
    <row r="718" spans="5:6" ht="14.25" customHeight="1">
      <c r="E718" s="2"/>
      <c r="F718" s="2"/>
    </row>
    <row r="719" spans="5:6" ht="14.25" customHeight="1">
      <c r="E719" s="2"/>
      <c r="F719" s="2"/>
    </row>
    <row r="720" spans="5:6" ht="14.25" customHeight="1">
      <c r="E720" s="2"/>
      <c r="F720" s="2"/>
    </row>
    <row r="721" spans="5:6" ht="14.25" customHeight="1">
      <c r="E721" s="2"/>
      <c r="F721" s="2"/>
    </row>
    <row r="722" spans="5:6" ht="14.25" customHeight="1">
      <c r="E722" s="2"/>
      <c r="F722" s="2"/>
    </row>
    <row r="723" spans="5:6" ht="14.25" customHeight="1">
      <c r="E723" s="2"/>
      <c r="F723" s="2"/>
    </row>
    <row r="724" spans="5:6" ht="14.25" customHeight="1">
      <c r="E724" s="2"/>
      <c r="F724" s="2"/>
    </row>
    <row r="725" spans="5:6" ht="14.25" customHeight="1">
      <c r="E725" s="2"/>
      <c r="F725" s="2"/>
    </row>
    <row r="726" spans="5:6" ht="14.25" customHeight="1">
      <c r="E726" s="2"/>
      <c r="F726" s="2"/>
    </row>
    <row r="727" spans="5:6" ht="14.25" customHeight="1">
      <c r="E727" s="2"/>
      <c r="F727" s="2"/>
    </row>
    <row r="728" spans="5:6" ht="14.25" customHeight="1">
      <c r="E728" s="2"/>
      <c r="F728" s="2"/>
    </row>
    <row r="729" spans="5:6" ht="14.25" customHeight="1">
      <c r="E729" s="2"/>
      <c r="F729" s="2"/>
    </row>
    <row r="730" spans="5:6" ht="14.25" customHeight="1">
      <c r="E730" s="2"/>
      <c r="F730" s="2"/>
    </row>
    <row r="731" spans="5:6" ht="14.25" customHeight="1">
      <c r="E731" s="2"/>
      <c r="F731" s="2"/>
    </row>
    <row r="732" spans="5:6" ht="14.25" customHeight="1">
      <c r="E732" s="2"/>
      <c r="F732" s="2"/>
    </row>
    <row r="733" spans="5:6" ht="14.25" customHeight="1">
      <c r="E733" s="2"/>
      <c r="F733" s="2"/>
    </row>
    <row r="734" spans="5:6" ht="14.25" customHeight="1">
      <c r="E734" s="2"/>
      <c r="F734" s="2"/>
    </row>
    <row r="735" spans="5:6" ht="14.25" customHeight="1">
      <c r="E735" s="2"/>
      <c r="F735" s="2"/>
    </row>
    <row r="736" spans="5:6" ht="14.25" customHeight="1">
      <c r="E736" s="2"/>
      <c r="F736" s="2"/>
    </row>
    <row r="737" spans="5:6" ht="14.25" customHeight="1">
      <c r="E737" s="2"/>
      <c r="F737" s="2"/>
    </row>
    <row r="738" spans="5:6" ht="14.25" customHeight="1">
      <c r="E738" s="2"/>
      <c r="F738" s="2"/>
    </row>
    <row r="739" spans="5:6" ht="14.25" customHeight="1">
      <c r="E739" s="2"/>
      <c r="F739" s="2"/>
    </row>
    <row r="740" spans="5:6" ht="14.25" customHeight="1">
      <c r="E740" s="2"/>
      <c r="F740" s="2"/>
    </row>
    <row r="741" spans="5:6" ht="14.25" customHeight="1">
      <c r="E741" s="2"/>
      <c r="F741" s="2"/>
    </row>
    <row r="742" spans="5:6" ht="14.25" customHeight="1">
      <c r="E742" s="2"/>
      <c r="F742" s="2"/>
    </row>
    <row r="743" spans="5:6" ht="14.25" customHeight="1">
      <c r="E743" s="2"/>
      <c r="F743" s="2"/>
    </row>
    <row r="744" spans="5:6" ht="14.25" customHeight="1">
      <c r="E744" s="2"/>
      <c r="F744" s="2"/>
    </row>
    <row r="745" spans="5:6" ht="14.25" customHeight="1">
      <c r="E745" s="2"/>
      <c r="F745" s="2"/>
    </row>
    <row r="746" spans="5:6" ht="14.25" customHeight="1">
      <c r="E746" s="2"/>
      <c r="F746" s="2"/>
    </row>
    <row r="747" spans="5:6" ht="14.25" customHeight="1">
      <c r="E747" s="2"/>
      <c r="F747" s="2"/>
    </row>
    <row r="748" spans="5:6" ht="14.25" customHeight="1">
      <c r="E748" s="2"/>
      <c r="F748" s="2"/>
    </row>
    <row r="749" spans="5:6" ht="14.25" customHeight="1">
      <c r="E749" s="2"/>
      <c r="F749" s="2"/>
    </row>
    <row r="750" spans="5:6" ht="14.25" customHeight="1">
      <c r="E750" s="2"/>
      <c r="F750" s="2"/>
    </row>
    <row r="751" spans="5:6" ht="14.25" customHeight="1">
      <c r="E751" s="2"/>
      <c r="F751" s="2"/>
    </row>
    <row r="752" spans="5:6" ht="14.25" customHeight="1">
      <c r="E752" s="2"/>
      <c r="F752" s="2"/>
    </row>
    <row r="753" spans="5:6" ht="14.25" customHeight="1">
      <c r="E753" s="2"/>
      <c r="F753" s="2"/>
    </row>
    <row r="754" spans="5:6" ht="14.25" customHeight="1">
      <c r="E754" s="2"/>
      <c r="F754" s="2"/>
    </row>
    <row r="755" spans="5:6" ht="14.25" customHeight="1">
      <c r="E755" s="2"/>
      <c r="F755" s="2"/>
    </row>
    <row r="756" spans="5:6" ht="14.25" customHeight="1">
      <c r="E756" s="2"/>
      <c r="F756" s="2"/>
    </row>
    <row r="757" spans="5:6" ht="14.25" customHeight="1">
      <c r="E757" s="2"/>
      <c r="F757" s="2"/>
    </row>
    <row r="758" spans="5:6" ht="14.25" customHeight="1">
      <c r="E758" s="2"/>
      <c r="F758" s="2"/>
    </row>
    <row r="759" spans="5:6" ht="14.25" customHeight="1">
      <c r="E759" s="2"/>
      <c r="F759" s="2"/>
    </row>
    <row r="760" spans="5:6" ht="14.25" customHeight="1">
      <c r="E760" s="2"/>
      <c r="F760" s="2"/>
    </row>
    <row r="761" spans="5:6" ht="14.25" customHeight="1">
      <c r="E761" s="2"/>
      <c r="F761" s="2"/>
    </row>
    <row r="762" spans="5:6" ht="14.25" customHeight="1">
      <c r="E762" s="2"/>
      <c r="F762" s="2"/>
    </row>
    <row r="763" spans="5:6" ht="14.25" customHeight="1">
      <c r="E763" s="2"/>
      <c r="F763" s="2"/>
    </row>
    <row r="764" spans="5:6" ht="14.25" customHeight="1">
      <c r="E764" s="2"/>
      <c r="F764" s="2"/>
    </row>
    <row r="765" spans="5:6" ht="14.25" customHeight="1">
      <c r="E765" s="2"/>
      <c r="F765" s="2"/>
    </row>
    <row r="766" spans="5:6" ht="14.25" customHeight="1">
      <c r="E766" s="2"/>
      <c r="F766" s="2"/>
    </row>
    <row r="767" spans="5:6" ht="14.25" customHeight="1">
      <c r="E767" s="2"/>
      <c r="F767" s="2"/>
    </row>
    <row r="768" spans="5:6" ht="14.25" customHeight="1">
      <c r="E768" s="2"/>
      <c r="F768" s="2"/>
    </row>
    <row r="769" spans="5:6" ht="14.25" customHeight="1">
      <c r="E769" s="2"/>
      <c r="F769" s="2"/>
    </row>
    <row r="770" spans="5:6" ht="14.25" customHeight="1">
      <c r="E770" s="2"/>
      <c r="F770" s="2"/>
    </row>
    <row r="771" spans="5:6" ht="14.25" customHeight="1">
      <c r="E771" s="2"/>
      <c r="F771" s="2"/>
    </row>
    <row r="772" spans="5:6" ht="14.25" customHeight="1">
      <c r="E772" s="2"/>
      <c r="F772" s="2"/>
    </row>
    <row r="773" spans="5:6" ht="14.25" customHeight="1">
      <c r="E773" s="2"/>
      <c r="F773" s="2"/>
    </row>
    <row r="774" spans="5:6" ht="14.25" customHeight="1">
      <c r="E774" s="2"/>
      <c r="F774" s="2"/>
    </row>
    <row r="775" spans="5:6" ht="14.25" customHeight="1">
      <c r="E775" s="2"/>
      <c r="F775" s="2"/>
    </row>
    <row r="776" spans="5:6" ht="14.25" customHeight="1">
      <c r="E776" s="2"/>
      <c r="F776" s="2"/>
    </row>
    <row r="777" spans="5:6" ht="14.25" customHeight="1">
      <c r="E777" s="2"/>
      <c r="F777" s="2"/>
    </row>
    <row r="778" spans="5:6" ht="14.25" customHeight="1">
      <c r="E778" s="2"/>
      <c r="F778" s="2"/>
    </row>
    <row r="779" spans="5:6" ht="14.25" customHeight="1">
      <c r="E779" s="2"/>
      <c r="F779" s="2"/>
    </row>
    <row r="780" spans="5:6" ht="14.25" customHeight="1">
      <c r="E780" s="2"/>
      <c r="F780" s="2"/>
    </row>
    <row r="781" spans="5:6" ht="14.25" customHeight="1">
      <c r="E781" s="2"/>
      <c r="F781" s="2"/>
    </row>
    <row r="782" spans="5:6" ht="14.25" customHeight="1">
      <c r="E782" s="2"/>
      <c r="F782" s="2"/>
    </row>
    <row r="783" spans="5:6" ht="14.25" customHeight="1">
      <c r="E783" s="2"/>
      <c r="F783" s="2"/>
    </row>
    <row r="784" spans="5:6" ht="14.25" customHeight="1">
      <c r="E784" s="2"/>
      <c r="F784" s="2"/>
    </row>
    <row r="785" spans="5:6" ht="14.25" customHeight="1">
      <c r="E785" s="2"/>
      <c r="F785" s="2"/>
    </row>
    <row r="786" spans="5:6" ht="14.25" customHeight="1">
      <c r="E786" s="2"/>
      <c r="F786" s="2"/>
    </row>
    <row r="787" spans="5:6" ht="14.25" customHeight="1">
      <c r="E787" s="2"/>
      <c r="F787" s="2"/>
    </row>
    <row r="788" spans="5:6" ht="14.25" customHeight="1">
      <c r="E788" s="2"/>
      <c r="F788" s="2"/>
    </row>
    <row r="789" spans="5:6" ht="14.25" customHeight="1">
      <c r="E789" s="2"/>
      <c r="F789" s="2"/>
    </row>
    <row r="790" spans="5:6" ht="14.25" customHeight="1">
      <c r="E790" s="2"/>
      <c r="F790" s="2"/>
    </row>
    <row r="791" spans="5:6" ht="14.25" customHeight="1">
      <c r="E791" s="2"/>
      <c r="F791" s="2"/>
    </row>
    <row r="792" spans="5:6" ht="14.25" customHeight="1">
      <c r="E792" s="2"/>
      <c r="F792" s="2"/>
    </row>
    <row r="793" spans="5:6" ht="14.25" customHeight="1">
      <c r="E793" s="2"/>
      <c r="F793" s="2"/>
    </row>
    <row r="794" spans="5:6" ht="14.25" customHeight="1">
      <c r="E794" s="2"/>
      <c r="F794" s="2"/>
    </row>
    <row r="795" spans="5:6" ht="14.25" customHeight="1">
      <c r="E795" s="2"/>
      <c r="F795" s="2"/>
    </row>
    <row r="796" spans="5:6" ht="14.25" customHeight="1">
      <c r="E796" s="2"/>
      <c r="F796" s="2"/>
    </row>
    <row r="797" spans="5:6" ht="14.25" customHeight="1">
      <c r="E797" s="2"/>
      <c r="F797" s="2"/>
    </row>
    <row r="798" spans="5:6" ht="14.25" customHeight="1">
      <c r="E798" s="2"/>
      <c r="F798" s="2"/>
    </row>
    <row r="799" spans="5:6" ht="14.25" customHeight="1">
      <c r="E799" s="2"/>
      <c r="F799" s="2"/>
    </row>
    <row r="800" spans="5:6" ht="14.25" customHeight="1">
      <c r="E800" s="2"/>
      <c r="F800" s="2"/>
    </row>
    <row r="801" spans="5:6" ht="14.25" customHeight="1">
      <c r="E801" s="2"/>
      <c r="F801" s="2"/>
    </row>
    <row r="802" spans="5:6" ht="14.25" customHeight="1">
      <c r="E802" s="2"/>
      <c r="F802" s="2"/>
    </row>
    <row r="803" spans="5:6" ht="14.25" customHeight="1">
      <c r="E803" s="2"/>
      <c r="F803" s="2"/>
    </row>
    <row r="804" spans="5:6" ht="14.25" customHeight="1">
      <c r="E804" s="2"/>
      <c r="F804" s="2"/>
    </row>
    <row r="805" spans="5:6" ht="14.25" customHeight="1">
      <c r="E805" s="2"/>
      <c r="F805" s="2"/>
    </row>
    <row r="806" spans="5:6" ht="14.25" customHeight="1">
      <c r="E806" s="2"/>
      <c r="F806" s="2"/>
    </row>
    <row r="807" spans="5:6" ht="14.25" customHeight="1">
      <c r="E807" s="2"/>
      <c r="F807" s="2"/>
    </row>
    <row r="808" spans="5:6" ht="14.25" customHeight="1">
      <c r="E808" s="2"/>
      <c r="F808" s="2"/>
    </row>
    <row r="809" spans="5:6" ht="14.25" customHeight="1">
      <c r="E809" s="2"/>
      <c r="F809" s="2"/>
    </row>
    <row r="810" spans="5:6" ht="14.25" customHeight="1">
      <c r="E810" s="2"/>
      <c r="F810" s="2"/>
    </row>
    <row r="811" spans="5:6" ht="14.25" customHeight="1">
      <c r="E811" s="2"/>
      <c r="F811" s="2"/>
    </row>
    <row r="812" spans="5:6" ht="14.25" customHeight="1">
      <c r="E812" s="2"/>
      <c r="F812" s="2"/>
    </row>
    <row r="813" spans="5:6" ht="14.25" customHeight="1">
      <c r="E813" s="2"/>
      <c r="F813" s="2"/>
    </row>
    <row r="814" spans="5:6" ht="14.25" customHeight="1">
      <c r="E814" s="2"/>
      <c r="F814" s="2"/>
    </row>
    <row r="815" spans="5:6" ht="14.25" customHeight="1">
      <c r="E815" s="2"/>
      <c r="F815" s="2"/>
    </row>
    <row r="816" spans="5:6" ht="14.25" customHeight="1">
      <c r="E816" s="2"/>
      <c r="F816" s="2"/>
    </row>
    <row r="817" spans="5:6" ht="14.25" customHeight="1">
      <c r="E817" s="2"/>
      <c r="F817" s="2"/>
    </row>
    <row r="818" spans="5:6" ht="14.25" customHeight="1">
      <c r="E818" s="2"/>
      <c r="F818" s="2"/>
    </row>
    <row r="819" spans="5:6" ht="14.25" customHeight="1">
      <c r="E819" s="2"/>
      <c r="F819" s="2"/>
    </row>
    <row r="820" spans="5:6" ht="14.25" customHeight="1">
      <c r="E820" s="2"/>
      <c r="F820" s="2"/>
    </row>
    <row r="821" spans="5:6" ht="14.25" customHeight="1">
      <c r="E821" s="2"/>
      <c r="F821" s="2"/>
    </row>
    <row r="822" spans="5:6" ht="14.25" customHeight="1">
      <c r="E822" s="2"/>
      <c r="F822" s="2"/>
    </row>
    <row r="823" spans="5:6" ht="14.25" customHeight="1">
      <c r="E823" s="2"/>
      <c r="F823" s="2"/>
    </row>
    <row r="824" spans="5:6" ht="14.25" customHeight="1">
      <c r="E824" s="2"/>
      <c r="F824" s="2"/>
    </row>
    <row r="825" spans="5:6" ht="14.25" customHeight="1">
      <c r="E825" s="2"/>
      <c r="F825" s="2"/>
    </row>
    <row r="826" spans="5:6" ht="14.25" customHeight="1">
      <c r="E826" s="2"/>
      <c r="F826" s="2"/>
    </row>
    <row r="827" spans="5:6" ht="14.25" customHeight="1">
      <c r="E827" s="2"/>
      <c r="F827" s="2"/>
    </row>
    <row r="828" spans="5:6" ht="14.25" customHeight="1">
      <c r="E828" s="2"/>
      <c r="F828" s="2"/>
    </row>
    <row r="829" spans="5:6" ht="14.25" customHeight="1">
      <c r="E829" s="2"/>
      <c r="F829" s="2"/>
    </row>
    <row r="830" spans="5:6" ht="14.25" customHeight="1">
      <c r="E830" s="2"/>
      <c r="F830" s="2"/>
    </row>
    <row r="831" spans="5:6" ht="14.25" customHeight="1">
      <c r="E831" s="2"/>
      <c r="F831" s="2"/>
    </row>
    <row r="832" spans="5:6" ht="14.25" customHeight="1">
      <c r="E832" s="2"/>
      <c r="F832" s="2"/>
    </row>
    <row r="833" spans="5:6" ht="14.25" customHeight="1">
      <c r="E833" s="2"/>
      <c r="F833" s="2"/>
    </row>
    <row r="834" spans="5:6" ht="14.25" customHeight="1">
      <c r="E834" s="2"/>
      <c r="F834" s="2"/>
    </row>
    <row r="835" spans="5:6" ht="14.25" customHeight="1">
      <c r="E835" s="2"/>
      <c r="F835" s="2"/>
    </row>
    <row r="836" spans="5:6" ht="14.25" customHeight="1">
      <c r="E836" s="2"/>
      <c r="F836" s="2"/>
    </row>
    <row r="837" spans="5:6" ht="14.25" customHeight="1">
      <c r="E837" s="2"/>
      <c r="F837" s="2"/>
    </row>
    <row r="838" spans="5:6" ht="14.25" customHeight="1">
      <c r="E838" s="2"/>
      <c r="F838" s="2"/>
    </row>
    <row r="839" spans="5:6" ht="14.25" customHeight="1">
      <c r="E839" s="2"/>
      <c r="F839" s="2"/>
    </row>
    <row r="840" spans="5:6" ht="14.25" customHeight="1">
      <c r="E840" s="2"/>
      <c r="F840" s="2"/>
    </row>
    <row r="841" spans="5:6" ht="14.25" customHeight="1">
      <c r="E841" s="2"/>
      <c r="F841" s="2"/>
    </row>
    <row r="842" spans="5:6" ht="14.25" customHeight="1">
      <c r="E842" s="2"/>
      <c r="F842" s="2"/>
    </row>
    <row r="843" spans="5:6" ht="14.25" customHeight="1">
      <c r="E843" s="2"/>
      <c r="F843" s="2"/>
    </row>
    <row r="844" spans="5:6" ht="14.25" customHeight="1">
      <c r="E844" s="2"/>
      <c r="F844" s="2"/>
    </row>
    <row r="845" spans="5:6" ht="14.25" customHeight="1">
      <c r="E845" s="2"/>
      <c r="F845" s="2"/>
    </row>
    <row r="846" spans="5:6" ht="14.25" customHeight="1">
      <c r="E846" s="2"/>
      <c r="F846" s="2"/>
    </row>
    <row r="847" spans="5:6" ht="14.25" customHeight="1">
      <c r="E847" s="2"/>
      <c r="F847" s="2"/>
    </row>
    <row r="848" spans="5:6" ht="14.25" customHeight="1">
      <c r="E848" s="2"/>
      <c r="F848" s="2"/>
    </row>
    <row r="849" spans="5:6" ht="14.25" customHeight="1">
      <c r="E849" s="2"/>
      <c r="F849" s="2"/>
    </row>
    <row r="850" spans="5:6" ht="14.25" customHeight="1">
      <c r="E850" s="2"/>
      <c r="F850" s="2"/>
    </row>
    <row r="851" spans="5:6" ht="14.25" customHeight="1">
      <c r="E851" s="2"/>
      <c r="F851" s="2"/>
    </row>
    <row r="852" spans="5:6" ht="14.25" customHeight="1">
      <c r="E852" s="2"/>
      <c r="F852" s="2"/>
    </row>
    <row r="853" spans="5:6" ht="14.25" customHeight="1">
      <c r="E853" s="2"/>
      <c r="F853" s="2"/>
    </row>
    <row r="854" spans="5:6" ht="14.25" customHeight="1">
      <c r="E854" s="2"/>
      <c r="F854" s="2"/>
    </row>
    <row r="855" spans="5:6" ht="14.25" customHeight="1">
      <c r="E855" s="2"/>
      <c r="F855" s="2"/>
    </row>
    <row r="856" spans="5:6" ht="14.25" customHeight="1">
      <c r="E856" s="2"/>
      <c r="F856" s="2"/>
    </row>
    <row r="857" spans="5:6" ht="14.25" customHeight="1">
      <c r="E857" s="2"/>
      <c r="F857" s="2"/>
    </row>
    <row r="858" spans="5:6" ht="14.25" customHeight="1">
      <c r="E858" s="2"/>
      <c r="F858" s="2"/>
    </row>
    <row r="859" spans="5:6" ht="14.25" customHeight="1">
      <c r="E859" s="2"/>
      <c r="F859" s="2"/>
    </row>
    <row r="860" spans="5:6" ht="14.25" customHeight="1">
      <c r="E860" s="2"/>
      <c r="F860" s="2"/>
    </row>
    <row r="861" spans="5:6" ht="14.25" customHeight="1">
      <c r="E861" s="2"/>
      <c r="F861" s="2"/>
    </row>
    <row r="862" spans="5:6" ht="14.25" customHeight="1">
      <c r="E862" s="2"/>
      <c r="F862" s="2"/>
    </row>
    <row r="863" spans="5:6" ht="14.25" customHeight="1">
      <c r="E863" s="2"/>
      <c r="F863" s="2"/>
    </row>
    <row r="864" spans="5:6" ht="14.25" customHeight="1">
      <c r="E864" s="2"/>
      <c r="F864" s="2"/>
    </row>
    <row r="865" spans="5:6" ht="14.25" customHeight="1">
      <c r="E865" s="2"/>
      <c r="F865" s="2"/>
    </row>
    <row r="866" spans="5:6" ht="14.25" customHeight="1">
      <c r="E866" s="2"/>
      <c r="F866" s="2"/>
    </row>
    <row r="867" spans="5:6" ht="14.25" customHeight="1">
      <c r="E867" s="2"/>
      <c r="F867" s="2"/>
    </row>
    <row r="868" spans="5:6" ht="14.25" customHeight="1">
      <c r="E868" s="2"/>
      <c r="F868" s="2"/>
    </row>
    <row r="869" spans="5:6" ht="14.25" customHeight="1">
      <c r="E869" s="2"/>
      <c r="F869" s="2"/>
    </row>
    <row r="870" spans="5:6" ht="14.25" customHeight="1">
      <c r="E870" s="2"/>
      <c r="F870" s="2"/>
    </row>
    <row r="871" spans="5:6" ht="14.25" customHeight="1">
      <c r="E871" s="2"/>
      <c r="F871" s="2"/>
    </row>
    <row r="872" spans="5:6" ht="14.25" customHeight="1">
      <c r="E872" s="2"/>
      <c r="F872" s="2"/>
    </row>
    <row r="873" spans="5:6" ht="14.25" customHeight="1">
      <c r="E873" s="2"/>
      <c r="F873" s="2"/>
    </row>
    <row r="874" spans="5:6" ht="14.25" customHeight="1">
      <c r="E874" s="2"/>
      <c r="F874" s="2"/>
    </row>
    <row r="875" spans="5:6" ht="14.25" customHeight="1">
      <c r="E875" s="2"/>
      <c r="F875" s="2"/>
    </row>
    <row r="876" spans="5:6" ht="14.25" customHeight="1">
      <c r="E876" s="2"/>
      <c r="F876" s="2"/>
    </row>
    <row r="877" spans="5:6" ht="14.25" customHeight="1">
      <c r="E877" s="2"/>
      <c r="F877" s="2"/>
    </row>
    <row r="878" spans="5:6" ht="14.25" customHeight="1">
      <c r="E878" s="2"/>
      <c r="F878" s="2"/>
    </row>
    <row r="879" spans="5:6" ht="14.25" customHeight="1">
      <c r="E879" s="2"/>
      <c r="F879" s="2"/>
    </row>
    <row r="880" spans="5:6" ht="14.25" customHeight="1">
      <c r="E880" s="2"/>
      <c r="F880" s="2"/>
    </row>
    <row r="881" spans="5:6" ht="14.25" customHeight="1">
      <c r="E881" s="2"/>
      <c r="F881" s="2"/>
    </row>
    <row r="882" spans="5:6" ht="14.25" customHeight="1">
      <c r="E882" s="2"/>
      <c r="F882" s="2"/>
    </row>
    <row r="883" spans="5:6" ht="14.25" customHeight="1">
      <c r="E883" s="2"/>
      <c r="F883" s="2"/>
    </row>
    <row r="884" spans="5:6" ht="14.25" customHeight="1">
      <c r="E884" s="2"/>
      <c r="F884" s="2"/>
    </row>
    <row r="885" spans="5:6" ht="14.25" customHeight="1">
      <c r="E885" s="2"/>
      <c r="F885" s="2"/>
    </row>
    <row r="886" spans="5:6" ht="14.25" customHeight="1">
      <c r="E886" s="2"/>
      <c r="F886" s="2"/>
    </row>
    <row r="887" spans="5:6" ht="14.25" customHeight="1">
      <c r="E887" s="2"/>
      <c r="F887" s="2"/>
    </row>
    <row r="888" spans="5:6" ht="14.25" customHeight="1">
      <c r="E888" s="2"/>
      <c r="F888" s="2"/>
    </row>
    <row r="889" spans="5:6" ht="14.25" customHeight="1">
      <c r="E889" s="2"/>
      <c r="F889" s="2"/>
    </row>
    <row r="890" spans="5:6" ht="14.25" customHeight="1">
      <c r="E890" s="2"/>
      <c r="F890" s="2"/>
    </row>
    <row r="891" spans="5:6" ht="14.25" customHeight="1">
      <c r="E891" s="2"/>
      <c r="F891" s="2"/>
    </row>
    <row r="892" spans="5:6" ht="14.25" customHeight="1">
      <c r="E892" s="2"/>
      <c r="F892" s="2"/>
    </row>
    <row r="893" spans="5:6" ht="14.25" customHeight="1">
      <c r="E893" s="2"/>
      <c r="F893" s="2"/>
    </row>
    <row r="894" spans="5:6" ht="14.25" customHeight="1">
      <c r="E894" s="2"/>
      <c r="F894" s="2"/>
    </row>
    <row r="895" spans="5:6" ht="14.25" customHeight="1">
      <c r="E895" s="2"/>
      <c r="F895" s="2"/>
    </row>
    <row r="896" spans="5:6" ht="14.25" customHeight="1">
      <c r="E896" s="2"/>
      <c r="F896" s="2"/>
    </row>
    <row r="897" spans="5:6" ht="14.25" customHeight="1">
      <c r="E897" s="2"/>
      <c r="F897" s="2"/>
    </row>
    <row r="898" spans="5:6" ht="14.25" customHeight="1">
      <c r="E898" s="2"/>
      <c r="F898" s="2"/>
    </row>
    <row r="899" spans="5:6" ht="14.25" customHeight="1">
      <c r="E899" s="2"/>
      <c r="F899" s="2"/>
    </row>
    <row r="900" spans="5:6" ht="14.25" customHeight="1">
      <c r="E900" s="2"/>
      <c r="F900" s="2"/>
    </row>
    <row r="901" spans="5:6" ht="14.25" customHeight="1">
      <c r="E901" s="2"/>
      <c r="F901" s="2"/>
    </row>
    <row r="902" spans="5:6" ht="14.25" customHeight="1">
      <c r="E902" s="2"/>
      <c r="F902" s="2"/>
    </row>
    <row r="903" spans="5:6" ht="14.25" customHeight="1">
      <c r="E903" s="2"/>
      <c r="F903" s="2"/>
    </row>
    <row r="904" spans="5:6" ht="14.25" customHeight="1">
      <c r="E904" s="2"/>
      <c r="F904" s="2"/>
    </row>
    <row r="905" spans="5:6" ht="14.25" customHeight="1">
      <c r="E905" s="2"/>
      <c r="F905" s="2"/>
    </row>
    <row r="906" spans="5:6" ht="14.25" customHeight="1">
      <c r="E906" s="2"/>
      <c r="F906" s="2"/>
    </row>
    <row r="907" spans="5:6" ht="14.25" customHeight="1">
      <c r="E907" s="2"/>
      <c r="F907" s="2"/>
    </row>
    <row r="908" spans="5:6" ht="14.25" customHeight="1">
      <c r="E908" s="2"/>
      <c r="F908" s="2"/>
    </row>
    <row r="909" spans="5:6" ht="14.25" customHeight="1">
      <c r="E909" s="2"/>
      <c r="F909" s="2"/>
    </row>
    <row r="910" spans="5:6" ht="14.25" customHeight="1">
      <c r="E910" s="2"/>
      <c r="F910" s="2"/>
    </row>
    <row r="911" spans="5:6" ht="14.25" customHeight="1">
      <c r="E911" s="2"/>
      <c r="F911" s="2"/>
    </row>
    <row r="912" spans="5:6" ht="14.25" customHeight="1">
      <c r="E912" s="2"/>
      <c r="F912" s="2"/>
    </row>
    <row r="913" spans="5:6" ht="14.25" customHeight="1">
      <c r="E913" s="2"/>
      <c r="F913" s="2"/>
    </row>
    <row r="914" spans="5:6" ht="14.25" customHeight="1">
      <c r="E914" s="2"/>
      <c r="F914" s="2"/>
    </row>
    <row r="915" spans="5:6" ht="14.25" customHeight="1">
      <c r="E915" s="2"/>
      <c r="F915" s="2"/>
    </row>
    <row r="916" spans="5:6" ht="14.25" customHeight="1">
      <c r="E916" s="2"/>
      <c r="F916" s="2"/>
    </row>
    <row r="917" spans="5:6" ht="14.25" customHeight="1">
      <c r="E917" s="2"/>
      <c r="F917" s="2"/>
    </row>
    <row r="918" spans="5:6" ht="14.25" customHeight="1">
      <c r="E918" s="2"/>
      <c r="F918" s="2"/>
    </row>
    <row r="919" spans="5:6" ht="14.25" customHeight="1">
      <c r="E919" s="2"/>
      <c r="F919" s="2"/>
    </row>
    <row r="920" spans="5:6" ht="14.25" customHeight="1">
      <c r="E920" s="2"/>
      <c r="F920" s="2"/>
    </row>
    <row r="921" spans="5:6" ht="14.25" customHeight="1">
      <c r="E921" s="2"/>
      <c r="F921" s="2"/>
    </row>
    <row r="922" spans="5:6" ht="14.25" customHeight="1">
      <c r="E922" s="2"/>
      <c r="F922" s="2"/>
    </row>
    <row r="923" spans="5:6" ht="14.25" customHeight="1">
      <c r="E923" s="2"/>
      <c r="F923" s="2"/>
    </row>
    <row r="924" spans="5:6" ht="14.25" customHeight="1">
      <c r="E924" s="2"/>
      <c r="F924" s="2"/>
    </row>
    <row r="925" spans="5:6" ht="14.25" customHeight="1">
      <c r="E925" s="2"/>
      <c r="F925" s="2"/>
    </row>
    <row r="926" spans="5:6" ht="14.25" customHeight="1">
      <c r="E926" s="2"/>
      <c r="F926" s="2"/>
    </row>
    <row r="927" spans="5:6" ht="14.25" customHeight="1">
      <c r="E927" s="2"/>
      <c r="F927" s="2"/>
    </row>
    <row r="928" spans="5:6" ht="14.25" customHeight="1">
      <c r="E928" s="2"/>
      <c r="F928" s="2"/>
    </row>
    <row r="929" spans="5:6" ht="14.25" customHeight="1">
      <c r="E929" s="2"/>
      <c r="F929" s="2"/>
    </row>
    <row r="930" spans="5:6" ht="14.25" customHeight="1">
      <c r="E930" s="2"/>
      <c r="F930" s="2"/>
    </row>
    <row r="931" spans="5:6" ht="14.25" customHeight="1">
      <c r="E931" s="2"/>
      <c r="F931" s="2"/>
    </row>
    <row r="932" spans="5:6" ht="14.25" customHeight="1">
      <c r="E932" s="2"/>
      <c r="F932" s="2"/>
    </row>
    <row r="933" spans="5:6" ht="14.25" customHeight="1">
      <c r="E933" s="2"/>
      <c r="F933" s="2"/>
    </row>
    <row r="934" spans="5:6" ht="14.25" customHeight="1">
      <c r="E934" s="2"/>
      <c r="F934" s="2"/>
    </row>
    <row r="935" spans="5:6" ht="14.25" customHeight="1">
      <c r="E935" s="2"/>
      <c r="F935" s="2"/>
    </row>
    <row r="936" spans="5:6" ht="14.25" customHeight="1">
      <c r="E936" s="2"/>
      <c r="F936" s="2"/>
    </row>
    <row r="937" spans="5:6" ht="14.25" customHeight="1">
      <c r="E937" s="2"/>
      <c r="F937" s="2"/>
    </row>
    <row r="938" spans="5:6" ht="14.25" customHeight="1">
      <c r="E938" s="2"/>
      <c r="F938" s="2"/>
    </row>
    <row r="939" spans="5:6" ht="14.25" customHeight="1">
      <c r="E939" s="2"/>
      <c r="F939" s="2"/>
    </row>
    <row r="940" spans="5:6" ht="14.25" customHeight="1">
      <c r="E940" s="2"/>
      <c r="F940" s="2"/>
    </row>
    <row r="941" spans="5:6" ht="14.25" customHeight="1">
      <c r="E941" s="2"/>
      <c r="F941" s="2"/>
    </row>
    <row r="942" spans="5:6" ht="14.25" customHeight="1">
      <c r="E942" s="2"/>
      <c r="F942" s="2"/>
    </row>
    <row r="943" spans="5:6" ht="14.25" customHeight="1">
      <c r="E943" s="2"/>
      <c r="F943" s="2"/>
    </row>
    <row r="944" spans="5:6" ht="14.25" customHeight="1">
      <c r="E944" s="2"/>
      <c r="F944" s="2"/>
    </row>
    <row r="945" spans="5:6" ht="14.25" customHeight="1">
      <c r="E945" s="2"/>
      <c r="F945" s="2"/>
    </row>
    <row r="946" spans="5:6" ht="14.25" customHeight="1">
      <c r="E946" s="2"/>
      <c r="F946" s="2"/>
    </row>
    <row r="947" spans="5:6" ht="14.25" customHeight="1">
      <c r="E947" s="2"/>
      <c r="F947" s="2"/>
    </row>
    <row r="948" spans="5:6" ht="14.25" customHeight="1">
      <c r="E948" s="2"/>
      <c r="F948" s="2"/>
    </row>
    <row r="949" spans="5:6" ht="14.25" customHeight="1">
      <c r="E949" s="2"/>
      <c r="F949" s="2"/>
    </row>
    <row r="950" spans="5:6" ht="14.25" customHeight="1">
      <c r="E950" s="2"/>
      <c r="F950" s="2"/>
    </row>
    <row r="951" spans="5:6" ht="14.25" customHeight="1">
      <c r="E951" s="2"/>
      <c r="F951" s="2"/>
    </row>
    <row r="952" spans="5:6" ht="14.25" customHeight="1">
      <c r="E952" s="2"/>
      <c r="F952" s="2"/>
    </row>
    <row r="953" spans="5:6" ht="14.25" customHeight="1">
      <c r="E953" s="2"/>
      <c r="F953" s="2"/>
    </row>
    <row r="954" spans="5:6" ht="14.25" customHeight="1">
      <c r="E954" s="2"/>
      <c r="F954" s="2"/>
    </row>
    <row r="955" spans="5:6" ht="14.25" customHeight="1">
      <c r="E955" s="2"/>
      <c r="F955" s="2"/>
    </row>
    <row r="956" spans="5:6" ht="14.25" customHeight="1">
      <c r="E956" s="2"/>
      <c r="F956" s="2"/>
    </row>
    <row r="957" spans="5:6" ht="14.25" customHeight="1">
      <c r="E957" s="2"/>
      <c r="F957" s="2"/>
    </row>
    <row r="958" spans="5:6" ht="14.25" customHeight="1">
      <c r="E958" s="2"/>
      <c r="F958" s="2"/>
    </row>
    <row r="959" spans="5:6" ht="14.25" customHeight="1">
      <c r="E959" s="2"/>
      <c r="F959" s="2"/>
    </row>
    <row r="960" spans="5:6" ht="14.25" customHeight="1">
      <c r="E960" s="2"/>
      <c r="F960" s="2"/>
    </row>
    <row r="961" spans="5:6" ht="14.25" customHeight="1">
      <c r="E961" s="2"/>
      <c r="F961" s="2"/>
    </row>
    <row r="962" spans="5:6" ht="14.25" customHeight="1">
      <c r="E962" s="2"/>
      <c r="F962" s="2"/>
    </row>
    <row r="963" spans="5:6" ht="14.25" customHeight="1">
      <c r="E963" s="2"/>
      <c r="F963" s="2"/>
    </row>
    <row r="964" spans="5:6" ht="14.25" customHeight="1">
      <c r="E964" s="2"/>
      <c r="F964" s="2"/>
    </row>
    <row r="965" spans="5:6" ht="14.25" customHeight="1">
      <c r="E965" s="2"/>
      <c r="F965" s="2"/>
    </row>
    <row r="966" spans="5:6" ht="14.25" customHeight="1">
      <c r="E966" s="2"/>
      <c r="F966" s="2"/>
    </row>
    <row r="967" spans="5:6" ht="14.25" customHeight="1">
      <c r="E967" s="2"/>
      <c r="F967" s="2"/>
    </row>
    <row r="968" spans="5:6" ht="14.25" customHeight="1">
      <c r="E968" s="2"/>
      <c r="F968" s="2"/>
    </row>
    <row r="969" spans="5:6" ht="14.25" customHeight="1">
      <c r="E969" s="2"/>
      <c r="F969" s="2"/>
    </row>
    <row r="970" spans="5:6" ht="14.25" customHeight="1">
      <c r="E970" s="2"/>
      <c r="F970" s="2"/>
    </row>
    <row r="971" spans="5:6" ht="14.25" customHeight="1">
      <c r="E971" s="2"/>
      <c r="F971" s="2"/>
    </row>
    <row r="972" spans="5:6" ht="14.25" customHeight="1">
      <c r="E972" s="2"/>
      <c r="F972" s="2"/>
    </row>
    <row r="973" spans="5:6" ht="14.25" customHeight="1">
      <c r="E973" s="2"/>
      <c r="F973" s="2"/>
    </row>
    <row r="974" spans="5:6" ht="14.25" customHeight="1">
      <c r="E974" s="2"/>
      <c r="F974" s="2"/>
    </row>
    <row r="975" spans="5:6" ht="14.25" customHeight="1">
      <c r="E975" s="2"/>
      <c r="F975" s="2"/>
    </row>
    <row r="976" spans="5:6" ht="14.25" customHeight="1">
      <c r="E976" s="2"/>
      <c r="F976" s="2"/>
    </row>
    <row r="977" spans="5:6" ht="14.25" customHeight="1">
      <c r="E977" s="2"/>
      <c r="F977" s="2"/>
    </row>
    <row r="978" spans="5:6" ht="14.25" customHeight="1">
      <c r="E978" s="2"/>
      <c r="F978" s="2"/>
    </row>
    <row r="979" spans="5:6" ht="14.25" customHeight="1">
      <c r="E979" s="2"/>
      <c r="F979" s="2"/>
    </row>
    <row r="980" spans="5:6" ht="14.25" customHeight="1">
      <c r="E980" s="2"/>
      <c r="F980" s="2"/>
    </row>
    <row r="981" spans="5:6" ht="14.25" customHeight="1">
      <c r="E981" s="2"/>
      <c r="F981" s="2"/>
    </row>
  </sheetData>
  <pageMargins left="0.7" right="0.7" top="0.75" bottom="0.75" header="0" footer="0"/>
  <pageSetup orientation="landscape" r:id="rId1"/>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DC1000"/>
  <sheetViews>
    <sheetView tabSelected="1" zoomScale="80" zoomScaleNormal="80" workbookViewId="0">
      <pane xSplit="4" ySplit="3" topLeftCell="CR28" activePane="bottomRight" state="frozen"/>
      <selection activeCell="A115" sqref="A115"/>
      <selection pane="topRight" activeCell="A115" sqref="A115"/>
      <selection pane="bottomLeft" activeCell="A115" sqref="A115"/>
      <selection pane="bottomRight" activeCell="CU48" sqref="CU48"/>
    </sheetView>
  </sheetViews>
  <sheetFormatPr defaultColWidth="14.453125" defaultRowHeight="15" customHeight="1"/>
  <cols>
    <col min="1" max="1" width="3.6328125" customWidth="1"/>
    <col min="2" max="2" width="25.36328125" customWidth="1"/>
    <col min="3" max="4" width="8.6328125" customWidth="1"/>
    <col min="5" max="10" width="12.6328125" customWidth="1"/>
    <col min="11" max="13" width="12.453125" customWidth="1"/>
    <col min="14" max="17" width="11.6328125" customWidth="1"/>
    <col min="18" max="18" width="13.08984375" customWidth="1"/>
    <col min="19" max="20" width="11.54296875" customWidth="1"/>
    <col min="21" max="29" width="12.6328125" customWidth="1"/>
    <col min="30" max="30" width="12.08984375" customWidth="1"/>
    <col min="31" max="31" width="11.08984375" customWidth="1"/>
    <col min="32" max="32" width="11.54296875" customWidth="1"/>
    <col min="33" max="42" width="11.453125" customWidth="1"/>
    <col min="43" max="43" width="8.6328125" customWidth="1"/>
    <col min="44" max="54" width="12.6328125" customWidth="1"/>
    <col min="55" max="55" width="13.90625" customWidth="1"/>
    <col min="56" max="56" width="8.6328125" customWidth="1"/>
    <col min="57" max="58" width="13.54296875" customWidth="1"/>
    <col min="59" max="59" width="12.453125" customWidth="1"/>
    <col min="60" max="68" width="13.54296875" customWidth="1"/>
    <col min="69" max="69" width="8.6328125" customWidth="1"/>
    <col min="70" max="81" width="10.453125" customWidth="1"/>
  </cols>
  <sheetData>
    <row r="1" spans="1:107" ht="14.25" customHeight="1">
      <c r="A1" s="72" t="s">
        <v>0</v>
      </c>
    </row>
    <row r="2" spans="1:107" ht="14.25" customHeight="1">
      <c r="A2" s="4" t="s">
        <v>776</v>
      </c>
    </row>
    <row r="3" spans="1:107" ht="14.25" customHeight="1">
      <c r="A3" s="4"/>
      <c r="E3" s="215">
        <v>43556</v>
      </c>
      <c r="F3" s="215">
        <f t="shared" ref="F3:P3" si="0">+E3+32</f>
        <v>43588</v>
      </c>
      <c r="G3" s="215">
        <f t="shared" si="0"/>
        <v>43620</v>
      </c>
      <c r="H3" s="215">
        <f t="shared" si="0"/>
        <v>43652</v>
      </c>
      <c r="I3" s="215">
        <f t="shared" si="0"/>
        <v>43684</v>
      </c>
      <c r="J3" s="215">
        <f t="shared" si="0"/>
        <v>43716</v>
      </c>
      <c r="K3" s="215">
        <f t="shared" si="0"/>
        <v>43748</v>
      </c>
      <c r="L3" s="215">
        <f t="shared" si="0"/>
        <v>43780</v>
      </c>
      <c r="M3" s="215">
        <f t="shared" si="0"/>
        <v>43812</v>
      </c>
      <c r="N3" s="215">
        <f t="shared" si="0"/>
        <v>43844</v>
      </c>
      <c r="O3" s="215">
        <f t="shared" si="0"/>
        <v>43876</v>
      </c>
      <c r="P3" s="215">
        <f t="shared" si="0"/>
        <v>43908</v>
      </c>
      <c r="Q3" s="215"/>
      <c r="R3" s="215">
        <f>+P3+32</f>
        <v>43940</v>
      </c>
      <c r="S3" s="215">
        <f t="shared" ref="S3:Z3" si="1">+R3+32</f>
        <v>43972</v>
      </c>
      <c r="T3" s="215">
        <f t="shared" si="1"/>
        <v>44004</v>
      </c>
      <c r="U3" s="215">
        <f t="shared" si="1"/>
        <v>44036</v>
      </c>
      <c r="V3" s="215">
        <f t="shared" si="1"/>
        <v>44068</v>
      </c>
      <c r="W3" s="215">
        <f t="shared" si="1"/>
        <v>44100</v>
      </c>
      <c r="X3" s="215">
        <f t="shared" si="1"/>
        <v>44132</v>
      </c>
      <c r="Y3" s="215">
        <f t="shared" si="1"/>
        <v>44164</v>
      </c>
      <c r="Z3" s="215">
        <f t="shared" si="1"/>
        <v>44196</v>
      </c>
      <c r="AA3" s="215">
        <f>+Z3+2</f>
        <v>44198</v>
      </c>
      <c r="AB3" s="215">
        <f t="shared" ref="AB3:AC3" si="2">+AA3+32</f>
        <v>44230</v>
      </c>
      <c r="AC3" s="215">
        <f t="shared" si="2"/>
        <v>44262</v>
      </c>
      <c r="AD3" s="215"/>
      <c r="AE3" s="215">
        <v>44287</v>
      </c>
      <c r="AF3" s="215">
        <f t="shared" ref="AF3:AP3" si="3">+AE3+32</f>
        <v>44319</v>
      </c>
      <c r="AG3" s="215">
        <f t="shared" si="3"/>
        <v>44351</v>
      </c>
      <c r="AH3" s="215">
        <f t="shared" si="3"/>
        <v>44383</v>
      </c>
      <c r="AI3" s="215">
        <f t="shared" si="3"/>
        <v>44415</v>
      </c>
      <c r="AJ3" s="215">
        <f t="shared" si="3"/>
        <v>44447</v>
      </c>
      <c r="AK3" s="215">
        <f t="shared" si="3"/>
        <v>44479</v>
      </c>
      <c r="AL3" s="215">
        <f t="shared" si="3"/>
        <v>44511</v>
      </c>
      <c r="AM3" s="215">
        <f t="shared" si="3"/>
        <v>44543</v>
      </c>
      <c r="AN3" s="215">
        <f t="shared" si="3"/>
        <v>44575</v>
      </c>
      <c r="AO3" s="215">
        <f t="shared" si="3"/>
        <v>44607</v>
      </c>
      <c r="AP3" s="215">
        <f t="shared" si="3"/>
        <v>44639</v>
      </c>
      <c r="AQ3" s="215"/>
      <c r="AR3" s="215">
        <v>44681</v>
      </c>
      <c r="AS3" s="215">
        <f t="shared" ref="AS3:AU3" si="4">+AR3+22</f>
        <v>44703</v>
      </c>
      <c r="AT3" s="215">
        <f t="shared" si="4"/>
        <v>44725</v>
      </c>
      <c r="AU3" s="215">
        <f t="shared" si="4"/>
        <v>44747</v>
      </c>
      <c r="AV3" s="215">
        <f t="shared" ref="AV3:AW3" si="5">+AU3+29</f>
        <v>44776</v>
      </c>
      <c r="AW3" s="215">
        <f t="shared" si="5"/>
        <v>44805</v>
      </c>
      <c r="AX3" s="215">
        <f t="shared" ref="AX3:AY3" si="6">+AW3+35</f>
        <v>44840</v>
      </c>
      <c r="AY3" s="215">
        <f t="shared" si="6"/>
        <v>44875</v>
      </c>
      <c r="AZ3" s="215">
        <f t="shared" ref="AZ3:BA3" si="7">+AY3+29</f>
        <v>44904</v>
      </c>
      <c r="BA3" s="215">
        <f t="shared" si="7"/>
        <v>44933</v>
      </c>
      <c r="BB3" s="215">
        <f>+BA3+31</f>
        <v>44964</v>
      </c>
      <c r="BC3" s="215">
        <f>+BB3+29</f>
        <v>44993</v>
      </c>
      <c r="BE3" s="215">
        <v>45046</v>
      </c>
      <c r="BF3" s="215">
        <f t="shared" ref="BF3:BH3" si="8">+BE3+22</f>
        <v>45068</v>
      </c>
      <c r="BG3" s="215">
        <f t="shared" si="8"/>
        <v>45090</v>
      </c>
      <c r="BH3" s="215">
        <f t="shared" si="8"/>
        <v>45112</v>
      </c>
      <c r="BI3" s="215">
        <f t="shared" ref="BI3:BJ3" si="9">+BH3+29</f>
        <v>45141</v>
      </c>
      <c r="BJ3" s="215">
        <f t="shared" si="9"/>
        <v>45170</v>
      </c>
      <c r="BK3" s="215">
        <f t="shared" ref="BK3:BL3" si="10">+BJ3+35</f>
        <v>45205</v>
      </c>
      <c r="BL3" s="215">
        <f t="shared" si="10"/>
        <v>45240</v>
      </c>
      <c r="BM3" s="215">
        <f t="shared" ref="BM3:BN3" si="11">+BL3+29</f>
        <v>45269</v>
      </c>
      <c r="BN3" s="215">
        <f t="shared" si="11"/>
        <v>45298</v>
      </c>
      <c r="BO3" s="215">
        <f>+BN3+31</f>
        <v>45329</v>
      </c>
      <c r="BP3" s="215">
        <f>+BO3+29</f>
        <v>45358</v>
      </c>
      <c r="BR3" s="215">
        <v>45412</v>
      </c>
      <c r="BS3" s="215">
        <f t="shared" ref="BS3:BU3" si="12">+BR3+22</f>
        <v>45434</v>
      </c>
      <c r="BT3" s="215">
        <f t="shared" si="12"/>
        <v>45456</v>
      </c>
      <c r="BU3" s="215">
        <f t="shared" si="12"/>
        <v>45478</v>
      </c>
      <c r="BV3" s="215">
        <f t="shared" ref="BV3:BW3" si="13">+BU3+29</f>
        <v>45507</v>
      </c>
      <c r="BW3" s="215">
        <f t="shared" si="13"/>
        <v>45536</v>
      </c>
      <c r="BX3" s="215">
        <f t="shared" ref="BX3:BY3" si="14">+BW3+35</f>
        <v>45571</v>
      </c>
      <c r="BY3" s="215">
        <f t="shared" si="14"/>
        <v>45606</v>
      </c>
      <c r="BZ3" s="215">
        <f t="shared" ref="BZ3:CA3" si="15">+BY3+29</f>
        <v>45635</v>
      </c>
      <c r="CA3" s="215">
        <f t="shared" si="15"/>
        <v>45664</v>
      </c>
      <c r="CB3" s="215">
        <f>+CA3+31</f>
        <v>45695</v>
      </c>
      <c r="CC3" s="215">
        <f>+CB3+29</f>
        <v>45724</v>
      </c>
      <c r="CE3" s="215">
        <v>45777</v>
      </c>
      <c r="CF3" s="215">
        <f t="shared" ref="CF3" si="16">+CE3+22</f>
        <v>45799</v>
      </c>
      <c r="CG3" s="215">
        <f t="shared" ref="CG3" si="17">+CF3+22</f>
        <v>45821</v>
      </c>
      <c r="CH3" s="215">
        <f t="shared" ref="CH3" si="18">+CG3+22</f>
        <v>45843</v>
      </c>
      <c r="CI3" s="215">
        <f t="shared" ref="CI3" si="19">+CH3+29</f>
        <v>45872</v>
      </c>
      <c r="CJ3" s="215">
        <f t="shared" ref="CJ3" si="20">+CI3+29</f>
        <v>45901</v>
      </c>
      <c r="CK3" s="215">
        <f t="shared" ref="CK3" si="21">+CJ3+35</f>
        <v>45936</v>
      </c>
      <c r="CL3" s="215">
        <f t="shared" ref="CL3" si="22">+CK3+35</f>
        <v>45971</v>
      </c>
      <c r="CM3" s="215">
        <f t="shared" ref="CM3" si="23">+CL3+29</f>
        <v>46000</v>
      </c>
      <c r="CN3" s="215">
        <f t="shared" ref="CN3" si="24">+CM3+29</f>
        <v>46029</v>
      </c>
      <c r="CO3" s="215">
        <f>+CN3+31</f>
        <v>46060</v>
      </c>
      <c r="CP3" s="215">
        <f>+CO3+29</f>
        <v>46089</v>
      </c>
      <c r="CR3" s="215">
        <f>+CP3+34</f>
        <v>46123</v>
      </c>
      <c r="CS3" s="215">
        <f t="shared" ref="CS3" si="25">+CR3+22</f>
        <v>46145</v>
      </c>
      <c r="CT3" s="215">
        <f>+CS3+30</f>
        <v>46175</v>
      </c>
      <c r="CU3" s="215">
        <f>+CT3+30</f>
        <v>46205</v>
      </c>
      <c r="CV3" s="215">
        <f>+CU3+31</f>
        <v>46236</v>
      </c>
      <c r="CW3" s="215">
        <f>+CV3+30</f>
        <v>46266</v>
      </c>
      <c r="CX3" s="215">
        <f t="shared" ref="CX3" si="26">+CW3+35</f>
        <v>46301</v>
      </c>
      <c r="CY3" s="215">
        <f t="shared" ref="CY3" si="27">+CX3+35</f>
        <v>46336</v>
      </c>
      <c r="CZ3" s="215">
        <f t="shared" ref="CZ3" si="28">+CY3+29</f>
        <v>46365</v>
      </c>
      <c r="DA3" s="215">
        <f t="shared" ref="DA3" si="29">+CZ3+29</f>
        <v>46394</v>
      </c>
      <c r="DB3" s="215">
        <f>+DA3+31</f>
        <v>46425</v>
      </c>
      <c r="DC3" s="215">
        <f>+DB3+29</f>
        <v>46454</v>
      </c>
    </row>
    <row r="4" spans="1:107" ht="14.25" customHeight="1">
      <c r="A4" s="4"/>
      <c r="E4" s="215"/>
      <c r="F4" s="215"/>
      <c r="G4" s="215"/>
      <c r="H4" s="215"/>
      <c r="I4" s="215"/>
      <c r="J4" s="215"/>
      <c r="K4" s="215"/>
      <c r="L4" s="215"/>
      <c r="M4" s="215"/>
      <c r="N4" s="215"/>
      <c r="O4" s="215"/>
      <c r="P4" s="215"/>
      <c r="Q4" s="215"/>
      <c r="R4" s="215"/>
      <c r="S4" s="215"/>
      <c r="T4" s="215"/>
      <c r="U4" s="215"/>
      <c r="V4" s="215"/>
      <c r="W4" s="215"/>
      <c r="X4" s="215"/>
      <c r="Y4" s="215"/>
      <c r="Z4" s="215"/>
      <c r="AA4" s="215"/>
      <c r="AB4" s="215"/>
      <c r="AC4" s="215"/>
      <c r="AD4" s="215"/>
      <c r="AE4" s="215"/>
      <c r="AF4" s="215"/>
      <c r="AG4" s="215"/>
      <c r="AH4" s="215"/>
      <c r="AI4" s="215"/>
      <c r="AJ4" s="6"/>
      <c r="AK4" s="215"/>
      <c r="AL4" s="215"/>
      <c r="AM4" s="215"/>
      <c r="AN4" s="215"/>
      <c r="AO4" s="215"/>
      <c r="AP4" s="215"/>
      <c r="AQ4" s="215"/>
      <c r="AR4" s="215"/>
      <c r="AS4" s="215"/>
      <c r="AT4" s="215"/>
      <c r="AU4" s="215"/>
      <c r="AV4" s="215"/>
      <c r="AW4" s="215"/>
      <c r="BE4" s="215"/>
      <c r="BF4" s="215"/>
      <c r="BG4" s="215"/>
      <c r="BH4" s="215"/>
      <c r="BI4" s="215"/>
      <c r="BJ4" s="215"/>
      <c r="BR4" s="215"/>
      <c r="BS4" s="215"/>
      <c r="BT4" s="215"/>
      <c r="BU4" s="215"/>
      <c r="BV4" s="215"/>
      <c r="BW4" s="215"/>
      <c r="CE4" s="215"/>
      <c r="CF4" s="215"/>
      <c r="CG4" s="215"/>
      <c r="CH4" s="215"/>
      <c r="CI4" s="215"/>
      <c r="CJ4" s="215"/>
      <c r="CR4" s="215"/>
      <c r="CS4" s="215"/>
      <c r="CT4" s="215"/>
      <c r="CU4" s="215"/>
      <c r="CV4" s="215"/>
      <c r="CW4" s="215"/>
    </row>
    <row r="5" spans="1:107" ht="14.25" customHeight="1">
      <c r="A5" s="216" t="s">
        <v>34</v>
      </c>
      <c r="B5" s="217"/>
      <c r="C5" s="217"/>
      <c r="D5" s="217"/>
      <c r="E5" s="217"/>
      <c r="F5" s="217"/>
      <c r="G5" s="217"/>
      <c r="H5" s="217"/>
      <c r="I5" s="217"/>
      <c r="J5" s="217"/>
      <c r="K5" s="217"/>
      <c r="L5" s="217"/>
      <c r="M5" s="217"/>
      <c r="N5" s="217"/>
      <c r="O5" s="217"/>
      <c r="P5" s="217"/>
      <c r="Q5" s="217"/>
      <c r="R5" s="217"/>
      <c r="S5" s="217"/>
      <c r="T5" s="217"/>
      <c r="U5" s="217"/>
      <c r="V5" s="217"/>
      <c r="W5" s="217"/>
      <c r="X5" s="217"/>
      <c r="Y5" s="217"/>
      <c r="Z5" s="217"/>
      <c r="AA5" s="217"/>
      <c r="AB5" s="217"/>
      <c r="AC5" s="217"/>
    </row>
    <row r="6" spans="1:107" ht="14.25" customHeight="1">
      <c r="A6" s="217"/>
      <c r="B6" s="217"/>
      <c r="C6" s="217"/>
      <c r="D6" s="217"/>
      <c r="E6" s="217"/>
      <c r="F6" s="217"/>
      <c r="G6" s="217"/>
      <c r="H6" s="217"/>
      <c r="I6" s="217"/>
      <c r="J6" s="217"/>
      <c r="K6" s="217"/>
      <c r="L6" s="217"/>
      <c r="M6" s="217"/>
      <c r="N6" s="217"/>
      <c r="O6" s="217"/>
      <c r="P6" s="217"/>
      <c r="Q6" s="217"/>
      <c r="R6" s="217"/>
      <c r="S6" s="217"/>
      <c r="T6" s="217"/>
      <c r="U6" s="217"/>
      <c r="V6" s="217"/>
      <c r="W6" s="217"/>
      <c r="X6" s="217"/>
      <c r="Y6" s="217"/>
      <c r="Z6" s="217"/>
      <c r="AA6" s="217"/>
      <c r="AB6" s="217"/>
      <c r="AC6" s="217"/>
    </row>
    <row r="7" spans="1:107" ht="14.25" customHeight="1">
      <c r="A7" s="217"/>
      <c r="B7" s="217" t="s">
        <v>777</v>
      </c>
      <c r="C7" s="217"/>
      <c r="D7" s="217"/>
      <c r="E7" s="218"/>
      <c r="F7" s="218"/>
      <c r="G7" s="218"/>
      <c r="H7" s="218"/>
      <c r="I7" s="218"/>
      <c r="J7" s="218"/>
      <c r="K7" s="218"/>
      <c r="L7" s="218"/>
      <c r="M7" s="218"/>
      <c r="N7" s="218"/>
      <c r="O7" s="218"/>
      <c r="P7" s="218"/>
      <c r="Q7" s="218"/>
      <c r="R7" s="218">
        <f>42027.41-100-45-480-47.82-47.82-269.02-51.25-275-46.8-50-269.02</f>
        <v>40345.680000000008</v>
      </c>
      <c r="S7" s="218">
        <f t="shared" ref="S7:AC7" si="30">+R7</f>
        <v>40345.680000000008</v>
      </c>
      <c r="T7" s="218">
        <f t="shared" si="30"/>
        <v>40345.680000000008</v>
      </c>
      <c r="U7" s="218">
        <f t="shared" si="30"/>
        <v>40345.680000000008</v>
      </c>
      <c r="V7" s="218">
        <f t="shared" si="30"/>
        <v>40345.680000000008</v>
      </c>
      <c r="W7" s="218">
        <f t="shared" si="30"/>
        <v>40345.680000000008</v>
      </c>
      <c r="X7" s="218">
        <f t="shared" si="30"/>
        <v>40345.680000000008</v>
      </c>
      <c r="Y7" s="218">
        <f t="shared" si="30"/>
        <v>40345.680000000008</v>
      </c>
      <c r="Z7" s="218">
        <f t="shared" si="30"/>
        <v>40345.680000000008</v>
      </c>
      <c r="AA7" s="218">
        <f t="shared" si="30"/>
        <v>40345.680000000008</v>
      </c>
      <c r="AB7" s="218">
        <f t="shared" si="30"/>
        <v>40345.680000000008</v>
      </c>
      <c r="AC7" s="218">
        <f t="shared" si="30"/>
        <v>40345.680000000008</v>
      </c>
      <c r="AE7" s="218">
        <f>+AC13*-1</f>
        <v>37793.96</v>
      </c>
      <c r="AF7" s="6">
        <f t="shared" ref="AF7:AP7" si="31">+$AE$7</f>
        <v>37793.96</v>
      </c>
      <c r="AG7" s="6">
        <f t="shared" si="31"/>
        <v>37793.96</v>
      </c>
      <c r="AH7" s="6">
        <f t="shared" si="31"/>
        <v>37793.96</v>
      </c>
      <c r="AI7" s="6">
        <f t="shared" si="31"/>
        <v>37793.96</v>
      </c>
      <c r="AJ7" s="6">
        <f t="shared" si="31"/>
        <v>37793.96</v>
      </c>
      <c r="AK7" s="6">
        <f t="shared" si="31"/>
        <v>37793.96</v>
      </c>
      <c r="AL7" s="6">
        <f t="shared" si="31"/>
        <v>37793.96</v>
      </c>
      <c r="AM7" s="6">
        <f t="shared" si="31"/>
        <v>37793.96</v>
      </c>
      <c r="AN7" s="6">
        <f t="shared" si="31"/>
        <v>37793.96</v>
      </c>
      <c r="AO7" s="6">
        <f t="shared" si="31"/>
        <v>37793.96</v>
      </c>
      <c r="AP7" s="6">
        <f t="shared" si="31"/>
        <v>37793.96</v>
      </c>
      <c r="AR7" s="6">
        <f>-AP13</f>
        <v>31165.61</v>
      </c>
      <c r="AS7" s="6">
        <f t="shared" ref="AS7:BC7" si="32">+AR7</f>
        <v>31165.61</v>
      </c>
      <c r="AT7" s="6">
        <f t="shared" si="32"/>
        <v>31165.61</v>
      </c>
      <c r="AU7" s="6">
        <f t="shared" si="32"/>
        <v>31165.61</v>
      </c>
      <c r="AV7" s="6">
        <f t="shared" si="32"/>
        <v>31165.61</v>
      </c>
      <c r="AW7" s="6">
        <f t="shared" si="32"/>
        <v>31165.61</v>
      </c>
      <c r="AX7" s="6">
        <f t="shared" si="32"/>
        <v>31165.61</v>
      </c>
      <c r="AY7" s="6">
        <f t="shared" si="32"/>
        <v>31165.61</v>
      </c>
      <c r="AZ7" s="6">
        <f t="shared" si="32"/>
        <v>31165.61</v>
      </c>
      <c r="BA7" s="6">
        <f t="shared" si="32"/>
        <v>31165.61</v>
      </c>
      <c r="BB7" s="6">
        <f t="shared" si="32"/>
        <v>31165.61</v>
      </c>
      <c r="BC7" s="6">
        <f t="shared" si="32"/>
        <v>31165.61</v>
      </c>
      <c r="BE7" s="6">
        <f>-BC13</f>
        <v>32016.89</v>
      </c>
      <c r="BF7" s="6">
        <f t="shared" ref="BF7:BP7" si="33">+BE7</f>
        <v>32016.89</v>
      </c>
      <c r="BG7" s="6">
        <f t="shared" si="33"/>
        <v>32016.89</v>
      </c>
      <c r="BH7" s="6">
        <f t="shared" si="33"/>
        <v>32016.89</v>
      </c>
      <c r="BI7" s="6">
        <f t="shared" si="33"/>
        <v>32016.89</v>
      </c>
      <c r="BJ7" s="6">
        <f t="shared" si="33"/>
        <v>32016.89</v>
      </c>
      <c r="BK7" s="6">
        <f t="shared" si="33"/>
        <v>32016.89</v>
      </c>
      <c r="BL7" s="6">
        <f t="shared" si="33"/>
        <v>32016.89</v>
      </c>
      <c r="BM7" s="6">
        <f t="shared" si="33"/>
        <v>32016.89</v>
      </c>
      <c r="BN7" s="6">
        <f t="shared" si="33"/>
        <v>32016.89</v>
      </c>
      <c r="BO7" s="6">
        <f t="shared" si="33"/>
        <v>32016.89</v>
      </c>
      <c r="BP7" s="6">
        <f t="shared" si="33"/>
        <v>32016.89</v>
      </c>
      <c r="BR7" s="6">
        <f>-BP13</f>
        <v>40773.200000000004</v>
      </c>
      <c r="BS7" s="6">
        <f t="shared" ref="BS7:CC7" si="34">+BR7</f>
        <v>40773.200000000004</v>
      </c>
      <c r="BT7" s="6">
        <f t="shared" si="34"/>
        <v>40773.200000000004</v>
      </c>
      <c r="BU7" s="6">
        <f t="shared" si="34"/>
        <v>40773.200000000004</v>
      </c>
      <c r="BV7" s="6">
        <f t="shared" si="34"/>
        <v>40773.200000000004</v>
      </c>
      <c r="BW7" s="6">
        <f t="shared" si="34"/>
        <v>40773.200000000004</v>
      </c>
      <c r="BX7" s="6">
        <f t="shared" si="34"/>
        <v>40773.200000000004</v>
      </c>
      <c r="BY7" s="6">
        <f t="shared" si="34"/>
        <v>40773.200000000004</v>
      </c>
      <c r="BZ7" s="6">
        <f t="shared" si="34"/>
        <v>40773.200000000004</v>
      </c>
      <c r="CA7" s="6">
        <f t="shared" si="34"/>
        <v>40773.200000000004</v>
      </c>
      <c r="CB7" s="6">
        <f t="shared" si="34"/>
        <v>40773.200000000004</v>
      </c>
      <c r="CC7" s="6">
        <f t="shared" si="34"/>
        <v>40773.200000000004</v>
      </c>
      <c r="CE7" s="6">
        <f>-CC13</f>
        <v>39036.17</v>
      </c>
      <c r="CF7" s="6">
        <f t="shared" ref="CF7" si="35">+CE7</f>
        <v>39036.17</v>
      </c>
      <c r="CG7" s="6">
        <f t="shared" ref="CG7" si="36">+CF7</f>
        <v>39036.17</v>
      </c>
      <c r="CH7" s="6">
        <f t="shared" ref="CH7" si="37">+CG7</f>
        <v>39036.17</v>
      </c>
      <c r="CI7" s="6">
        <f t="shared" ref="CI7" si="38">+CH7</f>
        <v>39036.17</v>
      </c>
      <c r="CJ7" s="6">
        <f t="shared" ref="CJ7" si="39">+CI7</f>
        <v>39036.17</v>
      </c>
      <c r="CK7" s="6">
        <f t="shared" ref="CK7" si="40">+CJ7</f>
        <v>39036.17</v>
      </c>
      <c r="CL7" s="6">
        <f t="shared" ref="CL7" si="41">+CK7</f>
        <v>39036.17</v>
      </c>
      <c r="CM7" s="6">
        <f t="shared" ref="CM7" si="42">+CL7</f>
        <v>39036.17</v>
      </c>
      <c r="CN7" s="6">
        <f t="shared" ref="CN7" si="43">+CM7</f>
        <v>39036.17</v>
      </c>
      <c r="CO7" s="6">
        <f t="shared" ref="CO7" si="44">+CN7</f>
        <v>39036.17</v>
      </c>
      <c r="CP7" s="6">
        <f t="shared" ref="CP7" si="45">+CO7</f>
        <v>39036.17</v>
      </c>
      <c r="CR7" s="6">
        <f>-CP13</f>
        <v>45687.530000000006</v>
      </c>
      <c r="CS7" s="6">
        <f t="shared" ref="CS7" si="46">+CR7</f>
        <v>45687.530000000006</v>
      </c>
      <c r="CT7" s="6">
        <f t="shared" ref="CT7" si="47">+CS7</f>
        <v>45687.530000000006</v>
      </c>
      <c r="CU7" s="6">
        <f t="shared" ref="CU7" si="48">+CT7</f>
        <v>45687.530000000006</v>
      </c>
      <c r="CV7" s="6">
        <f t="shared" ref="CV7" si="49">+CU7</f>
        <v>45687.530000000006</v>
      </c>
      <c r="CW7" s="6">
        <f t="shared" ref="CW7" si="50">+CV7</f>
        <v>45687.530000000006</v>
      </c>
      <c r="CX7" s="6">
        <f t="shared" ref="CX7" si="51">+CW7</f>
        <v>45687.530000000006</v>
      </c>
      <c r="CY7" s="6">
        <f t="shared" ref="CY7" si="52">+CX7</f>
        <v>45687.530000000006</v>
      </c>
      <c r="CZ7" s="6">
        <f t="shared" ref="CZ7" si="53">+CY7</f>
        <v>45687.530000000006</v>
      </c>
      <c r="DA7" s="6">
        <f t="shared" ref="DA7" si="54">+CZ7</f>
        <v>45687.530000000006</v>
      </c>
      <c r="DB7" s="6">
        <f t="shared" ref="DB7" si="55">+DA7</f>
        <v>45687.530000000006</v>
      </c>
      <c r="DC7" s="6">
        <f t="shared" ref="DC7" si="56">+DB7</f>
        <v>45687.530000000006</v>
      </c>
    </row>
    <row r="8" spans="1:107" ht="14.25" customHeight="1">
      <c r="A8" s="217"/>
      <c r="B8" s="217"/>
      <c r="C8" s="217"/>
      <c r="D8" s="217"/>
      <c r="E8" s="217"/>
      <c r="F8" s="218"/>
      <c r="G8" s="218"/>
      <c r="H8" s="218"/>
      <c r="I8" s="218"/>
      <c r="J8" s="218"/>
      <c r="K8" s="217"/>
      <c r="L8" s="217"/>
      <c r="M8" s="217"/>
      <c r="N8" s="217"/>
      <c r="O8" s="217"/>
      <c r="P8" s="217"/>
      <c r="Q8" s="217"/>
      <c r="R8" s="217"/>
      <c r="S8" s="217"/>
      <c r="T8" s="217"/>
      <c r="U8" s="217"/>
      <c r="V8" s="217"/>
      <c r="W8" s="217"/>
      <c r="X8" s="217"/>
      <c r="Y8" s="217"/>
      <c r="Z8" s="217"/>
      <c r="AA8" s="217"/>
      <c r="AB8" s="217"/>
      <c r="AC8" s="217"/>
      <c r="AD8" s="20"/>
    </row>
    <row r="9" spans="1:107" ht="14.25" customHeight="1">
      <c r="A9" s="217"/>
      <c r="B9" s="217" t="s">
        <v>778</v>
      </c>
      <c r="C9" s="217"/>
      <c r="D9" s="217"/>
      <c r="E9" s="218"/>
      <c r="F9" s="218"/>
      <c r="G9" s="218"/>
      <c r="H9" s="218"/>
      <c r="I9" s="218"/>
      <c r="J9" s="218"/>
      <c r="K9" s="218"/>
      <c r="L9" s="218"/>
      <c r="M9" s="218"/>
      <c r="N9" s="218"/>
      <c r="O9" s="218"/>
      <c r="P9" s="218"/>
      <c r="Q9" s="218"/>
      <c r="R9" s="218">
        <f>+'PC Income 20-21'!D3+'PC Income 20-21'!D4</f>
        <v>12362</v>
      </c>
      <c r="S9" s="218">
        <f>+R9+'PC Income 20-21'!D5</f>
        <v>12904.55</v>
      </c>
      <c r="T9" s="218">
        <f>+S9+'PC Income 20-21'!D6</f>
        <v>13434.349999999999</v>
      </c>
      <c r="U9" s="218">
        <f>SUM('PC Income 20-21'!D3:D8)</f>
        <v>14759.349999999999</v>
      </c>
      <c r="V9" s="218">
        <f>SUM('PC Income 20-21'!D3:D9)</f>
        <v>15459.349999999999</v>
      </c>
      <c r="W9" s="218">
        <f>SUM('PC Income 20-21'!D3:D10)</f>
        <v>15509.349999999999</v>
      </c>
      <c r="X9" s="218">
        <f>SUM('PC Income 20-21'!$D$3:D11)</f>
        <v>26597.35</v>
      </c>
      <c r="Y9" s="218">
        <f>SUM('PC Income 20-21'!$D$3:$D12)</f>
        <v>26597.35</v>
      </c>
      <c r="Z9" s="218">
        <f>SUM('PC Income 20-21'!$D$3:$D13)</f>
        <v>26597.35</v>
      </c>
      <c r="AA9" s="218">
        <f>SUM('PC Income 20-21'!$D$3:$D13)</f>
        <v>26597.35</v>
      </c>
      <c r="AB9" s="218">
        <f>SUM('PC Income 20-21'!$D$3:$D15)</f>
        <v>26597.35</v>
      </c>
      <c r="AC9" s="218">
        <f>SUM('PC Income 20-21'!$D$3:$D17)</f>
        <v>26849.85</v>
      </c>
      <c r="AE9" s="6">
        <f>SUM('PC Income 21-22'!D3:D5)</f>
        <v>16442.54</v>
      </c>
      <c r="AF9" s="6">
        <f>+AE9</f>
        <v>16442.54</v>
      </c>
      <c r="AG9" s="6">
        <f>+AF9+'PC Income 21-22'!D6</f>
        <v>16972.34</v>
      </c>
      <c r="AH9" s="6">
        <f>AG9+'PC Income 21-22'!D7+'PC Income 21-22'!D8</f>
        <v>17097.34</v>
      </c>
      <c r="AI9" s="6">
        <f>+AH9</f>
        <v>17097.34</v>
      </c>
      <c r="AJ9" s="6">
        <f>AI9+'PC Income 21-22'!D9+'PC Income 21-22'!D10+'PC Income 21-22'!D11</f>
        <v>17372.34</v>
      </c>
      <c r="AK9" s="6">
        <f>AJ9+'PC Income 21-22'!D12</f>
        <v>30820.34</v>
      </c>
      <c r="AL9" s="6">
        <f>AK9+'PC Income 21-22'!D13</f>
        <v>31320.34</v>
      </c>
      <c r="AM9" s="6">
        <f>'Bank reconciliation '!AL9</f>
        <v>31320.34</v>
      </c>
      <c r="AN9" s="6">
        <f>AM9+'PC Income 21-22'!D14</f>
        <v>47365.34</v>
      </c>
      <c r="AO9" s="6">
        <f>+AN9</f>
        <v>47365.34</v>
      </c>
      <c r="AP9" s="6">
        <f>+AO9+'PC Income 21-22'!D15</f>
        <v>47465.34</v>
      </c>
      <c r="AR9" s="20">
        <f>SUM('PC Income 22-23'!C3:C4)</f>
        <v>21043.03</v>
      </c>
      <c r="AS9" s="20">
        <f>AR9+'PC Income 22-23'!C5</f>
        <v>21293.03</v>
      </c>
      <c r="AT9" s="20">
        <f>AS9</f>
        <v>21293.03</v>
      </c>
      <c r="AU9" s="20">
        <f>AT9+'PC Income 22-23'!C6</f>
        <v>21393.03</v>
      </c>
      <c r="AV9" s="20">
        <f>AU9</f>
        <v>21393.03</v>
      </c>
      <c r="AW9" s="20">
        <f>AV9+'PC Income 22-23'!C7+'PC Income 22-23'!C8+'PC Income 22-23'!C9+'PC Income 22-23'!C10</f>
        <v>32819.64</v>
      </c>
      <c r="AX9" s="20">
        <f>AW9+'PC Income 22-23'!C11</f>
        <v>46271.64</v>
      </c>
      <c r="AY9" s="20">
        <f>AX9+'PC Income 22-23'!C12</f>
        <v>46771.64</v>
      </c>
      <c r="AZ9" s="20">
        <f>AY9</f>
        <v>46771.64</v>
      </c>
      <c r="BA9" s="20">
        <f>AZ9+'PC Income 22-23'!C13</f>
        <v>47271.64</v>
      </c>
      <c r="BB9" s="20">
        <f>BA9+'PC Income 22-23'!C14+'PC Income 22-23'!C15</f>
        <v>75961.009999999995</v>
      </c>
      <c r="BC9" s="20">
        <f>BB9</f>
        <v>75961.009999999995</v>
      </c>
      <c r="BE9" s="20">
        <f>'PC Income 23-24'!C3+'PC Income 23-24'!C4+'PC Income 23-24'!C5+'PC Income 23-24'!C6</f>
        <v>24048.239999999998</v>
      </c>
      <c r="BF9" s="20">
        <f>BE9+'PC Income 23-24'!C7</f>
        <v>24620.949999999997</v>
      </c>
      <c r="BG9" s="20">
        <f>BF9</f>
        <v>24620.949999999997</v>
      </c>
      <c r="BH9" s="20">
        <f>BG9+'PC Income 23-24'!C8</f>
        <v>25120.949999999997</v>
      </c>
      <c r="BI9" s="20">
        <f t="shared" ref="BI9:BJ9" si="57">BH9</f>
        <v>25120.949999999997</v>
      </c>
      <c r="BJ9" s="20">
        <f t="shared" si="57"/>
        <v>25120.949999999997</v>
      </c>
      <c r="BK9" s="20">
        <f>BJ9+'PC Income 23-24'!C9+'PC Income 23-24'!C10</f>
        <v>39323.85</v>
      </c>
      <c r="BL9" s="20">
        <f t="shared" ref="BL9:BN9" si="58">BK9</f>
        <v>39323.85</v>
      </c>
      <c r="BM9" s="20">
        <f t="shared" si="58"/>
        <v>39323.85</v>
      </c>
      <c r="BN9" s="20">
        <f t="shared" si="58"/>
        <v>39323.85</v>
      </c>
      <c r="BO9" s="20">
        <f>BN9+'PC Income 23-24'!C11</f>
        <v>40223.85</v>
      </c>
      <c r="BP9" s="20">
        <f>BO9</f>
        <v>40223.85</v>
      </c>
      <c r="BR9" s="20">
        <f>SUM('PC Income 2024-25'!$C$3:$C5)</f>
        <v>20526.89</v>
      </c>
      <c r="BS9" s="20">
        <f>SUM('PC Income 2024-25'!$C$3:$C5)</f>
        <v>20526.89</v>
      </c>
      <c r="BT9" s="20">
        <f>SUM('PC Income 2024-25'!$C$3:$C5)</f>
        <v>20526.89</v>
      </c>
      <c r="BU9" s="20">
        <f>SUM('PC Income 2024-25'!$C$3:$C6)</f>
        <v>21117.360000000001</v>
      </c>
      <c r="BV9" s="20">
        <f>SUM('PC Income 2024-25'!$C$3:$C7)</f>
        <v>21237.360000000001</v>
      </c>
      <c r="BW9" s="20">
        <f>SUM('PC Income 2024-25'!$C$3:$C7)</f>
        <v>21237.360000000001</v>
      </c>
      <c r="BX9" s="20">
        <f>SUM('PC Income 2024-25'!$C$3:$C8)</f>
        <v>36211.360000000001</v>
      </c>
      <c r="BY9" s="20">
        <f>SUM('PC Income 2024-25'!$C$3:$C8)</f>
        <v>36211.360000000001</v>
      </c>
      <c r="BZ9" s="20">
        <f>SUM('PC Income 2024-25'!$C$3:$C9)</f>
        <v>36564.36</v>
      </c>
      <c r="CA9" s="20">
        <f>SUM('PC Income 2024-25'!$C$3:$C12)</f>
        <v>37344.36</v>
      </c>
      <c r="CB9" s="20">
        <f>SUM('PC Income 2024-25'!$C$3:$C12)</f>
        <v>37344.36</v>
      </c>
      <c r="CC9" s="20">
        <f>CB9</f>
        <v>37344.36</v>
      </c>
      <c r="CE9" s="20">
        <f>SUM('PC Income 2025-26'!$C$3:$C3)</f>
        <v>15922</v>
      </c>
      <c r="CF9" s="20">
        <f>SUM('PC Income 2025-26'!$C$3:$C5)</f>
        <v>21419.53</v>
      </c>
      <c r="CG9" s="20">
        <f>SUM('PC Income 2025-26'!$C$3:$C5)</f>
        <v>21419.53</v>
      </c>
      <c r="CH9" s="20">
        <f>SUM('PC Income 2025-26'!$C$3:$C5)</f>
        <v>21419.53</v>
      </c>
      <c r="CI9" s="20">
        <f>SUM('PC Income 2025-26'!$C$3:$C5)</f>
        <v>21419.53</v>
      </c>
      <c r="CJ9" s="20">
        <f>SUM('PC Income 2025-26'!$C$3:$C5)</f>
        <v>21419.53</v>
      </c>
      <c r="CK9" s="20">
        <f>SUM('PC Income 2025-26'!$C$3:$C6)</f>
        <v>37340.53</v>
      </c>
      <c r="CL9" s="20">
        <f>SUM('PC Income 2025-26'!$C$3:$C7)</f>
        <v>37370.53</v>
      </c>
      <c r="CM9" s="20">
        <f>SUM('PC Income 2025-26'!$C$3:$C7)</f>
        <v>37370.53</v>
      </c>
      <c r="CN9" s="20">
        <f>SUM('PC Income 2025-26'!$C$3:$C7)</f>
        <v>37370.53</v>
      </c>
      <c r="CO9" s="20">
        <f>SUM('PC Income 2025-26'!$C$3:$C8)</f>
        <v>38324.25</v>
      </c>
      <c r="CP9" s="20">
        <f>SUM('PC Income 2025-26'!$C$3:$C8)</f>
        <v>38324.25</v>
      </c>
      <c r="CR9" s="20">
        <f>SUM('PC Income 2026-27'!$C$3:$C3)</f>
        <v>16674</v>
      </c>
      <c r="CS9" s="20">
        <f>SUM('PC Income 2026-27'!$C$3:$C3)</f>
        <v>16674</v>
      </c>
      <c r="CT9" s="20">
        <f>SUM('PC Income 2026-27'!$C$3:$C4)</f>
        <v>17296.150000000001</v>
      </c>
      <c r="CU9" s="20">
        <f>SUM('PC Income 2026-27'!$C$3:$C3)</f>
        <v>16674</v>
      </c>
      <c r="CV9" s="20">
        <f>SUM('PC Income 2026-27'!$C$3:$C3)</f>
        <v>16674</v>
      </c>
      <c r="CW9" s="20">
        <f>SUM('PC Income 2026-27'!$C$3:$C3)</f>
        <v>16674</v>
      </c>
      <c r="CX9" s="20">
        <f>SUM('PC Income 2026-27'!$C$3:$C3)</f>
        <v>16674</v>
      </c>
      <c r="CY9" s="20">
        <f>SUM('PC Income 2026-27'!$C$3:$C3)</f>
        <v>16674</v>
      </c>
      <c r="CZ9" s="20">
        <f>SUM('PC Income 2026-27'!$C$3:$C3)</f>
        <v>16674</v>
      </c>
      <c r="DA9" s="20">
        <f>SUM('PC Income 2026-27'!$C$3:$C3)</f>
        <v>16674</v>
      </c>
      <c r="DB9" s="20">
        <f>SUM('PC Income 2026-27'!$C$3:$C3)</f>
        <v>16674</v>
      </c>
      <c r="DC9" s="20">
        <f>SUM('PC Income 2026-27'!$C$3:$C3)</f>
        <v>16674</v>
      </c>
    </row>
    <row r="10" spans="1:107" ht="14.25" customHeight="1">
      <c r="A10" s="217"/>
      <c r="B10" s="217"/>
      <c r="C10" s="217"/>
      <c r="D10" s="217"/>
      <c r="E10" s="218"/>
      <c r="F10" s="218"/>
      <c r="G10" s="218"/>
      <c r="H10" s="218"/>
      <c r="I10" s="218"/>
      <c r="J10" s="218"/>
      <c r="K10" s="217"/>
      <c r="L10" s="217"/>
      <c r="M10" s="217"/>
      <c r="N10" s="217"/>
      <c r="O10" s="217"/>
      <c r="P10" s="217"/>
      <c r="Q10" s="217"/>
      <c r="R10" s="217"/>
      <c r="S10" s="217"/>
      <c r="T10" s="217"/>
      <c r="U10" s="217"/>
      <c r="V10" s="217"/>
      <c r="W10" s="217"/>
      <c r="X10" s="217"/>
      <c r="Y10" s="217"/>
      <c r="Z10" s="217"/>
      <c r="AA10" s="217"/>
      <c r="AB10" s="217"/>
      <c r="AC10" s="217"/>
      <c r="AE10" s="6"/>
      <c r="AF10" s="6"/>
      <c r="AG10" s="6"/>
      <c r="AH10" s="6"/>
      <c r="AI10" s="6"/>
      <c r="AJ10" s="6"/>
      <c r="AK10" s="6"/>
      <c r="AL10" s="6"/>
      <c r="AM10" s="6"/>
      <c r="AN10" s="6"/>
      <c r="AO10" s="6"/>
      <c r="AP10" s="6"/>
      <c r="AR10" s="6"/>
      <c r="AS10" s="6"/>
      <c r="AT10" s="6"/>
      <c r="AU10" s="6"/>
      <c r="AV10" s="6"/>
      <c r="AW10" s="6"/>
      <c r="AX10" s="6"/>
      <c r="AY10" s="6"/>
      <c r="AZ10" s="6"/>
      <c r="BA10" s="6"/>
      <c r="BB10" s="6"/>
      <c r="BC10" s="6"/>
      <c r="BE10" s="6"/>
      <c r="BF10" s="6"/>
      <c r="BG10" s="6"/>
      <c r="BH10" s="6"/>
      <c r="BI10" s="6"/>
      <c r="BJ10" s="6"/>
      <c r="BK10" s="6"/>
      <c r="BL10" s="6"/>
      <c r="BM10" s="6"/>
      <c r="BN10" s="6"/>
      <c r="BO10" s="6"/>
      <c r="BP10" s="6"/>
      <c r="BR10" s="6"/>
      <c r="BS10" s="6"/>
      <c r="BT10" s="6"/>
      <c r="BU10" s="6"/>
      <c r="BV10" s="6"/>
      <c r="BW10" s="6"/>
      <c r="BX10" s="6"/>
      <c r="BY10" s="6"/>
      <c r="BZ10" s="6"/>
      <c r="CA10" s="6"/>
      <c r="CB10" s="6"/>
      <c r="CC10" s="6"/>
      <c r="CE10" s="6"/>
      <c r="CF10" s="6"/>
      <c r="CG10" s="6"/>
      <c r="CH10" s="6"/>
      <c r="CI10" s="6"/>
      <c r="CJ10" s="6"/>
      <c r="CK10" s="6"/>
      <c r="CL10" s="6"/>
      <c r="CM10" s="6"/>
      <c r="CN10" s="6"/>
      <c r="CO10" s="6"/>
      <c r="CP10" s="6"/>
    </row>
    <row r="11" spans="1:107" ht="14.25" customHeight="1">
      <c r="A11" s="217"/>
      <c r="B11" s="217" t="s">
        <v>779</v>
      </c>
      <c r="C11" s="217"/>
      <c r="D11" s="217"/>
      <c r="E11" s="218"/>
      <c r="F11" s="218"/>
      <c r="G11" s="218"/>
      <c r="H11" s="218"/>
      <c r="I11" s="218"/>
      <c r="J11" s="218"/>
      <c r="K11" s="218"/>
      <c r="L11" s="218"/>
      <c r="M11" s="218"/>
      <c r="N11" s="218"/>
      <c r="O11" s="218"/>
      <c r="P11" s="218"/>
      <c r="Q11" s="218"/>
      <c r="R11" s="218">
        <f>-'PC expenditure 20-21'!D12</f>
        <v>-1392.51</v>
      </c>
      <c r="S11" s="218">
        <f>+R11-'PC expenditure 20-21'!D24</f>
        <v>-3836.26</v>
      </c>
      <c r="T11" s="218">
        <f>+S11-'PC expenditure 20-21'!D39</f>
        <v>-6085.65</v>
      </c>
      <c r="U11" s="218">
        <f>+T11-'PC expenditure 20-21'!D56</f>
        <v>-9917.5</v>
      </c>
      <c r="V11" s="218">
        <f>+U11-'PC expenditure 20-21'!D68</f>
        <v>-11515.07</v>
      </c>
      <c r="W11" s="218">
        <f>V11-'PC expenditure 20-21'!D84</f>
        <v>-13289.4</v>
      </c>
      <c r="X11" s="218">
        <f>+W11-'PC expenditure 20-21'!D101</f>
        <v>-15934.57</v>
      </c>
      <c r="Y11" s="218">
        <f>+X11-'PC expenditure 20-21'!D109</f>
        <v>-20201.7</v>
      </c>
      <c r="Z11" s="218">
        <f>+Y11-'PC expenditure 20-21'!D127</f>
        <v>-22486.799999999999</v>
      </c>
      <c r="AA11" s="218">
        <f>+Z11-'PC expenditure 20-21'!D140</f>
        <v>-26229.17</v>
      </c>
      <c r="AB11" s="218">
        <f>+AA11-'PC expenditure 20-21'!D151</f>
        <v>-28061.449999999997</v>
      </c>
      <c r="AC11" s="218">
        <f>+AB11-'PC expenditure 20-21'!D165</f>
        <v>-29401.569999999996</v>
      </c>
      <c r="AE11" s="6">
        <f>-'PC Expenditure 21-22'!D12</f>
        <v>-2052.5100000000002</v>
      </c>
      <c r="AF11" s="6">
        <f>+AE11-'PC Expenditure 21-22'!D24</f>
        <v>-3896.08</v>
      </c>
      <c r="AG11" s="6">
        <f>+AF11-'PC Expenditure 21-22'!D39</f>
        <v>-8265.98</v>
      </c>
      <c r="AH11" s="6">
        <f>AG11-'PC Expenditure 21-22'!D56</f>
        <v>-13773.97</v>
      </c>
      <c r="AI11" s="6">
        <f>AH11-'PC Expenditure 21-22'!D66</f>
        <v>-15152.57</v>
      </c>
      <c r="AJ11" s="6">
        <f>AI11-'PC Expenditure 21-22'!D83</f>
        <v>-18606.34</v>
      </c>
      <c r="AK11" s="6">
        <f>AJ11-'PC Expenditure 21-22'!D100</f>
        <v>-28632.29</v>
      </c>
      <c r="AL11" s="6">
        <f>AK11-'PC Expenditure 21-22'!D108</f>
        <v>-29825.65</v>
      </c>
      <c r="AM11" s="6">
        <f>AL11-'PC Expenditure 21-22'!D126</f>
        <v>-50384.800000000003</v>
      </c>
      <c r="AN11" s="6">
        <f>AM11-'PC Expenditure 21-22'!D139</f>
        <v>-51180.07</v>
      </c>
      <c r="AO11" s="6">
        <f>+AN11-'PC Expenditure 21-22'!D150</f>
        <v>-52276.4</v>
      </c>
      <c r="AP11" s="6">
        <f>+AO11-'PC Expenditure 21-22'!D167</f>
        <v>-54093.69</v>
      </c>
      <c r="AR11" s="6">
        <f>-'PC Expenditure 22-23'!D15</f>
        <v>-2209.06</v>
      </c>
      <c r="AS11" s="6">
        <f>AR11-'PC Expenditure 22-23'!D27</f>
        <v>-5170.33</v>
      </c>
      <c r="AT11" s="6">
        <f>AS11-'PC Expenditure 22-23'!D43</f>
        <v>-9243</v>
      </c>
      <c r="AU11" s="6">
        <f>AT11-'PC Expenditure 22-23'!D60</f>
        <v>-12238.69</v>
      </c>
      <c r="AV11" s="6">
        <f>AU11-'PC Expenditure 22-23'!D71</f>
        <v>-15849.150000000001</v>
      </c>
      <c r="AW11" s="6">
        <f>AV11-'PC Expenditure 22-23'!D89</f>
        <v>-19083.32</v>
      </c>
      <c r="AX11" s="6">
        <f>AW11-'PC Expenditure 22-23'!D106</f>
        <v>-39044.289999999994</v>
      </c>
      <c r="AY11" s="6">
        <f>AX11-'PC Expenditure 22-23'!D114</f>
        <v>-39922.30999999999</v>
      </c>
      <c r="AZ11" s="6">
        <f>AY11-'PC Expenditure 22-23'!D124</f>
        <v>-41511.319999999992</v>
      </c>
      <c r="BA11" s="6">
        <f>AZ11-'PC Expenditure 22-23'!D137</f>
        <v>-53704.789999999994</v>
      </c>
      <c r="BB11" s="6">
        <f>BA11-'PC Expenditure 22-23'!D148</f>
        <v>-72541.09</v>
      </c>
      <c r="BC11" s="6">
        <f>BB11-'PC Expenditure 22-23'!D158</f>
        <v>-75109.73</v>
      </c>
      <c r="BE11" s="6">
        <f>-'PC Expenditure 23-24'!D15</f>
        <v>-3386.31</v>
      </c>
      <c r="BF11" s="6">
        <f>BE11-'PC Expenditure 23-24'!D27</f>
        <v>-5436.21</v>
      </c>
      <c r="BG11" s="6">
        <f>BF11-'PC Expenditure 23-24'!D43</f>
        <v>-7764.6399999999994</v>
      </c>
      <c r="BH11" s="6">
        <f>BG11-'PC Expenditure 23-24'!D60</f>
        <v>-10027.079999999998</v>
      </c>
      <c r="BI11" s="6">
        <f>BH11-'PC Expenditure 23-24'!D70</f>
        <v>-10854.749999999998</v>
      </c>
      <c r="BJ11" s="6">
        <f>BI11-'PC Expenditure 23-24'!D82</f>
        <v>-15322.029999999999</v>
      </c>
      <c r="BK11" s="6">
        <f>BJ11-'PC Expenditure 23-24'!D96</f>
        <v>-17036.359999999997</v>
      </c>
      <c r="BL11" s="6">
        <f>BK11-'PC Expenditure 23-24'!D107</f>
        <v>-25146.339999999997</v>
      </c>
      <c r="BM11" s="6">
        <f>BL11-'PC Expenditure 23-24'!D116</f>
        <v>-26220.099999999995</v>
      </c>
      <c r="BN11" s="6">
        <f>BM11-'PC Expenditure 23-24'!D130</f>
        <v>-27848.609999999993</v>
      </c>
      <c r="BO11" s="6">
        <f>BN11-'PC Expenditure 23-24'!D141</f>
        <v>-30153.379999999994</v>
      </c>
      <c r="BP11" s="6">
        <f>BO11-'PC Expenditure 23-24'!D152</f>
        <v>-31467.539999999994</v>
      </c>
      <c r="BR11" s="6">
        <f>-'PC Expenditure 2024-25'!D15</f>
        <v>-16581.04</v>
      </c>
      <c r="BS11" s="6">
        <f>BR11-'PC Expenditure 2024-25'!D28</f>
        <v>-19940.490000000002</v>
      </c>
      <c r="BT11" s="6">
        <f>BS11-'PC Expenditure 2024-25'!D39</f>
        <v>-21807.47</v>
      </c>
      <c r="BU11" s="6">
        <f>BT11-'PC Expenditure 2024-25'!D52</f>
        <v>-23270.14</v>
      </c>
      <c r="BV11" s="6">
        <f>BU11-'PC Expenditure 2024-25'!D62</f>
        <v>-26886.94</v>
      </c>
      <c r="BW11" s="6">
        <f>BV11-'PC Expenditure 2024-25'!D74</f>
        <v>-29608.19</v>
      </c>
      <c r="BX11" s="6">
        <f>BW11-'PC Expenditure 2024-25'!D88</f>
        <v>-30871.579999999998</v>
      </c>
      <c r="BY11" s="6">
        <f>BX11-'PC Expenditure 2024-25'!D99</f>
        <v>-32635.949999999997</v>
      </c>
      <c r="BZ11" s="6">
        <f>BY11-'PC Expenditure 2024-25'!D108</f>
        <v>-33479.11</v>
      </c>
      <c r="CA11" s="6">
        <f>BZ11-'PC Expenditure 2024-25'!D116</f>
        <v>-34598.49</v>
      </c>
      <c r="CB11" s="6">
        <f>CA11-'PC Expenditure 2024-25'!D126</f>
        <v>-38184.409999999996</v>
      </c>
      <c r="CC11" s="6">
        <f>CB11-'PC Expenditure 2024-25'!D136</f>
        <v>-39081.39</v>
      </c>
      <c r="CE11" s="6">
        <f>-'PC Expenditure 2025-26'!D15</f>
        <v>-2491.96</v>
      </c>
      <c r="CF11" s="6">
        <f>CE11-'PC Expenditure 2025-26'!D28</f>
        <v>-13096.909999999996</v>
      </c>
      <c r="CG11" s="6">
        <f>CF11-'PC Expenditure 2025-26'!D39</f>
        <v>-14923.699999999997</v>
      </c>
      <c r="CH11" s="6">
        <f>CG11-'PC Expenditure 2025-26'!D51</f>
        <v>-16318.729999999998</v>
      </c>
      <c r="CI11" s="6">
        <f>CH11-'PC Expenditure 2025-26'!D61</f>
        <v>-18559.599999999999</v>
      </c>
      <c r="CJ11" s="6">
        <f>CI11-'PC Expenditure 2025-26'!D71</f>
        <v>-20620.309999999998</v>
      </c>
      <c r="CK11" s="6">
        <f>CJ11-'PC Expenditure 2025-26'!D83</f>
        <v>-24539.749999999996</v>
      </c>
      <c r="CL11" s="6">
        <f>CK11-'PC Expenditure 2025-26'!D94</f>
        <v>-25137.209999999995</v>
      </c>
      <c r="CM11" s="6">
        <f>CL11-'PC Expenditure 2025-26'!D103</f>
        <v>-25559.519999999997</v>
      </c>
      <c r="CN11" s="6">
        <f>CM11-'PC Expenditure 2025-26'!D113</f>
        <v>-27436.479999999996</v>
      </c>
      <c r="CO11" s="6">
        <f>CN11-'PC Expenditure 2025-26'!D123</f>
        <v>-27853.609999999997</v>
      </c>
      <c r="CP11" s="6">
        <f>CO11-'PC Expenditure 2025-26'!D133</f>
        <v>-31672.889999999996</v>
      </c>
      <c r="CR11" s="6">
        <f>-'PC Expenditure 2026-27'!D15</f>
        <v>-2283.73</v>
      </c>
      <c r="CS11" s="6">
        <f>CR11-'PC Expenditure 2026-27'!D28</f>
        <v>-4779.71</v>
      </c>
      <c r="CT11" s="6">
        <f>CS11-'PC Expenditure 2026-27'!D39</f>
        <v>-7305.4400000000005</v>
      </c>
      <c r="CU11" s="6">
        <f>CT11-'PC Expenditure 2026-27'!D39</f>
        <v>-9831.17</v>
      </c>
      <c r="CV11" s="6">
        <f>-'PC Expenditure 2026-27'!H15</f>
        <v>0</v>
      </c>
      <c r="CW11" s="6">
        <f>-'PC Expenditure 2026-27'!I15</f>
        <v>-870</v>
      </c>
      <c r="CX11" s="6">
        <f>-'PC Expenditure 2026-27'!J15</f>
        <v>0</v>
      </c>
      <c r="CY11" s="6">
        <f>-'PC Expenditure 2026-27'!K15</f>
        <v>0</v>
      </c>
      <c r="CZ11" s="6">
        <f>-'PC Expenditure 2026-27'!L15</f>
        <v>-89.59</v>
      </c>
      <c r="DA11" s="6">
        <f>-'PC Expenditure 2026-27'!M15</f>
        <v>0</v>
      </c>
      <c r="DB11" s="6">
        <f>-'PC Expenditure 2026-27'!N15</f>
        <v>0</v>
      </c>
      <c r="DC11" s="6">
        <f>-'PC Expenditure 2026-27'!O15</f>
        <v>-432.34</v>
      </c>
    </row>
    <row r="12" spans="1:107" ht="14.25" customHeight="1">
      <c r="A12" s="217"/>
      <c r="B12" s="217"/>
      <c r="C12" s="217"/>
      <c r="D12" s="217"/>
      <c r="E12" s="218"/>
      <c r="F12" s="218"/>
      <c r="G12" s="218"/>
      <c r="H12" s="218"/>
      <c r="I12" s="218"/>
      <c r="J12" s="218"/>
      <c r="K12" s="218"/>
      <c r="L12" s="218"/>
      <c r="M12" s="218"/>
      <c r="N12" s="218"/>
      <c r="O12" s="218"/>
      <c r="P12" s="218"/>
      <c r="Q12" s="218"/>
      <c r="R12" s="218"/>
      <c r="S12" s="218"/>
      <c r="T12" s="218"/>
      <c r="U12" s="218"/>
      <c r="V12" s="218"/>
      <c r="W12" s="218"/>
      <c r="X12" s="218"/>
      <c r="Y12" s="218"/>
      <c r="Z12" s="218"/>
      <c r="AA12" s="218"/>
      <c r="AB12" s="218"/>
      <c r="AC12" s="218"/>
      <c r="AR12" s="6"/>
      <c r="AS12" s="6"/>
      <c r="AT12" s="6"/>
      <c r="AU12" s="6"/>
      <c r="AV12" s="6"/>
      <c r="AW12" s="6"/>
      <c r="AX12" s="6"/>
      <c r="AY12" s="6"/>
      <c r="AZ12" s="6"/>
      <c r="BA12" s="6"/>
      <c r="BB12" s="6"/>
      <c r="BC12" s="6"/>
      <c r="BE12" s="6"/>
      <c r="BF12" s="6"/>
      <c r="BG12" s="6"/>
      <c r="BH12" s="6"/>
      <c r="BI12" s="6"/>
      <c r="BJ12" s="6"/>
      <c r="BK12" s="6"/>
      <c r="BL12" s="6"/>
      <c r="BM12" s="6"/>
      <c r="BN12" s="6"/>
      <c r="BO12" s="6"/>
      <c r="BP12" s="6"/>
      <c r="BR12" s="6"/>
      <c r="BS12" s="6"/>
      <c r="BT12" s="6"/>
      <c r="BU12" s="6"/>
      <c r="BV12" s="6"/>
      <c r="BW12" s="6"/>
      <c r="BX12" s="6"/>
      <c r="BY12" s="6"/>
      <c r="BZ12" s="6"/>
      <c r="CA12" s="6"/>
      <c r="CB12" s="6"/>
      <c r="CC12" s="6"/>
      <c r="CE12" s="6"/>
      <c r="CF12" s="6"/>
      <c r="CG12" s="6"/>
      <c r="CH12" s="6"/>
      <c r="CI12" s="6"/>
      <c r="CJ12" s="6"/>
      <c r="CK12" s="6"/>
      <c r="CL12" s="6"/>
      <c r="CM12" s="6"/>
      <c r="CN12" s="6"/>
      <c r="CO12" s="6"/>
      <c r="CP12" s="6"/>
    </row>
    <row r="13" spans="1:107" ht="14.25" customHeight="1">
      <c r="A13" s="217"/>
      <c r="B13" s="217" t="s">
        <v>780</v>
      </c>
      <c r="C13" s="217"/>
      <c r="D13" s="217"/>
      <c r="E13" s="218"/>
      <c r="F13" s="218"/>
      <c r="G13" s="218"/>
      <c r="H13" s="218"/>
      <c r="I13" s="218"/>
      <c r="J13" s="218"/>
      <c r="K13" s="218"/>
      <c r="L13" s="218"/>
      <c r="M13" s="218"/>
      <c r="N13" s="218"/>
      <c r="O13" s="218"/>
      <c r="P13" s="218"/>
      <c r="Q13" s="218"/>
      <c r="R13" s="218">
        <f t="shared" ref="R13:AC13" si="59">-R33</f>
        <v>-51315.170000000006</v>
      </c>
      <c r="S13" s="218">
        <f t="shared" si="59"/>
        <v>-49413.970000000008</v>
      </c>
      <c r="T13" s="218">
        <f t="shared" si="59"/>
        <v>-47694.380000000005</v>
      </c>
      <c r="U13" s="218">
        <f t="shared" si="59"/>
        <v>-45187.530000000006</v>
      </c>
      <c r="V13" s="218">
        <f t="shared" si="59"/>
        <v>-44289.96</v>
      </c>
      <c r="W13" s="218">
        <f t="shared" si="59"/>
        <v>-42565.63</v>
      </c>
      <c r="X13" s="218">
        <f t="shared" si="59"/>
        <v>-51008.46</v>
      </c>
      <c r="Y13" s="218">
        <f t="shared" si="59"/>
        <v>-46741.329999999994</v>
      </c>
      <c r="Z13" s="218">
        <f t="shared" si="59"/>
        <v>-44456.23</v>
      </c>
      <c r="AA13" s="218">
        <f t="shared" si="59"/>
        <v>-40713.86</v>
      </c>
      <c r="AB13" s="218">
        <f t="shared" si="59"/>
        <v>-38881.58</v>
      </c>
      <c r="AC13" s="218">
        <f t="shared" si="59"/>
        <v>-37793.96</v>
      </c>
      <c r="AE13" s="6">
        <f t="shared" ref="AE13:AP13" si="60">-AE33</f>
        <v>-52183.99</v>
      </c>
      <c r="AF13" s="6">
        <f t="shared" si="60"/>
        <v>-50340.420000000006</v>
      </c>
      <c r="AG13" s="6">
        <f t="shared" si="60"/>
        <v>-46500.319999999992</v>
      </c>
      <c r="AH13" s="6">
        <f t="shared" si="60"/>
        <v>-41117.33</v>
      </c>
      <c r="AI13" s="6">
        <f t="shared" si="60"/>
        <v>-39738.730000000003</v>
      </c>
      <c r="AJ13" s="6">
        <f t="shared" si="60"/>
        <v>-36559.96</v>
      </c>
      <c r="AK13" s="6">
        <f t="shared" si="60"/>
        <v>-39982.009999999995</v>
      </c>
      <c r="AL13" s="6">
        <f t="shared" si="60"/>
        <v>-39288.65</v>
      </c>
      <c r="AM13" s="6">
        <f t="shared" si="60"/>
        <v>-18729.499999999996</v>
      </c>
      <c r="AN13" s="6">
        <f t="shared" si="60"/>
        <v>-33979.230000000003</v>
      </c>
      <c r="AO13" s="6">
        <f t="shared" si="60"/>
        <v>-32882.9</v>
      </c>
      <c r="AP13" s="6">
        <f t="shared" si="60"/>
        <v>-31165.61</v>
      </c>
      <c r="AR13" s="6">
        <f t="shared" ref="AR13:BC13" si="61">-AR33</f>
        <v>-49999.579999999994</v>
      </c>
      <c r="AS13" s="6">
        <f t="shared" si="61"/>
        <v>-47288.31</v>
      </c>
      <c r="AT13" s="6">
        <f t="shared" si="61"/>
        <v>-43215.64</v>
      </c>
      <c r="AU13" s="6">
        <f t="shared" si="61"/>
        <v>-40319.950000000004</v>
      </c>
      <c r="AV13" s="6">
        <f t="shared" si="61"/>
        <v>-36709.49</v>
      </c>
      <c r="AW13" s="6">
        <f t="shared" si="61"/>
        <v>-44901.93</v>
      </c>
      <c r="AX13" s="6">
        <f t="shared" si="61"/>
        <v>-38392.959999999999</v>
      </c>
      <c r="AY13" s="6">
        <f t="shared" si="61"/>
        <v>-38014.94</v>
      </c>
      <c r="AZ13" s="6">
        <f t="shared" si="61"/>
        <v>-36425.930000000008</v>
      </c>
      <c r="BA13" s="6">
        <f t="shared" si="61"/>
        <v>-24732.46</v>
      </c>
      <c r="BB13" s="6">
        <f t="shared" si="61"/>
        <v>-34585.53</v>
      </c>
      <c r="BC13" s="6">
        <f t="shared" si="61"/>
        <v>-32016.89</v>
      </c>
      <c r="BE13" s="6">
        <f t="shared" ref="BE13:BP13" si="62">-BE33</f>
        <v>-52678.82</v>
      </c>
      <c r="BF13" s="6">
        <f t="shared" si="62"/>
        <v>-51201.63</v>
      </c>
      <c r="BG13" s="6">
        <f t="shared" si="62"/>
        <v>-48873.2</v>
      </c>
      <c r="BH13" s="6">
        <f t="shared" si="62"/>
        <v>-47110.76</v>
      </c>
      <c r="BI13" s="6">
        <f t="shared" si="62"/>
        <v>-46283.09</v>
      </c>
      <c r="BJ13" s="6">
        <f t="shared" si="62"/>
        <v>-41815.810000000005</v>
      </c>
      <c r="BK13" s="6">
        <f t="shared" si="62"/>
        <v>-54304.38</v>
      </c>
      <c r="BL13" s="6">
        <f t="shared" si="62"/>
        <v>-46194.400000000001</v>
      </c>
      <c r="BM13" s="6">
        <f t="shared" si="62"/>
        <v>-45120.639999999999</v>
      </c>
      <c r="BN13" s="6">
        <f t="shared" si="62"/>
        <v>-43492.130000000005</v>
      </c>
      <c r="BO13" s="6">
        <f t="shared" si="62"/>
        <v>-42087.360000000001</v>
      </c>
      <c r="BP13" s="6">
        <f t="shared" si="62"/>
        <v>-40773.200000000004</v>
      </c>
      <c r="BR13" s="6">
        <f t="shared" ref="BR13:CC13" si="63">-BR33</f>
        <v>-44719.05</v>
      </c>
      <c r="BS13" s="6">
        <f t="shared" si="63"/>
        <v>-41359.600000000006</v>
      </c>
      <c r="BT13" s="6">
        <f t="shared" si="63"/>
        <v>-39492.620000000003</v>
      </c>
      <c r="BU13" s="6">
        <f t="shared" si="63"/>
        <v>-38620.42</v>
      </c>
      <c r="BV13" s="6">
        <f t="shared" si="63"/>
        <v>-35123.620000000003</v>
      </c>
      <c r="BW13" s="6">
        <f t="shared" si="63"/>
        <v>-32402.370000000003</v>
      </c>
      <c r="BX13" s="6">
        <f t="shared" si="63"/>
        <v>-46112.98</v>
      </c>
      <c r="BY13" s="6">
        <f t="shared" si="63"/>
        <v>-44348.61</v>
      </c>
      <c r="BZ13" s="6">
        <f t="shared" si="63"/>
        <v>-43858.45</v>
      </c>
      <c r="CA13" s="6">
        <f t="shared" si="63"/>
        <v>-43519.07</v>
      </c>
      <c r="CB13" s="6">
        <f t="shared" si="63"/>
        <v>-39933.149999999994</v>
      </c>
      <c r="CC13" s="6">
        <f t="shared" si="63"/>
        <v>-39036.17</v>
      </c>
      <c r="CE13" s="6">
        <f t="shared" ref="CE13:CP13" si="64">-CE33</f>
        <v>-52466.21</v>
      </c>
      <c r="CF13" s="6">
        <f t="shared" si="64"/>
        <v>-47358.79</v>
      </c>
      <c r="CG13" s="6">
        <f t="shared" si="64"/>
        <v>-45532</v>
      </c>
      <c r="CH13" s="6">
        <f t="shared" si="64"/>
        <v>-44136.97</v>
      </c>
      <c r="CI13" s="6">
        <f t="shared" si="64"/>
        <v>-41896.1</v>
      </c>
      <c r="CJ13" s="6">
        <f t="shared" si="64"/>
        <v>-39835.39</v>
      </c>
      <c r="CK13" s="6">
        <f t="shared" si="64"/>
        <v>-51836.95</v>
      </c>
      <c r="CL13" s="6">
        <f t="shared" si="64"/>
        <v>-51269.49</v>
      </c>
      <c r="CM13" s="6">
        <f t="shared" si="64"/>
        <v>-50847.18</v>
      </c>
      <c r="CN13" s="6">
        <f t="shared" si="64"/>
        <v>-48970.22</v>
      </c>
      <c r="CO13" s="6">
        <f t="shared" si="64"/>
        <v>-49506.810000000005</v>
      </c>
      <c r="CP13" s="6">
        <f t="shared" si="64"/>
        <v>-45687.530000000006</v>
      </c>
      <c r="CR13" s="372">
        <f>-CR33</f>
        <v>-60077.799999999996</v>
      </c>
      <c r="CS13" s="372">
        <f t="shared" ref="CS13:DC13" si="65">-CS33</f>
        <v>-57581.82</v>
      </c>
      <c r="CT13" s="372">
        <f t="shared" si="65"/>
        <v>-55678.239999999998</v>
      </c>
      <c r="CU13" s="372">
        <f t="shared" si="65"/>
        <v>0</v>
      </c>
      <c r="CV13" s="372">
        <f t="shared" si="65"/>
        <v>0</v>
      </c>
      <c r="CW13" s="372">
        <f t="shared" si="65"/>
        <v>0</v>
      </c>
      <c r="CX13" s="372">
        <f t="shared" si="65"/>
        <v>0</v>
      </c>
      <c r="CY13" s="372">
        <f t="shared" si="65"/>
        <v>0</v>
      </c>
      <c r="CZ13" s="372">
        <f t="shared" si="65"/>
        <v>0</v>
      </c>
      <c r="DA13" s="372">
        <f t="shared" si="65"/>
        <v>0</v>
      </c>
      <c r="DB13" s="372">
        <f t="shared" si="65"/>
        <v>0</v>
      </c>
      <c r="DC13" s="372">
        <f t="shared" si="65"/>
        <v>0</v>
      </c>
    </row>
    <row r="14" spans="1:107" ht="14.25" customHeight="1">
      <c r="A14" s="217"/>
      <c r="B14" s="217"/>
      <c r="C14" s="217"/>
      <c r="D14" s="217"/>
      <c r="E14" s="217"/>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row>
    <row r="15" spans="1:107" ht="14.25" customHeight="1">
      <c r="A15" s="217"/>
      <c r="B15" s="219" t="s">
        <v>94</v>
      </c>
      <c r="C15" s="217"/>
      <c r="D15" s="217"/>
      <c r="E15" s="220"/>
      <c r="F15" s="220"/>
      <c r="G15" s="220"/>
      <c r="H15" s="220"/>
      <c r="I15" s="220"/>
      <c r="J15" s="220"/>
      <c r="K15" s="220"/>
      <c r="L15" s="220"/>
      <c r="M15" s="220"/>
      <c r="N15" s="220"/>
      <c r="O15" s="220"/>
      <c r="P15" s="220"/>
      <c r="Q15" s="218"/>
      <c r="R15" s="220">
        <f t="shared" ref="R15:AC15" si="66">SUM(R7:R13)</f>
        <v>0</v>
      </c>
      <c r="S15" s="220">
        <f t="shared" si="66"/>
        <v>0</v>
      </c>
      <c r="T15" s="220">
        <f t="shared" si="66"/>
        <v>0</v>
      </c>
      <c r="U15" s="220">
        <f t="shared" si="66"/>
        <v>0</v>
      </c>
      <c r="V15" s="220">
        <f t="shared" si="66"/>
        <v>0</v>
      </c>
      <c r="W15" s="220">
        <f t="shared" si="66"/>
        <v>0</v>
      </c>
      <c r="X15" s="220">
        <f t="shared" si="66"/>
        <v>0</v>
      </c>
      <c r="Y15" s="220">
        <f t="shared" si="66"/>
        <v>0</v>
      </c>
      <c r="Z15" s="220">
        <f t="shared" si="66"/>
        <v>0</v>
      </c>
      <c r="AA15" s="220">
        <f t="shared" si="66"/>
        <v>0</v>
      </c>
      <c r="AB15" s="220">
        <f t="shared" si="66"/>
        <v>0</v>
      </c>
      <c r="AC15" s="220">
        <f t="shared" si="66"/>
        <v>0</v>
      </c>
      <c r="AE15" s="220">
        <f t="shared" ref="AE15:AP15" si="67">SUM(AE7:AE13)</f>
        <v>0</v>
      </c>
      <c r="AF15" s="220">
        <f t="shared" si="67"/>
        <v>0</v>
      </c>
      <c r="AG15" s="220">
        <f t="shared" si="67"/>
        <v>0</v>
      </c>
      <c r="AH15" s="220">
        <f t="shared" si="67"/>
        <v>0</v>
      </c>
      <c r="AI15" s="220">
        <f t="shared" si="67"/>
        <v>0</v>
      </c>
      <c r="AJ15" s="220">
        <f t="shared" si="67"/>
        <v>0</v>
      </c>
      <c r="AK15" s="220">
        <f t="shared" si="67"/>
        <v>0</v>
      </c>
      <c r="AL15" s="220">
        <f t="shared" si="67"/>
        <v>0</v>
      </c>
      <c r="AM15" s="220">
        <f t="shared" si="67"/>
        <v>0</v>
      </c>
      <c r="AN15" s="220">
        <f t="shared" si="67"/>
        <v>0</v>
      </c>
      <c r="AO15" s="220">
        <f t="shared" si="67"/>
        <v>0</v>
      </c>
      <c r="AP15" s="220">
        <f t="shared" si="67"/>
        <v>0</v>
      </c>
      <c r="AR15" s="220">
        <f t="shared" ref="AR15:BC15" si="68">SUM(AR7:AR13)</f>
        <v>0</v>
      </c>
      <c r="AS15" s="220">
        <f t="shared" si="68"/>
        <v>0</v>
      </c>
      <c r="AT15" s="220">
        <f t="shared" si="68"/>
        <v>0</v>
      </c>
      <c r="AU15" s="220">
        <f t="shared" si="68"/>
        <v>0</v>
      </c>
      <c r="AV15" s="220">
        <f t="shared" si="68"/>
        <v>0</v>
      </c>
      <c r="AW15" s="220">
        <f t="shared" si="68"/>
        <v>0</v>
      </c>
      <c r="AX15" s="220">
        <f t="shared" si="68"/>
        <v>0</v>
      </c>
      <c r="AY15" s="220">
        <f t="shared" si="68"/>
        <v>0</v>
      </c>
      <c r="AZ15" s="220">
        <f t="shared" si="68"/>
        <v>0</v>
      </c>
      <c r="BA15" s="220">
        <f t="shared" si="68"/>
        <v>0</v>
      </c>
      <c r="BB15" s="220">
        <f t="shared" si="68"/>
        <v>0</v>
      </c>
      <c r="BC15" s="220">
        <f t="shared" si="68"/>
        <v>0</v>
      </c>
      <c r="BE15" s="220">
        <f t="shared" ref="BE15:BP15" si="69">SUM(BE7:BE13)</f>
        <v>0</v>
      </c>
      <c r="BF15" s="220">
        <f t="shared" si="69"/>
        <v>0</v>
      </c>
      <c r="BG15" s="220">
        <f t="shared" si="69"/>
        <v>0</v>
      </c>
      <c r="BH15" s="220">
        <f t="shared" si="69"/>
        <v>0</v>
      </c>
      <c r="BI15" s="220">
        <f t="shared" si="69"/>
        <v>0</v>
      </c>
      <c r="BJ15" s="220">
        <f t="shared" si="69"/>
        <v>0</v>
      </c>
      <c r="BK15" s="220">
        <f t="shared" si="69"/>
        <v>0</v>
      </c>
      <c r="BL15" s="220">
        <f t="shared" si="69"/>
        <v>0</v>
      </c>
      <c r="BM15" s="220">
        <f t="shared" si="69"/>
        <v>0</v>
      </c>
      <c r="BN15" s="220">
        <f t="shared" si="69"/>
        <v>0</v>
      </c>
      <c r="BO15" s="220">
        <f t="shared" si="69"/>
        <v>0</v>
      </c>
      <c r="BP15" s="220">
        <f t="shared" si="69"/>
        <v>0</v>
      </c>
      <c r="BR15" s="220">
        <f t="shared" ref="BR15:CC15" si="70">SUM(BR7:BR13)</f>
        <v>0</v>
      </c>
      <c r="BS15" s="220">
        <f t="shared" si="70"/>
        <v>0</v>
      </c>
      <c r="BT15" s="220">
        <f t="shared" si="70"/>
        <v>0</v>
      </c>
      <c r="BU15" s="220">
        <f t="shared" si="70"/>
        <v>0</v>
      </c>
      <c r="BV15" s="220">
        <f t="shared" si="70"/>
        <v>0</v>
      </c>
      <c r="BW15" s="220">
        <f t="shared" si="70"/>
        <v>0</v>
      </c>
      <c r="BX15" s="220">
        <f t="shared" si="70"/>
        <v>0</v>
      </c>
      <c r="BY15" s="220">
        <f t="shared" si="70"/>
        <v>0</v>
      </c>
      <c r="BZ15" s="220">
        <f t="shared" si="70"/>
        <v>0</v>
      </c>
      <c r="CA15" s="220">
        <f t="shared" si="70"/>
        <v>0</v>
      </c>
      <c r="CB15" s="220">
        <f t="shared" si="70"/>
        <v>0</v>
      </c>
      <c r="CC15" s="220">
        <f t="shared" si="70"/>
        <v>0</v>
      </c>
      <c r="CE15" s="220">
        <f t="shared" ref="CE15:DC15" si="71">SUM(CE7:CE13)</f>
        <v>0</v>
      </c>
      <c r="CF15" s="220">
        <f t="shared" si="71"/>
        <v>0</v>
      </c>
      <c r="CG15" s="220">
        <f t="shared" si="71"/>
        <v>0</v>
      </c>
      <c r="CH15" s="220">
        <f t="shared" si="71"/>
        <v>0</v>
      </c>
      <c r="CI15" s="220">
        <f t="shared" si="71"/>
        <v>0</v>
      </c>
      <c r="CJ15" s="220">
        <f t="shared" si="71"/>
        <v>0</v>
      </c>
      <c r="CK15" s="220">
        <f t="shared" si="71"/>
        <v>0</v>
      </c>
      <c r="CL15" s="220">
        <f t="shared" si="71"/>
        <v>0</v>
      </c>
      <c r="CM15" s="220">
        <f t="shared" si="71"/>
        <v>0</v>
      </c>
      <c r="CN15" s="220">
        <f t="shared" si="71"/>
        <v>0</v>
      </c>
      <c r="CO15" s="220">
        <f t="shared" si="71"/>
        <v>0</v>
      </c>
      <c r="CP15" s="220">
        <f t="shared" si="71"/>
        <v>0</v>
      </c>
      <c r="CR15" s="220">
        <f t="shared" si="71"/>
        <v>0</v>
      </c>
      <c r="CS15" s="220">
        <f t="shared" si="71"/>
        <v>0</v>
      </c>
      <c r="CT15" s="220">
        <f t="shared" si="71"/>
        <v>0</v>
      </c>
      <c r="CU15" s="220">
        <f t="shared" si="71"/>
        <v>52530.360000000008</v>
      </c>
      <c r="CV15" s="220">
        <f t="shared" si="71"/>
        <v>62361.530000000006</v>
      </c>
      <c r="CW15" s="220">
        <f t="shared" si="71"/>
        <v>61491.530000000006</v>
      </c>
      <c r="CX15" s="220">
        <f t="shared" si="71"/>
        <v>62361.530000000006</v>
      </c>
      <c r="CY15" s="220">
        <f t="shared" si="71"/>
        <v>62361.530000000006</v>
      </c>
      <c r="CZ15" s="220">
        <f t="shared" si="71"/>
        <v>62271.94000000001</v>
      </c>
      <c r="DA15" s="220">
        <f t="shared" si="71"/>
        <v>62361.530000000006</v>
      </c>
      <c r="DB15" s="220">
        <f t="shared" si="71"/>
        <v>62361.530000000006</v>
      </c>
      <c r="DC15" s="220">
        <f t="shared" si="71"/>
        <v>61929.19000000001</v>
      </c>
    </row>
    <row r="16" spans="1:107" ht="14.25" customHeight="1">
      <c r="A16" s="217"/>
      <c r="B16" s="219"/>
      <c r="C16" s="219"/>
      <c r="D16" s="219"/>
      <c r="E16" s="221"/>
      <c r="F16" s="221"/>
      <c r="G16" s="222"/>
      <c r="H16" s="221"/>
      <c r="I16" s="221"/>
      <c r="J16" s="221"/>
      <c r="K16" s="221"/>
      <c r="L16" s="221"/>
      <c r="M16" s="221"/>
      <c r="N16" s="221"/>
      <c r="O16" s="221"/>
      <c r="P16" s="221"/>
      <c r="Q16" s="221"/>
      <c r="R16" s="217"/>
      <c r="S16" s="217"/>
      <c r="T16" s="217"/>
      <c r="U16" s="217"/>
      <c r="V16" s="217"/>
      <c r="W16" s="217"/>
      <c r="X16" s="217"/>
      <c r="Y16" s="217"/>
      <c r="Z16" s="217"/>
      <c r="AA16" s="217"/>
      <c r="AB16" s="217"/>
      <c r="AC16" s="217"/>
    </row>
    <row r="17" spans="1:98" ht="14.25" customHeight="1">
      <c r="A17" s="217"/>
      <c r="B17" s="217"/>
      <c r="C17" s="217"/>
      <c r="D17" s="217"/>
      <c r="E17" s="217"/>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row>
    <row r="18" spans="1:98" ht="14.25" customHeight="1">
      <c r="A18" s="217"/>
      <c r="B18" s="217" t="s">
        <v>781</v>
      </c>
      <c r="C18" s="217"/>
      <c r="D18" s="217"/>
      <c r="E18" s="218"/>
      <c r="F18" s="218"/>
      <c r="G18" s="218"/>
      <c r="H18" s="218"/>
      <c r="I18" s="218"/>
      <c r="J18" s="218"/>
      <c r="K18" s="218"/>
      <c r="L18" s="218"/>
      <c r="M18" s="218"/>
      <c r="N18" s="218"/>
      <c r="O18" s="218"/>
      <c r="P18" s="218"/>
      <c r="Q18" s="218"/>
      <c r="R18" s="218">
        <v>53176.03</v>
      </c>
      <c r="S18" s="223">
        <v>53276.67</v>
      </c>
      <c r="T18" s="223">
        <v>49906.94</v>
      </c>
      <c r="U18" s="218">
        <v>46376.05</v>
      </c>
      <c r="V18" s="218">
        <v>44427.78</v>
      </c>
      <c r="W18" s="218">
        <v>42885.919999999998</v>
      </c>
      <c r="X18" s="218">
        <v>51446.720000000001</v>
      </c>
      <c r="Y18" s="218">
        <v>47226.77</v>
      </c>
      <c r="Z18" s="218">
        <v>45349.440000000002</v>
      </c>
      <c r="AA18" s="218">
        <v>43584.58</v>
      </c>
      <c r="AB18" s="218">
        <v>40357.11</v>
      </c>
      <c r="AC18" s="218">
        <v>38532.68</v>
      </c>
      <c r="AE18" s="218">
        <v>54046.95</v>
      </c>
      <c r="AF18" s="218">
        <v>50746.98</v>
      </c>
      <c r="AG18" s="218">
        <v>47792.56</v>
      </c>
      <c r="AH18" s="218">
        <v>46399.01</v>
      </c>
      <c r="AI18" s="20">
        <v>40295.29</v>
      </c>
      <c r="AJ18" s="20">
        <v>36982.78</v>
      </c>
      <c r="AK18" s="218">
        <v>48701.06</v>
      </c>
      <c r="AL18" s="218">
        <v>39486.47</v>
      </c>
      <c r="AM18" s="218">
        <v>38518.74</v>
      </c>
      <c r="AN18" s="218">
        <v>34337.97</v>
      </c>
      <c r="AO18" s="218">
        <v>33877.53</v>
      </c>
      <c r="AP18" s="218">
        <v>31288.959999999999</v>
      </c>
      <c r="AR18" s="218">
        <v>50698.27</v>
      </c>
      <c r="AS18" s="20">
        <v>47995.95</v>
      </c>
      <c r="AT18" s="20">
        <v>45288.35</v>
      </c>
      <c r="AU18" s="20">
        <v>41403.79</v>
      </c>
      <c r="AV18" s="20">
        <v>37596.949999999997</v>
      </c>
      <c r="AW18" s="20">
        <v>46766.15</v>
      </c>
      <c r="AX18" s="20">
        <v>56649.64</v>
      </c>
      <c r="AY18" s="20">
        <v>38618.78</v>
      </c>
      <c r="AZ18" s="20">
        <v>37192.370000000003</v>
      </c>
      <c r="BA18" s="20">
        <v>24732.46</v>
      </c>
      <c r="BB18" s="20">
        <v>52892.5</v>
      </c>
      <c r="BC18" s="20">
        <v>32436.89</v>
      </c>
      <c r="BE18" s="218">
        <v>54988.83</v>
      </c>
      <c r="BF18" s="20">
        <v>52335.63</v>
      </c>
      <c r="BG18" s="20">
        <v>49158.559999999998</v>
      </c>
      <c r="BH18" s="20">
        <v>47608.76</v>
      </c>
      <c r="BI18" s="20">
        <v>46283.09</v>
      </c>
      <c r="BJ18" s="20">
        <v>42991.41</v>
      </c>
      <c r="BK18" s="20">
        <v>55083.64</v>
      </c>
      <c r="BL18" s="20">
        <v>48645.120000000003</v>
      </c>
      <c r="BM18" s="20">
        <v>45120.639999999999</v>
      </c>
      <c r="BN18" s="20">
        <v>43992.33</v>
      </c>
      <c r="BO18" s="20">
        <v>43628.3</v>
      </c>
      <c r="BP18" s="20">
        <v>41608.15</v>
      </c>
      <c r="BR18" s="302">
        <v>44767.05</v>
      </c>
      <c r="BS18" s="20">
        <v>42602.23</v>
      </c>
      <c r="BT18" s="20">
        <v>42136.25</v>
      </c>
      <c r="BU18" s="20">
        <v>38620.42</v>
      </c>
      <c r="BV18" s="20">
        <v>38021.620000000003</v>
      </c>
      <c r="BW18" s="20">
        <v>34664.870000000003</v>
      </c>
      <c r="BX18" s="20">
        <v>46610.98</v>
      </c>
      <c r="BY18" s="20">
        <v>44744.61</v>
      </c>
      <c r="BZ18" s="20">
        <v>44290.45</v>
      </c>
      <c r="CA18" s="20">
        <v>43787.44</v>
      </c>
      <c r="CB18" s="20">
        <v>42410.99</v>
      </c>
      <c r="CC18" s="20">
        <v>39264.97</v>
      </c>
      <c r="CE18" s="302">
        <v>52889.18</v>
      </c>
      <c r="CF18" s="20">
        <v>51406.080000000002</v>
      </c>
      <c r="CG18" s="20">
        <v>48073.29</v>
      </c>
      <c r="CH18" s="20">
        <v>45132.97</v>
      </c>
      <c r="CI18" s="20">
        <v>43453.5</v>
      </c>
      <c r="CJ18" s="20">
        <v>40213.39</v>
      </c>
      <c r="CK18" s="20">
        <v>52160.02</v>
      </c>
      <c r="CL18" s="20">
        <v>51269.49</v>
      </c>
      <c r="CM18" s="20">
        <v>51226.94</v>
      </c>
      <c r="CN18" s="20">
        <v>48970.22</v>
      </c>
      <c r="CO18" s="20">
        <v>49886.37</v>
      </c>
      <c r="CP18" s="20">
        <v>46223.73</v>
      </c>
      <c r="CR18" s="20">
        <v>60378.78</v>
      </c>
      <c r="CS18" s="20">
        <v>57581.82</v>
      </c>
      <c r="CT18" s="20">
        <v>55678.239999999998</v>
      </c>
    </row>
    <row r="19" spans="1:98" ht="14.25" customHeight="1">
      <c r="A19" s="217"/>
      <c r="B19" s="217" t="s">
        <v>782</v>
      </c>
      <c r="C19" s="217"/>
      <c r="D19" s="217"/>
      <c r="E19" s="218"/>
      <c r="F19" s="218"/>
      <c r="G19" s="218"/>
      <c r="H19" s="218"/>
      <c r="I19" s="218"/>
      <c r="J19" s="218"/>
      <c r="K19" s="218"/>
      <c r="L19" s="218"/>
      <c r="M19" s="218"/>
      <c r="N19" s="218"/>
      <c r="O19" s="218"/>
      <c r="P19" s="218"/>
      <c r="Q19" s="218"/>
      <c r="R19" s="224">
        <v>-480</v>
      </c>
      <c r="S19" s="224">
        <v>-480</v>
      </c>
      <c r="T19" s="224">
        <v>-40</v>
      </c>
      <c r="U19" s="224">
        <v>-40</v>
      </c>
      <c r="V19" s="224">
        <v>-40</v>
      </c>
      <c r="W19" s="225">
        <v>-80.37</v>
      </c>
      <c r="X19" s="225">
        <v>-40</v>
      </c>
      <c r="Y19" s="225">
        <v>-210</v>
      </c>
      <c r="Z19" s="225">
        <v>-206.6</v>
      </c>
      <c r="AA19" s="225">
        <v>-320.72000000000003</v>
      </c>
      <c r="AB19" s="225">
        <v>-47.82</v>
      </c>
      <c r="AC19" s="226">
        <v>-198.8</v>
      </c>
      <c r="AE19" s="225">
        <v>-72.599999999999994</v>
      </c>
      <c r="AF19" s="225"/>
      <c r="AG19" s="227">
        <v>-224.8</v>
      </c>
      <c r="AH19" s="4">
        <v>-817.44</v>
      </c>
      <c r="AI19" s="4">
        <v>-310.92</v>
      </c>
      <c r="AJ19" s="5">
        <v>-150</v>
      </c>
      <c r="AK19" s="5">
        <v>-8029.92</v>
      </c>
      <c r="AL19" s="5">
        <v>-150</v>
      </c>
      <c r="AM19" s="5">
        <v>-150</v>
      </c>
      <c r="AN19" s="5">
        <v>-310.92</v>
      </c>
      <c r="AO19" s="87">
        <v>-48</v>
      </c>
      <c r="AP19" s="5">
        <v>-47.82</v>
      </c>
      <c r="AR19" s="90">
        <f>-'PC Expenditure 22-23'!D7</f>
        <v>-197.82</v>
      </c>
      <c r="AS19" s="5">
        <v>-47.82</v>
      </c>
      <c r="AT19" s="5">
        <v>-1058.73</v>
      </c>
      <c r="AU19" s="5">
        <v>-885.6</v>
      </c>
      <c r="AV19" s="5">
        <v>-744</v>
      </c>
      <c r="AW19" s="5">
        <v>-70.22</v>
      </c>
      <c r="AX19" s="5">
        <v>-17795.080000000002</v>
      </c>
      <c r="AY19" s="5">
        <v>-478.2</v>
      </c>
      <c r="AZ19" s="5">
        <v>-385.24</v>
      </c>
      <c r="BB19" s="5">
        <v>-17795.080000000002</v>
      </c>
      <c r="BC19" s="5">
        <v>-420</v>
      </c>
      <c r="BE19" s="90">
        <v>-420</v>
      </c>
      <c r="BF19" s="5">
        <v>-1134</v>
      </c>
      <c r="BG19" s="5">
        <v>-85.36</v>
      </c>
      <c r="BH19" s="5">
        <v>-498</v>
      </c>
      <c r="BJ19" s="5">
        <v>-1056</v>
      </c>
      <c r="BK19" s="5">
        <v>-85.36</v>
      </c>
      <c r="BL19" s="5">
        <v>-217.36</v>
      </c>
      <c r="BN19" s="5">
        <v>-300</v>
      </c>
      <c r="BO19" s="5">
        <v>-1540.94</v>
      </c>
      <c r="BP19" s="335">
        <v>-260.2</v>
      </c>
      <c r="BR19" s="90">
        <v>-48</v>
      </c>
      <c r="BS19">
        <v>-1242.6300000000001</v>
      </c>
      <c r="BT19">
        <v>-1401</v>
      </c>
      <c r="BV19">
        <v>-2898</v>
      </c>
      <c r="BW19">
        <v>-442.5</v>
      </c>
      <c r="BX19">
        <v>-498</v>
      </c>
      <c r="BY19">
        <v>-132</v>
      </c>
      <c r="BZ19">
        <v>-168</v>
      </c>
      <c r="CA19">
        <v>-108.37</v>
      </c>
      <c r="CB19">
        <v>-386.4</v>
      </c>
      <c r="CC19">
        <v>-132.80000000000001</v>
      </c>
      <c r="CE19">
        <v>-52</v>
      </c>
      <c r="CF19">
        <v>-547.99</v>
      </c>
      <c r="CG19">
        <v>-547.99</v>
      </c>
      <c r="CH19">
        <v>-996</v>
      </c>
      <c r="CI19">
        <v>-1038</v>
      </c>
      <c r="CJ19">
        <v>-378</v>
      </c>
      <c r="CK19">
        <v>-323.07</v>
      </c>
      <c r="CM19">
        <v>-379.76</v>
      </c>
      <c r="CO19">
        <v>-379.56</v>
      </c>
      <c r="CP19">
        <v>-536.20000000000005</v>
      </c>
      <c r="CR19">
        <v>-300.98</v>
      </c>
    </row>
    <row r="20" spans="1:98" ht="14.25" customHeight="1">
      <c r="A20" s="217"/>
      <c r="B20" s="217"/>
      <c r="C20" s="217"/>
      <c r="D20" s="217"/>
      <c r="E20" s="218"/>
      <c r="F20" s="218"/>
      <c r="G20" s="218"/>
      <c r="H20" s="218"/>
      <c r="I20" s="218"/>
      <c r="J20" s="218"/>
      <c r="K20" s="217"/>
      <c r="L20" s="217"/>
      <c r="M20" s="217"/>
      <c r="N20" s="217"/>
      <c r="O20" s="217"/>
      <c r="P20" s="218"/>
      <c r="Q20" s="218"/>
      <c r="R20" s="224">
        <v>-480</v>
      </c>
      <c r="S20" s="224">
        <v>-480</v>
      </c>
      <c r="T20" s="224">
        <v>-47.82</v>
      </c>
      <c r="U20" s="224">
        <v>-267.72000000000003</v>
      </c>
      <c r="V20" s="224">
        <v>-50</v>
      </c>
      <c r="W20" s="225">
        <v>-47.82</v>
      </c>
      <c r="X20" s="225">
        <v>-275.44</v>
      </c>
      <c r="Y20" s="225">
        <v>-275.44</v>
      </c>
      <c r="Z20" s="225">
        <v>-47.82</v>
      </c>
      <c r="AA20" s="225">
        <v>-2550</v>
      </c>
      <c r="AB20" s="225">
        <v>-1056</v>
      </c>
      <c r="AC20" s="226">
        <v>-47.82</v>
      </c>
      <c r="AE20" s="224">
        <v>-14.39</v>
      </c>
      <c r="AG20" s="5">
        <v>-817.44</v>
      </c>
      <c r="AH20" s="4">
        <v>-150</v>
      </c>
      <c r="AI20" s="4">
        <v>-47.82</v>
      </c>
      <c r="AJ20" s="4">
        <v>-225</v>
      </c>
      <c r="AK20" s="5">
        <v>-47.82</v>
      </c>
      <c r="AL20" s="4">
        <v>-47.82</v>
      </c>
      <c r="AM20" s="4">
        <v>-19254</v>
      </c>
      <c r="AN20" s="4">
        <v>-47.82</v>
      </c>
      <c r="AO20" s="87">
        <v>-108</v>
      </c>
      <c r="AP20" s="4">
        <v>-47.82</v>
      </c>
      <c r="AR20" s="90">
        <v>-40</v>
      </c>
      <c r="AS20" s="5">
        <v>-462</v>
      </c>
      <c r="AT20" s="5">
        <v>-240</v>
      </c>
      <c r="AU20" s="5">
        <v>-30</v>
      </c>
      <c r="AV20" s="5">
        <v>-47.82</v>
      </c>
      <c r="AW20" s="5">
        <v>-1794</v>
      </c>
      <c r="AX20" s="5">
        <v>-315.95999999999998</v>
      </c>
      <c r="AY20" s="5">
        <v>-30</v>
      </c>
      <c r="AZ20" s="5">
        <v>-75.599999999999994</v>
      </c>
      <c r="BB20" s="5">
        <v>-91.89</v>
      </c>
      <c r="BE20" s="90">
        <v>-1796.82</v>
      </c>
      <c r="BG20" s="5">
        <v>-200</v>
      </c>
      <c r="BJ20" s="5">
        <v>-72.599999999999994</v>
      </c>
      <c r="BK20" s="5">
        <v>-315.89999999999998</v>
      </c>
      <c r="BL20" s="5">
        <v>-217.36</v>
      </c>
      <c r="BN20" s="5">
        <v>-104.2</v>
      </c>
      <c r="BP20" s="335">
        <v>-498</v>
      </c>
      <c r="BR20" s="90"/>
      <c r="BT20">
        <v>-1242.6300000000001</v>
      </c>
      <c r="BW20">
        <v>-996</v>
      </c>
      <c r="BY20">
        <v>-264</v>
      </c>
      <c r="BZ20">
        <v>-264</v>
      </c>
      <c r="CA20">
        <v>-100</v>
      </c>
      <c r="CB20">
        <v>-1983.44</v>
      </c>
      <c r="CC20">
        <v>-96</v>
      </c>
      <c r="CE20">
        <v>-370.97</v>
      </c>
      <c r="CF20">
        <v>-1536</v>
      </c>
      <c r="CG20">
        <v>-1447.3</v>
      </c>
      <c r="CI20">
        <v>-163</v>
      </c>
    </row>
    <row r="21" spans="1:98" ht="14.25" customHeight="1">
      <c r="A21" s="217"/>
      <c r="B21" s="217"/>
      <c r="C21" s="217"/>
      <c r="D21" s="217"/>
      <c r="E21" s="218"/>
      <c r="F21" s="218"/>
      <c r="G21" s="218"/>
      <c r="H21" s="218"/>
      <c r="I21" s="218"/>
      <c r="J21" s="218"/>
      <c r="K21" s="217"/>
      <c r="L21" s="217"/>
      <c r="M21" s="217"/>
      <c r="N21" s="217"/>
      <c r="O21" s="217"/>
      <c r="P21" s="217"/>
      <c r="Q21" s="217"/>
      <c r="R21" s="224">
        <v>-40</v>
      </c>
      <c r="S21" s="224">
        <v>-40</v>
      </c>
      <c r="T21" s="224">
        <v>-47.82</v>
      </c>
      <c r="U21" s="224">
        <v>-47.82</v>
      </c>
      <c r="V21" s="224">
        <v>-47.82</v>
      </c>
      <c r="W21" s="225">
        <v>-47.82</v>
      </c>
      <c r="X21" s="225">
        <v>-47.82</v>
      </c>
      <c r="Y21" s="224"/>
      <c r="Z21" s="225">
        <v>-39.99</v>
      </c>
      <c r="AA21" s="224"/>
      <c r="AB21" s="225">
        <v>-357.32</v>
      </c>
      <c r="AC21" s="226">
        <v>-69.11</v>
      </c>
      <c r="AE21" s="4">
        <v>-326.12</v>
      </c>
      <c r="AG21" s="5">
        <v>-150</v>
      </c>
      <c r="AH21" s="4">
        <v>-310.92</v>
      </c>
      <c r="AI21" s="5">
        <v>-150</v>
      </c>
      <c r="AJ21" s="5">
        <v>-47.82</v>
      </c>
      <c r="AK21" s="5">
        <v>-150</v>
      </c>
      <c r="AM21" s="5">
        <v>-385.24</v>
      </c>
      <c r="AO21" s="5">
        <v>-332.81</v>
      </c>
      <c r="AP21" s="5">
        <v>-27.71</v>
      </c>
      <c r="AR21" s="90">
        <v>-67.86</v>
      </c>
      <c r="AS21" s="5">
        <v>-197.82</v>
      </c>
      <c r="AT21" s="5">
        <v>-80.92</v>
      </c>
      <c r="AU21" s="5">
        <v>-47.82</v>
      </c>
      <c r="AV21" s="5">
        <v>-47.82</v>
      </c>
      <c r="AX21" s="5">
        <v>-95.64</v>
      </c>
      <c r="AY21" s="5">
        <v>-95.64</v>
      </c>
      <c r="AZ21" s="5">
        <v>-275.60000000000002</v>
      </c>
      <c r="BB21" s="5">
        <v>-420</v>
      </c>
      <c r="BE21" s="90">
        <v>-93.19</v>
      </c>
      <c r="BJ21" s="5">
        <v>-47</v>
      </c>
      <c r="BK21" s="5">
        <v>-378</v>
      </c>
      <c r="BL21" s="5">
        <v>-2016</v>
      </c>
      <c r="BN21" s="5">
        <v>-96</v>
      </c>
      <c r="BP21" s="335">
        <v>-40</v>
      </c>
      <c r="BR21" s="90"/>
      <c r="BW21">
        <v>-378</v>
      </c>
      <c r="CA21">
        <v>-60</v>
      </c>
      <c r="CB21">
        <v>-108</v>
      </c>
      <c r="CE21" s="90"/>
      <c r="CF21">
        <v>-1447.3</v>
      </c>
      <c r="CG21">
        <v>-276</v>
      </c>
      <c r="CI21">
        <v>-126</v>
      </c>
    </row>
    <row r="22" spans="1:98" ht="14.25" customHeight="1">
      <c r="A22" s="217"/>
      <c r="B22" s="217"/>
      <c r="C22" s="217"/>
      <c r="D22" s="217"/>
      <c r="E22" s="218"/>
      <c r="F22" s="218"/>
      <c r="G22" s="218"/>
      <c r="H22" s="218"/>
      <c r="I22" s="218"/>
      <c r="J22" s="218"/>
      <c r="K22" s="217"/>
      <c r="L22" s="217"/>
      <c r="M22" s="217"/>
      <c r="N22" s="217"/>
      <c r="O22" s="217"/>
      <c r="P22" s="217"/>
      <c r="Q22" s="217"/>
      <c r="R22" s="224">
        <v>-269.02</v>
      </c>
      <c r="S22" s="224">
        <v>-269.02</v>
      </c>
      <c r="T22" s="224"/>
      <c r="U22" s="224">
        <v>-67.78</v>
      </c>
      <c r="V22" s="224"/>
      <c r="W22" s="225">
        <v>-50</v>
      </c>
      <c r="X22" s="225">
        <v>-75</v>
      </c>
      <c r="Y22" s="224"/>
      <c r="Z22" s="225">
        <v>-240</v>
      </c>
      <c r="AA22" s="224"/>
      <c r="AB22" s="225">
        <v>-14.39</v>
      </c>
      <c r="AC22" s="226">
        <v>-336</v>
      </c>
      <c r="AE22" s="4">
        <v>-200</v>
      </c>
      <c r="AG22" s="128">
        <v>-100</v>
      </c>
      <c r="AH22" s="4">
        <v>-96.36</v>
      </c>
      <c r="AI22" s="4">
        <v>-47.82</v>
      </c>
      <c r="AK22" s="5">
        <v>-71.12</v>
      </c>
      <c r="AO22" s="87">
        <v>-260</v>
      </c>
      <c r="AR22" s="90">
        <v>-332.71</v>
      </c>
      <c r="AT22" s="5">
        <v>-30</v>
      </c>
      <c r="AU22" s="5">
        <v>-72.599999999999994</v>
      </c>
      <c r="AV22" s="5">
        <v>-47.82</v>
      </c>
      <c r="AX22" s="5">
        <v>-20</v>
      </c>
      <c r="AZ22" s="5">
        <v>-30</v>
      </c>
      <c r="BE22" s="90"/>
      <c r="BP22" s="335">
        <v>-36.75</v>
      </c>
      <c r="BR22" s="90"/>
      <c r="BW22">
        <v>-446</v>
      </c>
      <c r="CE22" s="90"/>
      <c r="CF22">
        <v>-240</v>
      </c>
      <c r="CG22">
        <v>-270</v>
      </c>
      <c r="CI22">
        <v>-230.4</v>
      </c>
    </row>
    <row r="23" spans="1:98" ht="14.25" customHeight="1">
      <c r="A23" s="217"/>
      <c r="B23" s="217"/>
      <c r="C23" s="217"/>
      <c r="D23" s="217"/>
      <c r="E23" s="218"/>
      <c r="F23" s="218"/>
      <c r="G23" s="218"/>
      <c r="H23" s="218"/>
      <c r="I23" s="218"/>
      <c r="J23" s="218"/>
      <c r="K23" s="217"/>
      <c r="L23" s="217"/>
      <c r="M23" s="217"/>
      <c r="N23" s="217"/>
      <c r="O23" s="217"/>
      <c r="P23" s="217"/>
      <c r="Q23" s="217"/>
      <c r="R23" s="224">
        <v>-47.82</v>
      </c>
      <c r="S23" s="224">
        <v>-250</v>
      </c>
      <c r="T23" s="224">
        <v>-47.82</v>
      </c>
      <c r="U23" s="224">
        <v>-55.2</v>
      </c>
      <c r="V23" s="224"/>
      <c r="W23" s="224">
        <v>-40</v>
      </c>
      <c r="X23" s="224"/>
      <c r="Y23" s="224"/>
      <c r="Z23" s="225">
        <v>-214.8</v>
      </c>
      <c r="AA23" s="224"/>
      <c r="AB23" s="224"/>
      <c r="AC23" s="228">
        <v>-72.599999999999994</v>
      </c>
      <c r="AE23" s="5">
        <v>-40</v>
      </c>
      <c r="AF23" s="4">
        <v>-47.82</v>
      </c>
      <c r="AH23" s="4">
        <v>-55.14</v>
      </c>
      <c r="AK23" s="5">
        <v>-408</v>
      </c>
      <c r="AO23" s="87">
        <v>-47.82</v>
      </c>
      <c r="AR23" s="90">
        <v>-60.3</v>
      </c>
      <c r="AT23" s="5">
        <v>-385.24</v>
      </c>
      <c r="AU23" s="5">
        <v>-47.82</v>
      </c>
      <c r="AX23" s="5">
        <v>-30</v>
      </c>
      <c r="BE23" s="90"/>
      <c r="BR23" s="90"/>
      <c r="CE23" s="90"/>
      <c r="CF23">
        <v>-276</v>
      </c>
    </row>
    <row r="24" spans="1:98" ht="14.25" customHeight="1">
      <c r="A24" s="217"/>
      <c r="B24" s="217"/>
      <c r="C24" s="217"/>
      <c r="D24" s="217"/>
      <c r="E24" s="218"/>
      <c r="F24" s="218"/>
      <c r="G24" s="218"/>
      <c r="H24" s="218"/>
      <c r="I24" s="218"/>
      <c r="J24" s="218"/>
      <c r="K24" s="217"/>
      <c r="L24" s="217"/>
      <c r="M24" s="217"/>
      <c r="N24" s="217"/>
      <c r="O24" s="217"/>
      <c r="P24" s="217"/>
      <c r="Q24" s="217"/>
      <c r="R24" s="224">
        <v>-275</v>
      </c>
      <c r="S24" s="224">
        <v>-750</v>
      </c>
      <c r="T24" s="224">
        <v>-113.94</v>
      </c>
      <c r="U24" s="224">
        <v>-660</v>
      </c>
      <c r="V24" s="224"/>
      <c r="W24" s="225">
        <v>-54.28</v>
      </c>
      <c r="X24" s="224"/>
      <c r="Y24" s="224"/>
      <c r="Z24" s="225">
        <v>-144</v>
      </c>
      <c r="AA24" s="224"/>
      <c r="AB24" s="224"/>
      <c r="AC24" s="228">
        <v>-14.39</v>
      </c>
      <c r="AE24" s="5">
        <v>-322.02999999999997</v>
      </c>
      <c r="AF24" s="4">
        <v>-310.92</v>
      </c>
      <c r="AH24" s="4">
        <v>-47.82</v>
      </c>
      <c r="AK24" s="5">
        <v>-12.19</v>
      </c>
      <c r="AO24" s="87">
        <v>-198</v>
      </c>
      <c r="AT24" s="5">
        <v>-230</v>
      </c>
    </row>
    <row r="25" spans="1:98" ht="14.25" customHeight="1">
      <c r="A25" s="217"/>
      <c r="B25" s="217"/>
      <c r="C25" s="217"/>
      <c r="D25" s="217"/>
      <c r="E25" s="218"/>
      <c r="F25" s="218"/>
      <c r="G25" s="218"/>
      <c r="H25" s="218"/>
      <c r="I25" s="218"/>
      <c r="J25" s="218"/>
      <c r="K25" s="217"/>
      <c r="L25" s="217"/>
      <c r="M25" s="217"/>
      <c r="N25" s="217"/>
      <c r="O25" s="217"/>
      <c r="P25" s="217"/>
      <c r="Q25" s="217"/>
      <c r="R25" s="224">
        <v>-269.02</v>
      </c>
      <c r="S25" s="224">
        <v>-480</v>
      </c>
      <c r="T25" s="224">
        <v>-480</v>
      </c>
      <c r="U25" s="224"/>
      <c r="V25" s="224"/>
      <c r="W25" s="224"/>
      <c r="X25" s="224"/>
      <c r="Y25" s="224"/>
      <c r="Z25" s="225"/>
      <c r="AA25" s="224"/>
      <c r="AB25" s="224"/>
      <c r="AC25" s="224"/>
      <c r="AE25" s="4">
        <v>-840</v>
      </c>
      <c r="AH25" s="4">
        <v>-3804</v>
      </c>
      <c r="AT25" s="5">
        <v>-47.82</v>
      </c>
    </row>
    <row r="26" spans="1:98" ht="14.25" customHeight="1">
      <c r="A26" s="217"/>
      <c r="B26" s="217"/>
      <c r="C26" s="217"/>
      <c r="D26" s="217"/>
      <c r="E26" s="218"/>
      <c r="F26" s="218"/>
      <c r="G26" s="218"/>
      <c r="H26" s="218"/>
      <c r="I26" s="218"/>
      <c r="J26" s="218"/>
      <c r="K26" s="217"/>
      <c r="L26" s="217"/>
      <c r="M26" s="217"/>
      <c r="N26" s="217"/>
      <c r="O26" s="217"/>
      <c r="P26" s="217"/>
      <c r="Q26" s="217"/>
      <c r="R26" s="224"/>
      <c r="S26" s="224">
        <v>-480</v>
      </c>
      <c r="T26" s="224">
        <v>-269.02</v>
      </c>
      <c r="U26" s="224"/>
      <c r="V26" s="224"/>
      <c r="W26" s="224"/>
      <c r="X26" s="224"/>
      <c r="Y26" s="224"/>
      <c r="Z26" s="224"/>
      <c r="AA26" s="224"/>
      <c r="AB26" s="224"/>
      <c r="AC26" s="224"/>
    </row>
    <row r="27" spans="1:98" ht="14.25" customHeight="1">
      <c r="A27" s="217"/>
      <c r="B27" s="217"/>
      <c r="C27" s="217"/>
      <c r="D27" s="217"/>
      <c r="E27" s="218"/>
      <c r="F27" s="218"/>
      <c r="G27" s="218"/>
      <c r="H27" s="218"/>
      <c r="I27" s="218"/>
      <c r="J27" s="218"/>
      <c r="K27" s="217"/>
      <c r="L27" s="217"/>
      <c r="M27" s="217"/>
      <c r="N27" s="217"/>
      <c r="O27" s="217"/>
      <c r="P27" s="217"/>
      <c r="Q27" s="217"/>
      <c r="R27" s="224"/>
      <c r="S27" s="224">
        <v>-47.82</v>
      </c>
      <c r="T27" s="224">
        <v>-50</v>
      </c>
      <c r="U27" s="224">
        <v>-50</v>
      </c>
      <c r="V27" s="224"/>
      <c r="W27" s="224"/>
      <c r="X27" s="224"/>
      <c r="Y27" s="224"/>
      <c r="Z27" s="224"/>
      <c r="AA27" s="224"/>
      <c r="AB27" s="224"/>
      <c r="AC27" s="224"/>
      <c r="AE27" s="5">
        <v>-47.82</v>
      </c>
      <c r="AF27" s="4">
        <v>-47.82</v>
      </c>
    </row>
    <row r="28" spans="1:98" ht="14.25" customHeight="1">
      <c r="A28" s="217"/>
      <c r="B28" s="217"/>
      <c r="C28" s="217"/>
      <c r="D28" s="217"/>
      <c r="E28" s="218"/>
      <c r="F28" s="218"/>
      <c r="G28" s="218"/>
      <c r="H28" s="218"/>
      <c r="I28" s="218"/>
      <c r="J28" s="218"/>
      <c r="K28" s="217"/>
      <c r="L28" s="217"/>
      <c r="M28" s="217"/>
      <c r="N28" s="217"/>
      <c r="O28" s="217"/>
      <c r="P28" s="217"/>
      <c r="Q28" s="217"/>
      <c r="R28" s="224"/>
      <c r="S28" s="224">
        <v>-269.02</v>
      </c>
      <c r="T28" s="224">
        <v>-807.57</v>
      </c>
      <c r="U28" s="224"/>
      <c r="V28" s="224"/>
      <c r="W28" s="224"/>
      <c r="X28" s="224"/>
      <c r="Y28" s="224"/>
      <c r="Z28" s="224"/>
      <c r="AA28" s="224"/>
      <c r="AB28" s="224"/>
      <c r="AC28" s="224"/>
    </row>
    <row r="29" spans="1:98" ht="14.25" customHeight="1">
      <c r="A29" s="217"/>
      <c r="B29" s="217"/>
      <c r="C29" s="217"/>
      <c r="D29" s="217"/>
      <c r="E29" s="218"/>
      <c r="F29" s="218"/>
      <c r="G29" s="218"/>
      <c r="H29" s="218"/>
      <c r="I29" s="218"/>
      <c r="J29" s="218"/>
      <c r="K29" s="217"/>
      <c r="L29" s="217"/>
      <c r="M29" s="217"/>
      <c r="N29" s="217"/>
      <c r="O29" s="217"/>
      <c r="P29" s="217"/>
      <c r="Q29" s="217"/>
      <c r="R29" s="224"/>
      <c r="S29" s="224">
        <v>-47.82</v>
      </c>
      <c r="T29" s="224">
        <v>-308.57</v>
      </c>
      <c r="U29" s="224"/>
      <c r="V29" s="224"/>
      <c r="W29" s="224"/>
      <c r="X29" s="224"/>
      <c r="Y29" s="224"/>
      <c r="Z29" s="224"/>
      <c r="AA29" s="224"/>
      <c r="AB29" s="224"/>
      <c r="AC29" s="224"/>
    </row>
    <row r="30" spans="1:98" ht="14.25" customHeight="1">
      <c r="A30" s="217"/>
      <c r="B30" s="217"/>
      <c r="C30" s="217"/>
      <c r="D30" s="217"/>
      <c r="E30" s="218"/>
      <c r="F30" s="218"/>
      <c r="G30" s="218"/>
      <c r="H30" s="218"/>
      <c r="I30" s="218"/>
      <c r="J30" s="218"/>
      <c r="K30" s="217"/>
      <c r="L30" s="217"/>
      <c r="M30" s="217"/>
      <c r="N30" s="217"/>
      <c r="O30" s="217"/>
      <c r="P30" s="217"/>
      <c r="Q30" s="217"/>
      <c r="R30" s="224"/>
      <c r="S30" s="224">
        <v>-269.02</v>
      </c>
      <c r="T30" s="224"/>
      <c r="U30" s="224"/>
      <c r="V30" s="224"/>
      <c r="W30" s="224"/>
      <c r="X30" s="224"/>
      <c r="Y30" s="224"/>
      <c r="Z30" s="224"/>
      <c r="AA30" s="224"/>
      <c r="AB30" s="224"/>
      <c r="AC30" s="224"/>
    </row>
    <row r="31" spans="1:98" ht="14.25" customHeight="1">
      <c r="A31" s="217"/>
      <c r="B31" s="217" t="s">
        <v>783</v>
      </c>
      <c r="C31" s="217"/>
      <c r="D31" s="217"/>
      <c r="E31" s="218"/>
      <c r="F31" s="218"/>
      <c r="G31" s="218"/>
      <c r="H31" s="218"/>
      <c r="I31" s="218"/>
      <c r="J31" s="218"/>
      <c r="K31" s="217"/>
      <c r="L31" s="217"/>
      <c r="M31" s="217"/>
      <c r="N31" s="217"/>
      <c r="O31" s="217"/>
      <c r="P31" s="217"/>
      <c r="Q31" s="217"/>
      <c r="R31" s="217"/>
      <c r="S31" s="217"/>
      <c r="T31" s="217"/>
      <c r="U31" s="217"/>
      <c r="V31" s="217"/>
      <c r="W31" s="217"/>
      <c r="X31" s="217"/>
      <c r="Y31" s="217"/>
      <c r="Z31" s="217"/>
      <c r="AA31" s="217"/>
      <c r="AB31" s="217"/>
      <c r="AC31" s="217"/>
    </row>
    <row r="32" spans="1:98" ht="14.25" customHeight="1">
      <c r="A32" s="217"/>
      <c r="B32" s="217"/>
      <c r="C32" s="217"/>
      <c r="D32" s="217"/>
      <c r="E32" s="224"/>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row>
    <row r="33" spans="1:107" ht="14.25" customHeight="1">
      <c r="A33" s="217"/>
      <c r="B33" s="217"/>
      <c r="C33" s="217"/>
      <c r="D33" s="217"/>
      <c r="E33" s="220">
        <f t="shared" ref="E33:P33" si="72">SUM(E18:E31)</f>
        <v>0</v>
      </c>
      <c r="F33" s="220">
        <f t="shared" si="72"/>
        <v>0</v>
      </c>
      <c r="G33" s="220">
        <f t="shared" si="72"/>
        <v>0</v>
      </c>
      <c r="H33" s="220">
        <f t="shared" si="72"/>
        <v>0</v>
      </c>
      <c r="I33" s="220">
        <f t="shared" si="72"/>
        <v>0</v>
      </c>
      <c r="J33" s="220">
        <f t="shared" si="72"/>
        <v>0</v>
      </c>
      <c r="K33" s="220">
        <f t="shared" si="72"/>
        <v>0</v>
      </c>
      <c r="L33" s="220">
        <f t="shared" si="72"/>
        <v>0</v>
      </c>
      <c r="M33" s="220">
        <f t="shared" si="72"/>
        <v>0</v>
      </c>
      <c r="N33" s="220">
        <f t="shared" si="72"/>
        <v>0</v>
      </c>
      <c r="O33" s="220">
        <f t="shared" si="72"/>
        <v>0</v>
      </c>
      <c r="P33" s="220">
        <f t="shared" si="72"/>
        <v>0</v>
      </c>
      <c r="Q33" s="218"/>
      <c r="R33" s="220">
        <f t="shared" ref="R33:AC33" si="73">SUM(R18:R31)</f>
        <v>51315.170000000006</v>
      </c>
      <c r="S33" s="220">
        <f t="shared" si="73"/>
        <v>49413.970000000008</v>
      </c>
      <c r="T33" s="220">
        <f t="shared" si="73"/>
        <v>47694.380000000005</v>
      </c>
      <c r="U33" s="220">
        <f t="shared" si="73"/>
        <v>45187.530000000006</v>
      </c>
      <c r="V33" s="220">
        <f t="shared" si="73"/>
        <v>44289.96</v>
      </c>
      <c r="W33" s="220">
        <f t="shared" si="73"/>
        <v>42565.63</v>
      </c>
      <c r="X33" s="220">
        <f t="shared" si="73"/>
        <v>51008.46</v>
      </c>
      <c r="Y33" s="220">
        <f t="shared" si="73"/>
        <v>46741.329999999994</v>
      </c>
      <c r="Z33" s="220">
        <f t="shared" si="73"/>
        <v>44456.23</v>
      </c>
      <c r="AA33" s="220">
        <f t="shared" si="73"/>
        <v>40713.86</v>
      </c>
      <c r="AB33" s="220">
        <f t="shared" si="73"/>
        <v>38881.58</v>
      </c>
      <c r="AC33" s="220">
        <f t="shared" si="73"/>
        <v>37793.96</v>
      </c>
      <c r="AE33" s="220">
        <f t="shared" ref="AE33:AP33" si="74">SUM(AE18:AE31)</f>
        <v>52183.99</v>
      </c>
      <c r="AF33" s="220">
        <f t="shared" si="74"/>
        <v>50340.420000000006</v>
      </c>
      <c r="AG33" s="220">
        <f t="shared" si="74"/>
        <v>46500.319999999992</v>
      </c>
      <c r="AH33" s="220">
        <f t="shared" si="74"/>
        <v>41117.33</v>
      </c>
      <c r="AI33" s="220">
        <f t="shared" si="74"/>
        <v>39738.730000000003</v>
      </c>
      <c r="AJ33" s="220">
        <f t="shared" si="74"/>
        <v>36559.96</v>
      </c>
      <c r="AK33" s="220">
        <f t="shared" si="74"/>
        <v>39982.009999999995</v>
      </c>
      <c r="AL33" s="220">
        <f t="shared" si="74"/>
        <v>39288.65</v>
      </c>
      <c r="AM33" s="220">
        <f t="shared" si="74"/>
        <v>18729.499999999996</v>
      </c>
      <c r="AN33" s="220">
        <f t="shared" si="74"/>
        <v>33979.230000000003</v>
      </c>
      <c r="AO33" s="220">
        <f t="shared" si="74"/>
        <v>32882.9</v>
      </c>
      <c r="AP33" s="220">
        <f t="shared" si="74"/>
        <v>31165.61</v>
      </c>
      <c r="AR33" s="220">
        <f t="shared" ref="AR33:BC33" si="75">SUM(AR18:AR31)</f>
        <v>49999.579999999994</v>
      </c>
      <c r="AS33" s="220">
        <f t="shared" si="75"/>
        <v>47288.31</v>
      </c>
      <c r="AT33" s="220">
        <f t="shared" si="75"/>
        <v>43215.64</v>
      </c>
      <c r="AU33" s="220">
        <f t="shared" si="75"/>
        <v>40319.950000000004</v>
      </c>
      <c r="AV33" s="220">
        <f t="shared" si="75"/>
        <v>36709.49</v>
      </c>
      <c r="AW33" s="220">
        <f t="shared" si="75"/>
        <v>44901.93</v>
      </c>
      <c r="AX33" s="220">
        <f t="shared" si="75"/>
        <v>38392.959999999999</v>
      </c>
      <c r="AY33" s="220">
        <f t="shared" si="75"/>
        <v>38014.94</v>
      </c>
      <c r="AZ33" s="220">
        <f t="shared" si="75"/>
        <v>36425.930000000008</v>
      </c>
      <c r="BA33" s="220">
        <f t="shared" si="75"/>
        <v>24732.46</v>
      </c>
      <c r="BB33" s="220">
        <f t="shared" si="75"/>
        <v>34585.53</v>
      </c>
      <c r="BC33" s="220">
        <f t="shared" si="75"/>
        <v>32016.89</v>
      </c>
      <c r="BE33" s="220">
        <f t="shared" ref="BE33:BP33" si="76">SUM(BE18:BE31)</f>
        <v>52678.82</v>
      </c>
      <c r="BF33" s="220">
        <f t="shared" si="76"/>
        <v>51201.63</v>
      </c>
      <c r="BG33" s="220">
        <f t="shared" si="76"/>
        <v>48873.2</v>
      </c>
      <c r="BH33" s="220">
        <f t="shared" si="76"/>
        <v>47110.76</v>
      </c>
      <c r="BI33" s="220">
        <f t="shared" si="76"/>
        <v>46283.09</v>
      </c>
      <c r="BJ33" s="220">
        <f t="shared" si="76"/>
        <v>41815.810000000005</v>
      </c>
      <c r="BK33" s="220">
        <f t="shared" si="76"/>
        <v>54304.38</v>
      </c>
      <c r="BL33" s="220">
        <f t="shared" si="76"/>
        <v>46194.400000000001</v>
      </c>
      <c r="BM33" s="220">
        <f t="shared" si="76"/>
        <v>45120.639999999999</v>
      </c>
      <c r="BN33" s="220">
        <f t="shared" si="76"/>
        <v>43492.130000000005</v>
      </c>
      <c r="BO33" s="220">
        <f t="shared" si="76"/>
        <v>42087.360000000001</v>
      </c>
      <c r="BP33" s="220">
        <f t="shared" si="76"/>
        <v>40773.200000000004</v>
      </c>
      <c r="BR33" s="220">
        <f t="shared" ref="BR33:CC33" si="77">SUM(BR18:BR31)</f>
        <v>44719.05</v>
      </c>
      <c r="BS33" s="220">
        <f t="shared" si="77"/>
        <v>41359.600000000006</v>
      </c>
      <c r="BT33" s="220">
        <f t="shared" si="77"/>
        <v>39492.620000000003</v>
      </c>
      <c r="BU33" s="220">
        <f t="shared" si="77"/>
        <v>38620.42</v>
      </c>
      <c r="BV33" s="220">
        <f t="shared" si="77"/>
        <v>35123.620000000003</v>
      </c>
      <c r="BW33" s="220">
        <f t="shared" si="77"/>
        <v>32402.370000000003</v>
      </c>
      <c r="BX33" s="220">
        <f t="shared" si="77"/>
        <v>46112.98</v>
      </c>
      <c r="BY33" s="220">
        <f t="shared" si="77"/>
        <v>44348.61</v>
      </c>
      <c r="BZ33" s="220">
        <f t="shared" si="77"/>
        <v>43858.45</v>
      </c>
      <c r="CA33" s="220">
        <f t="shared" si="77"/>
        <v>43519.07</v>
      </c>
      <c r="CB33" s="220">
        <f t="shared" si="77"/>
        <v>39933.149999999994</v>
      </c>
      <c r="CC33" s="220">
        <f t="shared" si="77"/>
        <v>39036.17</v>
      </c>
      <c r="CE33" s="220">
        <f t="shared" ref="CE33:DC33" si="78">SUM(CE18:CE31)</f>
        <v>52466.21</v>
      </c>
      <c r="CF33" s="220">
        <f t="shared" si="78"/>
        <v>47358.79</v>
      </c>
      <c r="CG33" s="220">
        <f t="shared" si="78"/>
        <v>45532</v>
      </c>
      <c r="CH33" s="220">
        <f t="shared" si="78"/>
        <v>44136.97</v>
      </c>
      <c r="CI33" s="220">
        <f t="shared" si="78"/>
        <v>41896.1</v>
      </c>
      <c r="CJ33" s="220">
        <f t="shared" si="78"/>
        <v>39835.39</v>
      </c>
      <c r="CK33" s="220">
        <f t="shared" si="78"/>
        <v>51836.95</v>
      </c>
      <c r="CL33" s="220">
        <f t="shared" si="78"/>
        <v>51269.49</v>
      </c>
      <c r="CM33" s="220">
        <f t="shared" si="78"/>
        <v>50847.18</v>
      </c>
      <c r="CN33" s="220">
        <f t="shared" si="78"/>
        <v>48970.22</v>
      </c>
      <c r="CO33" s="220">
        <f t="shared" si="78"/>
        <v>49506.810000000005</v>
      </c>
      <c r="CP33" s="220">
        <f t="shared" si="78"/>
        <v>45687.530000000006</v>
      </c>
      <c r="CR33" s="220">
        <f t="shared" si="78"/>
        <v>60077.799999999996</v>
      </c>
      <c r="CS33" s="220">
        <f t="shared" si="78"/>
        <v>57581.82</v>
      </c>
      <c r="CT33" s="220">
        <f t="shared" si="78"/>
        <v>55678.239999999998</v>
      </c>
      <c r="CU33" s="220">
        <f t="shared" si="78"/>
        <v>0</v>
      </c>
      <c r="CV33" s="220">
        <f t="shared" si="78"/>
        <v>0</v>
      </c>
      <c r="CW33" s="220">
        <f t="shared" si="78"/>
        <v>0</v>
      </c>
      <c r="CX33" s="220">
        <f t="shared" si="78"/>
        <v>0</v>
      </c>
      <c r="CY33" s="220">
        <f t="shared" si="78"/>
        <v>0</v>
      </c>
      <c r="CZ33" s="220">
        <f t="shared" si="78"/>
        <v>0</v>
      </c>
      <c r="DA33" s="220">
        <f t="shared" si="78"/>
        <v>0</v>
      </c>
      <c r="DB33" s="220">
        <f t="shared" si="78"/>
        <v>0</v>
      </c>
      <c r="DC33" s="220">
        <f t="shared" si="78"/>
        <v>0</v>
      </c>
    </row>
    <row r="34" spans="1:107" ht="14.25" customHeight="1">
      <c r="E34" s="87"/>
      <c r="F34" s="87"/>
      <c r="G34" s="87"/>
      <c r="H34" s="87"/>
      <c r="I34" s="87"/>
      <c r="J34" s="87"/>
      <c r="K34" s="87"/>
      <c r="L34" s="87"/>
      <c r="M34" s="87"/>
      <c r="N34" s="87"/>
      <c r="O34" s="87"/>
      <c r="P34" s="87"/>
      <c r="Q34" s="87"/>
      <c r="R34" s="87"/>
      <c r="S34" s="87"/>
      <c r="T34" s="87"/>
      <c r="U34" s="87"/>
      <c r="V34" s="87"/>
      <c r="W34" s="87"/>
      <c r="X34" s="87"/>
      <c r="Y34" s="87"/>
      <c r="Z34" s="87"/>
      <c r="AA34" s="87"/>
      <c r="AB34" s="87"/>
      <c r="AC34" s="87"/>
      <c r="AH34" s="6"/>
    </row>
    <row r="35" spans="1:107" ht="14.25" customHeight="1">
      <c r="A35" s="229" t="s">
        <v>35</v>
      </c>
      <c r="B35" s="230"/>
      <c r="C35" s="230"/>
      <c r="D35" s="230"/>
      <c r="E35" s="230"/>
      <c r="F35" s="230"/>
      <c r="G35" s="230"/>
      <c r="H35" s="230"/>
      <c r="I35" s="230"/>
      <c r="J35" s="230"/>
      <c r="K35" s="230"/>
      <c r="L35" s="230"/>
      <c r="M35" s="230"/>
      <c r="N35" s="230"/>
      <c r="O35" s="230"/>
      <c r="P35" s="230"/>
      <c r="Q35" s="230"/>
      <c r="R35" s="230"/>
      <c r="S35" s="230"/>
      <c r="T35" s="230"/>
      <c r="U35" s="230"/>
      <c r="V35" s="230"/>
      <c r="W35" s="230"/>
      <c r="X35" s="230"/>
      <c r="Y35" s="230"/>
      <c r="Z35" s="230"/>
      <c r="AA35" s="230"/>
      <c r="AB35" s="230"/>
      <c r="AC35" s="230"/>
      <c r="AH35" s="231"/>
    </row>
    <row r="36" spans="1:107" ht="14.25" customHeight="1">
      <c r="A36" s="230"/>
      <c r="B36" s="230"/>
      <c r="C36" s="230"/>
      <c r="D36" s="230"/>
      <c r="E36" s="230"/>
      <c r="F36" s="230"/>
      <c r="G36" s="230"/>
      <c r="H36" s="230"/>
      <c r="I36" s="230"/>
      <c r="J36" s="230"/>
      <c r="K36" s="230"/>
      <c r="L36" s="230"/>
      <c r="M36" s="230"/>
      <c r="N36" s="230"/>
      <c r="O36" s="230"/>
      <c r="P36" s="230"/>
      <c r="Q36" s="230"/>
      <c r="R36" s="230"/>
      <c r="S36" s="230"/>
      <c r="T36" s="230"/>
      <c r="U36" s="230"/>
      <c r="V36" s="230"/>
      <c r="W36" s="230"/>
      <c r="X36" s="230"/>
      <c r="Y36" s="230"/>
      <c r="Z36" s="230"/>
      <c r="AA36" s="230"/>
      <c r="AB36" s="230"/>
      <c r="AC36" s="230"/>
    </row>
    <row r="37" spans="1:107" ht="14.25" customHeight="1">
      <c r="A37" s="230"/>
      <c r="B37" s="230" t="s">
        <v>777</v>
      </c>
      <c r="C37" s="230"/>
      <c r="D37" s="230"/>
      <c r="E37" s="232"/>
      <c r="F37" s="232"/>
      <c r="G37" s="232"/>
      <c r="H37" s="232"/>
      <c r="I37" s="232"/>
      <c r="J37" s="232"/>
      <c r="K37" s="232"/>
      <c r="L37" s="232"/>
      <c r="M37" s="232"/>
      <c r="N37" s="232"/>
      <c r="O37" s="232"/>
      <c r="P37" s="232"/>
      <c r="Q37" s="232"/>
      <c r="R37" s="232">
        <f>+Q48</f>
        <v>2954.98</v>
      </c>
      <c r="S37" s="232">
        <f t="shared" ref="S37:AC37" si="79">+R37</f>
        <v>2954.98</v>
      </c>
      <c r="T37" s="232">
        <f t="shared" si="79"/>
        <v>2954.98</v>
      </c>
      <c r="U37" s="232">
        <f t="shared" si="79"/>
        <v>2954.98</v>
      </c>
      <c r="V37" s="232">
        <f t="shared" si="79"/>
        <v>2954.98</v>
      </c>
      <c r="W37" s="232">
        <f t="shared" si="79"/>
        <v>2954.98</v>
      </c>
      <c r="X37" s="232">
        <f t="shared" si="79"/>
        <v>2954.98</v>
      </c>
      <c r="Y37" s="232">
        <f t="shared" si="79"/>
        <v>2954.98</v>
      </c>
      <c r="Z37" s="232">
        <f t="shared" si="79"/>
        <v>2954.98</v>
      </c>
      <c r="AA37" s="232">
        <f t="shared" si="79"/>
        <v>2954.98</v>
      </c>
      <c r="AB37" s="232">
        <f t="shared" si="79"/>
        <v>2954.98</v>
      </c>
      <c r="AC37" s="232">
        <f t="shared" si="79"/>
        <v>2954.98</v>
      </c>
      <c r="AE37" s="6">
        <f>+AC48</f>
        <v>19679.8</v>
      </c>
      <c r="AF37" s="6">
        <f t="shared" ref="AF37:AP37" si="80">+$AE$37</f>
        <v>19679.8</v>
      </c>
      <c r="AG37" s="6">
        <f t="shared" si="80"/>
        <v>19679.8</v>
      </c>
      <c r="AH37" s="6">
        <f t="shared" si="80"/>
        <v>19679.8</v>
      </c>
      <c r="AI37" s="6">
        <f t="shared" si="80"/>
        <v>19679.8</v>
      </c>
      <c r="AJ37" s="6">
        <f t="shared" si="80"/>
        <v>19679.8</v>
      </c>
      <c r="AK37" s="6">
        <f t="shared" si="80"/>
        <v>19679.8</v>
      </c>
      <c r="AL37" s="6">
        <f t="shared" si="80"/>
        <v>19679.8</v>
      </c>
      <c r="AM37" s="6">
        <f t="shared" si="80"/>
        <v>19679.8</v>
      </c>
      <c r="AN37" s="6">
        <f t="shared" si="80"/>
        <v>19679.8</v>
      </c>
      <c r="AO37" s="6">
        <f t="shared" si="80"/>
        <v>19679.8</v>
      </c>
      <c r="AP37" s="6">
        <f t="shared" si="80"/>
        <v>19679.8</v>
      </c>
      <c r="AR37" s="6">
        <f t="shared" ref="AR37:BC37" si="81">-$AP$43</f>
        <v>22833.7</v>
      </c>
      <c r="AS37" s="6">
        <f t="shared" si="81"/>
        <v>22833.7</v>
      </c>
      <c r="AT37" s="6">
        <f t="shared" si="81"/>
        <v>22833.7</v>
      </c>
      <c r="AU37" s="6">
        <f t="shared" si="81"/>
        <v>22833.7</v>
      </c>
      <c r="AV37" s="6">
        <f t="shared" si="81"/>
        <v>22833.7</v>
      </c>
      <c r="AW37" s="6">
        <f t="shared" si="81"/>
        <v>22833.7</v>
      </c>
      <c r="AX37" s="6">
        <f t="shared" si="81"/>
        <v>22833.7</v>
      </c>
      <c r="AY37" s="6">
        <f t="shared" si="81"/>
        <v>22833.7</v>
      </c>
      <c r="AZ37" s="6">
        <f t="shared" si="81"/>
        <v>22833.7</v>
      </c>
      <c r="BA37" s="6">
        <f t="shared" si="81"/>
        <v>22833.7</v>
      </c>
      <c r="BB37" s="6">
        <f t="shared" si="81"/>
        <v>22833.7</v>
      </c>
      <c r="BC37" s="6">
        <f t="shared" si="81"/>
        <v>22833.7</v>
      </c>
      <c r="BE37" s="6">
        <f>-BC43</f>
        <v>29389.870000000003</v>
      </c>
      <c r="BF37" s="6">
        <f t="shared" ref="BF37:BP37" si="82">+$BE$37</f>
        <v>29389.870000000003</v>
      </c>
      <c r="BG37" s="6">
        <f t="shared" si="82"/>
        <v>29389.870000000003</v>
      </c>
      <c r="BH37" s="6">
        <f t="shared" si="82"/>
        <v>29389.870000000003</v>
      </c>
      <c r="BI37" s="6">
        <f t="shared" si="82"/>
        <v>29389.870000000003</v>
      </c>
      <c r="BJ37" s="6">
        <f t="shared" si="82"/>
        <v>29389.870000000003</v>
      </c>
      <c r="BK37" s="6">
        <f t="shared" si="82"/>
        <v>29389.870000000003</v>
      </c>
      <c r="BL37" s="6">
        <f t="shared" si="82"/>
        <v>29389.870000000003</v>
      </c>
      <c r="BM37" s="6">
        <f t="shared" si="82"/>
        <v>29389.870000000003</v>
      </c>
      <c r="BN37" s="6">
        <f t="shared" si="82"/>
        <v>29389.870000000003</v>
      </c>
      <c r="BO37" s="6">
        <f t="shared" si="82"/>
        <v>29389.870000000003</v>
      </c>
      <c r="BP37" s="6">
        <f t="shared" si="82"/>
        <v>29389.870000000003</v>
      </c>
      <c r="BQ37" s="303"/>
      <c r="BR37" s="6">
        <f>-BP43</f>
        <v>23297.66</v>
      </c>
      <c r="BS37" s="6">
        <f>+$BR$37</f>
        <v>23297.66</v>
      </c>
      <c r="BT37" s="6">
        <f t="shared" ref="BT37:CC37" si="83">+$BR$37</f>
        <v>23297.66</v>
      </c>
      <c r="BU37" s="6">
        <f t="shared" si="83"/>
        <v>23297.66</v>
      </c>
      <c r="BV37" s="6">
        <f t="shared" si="83"/>
        <v>23297.66</v>
      </c>
      <c r="BW37" s="6">
        <f t="shared" si="83"/>
        <v>23297.66</v>
      </c>
      <c r="BX37" s="6">
        <f t="shared" si="83"/>
        <v>23297.66</v>
      </c>
      <c r="BY37" s="6">
        <f t="shared" si="83"/>
        <v>23297.66</v>
      </c>
      <c r="BZ37" s="6">
        <f t="shared" si="83"/>
        <v>23297.66</v>
      </c>
      <c r="CA37" s="6">
        <f t="shared" si="83"/>
        <v>23297.66</v>
      </c>
      <c r="CB37" s="6">
        <f t="shared" si="83"/>
        <v>23297.66</v>
      </c>
      <c r="CC37" s="6">
        <f t="shared" si="83"/>
        <v>23297.66</v>
      </c>
      <c r="CE37" s="6">
        <f>-$CC$43</f>
        <v>19653.45</v>
      </c>
      <c r="CF37" s="6">
        <f t="shared" ref="CF37:CP37" si="84">-$CC$43</f>
        <v>19653.45</v>
      </c>
      <c r="CG37" s="6">
        <f t="shared" si="84"/>
        <v>19653.45</v>
      </c>
      <c r="CH37" s="6">
        <f t="shared" si="84"/>
        <v>19653.45</v>
      </c>
      <c r="CI37" s="6">
        <f t="shared" si="84"/>
        <v>19653.45</v>
      </c>
      <c r="CJ37" s="6">
        <f t="shared" si="84"/>
        <v>19653.45</v>
      </c>
      <c r="CK37" s="6">
        <f t="shared" si="84"/>
        <v>19653.45</v>
      </c>
      <c r="CL37" s="6">
        <f t="shared" si="84"/>
        <v>19653.45</v>
      </c>
      <c r="CM37" s="6">
        <f t="shared" si="84"/>
        <v>19653.45</v>
      </c>
      <c r="CN37" s="6">
        <f t="shared" si="84"/>
        <v>19653.45</v>
      </c>
      <c r="CO37" s="6">
        <f t="shared" si="84"/>
        <v>19653.45</v>
      </c>
      <c r="CP37" s="6">
        <f t="shared" si="84"/>
        <v>19653.45</v>
      </c>
      <c r="CR37" s="6">
        <f>+CP43*-1</f>
        <v>13941.35</v>
      </c>
      <c r="CS37" s="6">
        <f>+CR37</f>
        <v>13941.35</v>
      </c>
      <c r="CT37" s="6">
        <f t="shared" ref="CT37:DC37" si="85">+CS37</f>
        <v>13941.35</v>
      </c>
      <c r="CU37" s="6">
        <f t="shared" si="85"/>
        <v>13941.35</v>
      </c>
      <c r="CV37" s="6">
        <f t="shared" si="85"/>
        <v>13941.35</v>
      </c>
      <c r="CW37" s="6">
        <f t="shared" si="85"/>
        <v>13941.35</v>
      </c>
      <c r="CX37" s="6">
        <f t="shared" si="85"/>
        <v>13941.35</v>
      </c>
      <c r="CY37" s="6">
        <f t="shared" si="85"/>
        <v>13941.35</v>
      </c>
      <c r="CZ37" s="6">
        <f t="shared" si="85"/>
        <v>13941.35</v>
      </c>
      <c r="DA37" s="6">
        <f t="shared" si="85"/>
        <v>13941.35</v>
      </c>
      <c r="DB37" s="6">
        <f t="shared" si="85"/>
        <v>13941.35</v>
      </c>
      <c r="DC37" s="6">
        <f t="shared" si="85"/>
        <v>13941.35</v>
      </c>
    </row>
    <row r="38" spans="1:107" ht="14.25" customHeight="1">
      <c r="A38" s="230"/>
      <c r="B38" s="230"/>
      <c r="C38" s="230"/>
      <c r="D38" s="230"/>
      <c r="E38" s="230"/>
      <c r="F38" s="232"/>
      <c r="G38" s="232"/>
      <c r="H38" s="232"/>
      <c r="I38" s="232"/>
      <c r="J38" s="232"/>
      <c r="K38" s="230"/>
      <c r="L38" s="230"/>
      <c r="M38" s="230"/>
      <c r="N38" s="230"/>
      <c r="O38" s="230"/>
      <c r="P38" s="230"/>
      <c r="Q38" s="230"/>
      <c r="R38" s="230"/>
      <c r="S38" s="230"/>
      <c r="T38" s="230"/>
      <c r="U38" s="230"/>
      <c r="V38" s="230"/>
      <c r="W38" s="230"/>
      <c r="X38" s="230"/>
      <c r="Y38" s="230"/>
      <c r="Z38" s="230"/>
      <c r="AA38" s="230"/>
      <c r="AB38" s="230"/>
      <c r="AC38" s="230"/>
      <c r="AD38" s="20"/>
      <c r="BQ38" s="303"/>
    </row>
    <row r="39" spans="1:107" ht="14.25" customHeight="1">
      <c r="A39" s="230"/>
      <c r="B39" s="230" t="s">
        <v>778</v>
      </c>
      <c r="C39" s="230"/>
      <c r="D39" s="230"/>
      <c r="E39" s="232"/>
      <c r="F39" s="232"/>
      <c r="G39" s="232"/>
      <c r="H39" s="232"/>
      <c r="I39" s="232"/>
      <c r="J39" s="232"/>
      <c r="K39" s="232"/>
      <c r="L39" s="232"/>
      <c r="M39" s="232"/>
      <c r="N39" s="232"/>
      <c r="O39" s="232"/>
      <c r="P39" s="232"/>
      <c r="Q39" s="232"/>
      <c r="R39" s="232">
        <f>+'VH I &amp; E 20-21'!C14</f>
        <v>242.31</v>
      </c>
      <c r="S39" s="232">
        <f>+R39+'VH I &amp; E 20-21'!C20</f>
        <v>853.31</v>
      </c>
      <c r="T39" s="232">
        <f>+S39+'VH I &amp; E 20-21'!C29</f>
        <v>903.31</v>
      </c>
      <c r="U39" s="232">
        <f>+T39+'VH I &amp; E 20-21'!C38</f>
        <v>953.31</v>
      </c>
      <c r="V39" s="232">
        <f>+U39+'VH I &amp; E 20-21'!C44</f>
        <v>11003.31</v>
      </c>
      <c r="W39" s="232">
        <f>+V39+'VH I &amp; E 20-21'!C50</f>
        <v>11053.31</v>
      </c>
      <c r="X39" s="232">
        <f>+W39+'VH I &amp; E 20-21'!C55</f>
        <v>11103.31</v>
      </c>
      <c r="Y39" s="232">
        <f>+X39+'VH I &amp; E 20-21'!C62</f>
        <v>11153.31</v>
      </c>
      <c r="Z39" s="232">
        <f>+'Bank reconciliation '!Y39+'VH I &amp; E 20-21'!C69</f>
        <v>11203.31</v>
      </c>
      <c r="AA39" s="232">
        <f>+Z39+'VH I &amp; E 20-21'!C75</f>
        <v>11253.31</v>
      </c>
      <c r="AB39" s="232">
        <f>+AA39+'VH I &amp; E 20-21'!C80</f>
        <v>11303.31</v>
      </c>
      <c r="AC39" s="232">
        <f>+AB39+'VH I &amp; E 20-21'!C86</f>
        <v>21285.4</v>
      </c>
      <c r="AE39" s="6">
        <f>SUM('VH Income 2021-22'!D3:D4)</f>
        <v>8050</v>
      </c>
      <c r="AF39" s="6">
        <f>+AE39+'VH Income 2021-22'!D5</f>
        <v>8300</v>
      </c>
      <c r="AG39" s="6">
        <f>+AF39+'VH Income 2021-22'!D6</f>
        <v>8350</v>
      </c>
      <c r="AH39" s="6">
        <f>AG39+'VH Income 2021-22'!D7</f>
        <v>8400</v>
      </c>
      <c r="AI39" s="6">
        <f>AH39+'VH Income 2021-22'!D8</f>
        <v>8450</v>
      </c>
      <c r="AJ39" s="6">
        <f>'Bank reconciliation '!AI39+SUM('VH Income 2021-22'!D9:D14)</f>
        <v>9107.76</v>
      </c>
      <c r="AK39" s="6">
        <f>AJ39+'VH Income 2021-22'!D15</f>
        <v>9157.76</v>
      </c>
      <c r="AL39" s="6">
        <f>AK39+SUM('VH Income 2021-22'!D16:D18)</f>
        <v>9547.76</v>
      </c>
      <c r="AM39" s="6">
        <f>AL39+'VH Income 2021-22'!D19+'VH Income 2021-22'!D20+'VH Income 2021-22'!D21+'VH Income 2021-22'!D22+'VH Income 2021-22'!D23</f>
        <v>10432.56</v>
      </c>
      <c r="AN39" s="6">
        <f>AM39+'VH Income 2021-22'!D24+'VH Income 2021-22'!D25+'VH Income 2021-22'!D26+'VH Income 2021-22'!D27</f>
        <v>10850.96</v>
      </c>
      <c r="AO39" s="6">
        <f>+AN39+'VH Income 2021-22'!D28+'VH Income 2021-22'!D29+'VH Income 2021-22'!D30</f>
        <v>11066.5</v>
      </c>
      <c r="AP39" s="6">
        <f>+AO39+'VH Income 2021-22'!D31+'VH Income 2021-22'!D32+'VH Income 2021-22'!D33</f>
        <v>11290.5</v>
      </c>
      <c r="AR39" s="6">
        <f>+'VH Income 2022-23'!D3+'VH Income 2022-23'!D4+'VH Income 2022-23'!D5+'VH Income 2022-23'!D6+'VH Income 2022-23'!D7</f>
        <v>919</v>
      </c>
      <c r="AS39" s="6">
        <f>+AR39+'VH Income 2022-23'!D8</f>
        <v>969</v>
      </c>
      <c r="AT39" s="6">
        <f>+AS39+'VH Income 2022-23'!D9+'VH Income 2022-23'!D10+'VH Income 2022-23'!D11</f>
        <v>1461</v>
      </c>
      <c r="AU39" s="6">
        <f>+AT39+'VH Income 2022-23'!D12</f>
        <v>1511</v>
      </c>
      <c r="AV39" s="6">
        <f>+AU39+'VH Income 2022-23'!D13+'VH Income 2022-23'!D14+'VH Income 2022-23'!D15+'VH Income 2022-23'!D16</f>
        <v>2329.3399999999997</v>
      </c>
      <c r="AW39" s="6">
        <f>+AV39+'VH Income 2022-23'!D17+'VH Income 2022-23'!D18</f>
        <v>2574.3399999999997</v>
      </c>
      <c r="AX39" s="6">
        <f>AW39+'VH Income 2022-23'!D19+'VH Income 2022-23'!D20</f>
        <v>2709.3399999999997</v>
      </c>
      <c r="AY39" s="20">
        <f>AX39+'VH Income 2022-23'!D21+'VH Income 2022-23'!D22+'VH Income 2022-23'!D23+'VH Income 2022-23'!D24</f>
        <v>3540.3399999999997</v>
      </c>
      <c r="AZ39" s="20">
        <f>AY39+'VH Income 2022-23'!D25+'VH Income 2022-23'!D26+'VH Income 2022-23'!D27</f>
        <v>4300.34</v>
      </c>
      <c r="BA39" s="20">
        <f>AZ39+'VH Income 2022-23'!D28+'VH Income 2022-23'!D29+'VH Income 2022-23'!D30</f>
        <v>15394.34</v>
      </c>
      <c r="BB39" s="20">
        <f>BA39+'VH Income 2022-23'!D31+'VH Income 2022-23'!D32+'VH Income 2022-23'!D33+'VH Income 2022-23'!D34+'VH Income 2022-23'!D35</f>
        <v>16460.34</v>
      </c>
      <c r="BC39" s="20">
        <f>BB39+'VH Income 2022-23'!D36+'VH Income 2022-23'!D37+'VH Income 2022-23'!D38+'VH Income 2022-23'!D39</f>
        <v>16866.34</v>
      </c>
      <c r="BE39" s="6">
        <f>+'VH Income 2023-24'!D3+'VH Income 2023-24'!D4</f>
        <v>263</v>
      </c>
      <c r="BF39" s="6">
        <f>BE39+'VH Income 2023-24'!D5+'VH Income 2023-24'!D6+'VH Income 2023-24'!D7+'VH Income 2023-24'!D8+'VH Income 2023-24'!D9+'VH Income 2023-24'!D10+'VH Income 2023-24'!D11</f>
        <v>667</v>
      </c>
      <c r="BG39" s="6">
        <f>BF39+'VH Income 2023-24'!D13+'VH Income 2023-24'!D14+'VH Income 2023-24'!D15+'VH Income 2023-24'!D16+'VH Income 2023-24'!D17+'VH Income 2023-24'!D18+'VH Income 2023-24'!D19+'VH Income 2023-24'!D20+'VH Income 2023-24'!D21+'VH Income 2023-24'!D22+'VH Income 2023-24'!D23+'VH Income 2023-24'!D24+'VH Income 2023-24'!D25</f>
        <v>1585</v>
      </c>
      <c r="BH39" s="6">
        <f>BG39+'VH Income 2023-24'!D26+'VH Income 2023-24'!D27+'VH Income 2023-24'!D28+'VH Income 2023-24'!D29+'VH Income 2023-24'!D30+'VH Income 2023-24'!D31</f>
        <v>1731</v>
      </c>
      <c r="BI39" s="6">
        <f>BH39+'VH Income 2023-24'!D32+'VH Income 2023-24'!D33+'VH Income 2023-24'!D34+'VH Income 2023-24'!D35+'VH Income 2023-24'!D36+'VH Income 2023-24'!D37+'VH Income 2023-24'!D38+'VH Income 2023-24'!D39+'VH Income 2023-24'!D40+'VH Income 2023-24'!D41</f>
        <v>2586.85</v>
      </c>
      <c r="BJ39" s="6">
        <f>BI39+'VH Income 2023-24'!D42+'VH Income 2023-24'!D43+'VH Income 2023-24'!D44+'VH Income 2023-24'!D45+'VH Income 2023-24'!D46+'VH Income 2023-24'!D47</f>
        <v>3734.45</v>
      </c>
      <c r="BK39" s="6">
        <f>BJ39+'VH Income 2023-24'!D48+'VH Income 2023-24'!D49+'VH Income 2023-24'!D50+'VH Income 2023-24'!D51+'VH Income 2023-24'!D52+'VH Income 2023-24'!D53+'VH Income 2023-24'!D54+'VH Income 2023-24'!D55+'VH Income 2023-24'!D56+'VH Income 2023-24'!D57</f>
        <v>4249.45</v>
      </c>
      <c r="BL39" s="20">
        <f>BK39+'VH Income 2023-24'!D58+'VH Income 2023-24'!D59+'VH Income 2023-24'!D60+'VH Income 2023-24'!D61+'VH Income 2023-24'!D62+'VH Income 2023-24'!D63</f>
        <v>9840.8499999999985</v>
      </c>
      <c r="BM39" s="20">
        <f>BL39+'VH Income 2023-24'!D64+'VH Income 2023-24'!D65+'VH Income 2023-24'!D66+'VH Income 2023-24'!D67+'VH Income 2023-24'!D68+'VH Income 2023-24'!D69+'VH Income 2023-24'!D70+'VH Income 2023-24'!D71</f>
        <v>10118.849999999999</v>
      </c>
      <c r="BN39" s="20">
        <f>BM39+'VH Income 2023-24'!D72+'VH Income 2023-24'!D73+'VH Income 2023-24'!D74+'VH Income 2023-24'!D75+'VH Income 2023-24'!D76+'VH Income 2023-24'!D77+'VH Income 2023-24'!D78+'VH Income 2023-24'!D79+'VH Income 2023-24'!D80+'VH Income 2023-24'!D81+'VH Income 2023-24'!D82+'VH Income 2023-24'!D83+'VH Income 2023-24'!D84+'VH Income 2023-24'!D85</f>
        <v>11539.849999999999</v>
      </c>
      <c r="BO39" s="20">
        <f>BN39+SUM('VH Income 2023-24'!D86:D98)</f>
        <v>24285.85</v>
      </c>
      <c r="BP39" s="20">
        <f>BO39+'VH Income 2023-24'!D99+'VH Income 2023-24'!D100+'VH Income 2023-24'!D101+'VH Income 2023-24'!D102+'VH Income 2023-24'!D103+'VH Income 2023-24'!D104+'VH Income 2023-24'!D105+'VH Income 2023-24'!D106+'VH Income 2023-24'!D107</f>
        <v>24727.35</v>
      </c>
      <c r="BQ39" s="303"/>
      <c r="BR39" s="6">
        <f>SUM('VH Income 2024-25'!$C$3:$C15)</f>
        <v>15520</v>
      </c>
      <c r="BS39" s="6">
        <f>SUM('VH Income 2024-25'!$C$3:$C20)</f>
        <v>15832</v>
      </c>
      <c r="BT39" s="6">
        <f>SUM('VH Income 2024-25'!$C$3:$C28)</f>
        <v>17086</v>
      </c>
      <c r="BU39" s="6">
        <f>SUM('VH Income 2024-25'!$C$3:$C30)</f>
        <v>17456</v>
      </c>
      <c r="BV39" s="6">
        <f>SUM('VH Income 2024-25'!$C$3:$C35)</f>
        <v>17937</v>
      </c>
      <c r="BW39" s="6">
        <f>SUM('VH Income 2024-25'!$C$3:$C41)</f>
        <v>18210.05</v>
      </c>
      <c r="BX39" s="6">
        <f>SUM('VH Income 2024-25'!$C$3:$C50)</f>
        <v>18678.05</v>
      </c>
      <c r="BY39" s="6">
        <f>SUM('VH Income 2024-25'!$C$3:$C61)</f>
        <v>19182.05</v>
      </c>
      <c r="BZ39" s="6">
        <f>SUM('VH Income 2024-25'!$C$3:$C66)</f>
        <v>19386.05</v>
      </c>
      <c r="CA39" s="6">
        <f>SUM('VH Income 2024-25'!$C$3:$C80)</f>
        <v>21004.05</v>
      </c>
      <c r="CB39" s="6">
        <f>SUM('VH Income 2024-25'!$C$3:$C85)</f>
        <v>21220.05</v>
      </c>
      <c r="CC39" s="6">
        <f>SUM('VH Income 2024-25'!$C$3:$C97)</f>
        <v>22159.05</v>
      </c>
      <c r="CE39" s="6">
        <f>SUM('VH Income 2025-26'!$C$3:$C6)</f>
        <v>324</v>
      </c>
      <c r="CF39" s="6">
        <f>SUM('VH Income 2025-26'!$C$3:$C9)</f>
        <v>552</v>
      </c>
      <c r="CG39" s="6">
        <f>SUM('VH Income 2025-26'!$C$3:$C14)</f>
        <v>972</v>
      </c>
      <c r="CH39" s="6">
        <f>SUM('VH Income 2025-26'!$C$3:$C15)</f>
        <v>1248</v>
      </c>
      <c r="CI39" s="6">
        <f>SUM('VH Income 2025-26'!$C$3:$C23)</f>
        <v>2778</v>
      </c>
      <c r="CJ39" s="6">
        <f>SUM('VH Income 2025-26'!$C$3:$C28)</f>
        <v>3146.5</v>
      </c>
      <c r="CK39" s="6">
        <f>SUM('VH Income 2025-26'!$C$3:$C33)</f>
        <v>3530.5</v>
      </c>
      <c r="CL39" s="6">
        <f>SUM('VH Income 2025-26'!$C$3:$C40)</f>
        <v>4016.5</v>
      </c>
      <c r="CM39" s="6">
        <f>SUM('VH Income 2025-26'!$C$3:$C44)</f>
        <v>5072.5</v>
      </c>
      <c r="CN39" s="6">
        <f>SUM('VH Income 2025-26'!$C$3:$C48)</f>
        <v>5336.5</v>
      </c>
      <c r="CO39" s="6">
        <f>SUM('VH Income 2025-26'!$C$3:$C53)</f>
        <v>5792.5</v>
      </c>
      <c r="CP39" s="6">
        <f>SUM('VH Income 2025-26'!$C$3:$C58)</f>
        <v>6248.5</v>
      </c>
      <c r="CR39" s="6">
        <f>SUM('VH Income 2026-27'!$C$3:$C4)</f>
        <v>180</v>
      </c>
      <c r="CS39" s="6">
        <f>SUM('VH Income 2026-27'!$C$3:$C12)</f>
        <v>916</v>
      </c>
      <c r="CT39" s="6">
        <f>SUM('VH Income 2026-27'!$C$3:$C17)</f>
        <v>1516</v>
      </c>
      <c r="CU39" s="6">
        <f>SUM('VH Income 2026-27'!$C$3:$C58)</f>
        <v>1516</v>
      </c>
      <c r="CV39" s="6">
        <f>SUM('VH Income 2026-27'!$C$3:$C58)</f>
        <v>1516</v>
      </c>
      <c r="CW39" s="6">
        <f>SUM('VH Income 2026-27'!$C$3:$C58)</f>
        <v>1516</v>
      </c>
      <c r="CX39" s="6">
        <f>SUM('VH Income 2026-27'!$C$3:$C58)</f>
        <v>1516</v>
      </c>
      <c r="CY39" s="6">
        <f>SUM('VH Income 2026-27'!$C$3:$C58)</f>
        <v>1516</v>
      </c>
      <c r="CZ39" s="6">
        <f>SUM('VH Income 2026-27'!$C$3:$C58)</f>
        <v>1516</v>
      </c>
      <c r="DA39" s="6">
        <f>SUM('VH Income 2026-27'!$C$3:$C58)</f>
        <v>1516</v>
      </c>
      <c r="DB39" s="6">
        <f>SUM('VH Income 2026-27'!$C$3:$C58)</f>
        <v>1516</v>
      </c>
      <c r="DC39" s="6">
        <f>SUM('VH Income 2026-27'!$C$3:$C58)</f>
        <v>1516</v>
      </c>
    </row>
    <row r="40" spans="1:107" ht="14.25" customHeight="1">
      <c r="A40" s="230"/>
      <c r="B40" s="230"/>
      <c r="C40" s="230"/>
      <c r="D40" s="230"/>
      <c r="E40" s="232"/>
      <c r="F40" s="232"/>
      <c r="G40" s="232"/>
      <c r="H40" s="232"/>
      <c r="I40" s="232"/>
      <c r="J40" s="232"/>
      <c r="K40" s="230"/>
      <c r="L40" s="230"/>
      <c r="M40" s="230"/>
      <c r="N40" s="230"/>
      <c r="O40" s="230"/>
      <c r="P40" s="230"/>
      <c r="Q40" s="230"/>
      <c r="R40" s="230"/>
      <c r="S40" s="230"/>
      <c r="T40" s="230"/>
      <c r="U40" s="230"/>
      <c r="V40" s="230"/>
      <c r="W40" s="230"/>
      <c r="X40" s="230"/>
      <c r="Y40" s="230"/>
      <c r="Z40" s="230"/>
      <c r="AA40" s="230"/>
      <c r="AB40" s="230"/>
      <c r="AC40" s="230"/>
      <c r="AE40" s="6"/>
      <c r="AF40" s="6"/>
      <c r="AG40" s="6"/>
      <c r="AH40" s="6"/>
      <c r="AI40" s="6"/>
      <c r="AJ40" s="6"/>
      <c r="AK40" s="6"/>
      <c r="AL40" s="6"/>
      <c r="AM40" s="6"/>
      <c r="AN40" s="6"/>
      <c r="AO40" s="6"/>
      <c r="AP40" s="6"/>
      <c r="BQ40" s="303"/>
    </row>
    <row r="41" spans="1:107" ht="14.25" customHeight="1">
      <c r="A41" s="230"/>
      <c r="B41" s="230" t="s">
        <v>779</v>
      </c>
      <c r="C41" s="230"/>
      <c r="D41" s="230"/>
      <c r="E41" s="232"/>
      <c r="F41" s="232"/>
      <c r="G41" s="232"/>
      <c r="H41" s="232"/>
      <c r="I41" s="232"/>
      <c r="J41" s="232"/>
      <c r="K41" s="232"/>
      <c r="L41" s="232"/>
      <c r="M41" s="232"/>
      <c r="N41" s="232"/>
      <c r="O41" s="232"/>
      <c r="P41" s="232"/>
      <c r="Q41" s="232"/>
      <c r="R41" s="232">
        <f>-'VH I &amp; E 20-21'!J14</f>
        <v>-762.69</v>
      </c>
      <c r="S41" s="232">
        <f>+R41-'VH I &amp; E 20-21'!J20</f>
        <v>-807.75</v>
      </c>
      <c r="T41" s="232">
        <f>+S41-'VH I &amp; E 20-21'!J29</f>
        <v>-1408.1399999999999</v>
      </c>
      <c r="U41" s="232">
        <f>+T41-'VH I &amp; E 20-21'!J38</f>
        <v>-1910.6599999999999</v>
      </c>
      <c r="V41" s="232">
        <f>+U41-'VH I &amp; E 20-21'!J44</f>
        <v>-2227.06</v>
      </c>
      <c r="W41" s="232">
        <f>+V41-'VH I &amp; E 20-21'!J50</f>
        <v>-2548.9</v>
      </c>
      <c r="X41" s="232">
        <f>+W41-'VH I &amp; E 20-21'!J55</f>
        <v>-2798.81</v>
      </c>
      <c r="Y41" s="232">
        <f>+X41-'VH I &amp; E 20-21'!J62</f>
        <v>-3514.38</v>
      </c>
      <c r="Z41" s="232">
        <f>+Y41-'VH I &amp; E 20-21'!J69</f>
        <v>-3854.06</v>
      </c>
      <c r="AA41" s="232">
        <f>+Z41-'VH I &amp; E 20-21'!J75</f>
        <v>-4102.38</v>
      </c>
      <c r="AB41" s="232">
        <f>+AA41-'VH I &amp; E 20-21'!J80</f>
        <v>-4147.68</v>
      </c>
      <c r="AC41" s="232">
        <f>+AB41-'VH I &amp; E 20-21'!J86</f>
        <v>-4560.58</v>
      </c>
      <c r="AE41" s="6">
        <f>-'VH Expenditure 2021-22'!D12</f>
        <v>-398.07</v>
      </c>
      <c r="AF41" s="6">
        <f>+AE41-'VH Expenditure 2021-22'!D24</f>
        <v>-822.44</v>
      </c>
      <c r="AG41" s="6">
        <f>+AF41-'VH Expenditure 2021-22'!D39</f>
        <v>-1050.51</v>
      </c>
      <c r="AH41" s="6">
        <f>AG41-'VH Expenditure 2021-22'!D56</f>
        <v>-1278.56</v>
      </c>
      <c r="AI41" s="6">
        <f>AH41-'VH Expenditure 2021-22'!D68</f>
        <v>-1996.12</v>
      </c>
      <c r="AJ41" s="6">
        <f>AI41-'VH Expenditure 2021-22'!D84</f>
        <v>-2306.9699999999998</v>
      </c>
      <c r="AK41" s="6">
        <f>AJ41-'VH Expenditure 2021-22'!D101</f>
        <v>-2795.31</v>
      </c>
      <c r="AL41" s="6">
        <f>AK41-'VH Expenditure 2021-22'!D109</f>
        <v>-3041.37</v>
      </c>
      <c r="AM41" s="6">
        <f>AL41-'VH Expenditure 2021-22'!D119</f>
        <v>-6009.87</v>
      </c>
      <c r="AN41" s="6">
        <f>AM41-'VH Expenditure 2021-22'!D132</f>
        <v>-6357.43</v>
      </c>
      <c r="AO41" s="6">
        <f>+AN41-'VH Expenditure 2021-22'!D143</f>
        <v>-7322.71</v>
      </c>
      <c r="AP41" s="6">
        <f>+AO41-'VH Expenditure 2021-22'!D156</f>
        <v>-8136.6</v>
      </c>
      <c r="AR41" s="6">
        <f>-'VH Expenditure 22-23'!D12</f>
        <v>-268.19</v>
      </c>
      <c r="AS41" s="6">
        <f>+AR41-'VH Expenditure 22-23'!D21</f>
        <v>-1659.33</v>
      </c>
      <c r="AT41" s="6">
        <f>+AS41-'VH Expenditure 22-23'!D30</f>
        <v>-2585.21</v>
      </c>
      <c r="AU41" s="6">
        <f>+AT41-'VH Expenditure 22-23'!D38</f>
        <v>-2870.39</v>
      </c>
      <c r="AV41" s="6">
        <f>+AU41-'VH Expenditure 22-23'!D50</f>
        <v>-6022.27</v>
      </c>
      <c r="AW41" s="6">
        <f>+AV41-'VH Expenditure 22-23'!D61</f>
        <v>-6615.1600000000008</v>
      </c>
      <c r="AX41" s="6">
        <f>AW41-'VH Expenditure 22-23'!D76</f>
        <v>-7563.5000000000009</v>
      </c>
      <c r="AY41" s="6">
        <f>AX41-'VH Expenditure 22-23'!D84</f>
        <v>-7815.5000000000009</v>
      </c>
      <c r="AZ41" s="6">
        <f>AY41-'VH Expenditure 22-23'!D95</f>
        <v>-8257.2400000000016</v>
      </c>
      <c r="BA41" s="6">
        <f>AZ41-'VH Expenditure 22-23'!D108</f>
        <v>-8556.5800000000017</v>
      </c>
      <c r="BB41" s="6">
        <f>BA41-'VH Expenditure 22-23'!D119</f>
        <v>-8930.0500000000011</v>
      </c>
      <c r="BC41" s="6">
        <f>BB41-'VH Expenditure 22-23'!D132</f>
        <v>-10310.170000000002</v>
      </c>
      <c r="BE41" s="6">
        <f>-'VH Expenditure 23-24'!D12</f>
        <v>-1213.95</v>
      </c>
      <c r="BF41" s="6">
        <f>BE41-'VH Expenditure 23-24'!D21+'VH Income 2023-24'!D12</f>
        <v>-1635.8000000000002</v>
      </c>
      <c r="BG41" s="6">
        <f>BF41-'VH Expenditure 23-24'!D30</f>
        <v>-2395.0200000000004</v>
      </c>
      <c r="BH41" s="6">
        <f>BG41-'VH Expenditure 23-24'!D38</f>
        <v>-2818.6700000000005</v>
      </c>
      <c r="BI41" s="6">
        <f>BH41-'VH Expenditure 23-24'!D50</f>
        <v>-3524.8500000000004</v>
      </c>
      <c r="BJ41" s="6">
        <f>BI41-'VH Expenditure 23-24'!D61</f>
        <v>-4194.8500000000004</v>
      </c>
      <c r="BK41" s="6">
        <f>BJ41-'VH Expenditure 23-24'!D78</f>
        <v>-18918.010000000002</v>
      </c>
      <c r="BL41" s="6">
        <f>BK41-'VH Expenditure 23-24'!D89</f>
        <v>-22420.480000000003</v>
      </c>
      <c r="BM41" s="6">
        <f>BL41-'VH Expenditure 23-24'!D100</f>
        <v>-28394.180000000004</v>
      </c>
      <c r="BN41" s="6">
        <f>BM41-'VH Expenditure 23-24'!D113</f>
        <v>-29754.490000000005</v>
      </c>
      <c r="BO41" s="6">
        <f>BN41-'VH Expenditure 23-24'!D124</f>
        <v>-30271.870000000006</v>
      </c>
      <c r="BP41" s="6">
        <f>BO41-'VH Expenditure 23-24'!D137</f>
        <v>-30819.560000000005</v>
      </c>
      <c r="BQ41" s="303"/>
      <c r="BR41" s="6">
        <f>-'VH Expenditure 2024-25'!D11</f>
        <v>-190.97000000000003</v>
      </c>
      <c r="BS41" s="6">
        <f>BR41-'VH Expenditure 2024-25'!D20</f>
        <v>-672.46</v>
      </c>
      <c r="BT41" s="6">
        <f>BS41-'VH Expenditure 2024-25'!D30</f>
        <v>-20374.11</v>
      </c>
      <c r="BU41" s="6">
        <f>BT41-'VH Expenditure 2024-25'!D38</f>
        <v>-20822.2</v>
      </c>
      <c r="BV41" s="6">
        <f>BU41-'VH Expenditure 2024-25'!D50</f>
        <v>-21549.74</v>
      </c>
      <c r="BW41" s="6">
        <f>BV41-'VH Expenditure 2024-25'!D60</f>
        <v>-22097.550000000003</v>
      </c>
      <c r="BX41" s="6">
        <f>BW41-'VH Expenditure 2024-25'!D68</f>
        <v>-22551.620000000003</v>
      </c>
      <c r="BY41" s="6">
        <f>BX41-'VH Expenditure 2024-25'!D77</f>
        <v>-23098.49</v>
      </c>
      <c r="BZ41" s="6">
        <f>BY41-'VH Expenditure 2024-25'!D84</f>
        <v>-24219.5</v>
      </c>
      <c r="CA41" s="6">
        <f>BZ41-'VH Expenditure 2024-25'!D91</f>
        <v>-24906.65</v>
      </c>
      <c r="CB41" s="6">
        <f>CA41-'VH Expenditure 2024-25'!D98</f>
        <v>-25410.16</v>
      </c>
      <c r="CC41" s="6">
        <f>CB41-'VH Expenditure 2024-25'!D106</f>
        <v>-25803.26</v>
      </c>
      <c r="CE41" s="6">
        <f>-'VH Expenditure 2025-26'!D10</f>
        <v>-406.8</v>
      </c>
      <c r="CF41" s="6">
        <f>CE41-'VH Expenditure 2025-26'!D19</f>
        <v>-918.23</v>
      </c>
      <c r="CG41" s="6">
        <f>CF41-'VH Expenditure 2025-26'!D29</f>
        <v>-1436.93</v>
      </c>
      <c r="CH41" s="6">
        <f>CG41-'VH Expenditure 2025-26'!D37</f>
        <v>-2014.9099999999999</v>
      </c>
      <c r="CI41" s="6">
        <f>CH41-'VH Expenditure 2025-26'!D49</f>
        <v>-2677.62</v>
      </c>
      <c r="CJ41" s="6">
        <f>CI41-'VH Expenditure 2025-26'!D59</f>
        <v>-8903.99</v>
      </c>
      <c r="CK41" s="6">
        <f>CJ41-'VH Expenditure 2025-26'!D67</f>
        <v>-9205.39</v>
      </c>
      <c r="CL41" s="6">
        <f>CK41-'VH Expenditure 2025-26'!D76</f>
        <v>-9661.9699999999993</v>
      </c>
      <c r="CM41" s="6">
        <f>CL41-'VH Expenditure 2025-26'!D83</f>
        <v>-9983.25</v>
      </c>
      <c r="CN41" s="6">
        <f>CM41-'VH Expenditure 2025-26'!D90</f>
        <v>-10338.799999999999</v>
      </c>
      <c r="CO41" s="6">
        <f>CN41-'VH Expenditure 2025-26'!D98</f>
        <v>-11657.68</v>
      </c>
      <c r="CP41" s="6">
        <f>CO41-'VH Expenditure 2025-26'!D106</f>
        <v>-11960.6</v>
      </c>
      <c r="CR41" s="6">
        <f>-'VH Expenditure 2026-27'!D10</f>
        <v>-419.40000000000003</v>
      </c>
      <c r="CS41" s="6">
        <f>CR41-'VH Expenditure 2026-27'!D19</f>
        <v>-750.96</v>
      </c>
      <c r="CT41" s="6">
        <f>CS41-'VH Expenditure 2026-27'!D29</f>
        <v>-1193.73</v>
      </c>
      <c r="CU41" s="6">
        <f>-'VH Expenditure 2026-27'!G10</f>
        <v>-228.8</v>
      </c>
      <c r="CV41" s="6">
        <f>-'VH Expenditure 2026-27'!H10</f>
        <v>-7.78</v>
      </c>
      <c r="CW41" s="6">
        <f>-'VH Expenditure 2026-27'!I10</f>
        <v>0</v>
      </c>
      <c r="CX41" s="6">
        <f>-'VH Expenditure 2026-27'!J10</f>
        <v>0</v>
      </c>
      <c r="CY41" s="6">
        <f>-'VH Expenditure 2026-27'!K10</f>
        <v>-110.73</v>
      </c>
      <c r="CZ41" s="6">
        <f>-'VH Expenditure 2026-27'!L10</f>
        <v>-41.08</v>
      </c>
      <c r="DA41" s="6">
        <f>-'VH Expenditure 2026-27'!M10</f>
        <v>-31.01</v>
      </c>
      <c r="DB41" s="6">
        <f>-'VH Expenditure 2026-27'!N10</f>
        <v>0</v>
      </c>
      <c r="DC41" s="6">
        <f>-'VH Expenditure 2026-27'!O10</f>
        <v>0</v>
      </c>
    </row>
    <row r="42" spans="1:107" ht="14.25" customHeight="1">
      <c r="A42" s="230"/>
      <c r="B42" s="230"/>
      <c r="C42" s="230"/>
      <c r="D42" s="230"/>
      <c r="E42" s="232"/>
      <c r="F42" s="232"/>
      <c r="G42" s="232"/>
      <c r="H42" s="232"/>
      <c r="I42" s="232"/>
      <c r="J42" s="232"/>
      <c r="K42" s="232"/>
      <c r="L42" s="232"/>
      <c r="M42" s="232"/>
      <c r="N42" s="232"/>
      <c r="O42" s="232"/>
      <c r="P42" s="232"/>
      <c r="Q42" s="232"/>
      <c r="R42" s="232"/>
      <c r="S42" s="232"/>
      <c r="T42" s="232"/>
      <c r="U42" s="232"/>
      <c r="V42" s="232"/>
      <c r="W42" s="232"/>
      <c r="X42" s="232"/>
      <c r="Y42" s="232"/>
      <c r="Z42" s="232"/>
      <c r="AA42" s="232"/>
      <c r="AB42" s="232"/>
      <c r="AC42" s="232"/>
      <c r="BQ42" s="303"/>
    </row>
    <row r="43" spans="1:107" ht="14.25" customHeight="1">
      <c r="A43" s="230"/>
      <c r="B43" s="230" t="s">
        <v>780</v>
      </c>
      <c r="C43" s="230"/>
      <c r="D43" s="230"/>
      <c r="E43" s="232"/>
      <c r="F43" s="232"/>
      <c r="G43" s="232"/>
      <c r="H43" s="232"/>
      <c r="I43" s="232"/>
      <c r="J43" s="232"/>
      <c r="K43" s="232"/>
      <c r="L43" s="232"/>
      <c r="M43" s="232"/>
      <c r="N43" s="232"/>
      <c r="O43" s="232"/>
      <c r="P43" s="232"/>
      <c r="Q43" s="232"/>
      <c r="R43" s="232">
        <f t="shared" ref="R43:AC43" si="86">-R56</f>
        <v>-2434.6</v>
      </c>
      <c r="S43" s="232">
        <f t="shared" si="86"/>
        <v>-3000.54</v>
      </c>
      <c r="T43" s="232">
        <f t="shared" si="86"/>
        <v>-2450.15</v>
      </c>
      <c r="U43" s="232">
        <f t="shared" si="86"/>
        <v>-1997.63</v>
      </c>
      <c r="V43" s="232">
        <f t="shared" si="86"/>
        <v>-11731.23</v>
      </c>
      <c r="W43" s="232">
        <f t="shared" si="86"/>
        <v>-11459.39</v>
      </c>
      <c r="X43" s="232">
        <f t="shared" si="86"/>
        <v>-11259.48</v>
      </c>
      <c r="Y43" s="232">
        <f t="shared" si="86"/>
        <v>-10593.91</v>
      </c>
      <c r="Z43" s="232">
        <f t="shared" si="86"/>
        <v>-10304.23</v>
      </c>
      <c r="AA43" s="232">
        <f t="shared" si="86"/>
        <v>-10105.91</v>
      </c>
      <c r="AB43" s="232">
        <f t="shared" si="86"/>
        <v>-10110.61</v>
      </c>
      <c r="AC43" s="232">
        <f t="shared" si="86"/>
        <v>-19679.8</v>
      </c>
      <c r="AE43" s="232">
        <f t="shared" ref="AE43:AP43" si="87">-AE56</f>
        <v>-27331.73</v>
      </c>
      <c r="AF43" s="232">
        <f t="shared" si="87"/>
        <v>-27157.360000000001</v>
      </c>
      <c r="AG43" s="232">
        <f t="shared" si="87"/>
        <v>-26979.29</v>
      </c>
      <c r="AH43" s="232">
        <f t="shared" si="87"/>
        <v>-26801.24</v>
      </c>
      <c r="AI43" s="232">
        <f t="shared" si="87"/>
        <v>-26133.68</v>
      </c>
      <c r="AJ43" s="232">
        <f t="shared" si="87"/>
        <v>-26480.59</v>
      </c>
      <c r="AK43" s="232">
        <f t="shared" si="87"/>
        <v>-26042.25</v>
      </c>
      <c r="AL43" s="232">
        <f t="shared" si="87"/>
        <v>-26186.19</v>
      </c>
      <c r="AM43" s="232">
        <f t="shared" si="87"/>
        <v>-24102.49</v>
      </c>
      <c r="AN43" s="232">
        <f t="shared" si="87"/>
        <v>-24173.329999999998</v>
      </c>
      <c r="AO43" s="232">
        <f t="shared" si="87"/>
        <v>-23423.59</v>
      </c>
      <c r="AP43" s="232">
        <f t="shared" si="87"/>
        <v>-22833.7</v>
      </c>
      <c r="AR43" s="232">
        <f t="shared" ref="AR43:BC43" si="88">-AR56</f>
        <v>-23484.51</v>
      </c>
      <c r="AS43" s="232">
        <f t="shared" si="88"/>
        <v>-22143.37</v>
      </c>
      <c r="AT43" s="232">
        <f t="shared" si="88"/>
        <v>-21709.49</v>
      </c>
      <c r="AU43" s="232">
        <f t="shared" si="88"/>
        <v>-21474.31</v>
      </c>
      <c r="AV43" s="232">
        <f t="shared" si="88"/>
        <v>-19140.769999999997</v>
      </c>
      <c r="AW43" s="232">
        <f t="shared" si="88"/>
        <v>-18792.88</v>
      </c>
      <c r="AX43" s="232">
        <f t="shared" si="88"/>
        <v>-17979.54</v>
      </c>
      <c r="AY43" s="232">
        <f t="shared" si="88"/>
        <v>-18558.54</v>
      </c>
      <c r="AZ43" s="232">
        <f t="shared" si="88"/>
        <v>-18876.8</v>
      </c>
      <c r="BA43" s="232">
        <f t="shared" si="88"/>
        <v>-29671.46</v>
      </c>
      <c r="BB43" s="232">
        <f t="shared" si="88"/>
        <v>-30363.989999999998</v>
      </c>
      <c r="BC43" s="232">
        <f t="shared" si="88"/>
        <v>-29389.870000000003</v>
      </c>
      <c r="BE43" s="232">
        <f t="shared" ref="BE43:BP43" si="89">-BE56</f>
        <v>-28438.92</v>
      </c>
      <c r="BF43" s="232">
        <f t="shared" si="89"/>
        <v>-28421.07</v>
      </c>
      <c r="BG43" s="232">
        <f t="shared" si="89"/>
        <v>-28579.85</v>
      </c>
      <c r="BH43" s="232">
        <f t="shared" si="89"/>
        <v>-28302.2</v>
      </c>
      <c r="BI43" s="232">
        <f t="shared" si="89"/>
        <v>-28451.87</v>
      </c>
      <c r="BJ43" s="232">
        <f t="shared" si="89"/>
        <v>-28929.47</v>
      </c>
      <c r="BK43" s="232">
        <f t="shared" si="89"/>
        <v>-14721.310000000001</v>
      </c>
      <c r="BL43" s="232">
        <f t="shared" si="89"/>
        <v>-16810.240000000002</v>
      </c>
      <c r="BM43" s="232">
        <f t="shared" si="89"/>
        <v>-11114.539999999999</v>
      </c>
      <c r="BN43" s="232">
        <f t="shared" si="89"/>
        <v>-11175.23</v>
      </c>
      <c r="BO43" s="232">
        <f t="shared" si="89"/>
        <v>-23403.850000000002</v>
      </c>
      <c r="BP43" s="232">
        <f t="shared" si="89"/>
        <v>-23297.66</v>
      </c>
      <c r="BQ43" s="303"/>
      <c r="BR43" s="232">
        <f t="shared" ref="BR43:CC43" si="90">-BR56</f>
        <v>-38626.69</v>
      </c>
      <c r="BS43" s="232">
        <f t="shared" si="90"/>
        <v>-38457.199999999997</v>
      </c>
      <c r="BT43" s="232">
        <f t="shared" si="90"/>
        <v>-20009.55</v>
      </c>
      <c r="BU43" s="232">
        <f t="shared" si="90"/>
        <v>-19931.46</v>
      </c>
      <c r="BV43" s="232">
        <f t="shared" si="90"/>
        <v>-19684.920000000002</v>
      </c>
      <c r="BW43" s="232">
        <f t="shared" si="90"/>
        <v>-19410.16</v>
      </c>
      <c r="BX43" s="232">
        <f t="shared" si="90"/>
        <v>-19424.09</v>
      </c>
      <c r="BY43" s="232">
        <f t="shared" si="90"/>
        <v>-19381.22</v>
      </c>
      <c r="BZ43" s="232">
        <f t="shared" si="90"/>
        <v>-18464.21</v>
      </c>
      <c r="CA43" s="232">
        <f t="shared" si="90"/>
        <v>-19395.060000000001</v>
      </c>
      <c r="CB43" s="232">
        <f t="shared" si="90"/>
        <v>-19107.55</v>
      </c>
      <c r="CC43" s="232">
        <f t="shared" si="90"/>
        <v>-19653.45</v>
      </c>
      <c r="CE43" s="232">
        <f t="shared" ref="CE43:CP43" si="91">-CE56</f>
        <v>-19570.650000000001</v>
      </c>
      <c r="CF43" s="232">
        <f t="shared" si="91"/>
        <v>-19287.22</v>
      </c>
      <c r="CG43" s="232">
        <f t="shared" si="91"/>
        <v>-19188.52</v>
      </c>
      <c r="CH43" s="232">
        <f t="shared" si="91"/>
        <v>-18886.54</v>
      </c>
      <c r="CI43" s="232">
        <f t="shared" si="91"/>
        <v>-19753.830000000002</v>
      </c>
      <c r="CJ43" s="232">
        <f t="shared" si="91"/>
        <v>-13895.96</v>
      </c>
      <c r="CK43" s="232">
        <f t="shared" si="91"/>
        <v>-13978.56</v>
      </c>
      <c r="CL43" s="232">
        <f t="shared" si="91"/>
        <v>-14007.98</v>
      </c>
      <c r="CM43" s="232">
        <f t="shared" si="91"/>
        <v>-14742.699999999999</v>
      </c>
      <c r="CN43" s="232">
        <f t="shared" si="91"/>
        <v>-14651.15</v>
      </c>
      <c r="CO43" s="232">
        <f t="shared" si="91"/>
        <v>-13788.269999999999</v>
      </c>
      <c r="CP43" s="232">
        <f t="shared" si="91"/>
        <v>-13941.35</v>
      </c>
      <c r="CR43" s="232">
        <f t="shared" ref="CR43:DC43" si="92">-CR56</f>
        <v>-13701.95</v>
      </c>
      <c r="CS43" s="232">
        <f t="shared" si="92"/>
        <v>-14106.39</v>
      </c>
      <c r="CT43" s="232">
        <f t="shared" si="92"/>
        <v>-14263.62</v>
      </c>
      <c r="CU43" s="232">
        <f t="shared" si="92"/>
        <v>0</v>
      </c>
      <c r="CV43" s="232">
        <f t="shared" si="92"/>
        <v>0</v>
      </c>
      <c r="CW43" s="232">
        <f t="shared" si="92"/>
        <v>0</v>
      </c>
      <c r="CX43" s="232">
        <f t="shared" si="92"/>
        <v>0</v>
      </c>
      <c r="CY43" s="232">
        <f t="shared" si="92"/>
        <v>0</v>
      </c>
      <c r="CZ43" s="232">
        <f t="shared" si="92"/>
        <v>0</v>
      </c>
      <c r="DA43" s="232">
        <f t="shared" si="92"/>
        <v>0</v>
      </c>
      <c r="DB43" s="232">
        <f t="shared" si="92"/>
        <v>0</v>
      </c>
      <c r="DC43" s="232">
        <f t="shared" si="92"/>
        <v>0</v>
      </c>
    </row>
    <row r="44" spans="1:107" ht="14.25" customHeight="1">
      <c r="A44" s="230"/>
      <c r="B44" s="230"/>
      <c r="C44" s="230"/>
      <c r="D44" s="230"/>
      <c r="E44" s="230"/>
      <c r="F44" s="230"/>
      <c r="G44" s="230"/>
      <c r="H44" s="230"/>
      <c r="I44" s="230"/>
      <c r="J44" s="230"/>
      <c r="K44" s="230"/>
      <c r="L44" s="230"/>
      <c r="M44" s="230"/>
      <c r="N44" s="230"/>
      <c r="O44" s="230"/>
      <c r="P44" s="230"/>
      <c r="Q44" s="230"/>
      <c r="R44" s="230"/>
      <c r="S44" s="230"/>
      <c r="T44" s="230"/>
      <c r="U44" s="230"/>
      <c r="V44" s="230"/>
      <c r="W44" s="230"/>
      <c r="X44" s="230"/>
      <c r="Y44" s="230"/>
      <c r="Z44" s="230"/>
      <c r="AA44" s="230"/>
      <c r="AB44" s="230"/>
      <c r="AC44" s="230"/>
      <c r="BQ44" s="303"/>
    </row>
    <row r="45" spans="1:107" ht="14.25" customHeight="1">
      <c r="A45" s="230"/>
      <c r="B45" s="233" t="s">
        <v>784</v>
      </c>
      <c r="C45" s="230"/>
      <c r="D45" s="230"/>
      <c r="E45" s="234"/>
      <c r="F45" s="234"/>
      <c r="G45" s="234"/>
      <c r="H45" s="234"/>
      <c r="I45" s="234"/>
      <c r="J45" s="234"/>
      <c r="K45" s="234"/>
      <c r="L45" s="234"/>
      <c r="M45" s="234"/>
      <c r="N45" s="234"/>
      <c r="O45" s="234"/>
      <c r="P45" s="234"/>
      <c r="Q45" s="232"/>
      <c r="R45" s="234">
        <f t="shared" ref="R45:AC45" si="93">SUM(R37:R43)</f>
        <v>0</v>
      </c>
      <c r="S45" s="234">
        <f t="shared" si="93"/>
        <v>0</v>
      </c>
      <c r="T45" s="234">
        <f t="shared" si="93"/>
        <v>0</v>
      </c>
      <c r="U45" s="234">
        <f t="shared" si="93"/>
        <v>0</v>
      </c>
      <c r="V45" s="234">
        <f t="shared" si="93"/>
        <v>0</v>
      </c>
      <c r="W45" s="234">
        <f t="shared" si="93"/>
        <v>0</v>
      </c>
      <c r="X45" s="234">
        <f t="shared" si="93"/>
        <v>0</v>
      </c>
      <c r="Y45" s="234">
        <f t="shared" si="93"/>
        <v>0</v>
      </c>
      <c r="Z45" s="234">
        <f t="shared" si="93"/>
        <v>0</v>
      </c>
      <c r="AA45" s="234">
        <f t="shared" si="93"/>
        <v>0</v>
      </c>
      <c r="AB45" s="234">
        <f t="shared" si="93"/>
        <v>0</v>
      </c>
      <c r="AC45" s="234">
        <f t="shared" si="93"/>
        <v>0</v>
      </c>
      <c r="AE45" s="234">
        <f t="shared" ref="AE45:AP45" si="94">SUM(AE37:AE43)</f>
        <v>0</v>
      </c>
      <c r="AF45" s="234">
        <f t="shared" si="94"/>
        <v>0</v>
      </c>
      <c r="AG45" s="234">
        <f t="shared" si="94"/>
        <v>0</v>
      </c>
      <c r="AH45" s="234">
        <f t="shared" si="94"/>
        <v>0</v>
      </c>
      <c r="AI45" s="234">
        <f t="shared" si="94"/>
        <v>0</v>
      </c>
      <c r="AJ45" s="234">
        <f t="shared" si="94"/>
        <v>0</v>
      </c>
      <c r="AK45" s="234">
        <f t="shared" si="94"/>
        <v>0</v>
      </c>
      <c r="AL45" s="234">
        <f t="shared" si="94"/>
        <v>0</v>
      </c>
      <c r="AM45" s="234">
        <f t="shared" si="94"/>
        <v>0</v>
      </c>
      <c r="AN45" s="234">
        <f t="shared" si="94"/>
        <v>0</v>
      </c>
      <c r="AO45" s="234">
        <f t="shared" si="94"/>
        <v>0</v>
      </c>
      <c r="AP45" s="234">
        <f t="shared" si="94"/>
        <v>0</v>
      </c>
      <c r="AR45" s="234">
        <f t="shared" ref="AR45:BC45" si="95">SUM(AR37:AR43)</f>
        <v>0</v>
      </c>
      <c r="AS45" s="234">
        <f t="shared" si="95"/>
        <v>0</v>
      </c>
      <c r="AT45" s="234">
        <f t="shared" si="95"/>
        <v>0</v>
      </c>
      <c r="AU45" s="234">
        <f t="shared" si="95"/>
        <v>0</v>
      </c>
      <c r="AV45" s="234">
        <f t="shared" si="95"/>
        <v>0</v>
      </c>
      <c r="AW45" s="234">
        <f t="shared" si="95"/>
        <v>0</v>
      </c>
      <c r="AX45" s="234">
        <f t="shared" si="95"/>
        <v>0</v>
      </c>
      <c r="AY45" s="234">
        <f t="shared" si="95"/>
        <v>0</v>
      </c>
      <c r="AZ45" s="234">
        <f t="shared" si="95"/>
        <v>0</v>
      </c>
      <c r="BA45" s="234">
        <f t="shared" si="95"/>
        <v>0</v>
      </c>
      <c r="BB45" s="234">
        <f t="shared" si="95"/>
        <v>0</v>
      </c>
      <c r="BC45" s="234">
        <f t="shared" si="95"/>
        <v>0</v>
      </c>
      <c r="BE45" s="234">
        <f t="shared" ref="BE45:BP45" si="96">SUM(BE37:BE43)</f>
        <v>0</v>
      </c>
      <c r="BF45" s="234">
        <f t="shared" si="96"/>
        <v>0</v>
      </c>
      <c r="BG45" s="234">
        <f t="shared" si="96"/>
        <v>0</v>
      </c>
      <c r="BH45" s="234">
        <f t="shared" si="96"/>
        <v>0</v>
      </c>
      <c r="BI45" s="234">
        <f t="shared" si="96"/>
        <v>0</v>
      </c>
      <c r="BJ45" s="234">
        <f t="shared" si="96"/>
        <v>0</v>
      </c>
      <c r="BK45" s="234">
        <f t="shared" si="96"/>
        <v>0</v>
      </c>
      <c r="BL45" s="234">
        <f t="shared" si="96"/>
        <v>0</v>
      </c>
      <c r="BM45" s="234">
        <f t="shared" si="96"/>
        <v>0</v>
      </c>
      <c r="BN45" s="234">
        <f t="shared" si="96"/>
        <v>0</v>
      </c>
      <c r="BO45" s="234">
        <f t="shared" si="96"/>
        <v>0</v>
      </c>
      <c r="BP45" s="234">
        <f t="shared" si="96"/>
        <v>0</v>
      </c>
      <c r="BQ45" s="303"/>
      <c r="BR45" s="234">
        <f t="shared" ref="BR45:CC45" si="97">SUM(BR37:BR43)</f>
        <v>0</v>
      </c>
      <c r="BS45" s="234">
        <f t="shared" si="97"/>
        <v>0</v>
      </c>
      <c r="BT45" s="234">
        <f t="shared" si="97"/>
        <v>0</v>
      </c>
      <c r="BU45" s="234">
        <f t="shared" si="97"/>
        <v>0</v>
      </c>
      <c r="BV45" s="234">
        <f t="shared" si="97"/>
        <v>0</v>
      </c>
      <c r="BW45" s="234">
        <f t="shared" si="97"/>
        <v>0</v>
      </c>
      <c r="BX45" s="234">
        <f t="shared" si="97"/>
        <v>0</v>
      </c>
      <c r="BY45" s="234">
        <f t="shared" si="97"/>
        <v>0</v>
      </c>
      <c r="BZ45" s="234">
        <f t="shared" si="97"/>
        <v>0</v>
      </c>
      <c r="CA45" s="234">
        <f t="shared" si="97"/>
        <v>0</v>
      </c>
      <c r="CB45" s="234">
        <f t="shared" si="97"/>
        <v>0</v>
      </c>
      <c r="CC45" s="234">
        <f t="shared" si="97"/>
        <v>0</v>
      </c>
      <c r="CE45" s="234">
        <f t="shared" ref="CE45:CP45" si="98">SUM(CE37:CE43)</f>
        <v>0</v>
      </c>
      <c r="CF45" s="234">
        <f t="shared" si="98"/>
        <v>0</v>
      </c>
      <c r="CG45" s="234">
        <f t="shared" si="98"/>
        <v>0</v>
      </c>
      <c r="CH45" s="234">
        <f t="shared" si="98"/>
        <v>0</v>
      </c>
      <c r="CI45" s="234">
        <f t="shared" si="98"/>
        <v>0</v>
      </c>
      <c r="CJ45" s="234">
        <f t="shared" si="98"/>
        <v>0</v>
      </c>
      <c r="CK45" s="234">
        <f t="shared" si="98"/>
        <v>0</v>
      </c>
      <c r="CL45" s="234">
        <f t="shared" si="98"/>
        <v>0</v>
      </c>
      <c r="CM45" s="234">
        <f t="shared" si="98"/>
        <v>0</v>
      </c>
      <c r="CN45" s="234">
        <f t="shared" si="98"/>
        <v>0</v>
      </c>
      <c r="CO45" s="234">
        <f t="shared" si="98"/>
        <v>0</v>
      </c>
      <c r="CP45" s="234">
        <f t="shared" si="98"/>
        <v>0</v>
      </c>
      <c r="CR45" s="234">
        <f t="shared" ref="CR45:DC45" si="99">SUM(CR37:CR43)</f>
        <v>0</v>
      </c>
      <c r="CS45" s="234">
        <f t="shared" si="99"/>
        <v>0</v>
      </c>
      <c r="CT45" s="234">
        <f t="shared" si="99"/>
        <v>0</v>
      </c>
      <c r="CU45" s="234">
        <f t="shared" si="99"/>
        <v>15228.550000000001</v>
      </c>
      <c r="CV45" s="234">
        <f t="shared" si="99"/>
        <v>15449.57</v>
      </c>
      <c r="CW45" s="234">
        <f t="shared" si="99"/>
        <v>15457.35</v>
      </c>
      <c r="CX45" s="234">
        <f t="shared" si="99"/>
        <v>15457.35</v>
      </c>
      <c r="CY45" s="234">
        <f t="shared" si="99"/>
        <v>15346.62</v>
      </c>
      <c r="CZ45" s="234">
        <f t="shared" si="99"/>
        <v>15416.27</v>
      </c>
      <c r="DA45" s="234">
        <f t="shared" si="99"/>
        <v>15426.34</v>
      </c>
      <c r="DB45" s="234">
        <f t="shared" si="99"/>
        <v>15457.35</v>
      </c>
      <c r="DC45" s="234">
        <f t="shared" si="99"/>
        <v>15457.35</v>
      </c>
    </row>
    <row r="46" spans="1:107" ht="14.25" customHeight="1">
      <c r="A46" s="230"/>
      <c r="B46" s="233"/>
      <c r="C46" s="233"/>
      <c r="D46" s="233"/>
      <c r="E46" s="235"/>
      <c r="F46" s="235"/>
      <c r="G46" s="236"/>
      <c r="H46" s="235"/>
      <c r="I46" s="235"/>
      <c r="J46" s="235"/>
      <c r="K46" s="235"/>
      <c r="L46" s="235"/>
      <c r="M46" s="235"/>
      <c r="N46" s="235"/>
      <c r="O46" s="235"/>
      <c r="P46" s="235"/>
      <c r="Q46" s="235"/>
      <c r="R46" s="230"/>
      <c r="S46" s="230"/>
      <c r="T46" s="230"/>
      <c r="U46" s="230"/>
      <c r="V46" s="230"/>
      <c r="W46" s="230"/>
      <c r="X46" s="230"/>
      <c r="Y46" s="230"/>
      <c r="Z46" s="230"/>
      <c r="AA46" s="230"/>
      <c r="AB46" s="230"/>
      <c r="AC46" s="230"/>
      <c r="BQ46" s="303"/>
    </row>
    <row r="47" spans="1:107" ht="14.25" customHeight="1">
      <c r="A47" s="230"/>
      <c r="B47" s="230"/>
      <c r="C47" s="230"/>
      <c r="D47" s="230"/>
      <c r="E47" s="230"/>
      <c r="F47" s="230"/>
      <c r="G47" s="230"/>
      <c r="H47" s="230"/>
      <c r="I47" s="230"/>
      <c r="J47" s="230"/>
      <c r="K47" s="230"/>
      <c r="L47" s="230"/>
      <c r="M47" s="230"/>
      <c r="N47" s="230"/>
      <c r="O47" s="230"/>
      <c r="P47" s="230"/>
      <c r="Q47" s="230"/>
      <c r="R47" s="230"/>
      <c r="S47" s="230"/>
      <c r="T47" s="230"/>
      <c r="U47" s="230"/>
      <c r="V47" s="230"/>
      <c r="W47" s="230"/>
      <c r="X47" s="230"/>
      <c r="Y47" s="230"/>
      <c r="Z47" s="230"/>
      <c r="AA47" s="230"/>
      <c r="AB47" s="230"/>
      <c r="AC47" s="230"/>
      <c r="BQ47" s="303"/>
    </row>
    <row r="48" spans="1:107" ht="14.25" customHeight="1">
      <c r="A48" s="230"/>
      <c r="B48" s="230" t="s">
        <v>781</v>
      </c>
      <c r="C48" s="230"/>
      <c r="D48" s="230"/>
      <c r="E48" s="232"/>
      <c r="F48" s="232"/>
      <c r="G48" s="237"/>
      <c r="H48" s="237"/>
      <c r="I48" s="232"/>
      <c r="J48" s="232"/>
      <c r="K48" s="232"/>
      <c r="L48" s="232"/>
      <c r="M48" s="232"/>
      <c r="N48" s="232"/>
      <c r="O48" s="232"/>
      <c r="P48" s="232"/>
      <c r="Q48" s="232">
        <v>2954.98</v>
      </c>
      <c r="R48" s="232">
        <v>2434.6</v>
      </c>
      <c r="S48" s="232">
        <v>3000.54</v>
      </c>
      <c r="T48" s="232">
        <v>2450.15</v>
      </c>
      <c r="U48" s="232">
        <v>1997.63</v>
      </c>
      <c r="V48" s="232">
        <v>11731.23</v>
      </c>
      <c r="W48" s="232">
        <v>11459.39</v>
      </c>
      <c r="X48" s="232">
        <v>11259.48</v>
      </c>
      <c r="Y48" s="232">
        <v>10593.91</v>
      </c>
      <c r="Z48" s="232">
        <v>10304.23</v>
      </c>
      <c r="AA48" s="232">
        <v>10105.91</v>
      </c>
      <c r="AB48" s="232">
        <v>10110.61</v>
      </c>
      <c r="AC48" s="232">
        <v>19679.8</v>
      </c>
      <c r="AE48" s="232">
        <v>27331.73</v>
      </c>
      <c r="AF48" s="232">
        <v>27350.43</v>
      </c>
      <c r="AG48" s="232">
        <v>26979.29</v>
      </c>
      <c r="AH48" s="232">
        <v>26801.24</v>
      </c>
      <c r="AI48" s="232">
        <v>26133.68</v>
      </c>
      <c r="AJ48" s="232">
        <v>26480.59</v>
      </c>
      <c r="AK48" s="232">
        <v>26302.54</v>
      </c>
      <c r="AL48" s="232">
        <v>26186.19</v>
      </c>
      <c r="AM48" s="232">
        <v>24229.61</v>
      </c>
      <c r="AN48" s="232">
        <v>24308.55</v>
      </c>
      <c r="AO48" s="232">
        <v>23682.639999999999</v>
      </c>
      <c r="AP48" s="232">
        <v>22833.7</v>
      </c>
      <c r="AR48" s="232">
        <v>23484.51</v>
      </c>
      <c r="AS48" s="232">
        <v>22143.37</v>
      </c>
      <c r="AT48" s="232">
        <v>21709.49</v>
      </c>
      <c r="AU48" s="232">
        <v>21474.31</v>
      </c>
      <c r="AV48" s="232">
        <v>21637.17</v>
      </c>
      <c r="AW48" s="232">
        <v>19043.88</v>
      </c>
      <c r="AX48" s="232">
        <v>18099.54</v>
      </c>
      <c r="AY48" s="232">
        <v>18582.240000000002</v>
      </c>
      <c r="AZ48" s="232">
        <v>19073.560000000001</v>
      </c>
      <c r="BA48" s="232">
        <v>29671.46</v>
      </c>
      <c r="BB48" s="232">
        <v>30624.82</v>
      </c>
      <c r="BC48" s="232">
        <v>29570.47</v>
      </c>
      <c r="BE48" s="232">
        <v>28786.37</v>
      </c>
      <c r="BF48" s="232">
        <v>28499.07</v>
      </c>
      <c r="BG48" s="232">
        <v>28579.85</v>
      </c>
      <c r="BH48" s="232">
        <v>28302.2</v>
      </c>
      <c r="BI48" s="232">
        <v>28671.87</v>
      </c>
      <c r="BJ48" s="232">
        <v>28929.47</v>
      </c>
      <c r="BK48" s="232">
        <v>15764.37</v>
      </c>
      <c r="BL48" s="232">
        <v>19491.84</v>
      </c>
      <c r="BM48" s="232">
        <v>13576.14</v>
      </c>
      <c r="BN48" s="232">
        <v>13710.06</v>
      </c>
      <c r="BO48" s="232">
        <v>23697.08</v>
      </c>
      <c r="BP48" s="232">
        <v>23590.89</v>
      </c>
      <c r="BQ48" s="303"/>
      <c r="BR48" s="232">
        <v>38626.69</v>
      </c>
      <c r="BS48" s="232">
        <v>38457.199999999997</v>
      </c>
      <c r="BT48" s="232">
        <v>34875.35</v>
      </c>
      <c r="BU48" s="232">
        <v>19931.46</v>
      </c>
      <c r="BV48" s="232">
        <v>19934.52</v>
      </c>
      <c r="BW48" s="232">
        <v>19692.96</v>
      </c>
      <c r="BX48" s="232">
        <v>19424.09</v>
      </c>
      <c r="BY48" s="232">
        <v>19381.22</v>
      </c>
      <c r="BZ48" s="232">
        <v>18464.21</v>
      </c>
      <c r="CA48" s="232">
        <v>19395.060000000001</v>
      </c>
      <c r="CB48" s="232">
        <v>19107.55</v>
      </c>
      <c r="CC48" s="232">
        <v>19653.45</v>
      </c>
      <c r="CE48" s="232">
        <v>19570.650000000001</v>
      </c>
      <c r="CF48" s="232">
        <v>19516.02</v>
      </c>
      <c r="CG48" s="232">
        <v>19188.52</v>
      </c>
      <c r="CH48" s="232">
        <v>18886.54</v>
      </c>
      <c r="CI48" s="232">
        <v>20318.63</v>
      </c>
      <c r="CJ48" s="232">
        <v>19595.96</v>
      </c>
      <c r="CK48" s="232">
        <v>13978.56</v>
      </c>
      <c r="CL48" s="232">
        <v>14007.98</v>
      </c>
      <c r="CM48" s="232">
        <v>14980.72</v>
      </c>
      <c r="CN48" s="232">
        <v>14651.15</v>
      </c>
      <c r="CO48" s="232">
        <v>14201.32</v>
      </c>
      <c r="CP48" s="232">
        <v>13677.35</v>
      </c>
      <c r="CR48" s="232">
        <v>13701.95</v>
      </c>
      <c r="CS48" s="232">
        <v>14106.39</v>
      </c>
      <c r="CT48" s="232">
        <v>14263.62</v>
      </c>
    </row>
    <row r="49" spans="1:107" ht="14.25" customHeight="1">
      <c r="A49" s="230"/>
      <c r="B49" s="230" t="s">
        <v>782</v>
      </c>
      <c r="C49" s="230"/>
      <c r="D49" s="230"/>
      <c r="E49" s="232"/>
      <c r="F49" s="232"/>
      <c r="G49" s="232"/>
      <c r="H49" s="232"/>
      <c r="I49" s="232"/>
      <c r="J49" s="232"/>
      <c r="K49" s="232"/>
      <c r="L49" s="232"/>
      <c r="M49" s="232"/>
      <c r="N49" s="232"/>
      <c r="O49" s="232"/>
      <c r="P49" s="232"/>
      <c r="Q49" s="232"/>
      <c r="R49" s="232"/>
      <c r="S49" s="232"/>
      <c r="T49" s="232"/>
      <c r="U49" s="232"/>
      <c r="V49" s="232"/>
      <c r="W49" s="232"/>
      <c r="X49" s="232"/>
      <c r="Y49" s="232"/>
      <c r="Z49" s="232"/>
      <c r="AA49" s="232"/>
      <c r="AB49" s="232"/>
      <c r="AC49" s="232"/>
      <c r="AF49" s="5">
        <v>-193.07</v>
      </c>
      <c r="BK49" s="199">
        <v>-220</v>
      </c>
      <c r="BL49" s="199">
        <v>-220</v>
      </c>
      <c r="BM49" s="299"/>
      <c r="BN49" s="299"/>
      <c r="BQ49" s="303"/>
      <c r="BT49">
        <v>-12552</v>
      </c>
      <c r="BV49">
        <v>-78</v>
      </c>
      <c r="BW49">
        <v>-282.8</v>
      </c>
      <c r="CF49">
        <v>-228.8</v>
      </c>
      <c r="CI49">
        <v>-336</v>
      </c>
      <c r="CJ49">
        <v>-5700</v>
      </c>
      <c r="CM49">
        <v>-238.02</v>
      </c>
      <c r="CO49">
        <v>-176.28</v>
      </c>
    </row>
    <row r="50" spans="1:107" ht="14.25" customHeight="1">
      <c r="A50" s="230"/>
      <c r="B50" s="230"/>
      <c r="C50" s="230"/>
      <c r="D50" s="230"/>
      <c r="E50" s="232"/>
      <c r="F50" s="232"/>
      <c r="G50" s="232"/>
      <c r="H50" s="232"/>
      <c r="I50" s="232"/>
      <c r="J50" s="232"/>
      <c r="K50" s="230"/>
      <c r="L50" s="230"/>
      <c r="M50" s="230"/>
      <c r="N50" s="230"/>
      <c r="O50" s="230"/>
      <c r="P50" s="232"/>
      <c r="Q50" s="232"/>
      <c r="R50" s="232"/>
      <c r="S50" s="232"/>
      <c r="T50" s="232"/>
      <c r="U50" s="232"/>
      <c r="V50" s="232"/>
      <c r="W50" s="232"/>
      <c r="X50" s="232"/>
      <c r="Y50" s="232"/>
      <c r="Z50" s="232"/>
      <c r="AA50" s="232"/>
      <c r="AB50" s="232"/>
      <c r="AC50" s="232"/>
      <c r="AK50" s="5">
        <v>-249.99</v>
      </c>
      <c r="AM50" s="5">
        <v>-127.12</v>
      </c>
      <c r="AN50" s="87">
        <v>-35</v>
      </c>
      <c r="AO50" s="5">
        <v>-193.05</v>
      </c>
      <c r="AV50" s="87">
        <v>-1646.4</v>
      </c>
      <c r="AW50" s="5">
        <v>-251</v>
      </c>
      <c r="AX50" s="87">
        <v>-120</v>
      </c>
      <c r="AY50" s="5">
        <v>-23.7</v>
      </c>
      <c r="AZ50" s="87">
        <v>-23.7</v>
      </c>
      <c r="BB50" s="87">
        <v>-180</v>
      </c>
      <c r="BC50" s="5">
        <v>-180.6</v>
      </c>
      <c r="BE50" s="5">
        <v>-347.45</v>
      </c>
      <c r="BF50" s="199">
        <v>-78</v>
      </c>
      <c r="BI50" s="87">
        <v>-220</v>
      </c>
      <c r="BK50" s="87">
        <v>-500</v>
      </c>
      <c r="BL50" s="199">
        <v>-2241.6</v>
      </c>
      <c r="BM50" s="87">
        <v>-2241.6</v>
      </c>
      <c r="BN50" s="199">
        <v>-2241.6</v>
      </c>
      <c r="BO50" s="87">
        <v>-73.23</v>
      </c>
      <c r="BP50" s="5">
        <v>-73.23</v>
      </c>
      <c r="BQ50" s="303"/>
      <c r="BR50" s="334"/>
      <c r="BT50">
        <v>-930</v>
      </c>
      <c r="BV50" s="87">
        <v>-171.6</v>
      </c>
      <c r="BX50" s="87"/>
      <c r="BZ50" s="87"/>
      <c r="CB50" s="87"/>
      <c r="CE50" s="334"/>
      <c r="CI50" s="87">
        <v>-228.8</v>
      </c>
      <c r="CK50" s="87"/>
      <c r="CM50" s="87"/>
      <c r="CO50" s="87">
        <v>-236.77</v>
      </c>
    </row>
    <row r="51" spans="1:107" ht="14.25" customHeight="1">
      <c r="A51" s="230"/>
      <c r="B51" s="230"/>
      <c r="C51" s="230"/>
      <c r="D51" s="230"/>
      <c r="E51" s="232"/>
      <c r="F51" s="232"/>
      <c r="G51" s="232"/>
      <c r="H51" s="232"/>
      <c r="I51" s="232"/>
      <c r="J51" s="232"/>
      <c r="K51" s="230"/>
      <c r="L51" s="230"/>
      <c r="M51" s="230"/>
      <c r="N51" s="230"/>
      <c r="O51" s="230"/>
      <c r="P51" s="230"/>
      <c r="Q51" s="230"/>
      <c r="R51" s="232"/>
      <c r="S51" s="232"/>
      <c r="T51" s="232"/>
      <c r="U51" s="232"/>
      <c r="V51" s="232"/>
      <c r="W51" s="232"/>
      <c r="X51" s="232"/>
      <c r="Y51" s="232"/>
      <c r="Z51" s="232"/>
      <c r="AA51" s="232"/>
      <c r="AB51" s="232"/>
      <c r="AC51" s="232"/>
      <c r="AK51" s="5">
        <v>-10.3</v>
      </c>
      <c r="AN51" s="5">
        <v>-100.22</v>
      </c>
      <c r="AO51" s="87">
        <v>-66</v>
      </c>
      <c r="AV51" s="87">
        <v>-850</v>
      </c>
      <c r="AZ51" s="5">
        <v>-89.25</v>
      </c>
      <c r="BB51" s="5">
        <v>-65</v>
      </c>
      <c r="BI51" s="87"/>
      <c r="BK51" s="199">
        <v>-323.06</v>
      </c>
      <c r="BL51" s="199">
        <v>-220</v>
      </c>
      <c r="BM51" s="199">
        <v>-220</v>
      </c>
      <c r="BN51" s="199">
        <v>-73.23</v>
      </c>
      <c r="BO51" s="199">
        <v>-220</v>
      </c>
      <c r="BP51" s="199">
        <v>-220</v>
      </c>
      <c r="BQ51" s="303"/>
      <c r="BT51">
        <v>-228.8</v>
      </c>
      <c r="BV51" s="87"/>
      <c r="CI51" s="87"/>
    </row>
    <row r="52" spans="1:107" ht="14.25" customHeight="1">
      <c r="A52" s="230"/>
      <c r="B52" s="230"/>
      <c r="C52" s="230"/>
      <c r="D52" s="230"/>
      <c r="E52" s="232"/>
      <c r="F52" s="232"/>
      <c r="G52" s="232"/>
      <c r="H52" s="232"/>
      <c r="I52" s="232"/>
      <c r="J52" s="232"/>
      <c r="K52" s="230"/>
      <c r="L52" s="230"/>
      <c r="M52" s="230"/>
      <c r="N52" s="230"/>
      <c r="O52" s="230"/>
      <c r="P52" s="230"/>
      <c r="Q52" s="230"/>
      <c r="R52" s="232"/>
      <c r="S52" s="232"/>
      <c r="T52" s="232"/>
      <c r="U52" s="232"/>
      <c r="V52" s="232"/>
      <c r="W52" s="232"/>
      <c r="X52" s="232"/>
      <c r="Y52" s="232"/>
      <c r="Z52" s="232"/>
      <c r="AA52" s="232"/>
      <c r="AB52" s="232"/>
      <c r="AC52" s="232"/>
      <c r="AV52" s="87"/>
      <c r="AZ52" s="5">
        <v>-60</v>
      </c>
      <c r="BB52" s="5">
        <v>-15.83</v>
      </c>
      <c r="BI52" s="87"/>
      <c r="BK52" s="299"/>
      <c r="BL52" s="299"/>
      <c r="BM52" s="299"/>
      <c r="BN52" s="199">
        <v>-220</v>
      </c>
      <c r="BQ52" s="303"/>
      <c r="BT52">
        <v>-1155</v>
      </c>
      <c r="BV52" s="87"/>
      <c r="CA52" s="5"/>
      <c r="CI52" s="87"/>
      <c r="CN52" s="5"/>
    </row>
    <row r="53" spans="1:107" ht="14.25" customHeight="1">
      <c r="A53" s="230"/>
      <c r="B53" s="230"/>
      <c r="C53" s="230"/>
      <c r="D53" s="230"/>
      <c r="E53" s="232"/>
      <c r="F53" s="232"/>
      <c r="G53" s="232"/>
      <c r="H53" s="232"/>
      <c r="I53" s="232"/>
      <c r="J53" s="232"/>
      <c r="K53" s="230"/>
      <c r="L53" s="230"/>
      <c r="M53" s="230"/>
      <c r="N53" s="230"/>
      <c r="O53" s="230"/>
      <c r="P53" s="230"/>
      <c r="Q53" s="230"/>
      <c r="R53" s="232"/>
      <c r="S53" s="232"/>
      <c r="T53" s="232"/>
      <c r="U53" s="232"/>
      <c r="V53" s="232"/>
      <c r="W53" s="232"/>
      <c r="X53" s="232"/>
      <c r="Y53" s="232"/>
      <c r="Z53" s="232"/>
      <c r="AA53" s="232"/>
      <c r="AB53" s="232"/>
      <c r="AC53" s="232"/>
      <c r="AN53" s="87"/>
      <c r="AZ53" s="5">
        <v>-23.81</v>
      </c>
      <c r="BQ53" s="303"/>
    </row>
    <row r="54" spans="1:107" ht="14.25" customHeight="1">
      <c r="A54" s="230"/>
      <c r="B54" s="230" t="s">
        <v>783</v>
      </c>
      <c r="C54" s="230"/>
      <c r="D54" s="230"/>
      <c r="E54" s="232"/>
      <c r="F54" s="232"/>
      <c r="G54" s="232"/>
      <c r="H54" s="232"/>
      <c r="I54" s="232"/>
      <c r="J54" s="232"/>
      <c r="K54" s="230"/>
      <c r="L54" s="230"/>
      <c r="M54" s="230"/>
      <c r="N54" s="230"/>
      <c r="O54" s="230"/>
      <c r="P54" s="230"/>
      <c r="Q54" s="230"/>
      <c r="R54" s="232"/>
      <c r="S54" s="232"/>
      <c r="T54" s="232"/>
      <c r="U54" s="232"/>
      <c r="V54" s="232"/>
      <c r="W54" s="232"/>
      <c r="X54" s="232"/>
      <c r="Y54" s="232"/>
      <c r="Z54" s="232"/>
      <c r="AA54" s="232"/>
      <c r="AB54" s="232"/>
      <c r="AC54" s="232"/>
      <c r="BQ54" s="303"/>
      <c r="CP54" s="299">
        <f>108+36+120</f>
        <v>264</v>
      </c>
    </row>
    <row r="55" spans="1:107" ht="14.25" customHeight="1">
      <c r="A55" s="230"/>
      <c r="B55" s="230"/>
      <c r="C55" s="230"/>
      <c r="D55" s="230"/>
      <c r="E55" s="140"/>
      <c r="F55" s="230"/>
      <c r="G55" s="230"/>
      <c r="H55" s="230"/>
      <c r="I55" s="230"/>
      <c r="J55" s="230"/>
      <c r="K55" s="230"/>
      <c r="L55" s="230"/>
      <c r="M55" s="230"/>
      <c r="N55" s="230"/>
      <c r="O55" s="230"/>
      <c r="P55" s="230"/>
      <c r="Q55" s="230"/>
      <c r="R55" s="230"/>
      <c r="S55" s="230"/>
      <c r="T55" s="230"/>
      <c r="U55" s="230"/>
      <c r="V55" s="230"/>
      <c r="W55" s="230"/>
      <c r="X55" s="230"/>
      <c r="Y55" s="230"/>
      <c r="Z55" s="230"/>
      <c r="AA55" s="230"/>
      <c r="AB55" s="230"/>
      <c r="AC55" s="230"/>
      <c r="BQ55" s="303"/>
    </row>
    <row r="56" spans="1:107" ht="14.25" customHeight="1">
      <c r="A56" s="230"/>
      <c r="B56" s="230"/>
      <c r="C56" s="230"/>
      <c r="D56" s="230"/>
      <c r="E56" s="234">
        <f t="shared" ref="E56:P56" si="100">SUM(E48:E54)</f>
        <v>0</v>
      </c>
      <c r="F56" s="234">
        <f t="shared" si="100"/>
        <v>0</v>
      </c>
      <c r="G56" s="234">
        <f t="shared" si="100"/>
        <v>0</v>
      </c>
      <c r="H56" s="234">
        <f t="shared" si="100"/>
        <v>0</v>
      </c>
      <c r="I56" s="234">
        <f t="shared" si="100"/>
        <v>0</v>
      </c>
      <c r="J56" s="234">
        <f t="shared" si="100"/>
        <v>0</v>
      </c>
      <c r="K56" s="234">
        <f t="shared" si="100"/>
        <v>0</v>
      </c>
      <c r="L56" s="234">
        <f t="shared" si="100"/>
        <v>0</v>
      </c>
      <c r="M56" s="234">
        <f t="shared" si="100"/>
        <v>0</v>
      </c>
      <c r="N56" s="234">
        <f t="shared" si="100"/>
        <v>0</v>
      </c>
      <c r="O56" s="234">
        <f t="shared" si="100"/>
        <v>0</v>
      </c>
      <c r="P56" s="234">
        <f t="shared" si="100"/>
        <v>0</v>
      </c>
      <c r="Q56" s="232"/>
      <c r="R56" s="234">
        <f t="shared" ref="R56:AC56" si="101">SUM(R48:R54)</f>
        <v>2434.6</v>
      </c>
      <c r="S56" s="234">
        <f t="shared" si="101"/>
        <v>3000.54</v>
      </c>
      <c r="T56" s="234">
        <f t="shared" si="101"/>
        <v>2450.15</v>
      </c>
      <c r="U56" s="234">
        <f t="shared" si="101"/>
        <v>1997.63</v>
      </c>
      <c r="V56" s="234">
        <f t="shared" si="101"/>
        <v>11731.23</v>
      </c>
      <c r="W56" s="234">
        <f t="shared" si="101"/>
        <v>11459.39</v>
      </c>
      <c r="X56" s="234">
        <f t="shared" si="101"/>
        <v>11259.48</v>
      </c>
      <c r="Y56" s="234">
        <f t="shared" si="101"/>
        <v>10593.91</v>
      </c>
      <c r="Z56" s="234">
        <f t="shared" si="101"/>
        <v>10304.23</v>
      </c>
      <c r="AA56" s="234">
        <f t="shared" si="101"/>
        <v>10105.91</v>
      </c>
      <c r="AB56" s="234">
        <f t="shared" si="101"/>
        <v>10110.61</v>
      </c>
      <c r="AC56" s="234">
        <f t="shared" si="101"/>
        <v>19679.8</v>
      </c>
      <c r="AE56" s="234">
        <f t="shared" ref="AE56:AP56" si="102">SUM(AE48:AE54)</f>
        <v>27331.73</v>
      </c>
      <c r="AF56" s="234">
        <f t="shared" si="102"/>
        <v>27157.360000000001</v>
      </c>
      <c r="AG56" s="234">
        <f t="shared" si="102"/>
        <v>26979.29</v>
      </c>
      <c r="AH56" s="234">
        <f t="shared" si="102"/>
        <v>26801.24</v>
      </c>
      <c r="AI56" s="234">
        <f t="shared" si="102"/>
        <v>26133.68</v>
      </c>
      <c r="AJ56" s="234">
        <f t="shared" si="102"/>
        <v>26480.59</v>
      </c>
      <c r="AK56" s="234">
        <f t="shared" si="102"/>
        <v>26042.25</v>
      </c>
      <c r="AL56" s="234">
        <f t="shared" si="102"/>
        <v>26186.19</v>
      </c>
      <c r="AM56" s="234">
        <f t="shared" si="102"/>
        <v>24102.49</v>
      </c>
      <c r="AN56" s="234">
        <f t="shared" si="102"/>
        <v>24173.329999999998</v>
      </c>
      <c r="AO56" s="234">
        <f t="shared" si="102"/>
        <v>23423.59</v>
      </c>
      <c r="AP56" s="234">
        <f t="shared" si="102"/>
        <v>22833.7</v>
      </c>
      <c r="AR56" s="234">
        <f t="shared" ref="AR56:BC56" si="103">SUM(AR48:AR54)</f>
        <v>23484.51</v>
      </c>
      <c r="AS56" s="234">
        <f t="shared" si="103"/>
        <v>22143.37</v>
      </c>
      <c r="AT56" s="234">
        <f t="shared" si="103"/>
        <v>21709.49</v>
      </c>
      <c r="AU56" s="234">
        <f t="shared" si="103"/>
        <v>21474.31</v>
      </c>
      <c r="AV56" s="234">
        <f t="shared" si="103"/>
        <v>19140.769999999997</v>
      </c>
      <c r="AW56" s="234">
        <f t="shared" si="103"/>
        <v>18792.88</v>
      </c>
      <c r="AX56" s="234">
        <f t="shared" si="103"/>
        <v>17979.54</v>
      </c>
      <c r="AY56" s="234">
        <f t="shared" si="103"/>
        <v>18558.54</v>
      </c>
      <c r="AZ56" s="234">
        <f t="shared" si="103"/>
        <v>18876.8</v>
      </c>
      <c r="BA56" s="234">
        <f t="shared" si="103"/>
        <v>29671.46</v>
      </c>
      <c r="BB56" s="234">
        <f t="shared" si="103"/>
        <v>30363.989999999998</v>
      </c>
      <c r="BC56" s="234">
        <f t="shared" si="103"/>
        <v>29389.870000000003</v>
      </c>
      <c r="BE56" s="234">
        <f t="shared" ref="BE56:BP56" si="104">SUM(BE48:BE54)</f>
        <v>28438.92</v>
      </c>
      <c r="BF56" s="234">
        <f t="shared" si="104"/>
        <v>28421.07</v>
      </c>
      <c r="BG56" s="234">
        <f t="shared" si="104"/>
        <v>28579.85</v>
      </c>
      <c r="BH56" s="234">
        <f t="shared" si="104"/>
        <v>28302.2</v>
      </c>
      <c r="BI56" s="234">
        <f t="shared" si="104"/>
        <v>28451.87</v>
      </c>
      <c r="BJ56" s="234">
        <f t="shared" si="104"/>
        <v>28929.47</v>
      </c>
      <c r="BK56" s="234">
        <f t="shared" si="104"/>
        <v>14721.310000000001</v>
      </c>
      <c r="BL56" s="234">
        <f t="shared" si="104"/>
        <v>16810.240000000002</v>
      </c>
      <c r="BM56" s="234">
        <f t="shared" si="104"/>
        <v>11114.539999999999</v>
      </c>
      <c r="BN56" s="234">
        <f t="shared" si="104"/>
        <v>11175.23</v>
      </c>
      <c r="BO56" s="234">
        <f t="shared" si="104"/>
        <v>23403.850000000002</v>
      </c>
      <c r="BP56" s="234">
        <f t="shared" si="104"/>
        <v>23297.66</v>
      </c>
      <c r="BQ56" s="303"/>
      <c r="BR56" s="234">
        <f t="shared" ref="BR56:CC56" si="105">SUM(BR48:BR54)</f>
        <v>38626.69</v>
      </c>
      <c r="BS56" s="234">
        <f t="shared" si="105"/>
        <v>38457.199999999997</v>
      </c>
      <c r="BT56" s="234">
        <f t="shared" si="105"/>
        <v>20009.55</v>
      </c>
      <c r="BU56" s="234">
        <f t="shared" si="105"/>
        <v>19931.46</v>
      </c>
      <c r="BV56" s="234">
        <f t="shared" si="105"/>
        <v>19684.920000000002</v>
      </c>
      <c r="BW56" s="234">
        <f t="shared" si="105"/>
        <v>19410.16</v>
      </c>
      <c r="BX56" s="234">
        <f t="shared" si="105"/>
        <v>19424.09</v>
      </c>
      <c r="BY56" s="234">
        <f t="shared" si="105"/>
        <v>19381.22</v>
      </c>
      <c r="BZ56" s="234">
        <f t="shared" si="105"/>
        <v>18464.21</v>
      </c>
      <c r="CA56" s="234">
        <f t="shared" si="105"/>
        <v>19395.060000000001</v>
      </c>
      <c r="CB56" s="234">
        <f t="shared" si="105"/>
        <v>19107.55</v>
      </c>
      <c r="CC56" s="234">
        <f t="shared" si="105"/>
        <v>19653.45</v>
      </c>
      <c r="CE56" s="234">
        <f t="shared" ref="CE56:DC56" si="106">SUM(CE48:CE54)</f>
        <v>19570.650000000001</v>
      </c>
      <c r="CF56" s="234">
        <f t="shared" si="106"/>
        <v>19287.22</v>
      </c>
      <c r="CG56" s="234">
        <f t="shared" si="106"/>
        <v>19188.52</v>
      </c>
      <c r="CH56" s="234">
        <f t="shared" si="106"/>
        <v>18886.54</v>
      </c>
      <c r="CI56" s="234">
        <f t="shared" si="106"/>
        <v>19753.830000000002</v>
      </c>
      <c r="CJ56" s="234">
        <f t="shared" si="106"/>
        <v>13895.96</v>
      </c>
      <c r="CK56" s="234">
        <f t="shared" si="106"/>
        <v>13978.56</v>
      </c>
      <c r="CL56" s="234">
        <f t="shared" si="106"/>
        <v>14007.98</v>
      </c>
      <c r="CM56" s="234">
        <f t="shared" si="106"/>
        <v>14742.699999999999</v>
      </c>
      <c r="CN56" s="234">
        <f t="shared" si="106"/>
        <v>14651.15</v>
      </c>
      <c r="CO56" s="234">
        <f t="shared" si="106"/>
        <v>13788.269999999999</v>
      </c>
      <c r="CP56" s="234">
        <f t="shared" si="106"/>
        <v>13941.35</v>
      </c>
      <c r="CR56" s="234">
        <f t="shared" si="106"/>
        <v>13701.95</v>
      </c>
      <c r="CS56" s="234">
        <f t="shared" si="106"/>
        <v>14106.39</v>
      </c>
      <c r="CT56" s="234">
        <f t="shared" si="106"/>
        <v>14263.62</v>
      </c>
      <c r="CU56" s="234">
        <f t="shared" si="106"/>
        <v>0</v>
      </c>
      <c r="CV56" s="234">
        <f t="shared" si="106"/>
        <v>0</v>
      </c>
      <c r="CW56" s="234">
        <f t="shared" si="106"/>
        <v>0</v>
      </c>
      <c r="CX56" s="234">
        <f t="shared" si="106"/>
        <v>0</v>
      </c>
      <c r="CY56" s="234">
        <f t="shared" si="106"/>
        <v>0</v>
      </c>
      <c r="CZ56" s="234">
        <f t="shared" si="106"/>
        <v>0</v>
      </c>
      <c r="DA56" s="234">
        <f t="shared" si="106"/>
        <v>0</v>
      </c>
      <c r="DB56" s="234">
        <f t="shared" si="106"/>
        <v>0</v>
      </c>
      <c r="DC56" s="234">
        <f t="shared" si="106"/>
        <v>0</v>
      </c>
    </row>
    <row r="57" spans="1:107" ht="14.25" customHeight="1"/>
    <row r="58" spans="1:107" ht="14.25" customHeight="1"/>
    <row r="59" spans="1:107" ht="14.25" customHeight="1"/>
    <row r="60" spans="1:107" ht="14.25" customHeight="1"/>
    <row r="61" spans="1:107" ht="14.25" customHeight="1"/>
    <row r="62" spans="1:107" ht="14.25" customHeight="1"/>
    <row r="63" spans="1:107" ht="14.25" customHeight="1"/>
    <row r="64" spans="1:107"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0866141732283472" right="0.70866141732283472" top="0.74803149606299213" bottom="0.74803149606299213" header="0" footer="0"/>
  <pageSetup paperSize="9" orientation="landscape"/>
  <legacyDrawing r:id="rId1"/>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B4C6E7"/>
  </sheetPr>
  <dimension ref="A1:V1000"/>
  <sheetViews>
    <sheetView workbookViewId="0">
      <selection activeCell="A115" sqref="A115"/>
    </sheetView>
  </sheetViews>
  <sheetFormatPr defaultColWidth="14.453125" defaultRowHeight="15" customHeight="1"/>
  <cols>
    <col min="1" max="1" width="2.6328125" customWidth="1"/>
    <col min="2" max="2" width="39.54296875" customWidth="1"/>
    <col min="3" max="3" width="13.90625" customWidth="1"/>
    <col min="4" max="26" width="8.6328125" customWidth="1"/>
  </cols>
  <sheetData>
    <row r="1" spans="1:22" ht="14.25" customHeight="1">
      <c r="A1" s="4" t="str">
        <f>+'Bank reconciliation '!A1</f>
        <v>Great Oakley Parish Council</v>
      </c>
    </row>
    <row r="2" spans="1:22" ht="14.25" customHeight="1">
      <c r="A2" s="4" t="s">
        <v>167</v>
      </c>
    </row>
    <row r="3" spans="1:22" ht="14.25" customHeight="1">
      <c r="A3" s="4" t="s">
        <v>2</v>
      </c>
      <c r="R3" s="31"/>
      <c r="S3" s="31"/>
      <c r="U3" s="31"/>
      <c r="V3" s="31"/>
    </row>
    <row r="4" spans="1:22" ht="14.25" customHeight="1">
      <c r="D4" s="2" t="s">
        <v>785</v>
      </c>
      <c r="E4" s="2" t="s">
        <v>786</v>
      </c>
      <c r="L4" s="2"/>
      <c r="M4" s="2"/>
      <c r="N4" s="2"/>
      <c r="O4" s="2"/>
      <c r="P4" s="2"/>
      <c r="Q4" s="2"/>
      <c r="R4" s="31"/>
      <c r="S4" s="31"/>
      <c r="U4" s="31"/>
      <c r="V4" s="31"/>
    </row>
    <row r="5" spans="1:22" ht="14.25" customHeight="1">
      <c r="D5" s="2" t="s">
        <v>3</v>
      </c>
      <c r="E5" s="2" t="s">
        <v>3</v>
      </c>
      <c r="L5" s="2"/>
      <c r="M5" s="2"/>
      <c r="N5" s="2"/>
      <c r="O5" s="2"/>
      <c r="P5" s="2"/>
      <c r="Q5" s="2"/>
      <c r="R5" s="2"/>
      <c r="S5" s="2"/>
      <c r="U5" s="2"/>
      <c r="V5" s="2"/>
    </row>
    <row r="6" spans="1:22" ht="14.25" customHeight="1">
      <c r="D6" s="2"/>
      <c r="E6" s="2"/>
      <c r="I6" s="4"/>
      <c r="L6" s="2"/>
      <c r="M6" s="2"/>
      <c r="N6" s="2"/>
      <c r="O6" s="2"/>
      <c r="P6" s="2"/>
      <c r="Q6" s="2"/>
      <c r="R6" s="2"/>
      <c r="S6" s="2"/>
      <c r="U6" s="2"/>
      <c r="V6" s="2"/>
    </row>
    <row r="7" spans="1:22" ht="14.25" customHeight="1">
      <c r="B7" s="5" t="s">
        <v>558</v>
      </c>
      <c r="D7" s="20">
        <v>542.54999999999995</v>
      </c>
      <c r="E7" s="20"/>
    </row>
    <row r="8" spans="1:22" ht="14.25" customHeight="1">
      <c r="D8" s="20"/>
      <c r="E8" s="20"/>
      <c r="I8" s="87"/>
      <c r="L8" s="111"/>
      <c r="M8" s="111"/>
      <c r="N8" s="87"/>
      <c r="R8" s="150"/>
    </row>
    <row r="9" spans="1:22" ht="14.25" customHeight="1">
      <c r="B9" s="5" t="s">
        <v>787</v>
      </c>
      <c r="D9" s="20"/>
      <c r="E9" s="20"/>
      <c r="I9" s="20"/>
      <c r="L9" s="111"/>
      <c r="M9" s="111"/>
      <c r="N9" s="87"/>
      <c r="R9" s="150"/>
    </row>
    <row r="10" spans="1:22" ht="14.25" customHeight="1">
      <c r="B10" s="5" t="s">
        <v>788</v>
      </c>
      <c r="D10" s="20">
        <f>+'PC expenditure 20-21'!C170</f>
        <v>3031.61</v>
      </c>
      <c r="E10" s="20"/>
      <c r="L10" s="90"/>
      <c r="M10" s="90"/>
      <c r="N10" s="87"/>
      <c r="P10" s="87"/>
      <c r="R10" s="150"/>
    </row>
    <row r="11" spans="1:22" ht="14.25" customHeight="1">
      <c r="E11" s="20"/>
      <c r="I11" s="20"/>
      <c r="L11" s="111"/>
      <c r="M11" s="111"/>
      <c r="N11" s="87"/>
      <c r="R11" s="150"/>
    </row>
    <row r="12" spans="1:22" ht="14.25" customHeight="1">
      <c r="B12" s="5" t="s">
        <v>789</v>
      </c>
      <c r="D12" s="20"/>
      <c r="E12" s="20">
        <f>+D7</f>
        <v>542.54999999999995</v>
      </c>
      <c r="L12" s="111"/>
      <c r="M12" s="111"/>
      <c r="N12" s="87"/>
      <c r="R12" s="150"/>
    </row>
    <row r="13" spans="1:22" ht="14.25" customHeight="1">
      <c r="B13" s="184"/>
      <c r="D13" s="20"/>
      <c r="E13" s="20"/>
      <c r="I13" s="20"/>
      <c r="L13" s="111"/>
      <c r="M13" s="111"/>
      <c r="N13" s="87"/>
      <c r="R13" s="150"/>
    </row>
    <row r="14" spans="1:22" ht="14.25" customHeight="1">
      <c r="B14" s="184" t="s">
        <v>790</v>
      </c>
      <c r="D14" s="20"/>
      <c r="E14" s="20">
        <v>2834.54</v>
      </c>
      <c r="I14" s="20"/>
      <c r="L14" s="100"/>
      <c r="M14" s="100"/>
      <c r="N14" s="87"/>
      <c r="P14" s="87"/>
      <c r="R14" s="150"/>
    </row>
    <row r="15" spans="1:22" ht="14.25" customHeight="1">
      <c r="B15" s="5" t="s">
        <v>791</v>
      </c>
      <c r="E15" s="238">
        <f>+'VAT claim for year21'!H58</f>
        <v>197.07</v>
      </c>
      <c r="I15" s="20"/>
      <c r="L15" s="239"/>
      <c r="M15" s="239"/>
      <c r="N15" s="87"/>
      <c r="R15" s="150"/>
    </row>
    <row r="16" spans="1:22" ht="14.25" customHeight="1">
      <c r="I16" s="20"/>
      <c r="L16" s="239"/>
      <c r="M16" s="239"/>
      <c r="N16" s="87"/>
      <c r="R16" s="150"/>
    </row>
    <row r="17" spans="2:18" ht="14.25" customHeight="1">
      <c r="D17" s="240">
        <f t="shared" ref="D17:E17" si="0">SUM(D7:D15)</f>
        <v>3574.16</v>
      </c>
      <c r="E17" s="240">
        <f t="shared" si="0"/>
        <v>3574.1600000000003</v>
      </c>
      <c r="L17" s="111"/>
      <c r="M17" s="111"/>
      <c r="N17" s="87"/>
      <c r="R17" s="150"/>
    </row>
    <row r="18" spans="2:18" ht="14.25" customHeight="1">
      <c r="B18" s="5" t="s">
        <v>94</v>
      </c>
      <c r="E18" s="20">
        <f>+E17-D17</f>
        <v>0</v>
      </c>
      <c r="I18" s="20"/>
      <c r="L18" s="4"/>
      <c r="M18" s="4"/>
      <c r="N18" s="87"/>
      <c r="R18" s="150"/>
    </row>
    <row r="19" spans="2:18" ht="14.25" customHeight="1">
      <c r="D19" s="20"/>
      <c r="E19" s="20"/>
      <c r="I19" s="20"/>
      <c r="L19" s="4"/>
      <c r="M19" s="4"/>
      <c r="N19" s="87"/>
      <c r="R19" s="150"/>
    </row>
    <row r="20" spans="2:18" ht="14.25" customHeight="1">
      <c r="B20" s="241" t="s">
        <v>792</v>
      </c>
      <c r="D20" s="20"/>
      <c r="E20" s="20"/>
      <c r="I20" s="20"/>
      <c r="L20" s="150"/>
      <c r="M20" s="150"/>
      <c r="N20" s="87"/>
      <c r="R20" s="150"/>
    </row>
    <row r="21" spans="2:18" ht="14.25" customHeight="1">
      <c r="D21" s="20"/>
      <c r="E21" s="20"/>
      <c r="L21" s="4"/>
      <c r="M21" s="4"/>
      <c r="N21" s="87"/>
      <c r="R21" s="150"/>
    </row>
    <row r="22" spans="2:18" ht="14.25" customHeight="1">
      <c r="D22" s="20"/>
      <c r="E22" s="20"/>
      <c r="L22" s="111"/>
      <c r="M22" s="111"/>
      <c r="N22" s="87"/>
      <c r="R22" s="150"/>
    </row>
    <row r="23" spans="2:18" ht="14.25" customHeight="1">
      <c r="D23" s="20"/>
      <c r="E23" s="20"/>
      <c r="L23" s="111"/>
      <c r="M23" s="111"/>
      <c r="N23" s="87"/>
      <c r="R23" s="150"/>
    </row>
    <row r="24" spans="2:18" ht="14.25" customHeight="1">
      <c r="D24" s="20"/>
      <c r="E24" s="20"/>
      <c r="L24" s="150"/>
      <c r="M24" s="150"/>
      <c r="N24" s="87"/>
      <c r="R24" s="150"/>
    </row>
    <row r="25" spans="2:18" ht="14.25" customHeight="1">
      <c r="D25" s="20"/>
      <c r="E25" s="20"/>
      <c r="L25" s="150"/>
      <c r="M25" s="150"/>
      <c r="N25" s="87"/>
      <c r="R25" s="150"/>
    </row>
    <row r="26" spans="2:18" ht="14.25" customHeight="1">
      <c r="D26" s="20"/>
      <c r="E26" s="20"/>
      <c r="L26" s="150"/>
      <c r="M26" s="150"/>
      <c r="N26" s="87"/>
      <c r="R26" s="150"/>
    </row>
    <row r="27" spans="2:18" ht="14.25" customHeight="1">
      <c r="D27" s="20"/>
      <c r="E27" s="20"/>
      <c r="L27" s="150"/>
      <c r="M27" s="150"/>
      <c r="N27" s="87"/>
      <c r="R27" s="150"/>
    </row>
    <row r="28" spans="2:18" ht="14.25" customHeight="1">
      <c r="D28" s="87"/>
      <c r="F28" s="132"/>
      <c r="L28" s="150"/>
      <c r="M28" s="150"/>
      <c r="N28" s="87"/>
      <c r="R28" s="150"/>
    </row>
    <row r="29" spans="2:18" ht="14.25" customHeight="1">
      <c r="D29" s="20"/>
      <c r="E29" s="20"/>
      <c r="I29" s="20"/>
      <c r="L29" s="150"/>
      <c r="M29" s="150"/>
      <c r="N29" s="87"/>
      <c r="R29" s="150"/>
    </row>
    <row r="30" spans="2:18" ht="14.25" customHeight="1">
      <c r="D30" s="20"/>
      <c r="E30" s="20"/>
      <c r="L30" s="150"/>
      <c r="M30" s="150"/>
      <c r="N30" s="87"/>
      <c r="R30" s="150"/>
    </row>
    <row r="31" spans="2:18" ht="14.25" customHeight="1">
      <c r="D31" s="20"/>
      <c r="E31" s="20"/>
      <c r="L31" s="150"/>
      <c r="M31" s="150"/>
      <c r="N31" s="87"/>
      <c r="R31" s="150"/>
    </row>
    <row r="32" spans="2:18" ht="14.25" customHeight="1">
      <c r="D32" s="20"/>
      <c r="L32" s="150"/>
      <c r="M32" s="150"/>
      <c r="N32" s="87"/>
      <c r="R32" s="150"/>
    </row>
    <row r="33" spans="12:19" ht="14.25" customHeight="1">
      <c r="L33" s="150"/>
      <c r="M33" s="150"/>
      <c r="N33" s="87"/>
      <c r="R33" s="150"/>
    </row>
    <row r="34" spans="12:19" ht="14.25" customHeight="1">
      <c r="L34" s="150"/>
      <c r="M34" s="150"/>
      <c r="N34" s="87"/>
      <c r="R34" s="150"/>
    </row>
    <row r="35" spans="12:19" ht="14.25" customHeight="1">
      <c r="L35" s="150"/>
      <c r="M35" s="150"/>
      <c r="N35" s="87"/>
      <c r="R35" s="150"/>
    </row>
    <row r="36" spans="12:19" ht="14.25" customHeight="1">
      <c r="L36" s="150"/>
      <c r="M36" s="150"/>
      <c r="N36" s="87"/>
      <c r="R36" s="87"/>
      <c r="S36" s="87"/>
    </row>
    <row r="37" spans="12:19" ht="14.25" customHeight="1">
      <c r="L37" s="150"/>
      <c r="M37" s="150"/>
      <c r="N37" s="87"/>
      <c r="R37" s="87"/>
      <c r="S37" s="87"/>
    </row>
    <row r="38" spans="12:19" ht="14.25" customHeight="1">
      <c r="L38" s="150"/>
      <c r="M38" s="150"/>
      <c r="N38" s="87"/>
      <c r="R38" s="150"/>
    </row>
    <row r="39" spans="12:19" ht="14.25" customHeight="1">
      <c r="L39" s="87"/>
      <c r="M39" s="87"/>
      <c r="N39" s="87"/>
      <c r="P39" s="87"/>
      <c r="R39" s="150"/>
    </row>
    <row r="40" spans="12:19" ht="14.25" customHeight="1">
      <c r="L40" s="150"/>
      <c r="M40" s="150"/>
      <c r="N40" s="87"/>
      <c r="R40" s="150"/>
    </row>
    <row r="41" spans="12:19" ht="14.25" customHeight="1">
      <c r="L41" s="87"/>
      <c r="M41" s="87"/>
      <c r="N41" s="87"/>
      <c r="P41" s="87"/>
      <c r="R41" s="150"/>
    </row>
    <row r="42" spans="12:19" ht="14.25" customHeight="1">
      <c r="L42" s="150"/>
      <c r="M42" s="150"/>
      <c r="N42" s="87"/>
      <c r="R42" s="150"/>
    </row>
    <row r="43" spans="12:19" ht="14.25" customHeight="1">
      <c r="L43" s="150"/>
      <c r="M43" s="150"/>
      <c r="N43" s="87"/>
      <c r="R43" s="150"/>
    </row>
    <row r="44" spans="12:19" ht="14.25" customHeight="1">
      <c r="L44" s="150"/>
      <c r="M44" s="150"/>
      <c r="N44" s="87"/>
      <c r="R44" s="150"/>
    </row>
    <row r="45" spans="12:19" ht="14.25" customHeight="1">
      <c r="L45" s="150"/>
      <c r="M45" s="150"/>
      <c r="N45" s="87"/>
      <c r="R45" s="150"/>
    </row>
    <row r="46" spans="12:19" ht="14.25" customHeight="1">
      <c r="L46" s="150"/>
      <c r="M46" s="150"/>
      <c r="N46" s="87"/>
      <c r="R46" s="150"/>
    </row>
    <row r="47" spans="12:19" ht="14.25" customHeight="1">
      <c r="L47" s="150"/>
      <c r="M47" s="150"/>
      <c r="N47" s="87"/>
      <c r="R47" s="150"/>
    </row>
    <row r="48" spans="12:19" ht="14.25" customHeight="1">
      <c r="L48" s="150"/>
      <c r="M48" s="150"/>
      <c r="N48" s="87"/>
      <c r="R48" s="150"/>
    </row>
    <row r="49" spans="12:21" ht="14.25" customHeight="1">
      <c r="L49" s="87"/>
      <c r="M49" s="87"/>
      <c r="N49" s="87"/>
      <c r="P49" s="87"/>
      <c r="R49" s="150"/>
    </row>
    <row r="50" spans="12:21" ht="14.25" customHeight="1">
      <c r="L50" s="150"/>
      <c r="M50" s="150"/>
      <c r="N50" s="87"/>
      <c r="R50" s="150"/>
    </row>
    <row r="51" spans="12:21" ht="14.25" customHeight="1">
      <c r="L51" s="150"/>
      <c r="M51" s="150"/>
      <c r="N51" s="87"/>
      <c r="R51" s="150"/>
    </row>
    <row r="52" spans="12:21" ht="14.25" customHeight="1">
      <c r="L52" s="150"/>
      <c r="M52" s="150"/>
      <c r="N52" s="87"/>
      <c r="R52" s="150"/>
    </row>
    <row r="53" spans="12:21" ht="14.25" customHeight="1">
      <c r="L53" s="150"/>
      <c r="M53" s="150"/>
      <c r="N53" s="87"/>
      <c r="R53" s="150"/>
    </row>
    <row r="54" spans="12:21" ht="14.25" customHeight="1">
      <c r="L54" s="150"/>
      <c r="M54" s="150"/>
      <c r="N54" s="87"/>
      <c r="R54" s="150"/>
    </row>
    <row r="55" spans="12:21" ht="14.25" customHeight="1">
      <c r="L55" s="150"/>
      <c r="M55" s="150"/>
      <c r="N55" s="87"/>
      <c r="R55" s="150"/>
    </row>
    <row r="56" spans="12:21" ht="14.25" customHeight="1">
      <c r="L56" s="4"/>
      <c r="M56" s="4"/>
      <c r="N56" s="87"/>
      <c r="R56" s="150"/>
    </row>
    <row r="57" spans="12:21" ht="14.25" customHeight="1">
      <c r="L57" s="4"/>
      <c r="M57" s="4"/>
      <c r="N57" s="87"/>
      <c r="R57" s="150"/>
    </row>
    <row r="58" spans="12:21" ht="14.25" customHeight="1">
      <c r="L58" s="150"/>
      <c r="M58" s="150"/>
      <c r="N58" s="87"/>
      <c r="O58" s="87"/>
      <c r="R58" s="150"/>
    </row>
    <row r="59" spans="12:21" ht="14.25" customHeight="1">
      <c r="L59" s="150"/>
      <c r="M59" s="150"/>
      <c r="O59" s="87"/>
      <c r="U59" s="150"/>
    </row>
    <row r="60" spans="12:21" ht="14.25" customHeight="1">
      <c r="L60" s="87"/>
      <c r="M60" s="87"/>
      <c r="P60" s="87"/>
      <c r="U60" s="150"/>
    </row>
    <row r="61" spans="12:21" ht="14.25" customHeight="1">
      <c r="L61" s="87"/>
      <c r="M61" s="87"/>
      <c r="P61" s="87"/>
      <c r="U61" s="150"/>
    </row>
    <row r="62" spans="12:21" ht="14.25" customHeight="1">
      <c r="L62" s="87"/>
      <c r="M62" s="87"/>
      <c r="P62" s="87"/>
      <c r="U62" s="87"/>
    </row>
    <row r="63" spans="12:21" ht="14.25" customHeight="1">
      <c r="L63" s="150"/>
      <c r="M63" s="150"/>
      <c r="O63" s="87"/>
      <c r="U63" s="150"/>
    </row>
    <row r="64" spans="12:21" ht="14.25" customHeight="1">
      <c r="L64" s="150"/>
      <c r="M64" s="150"/>
      <c r="O64" s="87"/>
      <c r="U64" s="150"/>
    </row>
    <row r="65" spans="12:22" ht="14.25" customHeight="1">
      <c r="L65" s="150"/>
      <c r="M65" s="150"/>
      <c r="O65" s="87"/>
      <c r="U65" s="150"/>
    </row>
    <row r="66" spans="12:22" ht="14.25" customHeight="1">
      <c r="L66" s="150"/>
      <c r="M66" s="150"/>
      <c r="O66" s="87"/>
      <c r="U66" s="150"/>
    </row>
    <row r="67" spans="12:22" ht="14.25" customHeight="1">
      <c r="L67" s="150"/>
      <c r="M67" s="150"/>
      <c r="O67" s="87"/>
      <c r="U67" s="150"/>
    </row>
    <row r="68" spans="12:22" ht="14.25" customHeight="1">
      <c r="L68" s="150"/>
      <c r="M68" s="150"/>
      <c r="O68" s="87"/>
      <c r="U68" s="150"/>
    </row>
    <row r="69" spans="12:22" ht="14.25" customHeight="1">
      <c r="L69" s="87"/>
      <c r="M69" s="87"/>
      <c r="O69" s="87"/>
      <c r="P69" s="87"/>
      <c r="U69" s="150"/>
    </row>
    <row r="70" spans="12:22" ht="14.25" customHeight="1">
      <c r="L70" s="150"/>
      <c r="M70" s="150"/>
      <c r="O70" s="87"/>
      <c r="U70" s="150"/>
    </row>
    <row r="71" spans="12:22" ht="14.25" customHeight="1">
      <c r="L71" s="150"/>
      <c r="M71" s="150"/>
      <c r="O71" s="87"/>
      <c r="U71" s="87"/>
      <c r="V71" s="87"/>
    </row>
    <row r="72" spans="12:22" ht="14.25" customHeight="1">
      <c r="L72" s="87"/>
      <c r="M72" s="87"/>
      <c r="U72" s="87"/>
      <c r="V72" s="87"/>
    </row>
    <row r="73" spans="12:22" ht="14.25" customHeight="1">
      <c r="L73" s="87"/>
      <c r="M73" s="87"/>
      <c r="U73" s="87"/>
      <c r="V73" s="87"/>
    </row>
    <row r="74" spans="12:22" ht="14.25" customHeight="1">
      <c r="L74" s="87"/>
      <c r="M74" s="87"/>
    </row>
    <row r="75" spans="12:22" ht="14.25" customHeight="1">
      <c r="L75" s="87"/>
      <c r="M75" s="87"/>
      <c r="N75" s="87"/>
      <c r="O75" s="87"/>
      <c r="P75" s="87"/>
      <c r="R75" s="87"/>
      <c r="S75" s="87"/>
      <c r="U75" s="87"/>
      <c r="V75" s="87"/>
    </row>
    <row r="76" spans="12:22" ht="14.25" customHeight="1">
      <c r="L76" s="87"/>
      <c r="M76" s="87"/>
      <c r="S76" s="87"/>
      <c r="V76" s="87"/>
    </row>
    <row r="77" spans="12:22" ht="14.25" customHeight="1">
      <c r="L77" s="87"/>
      <c r="M77" s="87"/>
    </row>
    <row r="78" spans="12:22" ht="14.25" customHeight="1">
      <c r="L78" s="87"/>
      <c r="M78" s="87"/>
    </row>
    <row r="79" spans="12:22" ht="14.25" customHeight="1">
      <c r="L79" s="87"/>
      <c r="M79" s="87"/>
    </row>
    <row r="80" spans="12:22" ht="14.25" customHeight="1">
      <c r="L80" s="87"/>
      <c r="M80" s="87"/>
    </row>
    <row r="81" spans="12:13" ht="14.25" customHeight="1">
      <c r="L81" s="87"/>
      <c r="M81" s="87"/>
    </row>
    <row r="82" spans="12:13" ht="14.25" customHeight="1"/>
    <row r="83" spans="12:13" ht="14.25" customHeight="1"/>
    <row r="84" spans="12:13" ht="14.25" customHeight="1"/>
    <row r="85" spans="12:13" ht="14.25" customHeight="1"/>
    <row r="86" spans="12:13" ht="14.25" customHeight="1"/>
    <row r="87" spans="12:13" ht="14.25" customHeight="1"/>
    <row r="88" spans="12:13" ht="14.25" customHeight="1"/>
    <row r="89" spans="12:13" ht="14.25" customHeight="1"/>
    <row r="90" spans="12:13" ht="14.25" customHeight="1"/>
    <row r="91" spans="12:13" ht="14.25" customHeight="1"/>
    <row r="92" spans="12:13" ht="14.25" customHeight="1"/>
    <row r="93" spans="12:13" ht="14.25" customHeight="1"/>
    <row r="94" spans="12:13" ht="14.25" customHeight="1"/>
    <row r="95" spans="12:13" ht="14.25" customHeight="1"/>
    <row r="96" spans="12:13"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 right="0.7" top="0.75" bottom="0.75" header="0" footer="0"/>
  <pageSetup paperSize="9" orientation="portrait"/>
  <legacyDrawing r:id="rId1"/>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FFFF00"/>
  </sheetPr>
  <dimension ref="A1:V1000"/>
  <sheetViews>
    <sheetView workbookViewId="0">
      <selection activeCell="A115" sqref="A115"/>
    </sheetView>
  </sheetViews>
  <sheetFormatPr defaultColWidth="14.453125" defaultRowHeight="15" customHeight="1"/>
  <cols>
    <col min="1" max="1" width="2.6328125" customWidth="1"/>
    <col min="2" max="2" width="50.6328125" customWidth="1"/>
    <col min="3" max="3" width="13.90625" customWidth="1"/>
    <col min="4" max="26" width="9.08984375" customWidth="1"/>
  </cols>
  <sheetData>
    <row r="1" spans="1:22" ht="14.25" customHeight="1">
      <c r="A1" s="4" t="str">
        <f>+'Bank reconciliation '!A1</f>
        <v>Great Oakley Parish Council</v>
      </c>
    </row>
    <row r="2" spans="1:22" ht="14.25" customHeight="1">
      <c r="A2" s="4" t="s">
        <v>167</v>
      </c>
    </row>
    <row r="3" spans="1:22" ht="14.25" customHeight="1">
      <c r="A3" s="4" t="s">
        <v>307</v>
      </c>
      <c r="R3" s="31"/>
      <c r="S3" s="31"/>
      <c r="U3" s="31"/>
      <c r="V3" s="31"/>
    </row>
    <row r="4" spans="1:22" ht="14.25" customHeight="1">
      <c r="D4" s="2" t="s">
        <v>785</v>
      </c>
      <c r="E4" s="2" t="s">
        <v>786</v>
      </c>
      <c r="L4" s="2"/>
      <c r="M4" s="2"/>
      <c r="N4" s="2"/>
      <c r="O4" s="2"/>
      <c r="P4" s="2"/>
      <c r="Q4" s="2"/>
      <c r="R4" s="31"/>
      <c r="S4" s="31"/>
      <c r="U4" s="31"/>
      <c r="V4" s="31"/>
    </row>
    <row r="5" spans="1:22" ht="14.25" customHeight="1">
      <c r="D5" s="2" t="s">
        <v>3</v>
      </c>
      <c r="E5" s="2" t="s">
        <v>3</v>
      </c>
      <c r="L5" s="2"/>
      <c r="M5" s="2"/>
      <c r="N5" s="2"/>
      <c r="O5" s="2"/>
      <c r="P5" s="2"/>
      <c r="Q5" s="2"/>
      <c r="R5" s="2"/>
      <c r="S5" s="2"/>
      <c r="U5" s="2"/>
      <c r="V5" s="2"/>
    </row>
    <row r="6" spans="1:22" ht="14.25" customHeight="1">
      <c r="D6" s="2"/>
      <c r="E6" s="2"/>
      <c r="I6" s="4"/>
      <c r="L6" s="2"/>
      <c r="M6" s="2"/>
      <c r="N6" s="2"/>
      <c r="O6" s="2"/>
      <c r="P6" s="2"/>
      <c r="Q6" s="2"/>
      <c r="R6" s="2"/>
      <c r="S6" s="2"/>
      <c r="U6" s="2"/>
      <c r="V6" s="2"/>
    </row>
    <row r="7" spans="1:22" ht="14.25" customHeight="1">
      <c r="B7" s="184" t="s">
        <v>793</v>
      </c>
      <c r="D7" s="20">
        <v>2834.54</v>
      </c>
      <c r="E7" s="20"/>
    </row>
    <row r="8" spans="1:22" ht="14.25" customHeight="1">
      <c r="B8" s="5" t="s">
        <v>794</v>
      </c>
      <c r="D8" s="20">
        <v>197.07</v>
      </c>
      <c r="E8" s="20"/>
    </row>
    <row r="9" spans="1:22" ht="14.25" customHeight="1">
      <c r="D9" s="20"/>
      <c r="E9" s="20"/>
    </row>
    <row r="10" spans="1:22" ht="14.25" customHeight="1">
      <c r="D10" s="20"/>
      <c r="E10" s="20"/>
      <c r="I10" s="87"/>
      <c r="L10" s="111"/>
      <c r="M10" s="111"/>
      <c r="N10" s="87"/>
      <c r="R10" s="150"/>
    </row>
    <row r="11" spans="1:22" ht="14.25" customHeight="1">
      <c r="B11" s="5" t="s">
        <v>787</v>
      </c>
      <c r="D11" s="20"/>
      <c r="E11" s="20"/>
      <c r="I11" s="20"/>
      <c r="L11" s="111"/>
      <c r="M11" s="111"/>
      <c r="N11" s="87"/>
      <c r="R11" s="150"/>
    </row>
    <row r="12" spans="1:22" ht="14.25" customHeight="1">
      <c r="B12" s="5" t="s">
        <v>795</v>
      </c>
      <c r="D12" s="20">
        <f>+'PC Expenditure 21-22'!C172</f>
        <v>7044.76</v>
      </c>
      <c r="E12" s="20"/>
      <c r="L12" s="90"/>
      <c r="M12" s="90"/>
      <c r="N12" s="87"/>
      <c r="P12" s="87"/>
      <c r="R12" s="150"/>
    </row>
    <row r="13" spans="1:22" ht="14.25" customHeight="1">
      <c r="B13" s="5" t="s">
        <v>796</v>
      </c>
      <c r="D13" s="20">
        <f>+'VH Expenditure 2021-22'!C161</f>
        <v>603.43999999999994</v>
      </c>
      <c r="E13" s="20"/>
      <c r="L13" s="90"/>
      <c r="M13" s="90"/>
      <c r="N13" s="87"/>
      <c r="P13" s="87"/>
      <c r="R13" s="150"/>
    </row>
    <row r="14" spans="1:22" ht="14.25" customHeight="1">
      <c r="E14" s="20"/>
      <c r="I14" s="20"/>
      <c r="L14" s="111"/>
      <c r="M14" s="111"/>
      <c r="N14" s="87"/>
      <c r="R14" s="150"/>
    </row>
    <row r="15" spans="1:22" ht="14.25" customHeight="1">
      <c r="B15" s="5" t="s">
        <v>789</v>
      </c>
      <c r="D15" s="20"/>
      <c r="E15" s="20">
        <f>+'PC Income 21-22'!D4</f>
        <v>2834.54</v>
      </c>
      <c r="L15" s="111"/>
      <c r="M15" s="111"/>
      <c r="N15" s="87"/>
      <c r="R15" s="150"/>
    </row>
    <row r="16" spans="1:22" ht="14.25" customHeight="1">
      <c r="B16" s="184"/>
      <c r="D16" s="20"/>
      <c r="E16" s="20"/>
      <c r="I16" s="20"/>
      <c r="L16" s="111"/>
      <c r="M16" s="111"/>
      <c r="N16" s="87"/>
      <c r="R16" s="150"/>
    </row>
    <row r="17" spans="2:18" ht="14.25" customHeight="1">
      <c r="B17" s="184" t="s">
        <v>797</v>
      </c>
      <c r="D17" s="20"/>
      <c r="E17" s="20">
        <v>7591.03</v>
      </c>
      <c r="I17" s="20"/>
      <c r="L17" s="100"/>
      <c r="M17" s="100"/>
      <c r="N17" s="87"/>
      <c r="P17" s="87"/>
      <c r="R17" s="150"/>
    </row>
    <row r="18" spans="2:18" ht="14.25" customHeight="1">
      <c r="B18" s="5" t="s">
        <v>798</v>
      </c>
      <c r="E18" s="242">
        <f>+'VAT claim for year21'!H58</f>
        <v>197.07</v>
      </c>
      <c r="I18" s="20"/>
      <c r="L18" s="239"/>
      <c r="M18" s="239"/>
      <c r="N18" s="87"/>
      <c r="R18" s="150"/>
    </row>
    <row r="19" spans="2:18" ht="14.25" customHeight="1">
      <c r="B19" s="5" t="s">
        <v>799</v>
      </c>
      <c r="E19" s="169">
        <f>+D30</f>
        <v>57.17</v>
      </c>
      <c r="F19" s="132">
        <f>SUM(E17:E19)</f>
        <v>7845.2699999999995</v>
      </c>
      <c r="I19" s="20"/>
      <c r="L19" s="239"/>
      <c r="M19" s="239"/>
      <c r="N19" s="87"/>
      <c r="R19" s="150"/>
    </row>
    <row r="20" spans="2:18" ht="14.25" customHeight="1">
      <c r="I20" s="20"/>
      <c r="L20" s="239"/>
      <c r="M20" s="239"/>
      <c r="N20" s="87"/>
      <c r="R20" s="150"/>
    </row>
    <row r="21" spans="2:18" ht="14.25" customHeight="1">
      <c r="D21" s="240">
        <f t="shared" ref="D21:E21" si="0">SUM(D7:D19)</f>
        <v>10679.810000000001</v>
      </c>
      <c r="E21" s="240">
        <f t="shared" si="0"/>
        <v>10679.81</v>
      </c>
      <c r="L21" s="111"/>
      <c r="M21" s="111"/>
      <c r="N21" s="87"/>
      <c r="R21" s="150"/>
    </row>
    <row r="22" spans="2:18" ht="14.25" customHeight="1">
      <c r="B22" s="5" t="s">
        <v>94</v>
      </c>
      <c r="E22" s="20"/>
      <c r="I22" s="20"/>
      <c r="L22" s="4"/>
      <c r="M22" s="4"/>
      <c r="N22" s="87"/>
      <c r="R22" s="150"/>
    </row>
    <row r="23" spans="2:18" ht="14.25" customHeight="1">
      <c r="D23" s="20"/>
      <c r="E23" s="20"/>
      <c r="I23" s="20"/>
      <c r="L23" s="4"/>
      <c r="M23" s="4"/>
      <c r="N23" s="87"/>
      <c r="R23" s="150"/>
    </row>
    <row r="24" spans="2:18" ht="14.25" customHeight="1">
      <c r="B24" s="241" t="s">
        <v>800</v>
      </c>
      <c r="D24" s="20"/>
      <c r="E24" s="20"/>
      <c r="I24" s="20"/>
      <c r="L24" s="150"/>
      <c r="M24" s="150"/>
      <c r="N24" s="87"/>
      <c r="R24" s="150"/>
    </row>
    <row r="25" spans="2:18" ht="14.25" customHeight="1">
      <c r="B25" s="5" t="s">
        <v>801</v>
      </c>
      <c r="D25" s="20">
        <v>9.19</v>
      </c>
      <c r="E25" s="20"/>
      <c r="L25" s="4"/>
      <c r="M25" s="4"/>
      <c r="N25" s="87"/>
      <c r="R25" s="150"/>
    </row>
    <row r="26" spans="2:18" ht="14.25" customHeight="1">
      <c r="B26" s="5" t="s">
        <v>802</v>
      </c>
      <c r="D26" s="20">
        <v>0.49</v>
      </c>
      <c r="E26" s="20"/>
      <c r="L26" s="4"/>
      <c r="M26" s="4"/>
      <c r="N26" s="87"/>
      <c r="R26" s="150"/>
    </row>
    <row r="27" spans="2:18" ht="14.25" customHeight="1">
      <c r="B27" s="5" t="s">
        <v>803</v>
      </c>
      <c r="D27" s="20">
        <v>41.67</v>
      </c>
      <c r="E27" s="20"/>
      <c r="L27" s="111"/>
      <c r="M27" s="111"/>
      <c r="N27" s="87"/>
      <c r="R27" s="150"/>
    </row>
    <row r="28" spans="2:18" ht="14.25" customHeight="1">
      <c r="B28" s="5" t="s">
        <v>804</v>
      </c>
      <c r="D28" s="20">
        <v>-2.15</v>
      </c>
      <c r="E28" s="20"/>
      <c r="L28" s="111"/>
      <c r="M28" s="111"/>
      <c r="N28" s="87"/>
      <c r="R28" s="150"/>
    </row>
    <row r="29" spans="2:18" ht="14.25" customHeight="1">
      <c r="B29" s="5" t="s">
        <v>805</v>
      </c>
      <c r="D29" s="20">
        <v>7.97</v>
      </c>
      <c r="E29" s="20"/>
      <c r="L29" s="111"/>
      <c r="M29" s="111"/>
      <c r="N29" s="87"/>
      <c r="R29" s="150"/>
    </row>
    <row r="30" spans="2:18" ht="14.25" customHeight="1">
      <c r="D30" s="30">
        <f>SUM(D25:D29)</f>
        <v>57.17</v>
      </c>
      <c r="E30" s="20"/>
      <c r="L30" s="150"/>
      <c r="M30" s="150"/>
      <c r="N30" s="87"/>
      <c r="R30" s="150"/>
    </row>
    <row r="31" spans="2:18" ht="14.25" customHeight="1">
      <c r="D31" s="20"/>
      <c r="E31" s="20"/>
      <c r="L31" s="150"/>
      <c r="M31" s="150"/>
      <c r="N31" s="87"/>
      <c r="R31" s="150"/>
    </row>
    <row r="32" spans="2:18" ht="14.25" customHeight="1">
      <c r="B32" s="241" t="s">
        <v>806</v>
      </c>
      <c r="D32" s="20"/>
      <c r="E32" s="20"/>
      <c r="L32" s="150"/>
      <c r="M32" s="150"/>
      <c r="N32" s="87"/>
      <c r="R32" s="150"/>
    </row>
    <row r="33" spans="2:19" ht="14.25" customHeight="1">
      <c r="B33" s="243">
        <v>44228</v>
      </c>
      <c r="C33" s="31">
        <v>928859658</v>
      </c>
      <c r="D33" s="244" t="s">
        <v>807</v>
      </c>
      <c r="E33" s="20">
        <v>7.97</v>
      </c>
      <c r="L33" s="150"/>
      <c r="M33" s="150"/>
      <c r="N33" s="87"/>
      <c r="R33" s="150"/>
    </row>
    <row r="34" spans="2:19" ht="14.25" customHeight="1">
      <c r="B34" s="245">
        <v>44228</v>
      </c>
      <c r="C34" s="31">
        <v>316422724</v>
      </c>
      <c r="D34" s="31" t="s">
        <v>808</v>
      </c>
      <c r="E34" s="20">
        <v>176</v>
      </c>
      <c r="F34" s="132"/>
      <c r="L34" s="150"/>
      <c r="M34" s="150"/>
      <c r="N34" s="87"/>
      <c r="R34" s="150"/>
    </row>
    <row r="35" spans="2:19" ht="14.25" customHeight="1">
      <c r="B35" s="245">
        <v>44257</v>
      </c>
      <c r="C35" s="31">
        <v>559097889</v>
      </c>
      <c r="D35" s="244" t="s">
        <v>809</v>
      </c>
      <c r="E35" s="20">
        <v>13.1</v>
      </c>
      <c r="I35" s="20"/>
      <c r="L35" s="150"/>
      <c r="M35" s="150"/>
      <c r="N35" s="87"/>
      <c r="R35" s="150"/>
    </row>
    <row r="36" spans="2:19" ht="14.25" customHeight="1">
      <c r="D36" s="20"/>
      <c r="E36" s="20"/>
      <c r="L36" s="150"/>
      <c r="M36" s="150"/>
      <c r="N36" s="87"/>
      <c r="R36" s="150"/>
    </row>
    <row r="37" spans="2:19" ht="14.25" customHeight="1">
      <c r="D37" s="20"/>
      <c r="E37" s="246">
        <f>SUM(E33:E36)</f>
        <v>197.07</v>
      </c>
      <c r="L37" s="150"/>
      <c r="M37" s="150"/>
      <c r="N37" s="87"/>
      <c r="R37" s="150"/>
    </row>
    <row r="38" spans="2:19" ht="14.25" customHeight="1">
      <c r="D38" s="20"/>
      <c r="L38" s="150"/>
      <c r="M38" s="150"/>
      <c r="N38" s="87"/>
      <c r="R38" s="150"/>
    </row>
    <row r="39" spans="2:19" ht="14.25" customHeight="1">
      <c r="L39" s="150"/>
      <c r="M39" s="150"/>
      <c r="N39" s="87"/>
      <c r="R39" s="150"/>
    </row>
    <row r="40" spans="2:19" ht="14.25" customHeight="1">
      <c r="L40" s="150"/>
      <c r="M40" s="150"/>
      <c r="N40" s="87"/>
      <c r="R40" s="150"/>
    </row>
    <row r="41" spans="2:19" ht="14.25" customHeight="1">
      <c r="L41" s="150"/>
      <c r="M41" s="150"/>
      <c r="N41" s="87"/>
      <c r="R41" s="150"/>
    </row>
    <row r="42" spans="2:19" ht="14.25" customHeight="1">
      <c r="L42" s="150"/>
      <c r="M42" s="150"/>
      <c r="N42" s="87"/>
      <c r="R42" s="87"/>
      <c r="S42" s="87"/>
    </row>
    <row r="43" spans="2:19" ht="14.25" customHeight="1">
      <c r="L43" s="150"/>
      <c r="M43" s="150"/>
      <c r="N43" s="87"/>
      <c r="R43" s="87"/>
      <c r="S43" s="87"/>
    </row>
    <row r="44" spans="2:19" ht="14.25" customHeight="1">
      <c r="L44" s="150"/>
      <c r="M44" s="150"/>
      <c r="N44" s="87"/>
      <c r="R44" s="150"/>
    </row>
    <row r="45" spans="2:19" ht="14.25" customHeight="1">
      <c r="L45" s="87"/>
      <c r="M45" s="87"/>
      <c r="N45" s="87"/>
      <c r="P45" s="87"/>
      <c r="R45" s="150"/>
    </row>
    <row r="46" spans="2:19" ht="14.25" customHeight="1">
      <c r="L46" s="150"/>
      <c r="M46" s="150"/>
      <c r="N46" s="87"/>
      <c r="R46" s="150"/>
    </row>
    <row r="47" spans="2:19" ht="14.25" customHeight="1">
      <c r="L47" s="87"/>
      <c r="M47" s="87"/>
      <c r="N47" s="87"/>
      <c r="P47" s="87"/>
      <c r="R47" s="150"/>
    </row>
    <row r="48" spans="2:19" ht="14.25" customHeight="1">
      <c r="L48" s="150"/>
      <c r="M48" s="150"/>
      <c r="N48" s="87"/>
      <c r="R48" s="150"/>
    </row>
    <row r="49" spans="12:18" ht="14.25" customHeight="1">
      <c r="L49" s="150"/>
      <c r="M49" s="150"/>
      <c r="N49" s="87"/>
      <c r="R49" s="150"/>
    </row>
    <row r="50" spans="12:18" ht="14.25" customHeight="1">
      <c r="L50" s="150"/>
      <c r="M50" s="150"/>
      <c r="N50" s="87"/>
      <c r="R50" s="150"/>
    </row>
    <row r="51" spans="12:18" ht="14.25" customHeight="1">
      <c r="L51" s="150"/>
      <c r="M51" s="150"/>
      <c r="N51" s="87"/>
      <c r="R51" s="150"/>
    </row>
    <row r="52" spans="12:18" ht="14.25" customHeight="1">
      <c r="L52" s="150"/>
      <c r="M52" s="150"/>
      <c r="N52" s="87"/>
      <c r="R52" s="150"/>
    </row>
    <row r="53" spans="12:18" ht="14.25" customHeight="1">
      <c r="L53" s="150"/>
      <c r="M53" s="150"/>
      <c r="N53" s="87"/>
      <c r="R53" s="150"/>
    </row>
    <row r="54" spans="12:18" ht="14.25" customHeight="1">
      <c r="L54" s="150"/>
      <c r="M54" s="150"/>
      <c r="N54" s="87"/>
      <c r="R54" s="150"/>
    </row>
    <row r="55" spans="12:18" ht="14.25" customHeight="1">
      <c r="L55" s="87"/>
      <c r="M55" s="87"/>
      <c r="N55" s="87"/>
      <c r="P55" s="87"/>
      <c r="R55" s="150"/>
    </row>
    <row r="56" spans="12:18" ht="14.25" customHeight="1">
      <c r="L56" s="150"/>
      <c r="M56" s="150"/>
      <c r="N56" s="87"/>
      <c r="R56" s="150"/>
    </row>
    <row r="57" spans="12:18" ht="14.25" customHeight="1">
      <c r="L57" s="150"/>
      <c r="M57" s="150"/>
      <c r="N57" s="87"/>
      <c r="R57" s="150"/>
    </row>
    <row r="58" spans="12:18" ht="14.25" customHeight="1">
      <c r="L58" s="150"/>
      <c r="M58" s="150"/>
      <c r="N58" s="87"/>
      <c r="R58" s="150"/>
    </row>
    <row r="59" spans="12:18" ht="14.25" customHeight="1">
      <c r="L59" s="150"/>
      <c r="M59" s="150"/>
      <c r="N59" s="87"/>
      <c r="R59" s="150"/>
    </row>
    <row r="60" spans="12:18" ht="14.25" customHeight="1">
      <c r="L60" s="150"/>
      <c r="M60" s="150"/>
      <c r="N60" s="87"/>
      <c r="R60" s="150"/>
    </row>
    <row r="61" spans="12:18" ht="14.25" customHeight="1">
      <c r="L61" s="150"/>
      <c r="M61" s="150"/>
      <c r="N61" s="87"/>
      <c r="R61" s="150"/>
    </row>
    <row r="62" spans="12:18" ht="14.25" customHeight="1">
      <c r="L62" s="4"/>
      <c r="M62" s="4"/>
      <c r="N62" s="87"/>
      <c r="R62" s="150"/>
    </row>
    <row r="63" spans="12:18" ht="14.25" customHeight="1">
      <c r="L63" s="4"/>
      <c r="M63" s="4"/>
      <c r="N63" s="87"/>
      <c r="R63" s="150"/>
    </row>
    <row r="64" spans="12:18" ht="14.25" customHeight="1">
      <c r="L64" s="150"/>
      <c r="M64" s="150"/>
      <c r="N64" s="87"/>
      <c r="O64" s="87"/>
      <c r="R64" s="150"/>
    </row>
    <row r="65" spans="12:22" ht="14.25" customHeight="1">
      <c r="L65" s="150"/>
      <c r="M65" s="150"/>
      <c r="O65" s="87"/>
      <c r="U65" s="150"/>
    </row>
    <row r="66" spans="12:22" ht="14.25" customHeight="1">
      <c r="L66" s="87"/>
      <c r="M66" s="87"/>
      <c r="P66" s="87"/>
      <c r="U66" s="150"/>
    </row>
    <row r="67" spans="12:22" ht="14.25" customHeight="1">
      <c r="L67" s="87"/>
      <c r="M67" s="87"/>
      <c r="P67" s="87"/>
      <c r="U67" s="150"/>
    </row>
    <row r="68" spans="12:22" ht="14.25" customHeight="1">
      <c r="L68" s="87"/>
      <c r="M68" s="87"/>
      <c r="P68" s="87"/>
      <c r="U68" s="87"/>
    </row>
    <row r="69" spans="12:22" ht="14.25" customHeight="1">
      <c r="L69" s="150"/>
      <c r="M69" s="150"/>
      <c r="O69" s="87"/>
      <c r="U69" s="150"/>
    </row>
    <row r="70" spans="12:22" ht="14.25" customHeight="1">
      <c r="L70" s="150"/>
      <c r="M70" s="150"/>
      <c r="O70" s="87"/>
      <c r="U70" s="150"/>
    </row>
    <row r="71" spans="12:22" ht="14.25" customHeight="1">
      <c r="L71" s="150"/>
      <c r="M71" s="150"/>
      <c r="O71" s="87"/>
      <c r="U71" s="150"/>
    </row>
    <row r="72" spans="12:22" ht="14.25" customHeight="1">
      <c r="L72" s="150"/>
      <c r="M72" s="150"/>
      <c r="O72" s="87"/>
      <c r="U72" s="150"/>
    </row>
    <row r="73" spans="12:22" ht="14.25" customHeight="1">
      <c r="L73" s="150"/>
      <c r="M73" s="150"/>
      <c r="O73" s="87"/>
      <c r="U73" s="150"/>
    </row>
    <row r="74" spans="12:22" ht="14.25" customHeight="1">
      <c r="L74" s="150"/>
      <c r="M74" s="150"/>
      <c r="O74" s="87"/>
      <c r="U74" s="150"/>
    </row>
    <row r="75" spans="12:22" ht="14.25" customHeight="1">
      <c r="L75" s="87"/>
      <c r="M75" s="87"/>
      <c r="O75" s="87"/>
      <c r="P75" s="87"/>
      <c r="U75" s="150"/>
    </row>
    <row r="76" spans="12:22" ht="14.25" customHeight="1">
      <c r="L76" s="150"/>
      <c r="M76" s="150"/>
      <c r="O76" s="87"/>
      <c r="U76" s="150"/>
    </row>
    <row r="77" spans="12:22" ht="14.25" customHeight="1">
      <c r="L77" s="150"/>
      <c r="M77" s="150"/>
      <c r="O77" s="87"/>
      <c r="U77" s="87"/>
      <c r="V77" s="87"/>
    </row>
    <row r="78" spans="12:22" ht="14.25" customHeight="1">
      <c r="L78" s="87"/>
      <c r="M78" s="87"/>
      <c r="U78" s="87"/>
      <c r="V78" s="87"/>
    </row>
    <row r="79" spans="12:22" ht="14.25" customHeight="1">
      <c r="L79" s="87"/>
      <c r="M79" s="87"/>
      <c r="U79" s="87"/>
      <c r="V79" s="87"/>
    </row>
    <row r="80" spans="12:22" ht="14.25" customHeight="1">
      <c r="L80" s="87"/>
      <c r="M80" s="87"/>
    </row>
    <row r="81" spans="12:22" ht="14.25" customHeight="1">
      <c r="L81" s="87"/>
      <c r="M81" s="87"/>
      <c r="N81" s="87"/>
      <c r="O81" s="87"/>
      <c r="P81" s="87"/>
      <c r="R81" s="87"/>
      <c r="S81" s="87"/>
      <c r="U81" s="87"/>
      <c r="V81" s="87"/>
    </row>
    <row r="82" spans="12:22" ht="14.25" customHeight="1">
      <c r="L82" s="87"/>
      <c r="M82" s="87"/>
      <c r="S82" s="87"/>
      <c r="V82" s="87"/>
    </row>
    <row r="83" spans="12:22" ht="14.25" customHeight="1">
      <c r="L83" s="87"/>
      <c r="M83" s="87"/>
    </row>
    <row r="84" spans="12:22" ht="14.25" customHeight="1">
      <c r="L84" s="87"/>
      <c r="M84" s="87"/>
    </row>
    <row r="85" spans="12:22" ht="14.25" customHeight="1">
      <c r="L85" s="87"/>
      <c r="M85" s="87"/>
    </row>
    <row r="86" spans="12:22" ht="14.25" customHeight="1">
      <c r="L86" s="87"/>
      <c r="M86" s="87"/>
    </row>
    <row r="87" spans="12:22" ht="14.25" customHeight="1">
      <c r="L87" s="87"/>
      <c r="M87" s="87"/>
    </row>
    <row r="88" spans="12:22" ht="14.25" customHeight="1"/>
    <row r="89" spans="12:22" ht="14.25" customHeight="1"/>
    <row r="90" spans="12:22" ht="14.25" customHeight="1"/>
    <row r="91" spans="12:22" ht="14.25" customHeight="1"/>
    <row r="92" spans="12:22" ht="14.25" customHeight="1"/>
    <row r="93" spans="12:22" ht="14.25" customHeight="1"/>
    <row r="94" spans="12:22" ht="14.25" customHeight="1"/>
    <row r="95" spans="12:22" ht="14.25" customHeight="1"/>
    <row r="96" spans="12:22"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 right="0.7" top="0.75" bottom="0.75" header="0" footer="0"/>
  <pageSetup paperSize="9" orientation="portrait"/>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BDD6EE"/>
  </sheetPr>
  <dimension ref="A1:M1000"/>
  <sheetViews>
    <sheetView workbookViewId="0">
      <pane ySplit="2" topLeftCell="A3" activePane="bottomLeft" state="frozen"/>
      <selection activeCell="A115" sqref="A115"/>
      <selection pane="bottomLeft" activeCell="A115" sqref="A115"/>
    </sheetView>
  </sheetViews>
  <sheetFormatPr defaultColWidth="14.453125" defaultRowHeight="15" customHeight="1"/>
  <cols>
    <col min="1" max="2" width="17.36328125" customWidth="1"/>
    <col min="3" max="3" width="27.453125" customWidth="1"/>
    <col min="4" max="4" width="13.453125" customWidth="1"/>
    <col min="5" max="5" width="9.08984375" customWidth="1"/>
    <col min="6" max="12" width="13" customWidth="1"/>
    <col min="13" max="26" width="8.6328125" customWidth="1"/>
  </cols>
  <sheetData>
    <row r="1" spans="1:13" ht="14.25" customHeight="1">
      <c r="A1" s="72" t="str">
        <f>+'PC expenditure 20-21'!A1</f>
        <v>Great Oakley Parish Council</v>
      </c>
      <c r="D1" s="73"/>
      <c r="E1" s="4"/>
      <c r="F1" s="2">
        <v>1</v>
      </c>
      <c r="G1" s="2">
        <v>2</v>
      </c>
      <c r="H1" s="2">
        <v>3</v>
      </c>
      <c r="I1" s="2">
        <v>4</v>
      </c>
      <c r="J1" s="2">
        <v>5</v>
      </c>
      <c r="K1" s="2">
        <v>6</v>
      </c>
      <c r="L1" s="2">
        <v>7</v>
      </c>
      <c r="M1" s="2">
        <v>8</v>
      </c>
    </row>
    <row r="2" spans="1:13" ht="14.25" customHeight="1">
      <c r="A2" s="74" t="s">
        <v>159</v>
      </c>
      <c r="B2" s="74"/>
      <c r="C2" s="74" t="s">
        <v>160</v>
      </c>
      <c r="D2" s="75" t="s">
        <v>161</v>
      </c>
      <c r="E2" s="2" t="s">
        <v>162</v>
      </c>
      <c r="F2" s="2" t="s">
        <v>163</v>
      </c>
      <c r="G2" s="2" t="s">
        <v>164</v>
      </c>
      <c r="H2" s="2" t="s">
        <v>165</v>
      </c>
      <c r="I2" s="2" t="s">
        <v>166</v>
      </c>
      <c r="J2" s="2" t="s">
        <v>167</v>
      </c>
      <c r="K2" s="2" t="s">
        <v>168</v>
      </c>
      <c r="L2" s="4" t="s">
        <v>169</v>
      </c>
      <c r="M2" s="2"/>
    </row>
    <row r="3" spans="1:13" ht="14.25" customHeight="1">
      <c r="B3" s="76" t="s">
        <v>170</v>
      </c>
      <c r="C3" s="77" t="s">
        <v>171</v>
      </c>
      <c r="D3" s="78">
        <v>1000</v>
      </c>
      <c r="E3" s="2">
        <v>6</v>
      </c>
      <c r="F3" s="6">
        <f t="shared" ref="F3:M3" si="0">IF($E3=F$1,+$D3,0)</f>
        <v>0</v>
      </c>
      <c r="G3" s="6">
        <f t="shared" si="0"/>
        <v>0</v>
      </c>
      <c r="H3" s="6">
        <f t="shared" si="0"/>
        <v>0</v>
      </c>
      <c r="I3" s="6">
        <f t="shared" si="0"/>
        <v>0</v>
      </c>
      <c r="J3" s="6">
        <f t="shared" si="0"/>
        <v>0</v>
      </c>
      <c r="K3" s="6">
        <f t="shared" si="0"/>
        <v>1000</v>
      </c>
      <c r="L3" s="6">
        <f t="shared" si="0"/>
        <v>0</v>
      </c>
      <c r="M3" s="6">
        <f t="shared" si="0"/>
        <v>0</v>
      </c>
    </row>
    <row r="4" spans="1:13" ht="14.25" customHeight="1">
      <c r="A4" s="5" t="s">
        <v>172</v>
      </c>
      <c r="B4" s="76" t="s">
        <v>170</v>
      </c>
      <c r="C4" s="76" t="s">
        <v>163</v>
      </c>
      <c r="D4" s="78">
        <v>11362</v>
      </c>
      <c r="E4" s="2">
        <v>1</v>
      </c>
      <c r="F4" s="6">
        <v>11087</v>
      </c>
      <c r="G4" s="6">
        <v>275</v>
      </c>
      <c r="H4" s="6">
        <f t="shared" ref="H4:M4" si="1">IF($E4=H$1,+$D4,0)</f>
        <v>0</v>
      </c>
      <c r="I4" s="6">
        <f t="shared" si="1"/>
        <v>0</v>
      </c>
      <c r="J4" s="6">
        <f t="shared" si="1"/>
        <v>0</v>
      </c>
      <c r="K4" s="6">
        <f t="shared" si="1"/>
        <v>0</v>
      </c>
      <c r="L4" s="6">
        <f t="shared" si="1"/>
        <v>0</v>
      </c>
      <c r="M4" s="6">
        <f t="shared" si="1"/>
        <v>0</v>
      </c>
    </row>
    <row r="5" spans="1:13" ht="14.25" customHeight="1">
      <c r="A5" s="5" t="s">
        <v>173</v>
      </c>
      <c r="B5" s="77" t="s">
        <v>174</v>
      </c>
      <c r="C5" s="77" t="s">
        <v>175</v>
      </c>
      <c r="D5" s="78">
        <v>542.54999999999995</v>
      </c>
      <c r="E5" s="2">
        <v>5</v>
      </c>
      <c r="F5" s="6">
        <f t="shared" ref="F5:M5" si="2">IF($E5=F$1,+$D5,0)</f>
        <v>0</v>
      </c>
      <c r="G5" s="6">
        <f t="shared" si="2"/>
        <v>0</v>
      </c>
      <c r="H5" s="6">
        <f t="shared" si="2"/>
        <v>0</v>
      </c>
      <c r="I5" s="6">
        <f t="shared" si="2"/>
        <v>0</v>
      </c>
      <c r="J5" s="6">
        <f t="shared" si="2"/>
        <v>542.54999999999995</v>
      </c>
      <c r="K5" s="6">
        <f t="shared" si="2"/>
        <v>0</v>
      </c>
      <c r="L5" s="6">
        <f t="shared" si="2"/>
        <v>0</v>
      </c>
      <c r="M5" s="6">
        <f t="shared" si="2"/>
        <v>0</v>
      </c>
    </row>
    <row r="6" spans="1:13" ht="14.25" customHeight="1">
      <c r="A6" s="5" t="s">
        <v>176</v>
      </c>
      <c r="B6" s="77" t="s">
        <v>177</v>
      </c>
      <c r="C6" s="76" t="s">
        <v>178</v>
      </c>
      <c r="D6" s="78">
        <v>529.79999999999995</v>
      </c>
      <c r="E6" s="2">
        <v>7</v>
      </c>
      <c r="F6" s="6"/>
      <c r="G6" s="6"/>
      <c r="H6" s="6"/>
      <c r="I6" s="6"/>
      <c r="J6" s="6"/>
      <c r="K6" s="6">
        <f t="shared" ref="K6:M6" si="3">IF($E6=K$1,+$D6,0)</f>
        <v>0</v>
      </c>
      <c r="L6" s="6">
        <f t="shared" si="3"/>
        <v>529.79999999999995</v>
      </c>
      <c r="M6" s="6">
        <f t="shared" si="3"/>
        <v>0</v>
      </c>
    </row>
    <row r="7" spans="1:13" ht="14.25" customHeight="1">
      <c r="A7" s="79" t="s">
        <v>179</v>
      </c>
      <c r="B7" s="80"/>
      <c r="C7" s="81"/>
      <c r="D7" s="12">
        <v>1225</v>
      </c>
      <c r="E7" s="2">
        <v>3</v>
      </c>
      <c r="F7" s="6">
        <f t="shared" ref="F7:M7" si="4">IF($E7=F$1,+$D7,0)</f>
        <v>0</v>
      </c>
      <c r="G7" s="6">
        <f t="shared" si="4"/>
        <v>0</v>
      </c>
      <c r="H7" s="6">
        <f t="shared" si="4"/>
        <v>1225</v>
      </c>
      <c r="I7" s="6">
        <f t="shared" si="4"/>
        <v>0</v>
      </c>
      <c r="J7" s="6">
        <f t="shared" si="4"/>
        <v>0</v>
      </c>
      <c r="K7" s="6">
        <f t="shared" si="4"/>
        <v>0</v>
      </c>
      <c r="L7" s="6">
        <f t="shared" si="4"/>
        <v>0</v>
      </c>
      <c r="M7" s="6">
        <f t="shared" si="4"/>
        <v>0</v>
      </c>
    </row>
    <row r="8" spans="1:13" ht="14.25" customHeight="1">
      <c r="A8" s="79" t="s">
        <v>179</v>
      </c>
      <c r="B8" s="80" t="s">
        <v>180</v>
      </c>
      <c r="D8" s="12">
        <v>100</v>
      </c>
      <c r="E8" s="2">
        <v>3</v>
      </c>
      <c r="F8" s="6">
        <f t="shared" ref="F8:M8" si="5">IF($E8=F$1,+$D8,0)</f>
        <v>0</v>
      </c>
      <c r="G8" s="6">
        <f t="shared" si="5"/>
        <v>0</v>
      </c>
      <c r="H8" s="6">
        <f t="shared" si="5"/>
        <v>100</v>
      </c>
      <c r="I8" s="6">
        <f t="shared" si="5"/>
        <v>0</v>
      </c>
      <c r="J8" s="6">
        <f t="shared" si="5"/>
        <v>0</v>
      </c>
      <c r="K8" s="6">
        <f t="shared" si="5"/>
        <v>0</v>
      </c>
      <c r="L8" s="6">
        <f t="shared" si="5"/>
        <v>0</v>
      </c>
      <c r="M8" s="6">
        <f t="shared" si="5"/>
        <v>0</v>
      </c>
    </row>
    <row r="9" spans="1:13" ht="14.25" customHeight="1">
      <c r="A9" s="80" t="s">
        <v>181</v>
      </c>
      <c r="B9" s="80" t="s">
        <v>180</v>
      </c>
      <c r="C9" s="82"/>
      <c r="D9" s="12">
        <v>700</v>
      </c>
      <c r="E9" s="2">
        <v>3</v>
      </c>
      <c r="F9" s="6">
        <f t="shared" ref="F9:M9" si="6">IF($E9=F$1,+$D9,0)</f>
        <v>0</v>
      </c>
      <c r="G9" s="6">
        <f t="shared" si="6"/>
        <v>0</v>
      </c>
      <c r="H9" s="6">
        <f t="shared" si="6"/>
        <v>700</v>
      </c>
      <c r="I9" s="6">
        <f t="shared" si="6"/>
        <v>0</v>
      </c>
      <c r="J9" s="6">
        <f t="shared" si="6"/>
        <v>0</v>
      </c>
      <c r="K9" s="6">
        <f t="shared" si="6"/>
        <v>0</v>
      </c>
      <c r="L9" s="6">
        <f t="shared" si="6"/>
        <v>0</v>
      </c>
      <c r="M9" s="6">
        <f t="shared" si="6"/>
        <v>0</v>
      </c>
    </row>
    <row r="10" spans="1:13" ht="14.25" customHeight="1">
      <c r="A10" s="80" t="s">
        <v>182</v>
      </c>
      <c r="B10" s="80" t="s">
        <v>180</v>
      </c>
      <c r="C10" s="83" t="s">
        <v>183</v>
      </c>
      <c r="D10" s="12">
        <v>50</v>
      </c>
      <c r="E10" s="2">
        <v>3</v>
      </c>
      <c r="F10" s="6">
        <f t="shared" ref="F10:M10" si="7">IF($E10=F$1,+$D10,0)</f>
        <v>0</v>
      </c>
      <c r="G10" s="6">
        <f t="shared" si="7"/>
        <v>0</v>
      </c>
      <c r="H10" s="6">
        <f t="shared" si="7"/>
        <v>50</v>
      </c>
      <c r="I10" s="6">
        <f t="shared" si="7"/>
        <v>0</v>
      </c>
      <c r="J10" s="6">
        <f t="shared" si="7"/>
        <v>0</v>
      </c>
      <c r="K10" s="6">
        <f t="shared" si="7"/>
        <v>0</v>
      </c>
      <c r="L10" s="6">
        <f t="shared" si="7"/>
        <v>0</v>
      </c>
      <c r="M10" s="6">
        <f t="shared" si="7"/>
        <v>0</v>
      </c>
    </row>
    <row r="11" spans="1:13" ht="14.25" customHeight="1">
      <c r="A11" s="80" t="s">
        <v>184</v>
      </c>
      <c r="B11" s="80" t="s">
        <v>163</v>
      </c>
      <c r="C11" s="83" t="s">
        <v>170</v>
      </c>
      <c r="D11" s="12">
        <v>11088</v>
      </c>
      <c r="E11" s="2">
        <v>1</v>
      </c>
      <c r="F11" s="6">
        <f t="shared" ref="F11:M11" si="8">IF($E11=F$1,+$D11,0)</f>
        <v>11088</v>
      </c>
      <c r="G11" s="6">
        <f t="shared" si="8"/>
        <v>0</v>
      </c>
      <c r="H11" s="6">
        <f t="shared" si="8"/>
        <v>0</v>
      </c>
      <c r="I11" s="6">
        <f t="shared" si="8"/>
        <v>0</v>
      </c>
      <c r="J11" s="6">
        <f t="shared" si="8"/>
        <v>0</v>
      </c>
      <c r="K11" s="6">
        <f t="shared" si="8"/>
        <v>0</v>
      </c>
      <c r="L11" s="6">
        <f t="shared" si="8"/>
        <v>0</v>
      </c>
      <c r="M11" s="6">
        <f t="shared" si="8"/>
        <v>0</v>
      </c>
    </row>
    <row r="12" spans="1:13" ht="14.25" customHeight="1">
      <c r="A12" s="80" t="s">
        <v>185</v>
      </c>
      <c r="B12" s="80"/>
      <c r="C12" s="5" t="s">
        <v>186</v>
      </c>
      <c r="D12" s="12">
        <v>0</v>
      </c>
      <c r="E12" s="2"/>
      <c r="F12" s="6">
        <f t="shared" ref="F12:M12" si="9">IF($E12=F$1,+$D12,0)</f>
        <v>0</v>
      </c>
      <c r="G12" s="6">
        <f t="shared" si="9"/>
        <v>0</v>
      </c>
      <c r="H12" s="6">
        <f t="shared" si="9"/>
        <v>0</v>
      </c>
      <c r="I12" s="6">
        <f t="shared" si="9"/>
        <v>0</v>
      </c>
      <c r="J12" s="6">
        <f t="shared" si="9"/>
        <v>0</v>
      </c>
      <c r="K12" s="6">
        <f t="shared" si="9"/>
        <v>0</v>
      </c>
      <c r="L12" s="6">
        <f t="shared" si="9"/>
        <v>0</v>
      </c>
      <c r="M12" s="6">
        <f t="shared" si="9"/>
        <v>0</v>
      </c>
    </row>
    <row r="13" spans="1:13" ht="14.25" customHeight="1">
      <c r="A13" s="80" t="s">
        <v>187</v>
      </c>
      <c r="B13" s="80"/>
      <c r="C13" s="5" t="s">
        <v>186</v>
      </c>
      <c r="D13" s="12"/>
      <c r="E13" s="2"/>
      <c r="F13" s="6">
        <f t="shared" ref="F13:M13" si="10">IF($E13=F$1,+$D13,0)</f>
        <v>0</v>
      </c>
      <c r="G13" s="6">
        <f t="shared" si="10"/>
        <v>0</v>
      </c>
      <c r="H13" s="6">
        <f t="shared" si="10"/>
        <v>0</v>
      </c>
      <c r="I13" s="6">
        <f t="shared" si="10"/>
        <v>0</v>
      </c>
      <c r="J13" s="6">
        <f t="shared" si="10"/>
        <v>0</v>
      </c>
      <c r="K13" s="6">
        <f t="shared" si="10"/>
        <v>0</v>
      </c>
      <c r="L13" s="6">
        <f t="shared" si="10"/>
        <v>0</v>
      </c>
      <c r="M13" s="6">
        <f t="shared" si="10"/>
        <v>0</v>
      </c>
    </row>
    <row r="14" spans="1:13" ht="14.25" customHeight="1">
      <c r="A14" s="80" t="s">
        <v>188</v>
      </c>
      <c r="B14" s="80"/>
      <c r="D14" s="12"/>
      <c r="E14" s="2"/>
      <c r="F14" s="6">
        <f t="shared" ref="F14:M14" si="11">IF($E14=F$1,+$D14,0)</f>
        <v>0</v>
      </c>
      <c r="G14" s="6">
        <f t="shared" si="11"/>
        <v>0</v>
      </c>
      <c r="H14" s="6">
        <f t="shared" si="11"/>
        <v>0</v>
      </c>
      <c r="I14" s="6">
        <f t="shared" si="11"/>
        <v>0</v>
      </c>
      <c r="J14" s="6">
        <f t="shared" si="11"/>
        <v>0</v>
      </c>
      <c r="K14" s="6">
        <f t="shared" si="11"/>
        <v>0</v>
      </c>
      <c r="L14" s="6">
        <f t="shared" si="11"/>
        <v>0</v>
      </c>
      <c r="M14" s="6">
        <f t="shared" si="11"/>
        <v>0</v>
      </c>
    </row>
    <row r="15" spans="1:13" ht="14.25" customHeight="1">
      <c r="A15" s="80" t="s">
        <v>189</v>
      </c>
      <c r="B15" s="80"/>
      <c r="D15" s="12">
        <f>SUM(D12:D13)</f>
        <v>0</v>
      </c>
      <c r="E15" s="2"/>
      <c r="F15" s="6">
        <f t="shared" ref="F15:M15" si="12">IF($E15=F$1,+$D15,0)</f>
        <v>0</v>
      </c>
      <c r="G15" s="6">
        <f t="shared" si="12"/>
        <v>0</v>
      </c>
      <c r="H15" s="6">
        <f t="shared" si="12"/>
        <v>0</v>
      </c>
      <c r="I15" s="6">
        <f t="shared" si="12"/>
        <v>0</v>
      </c>
      <c r="J15" s="6">
        <f t="shared" si="12"/>
        <v>0</v>
      </c>
      <c r="K15" s="6">
        <f t="shared" si="12"/>
        <v>0</v>
      </c>
      <c r="L15" s="6">
        <f t="shared" si="12"/>
        <v>0</v>
      </c>
      <c r="M15" s="6">
        <f t="shared" si="12"/>
        <v>0</v>
      </c>
    </row>
    <row r="16" spans="1:13" ht="14.25" customHeight="1">
      <c r="A16" s="80" t="s">
        <v>190</v>
      </c>
      <c r="B16" s="80" t="s">
        <v>180</v>
      </c>
      <c r="D16" s="12">
        <v>200</v>
      </c>
      <c r="E16" s="2">
        <v>3</v>
      </c>
      <c r="F16" s="6">
        <f t="shared" ref="F16:M16" si="13">IF($E16=F$1,+$D16,0)</f>
        <v>0</v>
      </c>
      <c r="G16" s="6">
        <f t="shared" si="13"/>
        <v>0</v>
      </c>
      <c r="H16" s="6">
        <f t="shared" si="13"/>
        <v>200</v>
      </c>
      <c r="I16" s="6">
        <f t="shared" si="13"/>
        <v>0</v>
      </c>
      <c r="J16" s="6">
        <f t="shared" si="13"/>
        <v>0</v>
      </c>
      <c r="K16" s="6">
        <f t="shared" si="13"/>
        <v>0</v>
      </c>
      <c r="L16" s="6">
        <f t="shared" si="13"/>
        <v>0</v>
      </c>
      <c r="M16" s="6">
        <f t="shared" si="13"/>
        <v>0</v>
      </c>
    </row>
    <row r="17" spans="1:13" ht="14.25" customHeight="1">
      <c r="A17" s="80" t="s">
        <v>190</v>
      </c>
      <c r="B17" s="80" t="s">
        <v>166</v>
      </c>
      <c r="D17" s="12">
        <v>52.5</v>
      </c>
      <c r="E17" s="2">
        <v>4</v>
      </c>
      <c r="F17" s="6">
        <f t="shared" ref="F17:M17" si="14">IF($E17=F$1,+$D17,0)</f>
        <v>0</v>
      </c>
      <c r="G17" s="6">
        <f t="shared" si="14"/>
        <v>0</v>
      </c>
      <c r="H17" s="6">
        <f t="shared" si="14"/>
        <v>0</v>
      </c>
      <c r="I17" s="6">
        <f t="shared" si="14"/>
        <v>52.5</v>
      </c>
      <c r="J17" s="6">
        <f t="shared" si="14"/>
        <v>0</v>
      </c>
      <c r="K17" s="6">
        <f t="shared" si="14"/>
        <v>0</v>
      </c>
      <c r="L17" s="6">
        <f t="shared" si="14"/>
        <v>0</v>
      </c>
      <c r="M17" s="6">
        <f t="shared" si="14"/>
        <v>0</v>
      </c>
    </row>
    <row r="18" spans="1:13" ht="14.25" customHeight="1">
      <c r="A18" s="80"/>
      <c r="B18" s="80"/>
      <c r="D18" s="12"/>
      <c r="E18" s="2"/>
      <c r="F18" s="6">
        <f t="shared" ref="F18:M18" si="15">IF($E18=F$1,+$D18,0)</f>
        <v>0</v>
      </c>
      <c r="G18" s="6">
        <f t="shared" si="15"/>
        <v>0</v>
      </c>
      <c r="H18" s="6">
        <f t="shared" si="15"/>
        <v>0</v>
      </c>
      <c r="I18" s="6">
        <f t="shared" si="15"/>
        <v>0</v>
      </c>
      <c r="J18" s="6">
        <f t="shared" si="15"/>
        <v>0</v>
      </c>
      <c r="K18" s="6">
        <f t="shared" si="15"/>
        <v>0</v>
      </c>
      <c r="L18" s="6">
        <f t="shared" si="15"/>
        <v>0</v>
      </c>
      <c r="M18" s="6">
        <f t="shared" si="15"/>
        <v>0</v>
      </c>
    </row>
    <row r="19" spans="1:13" ht="14.25" customHeight="1">
      <c r="A19" s="80"/>
      <c r="B19" s="80"/>
      <c r="D19" s="84">
        <f>SUM(D3:D18)</f>
        <v>26849.85</v>
      </c>
      <c r="E19" s="2"/>
      <c r="F19" s="84">
        <f t="shared" ref="F19:M19" si="16">SUM(F3:F18)</f>
        <v>22175</v>
      </c>
      <c r="G19" s="84">
        <f t="shared" si="16"/>
        <v>275</v>
      </c>
      <c r="H19" s="84">
        <f t="shared" si="16"/>
        <v>2275</v>
      </c>
      <c r="I19" s="85">
        <f t="shared" si="16"/>
        <v>52.5</v>
      </c>
      <c r="J19" s="84">
        <f t="shared" si="16"/>
        <v>542.54999999999995</v>
      </c>
      <c r="K19" s="84">
        <f t="shared" si="16"/>
        <v>1000</v>
      </c>
      <c r="L19" s="84">
        <f t="shared" si="16"/>
        <v>529.79999999999995</v>
      </c>
      <c r="M19" s="84">
        <f t="shared" si="16"/>
        <v>0</v>
      </c>
    </row>
    <row r="20" spans="1:13" ht="14.25" customHeight="1">
      <c r="A20" s="80"/>
      <c r="B20" s="80"/>
      <c r="D20" s="12"/>
      <c r="E20" s="2"/>
      <c r="F20" s="6">
        <f t="shared" ref="F20:H20" si="17">IF($E20=F$1,+$D20,0)</f>
        <v>0</v>
      </c>
      <c r="G20" s="6">
        <f t="shared" si="17"/>
        <v>0</v>
      </c>
      <c r="H20" s="6">
        <f t="shared" si="17"/>
        <v>0</v>
      </c>
      <c r="I20" s="85" t="s">
        <v>191</v>
      </c>
      <c r="J20" s="6">
        <f t="shared" ref="J20:K20" si="18">IF($E20=J$1,+$D20,0)</f>
        <v>0</v>
      </c>
      <c r="K20" s="6">
        <f t="shared" si="18"/>
        <v>0</v>
      </c>
      <c r="L20" s="6"/>
    </row>
    <row r="21" spans="1:13" ht="14.25" customHeight="1">
      <c r="A21" s="80"/>
      <c r="B21" s="80"/>
      <c r="D21" s="12"/>
      <c r="E21" s="2"/>
      <c r="F21" s="86" t="s">
        <v>192</v>
      </c>
      <c r="G21" s="6"/>
      <c r="H21" s="6"/>
      <c r="I21" s="85" t="s">
        <v>193</v>
      </c>
      <c r="J21" s="6">
        <f t="shared" ref="J21:K21" si="19">IF($E21=J$1,+$D21,0)</f>
        <v>0</v>
      </c>
      <c r="K21" s="6">
        <f t="shared" si="19"/>
        <v>0</v>
      </c>
      <c r="L21" s="6"/>
    </row>
    <row r="22" spans="1:13" ht="14.25" customHeight="1">
      <c r="A22" s="80"/>
      <c r="B22" s="80"/>
      <c r="D22" s="6"/>
      <c r="E22" s="2"/>
      <c r="F22" s="6">
        <f t="shared" ref="F22:L22" si="20">IF($E22=F$1,+$D22,0)</f>
        <v>0</v>
      </c>
      <c r="G22" s="6">
        <f t="shared" si="20"/>
        <v>0</v>
      </c>
      <c r="H22" s="6">
        <f t="shared" si="20"/>
        <v>0</v>
      </c>
      <c r="I22" s="6">
        <f t="shared" si="20"/>
        <v>0</v>
      </c>
      <c r="J22" s="6">
        <f t="shared" si="20"/>
        <v>0</v>
      </c>
      <c r="K22" s="6">
        <f t="shared" si="20"/>
        <v>0</v>
      </c>
      <c r="L22" s="6">
        <f t="shared" si="20"/>
        <v>0</v>
      </c>
    </row>
    <row r="23" spans="1:13" ht="14.25" customHeight="1">
      <c r="A23" s="80"/>
      <c r="B23" s="80"/>
      <c r="D23" s="6"/>
      <c r="E23" s="2"/>
      <c r="F23" s="6">
        <f t="shared" ref="F23:L23" si="21">IF($E23=F$1,+$D23,0)</f>
        <v>0</v>
      </c>
      <c r="G23" s="6">
        <f t="shared" si="21"/>
        <v>0</v>
      </c>
      <c r="H23" s="6">
        <f t="shared" si="21"/>
        <v>0</v>
      </c>
      <c r="I23" s="6">
        <f t="shared" si="21"/>
        <v>0</v>
      </c>
      <c r="J23" s="6">
        <f t="shared" si="21"/>
        <v>0</v>
      </c>
      <c r="K23" s="6">
        <f t="shared" si="21"/>
        <v>0</v>
      </c>
      <c r="L23" s="6">
        <f t="shared" si="21"/>
        <v>0</v>
      </c>
    </row>
    <row r="24" spans="1:13" ht="14.25" customHeight="1">
      <c r="A24" s="80"/>
      <c r="B24" s="80"/>
      <c r="D24" s="6"/>
      <c r="E24" s="2"/>
      <c r="F24" s="6">
        <f t="shared" ref="F24:L24" si="22">IF($E24=F$1,+$D24,0)</f>
        <v>0</v>
      </c>
      <c r="G24" s="6">
        <f t="shared" si="22"/>
        <v>0</v>
      </c>
      <c r="H24" s="6">
        <f t="shared" si="22"/>
        <v>0</v>
      </c>
      <c r="I24" s="6">
        <f t="shared" si="22"/>
        <v>0</v>
      </c>
      <c r="J24" s="6">
        <f t="shared" si="22"/>
        <v>0</v>
      </c>
      <c r="K24" s="6">
        <f t="shared" si="22"/>
        <v>0</v>
      </c>
      <c r="L24" s="6">
        <f t="shared" si="22"/>
        <v>0</v>
      </c>
    </row>
    <row r="25" spans="1:13" ht="14.25" customHeight="1">
      <c r="A25" s="80"/>
      <c r="B25" s="80"/>
      <c r="D25" s="6"/>
      <c r="E25" s="2"/>
      <c r="F25" s="6">
        <f t="shared" ref="F25:L25" si="23">IF($E25=F$1,+$D25,0)</f>
        <v>0</v>
      </c>
      <c r="G25" s="6">
        <f t="shared" si="23"/>
        <v>0</v>
      </c>
      <c r="H25" s="6">
        <f t="shared" si="23"/>
        <v>0</v>
      </c>
      <c r="I25" s="6">
        <f t="shared" si="23"/>
        <v>0</v>
      </c>
      <c r="J25" s="6">
        <f t="shared" si="23"/>
        <v>0</v>
      </c>
      <c r="K25" s="6">
        <f t="shared" si="23"/>
        <v>0</v>
      </c>
      <c r="L25" s="6">
        <f t="shared" si="23"/>
        <v>0</v>
      </c>
    </row>
    <row r="26" spans="1:13" ht="14.25" customHeight="1">
      <c r="D26" s="6"/>
      <c r="E26" s="2"/>
      <c r="F26" s="6"/>
      <c r="G26" s="6"/>
      <c r="H26" s="6"/>
      <c r="I26" s="6"/>
      <c r="J26" s="6"/>
      <c r="K26" s="6"/>
      <c r="L26" s="6"/>
    </row>
    <row r="27" spans="1:13" ht="14.25" customHeight="1">
      <c r="D27" s="87"/>
      <c r="E27" s="2"/>
      <c r="F27" s="6"/>
      <c r="G27" s="6"/>
      <c r="H27" s="6"/>
      <c r="I27" s="6"/>
      <c r="J27" s="6"/>
      <c r="K27" s="6"/>
      <c r="L27" s="6"/>
    </row>
    <row r="28" spans="1:13" ht="14.25" customHeight="1">
      <c r="D28" s="87"/>
      <c r="E28" s="2"/>
      <c r="F28" s="6"/>
      <c r="G28" s="6"/>
      <c r="H28" s="6"/>
      <c r="I28" s="6"/>
      <c r="J28" s="6"/>
      <c r="K28" s="6"/>
      <c r="L28" s="6"/>
    </row>
    <row r="29" spans="1:13" ht="14.25" customHeight="1">
      <c r="D29" s="20"/>
      <c r="E29" s="2"/>
      <c r="F29" s="20"/>
      <c r="G29" s="20"/>
      <c r="H29" s="20"/>
      <c r="I29" s="20"/>
      <c r="J29" s="20"/>
      <c r="K29" s="20"/>
      <c r="L29" s="20"/>
    </row>
    <row r="30" spans="1:13" ht="14.25" customHeight="1">
      <c r="E30" s="4"/>
    </row>
    <row r="31" spans="1:13" ht="14.25" customHeight="1">
      <c r="E31" s="4"/>
    </row>
    <row r="32" spans="1:13" ht="14.25" customHeight="1">
      <c r="E32" s="4"/>
    </row>
    <row r="33" spans="5:5" ht="14.25" customHeight="1">
      <c r="E33" s="4"/>
    </row>
    <row r="34" spans="5:5" ht="14.25" customHeight="1">
      <c r="E34" s="4"/>
    </row>
    <row r="35" spans="5:5" ht="14.25" customHeight="1">
      <c r="E35" s="4"/>
    </row>
    <row r="36" spans="5:5" ht="14.25" customHeight="1">
      <c r="E36" s="4"/>
    </row>
    <row r="37" spans="5:5" ht="14.25" customHeight="1">
      <c r="E37" s="4"/>
    </row>
    <row r="38" spans="5:5" ht="14.25" customHeight="1">
      <c r="E38" s="4"/>
    </row>
    <row r="39" spans="5:5" ht="14.25" customHeight="1">
      <c r="E39" s="4"/>
    </row>
    <row r="40" spans="5:5" ht="14.25" customHeight="1">
      <c r="E40" s="4"/>
    </row>
    <row r="41" spans="5:5" ht="14.25" customHeight="1">
      <c r="E41" s="4"/>
    </row>
    <row r="42" spans="5:5" ht="14.25" customHeight="1">
      <c r="E42" s="4"/>
    </row>
    <row r="43" spans="5:5" ht="14.25" customHeight="1">
      <c r="E43" s="4"/>
    </row>
    <row r="44" spans="5:5" ht="14.25" customHeight="1">
      <c r="E44" s="4"/>
    </row>
    <row r="45" spans="5:5" ht="14.25" customHeight="1">
      <c r="E45" s="4"/>
    </row>
    <row r="46" spans="5:5" ht="14.25" customHeight="1">
      <c r="E46" s="4"/>
    </row>
    <row r="47" spans="5:5" ht="14.25" customHeight="1">
      <c r="E47" s="4"/>
    </row>
    <row r="48" spans="5:5" ht="14.25" customHeight="1">
      <c r="E48" s="4"/>
    </row>
    <row r="49" spans="5:5" ht="14.25" customHeight="1">
      <c r="E49" s="4"/>
    </row>
    <row r="50" spans="5:5" ht="14.25" customHeight="1">
      <c r="E50" s="4"/>
    </row>
    <row r="51" spans="5:5" ht="14.25" customHeight="1">
      <c r="E51" s="4"/>
    </row>
    <row r="52" spans="5:5" ht="14.25" customHeight="1">
      <c r="E52" s="4"/>
    </row>
    <row r="53" spans="5:5" ht="14.25" customHeight="1">
      <c r="E53" s="4"/>
    </row>
    <row r="54" spans="5:5" ht="14.25" customHeight="1">
      <c r="E54" s="4"/>
    </row>
    <row r="55" spans="5:5" ht="14.25" customHeight="1">
      <c r="E55" s="4"/>
    </row>
    <row r="56" spans="5:5" ht="14.25" customHeight="1">
      <c r="E56" s="4"/>
    </row>
    <row r="57" spans="5:5" ht="14.25" customHeight="1">
      <c r="E57" s="4"/>
    </row>
    <row r="58" spans="5:5" ht="14.25" customHeight="1">
      <c r="E58" s="4"/>
    </row>
    <row r="59" spans="5:5" ht="14.25" customHeight="1">
      <c r="E59" s="4"/>
    </row>
    <row r="60" spans="5:5" ht="14.25" customHeight="1">
      <c r="E60" s="4"/>
    </row>
    <row r="61" spans="5:5" ht="14.25" customHeight="1">
      <c r="E61" s="4"/>
    </row>
    <row r="62" spans="5:5" ht="14.25" customHeight="1">
      <c r="E62" s="4"/>
    </row>
    <row r="63" spans="5:5" ht="14.25" customHeight="1">
      <c r="E63" s="4"/>
    </row>
    <row r="64" spans="5:5" ht="14.25" customHeight="1">
      <c r="E64" s="4"/>
    </row>
    <row r="65" spans="5:5" ht="14.25" customHeight="1">
      <c r="E65" s="4"/>
    </row>
    <row r="66" spans="5:5" ht="14.25" customHeight="1">
      <c r="E66" s="4"/>
    </row>
    <row r="67" spans="5:5" ht="14.25" customHeight="1">
      <c r="E67" s="4"/>
    </row>
    <row r="68" spans="5:5" ht="14.25" customHeight="1">
      <c r="E68" s="4"/>
    </row>
    <row r="69" spans="5:5" ht="14.25" customHeight="1">
      <c r="E69" s="4"/>
    </row>
    <row r="70" spans="5:5" ht="14.25" customHeight="1">
      <c r="E70" s="4"/>
    </row>
    <row r="71" spans="5:5" ht="14.25" customHeight="1">
      <c r="E71" s="4"/>
    </row>
    <row r="72" spans="5:5" ht="14.25" customHeight="1">
      <c r="E72" s="4"/>
    </row>
    <row r="73" spans="5:5" ht="14.25" customHeight="1">
      <c r="E73" s="4"/>
    </row>
    <row r="74" spans="5:5" ht="14.25" customHeight="1">
      <c r="E74" s="4"/>
    </row>
    <row r="75" spans="5:5" ht="14.25" customHeight="1">
      <c r="E75" s="4"/>
    </row>
    <row r="76" spans="5:5" ht="14.25" customHeight="1">
      <c r="E76" s="4"/>
    </row>
    <row r="77" spans="5:5" ht="14.25" customHeight="1">
      <c r="E77" s="4"/>
    </row>
    <row r="78" spans="5:5" ht="14.25" customHeight="1">
      <c r="E78" s="4"/>
    </row>
    <row r="79" spans="5:5" ht="14.25" customHeight="1">
      <c r="E79" s="4"/>
    </row>
    <row r="80" spans="5:5" ht="14.25" customHeight="1">
      <c r="E80" s="4"/>
    </row>
    <row r="81" spans="5:5" ht="14.25" customHeight="1">
      <c r="E81" s="4"/>
    </row>
    <row r="82" spans="5:5" ht="14.25" customHeight="1">
      <c r="E82" s="4"/>
    </row>
    <row r="83" spans="5:5" ht="14.25" customHeight="1">
      <c r="E83" s="4"/>
    </row>
    <row r="84" spans="5:5" ht="14.25" customHeight="1">
      <c r="E84" s="4"/>
    </row>
    <row r="85" spans="5:5" ht="14.25" customHeight="1">
      <c r="E85" s="4"/>
    </row>
    <row r="86" spans="5:5" ht="14.25" customHeight="1">
      <c r="E86" s="4"/>
    </row>
    <row r="87" spans="5:5" ht="14.25" customHeight="1">
      <c r="E87" s="4"/>
    </row>
    <row r="88" spans="5:5" ht="14.25" customHeight="1">
      <c r="E88" s="4"/>
    </row>
    <row r="89" spans="5:5" ht="14.25" customHeight="1">
      <c r="E89" s="4"/>
    </row>
    <row r="90" spans="5:5" ht="14.25" customHeight="1">
      <c r="E90" s="4"/>
    </row>
    <row r="91" spans="5:5" ht="14.25" customHeight="1">
      <c r="E91" s="4"/>
    </row>
    <row r="92" spans="5:5" ht="14.25" customHeight="1">
      <c r="E92" s="4"/>
    </row>
    <row r="93" spans="5:5" ht="14.25" customHeight="1">
      <c r="E93" s="4"/>
    </row>
    <row r="94" spans="5:5" ht="14.25" customHeight="1">
      <c r="E94" s="4"/>
    </row>
    <row r="95" spans="5:5" ht="14.25" customHeight="1">
      <c r="E95" s="4"/>
    </row>
    <row r="96" spans="5:5" ht="14.25" customHeight="1">
      <c r="E96" s="4"/>
    </row>
    <row r="97" spans="5:5" ht="14.25" customHeight="1">
      <c r="E97" s="4"/>
    </row>
    <row r="98" spans="5:5" ht="14.25" customHeight="1">
      <c r="E98" s="4"/>
    </row>
    <row r="99" spans="5:5" ht="14.25" customHeight="1">
      <c r="E99" s="4"/>
    </row>
    <row r="100" spans="5:5" ht="14.25" customHeight="1">
      <c r="E100" s="4"/>
    </row>
    <row r="101" spans="5:5" ht="14.25" customHeight="1">
      <c r="E101" s="4"/>
    </row>
    <row r="102" spans="5:5" ht="14.25" customHeight="1">
      <c r="E102" s="4"/>
    </row>
    <row r="103" spans="5:5" ht="14.25" customHeight="1">
      <c r="E103" s="4"/>
    </row>
    <row r="104" spans="5:5" ht="14.25" customHeight="1">
      <c r="E104" s="4"/>
    </row>
    <row r="105" spans="5:5" ht="14.25" customHeight="1">
      <c r="E105" s="4"/>
    </row>
    <row r="106" spans="5:5" ht="14.25" customHeight="1">
      <c r="E106" s="4"/>
    </row>
    <row r="107" spans="5:5" ht="14.25" customHeight="1">
      <c r="E107" s="4"/>
    </row>
    <row r="108" spans="5:5" ht="14.25" customHeight="1">
      <c r="E108" s="4"/>
    </row>
    <row r="109" spans="5:5" ht="14.25" customHeight="1">
      <c r="E109" s="4"/>
    </row>
    <row r="110" spans="5:5" ht="14.25" customHeight="1">
      <c r="E110" s="4"/>
    </row>
    <row r="111" spans="5:5" ht="14.25" customHeight="1">
      <c r="E111" s="4"/>
    </row>
    <row r="112" spans="5:5" ht="14.25" customHeight="1">
      <c r="E112" s="4"/>
    </row>
    <row r="113" spans="5:5" ht="14.25" customHeight="1">
      <c r="E113" s="4"/>
    </row>
    <row r="114" spans="5:5" ht="14.25" customHeight="1">
      <c r="E114" s="4"/>
    </row>
    <row r="115" spans="5:5" ht="14.25" customHeight="1">
      <c r="E115" s="4"/>
    </row>
    <row r="116" spans="5:5" ht="14.25" customHeight="1">
      <c r="E116" s="4"/>
    </row>
    <row r="117" spans="5:5" ht="14.25" customHeight="1">
      <c r="E117" s="4"/>
    </row>
    <row r="118" spans="5:5" ht="14.25" customHeight="1">
      <c r="E118" s="4"/>
    </row>
    <row r="119" spans="5:5" ht="14.25" customHeight="1">
      <c r="E119" s="4"/>
    </row>
    <row r="120" spans="5:5" ht="14.25" customHeight="1">
      <c r="E120" s="4"/>
    </row>
    <row r="121" spans="5:5" ht="14.25" customHeight="1">
      <c r="E121" s="4"/>
    </row>
    <row r="122" spans="5:5" ht="14.25" customHeight="1">
      <c r="E122" s="4"/>
    </row>
    <row r="123" spans="5:5" ht="14.25" customHeight="1">
      <c r="E123" s="4"/>
    </row>
    <row r="124" spans="5:5" ht="14.25" customHeight="1">
      <c r="E124" s="4"/>
    </row>
    <row r="125" spans="5:5" ht="14.25" customHeight="1">
      <c r="E125" s="4"/>
    </row>
    <row r="126" spans="5:5" ht="14.25" customHeight="1">
      <c r="E126" s="4"/>
    </row>
    <row r="127" spans="5:5" ht="14.25" customHeight="1">
      <c r="E127" s="4"/>
    </row>
    <row r="128" spans="5:5" ht="14.25" customHeight="1">
      <c r="E128" s="4"/>
    </row>
    <row r="129" spans="5:5" ht="14.25" customHeight="1">
      <c r="E129" s="4"/>
    </row>
    <row r="130" spans="5:5" ht="14.25" customHeight="1">
      <c r="E130" s="4"/>
    </row>
    <row r="131" spans="5:5" ht="14.25" customHeight="1">
      <c r="E131" s="4"/>
    </row>
    <row r="132" spans="5:5" ht="14.25" customHeight="1">
      <c r="E132" s="4"/>
    </row>
    <row r="133" spans="5:5" ht="14.25" customHeight="1">
      <c r="E133" s="4"/>
    </row>
    <row r="134" spans="5:5" ht="14.25" customHeight="1">
      <c r="E134" s="4"/>
    </row>
    <row r="135" spans="5:5" ht="14.25" customHeight="1">
      <c r="E135" s="4"/>
    </row>
    <row r="136" spans="5:5" ht="14.25" customHeight="1">
      <c r="E136" s="4"/>
    </row>
    <row r="137" spans="5:5" ht="14.25" customHeight="1">
      <c r="E137" s="4"/>
    </row>
    <row r="138" spans="5:5" ht="14.25" customHeight="1">
      <c r="E138" s="4"/>
    </row>
    <row r="139" spans="5:5" ht="14.25" customHeight="1">
      <c r="E139" s="4"/>
    </row>
    <row r="140" spans="5:5" ht="14.25" customHeight="1">
      <c r="E140" s="4"/>
    </row>
    <row r="141" spans="5:5" ht="14.25" customHeight="1">
      <c r="E141" s="4"/>
    </row>
    <row r="142" spans="5:5" ht="14.25" customHeight="1">
      <c r="E142" s="4"/>
    </row>
    <row r="143" spans="5:5" ht="14.25" customHeight="1">
      <c r="E143" s="4"/>
    </row>
    <row r="144" spans="5:5" ht="14.25" customHeight="1">
      <c r="E144" s="4"/>
    </row>
    <row r="145" spans="5:5" ht="14.25" customHeight="1">
      <c r="E145" s="4"/>
    </row>
    <row r="146" spans="5:5" ht="14.25" customHeight="1">
      <c r="E146" s="4"/>
    </row>
    <row r="147" spans="5:5" ht="14.25" customHeight="1">
      <c r="E147" s="4"/>
    </row>
    <row r="148" spans="5:5" ht="14.25" customHeight="1">
      <c r="E148" s="4"/>
    </row>
    <row r="149" spans="5:5" ht="14.25" customHeight="1">
      <c r="E149" s="4"/>
    </row>
    <row r="150" spans="5:5" ht="14.25" customHeight="1">
      <c r="E150" s="4"/>
    </row>
    <row r="151" spans="5:5" ht="14.25" customHeight="1">
      <c r="E151" s="4"/>
    </row>
    <row r="152" spans="5:5" ht="14.25" customHeight="1">
      <c r="E152" s="4"/>
    </row>
    <row r="153" spans="5:5" ht="14.25" customHeight="1">
      <c r="E153" s="4"/>
    </row>
    <row r="154" spans="5:5" ht="14.25" customHeight="1">
      <c r="E154" s="4"/>
    </row>
    <row r="155" spans="5:5" ht="14.25" customHeight="1">
      <c r="E155" s="4"/>
    </row>
    <row r="156" spans="5:5" ht="14.25" customHeight="1">
      <c r="E156" s="4"/>
    </row>
    <row r="157" spans="5:5" ht="14.25" customHeight="1">
      <c r="E157" s="4"/>
    </row>
    <row r="158" spans="5:5" ht="14.25" customHeight="1">
      <c r="E158" s="4"/>
    </row>
    <row r="159" spans="5:5" ht="14.25" customHeight="1">
      <c r="E159" s="4"/>
    </row>
    <row r="160" spans="5:5" ht="14.25" customHeight="1">
      <c r="E160" s="4"/>
    </row>
    <row r="161" spans="5:5" ht="14.25" customHeight="1">
      <c r="E161" s="4"/>
    </row>
    <row r="162" spans="5:5" ht="14.25" customHeight="1">
      <c r="E162" s="4"/>
    </row>
    <row r="163" spans="5:5" ht="14.25" customHeight="1">
      <c r="E163" s="4"/>
    </row>
    <row r="164" spans="5:5" ht="14.25" customHeight="1">
      <c r="E164" s="4"/>
    </row>
    <row r="165" spans="5:5" ht="14.25" customHeight="1">
      <c r="E165" s="4"/>
    </row>
    <row r="166" spans="5:5" ht="14.25" customHeight="1">
      <c r="E166" s="4"/>
    </row>
    <row r="167" spans="5:5" ht="14.25" customHeight="1">
      <c r="E167" s="4"/>
    </row>
    <row r="168" spans="5:5" ht="14.25" customHeight="1">
      <c r="E168" s="4"/>
    </row>
    <row r="169" spans="5:5" ht="14.25" customHeight="1">
      <c r="E169" s="4"/>
    </row>
    <row r="170" spans="5:5" ht="14.25" customHeight="1">
      <c r="E170" s="4"/>
    </row>
    <row r="171" spans="5:5" ht="14.25" customHeight="1">
      <c r="E171" s="4"/>
    </row>
    <row r="172" spans="5:5" ht="14.25" customHeight="1">
      <c r="E172" s="4"/>
    </row>
    <row r="173" spans="5:5" ht="14.25" customHeight="1">
      <c r="E173" s="4"/>
    </row>
    <row r="174" spans="5:5" ht="14.25" customHeight="1">
      <c r="E174" s="4"/>
    </row>
    <row r="175" spans="5:5" ht="14.25" customHeight="1">
      <c r="E175" s="4"/>
    </row>
    <row r="176" spans="5:5" ht="14.25" customHeight="1">
      <c r="E176" s="4"/>
    </row>
    <row r="177" spans="5:5" ht="14.25" customHeight="1">
      <c r="E177" s="4"/>
    </row>
    <row r="178" spans="5:5" ht="14.25" customHeight="1">
      <c r="E178" s="4"/>
    </row>
    <row r="179" spans="5:5" ht="14.25" customHeight="1">
      <c r="E179" s="4"/>
    </row>
    <row r="180" spans="5:5" ht="14.25" customHeight="1">
      <c r="E180" s="4"/>
    </row>
    <row r="181" spans="5:5" ht="14.25" customHeight="1">
      <c r="E181" s="4"/>
    </row>
    <row r="182" spans="5:5" ht="14.25" customHeight="1">
      <c r="E182" s="4"/>
    </row>
    <row r="183" spans="5:5" ht="14.25" customHeight="1">
      <c r="E183" s="4"/>
    </row>
    <row r="184" spans="5:5" ht="14.25" customHeight="1">
      <c r="E184" s="4"/>
    </row>
    <row r="185" spans="5:5" ht="14.25" customHeight="1">
      <c r="E185" s="4"/>
    </row>
    <row r="186" spans="5:5" ht="14.25" customHeight="1">
      <c r="E186" s="4"/>
    </row>
    <row r="187" spans="5:5" ht="14.25" customHeight="1">
      <c r="E187" s="4"/>
    </row>
    <row r="188" spans="5:5" ht="14.25" customHeight="1">
      <c r="E188" s="4"/>
    </row>
    <row r="189" spans="5:5" ht="14.25" customHeight="1">
      <c r="E189" s="4"/>
    </row>
    <row r="190" spans="5:5" ht="14.25" customHeight="1">
      <c r="E190" s="4"/>
    </row>
    <row r="191" spans="5:5" ht="14.25" customHeight="1">
      <c r="E191" s="4"/>
    </row>
    <row r="192" spans="5:5" ht="14.25" customHeight="1">
      <c r="E192" s="4"/>
    </row>
    <row r="193" spans="5:5" ht="14.25" customHeight="1">
      <c r="E193" s="4"/>
    </row>
    <row r="194" spans="5:5" ht="14.25" customHeight="1">
      <c r="E194" s="4"/>
    </row>
    <row r="195" spans="5:5" ht="14.25" customHeight="1">
      <c r="E195" s="4"/>
    </row>
    <row r="196" spans="5:5" ht="14.25" customHeight="1">
      <c r="E196" s="4"/>
    </row>
    <row r="197" spans="5:5" ht="14.25" customHeight="1">
      <c r="E197" s="4"/>
    </row>
    <row r="198" spans="5:5" ht="14.25" customHeight="1">
      <c r="E198" s="4"/>
    </row>
    <row r="199" spans="5:5" ht="14.25" customHeight="1">
      <c r="E199" s="4"/>
    </row>
    <row r="200" spans="5:5" ht="14.25" customHeight="1">
      <c r="E200" s="4"/>
    </row>
    <row r="201" spans="5:5" ht="14.25" customHeight="1">
      <c r="E201" s="4"/>
    </row>
    <row r="202" spans="5:5" ht="14.25" customHeight="1">
      <c r="E202" s="4"/>
    </row>
    <row r="203" spans="5:5" ht="14.25" customHeight="1">
      <c r="E203" s="4"/>
    </row>
    <row r="204" spans="5:5" ht="14.25" customHeight="1">
      <c r="E204" s="4"/>
    </row>
    <row r="205" spans="5:5" ht="14.25" customHeight="1">
      <c r="E205" s="4"/>
    </row>
    <row r="206" spans="5:5" ht="14.25" customHeight="1">
      <c r="E206" s="4"/>
    </row>
    <row r="207" spans="5:5" ht="14.25" customHeight="1">
      <c r="E207" s="4"/>
    </row>
    <row r="208" spans="5:5" ht="14.25" customHeight="1">
      <c r="E208" s="4"/>
    </row>
    <row r="209" spans="5:5" ht="14.25" customHeight="1">
      <c r="E209" s="4"/>
    </row>
    <row r="210" spans="5:5" ht="14.25" customHeight="1">
      <c r="E210" s="4"/>
    </row>
    <row r="211" spans="5:5" ht="14.25" customHeight="1">
      <c r="E211" s="4"/>
    </row>
    <row r="212" spans="5:5" ht="14.25" customHeight="1">
      <c r="E212" s="4"/>
    </row>
    <row r="213" spans="5:5" ht="14.25" customHeight="1">
      <c r="E213" s="4"/>
    </row>
    <row r="214" spans="5:5" ht="14.25" customHeight="1">
      <c r="E214" s="4"/>
    </row>
    <row r="215" spans="5:5" ht="14.25" customHeight="1">
      <c r="E215" s="4"/>
    </row>
    <row r="216" spans="5:5" ht="14.25" customHeight="1">
      <c r="E216" s="4"/>
    </row>
    <row r="217" spans="5:5" ht="14.25" customHeight="1">
      <c r="E217" s="4"/>
    </row>
    <row r="218" spans="5:5" ht="14.25" customHeight="1">
      <c r="E218" s="4"/>
    </row>
    <row r="219" spans="5:5" ht="14.25" customHeight="1">
      <c r="E219" s="4"/>
    </row>
    <row r="220" spans="5:5" ht="14.25" customHeight="1">
      <c r="E220" s="4"/>
    </row>
    <row r="221" spans="5:5" ht="14.25" customHeight="1">
      <c r="E221" s="4"/>
    </row>
    <row r="222" spans="5:5" ht="14.25" customHeight="1">
      <c r="E222" s="4"/>
    </row>
    <row r="223" spans="5:5" ht="14.25" customHeight="1">
      <c r="E223" s="4"/>
    </row>
    <row r="224" spans="5:5" ht="14.25" customHeight="1">
      <c r="E224" s="4"/>
    </row>
    <row r="225" spans="5:5" ht="14.25" customHeight="1">
      <c r="E225" s="4"/>
    </row>
    <row r="226" spans="5:5" ht="14.25" customHeight="1">
      <c r="E226" s="4"/>
    </row>
    <row r="227" spans="5:5" ht="14.25" customHeight="1">
      <c r="E227" s="4"/>
    </row>
    <row r="228" spans="5:5" ht="14.25" customHeight="1">
      <c r="E228" s="4"/>
    </row>
    <row r="229" spans="5:5" ht="14.25" customHeight="1">
      <c r="E229" s="4"/>
    </row>
    <row r="230" spans="5:5" ht="14.25" customHeight="1">
      <c r="E230" s="4"/>
    </row>
    <row r="231" spans="5:5" ht="14.25" customHeight="1">
      <c r="E231" s="4"/>
    </row>
    <row r="232" spans="5:5" ht="14.25" customHeight="1">
      <c r="E232" s="4"/>
    </row>
    <row r="233" spans="5:5" ht="14.25" customHeight="1">
      <c r="E233" s="4"/>
    </row>
    <row r="234" spans="5:5" ht="14.25" customHeight="1">
      <c r="E234" s="4"/>
    </row>
    <row r="235" spans="5:5" ht="14.25" customHeight="1">
      <c r="E235" s="4"/>
    </row>
    <row r="236" spans="5:5" ht="14.25" customHeight="1">
      <c r="E236" s="4"/>
    </row>
    <row r="237" spans="5:5" ht="14.25" customHeight="1">
      <c r="E237" s="4"/>
    </row>
    <row r="238" spans="5:5" ht="14.25" customHeight="1">
      <c r="E238" s="4"/>
    </row>
    <row r="239" spans="5:5" ht="14.25" customHeight="1">
      <c r="E239" s="4"/>
    </row>
    <row r="240" spans="5:5" ht="14.25" customHeight="1">
      <c r="E240" s="4"/>
    </row>
    <row r="241" spans="5:5" ht="14.25" customHeight="1">
      <c r="E241" s="4"/>
    </row>
    <row r="242" spans="5:5" ht="14.25" customHeight="1">
      <c r="E242" s="4"/>
    </row>
    <row r="243" spans="5:5" ht="14.25" customHeight="1">
      <c r="E243" s="4"/>
    </row>
    <row r="244" spans="5:5" ht="14.25" customHeight="1">
      <c r="E244" s="4"/>
    </row>
    <row r="245" spans="5:5" ht="14.25" customHeight="1">
      <c r="E245" s="4"/>
    </row>
    <row r="246" spans="5:5" ht="14.25" customHeight="1">
      <c r="E246" s="4"/>
    </row>
    <row r="247" spans="5:5" ht="14.25" customHeight="1">
      <c r="E247" s="4"/>
    </row>
    <row r="248" spans="5:5" ht="14.25" customHeight="1">
      <c r="E248" s="4"/>
    </row>
    <row r="249" spans="5:5" ht="14.25" customHeight="1">
      <c r="E249" s="4"/>
    </row>
    <row r="250" spans="5:5" ht="14.25" customHeight="1">
      <c r="E250" s="4"/>
    </row>
    <row r="251" spans="5:5" ht="14.25" customHeight="1">
      <c r="E251" s="4"/>
    </row>
    <row r="252" spans="5:5" ht="14.25" customHeight="1">
      <c r="E252" s="4"/>
    </row>
    <row r="253" spans="5:5" ht="14.25" customHeight="1">
      <c r="E253" s="4"/>
    </row>
    <row r="254" spans="5:5" ht="14.25" customHeight="1">
      <c r="E254" s="4"/>
    </row>
    <row r="255" spans="5:5" ht="14.25" customHeight="1">
      <c r="E255" s="4"/>
    </row>
    <row r="256" spans="5:5" ht="14.25" customHeight="1">
      <c r="E256" s="4"/>
    </row>
    <row r="257" spans="5:5" ht="14.25" customHeight="1">
      <c r="E257" s="4"/>
    </row>
    <row r="258" spans="5:5" ht="14.25" customHeight="1">
      <c r="E258" s="4"/>
    </row>
    <row r="259" spans="5:5" ht="14.25" customHeight="1">
      <c r="E259" s="4"/>
    </row>
    <row r="260" spans="5:5" ht="14.25" customHeight="1">
      <c r="E260" s="4"/>
    </row>
    <row r="261" spans="5:5" ht="14.25" customHeight="1">
      <c r="E261" s="4"/>
    </row>
    <row r="262" spans="5:5" ht="14.25" customHeight="1">
      <c r="E262" s="4"/>
    </row>
    <row r="263" spans="5:5" ht="14.25" customHeight="1">
      <c r="E263" s="4"/>
    </row>
    <row r="264" spans="5:5" ht="14.25" customHeight="1">
      <c r="E264" s="4"/>
    </row>
    <row r="265" spans="5:5" ht="14.25" customHeight="1">
      <c r="E265" s="4"/>
    </row>
    <row r="266" spans="5:5" ht="14.25" customHeight="1">
      <c r="E266" s="4"/>
    </row>
    <row r="267" spans="5:5" ht="14.25" customHeight="1">
      <c r="E267" s="4"/>
    </row>
    <row r="268" spans="5:5" ht="14.25" customHeight="1">
      <c r="E268" s="4"/>
    </row>
    <row r="269" spans="5:5" ht="14.25" customHeight="1">
      <c r="E269" s="4"/>
    </row>
    <row r="270" spans="5:5" ht="14.25" customHeight="1">
      <c r="E270" s="4"/>
    </row>
    <row r="271" spans="5:5" ht="14.25" customHeight="1">
      <c r="E271" s="4"/>
    </row>
    <row r="272" spans="5:5" ht="14.25" customHeight="1">
      <c r="E272" s="4"/>
    </row>
    <row r="273" spans="5:5" ht="14.25" customHeight="1">
      <c r="E273" s="4"/>
    </row>
    <row r="274" spans="5:5" ht="14.25" customHeight="1">
      <c r="E274" s="4"/>
    </row>
    <row r="275" spans="5:5" ht="14.25" customHeight="1">
      <c r="E275" s="4"/>
    </row>
    <row r="276" spans="5:5" ht="14.25" customHeight="1">
      <c r="E276" s="4"/>
    </row>
    <row r="277" spans="5:5" ht="14.25" customHeight="1">
      <c r="E277" s="4"/>
    </row>
    <row r="278" spans="5:5" ht="14.25" customHeight="1">
      <c r="E278" s="4"/>
    </row>
    <row r="279" spans="5:5" ht="14.25" customHeight="1">
      <c r="E279" s="4"/>
    </row>
    <row r="280" spans="5:5" ht="14.25" customHeight="1">
      <c r="E280" s="4"/>
    </row>
    <row r="281" spans="5:5" ht="14.25" customHeight="1">
      <c r="E281" s="4"/>
    </row>
    <row r="282" spans="5:5" ht="14.25" customHeight="1">
      <c r="E282" s="4"/>
    </row>
    <row r="283" spans="5:5" ht="14.25" customHeight="1">
      <c r="E283" s="4"/>
    </row>
    <row r="284" spans="5:5" ht="14.25" customHeight="1">
      <c r="E284" s="4"/>
    </row>
    <row r="285" spans="5:5" ht="14.25" customHeight="1">
      <c r="E285" s="4"/>
    </row>
    <row r="286" spans="5:5" ht="14.25" customHeight="1">
      <c r="E286" s="4"/>
    </row>
    <row r="287" spans="5:5" ht="14.25" customHeight="1">
      <c r="E287" s="4"/>
    </row>
    <row r="288" spans="5:5" ht="14.25" customHeight="1">
      <c r="E288" s="4"/>
    </row>
    <row r="289" spans="5:5" ht="14.25" customHeight="1">
      <c r="E289" s="4"/>
    </row>
    <row r="290" spans="5:5" ht="14.25" customHeight="1">
      <c r="E290" s="4"/>
    </row>
    <row r="291" spans="5:5" ht="14.25" customHeight="1">
      <c r="E291" s="4"/>
    </row>
    <row r="292" spans="5:5" ht="14.25" customHeight="1">
      <c r="E292" s="4"/>
    </row>
    <row r="293" spans="5:5" ht="14.25" customHeight="1">
      <c r="E293" s="4"/>
    </row>
    <row r="294" spans="5:5" ht="14.25" customHeight="1">
      <c r="E294" s="4"/>
    </row>
    <row r="295" spans="5:5" ht="14.25" customHeight="1">
      <c r="E295" s="4"/>
    </row>
    <row r="296" spans="5:5" ht="14.25" customHeight="1">
      <c r="E296" s="4"/>
    </row>
    <row r="297" spans="5:5" ht="14.25" customHeight="1">
      <c r="E297" s="4"/>
    </row>
    <row r="298" spans="5:5" ht="14.25" customHeight="1">
      <c r="E298" s="4"/>
    </row>
    <row r="299" spans="5:5" ht="14.25" customHeight="1">
      <c r="E299" s="4"/>
    </row>
    <row r="300" spans="5:5" ht="14.25" customHeight="1">
      <c r="E300" s="4"/>
    </row>
    <row r="301" spans="5:5" ht="14.25" customHeight="1">
      <c r="E301" s="4"/>
    </row>
    <row r="302" spans="5:5" ht="14.25" customHeight="1">
      <c r="E302" s="4"/>
    </row>
    <row r="303" spans="5:5" ht="14.25" customHeight="1">
      <c r="E303" s="4"/>
    </row>
    <row r="304" spans="5:5" ht="14.25" customHeight="1">
      <c r="E304" s="4"/>
    </row>
    <row r="305" spans="5:5" ht="14.25" customHeight="1">
      <c r="E305" s="4"/>
    </row>
    <row r="306" spans="5:5" ht="14.25" customHeight="1">
      <c r="E306" s="4"/>
    </row>
    <row r="307" spans="5:5" ht="14.25" customHeight="1">
      <c r="E307" s="4"/>
    </row>
    <row r="308" spans="5:5" ht="14.25" customHeight="1">
      <c r="E308" s="4"/>
    </row>
    <row r="309" spans="5:5" ht="14.25" customHeight="1">
      <c r="E309" s="4"/>
    </row>
    <row r="310" spans="5:5" ht="14.25" customHeight="1">
      <c r="E310" s="4"/>
    </row>
    <row r="311" spans="5:5" ht="14.25" customHeight="1">
      <c r="E311" s="4"/>
    </row>
    <row r="312" spans="5:5" ht="14.25" customHeight="1">
      <c r="E312" s="4"/>
    </row>
    <row r="313" spans="5:5" ht="14.25" customHeight="1">
      <c r="E313" s="4"/>
    </row>
    <row r="314" spans="5:5" ht="14.25" customHeight="1">
      <c r="E314" s="4"/>
    </row>
    <row r="315" spans="5:5" ht="14.25" customHeight="1">
      <c r="E315" s="4"/>
    </row>
    <row r="316" spans="5:5" ht="14.25" customHeight="1">
      <c r="E316" s="4"/>
    </row>
    <row r="317" spans="5:5" ht="14.25" customHeight="1">
      <c r="E317" s="4"/>
    </row>
    <row r="318" spans="5:5" ht="14.25" customHeight="1">
      <c r="E318" s="4"/>
    </row>
    <row r="319" spans="5:5" ht="14.25" customHeight="1">
      <c r="E319" s="4"/>
    </row>
    <row r="320" spans="5:5" ht="14.25" customHeight="1">
      <c r="E320" s="4"/>
    </row>
    <row r="321" spans="5:5" ht="14.25" customHeight="1">
      <c r="E321" s="4"/>
    </row>
    <row r="322" spans="5:5" ht="14.25" customHeight="1">
      <c r="E322" s="4"/>
    </row>
    <row r="323" spans="5:5" ht="14.25" customHeight="1">
      <c r="E323" s="4"/>
    </row>
    <row r="324" spans="5:5" ht="14.25" customHeight="1">
      <c r="E324" s="4"/>
    </row>
    <row r="325" spans="5:5" ht="14.25" customHeight="1">
      <c r="E325" s="4"/>
    </row>
    <row r="326" spans="5:5" ht="14.25" customHeight="1">
      <c r="E326" s="4"/>
    </row>
    <row r="327" spans="5:5" ht="14.25" customHeight="1">
      <c r="E327" s="4"/>
    </row>
    <row r="328" spans="5:5" ht="14.25" customHeight="1">
      <c r="E328" s="4"/>
    </row>
    <row r="329" spans="5:5" ht="14.25" customHeight="1">
      <c r="E329" s="4"/>
    </row>
    <row r="330" spans="5:5" ht="14.25" customHeight="1">
      <c r="E330" s="4"/>
    </row>
    <row r="331" spans="5:5" ht="14.25" customHeight="1">
      <c r="E331" s="4"/>
    </row>
    <row r="332" spans="5:5" ht="14.25" customHeight="1">
      <c r="E332" s="4"/>
    </row>
    <row r="333" spans="5:5" ht="14.25" customHeight="1">
      <c r="E333" s="4"/>
    </row>
    <row r="334" spans="5:5" ht="14.25" customHeight="1">
      <c r="E334" s="4"/>
    </row>
    <row r="335" spans="5:5" ht="14.25" customHeight="1">
      <c r="E335" s="4"/>
    </row>
    <row r="336" spans="5:5" ht="14.25" customHeight="1">
      <c r="E336" s="4"/>
    </row>
    <row r="337" spans="5:5" ht="14.25" customHeight="1">
      <c r="E337" s="4"/>
    </row>
    <row r="338" spans="5:5" ht="14.25" customHeight="1">
      <c r="E338" s="4"/>
    </row>
    <row r="339" spans="5:5" ht="14.25" customHeight="1">
      <c r="E339" s="4"/>
    </row>
    <row r="340" spans="5:5" ht="14.25" customHeight="1">
      <c r="E340" s="4"/>
    </row>
    <row r="341" spans="5:5" ht="14.25" customHeight="1">
      <c r="E341" s="4"/>
    </row>
    <row r="342" spans="5:5" ht="14.25" customHeight="1">
      <c r="E342" s="4"/>
    </row>
    <row r="343" spans="5:5" ht="14.25" customHeight="1">
      <c r="E343" s="4"/>
    </row>
    <row r="344" spans="5:5" ht="14.25" customHeight="1">
      <c r="E344" s="4"/>
    </row>
    <row r="345" spans="5:5" ht="14.25" customHeight="1">
      <c r="E345" s="4"/>
    </row>
    <row r="346" spans="5:5" ht="14.25" customHeight="1">
      <c r="E346" s="4"/>
    </row>
    <row r="347" spans="5:5" ht="14.25" customHeight="1">
      <c r="E347" s="4"/>
    </row>
    <row r="348" spans="5:5" ht="14.25" customHeight="1">
      <c r="E348" s="4"/>
    </row>
    <row r="349" spans="5:5" ht="14.25" customHeight="1">
      <c r="E349" s="4"/>
    </row>
    <row r="350" spans="5:5" ht="14.25" customHeight="1">
      <c r="E350" s="4"/>
    </row>
    <row r="351" spans="5:5" ht="14.25" customHeight="1">
      <c r="E351" s="4"/>
    </row>
    <row r="352" spans="5:5" ht="14.25" customHeight="1">
      <c r="E352" s="4"/>
    </row>
    <row r="353" spans="5:5" ht="14.25" customHeight="1">
      <c r="E353" s="4"/>
    </row>
    <row r="354" spans="5:5" ht="14.25" customHeight="1">
      <c r="E354" s="4"/>
    </row>
    <row r="355" spans="5:5" ht="14.25" customHeight="1">
      <c r="E355" s="4"/>
    </row>
    <row r="356" spans="5:5" ht="14.25" customHeight="1">
      <c r="E356" s="4"/>
    </row>
    <row r="357" spans="5:5" ht="14.25" customHeight="1">
      <c r="E357" s="4"/>
    </row>
    <row r="358" spans="5:5" ht="14.25" customHeight="1">
      <c r="E358" s="4"/>
    </row>
    <row r="359" spans="5:5" ht="14.25" customHeight="1">
      <c r="E359" s="4"/>
    </row>
    <row r="360" spans="5:5" ht="14.25" customHeight="1">
      <c r="E360" s="4"/>
    </row>
    <row r="361" spans="5:5" ht="14.25" customHeight="1">
      <c r="E361" s="4"/>
    </row>
    <row r="362" spans="5:5" ht="14.25" customHeight="1">
      <c r="E362" s="4"/>
    </row>
    <row r="363" spans="5:5" ht="14.25" customHeight="1">
      <c r="E363" s="4"/>
    </row>
    <row r="364" spans="5:5" ht="14.25" customHeight="1">
      <c r="E364" s="4"/>
    </row>
    <row r="365" spans="5:5" ht="14.25" customHeight="1">
      <c r="E365" s="4"/>
    </row>
    <row r="366" spans="5:5" ht="14.25" customHeight="1">
      <c r="E366" s="4"/>
    </row>
    <row r="367" spans="5:5" ht="14.25" customHeight="1">
      <c r="E367" s="4"/>
    </row>
    <row r="368" spans="5:5" ht="14.25" customHeight="1">
      <c r="E368" s="4"/>
    </row>
    <row r="369" spans="5:5" ht="14.25" customHeight="1">
      <c r="E369" s="4"/>
    </row>
    <row r="370" spans="5:5" ht="14.25" customHeight="1">
      <c r="E370" s="4"/>
    </row>
    <row r="371" spans="5:5" ht="14.25" customHeight="1">
      <c r="E371" s="4"/>
    </row>
    <row r="372" spans="5:5" ht="14.25" customHeight="1">
      <c r="E372" s="4"/>
    </row>
    <row r="373" spans="5:5" ht="14.25" customHeight="1">
      <c r="E373" s="4"/>
    </row>
    <row r="374" spans="5:5" ht="14.25" customHeight="1">
      <c r="E374" s="4"/>
    </row>
    <row r="375" spans="5:5" ht="14.25" customHeight="1">
      <c r="E375" s="4"/>
    </row>
    <row r="376" spans="5:5" ht="14.25" customHeight="1">
      <c r="E376" s="4"/>
    </row>
    <row r="377" spans="5:5" ht="14.25" customHeight="1">
      <c r="E377" s="4"/>
    </row>
    <row r="378" spans="5:5" ht="14.25" customHeight="1">
      <c r="E378" s="4"/>
    </row>
    <row r="379" spans="5:5" ht="14.25" customHeight="1">
      <c r="E379" s="4"/>
    </row>
    <row r="380" spans="5:5" ht="14.25" customHeight="1">
      <c r="E380" s="4"/>
    </row>
    <row r="381" spans="5:5" ht="14.25" customHeight="1">
      <c r="E381" s="4"/>
    </row>
    <row r="382" spans="5:5" ht="14.25" customHeight="1">
      <c r="E382" s="4"/>
    </row>
    <row r="383" spans="5:5" ht="14.25" customHeight="1">
      <c r="E383" s="4"/>
    </row>
    <row r="384" spans="5:5" ht="14.25" customHeight="1">
      <c r="E384" s="4"/>
    </row>
    <row r="385" spans="5:5" ht="14.25" customHeight="1">
      <c r="E385" s="4"/>
    </row>
    <row r="386" spans="5:5" ht="14.25" customHeight="1">
      <c r="E386" s="4"/>
    </row>
    <row r="387" spans="5:5" ht="14.25" customHeight="1">
      <c r="E387" s="4"/>
    </row>
    <row r="388" spans="5:5" ht="14.25" customHeight="1">
      <c r="E388" s="4"/>
    </row>
    <row r="389" spans="5:5" ht="14.25" customHeight="1">
      <c r="E389" s="4"/>
    </row>
    <row r="390" spans="5:5" ht="14.25" customHeight="1">
      <c r="E390" s="4"/>
    </row>
    <row r="391" spans="5:5" ht="14.25" customHeight="1">
      <c r="E391" s="4"/>
    </row>
    <row r="392" spans="5:5" ht="14.25" customHeight="1">
      <c r="E392" s="4"/>
    </row>
    <row r="393" spans="5:5" ht="14.25" customHeight="1">
      <c r="E393" s="4"/>
    </row>
    <row r="394" spans="5:5" ht="14.25" customHeight="1">
      <c r="E394" s="4"/>
    </row>
    <row r="395" spans="5:5" ht="14.25" customHeight="1">
      <c r="E395" s="4"/>
    </row>
    <row r="396" spans="5:5" ht="14.25" customHeight="1">
      <c r="E396" s="4"/>
    </row>
    <row r="397" spans="5:5" ht="14.25" customHeight="1">
      <c r="E397" s="4"/>
    </row>
    <row r="398" spans="5:5" ht="14.25" customHeight="1">
      <c r="E398" s="4"/>
    </row>
    <row r="399" spans="5:5" ht="14.25" customHeight="1">
      <c r="E399" s="4"/>
    </row>
    <row r="400" spans="5:5" ht="14.25" customHeight="1">
      <c r="E400" s="4"/>
    </row>
    <row r="401" spans="5:5" ht="14.25" customHeight="1">
      <c r="E401" s="4"/>
    </row>
    <row r="402" spans="5:5" ht="14.25" customHeight="1">
      <c r="E402" s="4"/>
    </row>
    <row r="403" spans="5:5" ht="14.25" customHeight="1">
      <c r="E403" s="4"/>
    </row>
    <row r="404" spans="5:5" ht="14.25" customHeight="1">
      <c r="E404" s="4"/>
    </row>
    <row r="405" spans="5:5" ht="14.25" customHeight="1">
      <c r="E405" s="4"/>
    </row>
    <row r="406" spans="5:5" ht="14.25" customHeight="1">
      <c r="E406" s="4"/>
    </row>
    <row r="407" spans="5:5" ht="14.25" customHeight="1">
      <c r="E407" s="4"/>
    </row>
    <row r="408" spans="5:5" ht="14.25" customHeight="1">
      <c r="E408" s="4"/>
    </row>
    <row r="409" spans="5:5" ht="14.25" customHeight="1">
      <c r="E409" s="4"/>
    </row>
    <row r="410" spans="5:5" ht="14.25" customHeight="1">
      <c r="E410" s="4"/>
    </row>
    <row r="411" spans="5:5" ht="14.25" customHeight="1">
      <c r="E411" s="4"/>
    </row>
    <row r="412" spans="5:5" ht="14.25" customHeight="1">
      <c r="E412" s="4"/>
    </row>
    <row r="413" spans="5:5" ht="14.25" customHeight="1">
      <c r="E413" s="4"/>
    </row>
    <row r="414" spans="5:5" ht="14.25" customHeight="1">
      <c r="E414" s="4"/>
    </row>
    <row r="415" spans="5:5" ht="14.25" customHeight="1">
      <c r="E415" s="4"/>
    </row>
    <row r="416" spans="5:5" ht="14.25" customHeight="1">
      <c r="E416" s="4"/>
    </row>
    <row r="417" spans="5:5" ht="14.25" customHeight="1">
      <c r="E417" s="4"/>
    </row>
    <row r="418" spans="5:5" ht="14.25" customHeight="1">
      <c r="E418" s="4"/>
    </row>
    <row r="419" spans="5:5" ht="14.25" customHeight="1">
      <c r="E419" s="4"/>
    </row>
    <row r="420" spans="5:5" ht="14.25" customHeight="1">
      <c r="E420" s="4"/>
    </row>
    <row r="421" spans="5:5" ht="14.25" customHeight="1">
      <c r="E421" s="4"/>
    </row>
    <row r="422" spans="5:5" ht="14.25" customHeight="1">
      <c r="E422" s="4"/>
    </row>
    <row r="423" spans="5:5" ht="14.25" customHeight="1">
      <c r="E423" s="4"/>
    </row>
    <row r="424" spans="5:5" ht="14.25" customHeight="1">
      <c r="E424" s="4"/>
    </row>
    <row r="425" spans="5:5" ht="14.25" customHeight="1">
      <c r="E425" s="4"/>
    </row>
    <row r="426" spans="5:5" ht="14.25" customHeight="1">
      <c r="E426" s="4"/>
    </row>
    <row r="427" spans="5:5" ht="14.25" customHeight="1">
      <c r="E427" s="4"/>
    </row>
    <row r="428" spans="5:5" ht="14.25" customHeight="1">
      <c r="E428" s="4"/>
    </row>
    <row r="429" spans="5:5" ht="14.25" customHeight="1">
      <c r="E429" s="4"/>
    </row>
    <row r="430" spans="5:5" ht="14.25" customHeight="1">
      <c r="E430" s="4"/>
    </row>
    <row r="431" spans="5:5" ht="14.25" customHeight="1">
      <c r="E431" s="4"/>
    </row>
    <row r="432" spans="5:5" ht="14.25" customHeight="1">
      <c r="E432" s="4"/>
    </row>
    <row r="433" spans="5:5" ht="14.25" customHeight="1">
      <c r="E433" s="4"/>
    </row>
    <row r="434" spans="5:5" ht="14.25" customHeight="1">
      <c r="E434" s="4"/>
    </row>
    <row r="435" spans="5:5" ht="14.25" customHeight="1">
      <c r="E435" s="4"/>
    </row>
    <row r="436" spans="5:5" ht="14.25" customHeight="1">
      <c r="E436" s="4"/>
    </row>
    <row r="437" spans="5:5" ht="14.25" customHeight="1">
      <c r="E437" s="4"/>
    </row>
    <row r="438" spans="5:5" ht="14.25" customHeight="1">
      <c r="E438" s="4"/>
    </row>
    <row r="439" spans="5:5" ht="14.25" customHeight="1">
      <c r="E439" s="4"/>
    </row>
    <row r="440" spans="5:5" ht="14.25" customHeight="1">
      <c r="E440" s="4"/>
    </row>
    <row r="441" spans="5:5" ht="14.25" customHeight="1">
      <c r="E441" s="4"/>
    </row>
    <row r="442" spans="5:5" ht="14.25" customHeight="1">
      <c r="E442" s="4"/>
    </row>
    <row r="443" spans="5:5" ht="14.25" customHeight="1">
      <c r="E443" s="4"/>
    </row>
    <row r="444" spans="5:5" ht="14.25" customHeight="1">
      <c r="E444" s="4"/>
    </row>
    <row r="445" spans="5:5" ht="14.25" customHeight="1">
      <c r="E445" s="4"/>
    </row>
    <row r="446" spans="5:5" ht="14.25" customHeight="1">
      <c r="E446" s="4"/>
    </row>
    <row r="447" spans="5:5" ht="14.25" customHeight="1">
      <c r="E447" s="4"/>
    </row>
    <row r="448" spans="5:5" ht="14.25" customHeight="1">
      <c r="E448" s="4"/>
    </row>
    <row r="449" spans="5:5" ht="14.25" customHeight="1">
      <c r="E449" s="4"/>
    </row>
    <row r="450" spans="5:5" ht="14.25" customHeight="1">
      <c r="E450" s="4"/>
    </row>
    <row r="451" spans="5:5" ht="14.25" customHeight="1">
      <c r="E451" s="4"/>
    </row>
    <row r="452" spans="5:5" ht="14.25" customHeight="1">
      <c r="E452" s="4"/>
    </row>
    <row r="453" spans="5:5" ht="14.25" customHeight="1">
      <c r="E453" s="4"/>
    </row>
    <row r="454" spans="5:5" ht="14.25" customHeight="1">
      <c r="E454" s="4"/>
    </row>
    <row r="455" spans="5:5" ht="14.25" customHeight="1">
      <c r="E455" s="4"/>
    </row>
    <row r="456" spans="5:5" ht="14.25" customHeight="1">
      <c r="E456" s="4"/>
    </row>
    <row r="457" spans="5:5" ht="14.25" customHeight="1">
      <c r="E457" s="4"/>
    </row>
    <row r="458" spans="5:5" ht="14.25" customHeight="1">
      <c r="E458" s="4"/>
    </row>
    <row r="459" spans="5:5" ht="14.25" customHeight="1">
      <c r="E459" s="4"/>
    </row>
    <row r="460" spans="5:5" ht="14.25" customHeight="1">
      <c r="E460" s="4"/>
    </row>
    <row r="461" spans="5:5" ht="14.25" customHeight="1">
      <c r="E461" s="4"/>
    </row>
    <row r="462" spans="5:5" ht="14.25" customHeight="1">
      <c r="E462" s="4"/>
    </row>
    <row r="463" spans="5:5" ht="14.25" customHeight="1">
      <c r="E463" s="4"/>
    </row>
    <row r="464" spans="5:5" ht="14.25" customHeight="1">
      <c r="E464" s="4"/>
    </row>
    <row r="465" spans="5:5" ht="14.25" customHeight="1">
      <c r="E465" s="4"/>
    </row>
    <row r="466" spans="5:5" ht="14.25" customHeight="1">
      <c r="E466" s="4"/>
    </row>
    <row r="467" spans="5:5" ht="14.25" customHeight="1">
      <c r="E467" s="4"/>
    </row>
    <row r="468" spans="5:5" ht="14.25" customHeight="1">
      <c r="E468" s="4"/>
    </row>
    <row r="469" spans="5:5" ht="14.25" customHeight="1">
      <c r="E469" s="4"/>
    </row>
    <row r="470" spans="5:5" ht="14.25" customHeight="1">
      <c r="E470" s="4"/>
    </row>
    <row r="471" spans="5:5" ht="14.25" customHeight="1">
      <c r="E471" s="4"/>
    </row>
    <row r="472" spans="5:5" ht="14.25" customHeight="1">
      <c r="E472" s="4"/>
    </row>
    <row r="473" spans="5:5" ht="14.25" customHeight="1">
      <c r="E473" s="4"/>
    </row>
    <row r="474" spans="5:5" ht="14.25" customHeight="1">
      <c r="E474" s="4"/>
    </row>
    <row r="475" spans="5:5" ht="14.25" customHeight="1">
      <c r="E475" s="4"/>
    </row>
    <row r="476" spans="5:5" ht="14.25" customHeight="1">
      <c r="E476" s="4"/>
    </row>
    <row r="477" spans="5:5" ht="14.25" customHeight="1">
      <c r="E477" s="4"/>
    </row>
    <row r="478" spans="5:5" ht="14.25" customHeight="1">
      <c r="E478" s="4"/>
    </row>
    <row r="479" spans="5:5" ht="14.25" customHeight="1">
      <c r="E479" s="4"/>
    </row>
    <row r="480" spans="5:5" ht="14.25" customHeight="1">
      <c r="E480" s="4"/>
    </row>
    <row r="481" spans="5:5" ht="14.25" customHeight="1">
      <c r="E481" s="4"/>
    </row>
    <row r="482" spans="5:5" ht="14.25" customHeight="1">
      <c r="E482" s="4"/>
    </row>
    <row r="483" spans="5:5" ht="14.25" customHeight="1">
      <c r="E483" s="4"/>
    </row>
    <row r="484" spans="5:5" ht="14.25" customHeight="1">
      <c r="E484" s="4"/>
    </row>
    <row r="485" spans="5:5" ht="14.25" customHeight="1">
      <c r="E485" s="4"/>
    </row>
    <row r="486" spans="5:5" ht="14.25" customHeight="1">
      <c r="E486" s="4"/>
    </row>
    <row r="487" spans="5:5" ht="14.25" customHeight="1">
      <c r="E487" s="4"/>
    </row>
    <row r="488" spans="5:5" ht="14.25" customHeight="1">
      <c r="E488" s="4"/>
    </row>
    <row r="489" spans="5:5" ht="14.25" customHeight="1">
      <c r="E489" s="4"/>
    </row>
    <row r="490" spans="5:5" ht="14.25" customHeight="1">
      <c r="E490" s="4"/>
    </row>
    <row r="491" spans="5:5" ht="14.25" customHeight="1">
      <c r="E491" s="4"/>
    </row>
    <row r="492" spans="5:5" ht="14.25" customHeight="1">
      <c r="E492" s="4"/>
    </row>
    <row r="493" spans="5:5" ht="14.25" customHeight="1">
      <c r="E493" s="4"/>
    </row>
    <row r="494" spans="5:5" ht="14.25" customHeight="1">
      <c r="E494" s="4"/>
    </row>
    <row r="495" spans="5:5" ht="14.25" customHeight="1">
      <c r="E495" s="4"/>
    </row>
    <row r="496" spans="5:5" ht="14.25" customHeight="1">
      <c r="E496" s="4"/>
    </row>
    <row r="497" spans="5:5" ht="14.25" customHeight="1">
      <c r="E497" s="4"/>
    </row>
    <row r="498" spans="5:5" ht="14.25" customHeight="1">
      <c r="E498" s="4"/>
    </row>
    <row r="499" spans="5:5" ht="14.25" customHeight="1">
      <c r="E499" s="4"/>
    </row>
    <row r="500" spans="5:5" ht="14.25" customHeight="1">
      <c r="E500" s="4"/>
    </row>
    <row r="501" spans="5:5" ht="14.25" customHeight="1">
      <c r="E501" s="4"/>
    </row>
    <row r="502" spans="5:5" ht="14.25" customHeight="1">
      <c r="E502" s="4"/>
    </row>
    <row r="503" spans="5:5" ht="14.25" customHeight="1">
      <c r="E503" s="4"/>
    </row>
    <row r="504" spans="5:5" ht="14.25" customHeight="1">
      <c r="E504" s="4"/>
    </row>
    <row r="505" spans="5:5" ht="14.25" customHeight="1">
      <c r="E505" s="4"/>
    </row>
    <row r="506" spans="5:5" ht="14.25" customHeight="1">
      <c r="E506" s="4"/>
    </row>
    <row r="507" spans="5:5" ht="14.25" customHeight="1">
      <c r="E507" s="4"/>
    </row>
    <row r="508" spans="5:5" ht="14.25" customHeight="1">
      <c r="E508" s="4"/>
    </row>
    <row r="509" spans="5:5" ht="14.25" customHeight="1">
      <c r="E509" s="4"/>
    </row>
    <row r="510" spans="5:5" ht="14.25" customHeight="1">
      <c r="E510" s="4"/>
    </row>
    <row r="511" spans="5:5" ht="14.25" customHeight="1">
      <c r="E511" s="4"/>
    </row>
    <row r="512" spans="5:5" ht="14.25" customHeight="1">
      <c r="E512" s="4"/>
    </row>
    <row r="513" spans="5:5" ht="14.25" customHeight="1">
      <c r="E513" s="4"/>
    </row>
    <row r="514" spans="5:5" ht="14.25" customHeight="1">
      <c r="E514" s="4"/>
    </row>
    <row r="515" spans="5:5" ht="14.25" customHeight="1">
      <c r="E515" s="4"/>
    </row>
    <row r="516" spans="5:5" ht="14.25" customHeight="1">
      <c r="E516" s="4"/>
    </row>
    <row r="517" spans="5:5" ht="14.25" customHeight="1">
      <c r="E517" s="4"/>
    </row>
    <row r="518" spans="5:5" ht="14.25" customHeight="1">
      <c r="E518" s="4"/>
    </row>
    <row r="519" spans="5:5" ht="14.25" customHeight="1">
      <c r="E519" s="4"/>
    </row>
    <row r="520" spans="5:5" ht="14.25" customHeight="1">
      <c r="E520" s="4"/>
    </row>
    <row r="521" spans="5:5" ht="14.25" customHeight="1">
      <c r="E521" s="4"/>
    </row>
    <row r="522" spans="5:5" ht="14.25" customHeight="1">
      <c r="E522" s="4"/>
    </row>
    <row r="523" spans="5:5" ht="14.25" customHeight="1">
      <c r="E523" s="4"/>
    </row>
    <row r="524" spans="5:5" ht="14.25" customHeight="1">
      <c r="E524" s="4"/>
    </row>
    <row r="525" spans="5:5" ht="14.25" customHeight="1">
      <c r="E525" s="4"/>
    </row>
    <row r="526" spans="5:5" ht="14.25" customHeight="1">
      <c r="E526" s="4"/>
    </row>
    <row r="527" spans="5:5" ht="14.25" customHeight="1">
      <c r="E527" s="4"/>
    </row>
    <row r="528" spans="5:5" ht="14.25" customHeight="1">
      <c r="E528" s="4"/>
    </row>
    <row r="529" spans="5:5" ht="14.25" customHeight="1">
      <c r="E529" s="4"/>
    </row>
    <row r="530" spans="5:5" ht="14.25" customHeight="1">
      <c r="E530" s="4"/>
    </row>
    <row r="531" spans="5:5" ht="14.25" customHeight="1">
      <c r="E531" s="4"/>
    </row>
    <row r="532" spans="5:5" ht="14.25" customHeight="1">
      <c r="E532" s="4"/>
    </row>
    <row r="533" spans="5:5" ht="14.25" customHeight="1">
      <c r="E533" s="4"/>
    </row>
    <row r="534" spans="5:5" ht="14.25" customHeight="1">
      <c r="E534" s="4"/>
    </row>
    <row r="535" spans="5:5" ht="14.25" customHeight="1">
      <c r="E535" s="4"/>
    </row>
    <row r="536" spans="5:5" ht="14.25" customHeight="1">
      <c r="E536" s="4"/>
    </row>
    <row r="537" spans="5:5" ht="14.25" customHeight="1">
      <c r="E537" s="4"/>
    </row>
    <row r="538" spans="5:5" ht="14.25" customHeight="1">
      <c r="E538" s="4"/>
    </row>
    <row r="539" spans="5:5" ht="14.25" customHeight="1">
      <c r="E539" s="4"/>
    </row>
    <row r="540" spans="5:5" ht="14.25" customHeight="1">
      <c r="E540" s="4"/>
    </row>
    <row r="541" spans="5:5" ht="14.25" customHeight="1">
      <c r="E541" s="4"/>
    </row>
    <row r="542" spans="5:5" ht="14.25" customHeight="1">
      <c r="E542" s="4"/>
    </row>
    <row r="543" spans="5:5" ht="14.25" customHeight="1">
      <c r="E543" s="4"/>
    </row>
    <row r="544" spans="5:5" ht="14.25" customHeight="1">
      <c r="E544" s="4"/>
    </row>
    <row r="545" spans="5:5" ht="14.25" customHeight="1">
      <c r="E545" s="4"/>
    </row>
    <row r="546" spans="5:5" ht="14.25" customHeight="1">
      <c r="E546" s="4"/>
    </row>
    <row r="547" spans="5:5" ht="14.25" customHeight="1">
      <c r="E547" s="4"/>
    </row>
    <row r="548" spans="5:5" ht="14.25" customHeight="1">
      <c r="E548" s="4"/>
    </row>
    <row r="549" spans="5:5" ht="14.25" customHeight="1">
      <c r="E549" s="4"/>
    </row>
    <row r="550" spans="5:5" ht="14.25" customHeight="1">
      <c r="E550" s="4"/>
    </row>
    <row r="551" spans="5:5" ht="14.25" customHeight="1">
      <c r="E551" s="4"/>
    </row>
    <row r="552" spans="5:5" ht="14.25" customHeight="1">
      <c r="E552" s="4"/>
    </row>
    <row r="553" spans="5:5" ht="14.25" customHeight="1">
      <c r="E553" s="4"/>
    </row>
    <row r="554" spans="5:5" ht="14.25" customHeight="1">
      <c r="E554" s="4"/>
    </row>
    <row r="555" spans="5:5" ht="14.25" customHeight="1">
      <c r="E555" s="4"/>
    </row>
    <row r="556" spans="5:5" ht="14.25" customHeight="1">
      <c r="E556" s="4"/>
    </row>
    <row r="557" spans="5:5" ht="14.25" customHeight="1">
      <c r="E557" s="4"/>
    </row>
    <row r="558" spans="5:5" ht="14.25" customHeight="1">
      <c r="E558" s="4"/>
    </row>
    <row r="559" spans="5:5" ht="14.25" customHeight="1">
      <c r="E559" s="4"/>
    </row>
    <row r="560" spans="5:5" ht="14.25" customHeight="1">
      <c r="E560" s="4"/>
    </row>
    <row r="561" spans="5:5" ht="14.25" customHeight="1">
      <c r="E561" s="4"/>
    </row>
    <row r="562" spans="5:5" ht="14.25" customHeight="1">
      <c r="E562" s="4"/>
    </row>
    <row r="563" spans="5:5" ht="14.25" customHeight="1">
      <c r="E563" s="4"/>
    </row>
    <row r="564" spans="5:5" ht="14.25" customHeight="1">
      <c r="E564" s="4"/>
    </row>
    <row r="565" spans="5:5" ht="14.25" customHeight="1">
      <c r="E565" s="4"/>
    </row>
    <row r="566" spans="5:5" ht="14.25" customHeight="1">
      <c r="E566" s="4"/>
    </row>
    <row r="567" spans="5:5" ht="14.25" customHeight="1">
      <c r="E567" s="4"/>
    </row>
    <row r="568" spans="5:5" ht="14.25" customHeight="1">
      <c r="E568" s="4"/>
    </row>
    <row r="569" spans="5:5" ht="14.25" customHeight="1">
      <c r="E569" s="4"/>
    </row>
    <row r="570" spans="5:5" ht="14.25" customHeight="1">
      <c r="E570" s="4"/>
    </row>
    <row r="571" spans="5:5" ht="14.25" customHeight="1">
      <c r="E571" s="4"/>
    </row>
    <row r="572" spans="5:5" ht="14.25" customHeight="1">
      <c r="E572" s="4"/>
    </row>
    <row r="573" spans="5:5" ht="14.25" customHeight="1">
      <c r="E573" s="4"/>
    </row>
    <row r="574" spans="5:5" ht="14.25" customHeight="1">
      <c r="E574" s="4"/>
    </row>
    <row r="575" spans="5:5" ht="14.25" customHeight="1">
      <c r="E575" s="4"/>
    </row>
    <row r="576" spans="5:5" ht="14.25" customHeight="1">
      <c r="E576" s="4"/>
    </row>
    <row r="577" spans="5:5" ht="14.25" customHeight="1">
      <c r="E577" s="4"/>
    </row>
    <row r="578" spans="5:5" ht="14.25" customHeight="1">
      <c r="E578" s="4"/>
    </row>
    <row r="579" spans="5:5" ht="14.25" customHeight="1">
      <c r="E579" s="4"/>
    </row>
    <row r="580" spans="5:5" ht="14.25" customHeight="1">
      <c r="E580" s="4"/>
    </row>
    <row r="581" spans="5:5" ht="14.25" customHeight="1">
      <c r="E581" s="4"/>
    </row>
    <row r="582" spans="5:5" ht="14.25" customHeight="1">
      <c r="E582" s="4"/>
    </row>
    <row r="583" spans="5:5" ht="14.25" customHeight="1">
      <c r="E583" s="4"/>
    </row>
    <row r="584" spans="5:5" ht="14.25" customHeight="1">
      <c r="E584" s="4"/>
    </row>
    <row r="585" spans="5:5" ht="14.25" customHeight="1">
      <c r="E585" s="4"/>
    </row>
    <row r="586" spans="5:5" ht="14.25" customHeight="1">
      <c r="E586" s="4"/>
    </row>
    <row r="587" spans="5:5" ht="14.25" customHeight="1">
      <c r="E587" s="4"/>
    </row>
    <row r="588" spans="5:5" ht="14.25" customHeight="1">
      <c r="E588" s="4"/>
    </row>
    <row r="589" spans="5:5" ht="14.25" customHeight="1">
      <c r="E589" s="4"/>
    </row>
    <row r="590" spans="5:5" ht="14.25" customHeight="1">
      <c r="E590" s="4"/>
    </row>
    <row r="591" spans="5:5" ht="14.25" customHeight="1">
      <c r="E591" s="4"/>
    </row>
    <row r="592" spans="5:5" ht="14.25" customHeight="1">
      <c r="E592" s="4"/>
    </row>
    <row r="593" spans="5:5" ht="14.25" customHeight="1">
      <c r="E593" s="4"/>
    </row>
    <row r="594" spans="5:5" ht="14.25" customHeight="1">
      <c r="E594" s="4"/>
    </row>
    <row r="595" spans="5:5" ht="14.25" customHeight="1">
      <c r="E595" s="4"/>
    </row>
    <row r="596" spans="5:5" ht="14.25" customHeight="1">
      <c r="E596" s="4"/>
    </row>
    <row r="597" spans="5:5" ht="14.25" customHeight="1">
      <c r="E597" s="4"/>
    </row>
    <row r="598" spans="5:5" ht="14.25" customHeight="1">
      <c r="E598" s="4"/>
    </row>
    <row r="599" spans="5:5" ht="14.25" customHeight="1">
      <c r="E599" s="4"/>
    </row>
    <row r="600" spans="5:5" ht="14.25" customHeight="1">
      <c r="E600" s="4"/>
    </row>
    <row r="601" spans="5:5" ht="14.25" customHeight="1">
      <c r="E601" s="4"/>
    </row>
    <row r="602" spans="5:5" ht="14.25" customHeight="1">
      <c r="E602" s="4"/>
    </row>
    <row r="603" spans="5:5" ht="14.25" customHeight="1">
      <c r="E603" s="4"/>
    </row>
    <row r="604" spans="5:5" ht="14.25" customHeight="1">
      <c r="E604" s="4"/>
    </row>
    <row r="605" spans="5:5" ht="14.25" customHeight="1">
      <c r="E605" s="4"/>
    </row>
    <row r="606" spans="5:5" ht="14.25" customHeight="1">
      <c r="E606" s="4"/>
    </row>
    <row r="607" spans="5:5" ht="14.25" customHeight="1">
      <c r="E607" s="4"/>
    </row>
    <row r="608" spans="5:5" ht="14.25" customHeight="1">
      <c r="E608" s="4"/>
    </row>
    <row r="609" spans="5:5" ht="14.25" customHeight="1">
      <c r="E609" s="4"/>
    </row>
    <row r="610" spans="5:5" ht="14.25" customHeight="1">
      <c r="E610" s="4"/>
    </row>
    <row r="611" spans="5:5" ht="14.25" customHeight="1">
      <c r="E611" s="4"/>
    </row>
    <row r="612" spans="5:5" ht="14.25" customHeight="1">
      <c r="E612" s="4"/>
    </row>
    <row r="613" spans="5:5" ht="14.25" customHeight="1">
      <c r="E613" s="4"/>
    </row>
    <row r="614" spans="5:5" ht="14.25" customHeight="1">
      <c r="E614" s="4"/>
    </row>
    <row r="615" spans="5:5" ht="14.25" customHeight="1">
      <c r="E615" s="4"/>
    </row>
    <row r="616" spans="5:5" ht="14.25" customHeight="1">
      <c r="E616" s="4"/>
    </row>
    <row r="617" spans="5:5" ht="14.25" customHeight="1">
      <c r="E617" s="4"/>
    </row>
    <row r="618" spans="5:5" ht="14.25" customHeight="1">
      <c r="E618" s="4"/>
    </row>
    <row r="619" spans="5:5" ht="14.25" customHeight="1">
      <c r="E619" s="4"/>
    </row>
    <row r="620" spans="5:5" ht="14.25" customHeight="1">
      <c r="E620" s="4"/>
    </row>
    <row r="621" spans="5:5" ht="14.25" customHeight="1">
      <c r="E621" s="4"/>
    </row>
    <row r="622" spans="5:5" ht="14.25" customHeight="1">
      <c r="E622" s="4"/>
    </row>
    <row r="623" spans="5:5" ht="14.25" customHeight="1">
      <c r="E623" s="4"/>
    </row>
    <row r="624" spans="5:5" ht="14.25" customHeight="1">
      <c r="E624" s="4"/>
    </row>
    <row r="625" spans="5:5" ht="14.25" customHeight="1">
      <c r="E625" s="4"/>
    </row>
    <row r="626" spans="5:5" ht="14.25" customHeight="1">
      <c r="E626" s="4"/>
    </row>
    <row r="627" spans="5:5" ht="14.25" customHeight="1">
      <c r="E627" s="4"/>
    </row>
    <row r="628" spans="5:5" ht="14.25" customHeight="1">
      <c r="E628" s="4"/>
    </row>
    <row r="629" spans="5:5" ht="14.25" customHeight="1">
      <c r="E629" s="4"/>
    </row>
    <row r="630" spans="5:5" ht="14.25" customHeight="1">
      <c r="E630" s="4"/>
    </row>
    <row r="631" spans="5:5" ht="14.25" customHeight="1">
      <c r="E631" s="4"/>
    </row>
    <row r="632" spans="5:5" ht="14.25" customHeight="1">
      <c r="E632" s="4"/>
    </row>
    <row r="633" spans="5:5" ht="14.25" customHeight="1">
      <c r="E633" s="4"/>
    </row>
    <row r="634" spans="5:5" ht="14.25" customHeight="1">
      <c r="E634" s="4"/>
    </row>
    <row r="635" spans="5:5" ht="14.25" customHeight="1">
      <c r="E635" s="4"/>
    </row>
    <row r="636" spans="5:5" ht="14.25" customHeight="1">
      <c r="E636" s="4"/>
    </row>
    <row r="637" spans="5:5" ht="14.25" customHeight="1">
      <c r="E637" s="4"/>
    </row>
    <row r="638" spans="5:5" ht="14.25" customHeight="1">
      <c r="E638" s="4"/>
    </row>
    <row r="639" spans="5:5" ht="14.25" customHeight="1">
      <c r="E639" s="4"/>
    </row>
    <row r="640" spans="5:5" ht="14.25" customHeight="1">
      <c r="E640" s="4"/>
    </row>
    <row r="641" spans="5:5" ht="14.25" customHeight="1">
      <c r="E641" s="4"/>
    </row>
    <row r="642" spans="5:5" ht="14.25" customHeight="1">
      <c r="E642" s="4"/>
    </row>
    <row r="643" spans="5:5" ht="14.25" customHeight="1">
      <c r="E643" s="4"/>
    </row>
    <row r="644" spans="5:5" ht="14.25" customHeight="1">
      <c r="E644" s="4"/>
    </row>
    <row r="645" spans="5:5" ht="14.25" customHeight="1">
      <c r="E645" s="4"/>
    </row>
    <row r="646" spans="5:5" ht="14.25" customHeight="1">
      <c r="E646" s="4"/>
    </row>
    <row r="647" spans="5:5" ht="14.25" customHeight="1">
      <c r="E647" s="4"/>
    </row>
    <row r="648" spans="5:5" ht="14.25" customHeight="1">
      <c r="E648" s="4"/>
    </row>
    <row r="649" spans="5:5" ht="14.25" customHeight="1">
      <c r="E649" s="4"/>
    </row>
    <row r="650" spans="5:5" ht="14.25" customHeight="1">
      <c r="E650" s="4"/>
    </row>
    <row r="651" spans="5:5" ht="14.25" customHeight="1">
      <c r="E651" s="4"/>
    </row>
    <row r="652" spans="5:5" ht="14.25" customHeight="1">
      <c r="E652" s="4"/>
    </row>
    <row r="653" spans="5:5" ht="14.25" customHeight="1">
      <c r="E653" s="4"/>
    </row>
    <row r="654" spans="5:5" ht="14.25" customHeight="1">
      <c r="E654" s="4"/>
    </row>
    <row r="655" spans="5:5" ht="14.25" customHeight="1">
      <c r="E655" s="4"/>
    </row>
    <row r="656" spans="5:5" ht="14.25" customHeight="1">
      <c r="E656" s="4"/>
    </row>
    <row r="657" spans="5:5" ht="14.25" customHeight="1">
      <c r="E657" s="4"/>
    </row>
    <row r="658" spans="5:5" ht="14.25" customHeight="1">
      <c r="E658" s="4"/>
    </row>
    <row r="659" spans="5:5" ht="14.25" customHeight="1">
      <c r="E659" s="4"/>
    </row>
    <row r="660" spans="5:5" ht="14.25" customHeight="1">
      <c r="E660" s="4"/>
    </row>
    <row r="661" spans="5:5" ht="14.25" customHeight="1">
      <c r="E661" s="4"/>
    </row>
    <row r="662" spans="5:5" ht="14.25" customHeight="1">
      <c r="E662" s="4"/>
    </row>
    <row r="663" spans="5:5" ht="14.25" customHeight="1">
      <c r="E663" s="4"/>
    </row>
    <row r="664" spans="5:5" ht="14.25" customHeight="1">
      <c r="E664" s="4"/>
    </row>
    <row r="665" spans="5:5" ht="14.25" customHeight="1">
      <c r="E665" s="4"/>
    </row>
    <row r="666" spans="5:5" ht="14.25" customHeight="1">
      <c r="E666" s="4"/>
    </row>
    <row r="667" spans="5:5" ht="14.25" customHeight="1">
      <c r="E667" s="4"/>
    </row>
    <row r="668" spans="5:5" ht="14.25" customHeight="1">
      <c r="E668" s="4"/>
    </row>
    <row r="669" spans="5:5" ht="14.25" customHeight="1">
      <c r="E669" s="4"/>
    </row>
    <row r="670" spans="5:5" ht="14.25" customHeight="1">
      <c r="E670" s="4"/>
    </row>
    <row r="671" spans="5:5" ht="14.25" customHeight="1">
      <c r="E671" s="4"/>
    </row>
    <row r="672" spans="5:5" ht="14.25" customHeight="1">
      <c r="E672" s="4"/>
    </row>
    <row r="673" spans="5:5" ht="14.25" customHeight="1">
      <c r="E673" s="4"/>
    </row>
    <row r="674" spans="5:5" ht="14.25" customHeight="1">
      <c r="E674" s="4"/>
    </row>
    <row r="675" spans="5:5" ht="14.25" customHeight="1">
      <c r="E675" s="4"/>
    </row>
    <row r="676" spans="5:5" ht="14.25" customHeight="1">
      <c r="E676" s="4"/>
    </row>
    <row r="677" spans="5:5" ht="14.25" customHeight="1">
      <c r="E677" s="4"/>
    </row>
    <row r="678" spans="5:5" ht="14.25" customHeight="1">
      <c r="E678" s="4"/>
    </row>
    <row r="679" spans="5:5" ht="14.25" customHeight="1">
      <c r="E679" s="4"/>
    </row>
    <row r="680" spans="5:5" ht="14.25" customHeight="1">
      <c r="E680" s="4"/>
    </row>
    <row r="681" spans="5:5" ht="14.25" customHeight="1">
      <c r="E681" s="4"/>
    </row>
    <row r="682" spans="5:5" ht="14.25" customHeight="1">
      <c r="E682" s="4"/>
    </row>
    <row r="683" spans="5:5" ht="14.25" customHeight="1">
      <c r="E683" s="4"/>
    </row>
    <row r="684" spans="5:5" ht="14.25" customHeight="1">
      <c r="E684" s="4"/>
    </row>
    <row r="685" spans="5:5" ht="14.25" customHeight="1">
      <c r="E685" s="4"/>
    </row>
    <row r="686" spans="5:5" ht="14.25" customHeight="1">
      <c r="E686" s="4"/>
    </row>
    <row r="687" spans="5:5" ht="14.25" customHeight="1">
      <c r="E687" s="4"/>
    </row>
    <row r="688" spans="5:5" ht="14.25" customHeight="1">
      <c r="E688" s="4"/>
    </row>
    <row r="689" spans="5:5" ht="14.25" customHeight="1">
      <c r="E689" s="4"/>
    </row>
    <row r="690" spans="5:5" ht="14.25" customHeight="1">
      <c r="E690" s="4"/>
    </row>
    <row r="691" spans="5:5" ht="14.25" customHeight="1">
      <c r="E691" s="4"/>
    </row>
    <row r="692" spans="5:5" ht="14.25" customHeight="1">
      <c r="E692" s="4"/>
    </row>
    <row r="693" spans="5:5" ht="14.25" customHeight="1">
      <c r="E693" s="4"/>
    </row>
    <row r="694" spans="5:5" ht="14.25" customHeight="1">
      <c r="E694" s="4"/>
    </row>
    <row r="695" spans="5:5" ht="14.25" customHeight="1">
      <c r="E695" s="4"/>
    </row>
    <row r="696" spans="5:5" ht="14.25" customHeight="1">
      <c r="E696" s="4"/>
    </row>
    <row r="697" spans="5:5" ht="14.25" customHeight="1">
      <c r="E697" s="4"/>
    </row>
    <row r="698" spans="5:5" ht="14.25" customHeight="1">
      <c r="E698" s="4"/>
    </row>
    <row r="699" spans="5:5" ht="14.25" customHeight="1">
      <c r="E699" s="4"/>
    </row>
    <row r="700" spans="5:5" ht="14.25" customHeight="1">
      <c r="E700" s="4"/>
    </row>
    <row r="701" spans="5:5" ht="14.25" customHeight="1">
      <c r="E701" s="4"/>
    </row>
    <row r="702" spans="5:5" ht="14.25" customHeight="1">
      <c r="E702" s="4"/>
    </row>
    <row r="703" spans="5:5" ht="14.25" customHeight="1">
      <c r="E703" s="4"/>
    </row>
    <row r="704" spans="5:5" ht="14.25" customHeight="1">
      <c r="E704" s="4"/>
    </row>
    <row r="705" spans="5:5" ht="14.25" customHeight="1">
      <c r="E705" s="4"/>
    </row>
    <row r="706" spans="5:5" ht="14.25" customHeight="1">
      <c r="E706" s="4"/>
    </row>
    <row r="707" spans="5:5" ht="14.25" customHeight="1">
      <c r="E707" s="4"/>
    </row>
    <row r="708" spans="5:5" ht="14.25" customHeight="1">
      <c r="E708" s="4"/>
    </row>
    <row r="709" spans="5:5" ht="14.25" customHeight="1">
      <c r="E709" s="4"/>
    </row>
    <row r="710" spans="5:5" ht="14.25" customHeight="1">
      <c r="E710" s="4"/>
    </row>
    <row r="711" spans="5:5" ht="14.25" customHeight="1">
      <c r="E711" s="4"/>
    </row>
    <row r="712" spans="5:5" ht="14.25" customHeight="1">
      <c r="E712" s="4"/>
    </row>
    <row r="713" spans="5:5" ht="14.25" customHeight="1">
      <c r="E713" s="4"/>
    </row>
    <row r="714" spans="5:5" ht="14.25" customHeight="1">
      <c r="E714" s="4"/>
    </row>
    <row r="715" spans="5:5" ht="14.25" customHeight="1">
      <c r="E715" s="4"/>
    </row>
    <row r="716" spans="5:5" ht="14.25" customHeight="1">
      <c r="E716" s="4"/>
    </row>
    <row r="717" spans="5:5" ht="14.25" customHeight="1">
      <c r="E717" s="4"/>
    </row>
    <row r="718" spans="5:5" ht="14.25" customHeight="1">
      <c r="E718" s="4"/>
    </row>
    <row r="719" spans="5:5" ht="14.25" customHeight="1">
      <c r="E719" s="4"/>
    </row>
    <row r="720" spans="5:5" ht="14.25" customHeight="1">
      <c r="E720" s="4"/>
    </row>
    <row r="721" spans="5:5" ht="14.25" customHeight="1">
      <c r="E721" s="4"/>
    </row>
    <row r="722" spans="5:5" ht="14.25" customHeight="1">
      <c r="E722" s="4"/>
    </row>
    <row r="723" spans="5:5" ht="14.25" customHeight="1">
      <c r="E723" s="4"/>
    </row>
    <row r="724" spans="5:5" ht="14.25" customHeight="1">
      <c r="E724" s="4"/>
    </row>
    <row r="725" spans="5:5" ht="14.25" customHeight="1">
      <c r="E725" s="4"/>
    </row>
    <row r="726" spans="5:5" ht="14.25" customHeight="1">
      <c r="E726" s="4"/>
    </row>
    <row r="727" spans="5:5" ht="14.25" customHeight="1">
      <c r="E727" s="4"/>
    </row>
    <row r="728" spans="5:5" ht="14.25" customHeight="1">
      <c r="E728" s="4"/>
    </row>
    <row r="729" spans="5:5" ht="14.25" customHeight="1">
      <c r="E729" s="4"/>
    </row>
    <row r="730" spans="5:5" ht="14.25" customHeight="1">
      <c r="E730" s="4"/>
    </row>
    <row r="731" spans="5:5" ht="14.25" customHeight="1">
      <c r="E731" s="4"/>
    </row>
    <row r="732" spans="5:5" ht="14.25" customHeight="1">
      <c r="E732" s="4"/>
    </row>
    <row r="733" spans="5:5" ht="14.25" customHeight="1">
      <c r="E733" s="4"/>
    </row>
    <row r="734" spans="5:5" ht="14.25" customHeight="1">
      <c r="E734" s="4"/>
    </row>
    <row r="735" spans="5:5" ht="14.25" customHeight="1">
      <c r="E735" s="4"/>
    </row>
    <row r="736" spans="5:5" ht="14.25" customHeight="1">
      <c r="E736" s="4"/>
    </row>
    <row r="737" spans="5:5" ht="14.25" customHeight="1">
      <c r="E737" s="4"/>
    </row>
    <row r="738" spans="5:5" ht="14.25" customHeight="1">
      <c r="E738" s="4"/>
    </row>
    <row r="739" spans="5:5" ht="14.25" customHeight="1">
      <c r="E739" s="4"/>
    </row>
    <row r="740" spans="5:5" ht="14.25" customHeight="1">
      <c r="E740" s="4"/>
    </row>
    <row r="741" spans="5:5" ht="14.25" customHeight="1">
      <c r="E741" s="4"/>
    </row>
    <row r="742" spans="5:5" ht="14.25" customHeight="1">
      <c r="E742" s="4"/>
    </row>
    <row r="743" spans="5:5" ht="14.25" customHeight="1">
      <c r="E743" s="4"/>
    </row>
    <row r="744" spans="5:5" ht="14.25" customHeight="1">
      <c r="E744" s="4"/>
    </row>
    <row r="745" spans="5:5" ht="14.25" customHeight="1">
      <c r="E745" s="4"/>
    </row>
    <row r="746" spans="5:5" ht="14.25" customHeight="1">
      <c r="E746" s="4"/>
    </row>
    <row r="747" spans="5:5" ht="14.25" customHeight="1">
      <c r="E747" s="4"/>
    </row>
    <row r="748" spans="5:5" ht="14.25" customHeight="1">
      <c r="E748" s="4"/>
    </row>
    <row r="749" spans="5:5" ht="14.25" customHeight="1">
      <c r="E749" s="4"/>
    </row>
    <row r="750" spans="5:5" ht="14.25" customHeight="1">
      <c r="E750" s="4"/>
    </row>
    <row r="751" spans="5:5" ht="14.25" customHeight="1">
      <c r="E751" s="4"/>
    </row>
    <row r="752" spans="5:5" ht="14.25" customHeight="1">
      <c r="E752" s="4"/>
    </row>
    <row r="753" spans="5:5" ht="14.25" customHeight="1">
      <c r="E753" s="4"/>
    </row>
    <row r="754" spans="5:5" ht="14.25" customHeight="1">
      <c r="E754" s="4"/>
    </row>
    <row r="755" spans="5:5" ht="14.25" customHeight="1">
      <c r="E755" s="4"/>
    </row>
    <row r="756" spans="5:5" ht="14.25" customHeight="1">
      <c r="E756" s="4"/>
    </row>
    <row r="757" spans="5:5" ht="14.25" customHeight="1">
      <c r="E757" s="4"/>
    </row>
    <row r="758" spans="5:5" ht="14.25" customHeight="1">
      <c r="E758" s="4"/>
    </row>
    <row r="759" spans="5:5" ht="14.25" customHeight="1">
      <c r="E759" s="4"/>
    </row>
    <row r="760" spans="5:5" ht="14.25" customHeight="1">
      <c r="E760" s="4"/>
    </row>
    <row r="761" spans="5:5" ht="14.25" customHeight="1">
      <c r="E761" s="4"/>
    </row>
    <row r="762" spans="5:5" ht="14.25" customHeight="1">
      <c r="E762" s="4"/>
    </row>
    <row r="763" spans="5:5" ht="14.25" customHeight="1">
      <c r="E763" s="4"/>
    </row>
    <row r="764" spans="5:5" ht="14.25" customHeight="1">
      <c r="E764" s="4"/>
    </row>
    <row r="765" spans="5:5" ht="14.25" customHeight="1">
      <c r="E765" s="4"/>
    </row>
    <row r="766" spans="5:5" ht="14.25" customHeight="1">
      <c r="E766" s="4"/>
    </row>
    <row r="767" spans="5:5" ht="14.25" customHeight="1">
      <c r="E767" s="4"/>
    </row>
    <row r="768" spans="5:5" ht="14.25" customHeight="1">
      <c r="E768" s="4"/>
    </row>
    <row r="769" spans="5:5" ht="14.25" customHeight="1">
      <c r="E769" s="4"/>
    </row>
    <row r="770" spans="5:5" ht="14.25" customHeight="1">
      <c r="E770" s="4"/>
    </row>
    <row r="771" spans="5:5" ht="14.25" customHeight="1">
      <c r="E771" s="4"/>
    </row>
    <row r="772" spans="5:5" ht="14.25" customHeight="1">
      <c r="E772" s="4"/>
    </row>
    <row r="773" spans="5:5" ht="14.25" customHeight="1">
      <c r="E773" s="4"/>
    </row>
    <row r="774" spans="5:5" ht="14.25" customHeight="1">
      <c r="E774" s="4"/>
    </row>
    <row r="775" spans="5:5" ht="14.25" customHeight="1">
      <c r="E775" s="4"/>
    </row>
    <row r="776" spans="5:5" ht="14.25" customHeight="1">
      <c r="E776" s="4"/>
    </row>
    <row r="777" spans="5:5" ht="14.25" customHeight="1">
      <c r="E777" s="4"/>
    </row>
    <row r="778" spans="5:5" ht="14.25" customHeight="1">
      <c r="E778" s="4"/>
    </row>
    <row r="779" spans="5:5" ht="14.25" customHeight="1">
      <c r="E779" s="4"/>
    </row>
    <row r="780" spans="5:5" ht="14.25" customHeight="1">
      <c r="E780" s="4"/>
    </row>
    <row r="781" spans="5:5" ht="14.25" customHeight="1">
      <c r="E781" s="4"/>
    </row>
    <row r="782" spans="5:5" ht="14.25" customHeight="1">
      <c r="E782" s="4"/>
    </row>
    <row r="783" spans="5:5" ht="14.25" customHeight="1">
      <c r="E783" s="4"/>
    </row>
    <row r="784" spans="5:5" ht="14.25" customHeight="1">
      <c r="E784" s="4"/>
    </row>
    <row r="785" spans="5:5" ht="14.25" customHeight="1">
      <c r="E785" s="4"/>
    </row>
    <row r="786" spans="5:5" ht="14.25" customHeight="1">
      <c r="E786" s="4"/>
    </row>
    <row r="787" spans="5:5" ht="14.25" customHeight="1">
      <c r="E787" s="4"/>
    </row>
    <row r="788" spans="5:5" ht="14.25" customHeight="1">
      <c r="E788" s="4"/>
    </row>
    <row r="789" spans="5:5" ht="14.25" customHeight="1">
      <c r="E789" s="4"/>
    </row>
    <row r="790" spans="5:5" ht="14.25" customHeight="1">
      <c r="E790" s="4"/>
    </row>
    <row r="791" spans="5:5" ht="14.25" customHeight="1">
      <c r="E791" s="4"/>
    </row>
    <row r="792" spans="5:5" ht="14.25" customHeight="1">
      <c r="E792" s="4"/>
    </row>
    <row r="793" spans="5:5" ht="14.25" customHeight="1">
      <c r="E793" s="4"/>
    </row>
    <row r="794" spans="5:5" ht="14.25" customHeight="1">
      <c r="E794" s="4"/>
    </row>
    <row r="795" spans="5:5" ht="14.25" customHeight="1">
      <c r="E795" s="4"/>
    </row>
    <row r="796" spans="5:5" ht="14.25" customHeight="1">
      <c r="E796" s="4"/>
    </row>
    <row r="797" spans="5:5" ht="14.25" customHeight="1">
      <c r="E797" s="4"/>
    </row>
    <row r="798" spans="5:5" ht="14.25" customHeight="1">
      <c r="E798" s="4"/>
    </row>
    <row r="799" spans="5:5" ht="14.25" customHeight="1">
      <c r="E799" s="4"/>
    </row>
    <row r="800" spans="5:5" ht="14.25" customHeight="1">
      <c r="E800" s="4"/>
    </row>
    <row r="801" spans="5:5" ht="14.25" customHeight="1">
      <c r="E801" s="4"/>
    </row>
    <row r="802" spans="5:5" ht="14.25" customHeight="1">
      <c r="E802" s="4"/>
    </row>
    <row r="803" spans="5:5" ht="14.25" customHeight="1">
      <c r="E803" s="4"/>
    </row>
    <row r="804" spans="5:5" ht="14.25" customHeight="1">
      <c r="E804" s="4"/>
    </row>
    <row r="805" spans="5:5" ht="14.25" customHeight="1">
      <c r="E805" s="4"/>
    </row>
    <row r="806" spans="5:5" ht="14.25" customHeight="1">
      <c r="E806" s="4"/>
    </row>
    <row r="807" spans="5:5" ht="14.25" customHeight="1">
      <c r="E807" s="4"/>
    </row>
    <row r="808" spans="5:5" ht="14.25" customHeight="1">
      <c r="E808" s="4"/>
    </row>
    <row r="809" spans="5:5" ht="14.25" customHeight="1">
      <c r="E809" s="4"/>
    </row>
    <row r="810" spans="5:5" ht="14.25" customHeight="1">
      <c r="E810" s="4"/>
    </row>
    <row r="811" spans="5:5" ht="14.25" customHeight="1">
      <c r="E811" s="4"/>
    </row>
    <row r="812" spans="5:5" ht="14.25" customHeight="1">
      <c r="E812" s="4"/>
    </row>
    <row r="813" spans="5:5" ht="14.25" customHeight="1">
      <c r="E813" s="4"/>
    </row>
    <row r="814" spans="5:5" ht="14.25" customHeight="1">
      <c r="E814" s="4"/>
    </row>
    <row r="815" spans="5:5" ht="14.25" customHeight="1">
      <c r="E815" s="4"/>
    </row>
    <row r="816" spans="5:5" ht="14.25" customHeight="1">
      <c r="E816" s="4"/>
    </row>
    <row r="817" spans="5:5" ht="14.25" customHeight="1">
      <c r="E817" s="4"/>
    </row>
    <row r="818" spans="5:5" ht="14.25" customHeight="1">
      <c r="E818" s="4"/>
    </row>
    <row r="819" spans="5:5" ht="14.25" customHeight="1">
      <c r="E819" s="4"/>
    </row>
    <row r="820" spans="5:5" ht="14.25" customHeight="1">
      <c r="E820" s="4"/>
    </row>
    <row r="821" spans="5:5" ht="14.25" customHeight="1">
      <c r="E821" s="4"/>
    </row>
    <row r="822" spans="5:5" ht="14.25" customHeight="1">
      <c r="E822" s="4"/>
    </row>
    <row r="823" spans="5:5" ht="14.25" customHeight="1">
      <c r="E823" s="4"/>
    </row>
    <row r="824" spans="5:5" ht="14.25" customHeight="1">
      <c r="E824" s="4"/>
    </row>
    <row r="825" spans="5:5" ht="14.25" customHeight="1">
      <c r="E825" s="4"/>
    </row>
    <row r="826" spans="5:5" ht="14.25" customHeight="1">
      <c r="E826" s="4"/>
    </row>
    <row r="827" spans="5:5" ht="14.25" customHeight="1">
      <c r="E827" s="4"/>
    </row>
    <row r="828" spans="5:5" ht="14.25" customHeight="1">
      <c r="E828" s="4"/>
    </row>
    <row r="829" spans="5:5" ht="14.25" customHeight="1">
      <c r="E829" s="4"/>
    </row>
    <row r="830" spans="5:5" ht="14.25" customHeight="1">
      <c r="E830" s="4"/>
    </row>
    <row r="831" spans="5:5" ht="14.25" customHeight="1">
      <c r="E831" s="4"/>
    </row>
    <row r="832" spans="5:5" ht="14.25" customHeight="1">
      <c r="E832" s="4"/>
    </row>
    <row r="833" spans="5:5" ht="14.25" customHeight="1">
      <c r="E833" s="4"/>
    </row>
    <row r="834" spans="5:5" ht="14.25" customHeight="1">
      <c r="E834" s="4"/>
    </row>
    <row r="835" spans="5:5" ht="14.25" customHeight="1">
      <c r="E835" s="4"/>
    </row>
    <row r="836" spans="5:5" ht="14.25" customHeight="1">
      <c r="E836" s="4"/>
    </row>
    <row r="837" spans="5:5" ht="14.25" customHeight="1">
      <c r="E837" s="4"/>
    </row>
    <row r="838" spans="5:5" ht="14.25" customHeight="1">
      <c r="E838" s="4"/>
    </row>
    <row r="839" spans="5:5" ht="14.25" customHeight="1">
      <c r="E839" s="4"/>
    </row>
    <row r="840" spans="5:5" ht="14.25" customHeight="1">
      <c r="E840" s="4"/>
    </row>
    <row r="841" spans="5:5" ht="14.25" customHeight="1">
      <c r="E841" s="4"/>
    </row>
    <row r="842" spans="5:5" ht="14.25" customHeight="1">
      <c r="E842" s="4"/>
    </row>
    <row r="843" spans="5:5" ht="14.25" customHeight="1">
      <c r="E843" s="4"/>
    </row>
    <row r="844" spans="5:5" ht="14.25" customHeight="1">
      <c r="E844" s="4"/>
    </row>
    <row r="845" spans="5:5" ht="14.25" customHeight="1">
      <c r="E845" s="4"/>
    </row>
    <row r="846" spans="5:5" ht="14.25" customHeight="1">
      <c r="E846" s="4"/>
    </row>
    <row r="847" spans="5:5" ht="14.25" customHeight="1">
      <c r="E847" s="4"/>
    </row>
    <row r="848" spans="5:5" ht="14.25" customHeight="1">
      <c r="E848" s="4"/>
    </row>
    <row r="849" spans="5:5" ht="14.25" customHeight="1">
      <c r="E849" s="4"/>
    </row>
    <row r="850" spans="5:5" ht="14.25" customHeight="1">
      <c r="E850" s="4"/>
    </row>
    <row r="851" spans="5:5" ht="14.25" customHeight="1">
      <c r="E851" s="4"/>
    </row>
    <row r="852" spans="5:5" ht="14.25" customHeight="1">
      <c r="E852" s="4"/>
    </row>
    <row r="853" spans="5:5" ht="14.25" customHeight="1">
      <c r="E853" s="4"/>
    </row>
    <row r="854" spans="5:5" ht="14.25" customHeight="1">
      <c r="E854" s="4"/>
    </row>
    <row r="855" spans="5:5" ht="14.25" customHeight="1">
      <c r="E855" s="4"/>
    </row>
    <row r="856" spans="5:5" ht="14.25" customHeight="1">
      <c r="E856" s="4"/>
    </row>
    <row r="857" spans="5:5" ht="14.25" customHeight="1">
      <c r="E857" s="4"/>
    </row>
    <row r="858" spans="5:5" ht="14.25" customHeight="1">
      <c r="E858" s="4"/>
    </row>
    <row r="859" spans="5:5" ht="14.25" customHeight="1">
      <c r="E859" s="4"/>
    </row>
    <row r="860" spans="5:5" ht="14.25" customHeight="1">
      <c r="E860" s="4"/>
    </row>
    <row r="861" spans="5:5" ht="14.25" customHeight="1">
      <c r="E861" s="4"/>
    </row>
    <row r="862" spans="5:5" ht="14.25" customHeight="1">
      <c r="E862" s="4"/>
    </row>
    <row r="863" spans="5:5" ht="14.25" customHeight="1">
      <c r="E863" s="4"/>
    </row>
    <row r="864" spans="5:5" ht="14.25" customHeight="1">
      <c r="E864" s="4"/>
    </row>
    <row r="865" spans="5:5" ht="14.25" customHeight="1">
      <c r="E865" s="4"/>
    </row>
    <row r="866" spans="5:5" ht="14.25" customHeight="1">
      <c r="E866" s="4"/>
    </row>
    <row r="867" spans="5:5" ht="14.25" customHeight="1">
      <c r="E867" s="4"/>
    </row>
    <row r="868" spans="5:5" ht="14.25" customHeight="1">
      <c r="E868" s="4"/>
    </row>
    <row r="869" spans="5:5" ht="14.25" customHeight="1">
      <c r="E869" s="4"/>
    </row>
    <row r="870" spans="5:5" ht="14.25" customHeight="1">
      <c r="E870" s="4"/>
    </row>
    <row r="871" spans="5:5" ht="14.25" customHeight="1">
      <c r="E871" s="4"/>
    </row>
    <row r="872" spans="5:5" ht="14.25" customHeight="1">
      <c r="E872" s="4"/>
    </row>
    <row r="873" spans="5:5" ht="14.25" customHeight="1">
      <c r="E873" s="4"/>
    </row>
    <row r="874" spans="5:5" ht="14.25" customHeight="1">
      <c r="E874" s="4"/>
    </row>
    <row r="875" spans="5:5" ht="14.25" customHeight="1">
      <c r="E875" s="4"/>
    </row>
    <row r="876" spans="5:5" ht="14.25" customHeight="1">
      <c r="E876" s="4"/>
    </row>
    <row r="877" spans="5:5" ht="14.25" customHeight="1">
      <c r="E877" s="4"/>
    </row>
    <row r="878" spans="5:5" ht="14.25" customHeight="1">
      <c r="E878" s="4"/>
    </row>
    <row r="879" spans="5:5" ht="14.25" customHeight="1">
      <c r="E879" s="4"/>
    </row>
    <row r="880" spans="5:5" ht="14.25" customHeight="1">
      <c r="E880" s="4"/>
    </row>
    <row r="881" spans="5:5" ht="14.25" customHeight="1">
      <c r="E881" s="4"/>
    </row>
    <row r="882" spans="5:5" ht="14.25" customHeight="1">
      <c r="E882" s="4"/>
    </row>
    <row r="883" spans="5:5" ht="14.25" customHeight="1">
      <c r="E883" s="4"/>
    </row>
    <row r="884" spans="5:5" ht="14.25" customHeight="1">
      <c r="E884" s="4"/>
    </row>
    <row r="885" spans="5:5" ht="14.25" customHeight="1">
      <c r="E885" s="4"/>
    </row>
    <row r="886" spans="5:5" ht="14.25" customHeight="1">
      <c r="E886" s="4"/>
    </row>
    <row r="887" spans="5:5" ht="14.25" customHeight="1">
      <c r="E887" s="4"/>
    </row>
    <row r="888" spans="5:5" ht="14.25" customHeight="1">
      <c r="E888" s="4"/>
    </row>
    <row r="889" spans="5:5" ht="14.25" customHeight="1">
      <c r="E889" s="4"/>
    </row>
    <row r="890" spans="5:5" ht="14.25" customHeight="1">
      <c r="E890" s="4"/>
    </row>
    <row r="891" spans="5:5" ht="14.25" customHeight="1">
      <c r="E891" s="4"/>
    </row>
    <row r="892" spans="5:5" ht="14.25" customHeight="1">
      <c r="E892" s="4"/>
    </row>
    <row r="893" spans="5:5" ht="14.25" customHeight="1">
      <c r="E893" s="4"/>
    </row>
    <row r="894" spans="5:5" ht="14.25" customHeight="1">
      <c r="E894" s="4"/>
    </row>
    <row r="895" spans="5:5" ht="14.25" customHeight="1">
      <c r="E895" s="4"/>
    </row>
    <row r="896" spans="5:5" ht="14.25" customHeight="1">
      <c r="E896" s="4"/>
    </row>
    <row r="897" spans="5:5" ht="14.25" customHeight="1">
      <c r="E897" s="4"/>
    </row>
    <row r="898" spans="5:5" ht="14.25" customHeight="1">
      <c r="E898" s="4"/>
    </row>
    <row r="899" spans="5:5" ht="14.25" customHeight="1">
      <c r="E899" s="4"/>
    </row>
    <row r="900" spans="5:5" ht="14.25" customHeight="1">
      <c r="E900" s="4"/>
    </row>
    <row r="901" spans="5:5" ht="14.25" customHeight="1">
      <c r="E901" s="4"/>
    </row>
    <row r="902" spans="5:5" ht="14.25" customHeight="1">
      <c r="E902" s="4"/>
    </row>
    <row r="903" spans="5:5" ht="14.25" customHeight="1">
      <c r="E903" s="4"/>
    </row>
    <row r="904" spans="5:5" ht="14.25" customHeight="1">
      <c r="E904" s="4"/>
    </row>
    <row r="905" spans="5:5" ht="14.25" customHeight="1">
      <c r="E905" s="4"/>
    </row>
    <row r="906" spans="5:5" ht="14.25" customHeight="1">
      <c r="E906" s="4"/>
    </row>
    <row r="907" spans="5:5" ht="14.25" customHeight="1">
      <c r="E907" s="4"/>
    </row>
    <row r="908" spans="5:5" ht="14.25" customHeight="1">
      <c r="E908" s="4"/>
    </row>
    <row r="909" spans="5:5" ht="14.25" customHeight="1">
      <c r="E909" s="4"/>
    </row>
    <row r="910" spans="5:5" ht="14.25" customHeight="1">
      <c r="E910" s="4"/>
    </row>
    <row r="911" spans="5:5" ht="14.25" customHeight="1">
      <c r="E911" s="4"/>
    </row>
    <row r="912" spans="5:5" ht="14.25" customHeight="1">
      <c r="E912" s="4"/>
    </row>
    <row r="913" spans="5:5" ht="14.25" customHeight="1">
      <c r="E913" s="4"/>
    </row>
    <row r="914" spans="5:5" ht="14.25" customHeight="1">
      <c r="E914" s="4"/>
    </row>
    <row r="915" spans="5:5" ht="14.25" customHeight="1">
      <c r="E915" s="4"/>
    </row>
    <row r="916" spans="5:5" ht="14.25" customHeight="1">
      <c r="E916" s="4"/>
    </row>
    <row r="917" spans="5:5" ht="14.25" customHeight="1">
      <c r="E917" s="4"/>
    </row>
    <row r="918" spans="5:5" ht="14.25" customHeight="1">
      <c r="E918" s="4"/>
    </row>
    <row r="919" spans="5:5" ht="14.25" customHeight="1">
      <c r="E919" s="4"/>
    </row>
    <row r="920" spans="5:5" ht="14.25" customHeight="1">
      <c r="E920" s="4"/>
    </row>
    <row r="921" spans="5:5" ht="14.25" customHeight="1">
      <c r="E921" s="4"/>
    </row>
    <row r="922" spans="5:5" ht="14.25" customHeight="1">
      <c r="E922" s="4"/>
    </row>
    <row r="923" spans="5:5" ht="14.25" customHeight="1">
      <c r="E923" s="4"/>
    </row>
    <row r="924" spans="5:5" ht="14.25" customHeight="1">
      <c r="E924" s="4"/>
    </row>
    <row r="925" spans="5:5" ht="14.25" customHeight="1">
      <c r="E925" s="4"/>
    </row>
    <row r="926" spans="5:5" ht="14.25" customHeight="1">
      <c r="E926" s="4"/>
    </row>
    <row r="927" spans="5:5" ht="14.25" customHeight="1">
      <c r="E927" s="4"/>
    </row>
    <row r="928" spans="5:5" ht="14.25" customHeight="1">
      <c r="E928" s="4"/>
    </row>
    <row r="929" spans="5:5" ht="14.25" customHeight="1">
      <c r="E929" s="4"/>
    </row>
    <row r="930" spans="5:5" ht="14.25" customHeight="1">
      <c r="E930" s="4"/>
    </row>
    <row r="931" spans="5:5" ht="14.25" customHeight="1">
      <c r="E931" s="4"/>
    </row>
    <row r="932" spans="5:5" ht="14.25" customHeight="1">
      <c r="E932" s="4"/>
    </row>
    <row r="933" spans="5:5" ht="14.25" customHeight="1">
      <c r="E933" s="4"/>
    </row>
    <row r="934" spans="5:5" ht="14.25" customHeight="1">
      <c r="E934" s="4"/>
    </row>
    <row r="935" spans="5:5" ht="14.25" customHeight="1">
      <c r="E935" s="4"/>
    </row>
    <row r="936" spans="5:5" ht="14.25" customHeight="1">
      <c r="E936" s="4"/>
    </row>
    <row r="937" spans="5:5" ht="14.25" customHeight="1">
      <c r="E937" s="4"/>
    </row>
    <row r="938" spans="5:5" ht="14.25" customHeight="1">
      <c r="E938" s="4"/>
    </row>
    <row r="939" spans="5:5" ht="14.25" customHeight="1">
      <c r="E939" s="4"/>
    </row>
    <row r="940" spans="5:5" ht="14.25" customHeight="1">
      <c r="E940" s="4"/>
    </row>
    <row r="941" spans="5:5" ht="14.25" customHeight="1">
      <c r="E941" s="4"/>
    </row>
    <row r="942" spans="5:5" ht="14.25" customHeight="1">
      <c r="E942" s="4"/>
    </row>
    <row r="943" spans="5:5" ht="14.25" customHeight="1">
      <c r="E943" s="4"/>
    </row>
    <row r="944" spans="5:5" ht="14.25" customHeight="1">
      <c r="E944" s="4"/>
    </row>
    <row r="945" spans="5:5" ht="14.25" customHeight="1">
      <c r="E945" s="4"/>
    </row>
    <row r="946" spans="5:5" ht="14.25" customHeight="1">
      <c r="E946" s="4"/>
    </row>
    <row r="947" spans="5:5" ht="14.25" customHeight="1">
      <c r="E947" s="4"/>
    </row>
    <row r="948" spans="5:5" ht="14.25" customHeight="1">
      <c r="E948" s="4"/>
    </row>
    <row r="949" spans="5:5" ht="14.25" customHeight="1">
      <c r="E949" s="4"/>
    </row>
    <row r="950" spans="5:5" ht="14.25" customHeight="1">
      <c r="E950" s="4"/>
    </row>
    <row r="951" spans="5:5" ht="14.25" customHeight="1">
      <c r="E951" s="4"/>
    </row>
    <row r="952" spans="5:5" ht="14.25" customHeight="1">
      <c r="E952" s="4"/>
    </row>
    <row r="953" spans="5:5" ht="14.25" customHeight="1">
      <c r="E953" s="4"/>
    </row>
    <row r="954" spans="5:5" ht="14.25" customHeight="1">
      <c r="E954" s="4"/>
    </row>
    <row r="955" spans="5:5" ht="14.25" customHeight="1">
      <c r="E955" s="4"/>
    </row>
    <row r="956" spans="5:5" ht="14.25" customHeight="1">
      <c r="E956" s="4"/>
    </row>
    <row r="957" spans="5:5" ht="14.25" customHeight="1">
      <c r="E957" s="4"/>
    </row>
    <row r="958" spans="5:5" ht="14.25" customHeight="1">
      <c r="E958" s="4"/>
    </row>
    <row r="959" spans="5:5" ht="14.25" customHeight="1">
      <c r="E959" s="4"/>
    </row>
    <row r="960" spans="5:5" ht="14.25" customHeight="1">
      <c r="E960" s="4"/>
    </row>
    <row r="961" spans="5:5" ht="14.25" customHeight="1">
      <c r="E961" s="4"/>
    </row>
    <row r="962" spans="5:5" ht="14.25" customHeight="1">
      <c r="E962" s="4"/>
    </row>
    <row r="963" spans="5:5" ht="14.25" customHeight="1">
      <c r="E963" s="4"/>
    </row>
    <row r="964" spans="5:5" ht="14.25" customHeight="1">
      <c r="E964" s="4"/>
    </row>
    <row r="965" spans="5:5" ht="14.25" customHeight="1">
      <c r="E965" s="4"/>
    </row>
    <row r="966" spans="5:5" ht="14.25" customHeight="1">
      <c r="E966" s="4"/>
    </row>
    <row r="967" spans="5:5" ht="14.25" customHeight="1">
      <c r="E967" s="4"/>
    </row>
    <row r="968" spans="5:5" ht="14.25" customHeight="1">
      <c r="E968" s="4"/>
    </row>
    <row r="969" spans="5:5" ht="14.25" customHeight="1">
      <c r="E969" s="4"/>
    </row>
    <row r="970" spans="5:5" ht="14.25" customHeight="1">
      <c r="E970" s="4"/>
    </row>
    <row r="971" spans="5:5" ht="14.25" customHeight="1">
      <c r="E971" s="4"/>
    </row>
    <row r="972" spans="5:5" ht="14.25" customHeight="1">
      <c r="E972" s="4"/>
    </row>
    <row r="973" spans="5:5" ht="14.25" customHeight="1">
      <c r="E973" s="4"/>
    </row>
    <row r="974" spans="5:5" ht="14.25" customHeight="1">
      <c r="E974" s="4"/>
    </row>
    <row r="975" spans="5:5" ht="14.25" customHeight="1">
      <c r="E975" s="4"/>
    </row>
    <row r="976" spans="5:5" ht="14.25" customHeight="1">
      <c r="E976" s="4"/>
    </row>
    <row r="977" spans="5:5" ht="14.25" customHeight="1">
      <c r="E977" s="4"/>
    </row>
    <row r="978" spans="5:5" ht="14.25" customHeight="1">
      <c r="E978" s="4"/>
    </row>
    <row r="979" spans="5:5" ht="14.25" customHeight="1">
      <c r="E979" s="4"/>
    </row>
    <row r="980" spans="5:5" ht="14.25" customHeight="1">
      <c r="E980" s="4"/>
    </row>
    <row r="981" spans="5:5" ht="14.25" customHeight="1">
      <c r="E981" s="4"/>
    </row>
    <row r="982" spans="5:5" ht="14.25" customHeight="1">
      <c r="E982" s="4"/>
    </row>
    <row r="983" spans="5:5" ht="14.25" customHeight="1">
      <c r="E983" s="4"/>
    </row>
    <row r="984" spans="5:5" ht="14.25" customHeight="1">
      <c r="E984" s="4"/>
    </row>
    <row r="985" spans="5:5" ht="14.25" customHeight="1">
      <c r="E985" s="4"/>
    </row>
    <row r="986" spans="5:5" ht="14.25" customHeight="1">
      <c r="E986" s="4"/>
    </row>
    <row r="987" spans="5:5" ht="14.25" customHeight="1">
      <c r="E987" s="4"/>
    </row>
    <row r="988" spans="5:5" ht="14.25" customHeight="1">
      <c r="E988" s="4"/>
    </row>
    <row r="989" spans="5:5" ht="14.25" customHeight="1">
      <c r="E989" s="4"/>
    </row>
    <row r="990" spans="5:5" ht="14.25" customHeight="1">
      <c r="E990" s="4"/>
    </row>
    <row r="991" spans="5:5" ht="14.25" customHeight="1">
      <c r="E991" s="4"/>
    </row>
    <row r="992" spans="5:5" ht="14.25" customHeight="1">
      <c r="E992" s="4"/>
    </row>
    <row r="993" spans="5:5" ht="14.25" customHeight="1">
      <c r="E993" s="4"/>
    </row>
    <row r="994" spans="5:5" ht="14.25" customHeight="1">
      <c r="E994" s="4"/>
    </row>
    <row r="995" spans="5:5" ht="14.25" customHeight="1">
      <c r="E995" s="4"/>
    </row>
    <row r="996" spans="5:5" ht="14.25" customHeight="1">
      <c r="E996" s="4"/>
    </row>
    <row r="997" spans="5:5" ht="14.25" customHeight="1">
      <c r="E997" s="4"/>
    </row>
    <row r="998" spans="5:5" ht="14.25" customHeight="1">
      <c r="E998" s="4"/>
    </row>
    <row r="999" spans="5:5" ht="14.25" customHeight="1">
      <c r="E999" s="4"/>
    </row>
    <row r="1000" spans="5:5" ht="14.25" customHeight="1">
      <c r="E1000" s="4"/>
    </row>
  </sheetData>
  <pageMargins left="0.7" right="0.7" top="0.75" bottom="0.75" header="0" footer="0"/>
  <pageSetup paperSize="9" orientation="portrait"/>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C5E0B3"/>
  </sheetPr>
  <dimension ref="A1:V1000"/>
  <sheetViews>
    <sheetView topLeftCell="A37" workbookViewId="0">
      <selection activeCell="A115" sqref="A115"/>
    </sheetView>
  </sheetViews>
  <sheetFormatPr defaultColWidth="14.453125" defaultRowHeight="15" customHeight="1"/>
  <cols>
    <col min="1" max="1" width="2.6328125" customWidth="1"/>
    <col min="2" max="2" width="50.6328125" customWidth="1"/>
    <col min="3" max="3" width="13.90625" customWidth="1"/>
    <col min="4" max="4" width="16" customWidth="1"/>
    <col min="5" max="26" width="9.08984375" customWidth="1"/>
  </cols>
  <sheetData>
    <row r="1" spans="1:22" ht="14.25" customHeight="1">
      <c r="A1" s="4" t="str">
        <f>+'Bank reconciliation '!A1</f>
        <v>Great Oakley Parish Council</v>
      </c>
    </row>
    <row r="2" spans="1:22" ht="14.25" customHeight="1">
      <c r="A2" s="4" t="s">
        <v>167</v>
      </c>
    </row>
    <row r="3" spans="1:22" ht="14.25" customHeight="1">
      <c r="A3" s="4" t="s">
        <v>474</v>
      </c>
      <c r="R3" s="31"/>
      <c r="S3" s="31"/>
      <c r="U3" s="31"/>
      <c r="V3" s="31"/>
    </row>
    <row r="4" spans="1:22" ht="14.25" customHeight="1">
      <c r="D4" s="2" t="s">
        <v>785</v>
      </c>
      <c r="E4" s="2" t="s">
        <v>786</v>
      </c>
      <c r="L4" s="2"/>
      <c r="M4" s="2"/>
      <c r="N4" s="2"/>
      <c r="O4" s="2"/>
      <c r="P4" s="2"/>
      <c r="Q4" s="2"/>
      <c r="R4" s="31"/>
      <c r="S4" s="31"/>
      <c r="U4" s="31"/>
      <c r="V4" s="31"/>
    </row>
    <row r="5" spans="1:22" ht="14.25" customHeight="1">
      <c r="D5" s="2" t="s">
        <v>3</v>
      </c>
      <c r="E5" s="2" t="s">
        <v>3</v>
      </c>
      <c r="L5" s="2"/>
      <c r="M5" s="2"/>
      <c r="N5" s="2"/>
      <c r="O5" s="2"/>
      <c r="P5" s="2"/>
      <c r="Q5" s="2"/>
      <c r="R5" s="2"/>
      <c r="S5" s="2"/>
      <c r="U5" s="2"/>
      <c r="V5" s="2"/>
    </row>
    <row r="6" spans="1:22" ht="14.25" customHeight="1">
      <c r="D6" s="2"/>
      <c r="E6" s="2"/>
      <c r="I6" s="4"/>
      <c r="L6" s="2"/>
      <c r="M6" s="2"/>
      <c r="N6" s="2"/>
      <c r="O6" s="2"/>
      <c r="P6" s="2"/>
      <c r="Q6" s="2"/>
      <c r="R6" s="2"/>
      <c r="S6" s="2"/>
      <c r="U6" s="2"/>
      <c r="V6" s="2"/>
    </row>
    <row r="7" spans="1:22" ht="14.25" customHeight="1">
      <c r="B7" s="184" t="s">
        <v>793</v>
      </c>
      <c r="D7" s="20">
        <v>7591.03</v>
      </c>
      <c r="E7" s="20"/>
    </row>
    <row r="8" spans="1:22" ht="14.25" customHeight="1">
      <c r="B8" s="5" t="s">
        <v>798</v>
      </c>
      <c r="D8" s="247">
        <v>197.07</v>
      </c>
      <c r="E8" s="20"/>
    </row>
    <row r="9" spans="1:22" ht="14.25" customHeight="1">
      <c r="B9" s="5" t="s">
        <v>799</v>
      </c>
      <c r="D9" s="169">
        <v>57.17</v>
      </c>
      <c r="E9" s="20"/>
    </row>
    <row r="10" spans="1:22" ht="14.25" customHeight="1">
      <c r="D10" s="20"/>
      <c r="E10" s="20"/>
      <c r="I10" s="87"/>
      <c r="L10" s="111"/>
      <c r="M10" s="111"/>
      <c r="N10" s="87"/>
      <c r="R10" s="150"/>
    </row>
    <row r="11" spans="1:22" ht="14.25" customHeight="1">
      <c r="B11" s="5" t="s">
        <v>787</v>
      </c>
      <c r="D11" s="20"/>
      <c r="E11" s="20"/>
      <c r="I11" s="20"/>
      <c r="L11" s="111"/>
      <c r="M11" s="111"/>
      <c r="N11" s="87"/>
      <c r="R11" s="150"/>
    </row>
    <row r="12" spans="1:22" ht="14.25" customHeight="1">
      <c r="B12" s="5" t="s">
        <v>795</v>
      </c>
      <c r="D12" s="20">
        <f>+'PC Expenditure 22-23'!C163</f>
        <v>8614.81</v>
      </c>
      <c r="E12" s="20"/>
      <c r="L12" s="90"/>
      <c r="M12" s="90"/>
      <c r="N12" s="87"/>
      <c r="P12" s="87"/>
      <c r="R12" s="150"/>
    </row>
    <row r="13" spans="1:22" ht="14.25" customHeight="1">
      <c r="B13" s="5" t="s">
        <v>796</v>
      </c>
      <c r="D13" s="20">
        <f>+'VH Expenditure 22-23'!C137</f>
        <v>697.43</v>
      </c>
      <c r="E13" s="20"/>
      <c r="L13" s="90"/>
      <c r="M13" s="90"/>
      <c r="N13" s="87"/>
      <c r="P13" s="87"/>
      <c r="R13" s="150"/>
    </row>
    <row r="14" spans="1:22" ht="14.25" customHeight="1">
      <c r="E14" s="20"/>
      <c r="I14" s="20"/>
      <c r="L14" s="111"/>
      <c r="M14" s="111"/>
      <c r="N14" s="87"/>
      <c r="R14" s="150"/>
    </row>
    <row r="15" spans="1:22" ht="14.25" customHeight="1">
      <c r="B15" s="5" t="s">
        <v>789</v>
      </c>
      <c r="D15" s="20"/>
      <c r="E15" s="20">
        <f>+'PC Income 22-23'!I4</f>
        <v>7591.03</v>
      </c>
      <c r="L15" s="111"/>
      <c r="M15" s="111"/>
      <c r="N15" s="87"/>
      <c r="R15" s="150"/>
    </row>
    <row r="16" spans="1:22" ht="14.25" customHeight="1">
      <c r="B16" s="184"/>
      <c r="D16" s="20"/>
      <c r="E16" s="20"/>
      <c r="I16" s="20"/>
      <c r="L16" s="111"/>
      <c r="M16" s="111"/>
      <c r="N16" s="87"/>
      <c r="R16" s="150"/>
    </row>
    <row r="17" spans="2:18" ht="14.25" customHeight="1">
      <c r="B17" s="184" t="s">
        <v>810</v>
      </c>
      <c r="D17" s="20"/>
      <c r="E17" s="20">
        <f>+'VAT claim for year 23'!E75</f>
        <v>9312.24</v>
      </c>
      <c r="I17" s="20"/>
      <c r="L17" s="100"/>
      <c r="M17" s="100"/>
      <c r="N17" s="87"/>
      <c r="P17" s="87"/>
      <c r="R17" s="150"/>
    </row>
    <row r="18" spans="2:18" ht="14.25" customHeight="1">
      <c r="B18" s="5" t="s">
        <v>798</v>
      </c>
      <c r="E18" s="242">
        <f>+'VAT claim for year21'!H58</f>
        <v>197.07</v>
      </c>
      <c r="I18" s="20"/>
      <c r="L18" s="239"/>
      <c r="M18" s="239"/>
      <c r="N18" s="87"/>
      <c r="R18" s="150"/>
    </row>
    <row r="19" spans="2:18" ht="14.25" customHeight="1">
      <c r="B19" s="5" t="s">
        <v>799</v>
      </c>
      <c r="E19" s="169">
        <f>+D30</f>
        <v>57.17</v>
      </c>
      <c r="F19" s="132">
        <f>SUM(E17:E19)</f>
        <v>9566.48</v>
      </c>
      <c r="I19" s="20"/>
      <c r="L19" s="239"/>
      <c r="M19" s="239"/>
      <c r="N19" s="87"/>
      <c r="R19" s="150"/>
    </row>
    <row r="20" spans="2:18" ht="14.25" customHeight="1">
      <c r="I20" s="20"/>
      <c r="L20" s="239"/>
      <c r="M20" s="239"/>
      <c r="N20" s="87"/>
      <c r="R20" s="150"/>
    </row>
    <row r="21" spans="2:18" ht="14.25" customHeight="1">
      <c r="D21" s="240">
        <f t="shared" ref="D21:E21" si="0">SUM(D7:D19)</f>
        <v>17157.509999999998</v>
      </c>
      <c r="E21" s="240">
        <f t="shared" si="0"/>
        <v>17157.509999999998</v>
      </c>
      <c r="L21" s="111"/>
      <c r="M21" s="111"/>
      <c r="N21" s="87"/>
      <c r="R21" s="150"/>
    </row>
    <row r="22" spans="2:18" ht="14.25" customHeight="1">
      <c r="B22" s="5" t="s">
        <v>94</v>
      </c>
      <c r="E22" s="20"/>
      <c r="I22" s="20"/>
      <c r="L22" s="4"/>
      <c r="M22" s="4"/>
      <c r="N22" s="87"/>
      <c r="R22" s="150"/>
    </row>
    <row r="23" spans="2:18" ht="14.25" customHeight="1">
      <c r="D23" s="20"/>
      <c r="E23" s="20"/>
      <c r="I23" s="20"/>
      <c r="L23" s="4"/>
      <c r="M23" s="4"/>
      <c r="N23" s="87"/>
      <c r="R23" s="150"/>
    </row>
    <row r="24" spans="2:18" ht="14.25" customHeight="1">
      <c r="B24" s="241" t="s">
        <v>800</v>
      </c>
      <c r="D24" s="20"/>
      <c r="E24" s="20"/>
      <c r="I24" s="20"/>
      <c r="L24" s="150"/>
      <c r="M24" s="150"/>
      <c r="N24" s="87"/>
      <c r="R24" s="150"/>
    </row>
    <row r="25" spans="2:18" ht="14.25" customHeight="1">
      <c r="B25" s="5" t="s">
        <v>801</v>
      </c>
      <c r="D25" s="20">
        <v>9.19</v>
      </c>
      <c r="E25" s="20"/>
      <c r="L25" s="4"/>
      <c r="M25" s="4"/>
      <c r="N25" s="87"/>
      <c r="R25" s="150"/>
    </row>
    <row r="26" spans="2:18" ht="14.25" customHeight="1">
      <c r="B26" s="5" t="s">
        <v>802</v>
      </c>
      <c r="D26" s="20">
        <v>0.49</v>
      </c>
      <c r="E26" s="20"/>
      <c r="L26" s="4"/>
      <c r="M26" s="4"/>
      <c r="N26" s="87"/>
      <c r="R26" s="150"/>
    </row>
    <row r="27" spans="2:18" ht="14.25" customHeight="1">
      <c r="B27" s="5" t="s">
        <v>803</v>
      </c>
      <c r="D27" s="20">
        <v>41.67</v>
      </c>
      <c r="E27" s="20"/>
      <c r="L27" s="111"/>
      <c r="M27" s="111"/>
      <c r="N27" s="87"/>
      <c r="R27" s="150"/>
    </row>
    <row r="28" spans="2:18" ht="14.25" customHeight="1">
      <c r="B28" s="5" t="s">
        <v>804</v>
      </c>
      <c r="D28" s="20">
        <v>-2.15</v>
      </c>
      <c r="E28" s="20"/>
      <c r="L28" s="111"/>
      <c r="M28" s="111"/>
      <c r="N28" s="87"/>
      <c r="R28" s="150"/>
    </row>
    <row r="29" spans="2:18" ht="14.25" customHeight="1">
      <c r="B29" s="5" t="s">
        <v>805</v>
      </c>
      <c r="D29" s="20">
        <v>7.97</v>
      </c>
      <c r="E29" s="20"/>
      <c r="L29" s="111"/>
      <c r="M29" s="111"/>
      <c r="N29" s="87"/>
      <c r="R29" s="150"/>
    </row>
    <row r="30" spans="2:18" ht="14.25" customHeight="1">
      <c r="D30" s="30">
        <f>SUM(D25:D29)</f>
        <v>57.17</v>
      </c>
      <c r="E30" s="20"/>
      <c r="L30" s="150"/>
      <c r="M30" s="150"/>
      <c r="N30" s="87"/>
      <c r="R30" s="150"/>
    </row>
    <row r="31" spans="2:18" ht="14.25" customHeight="1">
      <c r="D31" s="20"/>
      <c r="E31" s="20"/>
      <c r="L31" s="150"/>
      <c r="M31" s="150"/>
      <c r="N31" s="87"/>
      <c r="R31" s="150"/>
    </row>
    <row r="32" spans="2:18" ht="14.25" customHeight="1">
      <c r="B32" s="241" t="s">
        <v>806</v>
      </c>
      <c r="D32" s="20"/>
      <c r="E32" s="20"/>
      <c r="L32" s="150"/>
      <c r="M32" s="150"/>
      <c r="N32" s="87"/>
      <c r="R32" s="150"/>
    </row>
    <row r="33" spans="2:19" ht="14.25" customHeight="1">
      <c r="B33" s="243">
        <v>44228</v>
      </c>
      <c r="C33" s="31">
        <v>928859658</v>
      </c>
      <c r="D33" s="244" t="s">
        <v>807</v>
      </c>
      <c r="E33" s="20">
        <v>7.97</v>
      </c>
      <c r="L33" s="150"/>
      <c r="M33" s="150"/>
      <c r="N33" s="87"/>
      <c r="R33" s="150"/>
    </row>
    <row r="34" spans="2:19" ht="14.25" customHeight="1">
      <c r="B34" s="245">
        <v>44228</v>
      </c>
      <c r="C34" s="31">
        <v>316422724</v>
      </c>
      <c r="D34" s="31" t="s">
        <v>808</v>
      </c>
      <c r="E34" s="20">
        <v>176</v>
      </c>
      <c r="F34" s="132"/>
      <c r="L34" s="150"/>
      <c r="M34" s="150"/>
      <c r="N34" s="87"/>
      <c r="R34" s="150"/>
    </row>
    <row r="35" spans="2:19" ht="14.25" customHeight="1">
      <c r="B35" s="245">
        <v>44257</v>
      </c>
      <c r="C35" s="31">
        <v>559097889</v>
      </c>
      <c r="D35" s="244" t="s">
        <v>809</v>
      </c>
      <c r="E35" s="20">
        <v>13.1</v>
      </c>
      <c r="I35" s="20"/>
      <c r="L35" s="150"/>
      <c r="M35" s="150"/>
      <c r="N35" s="87"/>
      <c r="R35" s="150"/>
    </row>
    <row r="36" spans="2:19" ht="14.25" customHeight="1">
      <c r="D36" s="20"/>
      <c r="E36" s="20"/>
      <c r="L36" s="150"/>
      <c r="M36" s="150"/>
      <c r="N36" s="87"/>
      <c r="R36" s="150"/>
    </row>
    <row r="37" spans="2:19" ht="14.25" customHeight="1">
      <c r="D37" s="20"/>
      <c r="E37" s="246">
        <f>SUM(E33:E36)</f>
        <v>197.07</v>
      </c>
      <c r="L37" s="150"/>
      <c r="M37" s="150"/>
      <c r="N37" s="87"/>
      <c r="R37" s="150"/>
    </row>
    <row r="38" spans="2:19" ht="14.25" customHeight="1">
      <c r="D38" s="20"/>
      <c r="L38" s="150"/>
      <c r="M38" s="150"/>
      <c r="N38" s="87"/>
      <c r="R38" s="150"/>
    </row>
    <row r="39" spans="2:19" ht="14.25" customHeight="1">
      <c r="L39" s="150"/>
      <c r="M39" s="150"/>
      <c r="N39" s="87"/>
      <c r="R39" s="150"/>
    </row>
    <row r="40" spans="2:19" ht="14.25" customHeight="1">
      <c r="L40" s="150"/>
      <c r="M40" s="150"/>
      <c r="N40" s="87"/>
      <c r="R40" s="150"/>
    </row>
    <row r="41" spans="2:19" ht="14.25" customHeight="1">
      <c r="L41" s="150"/>
      <c r="M41" s="150"/>
      <c r="N41" s="87"/>
      <c r="R41" s="150"/>
    </row>
    <row r="42" spans="2:19" ht="14.25" customHeight="1">
      <c r="L42" s="150"/>
      <c r="M42" s="150"/>
      <c r="N42" s="87"/>
      <c r="R42" s="87"/>
      <c r="S42" s="87"/>
    </row>
    <row r="43" spans="2:19" ht="14.25" customHeight="1">
      <c r="L43" s="150"/>
      <c r="M43" s="150"/>
      <c r="N43" s="87"/>
      <c r="R43" s="87"/>
      <c r="S43" s="87"/>
    </row>
    <row r="44" spans="2:19" ht="14.25" customHeight="1">
      <c r="L44" s="150"/>
      <c r="M44" s="150"/>
      <c r="N44" s="87"/>
      <c r="R44" s="150"/>
    </row>
    <row r="45" spans="2:19" ht="14.25" customHeight="1">
      <c r="L45" s="87"/>
      <c r="M45" s="87"/>
      <c r="N45" s="87"/>
      <c r="P45" s="87"/>
      <c r="R45" s="150"/>
    </row>
    <row r="46" spans="2:19" ht="14.25" customHeight="1">
      <c r="L46" s="150"/>
      <c r="M46" s="150"/>
      <c r="N46" s="87"/>
      <c r="R46" s="150"/>
    </row>
    <row r="47" spans="2:19" ht="14.25" customHeight="1">
      <c r="L47" s="87"/>
      <c r="M47" s="87"/>
      <c r="N47" s="87"/>
      <c r="P47" s="87"/>
      <c r="R47" s="150"/>
    </row>
    <row r="48" spans="2:19" ht="14.25" customHeight="1">
      <c r="L48" s="150"/>
      <c r="M48" s="150"/>
      <c r="N48" s="87"/>
      <c r="R48" s="150"/>
    </row>
    <row r="49" spans="12:18" ht="14.25" customHeight="1">
      <c r="L49" s="150"/>
      <c r="M49" s="150"/>
      <c r="N49" s="87"/>
      <c r="R49" s="150"/>
    </row>
    <row r="50" spans="12:18" ht="14.25" customHeight="1">
      <c r="L50" s="150"/>
      <c r="M50" s="150"/>
      <c r="N50" s="87"/>
      <c r="R50" s="150"/>
    </row>
    <row r="51" spans="12:18" ht="14.25" customHeight="1">
      <c r="L51" s="150"/>
      <c r="M51" s="150"/>
      <c r="N51" s="87"/>
      <c r="R51" s="150"/>
    </row>
    <row r="52" spans="12:18" ht="14.25" customHeight="1">
      <c r="L52" s="150"/>
      <c r="M52" s="150"/>
      <c r="N52" s="87"/>
      <c r="R52" s="150"/>
    </row>
    <row r="53" spans="12:18" ht="14.25" customHeight="1">
      <c r="L53" s="150"/>
      <c r="M53" s="150"/>
      <c r="N53" s="87"/>
      <c r="R53" s="150"/>
    </row>
    <row r="54" spans="12:18" ht="14.25" customHeight="1">
      <c r="L54" s="150"/>
      <c r="M54" s="150"/>
      <c r="N54" s="87"/>
      <c r="R54" s="150"/>
    </row>
    <row r="55" spans="12:18" ht="14.25" customHeight="1">
      <c r="L55" s="87"/>
      <c r="M55" s="87"/>
      <c r="N55" s="87"/>
      <c r="P55" s="87"/>
      <c r="R55" s="150"/>
    </row>
    <row r="56" spans="12:18" ht="14.25" customHeight="1">
      <c r="L56" s="150"/>
      <c r="M56" s="150"/>
      <c r="N56" s="87"/>
      <c r="R56" s="150"/>
    </row>
    <row r="57" spans="12:18" ht="14.25" customHeight="1">
      <c r="L57" s="150"/>
      <c r="M57" s="150"/>
      <c r="N57" s="87"/>
      <c r="R57" s="150"/>
    </row>
    <row r="58" spans="12:18" ht="14.25" customHeight="1">
      <c r="L58" s="150"/>
      <c r="M58" s="150"/>
      <c r="N58" s="87"/>
      <c r="R58" s="150"/>
    </row>
    <row r="59" spans="12:18" ht="14.25" customHeight="1">
      <c r="L59" s="150"/>
      <c r="M59" s="150"/>
      <c r="N59" s="87"/>
      <c r="R59" s="150"/>
    </row>
    <row r="60" spans="12:18" ht="14.25" customHeight="1">
      <c r="L60" s="150"/>
      <c r="M60" s="150"/>
      <c r="N60" s="87"/>
      <c r="R60" s="150"/>
    </row>
    <row r="61" spans="12:18" ht="14.25" customHeight="1">
      <c r="L61" s="150"/>
      <c r="M61" s="150"/>
      <c r="N61" s="87"/>
      <c r="R61" s="150"/>
    </row>
    <row r="62" spans="12:18" ht="14.25" customHeight="1">
      <c r="L62" s="4"/>
      <c r="M62" s="4"/>
      <c r="N62" s="87"/>
      <c r="R62" s="150"/>
    </row>
    <row r="63" spans="12:18" ht="14.25" customHeight="1">
      <c r="L63" s="4"/>
      <c r="M63" s="4"/>
      <c r="N63" s="87"/>
      <c r="R63" s="150"/>
    </row>
    <row r="64" spans="12:18" ht="14.25" customHeight="1">
      <c r="L64" s="150"/>
      <c r="M64" s="150"/>
      <c r="N64" s="87"/>
      <c r="O64" s="87"/>
      <c r="R64" s="150"/>
    </row>
    <row r="65" spans="12:22" ht="14.25" customHeight="1">
      <c r="L65" s="150"/>
      <c r="M65" s="150"/>
      <c r="O65" s="87"/>
      <c r="U65" s="150"/>
    </row>
    <row r="66" spans="12:22" ht="14.25" customHeight="1">
      <c r="L66" s="87"/>
      <c r="M66" s="87"/>
      <c r="P66" s="87"/>
      <c r="U66" s="150"/>
    </row>
    <row r="67" spans="12:22" ht="14.25" customHeight="1">
      <c r="L67" s="87"/>
      <c r="M67" s="87"/>
      <c r="P67" s="87"/>
      <c r="U67" s="150"/>
    </row>
    <row r="68" spans="12:22" ht="14.25" customHeight="1">
      <c r="L68" s="87"/>
      <c r="M68" s="87"/>
      <c r="P68" s="87"/>
      <c r="U68" s="87"/>
    </row>
    <row r="69" spans="12:22" ht="14.25" customHeight="1">
      <c r="L69" s="150"/>
      <c r="M69" s="150"/>
      <c r="O69" s="87"/>
      <c r="U69" s="150"/>
    </row>
    <row r="70" spans="12:22" ht="14.25" customHeight="1">
      <c r="L70" s="150"/>
      <c r="M70" s="150"/>
      <c r="O70" s="87"/>
      <c r="U70" s="150"/>
    </row>
    <row r="71" spans="12:22" ht="14.25" customHeight="1">
      <c r="L71" s="150"/>
      <c r="M71" s="150"/>
      <c r="O71" s="87"/>
      <c r="U71" s="150"/>
    </row>
    <row r="72" spans="12:22" ht="14.25" customHeight="1">
      <c r="L72" s="150"/>
      <c r="M72" s="150"/>
      <c r="O72" s="87"/>
      <c r="U72" s="150"/>
    </row>
    <row r="73" spans="12:22" ht="14.25" customHeight="1">
      <c r="L73" s="150"/>
      <c r="M73" s="150"/>
      <c r="O73" s="87"/>
      <c r="U73" s="150"/>
    </row>
    <row r="74" spans="12:22" ht="14.25" customHeight="1">
      <c r="L74" s="150"/>
      <c r="M74" s="150"/>
      <c r="O74" s="87"/>
      <c r="U74" s="150"/>
    </row>
    <row r="75" spans="12:22" ht="14.25" customHeight="1">
      <c r="L75" s="87"/>
      <c r="M75" s="87"/>
      <c r="O75" s="87"/>
      <c r="P75" s="87"/>
      <c r="U75" s="150"/>
    </row>
    <row r="76" spans="12:22" ht="14.25" customHeight="1">
      <c r="L76" s="150"/>
      <c r="M76" s="150"/>
      <c r="O76" s="87"/>
      <c r="U76" s="150"/>
    </row>
    <row r="77" spans="12:22" ht="14.25" customHeight="1">
      <c r="L77" s="150"/>
      <c r="M77" s="150"/>
      <c r="O77" s="87"/>
      <c r="U77" s="87"/>
      <c r="V77" s="87"/>
    </row>
    <row r="78" spans="12:22" ht="14.25" customHeight="1">
      <c r="L78" s="87"/>
      <c r="M78" s="87"/>
      <c r="U78" s="87"/>
      <c r="V78" s="87"/>
    </row>
    <row r="79" spans="12:22" ht="14.25" customHeight="1">
      <c r="L79" s="87"/>
      <c r="M79" s="87"/>
      <c r="U79" s="87"/>
      <c r="V79" s="87"/>
    </row>
    <row r="80" spans="12:22" ht="14.25" customHeight="1">
      <c r="L80" s="87"/>
      <c r="M80" s="87"/>
    </row>
    <row r="81" spans="12:22" ht="14.25" customHeight="1">
      <c r="L81" s="87"/>
      <c r="M81" s="87"/>
      <c r="N81" s="87"/>
      <c r="O81" s="87"/>
      <c r="P81" s="87"/>
      <c r="R81" s="87"/>
      <c r="S81" s="87"/>
      <c r="U81" s="87"/>
      <c r="V81" s="87"/>
    </row>
    <row r="82" spans="12:22" ht="14.25" customHeight="1">
      <c r="L82" s="87"/>
      <c r="M82" s="87"/>
      <c r="S82" s="87"/>
      <c r="V82" s="87"/>
    </row>
    <row r="83" spans="12:22" ht="14.25" customHeight="1">
      <c r="L83" s="87"/>
      <c r="M83" s="87"/>
    </row>
    <row r="84" spans="12:22" ht="14.25" customHeight="1">
      <c r="L84" s="87"/>
      <c r="M84" s="87"/>
    </row>
    <row r="85" spans="12:22" ht="14.25" customHeight="1">
      <c r="L85" s="87"/>
      <c r="M85" s="87"/>
    </row>
    <row r="86" spans="12:22" ht="14.25" customHeight="1">
      <c r="L86" s="87"/>
      <c r="M86" s="87"/>
    </row>
    <row r="87" spans="12:22" ht="14.25" customHeight="1">
      <c r="L87" s="87"/>
      <c r="M87" s="87"/>
    </row>
    <row r="88" spans="12:22" ht="14.25" customHeight="1"/>
    <row r="89" spans="12:22" ht="14.25" customHeight="1"/>
    <row r="90" spans="12:22" ht="14.25" customHeight="1"/>
    <row r="91" spans="12:22" ht="14.25" customHeight="1"/>
    <row r="92" spans="12:22" ht="14.25" customHeight="1"/>
    <row r="93" spans="12:22" ht="14.25" customHeight="1"/>
    <row r="94" spans="12:22" ht="14.25" customHeight="1"/>
    <row r="95" spans="12:22" ht="14.25" customHeight="1"/>
    <row r="96" spans="12:22"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 right="0.7" top="0.75" bottom="0.75" header="0" footer="0"/>
  <pageSetup orientation="landscape"/>
  <legacy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FF66CC"/>
  </sheetPr>
  <dimension ref="A1:E1008"/>
  <sheetViews>
    <sheetView topLeftCell="A52" workbookViewId="0">
      <selection activeCell="A115" sqref="A115"/>
    </sheetView>
  </sheetViews>
  <sheetFormatPr defaultColWidth="14.453125" defaultRowHeight="15" customHeight="1"/>
  <cols>
    <col min="1" max="1" width="19.36328125" customWidth="1"/>
    <col min="2" max="2" width="16" customWidth="1"/>
    <col min="3" max="3" width="50.6328125" customWidth="1"/>
    <col min="4" max="4" width="13.453125" customWidth="1"/>
    <col min="5" max="5" width="14.36328125" customWidth="1"/>
    <col min="6" max="26" width="8.6328125" customWidth="1"/>
  </cols>
  <sheetData>
    <row r="1" spans="1:5" ht="14.25" customHeight="1">
      <c r="A1" s="389" t="s">
        <v>811</v>
      </c>
      <c r="B1" s="387"/>
      <c r="C1" s="387"/>
      <c r="D1" s="387"/>
      <c r="E1" s="387"/>
    </row>
    <row r="2" spans="1:5" ht="46.5" customHeight="1">
      <c r="A2" s="398" t="s">
        <v>812</v>
      </c>
      <c r="B2" s="387"/>
      <c r="C2" s="387"/>
      <c r="D2" s="387"/>
      <c r="E2" s="387"/>
    </row>
    <row r="3" spans="1:5" ht="14.25" customHeight="1">
      <c r="A3" s="248" t="s">
        <v>813</v>
      </c>
      <c r="B3" s="249" t="s">
        <v>814</v>
      </c>
      <c r="C3" s="248" t="s">
        <v>815</v>
      </c>
      <c r="D3" s="249" t="s">
        <v>816</v>
      </c>
      <c r="E3" s="248" t="s">
        <v>817</v>
      </c>
    </row>
    <row r="4" spans="1:5" ht="14.25" customHeight="1">
      <c r="A4" s="250" t="s">
        <v>818</v>
      </c>
      <c r="B4" s="250">
        <v>416385295</v>
      </c>
      <c r="C4" s="250" t="s">
        <v>212</v>
      </c>
      <c r="D4" s="251" t="s">
        <v>0</v>
      </c>
      <c r="E4" s="250">
        <v>299.47000000000003</v>
      </c>
    </row>
    <row r="5" spans="1:5" ht="14.25" customHeight="1">
      <c r="A5" s="250" t="s">
        <v>819</v>
      </c>
      <c r="B5" s="250">
        <v>416385295</v>
      </c>
      <c r="C5" s="250" t="s">
        <v>212</v>
      </c>
      <c r="D5" s="251" t="s">
        <v>0</v>
      </c>
      <c r="E5" s="250">
        <v>83</v>
      </c>
    </row>
    <row r="6" spans="1:5" ht="14.25" customHeight="1">
      <c r="A6" s="250" t="s">
        <v>820</v>
      </c>
      <c r="B6" s="250">
        <v>326597472</v>
      </c>
      <c r="C6" s="250" t="s">
        <v>821</v>
      </c>
      <c r="D6" s="251" t="s">
        <v>0</v>
      </c>
      <c r="E6" s="250">
        <v>15.54</v>
      </c>
    </row>
    <row r="7" spans="1:5" ht="14.25" customHeight="1">
      <c r="A7" s="250" t="s">
        <v>822</v>
      </c>
      <c r="B7" s="250" t="s">
        <v>823</v>
      </c>
      <c r="C7" s="250" t="s">
        <v>824</v>
      </c>
      <c r="D7" s="251" t="s">
        <v>0</v>
      </c>
      <c r="E7" s="250">
        <v>2.06</v>
      </c>
    </row>
    <row r="8" spans="1:5" ht="14.25" customHeight="1">
      <c r="A8" s="250" t="s">
        <v>825</v>
      </c>
      <c r="B8" s="250">
        <v>245719348</v>
      </c>
      <c r="C8" s="250" t="s">
        <v>533</v>
      </c>
      <c r="D8" s="251" t="s">
        <v>0</v>
      </c>
      <c r="E8" s="250">
        <v>7.39</v>
      </c>
    </row>
    <row r="9" spans="1:5" ht="14.25" customHeight="1">
      <c r="A9" s="250" t="s">
        <v>826</v>
      </c>
      <c r="B9" s="250">
        <v>207610984</v>
      </c>
      <c r="C9" s="250" t="s">
        <v>147</v>
      </c>
      <c r="D9" s="251" t="s">
        <v>0</v>
      </c>
      <c r="E9" s="250">
        <v>35.06</v>
      </c>
    </row>
    <row r="10" spans="1:5" ht="14.25" customHeight="1">
      <c r="A10" s="250" t="s">
        <v>827</v>
      </c>
      <c r="B10" s="250">
        <v>416385295</v>
      </c>
      <c r="C10" s="250" t="s">
        <v>212</v>
      </c>
      <c r="D10" s="251" t="s">
        <v>0</v>
      </c>
      <c r="E10" s="250">
        <v>189</v>
      </c>
    </row>
    <row r="11" spans="1:5" ht="14.25" customHeight="1">
      <c r="A11" s="250" t="s">
        <v>828</v>
      </c>
      <c r="B11" s="250">
        <v>623166067</v>
      </c>
      <c r="C11" s="250" t="s">
        <v>829</v>
      </c>
      <c r="D11" s="251" t="s">
        <v>0</v>
      </c>
      <c r="E11" s="250">
        <v>42</v>
      </c>
    </row>
    <row r="12" spans="1:5" ht="14.25" customHeight="1">
      <c r="A12" s="250" t="s">
        <v>830</v>
      </c>
      <c r="B12" s="250">
        <v>928387089</v>
      </c>
      <c r="C12" s="250" t="s">
        <v>357</v>
      </c>
      <c r="D12" s="251" t="s">
        <v>0</v>
      </c>
      <c r="E12" s="250">
        <v>40</v>
      </c>
    </row>
    <row r="13" spans="1:5" ht="14.25" customHeight="1">
      <c r="A13" s="250" t="s">
        <v>831</v>
      </c>
      <c r="B13" s="250" t="s">
        <v>823</v>
      </c>
      <c r="C13" s="250" t="s">
        <v>824</v>
      </c>
      <c r="D13" s="251" t="s">
        <v>0</v>
      </c>
      <c r="E13" s="250">
        <v>2.84</v>
      </c>
    </row>
    <row r="14" spans="1:5" ht="14.25" customHeight="1">
      <c r="A14" s="250" t="s">
        <v>832</v>
      </c>
      <c r="B14" s="250">
        <v>245719348</v>
      </c>
      <c r="C14" s="250" t="s">
        <v>533</v>
      </c>
      <c r="D14" s="251" t="s">
        <v>0</v>
      </c>
      <c r="E14" s="250">
        <v>7.39</v>
      </c>
    </row>
    <row r="15" spans="1:5" ht="14.25" customHeight="1">
      <c r="A15" s="250" t="s">
        <v>833</v>
      </c>
      <c r="B15" s="250">
        <v>159631388</v>
      </c>
      <c r="C15" s="250" t="s">
        <v>834</v>
      </c>
      <c r="D15" s="251" t="s">
        <v>0</v>
      </c>
      <c r="E15" s="250">
        <v>13</v>
      </c>
    </row>
    <row r="16" spans="1:5" ht="14.25" customHeight="1">
      <c r="A16" s="250" t="s">
        <v>835</v>
      </c>
      <c r="B16" s="250">
        <v>207610984</v>
      </c>
      <c r="C16" s="250" t="s">
        <v>147</v>
      </c>
      <c r="D16" s="251" t="s">
        <v>0</v>
      </c>
      <c r="E16" s="250">
        <v>0.49</v>
      </c>
    </row>
    <row r="17" spans="1:5" ht="14.25" customHeight="1">
      <c r="A17" s="250" t="s">
        <v>836</v>
      </c>
      <c r="B17" s="250">
        <v>416385295</v>
      </c>
      <c r="C17" s="250" t="s">
        <v>212</v>
      </c>
      <c r="D17" s="251" t="s">
        <v>0</v>
      </c>
      <c r="E17" s="250">
        <v>169</v>
      </c>
    </row>
    <row r="18" spans="1:5" ht="14.25" customHeight="1">
      <c r="A18" s="250" t="s">
        <v>837</v>
      </c>
      <c r="B18" s="250">
        <v>326597472</v>
      </c>
      <c r="C18" s="250" t="s">
        <v>821</v>
      </c>
      <c r="D18" s="251" t="s">
        <v>0</v>
      </c>
      <c r="E18" s="250">
        <v>14.22</v>
      </c>
    </row>
    <row r="19" spans="1:5" ht="14.25" customHeight="1">
      <c r="A19" s="250" t="s">
        <v>838</v>
      </c>
      <c r="B19" s="250" t="s">
        <v>823</v>
      </c>
      <c r="C19" s="250" t="s">
        <v>824</v>
      </c>
      <c r="D19" s="251" t="s">
        <v>0</v>
      </c>
      <c r="E19" s="250">
        <v>2.64</v>
      </c>
    </row>
    <row r="20" spans="1:5" ht="14.25" customHeight="1">
      <c r="A20" s="250" t="s">
        <v>833</v>
      </c>
      <c r="B20" s="250">
        <v>245719348</v>
      </c>
      <c r="C20" s="250" t="s">
        <v>533</v>
      </c>
      <c r="D20" s="251" t="s">
        <v>0</v>
      </c>
      <c r="E20" s="250">
        <v>7.39</v>
      </c>
    </row>
    <row r="21" spans="1:5" ht="14.25" customHeight="1">
      <c r="A21" s="250" t="s">
        <v>839</v>
      </c>
      <c r="B21" s="250">
        <v>416385295</v>
      </c>
      <c r="C21" s="250" t="s">
        <v>212</v>
      </c>
      <c r="D21" s="251" t="s">
        <v>0</v>
      </c>
      <c r="E21" s="250">
        <v>83</v>
      </c>
    </row>
    <row r="22" spans="1:5" ht="14.25" customHeight="1">
      <c r="A22" s="250" t="s">
        <v>628</v>
      </c>
      <c r="B22" s="250" t="s">
        <v>823</v>
      </c>
      <c r="C22" s="250" t="s">
        <v>824</v>
      </c>
      <c r="D22" s="251" t="s">
        <v>0</v>
      </c>
      <c r="E22" s="250">
        <v>2.33</v>
      </c>
    </row>
    <row r="23" spans="1:5" ht="14.25" customHeight="1">
      <c r="A23" s="250" t="s">
        <v>840</v>
      </c>
      <c r="B23" s="250">
        <v>245719348</v>
      </c>
      <c r="C23" s="250" t="s">
        <v>533</v>
      </c>
      <c r="D23" s="251" t="s">
        <v>0</v>
      </c>
      <c r="E23" s="250">
        <v>7.39</v>
      </c>
    </row>
    <row r="24" spans="1:5" ht="14.25" customHeight="1">
      <c r="A24" s="250" t="s">
        <v>841</v>
      </c>
      <c r="B24" s="250">
        <v>711645848</v>
      </c>
      <c r="C24" s="250" t="s">
        <v>842</v>
      </c>
      <c r="D24" s="251" t="s">
        <v>0</v>
      </c>
      <c r="E24" s="250">
        <v>10</v>
      </c>
    </row>
    <row r="25" spans="1:5" ht="14.25" customHeight="1">
      <c r="A25" s="250" t="s">
        <v>843</v>
      </c>
      <c r="B25" s="250">
        <v>104169792</v>
      </c>
      <c r="C25" s="250" t="s">
        <v>844</v>
      </c>
      <c r="D25" s="251" t="s">
        <v>0</v>
      </c>
      <c r="E25" s="250">
        <v>10.99</v>
      </c>
    </row>
    <row r="26" spans="1:5" ht="14.25" customHeight="1">
      <c r="A26" s="250" t="s">
        <v>633</v>
      </c>
      <c r="B26" s="250" t="s">
        <v>823</v>
      </c>
      <c r="C26" s="250" t="s">
        <v>824</v>
      </c>
      <c r="D26" s="251" t="s">
        <v>0</v>
      </c>
      <c r="E26" s="250">
        <v>2.38</v>
      </c>
    </row>
    <row r="27" spans="1:5" ht="14.25" customHeight="1">
      <c r="A27" s="250" t="s">
        <v>845</v>
      </c>
      <c r="B27" s="250">
        <v>245719348</v>
      </c>
      <c r="C27" s="250" t="s">
        <v>533</v>
      </c>
      <c r="D27" s="251" t="s">
        <v>0</v>
      </c>
      <c r="E27" s="250">
        <v>7.39</v>
      </c>
    </row>
    <row r="28" spans="1:5" ht="14.25" customHeight="1">
      <c r="A28" s="250" t="s">
        <v>846</v>
      </c>
      <c r="B28" s="250">
        <v>416385295</v>
      </c>
      <c r="C28" s="250" t="s">
        <v>212</v>
      </c>
      <c r="D28" s="251" t="s">
        <v>0</v>
      </c>
      <c r="E28" s="250">
        <v>176</v>
      </c>
    </row>
    <row r="29" spans="1:5" ht="14.25" customHeight="1">
      <c r="A29" s="250" t="s">
        <v>847</v>
      </c>
      <c r="B29" s="250">
        <v>706651637</v>
      </c>
      <c r="C29" s="250" t="s">
        <v>848</v>
      </c>
      <c r="D29" s="251" t="s">
        <v>0</v>
      </c>
      <c r="E29" s="250">
        <v>236.78</v>
      </c>
    </row>
    <row r="30" spans="1:5" ht="14.25" customHeight="1">
      <c r="A30" s="250" t="s">
        <v>847</v>
      </c>
      <c r="B30" s="250">
        <v>934652707</v>
      </c>
      <c r="C30" s="250" t="s">
        <v>849</v>
      </c>
      <c r="D30" s="251" t="s">
        <v>0</v>
      </c>
      <c r="E30" s="250">
        <v>198.87</v>
      </c>
    </row>
    <row r="31" spans="1:5" ht="14.25" customHeight="1">
      <c r="A31" s="250" t="s">
        <v>850</v>
      </c>
      <c r="B31" s="250" t="s">
        <v>823</v>
      </c>
      <c r="C31" s="250" t="s">
        <v>824</v>
      </c>
      <c r="D31" s="251" t="s">
        <v>0</v>
      </c>
      <c r="E31" s="250">
        <v>2.34</v>
      </c>
    </row>
    <row r="32" spans="1:5" ht="14.25" customHeight="1">
      <c r="A32" s="250" t="s">
        <v>851</v>
      </c>
      <c r="B32" s="250">
        <v>245719348</v>
      </c>
      <c r="C32" s="250" t="s">
        <v>533</v>
      </c>
      <c r="D32" s="251" t="s">
        <v>0</v>
      </c>
      <c r="E32" s="250">
        <v>7.39</v>
      </c>
    </row>
    <row r="33" spans="1:5" ht="14.25" customHeight="1">
      <c r="A33" s="250" t="s">
        <v>852</v>
      </c>
      <c r="B33" s="250">
        <v>416385295</v>
      </c>
      <c r="C33" s="250" t="s">
        <v>212</v>
      </c>
      <c r="D33" s="251" t="s">
        <v>0</v>
      </c>
      <c r="E33" s="250">
        <v>83</v>
      </c>
    </row>
    <row r="34" spans="1:5" ht="14.25" customHeight="1">
      <c r="A34" s="250" t="s">
        <v>853</v>
      </c>
      <c r="B34" s="250">
        <v>440498250</v>
      </c>
      <c r="C34" s="250" t="s">
        <v>854</v>
      </c>
      <c r="D34" s="251" t="s">
        <v>0</v>
      </c>
      <c r="E34" s="250">
        <v>63</v>
      </c>
    </row>
    <row r="35" spans="1:5" ht="14.25" customHeight="1">
      <c r="A35" s="250" t="s">
        <v>649</v>
      </c>
      <c r="B35" s="250">
        <v>326597472</v>
      </c>
      <c r="C35" s="250" t="s">
        <v>821</v>
      </c>
      <c r="D35" s="251" t="s">
        <v>0</v>
      </c>
      <c r="E35" s="250">
        <v>14.22</v>
      </c>
    </row>
    <row r="36" spans="1:5" ht="14.25" customHeight="1">
      <c r="A36" s="250" t="s">
        <v>739</v>
      </c>
      <c r="B36" s="250" t="s">
        <v>823</v>
      </c>
      <c r="C36" s="250" t="s">
        <v>824</v>
      </c>
      <c r="D36" s="251" t="s">
        <v>0</v>
      </c>
      <c r="E36" s="250">
        <v>3.47</v>
      </c>
    </row>
    <row r="37" spans="1:5" ht="14.25" customHeight="1">
      <c r="A37" s="250" t="s">
        <v>650</v>
      </c>
      <c r="B37" s="250">
        <v>257767651</v>
      </c>
      <c r="C37" s="250" t="s">
        <v>722</v>
      </c>
      <c r="D37" s="251" t="s">
        <v>0</v>
      </c>
      <c r="E37" s="250">
        <v>53.84</v>
      </c>
    </row>
    <row r="38" spans="1:5" ht="14.25" customHeight="1">
      <c r="A38" s="250" t="s">
        <v>855</v>
      </c>
      <c r="B38" s="250">
        <v>440437810</v>
      </c>
      <c r="C38" s="250" t="s">
        <v>723</v>
      </c>
      <c r="D38" s="251" t="s">
        <v>0</v>
      </c>
      <c r="E38" s="250">
        <v>812</v>
      </c>
    </row>
    <row r="39" spans="1:5" ht="14.25" customHeight="1">
      <c r="A39" s="250" t="s">
        <v>856</v>
      </c>
      <c r="B39" s="250">
        <v>245719348</v>
      </c>
      <c r="C39" s="250" t="s">
        <v>533</v>
      </c>
      <c r="D39" s="251" t="s">
        <v>0</v>
      </c>
      <c r="E39" s="250">
        <v>7.39</v>
      </c>
    </row>
    <row r="40" spans="1:5" ht="14.25" customHeight="1">
      <c r="A40" s="250" t="s">
        <v>857</v>
      </c>
      <c r="B40" s="250">
        <v>207610984</v>
      </c>
      <c r="C40" s="250" t="s">
        <v>147</v>
      </c>
      <c r="D40" s="251" t="s">
        <v>0</v>
      </c>
      <c r="E40" s="250">
        <v>0.49</v>
      </c>
    </row>
    <row r="41" spans="1:5" ht="14.25" customHeight="1">
      <c r="A41" s="250" t="s">
        <v>858</v>
      </c>
      <c r="B41" s="250">
        <v>416385295</v>
      </c>
      <c r="C41" s="250" t="s">
        <v>212</v>
      </c>
      <c r="D41" s="251" t="s">
        <v>0</v>
      </c>
      <c r="E41" s="250">
        <v>336</v>
      </c>
    </row>
    <row r="42" spans="1:5" ht="14.25" customHeight="1">
      <c r="A42" s="250" t="s">
        <v>656</v>
      </c>
      <c r="B42" s="250">
        <v>934652707</v>
      </c>
      <c r="C42" s="250" t="s">
        <v>849</v>
      </c>
      <c r="D42" s="251" t="s">
        <v>0</v>
      </c>
      <c r="E42" s="250">
        <v>17</v>
      </c>
    </row>
    <row r="43" spans="1:5" ht="14.25" customHeight="1">
      <c r="A43" s="250" t="s">
        <v>859</v>
      </c>
      <c r="B43" s="250">
        <v>155847044</v>
      </c>
      <c r="C43" s="250" t="s">
        <v>578</v>
      </c>
      <c r="D43" s="251" t="s">
        <v>0</v>
      </c>
      <c r="E43" s="250">
        <v>36.22</v>
      </c>
    </row>
    <row r="44" spans="1:5" ht="14.25" customHeight="1">
      <c r="A44" s="250" t="s">
        <v>659</v>
      </c>
      <c r="B44" s="250">
        <v>366952259</v>
      </c>
      <c r="C44" s="250" t="s">
        <v>860</v>
      </c>
      <c r="D44" s="251" t="s">
        <v>0</v>
      </c>
      <c r="E44" s="250">
        <v>18</v>
      </c>
    </row>
    <row r="45" spans="1:5" ht="14.25" customHeight="1">
      <c r="A45" s="250" t="s">
        <v>861</v>
      </c>
      <c r="B45" s="250" t="s">
        <v>823</v>
      </c>
      <c r="C45" s="250" t="s">
        <v>824</v>
      </c>
      <c r="D45" s="251" t="s">
        <v>0</v>
      </c>
      <c r="E45" s="250">
        <v>4.0599999999999996</v>
      </c>
    </row>
    <row r="46" spans="1:5" ht="14.25" customHeight="1">
      <c r="A46" s="250" t="s">
        <v>862</v>
      </c>
      <c r="B46" s="250">
        <v>791949960</v>
      </c>
      <c r="C46" s="250" t="s">
        <v>863</v>
      </c>
      <c r="D46" s="251" t="s">
        <v>0</v>
      </c>
      <c r="E46" s="250">
        <v>373.6</v>
      </c>
    </row>
    <row r="47" spans="1:5" ht="14.25" customHeight="1">
      <c r="A47" s="250" t="s">
        <v>650</v>
      </c>
      <c r="B47" s="250">
        <v>257767651</v>
      </c>
      <c r="C47" s="250" t="s">
        <v>722</v>
      </c>
      <c r="D47" s="251" t="s">
        <v>0</v>
      </c>
      <c r="E47" s="250">
        <v>60.73</v>
      </c>
    </row>
    <row r="48" spans="1:5" ht="14.25" customHeight="1">
      <c r="A48" s="250" t="s">
        <v>864</v>
      </c>
      <c r="B48" s="250">
        <v>245719348</v>
      </c>
      <c r="C48" s="250" t="s">
        <v>533</v>
      </c>
      <c r="D48" s="251" t="s">
        <v>0</v>
      </c>
      <c r="E48" s="250">
        <v>7.39</v>
      </c>
    </row>
    <row r="49" spans="1:5" ht="14.25" customHeight="1">
      <c r="A49" s="250" t="s">
        <v>865</v>
      </c>
      <c r="B49" s="250">
        <v>207610984</v>
      </c>
      <c r="C49" s="250" t="s">
        <v>147</v>
      </c>
      <c r="D49" s="251" t="s">
        <v>0</v>
      </c>
      <c r="E49" s="250">
        <v>24.26</v>
      </c>
    </row>
    <row r="50" spans="1:5" ht="14.25" customHeight="1">
      <c r="A50" s="250" t="s">
        <v>866</v>
      </c>
      <c r="B50" s="250" t="s">
        <v>823</v>
      </c>
      <c r="C50" s="250" t="s">
        <v>824</v>
      </c>
      <c r="D50" s="251" t="s">
        <v>0</v>
      </c>
      <c r="E50" s="250">
        <v>4.68</v>
      </c>
    </row>
    <row r="51" spans="1:5" ht="14.25" customHeight="1">
      <c r="A51" s="250" t="s">
        <v>867</v>
      </c>
      <c r="B51" s="250">
        <v>529344239</v>
      </c>
      <c r="C51" s="250" t="s">
        <v>868</v>
      </c>
      <c r="D51" s="251" t="s">
        <v>0</v>
      </c>
      <c r="E51" s="250">
        <v>19</v>
      </c>
    </row>
    <row r="52" spans="1:5" ht="14.25" customHeight="1">
      <c r="A52" s="250" t="s">
        <v>861</v>
      </c>
      <c r="B52" s="250">
        <v>245719348</v>
      </c>
      <c r="C52" s="250" t="s">
        <v>533</v>
      </c>
      <c r="D52" s="251" t="s">
        <v>0</v>
      </c>
      <c r="E52" s="250">
        <v>7.39</v>
      </c>
    </row>
    <row r="53" spans="1:5" ht="14.25" customHeight="1">
      <c r="A53" s="250" t="s">
        <v>869</v>
      </c>
      <c r="B53" s="250">
        <v>416385295</v>
      </c>
      <c r="C53" s="250" t="s">
        <v>212</v>
      </c>
      <c r="D53" s="251" t="s">
        <v>0</v>
      </c>
      <c r="E53" s="250">
        <v>44</v>
      </c>
    </row>
    <row r="54" spans="1:5" ht="14.25" customHeight="1">
      <c r="A54" s="250" t="s">
        <v>672</v>
      </c>
      <c r="B54" s="250">
        <v>326597472</v>
      </c>
      <c r="C54" s="250" t="s">
        <v>821</v>
      </c>
      <c r="D54" s="251" t="s">
        <v>0</v>
      </c>
      <c r="E54" s="250">
        <v>14.22</v>
      </c>
    </row>
    <row r="55" spans="1:5" ht="14.25" customHeight="1">
      <c r="A55" s="250" t="s">
        <v>675</v>
      </c>
      <c r="B55" s="250">
        <v>928859658</v>
      </c>
      <c r="C55" s="250" t="s">
        <v>209</v>
      </c>
      <c r="D55" s="251" t="s">
        <v>0</v>
      </c>
      <c r="E55" s="250">
        <v>16</v>
      </c>
    </row>
    <row r="56" spans="1:5" ht="14.25" customHeight="1">
      <c r="A56" s="250" t="s">
        <v>870</v>
      </c>
      <c r="B56" s="250" t="s">
        <v>823</v>
      </c>
      <c r="C56" s="250" t="s">
        <v>824</v>
      </c>
      <c r="D56" s="251" t="s">
        <v>0</v>
      </c>
      <c r="E56" s="250">
        <v>4.8600000000000003</v>
      </c>
    </row>
    <row r="57" spans="1:5" ht="14.25" customHeight="1">
      <c r="A57" s="250" t="s">
        <v>674</v>
      </c>
      <c r="B57" s="250">
        <v>31782818</v>
      </c>
      <c r="C57" s="250" t="s">
        <v>871</v>
      </c>
      <c r="D57" s="251" t="s">
        <v>0</v>
      </c>
      <c r="E57" s="250">
        <v>150</v>
      </c>
    </row>
    <row r="58" spans="1:5" ht="14.25" customHeight="1">
      <c r="A58" s="250" t="s">
        <v>866</v>
      </c>
      <c r="B58" s="250">
        <v>245719348</v>
      </c>
      <c r="C58" s="250" t="s">
        <v>533</v>
      </c>
      <c r="D58" s="251" t="s">
        <v>0</v>
      </c>
      <c r="E58" s="250">
        <v>7.39</v>
      </c>
    </row>
    <row r="59" spans="1:5" ht="14.25" customHeight="1">
      <c r="A59" s="250" t="s">
        <v>684</v>
      </c>
      <c r="B59" s="250" t="s">
        <v>823</v>
      </c>
      <c r="C59" s="250" t="s">
        <v>824</v>
      </c>
      <c r="D59" s="251" t="s">
        <v>0</v>
      </c>
      <c r="E59" s="250">
        <v>5.24</v>
      </c>
    </row>
    <row r="60" spans="1:5" ht="14.25" customHeight="1">
      <c r="A60" s="250" t="s">
        <v>870</v>
      </c>
      <c r="B60" s="250">
        <v>245719348</v>
      </c>
      <c r="C60" s="250" t="s">
        <v>533</v>
      </c>
      <c r="D60" s="251" t="s">
        <v>0</v>
      </c>
      <c r="E60" s="250">
        <v>7.39</v>
      </c>
    </row>
    <row r="61" spans="1:5" ht="14.25" customHeight="1">
      <c r="A61" s="250" t="s">
        <v>684</v>
      </c>
      <c r="B61" s="250">
        <v>207610984</v>
      </c>
      <c r="C61" s="250" t="s">
        <v>147</v>
      </c>
      <c r="D61" s="251" t="s">
        <v>0</v>
      </c>
      <c r="E61" s="250">
        <v>0.49</v>
      </c>
    </row>
    <row r="62" spans="1:5" ht="14.25" customHeight="1">
      <c r="A62" s="250" t="s">
        <v>872</v>
      </c>
      <c r="B62" s="250">
        <v>416385295</v>
      </c>
      <c r="C62" s="250" t="s">
        <v>212</v>
      </c>
      <c r="D62" s="251" t="s">
        <v>0</v>
      </c>
      <c r="E62" s="250">
        <v>83</v>
      </c>
    </row>
    <row r="63" spans="1:5" ht="14.25" customHeight="1">
      <c r="A63" s="250" t="s">
        <v>684</v>
      </c>
      <c r="B63" s="250" t="s">
        <v>823</v>
      </c>
      <c r="C63" s="250" t="s">
        <v>824</v>
      </c>
      <c r="D63" s="251" t="s">
        <v>0</v>
      </c>
      <c r="E63" s="250">
        <v>4.46</v>
      </c>
    </row>
    <row r="64" spans="1:5" ht="14.25" customHeight="1">
      <c r="A64" s="250" t="s">
        <v>684</v>
      </c>
      <c r="B64" s="250">
        <v>245719348</v>
      </c>
      <c r="C64" s="250" t="s">
        <v>533</v>
      </c>
      <c r="D64" s="251" t="s">
        <v>0</v>
      </c>
      <c r="E64" s="250">
        <v>20.51</v>
      </c>
    </row>
    <row r="65" spans="1:5" ht="14.25" customHeight="1">
      <c r="A65" s="243" t="s">
        <v>1079</v>
      </c>
      <c r="B65" s="250">
        <v>928859658</v>
      </c>
      <c r="C65" s="250" t="s">
        <v>807</v>
      </c>
      <c r="D65" s="251" t="s">
        <v>0</v>
      </c>
      <c r="E65" s="250">
        <v>7.97</v>
      </c>
    </row>
    <row r="66" spans="1:5" ht="14.25" customHeight="1">
      <c r="A66" s="243" t="s">
        <v>1079</v>
      </c>
      <c r="B66" s="250">
        <v>316422724</v>
      </c>
      <c r="C66" s="250" t="s">
        <v>808</v>
      </c>
      <c r="D66" s="251" t="s">
        <v>0</v>
      </c>
      <c r="E66" s="250">
        <v>176</v>
      </c>
    </row>
    <row r="67" spans="1:5" ht="14.25" customHeight="1">
      <c r="A67" s="243" t="s">
        <v>1079</v>
      </c>
      <c r="B67" s="250">
        <v>559097889</v>
      </c>
      <c r="C67" s="250" t="s">
        <v>809</v>
      </c>
      <c r="D67" s="251" t="s">
        <v>0</v>
      </c>
      <c r="E67" s="250">
        <v>13.1</v>
      </c>
    </row>
    <row r="68" spans="1:5" ht="14.25" customHeight="1">
      <c r="A68" s="243" t="s">
        <v>1079</v>
      </c>
      <c r="B68" s="250"/>
      <c r="C68" s="250" t="s">
        <v>1080</v>
      </c>
      <c r="D68" s="251" t="s">
        <v>0</v>
      </c>
      <c r="E68" s="250">
        <v>9.19</v>
      </c>
    </row>
    <row r="69" spans="1:5" ht="14.25" customHeight="1">
      <c r="A69" s="243" t="s">
        <v>1079</v>
      </c>
      <c r="B69" s="250"/>
      <c r="C69" s="250" t="s">
        <v>1081</v>
      </c>
      <c r="D69" s="251" t="s">
        <v>0</v>
      </c>
      <c r="E69" s="250">
        <v>0.49</v>
      </c>
    </row>
    <row r="70" spans="1:5" ht="14.25" customHeight="1">
      <c r="A70" s="243" t="s">
        <v>1079</v>
      </c>
      <c r="B70" s="250"/>
      <c r="C70" s="250" t="s">
        <v>1082</v>
      </c>
      <c r="D70" s="251" t="s">
        <v>0</v>
      </c>
      <c r="E70" s="250">
        <v>41.67</v>
      </c>
    </row>
    <row r="71" spans="1:5" ht="14.25" customHeight="1">
      <c r="A71" s="243" t="s">
        <v>1079</v>
      </c>
      <c r="B71" s="250"/>
      <c r="C71" s="250" t="s">
        <v>1083</v>
      </c>
      <c r="D71" s="251" t="s">
        <v>0</v>
      </c>
      <c r="E71" s="250">
        <v>-2.15</v>
      </c>
    </row>
    <row r="72" spans="1:5" ht="14.25" customHeight="1">
      <c r="A72" s="243" t="s">
        <v>1079</v>
      </c>
      <c r="B72" s="250"/>
      <c r="C72" s="250" t="s">
        <v>805</v>
      </c>
      <c r="D72" s="251" t="s">
        <v>0</v>
      </c>
      <c r="E72" s="250">
        <v>7.97</v>
      </c>
    </row>
    <row r="73" spans="1:5" ht="21" customHeight="1">
      <c r="A73" s="250"/>
      <c r="B73" s="250"/>
      <c r="C73" s="250"/>
      <c r="D73" s="250"/>
      <c r="E73" s="250"/>
    </row>
    <row r="74" spans="1:5" ht="22.5" customHeight="1">
      <c r="A74" s="5" t="s">
        <v>873</v>
      </c>
      <c r="D74" s="46"/>
    </row>
    <row r="75" spans="1:5" ht="17.25" customHeight="1">
      <c r="A75" s="5" t="s">
        <v>874</v>
      </c>
      <c r="D75" s="46"/>
      <c r="E75" s="252">
        <f>SUM(E3:E74)</f>
        <v>4232.8899999999994</v>
      </c>
    </row>
    <row r="76" spans="1:5" ht="9" customHeight="1">
      <c r="D76" s="46"/>
    </row>
    <row r="77" spans="1:5" ht="43.5" customHeight="1">
      <c r="A77" s="398" t="s">
        <v>875</v>
      </c>
      <c r="B77" s="387"/>
      <c r="C77" s="387"/>
      <c r="D77" s="387"/>
      <c r="E77" s="387"/>
    </row>
    <row r="78" spans="1:5" ht="30.75" customHeight="1">
      <c r="A78" s="398" t="s">
        <v>876</v>
      </c>
      <c r="B78" s="387"/>
      <c r="C78" s="387"/>
      <c r="D78" s="387"/>
      <c r="E78" s="387"/>
    </row>
    <row r="79" spans="1:5" ht="14.25" customHeight="1">
      <c r="A79" s="5" t="s">
        <v>877</v>
      </c>
      <c r="D79" s="46" t="s">
        <v>878</v>
      </c>
    </row>
    <row r="80" spans="1:5" ht="14.25" customHeight="1">
      <c r="A80" s="5" t="s">
        <v>879</v>
      </c>
      <c r="D80" s="46"/>
    </row>
    <row r="81" spans="1:5" ht="19.5" customHeight="1">
      <c r="A81" s="399" t="s">
        <v>880</v>
      </c>
      <c r="B81" s="400"/>
      <c r="C81" s="400"/>
      <c r="D81" s="400"/>
      <c r="E81" s="401"/>
    </row>
    <row r="82" spans="1:5" ht="44.25" customHeight="1">
      <c r="A82" s="393" t="s">
        <v>881</v>
      </c>
      <c r="B82" s="387"/>
      <c r="C82" s="387"/>
      <c r="D82" s="387"/>
      <c r="E82" s="394"/>
    </row>
    <row r="83" spans="1:5" ht="57" customHeight="1">
      <c r="A83" s="395" t="s">
        <v>882</v>
      </c>
      <c r="B83" s="396"/>
      <c r="C83" s="396"/>
      <c r="D83" s="396"/>
      <c r="E83" s="397"/>
    </row>
    <row r="84" spans="1:5" ht="14.25" customHeight="1">
      <c r="A84" s="74" t="s">
        <v>883</v>
      </c>
      <c r="C84" s="31" t="s">
        <v>884</v>
      </c>
      <c r="D84" s="46"/>
    </row>
    <row r="85" spans="1:5" ht="14.25" customHeight="1">
      <c r="D85" s="46"/>
    </row>
    <row r="86" spans="1:5" ht="14.25" customHeight="1">
      <c r="D86" s="46"/>
    </row>
    <row r="87" spans="1:5" ht="14.25" customHeight="1">
      <c r="D87" s="46"/>
    </row>
    <row r="88" spans="1:5" ht="14.25" customHeight="1">
      <c r="D88" s="46"/>
    </row>
    <row r="89" spans="1:5" ht="14.25" customHeight="1">
      <c r="D89" s="46"/>
    </row>
    <row r="90" spans="1:5" ht="14.25" customHeight="1">
      <c r="D90" s="46"/>
    </row>
    <row r="91" spans="1:5" ht="14.25" customHeight="1">
      <c r="D91" s="46"/>
    </row>
    <row r="92" spans="1:5" ht="14.25" customHeight="1">
      <c r="D92" s="46"/>
    </row>
    <row r="93" spans="1:5" ht="14.25" customHeight="1">
      <c r="D93" s="46"/>
    </row>
    <row r="94" spans="1:5" ht="14.25" customHeight="1">
      <c r="D94" s="46"/>
    </row>
    <row r="95" spans="1:5" ht="14.25" customHeight="1">
      <c r="D95" s="46"/>
    </row>
    <row r="96" spans="1:5" ht="14.25" customHeight="1">
      <c r="D96" s="46"/>
    </row>
    <row r="97" spans="4:4" ht="14.25" customHeight="1">
      <c r="D97" s="46"/>
    </row>
    <row r="98" spans="4:4" ht="14.25" customHeight="1">
      <c r="D98" s="46"/>
    </row>
    <row r="99" spans="4:4" ht="14.25" customHeight="1">
      <c r="D99" s="46"/>
    </row>
    <row r="100" spans="4:4" ht="14.25" customHeight="1">
      <c r="D100" s="46"/>
    </row>
    <row r="101" spans="4:4" ht="14.25" customHeight="1">
      <c r="D101" s="46"/>
    </row>
    <row r="102" spans="4:4" ht="14.25" customHeight="1">
      <c r="D102" s="46"/>
    </row>
    <row r="103" spans="4:4" ht="14.25" customHeight="1">
      <c r="D103" s="46"/>
    </row>
    <row r="104" spans="4:4" ht="14.25" customHeight="1">
      <c r="D104" s="46"/>
    </row>
    <row r="105" spans="4:4" ht="14.25" customHeight="1">
      <c r="D105" s="46"/>
    </row>
    <row r="106" spans="4:4" ht="14.25" customHeight="1">
      <c r="D106" s="46"/>
    </row>
    <row r="107" spans="4:4" ht="14.25" customHeight="1">
      <c r="D107" s="46"/>
    </row>
    <row r="108" spans="4:4" ht="14.25" customHeight="1">
      <c r="D108" s="46"/>
    </row>
    <row r="109" spans="4:4" ht="14.25" customHeight="1">
      <c r="D109" s="46"/>
    </row>
    <row r="110" spans="4:4" ht="14.25" customHeight="1">
      <c r="D110" s="46"/>
    </row>
    <row r="111" spans="4:4" ht="14.25" customHeight="1">
      <c r="D111" s="46"/>
    </row>
    <row r="112" spans="4:4" ht="14.25" customHeight="1">
      <c r="D112" s="46"/>
    </row>
    <row r="113" spans="4:4" ht="14.25" customHeight="1">
      <c r="D113" s="46"/>
    </row>
    <row r="114" spans="4:4" ht="14.25" customHeight="1">
      <c r="D114" s="46"/>
    </row>
    <row r="115" spans="4:4" ht="14.25" customHeight="1">
      <c r="D115" s="46"/>
    </row>
    <row r="116" spans="4:4" ht="14.25" customHeight="1">
      <c r="D116" s="46"/>
    </row>
    <row r="117" spans="4:4" ht="14.25" customHeight="1">
      <c r="D117" s="46"/>
    </row>
    <row r="118" spans="4:4" ht="14.25" customHeight="1">
      <c r="D118" s="46"/>
    </row>
    <row r="119" spans="4:4" ht="14.25" customHeight="1">
      <c r="D119" s="46"/>
    </row>
    <row r="120" spans="4:4" ht="14.25" customHeight="1">
      <c r="D120" s="46"/>
    </row>
    <row r="121" spans="4:4" ht="14.25" customHeight="1">
      <c r="D121" s="46"/>
    </row>
    <row r="122" spans="4:4" ht="14.25" customHeight="1">
      <c r="D122" s="46"/>
    </row>
    <row r="123" spans="4:4" ht="14.25" customHeight="1">
      <c r="D123" s="46"/>
    </row>
    <row r="124" spans="4:4" ht="14.25" customHeight="1">
      <c r="D124" s="46"/>
    </row>
    <row r="125" spans="4:4" ht="14.25" customHeight="1">
      <c r="D125" s="46"/>
    </row>
    <row r="126" spans="4:4" ht="14.25" customHeight="1">
      <c r="D126" s="46"/>
    </row>
    <row r="127" spans="4:4" ht="14.25" customHeight="1">
      <c r="D127" s="46"/>
    </row>
    <row r="128" spans="4:4" ht="14.25" customHeight="1">
      <c r="D128" s="46"/>
    </row>
    <row r="129" spans="4:4" ht="14.25" customHeight="1">
      <c r="D129" s="46"/>
    </row>
    <row r="130" spans="4:4" ht="14.25" customHeight="1">
      <c r="D130" s="46"/>
    </row>
    <row r="131" spans="4:4" ht="14.25" customHeight="1">
      <c r="D131" s="46"/>
    </row>
    <row r="132" spans="4:4" ht="14.25" customHeight="1">
      <c r="D132" s="46"/>
    </row>
    <row r="133" spans="4:4" ht="14.25" customHeight="1">
      <c r="D133" s="46"/>
    </row>
    <row r="134" spans="4:4" ht="14.25" customHeight="1">
      <c r="D134" s="46"/>
    </row>
    <row r="135" spans="4:4" ht="14.25" customHeight="1">
      <c r="D135" s="46"/>
    </row>
    <row r="136" spans="4:4" ht="14.25" customHeight="1">
      <c r="D136" s="46"/>
    </row>
    <row r="137" spans="4:4" ht="14.25" customHeight="1">
      <c r="D137" s="46"/>
    </row>
    <row r="138" spans="4:4" ht="14.25" customHeight="1">
      <c r="D138" s="46"/>
    </row>
    <row r="139" spans="4:4" ht="14.25" customHeight="1">
      <c r="D139" s="46"/>
    </row>
    <row r="140" spans="4:4" ht="14.25" customHeight="1">
      <c r="D140" s="46"/>
    </row>
    <row r="141" spans="4:4" ht="14.25" customHeight="1">
      <c r="D141" s="46"/>
    </row>
    <row r="142" spans="4:4" ht="14.25" customHeight="1">
      <c r="D142" s="46"/>
    </row>
    <row r="143" spans="4:4" ht="14.25" customHeight="1">
      <c r="D143" s="46"/>
    </row>
    <row r="144" spans="4:4" ht="14.25" customHeight="1">
      <c r="D144" s="46"/>
    </row>
    <row r="145" spans="4:4" ht="14.25" customHeight="1">
      <c r="D145" s="46"/>
    </row>
    <row r="146" spans="4:4" ht="14.25" customHeight="1">
      <c r="D146" s="46"/>
    </row>
    <row r="147" spans="4:4" ht="14.25" customHeight="1">
      <c r="D147" s="46"/>
    </row>
    <row r="148" spans="4:4" ht="14.25" customHeight="1">
      <c r="D148" s="46"/>
    </row>
    <row r="149" spans="4:4" ht="14.25" customHeight="1">
      <c r="D149" s="46"/>
    </row>
    <row r="150" spans="4:4" ht="14.25" customHeight="1">
      <c r="D150" s="46"/>
    </row>
    <row r="151" spans="4:4" ht="14.25" customHeight="1">
      <c r="D151" s="46"/>
    </row>
    <row r="152" spans="4:4" ht="14.25" customHeight="1">
      <c r="D152" s="46"/>
    </row>
    <row r="153" spans="4:4" ht="14.25" customHeight="1">
      <c r="D153" s="46"/>
    </row>
    <row r="154" spans="4:4" ht="14.25" customHeight="1">
      <c r="D154" s="46"/>
    </row>
    <row r="155" spans="4:4" ht="14.25" customHeight="1">
      <c r="D155" s="46"/>
    </row>
    <row r="156" spans="4:4" ht="14.25" customHeight="1">
      <c r="D156" s="46"/>
    </row>
    <row r="157" spans="4:4" ht="14.25" customHeight="1">
      <c r="D157" s="46"/>
    </row>
    <row r="158" spans="4:4" ht="14.25" customHeight="1">
      <c r="D158" s="46"/>
    </row>
    <row r="159" spans="4:4" ht="14.25" customHeight="1">
      <c r="D159" s="46"/>
    </row>
    <row r="160" spans="4:4" ht="14.25" customHeight="1">
      <c r="D160" s="46"/>
    </row>
    <row r="161" spans="4:4" ht="14.25" customHeight="1">
      <c r="D161" s="46"/>
    </row>
    <row r="162" spans="4:4" ht="14.25" customHeight="1">
      <c r="D162" s="46"/>
    </row>
    <row r="163" spans="4:4" ht="14.25" customHeight="1">
      <c r="D163" s="46"/>
    </row>
    <row r="164" spans="4:4" ht="14.25" customHeight="1">
      <c r="D164" s="46"/>
    </row>
    <row r="165" spans="4:4" ht="14.25" customHeight="1">
      <c r="D165" s="46"/>
    </row>
    <row r="166" spans="4:4" ht="14.25" customHeight="1">
      <c r="D166" s="46"/>
    </row>
    <row r="167" spans="4:4" ht="14.25" customHeight="1">
      <c r="D167" s="46"/>
    </row>
    <row r="168" spans="4:4" ht="14.25" customHeight="1">
      <c r="D168" s="46"/>
    </row>
    <row r="169" spans="4:4" ht="14.25" customHeight="1">
      <c r="D169" s="46"/>
    </row>
    <row r="170" spans="4:4" ht="14.25" customHeight="1">
      <c r="D170" s="46"/>
    </row>
    <row r="171" spans="4:4" ht="14.25" customHeight="1">
      <c r="D171" s="46"/>
    </row>
    <row r="172" spans="4:4" ht="14.25" customHeight="1">
      <c r="D172" s="46"/>
    </row>
    <row r="173" spans="4:4" ht="14.25" customHeight="1">
      <c r="D173" s="46"/>
    </row>
    <row r="174" spans="4:4" ht="14.25" customHeight="1">
      <c r="D174" s="46"/>
    </row>
    <row r="175" spans="4:4" ht="14.25" customHeight="1">
      <c r="D175" s="46"/>
    </row>
    <row r="176" spans="4:4" ht="14.25" customHeight="1">
      <c r="D176" s="46"/>
    </row>
    <row r="177" spans="4:4" ht="14.25" customHeight="1">
      <c r="D177" s="46"/>
    </row>
    <row r="178" spans="4:4" ht="14.25" customHeight="1">
      <c r="D178" s="46"/>
    </row>
    <row r="179" spans="4:4" ht="14.25" customHeight="1">
      <c r="D179" s="46"/>
    </row>
    <row r="180" spans="4:4" ht="14.25" customHeight="1">
      <c r="D180" s="46"/>
    </row>
    <row r="181" spans="4:4" ht="14.25" customHeight="1">
      <c r="D181" s="46"/>
    </row>
    <row r="182" spans="4:4" ht="14.25" customHeight="1">
      <c r="D182" s="46"/>
    </row>
    <row r="183" spans="4:4" ht="14.25" customHeight="1">
      <c r="D183" s="46"/>
    </row>
    <row r="184" spans="4:4" ht="14.25" customHeight="1">
      <c r="D184" s="46"/>
    </row>
    <row r="185" spans="4:4" ht="14.25" customHeight="1">
      <c r="D185" s="46"/>
    </row>
    <row r="186" spans="4:4" ht="14.25" customHeight="1">
      <c r="D186" s="46"/>
    </row>
    <row r="187" spans="4:4" ht="14.25" customHeight="1">
      <c r="D187" s="46"/>
    </row>
    <row r="188" spans="4:4" ht="14.25" customHeight="1">
      <c r="D188" s="46"/>
    </row>
    <row r="189" spans="4:4" ht="14.25" customHeight="1">
      <c r="D189" s="46"/>
    </row>
    <row r="190" spans="4:4" ht="14.25" customHeight="1">
      <c r="D190" s="46"/>
    </row>
    <row r="191" spans="4:4" ht="14.25" customHeight="1">
      <c r="D191" s="46"/>
    </row>
    <row r="192" spans="4:4" ht="14.25" customHeight="1">
      <c r="D192" s="46"/>
    </row>
    <row r="193" spans="4:4" ht="14.25" customHeight="1">
      <c r="D193" s="46"/>
    </row>
    <row r="194" spans="4:4" ht="14.25" customHeight="1">
      <c r="D194" s="46"/>
    </row>
    <row r="195" spans="4:4" ht="14.25" customHeight="1">
      <c r="D195" s="46"/>
    </row>
    <row r="196" spans="4:4" ht="14.25" customHeight="1">
      <c r="D196" s="46"/>
    </row>
    <row r="197" spans="4:4" ht="14.25" customHeight="1">
      <c r="D197" s="46"/>
    </row>
    <row r="198" spans="4:4" ht="14.25" customHeight="1">
      <c r="D198" s="46"/>
    </row>
    <row r="199" spans="4:4" ht="14.25" customHeight="1">
      <c r="D199" s="46"/>
    </row>
    <row r="200" spans="4:4" ht="14.25" customHeight="1">
      <c r="D200" s="46"/>
    </row>
    <row r="201" spans="4:4" ht="14.25" customHeight="1">
      <c r="D201" s="46"/>
    </row>
    <row r="202" spans="4:4" ht="14.25" customHeight="1">
      <c r="D202" s="46"/>
    </row>
    <row r="203" spans="4:4" ht="14.25" customHeight="1">
      <c r="D203" s="46"/>
    </row>
    <row r="204" spans="4:4" ht="14.25" customHeight="1">
      <c r="D204" s="46"/>
    </row>
    <row r="205" spans="4:4" ht="14.25" customHeight="1">
      <c r="D205" s="46"/>
    </row>
    <row r="206" spans="4:4" ht="14.25" customHeight="1">
      <c r="D206" s="46"/>
    </row>
    <row r="207" spans="4:4" ht="14.25" customHeight="1">
      <c r="D207" s="46"/>
    </row>
    <row r="208" spans="4:4" ht="14.25" customHeight="1">
      <c r="D208" s="46"/>
    </row>
    <row r="209" spans="4:4" ht="14.25" customHeight="1">
      <c r="D209" s="46"/>
    </row>
    <row r="210" spans="4:4" ht="14.25" customHeight="1">
      <c r="D210" s="46"/>
    </row>
    <row r="211" spans="4:4" ht="14.25" customHeight="1">
      <c r="D211" s="46"/>
    </row>
    <row r="212" spans="4:4" ht="14.25" customHeight="1">
      <c r="D212" s="46"/>
    </row>
    <row r="213" spans="4:4" ht="14.25" customHeight="1">
      <c r="D213" s="46"/>
    </row>
    <row r="214" spans="4:4" ht="14.25" customHeight="1">
      <c r="D214" s="46"/>
    </row>
    <row r="215" spans="4:4" ht="14.25" customHeight="1">
      <c r="D215" s="46"/>
    </row>
    <row r="216" spans="4:4" ht="14.25" customHeight="1">
      <c r="D216" s="46"/>
    </row>
    <row r="217" spans="4:4" ht="14.25" customHeight="1">
      <c r="D217" s="46"/>
    </row>
    <row r="218" spans="4:4" ht="14.25" customHeight="1">
      <c r="D218" s="46"/>
    </row>
    <row r="219" spans="4:4" ht="14.25" customHeight="1">
      <c r="D219" s="46"/>
    </row>
    <row r="220" spans="4:4" ht="14.25" customHeight="1">
      <c r="D220" s="46"/>
    </row>
    <row r="221" spans="4:4" ht="14.25" customHeight="1">
      <c r="D221" s="46"/>
    </row>
    <row r="222" spans="4:4" ht="14.25" customHeight="1">
      <c r="D222" s="46"/>
    </row>
    <row r="223" spans="4:4" ht="14.25" customHeight="1">
      <c r="D223" s="46"/>
    </row>
    <row r="224" spans="4:4" ht="14.25" customHeight="1">
      <c r="D224" s="46"/>
    </row>
    <row r="225" spans="4:4" ht="14.25" customHeight="1">
      <c r="D225" s="46"/>
    </row>
    <row r="226" spans="4:4" ht="14.25" customHeight="1">
      <c r="D226" s="46"/>
    </row>
    <row r="227" spans="4:4" ht="14.25" customHeight="1">
      <c r="D227" s="46"/>
    </row>
    <row r="228" spans="4:4" ht="14.25" customHeight="1">
      <c r="D228" s="46"/>
    </row>
    <row r="229" spans="4:4" ht="14.25" customHeight="1">
      <c r="D229" s="46"/>
    </row>
    <row r="230" spans="4:4" ht="14.25" customHeight="1">
      <c r="D230" s="46"/>
    </row>
    <row r="231" spans="4:4" ht="14.25" customHeight="1">
      <c r="D231" s="46"/>
    </row>
    <row r="232" spans="4:4" ht="14.25" customHeight="1">
      <c r="D232" s="46"/>
    </row>
    <row r="233" spans="4:4" ht="14.25" customHeight="1">
      <c r="D233" s="46"/>
    </row>
    <row r="234" spans="4:4" ht="14.25" customHeight="1">
      <c r="D234" s="46"/>
    </row>
    <row r="235" spans="4:4" ht="14.25" customHeight="1">
      <c r="D235" s="46"/>
    </row>
    <row r="236" spans="4:4" ht="14.25" customHeight="1">
      <c r="D236" s="46"/>
    </row>
    <row r="237" spans="4:4" ht="14.25" customHeight="1">
      <c r="D237" s="46"/>
    </row>
    <row r="238" spans="4:4" ht="14.25" customHeight="1">
      <c r="D238" s="46"/>
    </row>
    <row r="239" spans="4:4" ht="14.25" customHeight="1">
      <c r="D239" s="46"/>
    </row>
    <row r="240" spans="4:4" ht="14.25" customHeight="1">
      <c r="D240" s="46"/>
    </row>
    <row r="241" spans="4:4" ht="14.25" customHeight="1">
      <c r="D241" s="46"/>
    </row>
    <row r="242" spans="4:4" ht="14.25" customHeight="1">
      <c r="D242" s="46"/>
    </row>
    <row r="243" spans="4:4" ht="14.25" customHeight="1">
      <c r="D243" s="46"/>
    </row>
    <row r="244" spans="4:4" ht="14.25" customHeight="1">
      <c r="D244" s="46"/>
    </row>
    <row r="245" spans="4:4" ht="14.25" customHeight="1">
      <c r="D245" s="46"/>
    </row>
    <row r="246" spans="4:4" ht="14.25" customHeight="1">
      <c r="D246" s="46"/>
    </row>
    <row r="247" spans="4:4" ht="14.25" customHeight="1">
      <c r="D247" s="46"/>
    </row>
    <row r="248" spans="4:4" ht="14.25" customHeight="1">
      <c r="D248" s="46"/>
    </row>
    <row r="249" spans="4:4" ht="14.25" customHeight="1">
      <c r="D249" s="46"/>
    </row>
    <row r="250" spans="4:4" ht="14.25" customHeight="1">
      <c r="D250" s="46"/>
    </row>
    <row r="251" spans="4:4" ht="14.25" customHeight="1">
      <c r="D251" s="46"/>
    </row>
    <row r="252" spans="4:4" ht="14.25" customHeight="1">
      <c r="D252" s="46"/>
    </row>
    <row r="253" spans="4:4" ht="14.25" customHeight="1">
      <c r="D253" s="46"/>
    </row>
    <row r="254" spans="4:4" ht="14.25" customHeight="1">
      <c r="D254" s="46"/>
    </row>
    <row r="255" spans="4:4" ht="14.25" customHeight="1">
      <c r="D255" s="46"/>
    </row>
    <row r="256" spans="4:4" ht="14.25" customHeight="1">
      <c r="D256" s="46"/>
    </row>
    <row r="257" spans="4:4" ht="14.25" customHeight="1">
      <c r="D257" s="46"/>
    </row>
    <row r="258" spans="4:4" ht="14.25" customHeight="1">
      <c r="D258" s="46"/>
    </row>
    <row r="259" spans="4:4" ht="14.25" customHeight="1">
      <c r="D259" s="46"/>
    </row>
    <row r="260" spans="4:4" ht="14.25" customHeight="1">
      <c r="D260" s="46"/>
    </row>
    <row r="261" spans="4:4" ht="14.25" customHeight="1">
      <c r="D261" s="46"/>
    </row>
    <row r="262" spans="4:4" ht="14.25" customHeight="1">
      <c r="D262" s="46"/>
    </row>
    <row r="263" spans="4:4" ht="14.25" customHeight="1">
      <c r="D263" s="46"/>
    </row>
    <row r="264" spans="4:4" ht="14.25" customHeight="1">
      <c r="D264" s="46"/>
    </row>
    <row r="265" spans="4:4" ht="14.25" customHeight="1">
      <c r="D265" s="46"/>
    </row>
    <row r="266" spans="4:4" ht="14.25" customHeight="1">
      <c r="D266" s="46"/>
    </row>
    <row r="267" spans="4:4" ht="14.25" customHeight="1">
      <c r="D267" s="46"/>
    </row>
    <row r="268" spans="4:4" ht="14.25" customHeight="1">
      <c r="D268" s="46"/>
    </row>
    <row r="269" spans="4:4" ht="14.25" customHeight="1">
      <c r="D269" s="46"/>
    </row>
    <row r="270" spans="4:4" ht="14.25" customHeight="1">
      <c r="D270" s="46"/>
    </row>
    <row r="271" spans="4:4" ht="14.25" customHeight="1">
      <c r="D271" s="46"/>
    </row>
    <row r="272" spans="4:4" ht="14.25" customHeight="1">
      <c r="D272" s="46"/>
    </row>
    <row r="273" spans="4:4" ht="14.25" customHeight="1">
      <c r="D273" s="46"/>
    </row>
    <row r="274" spans="4:4" ht="14.25" customHeight="1">
      <c r="D274" s="46"/>
    </row>
    <row r="275" spans="4:4" ht="14.25" customHeight="1">
      <c r="D275" s="46"/>
    </row>
    <row r="276" spans="4:4" ht="14.25" customHeight="1">
      <c r="D276" s="46"/>
    </row>
    <row r="277" spans="4:4" ht="14.25" customHeight="1">
      <c r="D277" s="46"/>
    </row>
    <row r="278" spans="4:4" ht="14.25" customHeight="1">
      <c r="D278" s="46"/>
    </row>
    <row r="279" spans="4:4" ht="14.25" customHeight="1">
      <c r="D279" s="46"/>
    </row>
    <row r="280" spans="4:4" ht="14.25" customHeight="1">
      <c r="D280" s="46"/>
    </row>
    <row r="281" spans="4:4" ht="14.25" customHeight="1">
      <c r="D281" s="46"/>
    </row>
    <row r="282" spans="4:4" ht="14.25" customHeight="1">
      <c r="D282" s="46"/>
    </row>
    <row r="283" spans="4:4" ht="14.25" customHeight="1">
      <c r="D283" s="46"/>
    </row>
    <row r="284" spans="4:4" ht="14.25" customHeight="1">
      <c r="D284" s="46"/>
    </row>
    <row r="285" spans="4:4" ht="14.25" customHeight="1">
      <c r="D285" s="46"/>
    </row>
    <row r="286" spans="4:4" ht="14.25" customHeight="1">
      <c r="D286" s="46"/>
    </row>
    <row r="287" spans="4:4" ht="14.25" customHeight="1">
      <c r="D287" s="46"/>
    </row>
    <row r="288" spans="4:4" ht="14.25" customHeight="1">
      <c r="D288" s="46"/>
    </row>
    <row r="289" spans="4:4" ht="14.25" customHeight="1">
      <c r="D289" s="46"/>
    </row>
    <row r="290" spans="4:4" ht="14.25" customHeight="1">
      <c r="D290" s="46"/>
    </row>
    <row r="291" spans="4:4" ht="14.25" customHeight="1">
      <c r="D291" s="46"/>
    </row>
    <row r="292" spans="4:4" ht="14.25" customHeight="1">
      <c r="D292" s="46"/>
    </row>
    <row r="293" spans="4:4" ht="14.25" customHeight="1">
      <c r="D293" s="46"/>
    </row>
    <row r="294" spans="4:4" ht="14.25" customHeight="1">
      <c r="D294" s="46"/>
    </row>
    <row r="295" spans="4:4" ht="14.25" customHeight="1">
      <c r="D295" s="46"/>
    </row>
    <row r="296" spans="4:4" ht="14.25" customHeight="1">
      <c r="D296" s="46"/>
    </row>
    <row r="297" spans="4:4" ht="14.25" customHeight="1">
      <c r="D297" s="46"/>
    </row>
    <row r="298" spans="4:4" ht="14.25" customHeight="1">
      <c r="D298" s="46"/>
    </row>
    <row r="299" spans="4:4" ht="14.25" customHeight="1">
      <c r="D299" s="46"/>
    </row>
    <row r="300" spans="4:4" ht="14.25" customHeight="1">
      <c r="D300" s="46"/>
    </row>
    <row r="301" spans="4:4" ht="14.25" customHeight="1">
      <c r="D301" s="46"/>
    </row>
    <row r="302" spans="4:4" ht="14.25" customHeight="1">
      <c r="D302" s="46"/>
    </row>
    <row r="303" spans="4:4" ht="14.25" customHeight="1">
      <c r="D303" s="46"/>
    </row>
    <row r="304" spans="4:4" ht="14.25" customHeight="1">
      <c r="D304" s="46"/>
    </row>
    <row r="305" spans="4:4" ht="14.25" customHeight="1">
      <c r="D305" s="46"/>
    </row>
    <row r="306" spans="4:4" ht="14.25" customHeight="1">
      <c r="D306" s="46"/>
    </row>
    <row r="307" spans="4:4" ht="14.25" customHeight="1">
      <c r="D307" s="46"/>
    </row>
    <row r="308" spans="4:4" ht="14.25" customHeight="1">
      <c r="D308" s="46"/>
    </row>
    <row r="309" spans="4:4" ht="14.25" customHeight="1">
      <c r="D309" s="46"/>
    </row>
    <row r="310" spans="4:4" ht="14.25" customHeight="1">
      <c r="D310" s="46"/>
    </row>
    <row r="311" spans="4:4" ht="14.25" customHeight="1">
      <c r="D311" s="46"/>
    </row>
    <row r="312" spans="4:4" ht="14.25" customHeight="1">
      <c r="D312" s="46"/>
    </row>
    <row r="313" spans="4:4" ht="14.25" customHeight="1">
      <c r="D313" s="46"/>
    </row>
    <row r="314" spans="4:4" ht="14.25" customHeight="1">
      <c r="D314" s="46"/>
    </row>
    <row r="315" spans="4:4" ht="14.25" customHeight="1">
      <c r="D315" s="46"/>
    </row>
    <row r="316" spans="4:4" ht="14.25" customHeight="1">
      <c r="D316" s="46"/>
    </row>
    <row r="317" spans="4:4" ht="14.25" customHeight="1">
      <c r="D317" s="46"/>
    </row>
    <row r="318" spans="4:4" ht="14.25" customHeight="1">
      <c r="D318" s="46"/>
    </row>
    <row r="319" spans="4:4" ht="14.25" customHeight="1">
      <c r="D319" s="46"/>
    </row>
    <row r="320" spans="4:4" ht="14.25" customHeight="1">
      <c r="D320" s="46"/>
    </row>
    <row r="321" spans="4:4" ht="14.25" customHeight="1">
      <c r="D321" s="46"/>
    </row>
    <row r="322" spans="4:4" ht="14.25" customHeight="1">
      <c r="D322" s="46"/>
    </row>
    <row r="323" spans="4:4" ht="14.25" customHeight="1">
      <c r="D323" s="46"/>
    </row>
    <row r="324" spans="4:4" ht="14.25" customHeight="1">
      <c r="D324" s="46"/>
    </row>
    <row r="325" spans="4:4" ht="14.25" customHeight="1">
      <c r="D325" s="46"/>
    </row>
    <row r="326" spans="4:4" ht="14.25" customHeight="1">
      <c r="D326" s="46"/>
    </row>
    <row r="327" spans="4:4" ht="14.25" customHeight="1">
      <c r="D327" s="46"/>
    </row>
    <row r="328" spans="4:4" ht="14.25" customHeight="1">
      <c r="D328" s="46"/>
    </row>
    <row r="329" spans="4:4" ht="14.25" customHeight="1">
      <c r="D329" s="46"/>
    </row>
    <row r="330" spans="4:4" ht="14.25" customHeight="1">
      <c r="D330" s="46"/>
    </row>
    <row r="331" spans="4:4" ht="14.25" customHeight="1">
      <c r="D331" s="46"/>
    </row>
    <row r="332" spans="4:4" ht="14.25" customHeight="1">
      <c r="D332" s="46"/>
    </row>
    <row r="333" spans="4:4" ht="14.25" customHeight="1">
      <c r="D333" s="46"/>
    </row>
    <row r="334" spans="4:4" ht="14.25" customHeight="1">
      <c r="D334" s="46"/>
    </row>
    <row r="335" spans="4:4" ht="14.25" customHeight="1">
      <c r="D335" s="46"/>
    </row>
    <row r="336" spans="4:4" ht="14.25" customHeight="1">
      <c r="D336" s="46"/>
    </row>
    <row r="337" spans="4:4" ht="14.25" customHeight="1">
      <c r="D337" s="46"/>
    </row>
    <row r="338" spans="4:4" ht="14.25" customHeight="1">
      <c r="D338" s="46"/>
    </row>
    <row r="339" spans="4:4" ht="14.25" customHeight="1">
      <c r="D339" s="46"/>
    </row>
    <row r="340" spans="4:4" ht="14.25" customHeight="1">
      <c r="D340" s="46"/>
    </row>
    <row r="341" spans="4:4" ht="14.25" customHeight="1">
      <c r="D341" s="46"/>
    </row>
    <row r="342" spans="4:4" ht="14.25" customHeight="1">
      <c r="D342" s="46"/>
    </row>
    <row r="343" spans="4:4" ht="14.25" customHeight="1">
      <c r="D343" s="46"/>
    </row>
    <row r="344" spans="4:4" ht="14.25" customHeight="1">
      <c r="D344" s="46"/>
    </row>
    <row r="345" spans="4:4" ht="14.25" customHeight="1">
      <c r="D345" s="46"/>
    </row>
    <row r="346" spans="4:4" ht="14.25" customHeight="1">
      <c r="D346" s="46"/>
    </row>
    <row r="347" spans="4:4" ht="14.25" customHeight="1">
      <c r="D347" s="46"/>
    </row>
    <row r="348" spans="4:4" ht="14.25" customHeight="1">
      <c r="D348" s="46"/>
    </row>
    <row r="349" spans="4:4" ht="14.25" customHeight="1">
      <c r="D349" s="46"/>
    </row>
    <row r="350" spans="4:4" ht="14.25" customHeight="1">
      <c r="D350" s="46"/>
    </row>
    <row r="351" spans="4:4" ht="14.25" customHeight="1">
      <c r="D351" s="46"/>
    </row>
    <row r="352" spans="4:4" ht="14.25" customHeight="1">
      <c r="D352" s="46"/>
    </row>
    <row r="353" spans="4:4" ht="14.25" customHeight="1">
      <c r="D353" s="46"/>
    </row>
    <row r="354" spans="4:4" ht="14.25" customHeight="1">
      <c r="D354" s="46"/>
    </row>
    <row r="355" spans="4:4" ht="14.25" customHeight="1">
      <c r="D355" s="46"/>
    </row>
    <row r="356" spans="4:4" ht="14.25" customHeight="1">
      <c r="D356" s="46"/>
    </row>
    <row r="357" spans="4:4" ht="14.25" customHeight="1">
      <c r="D357" s="46"/>
    </row>
    <row r="358" spans="4:4" ht="14.25" customHeight="1">
      <c r="D358" s="46"/>
    </row>
    <row r="359" spans="4:4" ht="14.25" customHeight="1">
      <c r="D359" s="46"/>
    </row>
    <row r="360" spans="4:4" ht="14.25" customHeight="1">
      <c r="D360" s="46"/>
    </row>
    <row r="361" spans="4:4" ht="14.25" customHeight="1">
      <c r="D361" s="46"/>
    </row>
    <row r="362" spans="4:4" ht="14.25" customHeight="1">
      <c r="D362" s="46"/>
    </row>
    <row r="363" spans="4:4" ht="14.25" customHeight="1">
      <c r="D363" s="46"/>
    </row>
    <row r="364" spans="4:4" ht="14.25" customHeight="1">
      <c r="D364" s="46"/>
    </row>
    <row r="365" spans="4:4" ht="14.25" customHeight="1">
      <c r="D365" s="46"/>
    </row>
    <row r="366" spans="4:4" ht="14.25" customHeight="1">
      <c r="D366" s="46"/>
    </row>
    <row r="367" spans="4:4" ht="14.25" customHeight="1">
      <c r="D367" s="46"/>
    </row>
    <row r="368" spans="4:4" ht="14.25" customHeight="1">
      <c r="D368" s="46"/>
    </row>
    <row r="369" spans="4:4" ht="14.25" customHeight="1">
      <c r="D369" s="46"/>
    </row>
    <row r="370" spans="4:4" ht="14.25" customHeight="1">
      <c r="D370" s="46"/>
    </row>
    <row r="371" spans="4:4" ht="14.25" customHeight="1">
      <c r="D371" s="46"/>
    </row>
    <row r="372" spans="4:4" ht="14.25" customHeight="1">
      <c r="D372" s="46"/>
    </row>
    <row r="373" spans="4:4" ht="14.25" customHeight="1">
      <c r="D373" s="46"/>
    </row>
    <row r="374" spans="4:4" ht="14.25" customHeight="1">
      <c r="D374" s="46"/>
    </row>
    <row r="375" spans="4:4" ht="14.25" customHeight="1">
      <c r="D375" s="46"/>
    </row>
    <row r="376" spans="4:4" ht="14.25" customHeight="1">
      <c r="D376" s="46"/>
    </row>
    <row r="377" spans="4:4" ht="14.25" customHeight="1">
      <c r="D377" s="46"/>
    </row>
    <row r="378" spans="4:4" ht="14.25" customHeight="1">
      <c r="D378" s="46"/>
    </row>
    <row r="379" spans="4:4" ht="14.25" customHeight="1">
      <c r="D379" s="46"/>
    </row>
    <row r="380" spans="4:4" ht="14.25" customHeight="1">
      <c r="D380" s="46"/>
    </row>
    <row r="381" spans="4:4" ht="14.25" customHeight="1">
      <c r="D381" s="46"/>
    </row>
    <row r="382" spans="4:4" ht="14.25" customHeight="1">
      <c r="D382" s="46"/>
    </row>
    <row r="383" spans="4:4" ht="14.25" customHeight="1">
      <c r="D383" s="46"/>
    </row>
    <row r="384" spans="4:4" ht="14.25" customHeight="1">
      <c r="D384" s="46"/>
    </row>
    <row r="385" spans="4:4" ht="14.25" customHeight="1">
      <c r="D385" s="46"/>
    </row>
    <row r="386" spans="4:4" ht="14.25" customHeight="1">
      <c r="D386" s="46"/>
    </row>
    <row r="387" spans="4:4" ht="14.25" customHeight="1">
      <c r="D387" s="46"/>
    </row>
    <row r="388" spans="4:4" ht="14.25" customHeight="1">
      <c r="D388" s="46"/>
    </row>
    <row r="389" spans="4:4" ht="14.25" customHeight="1">
      <c r="D389" s="46"/>
    </row>
    <row r="390" spans="4:4" ht="14.25" customHeight="1">
      <c r="D390" s="46"/>
    </row>
    <row r="391" spans="4:4" ht="14.25" customHeight="1">
      <c r="D391" s="46"/>
    </row>
    <row r="392" spans="4:4" ht="14.25" customHeight="1">
      <c r="D392" s="46"/>
    </row>
    <row r="393" spans="4:4" ht="14.25" customHeight="1">
      <c r="D393" s="46"/>
    </row>
    <row r="394" spans="4:4" ht="14.25" customHeight="1">
      <c r="D394" s="46"/>
    </row>
    <row r="395" spans="4:4" ht="14.25" customHeight="1">
      <c r="D395" s="46"/>
    </row>
    <row r="396" spans="4:4" ht="14.25" customHeight="1">
      <c r="D396" s="46"/>
    </row>
    <row r="397" spans="4:4" ht="14.25" customHeight="1">
      <c r="D397" s="46"/>
    </row>
    <row r="398" spans="4:4" ht="14.25" customHeight="1">
      <c r="D398" s="46"/>
    </row>
    <row r="399" spans="4:4" ht="14.25" customHeight="1">
      <c r="D399" s="46"/>
    </row>
    <row r="400" spans="4:4" ht="14.25" customHeight="1">
      <c r="D400" s="46"/>
    </row>
    <row r="401" spans="4:4" ht="14.25" customHeight="1">
      <c r="D401" s="46"/>
    </row>
    <row r="402" spans="4:4" ht="14.25" customHeight="1">
      <c r="D402" s="46"/>
    </row>
    <row r="403" spans="4:4" ht="14.25" customHeight="1">
      <c r="D403" s="46"/>
    </row>
    <row r="404" spans="4:4" ht="14.25" customHeight="1">
      <c r="D404" s="46"/>
    </row>
    <row r="405" spans="4:4" ht="14.25" customHeight="1">
      <c r="D405" s="46"/>
    </row>
    <row r="406" spans="4:4" ht="14.25" customHeight="1">
      <c r="D406" s="46"/>
    </row>
    <row r="407" spans="4:4" ht="14.25" customHeight="1">
      <c r="D407" s="46"/>
    </row>
    <row r="408" spans="4:4" ht="14.25" customHeight="1">
      <c r="D408" s="46"/>
    </row>
    <row r="409" spans="4:4" ht="14.25" customHeight="1">
      <c r="D409" s="46"/>
    </row>
    <row r="410" spans="4:4" ht="14.25" customHeight="1">
      <c r="D410" s="46"/>
    </row>
    <row r="411" spans="4:4" ht="14.25" customHeight="1">
      <c r="D411" s="46"/>
    </row>
    <row r="412" spans="4:4" ht="14.25" customHeight="1">
      <c r="D412" s="46"/>
    </row>
    <row r="413" spans="4:4" ht="14.25" customHeight="1">
      <c r="D413" s="46"/>
    </row>
    <row r="414" spans="4:4" ht="14.25" customHeight="1">
      <c r="D414" s="46"/>
    </row>
    <row r="415" spans="4:4" ht="14.25" customHeight="1">
      <c r="D415" s="46"/>
    </row>
    <row r="416" spans="4:4" ht="14.25" customHeight="1">
      <c r="D416" s="46"/>
    </row>
    <row r="417" spans="4:4" ht="14.25" customHeight="1">
      <c r="D417" s="46"/>
    </row>
    <row r="418" spans="4:4" ht="14.25" customHeight="1">
      <c r="D418" s="46"/>
    </row>
    <row r="419" spans="4:4" ht="14.25" customHeight="1">
      <c r="D419" s="46"/>
    </row>
    <row r="420" spans="4:4" ht="14.25" customHeight="1">
      <c r="D420" s="46"/>
    </row>
    <row r="421" spans="4:4" ht="14.25" customHeight="1">
      <c r="D421" s="46"/>
    </row>
    <row r="422" spans="4:4" ht="14.25" customHeight="1">
      <c r="D422" s="46"/>
    </row>
    <row r="423" spans="4:4" ht="14.25" customHeight="1">
      <c r="D423" s="46"/>
    </row>
    <row r="424" spans="4:4" ht="14.25" customHeight="1">
      <c r="D424" s="46"/>
    </row>
    <row r="425" spans="4:4" ht="14.25" customHeight="1">
      <c r="D425" s="46"/>
    </row>
    <row r="426" spans="4:4" ht="14.25" customHeight="1">
      <c r="D426" s="46"/>
    </row>
    <row r="427" spans="4:4" ht="14.25" customHeight="1">
      <c r="D427" s="46"/>
    </row>
    <row r="428" spans="4:4" ht="14.25" customHeight="1">
      <c r="D428" s="46"/>
    </row>
    <row r="429" spans="4:4" ht="14.25" customHeight="1">
      <c r="D429" s="46"/>
    </row>
    <row r="430" spans="4:4" ht="14.25" customHeight="1">
      <c r="D430" s="46"/>
    </row>
    <row r="431" spans="4:4" ht="14.25" customHeight="1">
      <c r="D431" s="46"/>
    </row>
    <row r="432" spans="4:4" ht="14.25" customHeight="1">
      <c r="D432" s="46"/>
    </row>
    <row r="433" spans="4:4" ht="14.25" customHeight="1">
      <c r="D433" s="46"/>
    </row>
    <row r="434" spans="4:4" ht="14.25" customHeight="1">
      <c r="D434" s="46"/>
    </row>
    <row r="435" spans="4:4" ht="14.25" customHeight="1">
      <c r="D435" s="46"/>
    </row>
    <row r="436" spans="4:4" ht="14.25" customHeight="1">
      <c r="D436" s="46"/>
    </row>
    <row r="437" spans="4:4" ht="14.25" customHeight="1">
      <c r="D437" s="46"/>
    </row>
    <row r="438" spans="4:4" ht="14.25" customHeight="1">
      <c r="D438" s="46"/>
    </row>
    <row r="439" spans="4:4" ht="14.25" customHeight="1">
      <c r="D439" s="46"/>
    </row>
    <row r="440" spans="4:4" ht="14.25" customHeight="1">
      <c r="D440" s="46"/>
    </row>
    <row r="441" spans="4:4" ht="14.25" customHeight="1">
      <c r="D441" s="46"/>
    </row>
    <row r="442" spans="4:4" ht="14.25" customHeight="1">
      <c r="D442" s="46"/>
    </row>
    <row r="443" spans="4:4" ht="14.25" customHeight="1">
      <c r="D443" s="46"/>
    </row>
    <row r="444" spans="4:4" ht="14.25" customHeight="1">
      <c r="D444" s="46"/>
    </row>
    <row r="445" spans="4:4" ht="14.25" customHeight="1">
      <c r="D445" s="46"/>
    </row>
    <row r="446" spans="4:4" ht="14.25" customHeight="1">
      <c r="D446" s="46"/>
    </row>
    <row r="447" spans="4:4" ht="14.25" customHeight="1">
      <c r="D447" s="46"/>
    </row>
    <row r="448" spans="4:4" ht="14.25" customHeight="1">
      <c r="D448" s="46"/>
    </row>
    <row r="449" spans="4:4" ht="14.25" customHeight="1">
      <c r="D449" s="46"/>
    </row>
    <row r="450" spans="4:4" ht="14.25" customHeight="1">
      <c r="D450" s="46"/>
    </row>
    <row r="451" spans="4:4" ht="14.25" customHeight="1">
      <c r="D451" s="46"/>
    </row>
    <row r="452" spans="4:4" ht="14.25" customHeight="1">
      <c r="D452" s="46"/>
    </row>
    <row r="453" spans="4:4" ht="14.25" customHeight="1">
      <c r="D453" s="46"/>
    </row>
    <row r="454" spans="4:4" ht="14.25" customHeight="1">
      <c r="D454" s="46"/>
    </row>
    <row r="455" spans="4:4" ht="14.25" customHeight="1">
      <c r="D455" s="46"/>
    </row>
    <row r="456" spans="4:4" ht="14.25" customHeight="1">
      <c r="D456" s="46"/>
    </row>
    <row r="457" spans="4:4" ht="14.25" customHeight="1">
      <c r="D457" s="46"/>
    </row>
    <row r="458" spans="4:4" ht="14.25" customHeight="1">
      <c r="D458" s="46"/>
    </row>
    <row r="459" spans="4:4" ht="14.25" customHeight="1">
      <c r="D459" s="46"/>
    </row>
    <row r="460" spans="4:4" ht="14.25" customHeight="1">
      <c r="D460" s="46"/>
    </row>
    <row r="461" spans="4:4" ht="14.25" customHeight="1">
      <c r="D461" s="46"/>
    </row>
    <row r="462" spans="4:4" ht="14.25" customHeight="1">
      <c r="D462" s="46"/>
    </row>
    <row r="463" spans="4:4" ht="14.25" customHeight="1">
      <c r="D463" s="46"/>
    </row>
    <row r="464" spans="4:4" ht="14.25" customHeight="1">
      <c r="D464" s="46"/>
    </row>
    <row r="465" spans="4:4" ht="14.25" customHeight="1">
      <c r="D465" s="46"/>
    </row>
    <row r="466" spans="4:4" ht="14.25" customHeight="1">
      <c r="D466" s="46"/>
    </row>
    <row r="467" spans="4:4" ht="14.25" customHeight="1">
      <c r="D467" s="46"/>
    </row>
    <row r="468" spans="4:4" ht="14.25" customHeight="1">
      <c r="D468" s="46"/>
    </row>
    <row r="469" spans="4:4" ht="14.25" customHeight="1">
      <c r="D469" s="46"/>
    </row>
    <row r="470" spans="4:4" ht="14.25" customHeight="1">
      <c r="D470" s="46"/>
    </row>
    <row r="471" spans="4:4" ht="14.25" customHeight="1">
      <c r="D471" s="46"/>
    </row>
    <row r="472" spans="4:4" ht="14.25" customHeight="1">
      <c r="D472" s="46"/>
    </row>
    <row r="473" spans="4:4" ht="14.25" customHeight="1">
      <c r="D473" s="46"/>
    </row>
    <row r="474" spans="4:4" ht="14.25" customHeight="1">
      <c r="D474" s="46"/>
    </row>
    <row r="475" spans="4:4" ht="14.25" customHeight="1">
      <c r="D475" s="46"/>
    </row>
    <row r="476" spans="4:4" ht="14.25" customHeight="1">
      <c r="D476" s="46"/>
    </row>
    <row r="477" spans="4:4" ht="14.25" customHeight="1">
      <c r="D477" s="46"/>
    </row>
    <row r="478" spans="4:4" ht="14.25" customHeight="1">
      <c r="D478" s="46"/>
    </row>
    <row r="479" spans="4:4" ht="14.25" customHeight="1">
      <c r="D479" s="46"/>
    </row>
    <row r="480" spans="4:4" ht="14.25" customHeight="1">
      <c r="D480" s="46"/>
    </row>
    <row r="481" spans="4:4" ht="14.25" customHeight="1">
      <c r="D481" s="46"/>
    </row>
    <row r="482" spans="4:4" ht="14.25" customHeight="1">
      <c r="D482" s="46"/>
    </row>
    <row r="483" spans="4:4" ht="14.25" customHeight="1">
      <c r="D483" s="46"/>
    </row>
    <row r="484" spans="4:4" ht="14.25" customHeight="1">
      <c r="D484" s="46"/>
    </row>
    <row r="485" spans="4:4" ht="14.25" customHeight="1">
      <c r="D485" s="46"/>
    </row>
    <row r="486" spans="4:4" ht="14.25" customHeight="1">
      <c r="D486" s="46"/>
    </row>
    <row r="487" spans="4:4" ht="14.25" customHeight="1">
      <c r="D487" s="46"/>
    </row>
    <row r="488" spans="4:4" ht="14.25" customHeight="1">
      <c r="D488" s="46"/>
    </row>
    <row r="489" spans="4:4" ht="14.25" customHeight="1">
      <c r="D489" s="46"/>
    </row>
    <row r="490" spans="4:4" ht="14.25" customHeight="1">
      <c r="D490" s="46"/>
    </row>
    <row r="491" spans="4:4" ht="14.25" customHeight="1">
      <c r="D491" s="46"/>
    </row>
    <row r="492" spans="4:4" ht="14.25" customHeight="1">
      <c r="D492" s="46"/>
    </row>
    <row r="493" spans="4:4" ht="14.25" customHeight="1">
      <c r="D493" s="46"/>
    </row>
    <row r="494" spans="4:4" ht="14.25" customHeight="1">
      <c r="D494" s="46"/>
    </row>
    <row r="495" spans="4:4" ht="14.25" customHeight="1">
      <c r="D495" s="46"/>
    </row>
    <row r="496" spans="4:4" ht="14.25" customHeight="1">
      <c r="D496" s="46"/>
    </row>
    <row r="497" spans="4:4" ht="14.25" customHeight="1">
      <c r="D497" s="46"/>
    </row>
    <row r="498" spans="4:4" ht="14.25" customHeight="1">
      <c r="D498" s="46"/>
    </row>
    <row r="499" spans="4:4" ht="14.25" customHeight="1">
      <c r="D499" s="46"/>
    </row>
    <row r="500" spans="4:4" ht="14.25" customHeight="1">
      <c r="D500" s="46"/>
    </row>
    <row r="501" spans="4:4" ht="14.25" customHeight="1">
      <c r="D501" s="46"/>
    </row>
    <row r="502" spans="4:4" ht="14.25" customHeight="1">
      <c r="D502" s="46"/>
    </row>
    <row r="503" spans="4:4" ht="14.25" customHeight="1">
      <c r="D503" s="46"/>
    </row>
    <row r="504" spans="4:4" ht="14.25" customHeight="1">
      <c r="D504" s="46"/>
    </row>
    <row r="505" spans="4:4" ht="14.25" customHeight="1">
      <c r="D505" s="46"/>
    </row>
    <row r="506" spans="4:4" ht="14.25" customHeight="1">
      <c r="D506" s="46"/>
    </row>
    <row r="507" spans="4:4" ht="14.25" customHeight="1">
      <c r="D507" s="46"/>
    </row>
    <row r="508" spans="4:4" ht="14.25" customHeight="1">
      <c r="D508" s="46"/>
    </row>
    <row r="509" spans="4:4" ht="14.25" customHeight="1">
      <c r="D509" s="46"/>
    </row>
    <row r="510" spans="4:4" ht="14.25" customHeight="1">
      <c r="D510" s="46"/>
    </row>
    <row r="511" spans="4:4" ht="14.25" customHeight="1">
      <c r="D511" s="46"/>
    </row>
    <row r="512" spans="4:4" ht="14.25" customHeight="1">
      <c r="D512" s="46"/>
    </row>
    <row r="513" spans="4:4" ht="14.25" customHeight="1">
      <c r="D513" s="46"/>
    </row>
    <row r="514" spans="4:4" ht="14.25" customHeight="1">
      <c r="D514" s="46"/>
    </row>
    <row r="515" spans="4:4" ht="14.25" customHeight="1">
      <c r="D515" s="46"/>
    </row>
    <row r="516" spans="4:4" ht="14.25" customHeight="1">
      <c r="D516" s="46"/>
    </row>
    <row r="517" spans="4:4" ht="14.25" customHeight="1">
      <c r="D517" s="46"/>
    </row>
    <row r="518" spans="4:4" ht="14.25" customHeight="1">
      <c r="D518" s="46"/>
    </row>
    <row r="519" spans="4:4" ht="14.25" customHeight="1">
      <c r="D519" s="46"/>
    </row>
    <row r="520" spans="4:4" ht="14.25" customHeight="1">
      <c r="D520" s="46"/>
    </row>
    <row r="521" spans="4:4" ht="14.25" customHeight="1">
      <c r="D521" s="46"/>
    </row>
    <row r="522" spans="4:4" ht="14.25" customHeight="1">
      <c r="D522" s="46"/>
    </row>
    <row r="523" spans="4:4" ht="14.25" customHeight="1">
      <c r="D523" s="46"/>
    </row>
    <row r="524" spans="4:4" ht="14.25" customHeight="1">
      <c r="D524" s="46"/>
    </row>
    <row r="525" spans="4:4" ht="14.25" customHeight="1">
      <c r="D525" s="46"/>
    </row>
    <row r="526" spans="4:4" ht="14.25" customHeight="1">
      <c r="D526" s="46"/>
    </row>
    <row r="527" spans="4:4" ht="14.25" customHeight="1">
      <c r="D527" s="46"/>
    </row>
    <row r="528" spans="4:4" ht="14.25" customHeight="1">
      <c r="D528" s="46"/>
    </row>
    <row r="529" spans="4:4" ht="14.25" customHeight="1">
      <c r="D529" s="46"/>
    </row>
    <row r="530" spans="4:4" ht="14.25" customHeight="1">
      <c r="D530" s="46"/>
    </row>
    <row r="531" spans="4:4" ht="14.25" customHeight="1">
      <c r="D531" s="46"/>
    </row>
    <row r="532" spans="4:4" ht="14.25" customHeight="1">
      <c r="D532" s="46"/>
    </row>
    <row r="533" spans="4:4" ht="14.25" customHeight="1">
      <c r="D533" s="46"/>
    </row>
    <row r="534" spans="4:4" ht="14.25" customHeight="1">
      <c r="D534" s="46"/>
    </row>
    <row r="535" spans="4:4" ht="14.25" customHeight="1">
      <c r="D535" s="46"/>
    </row>
    <row r="536" spans="4:4" ht="14.25" customHeight="1">
      <c r="D536" s="46"/>
    </row>
    <row r="537" spans="4:4" ht="14.25" customHeight="1">
      <c r="D537" s="46"/>
    </row>
    <row r="538" spans="4:4" ht="14.25" customHeight="1">
      <c r="D538" s="46"/>
    </row>
    <row r="539" spans="4:4" ht="14.25" customHeight="1">
      <c r="D539" s="46"/>
    </row>
    <row r="540" spans="4:4" ht="14.25" customHeight="1">
      <c r="D540" s="46"/>
    </row>
    <row r="541" spans="4:4" ht="14.25" customHeight="1">
      <c r="D541" s="46"/>
    </row>
    <row r="542" spans="4:4" ht="14.25" customHeight="1">
      <c r="D542" s="46"/>
    </row>
    <row r="543" spans="4:4" ht="14.25" customHeight="1">
      <c r="D543" s="46"/>
    </row>
    <row r="544" spans="4:4" ht="14.25" customHeight="1">
      <c r="D544" s="46"/>
    </row>
    <row r="545" spans="4:4" ht="14.25" customHeight="1">
      <c r="D545" s="46"/>
    </row>
    <row r="546" spans="4:4" ht="14.25" customHeight="1">
      <c r="D546" s="46"/>
    </row>
    <row r="547" spans="4:4" ht="14.25" customHeight="1">
      <c r="D547" s="46"/>
    </row>
    <row r="548" spans="4:4" ht="14.25" customHeight="1">
      <c r="D548" s="46"/>
    </row>
    <row r="549" spans="4:4" ht="14.25" customHeight="1">
      <c r="D549" s="46"/>
    </row>
    <row r="550" spans="4:4" ht="14.25" customHeight="1">
      <c r="D550" s="46"/>
    </row>
    <row r="551" spans="4:4" ht="14.25" customHeight="1">
      <c r="D551" s="46"/>
    </row>
    <row r="552" spans="4:4" ht="14.25" customHeight="1">
      <c r="D552" s="46"/>
    </row>
    <row r="553" spans="4:4" ht="14.25" customHeight="1">
      <c r="D553" s="46"/>
    </row>
    <row r="554" spans="4:4" ht="14.25" customHeight="1">
      <c r="D554" s="46"/>
    </row>
    <row r="555" spans="4:4" ht="14.25" customHeight="1">
      <c r="D555" s="46"/>
    </row>
    <row r="556" spans="4:4" ht="14.25" customHeight="1">
      <c r="D556" s="46"/>
    </row>
    <row r="557" spans="4:4" ht="14.25" customHeight="1">
      <c r="D557" s="46"/>
    </row>
    <row r="558" spans="4:4" ht="14.25" customHeight="1">
      <c r="D558" s="46"/>
    </row>
    <row r="559" spans="4:4" ht="14.25" customHeight="1">
      <c r="D559" s="46"/>
    </row>
    <row r="560" spans="4:4" ht="14.25" customHeight="1">
      <c r="D560" s="46"/>
    </row>
    <row r="561" spans="4:4" ht="14.25" customHeight="1">
      <c r="D561" s="46"/>
    </row>
    <row r="562" spans="4:4" ht="14.25" customHeight="1">
      <c r="D562" s="46"/>
    </row>
    <row r="563" spans="4:4" ht="14.25" customHeight="1">
      <c r="D563" s="46"/>
    </row>
    <row r="564" spans="4:4" ht="14.25" customHeight="1">
      <c r="D564" s="46"/>
    </row>
    <row r="565" spans="4:4" ht="14.25" customHeight="1">
      <c r="D565" s="46"/>
    </row>
    <row r="566" spans="4:4" ht="14.25" customHeight="1">
      <c r="D566" s="46"/>
    </row>
    <row r="567" spans="4:4" ht="14.25" customHeight="1">
      <c r="D567" s="46"/>
    </row>
    <row r="568" spans="4:4" ht="14.25" customHeight="1">
      <c r="D568" s="46"/>
    </row>
    <row r="569" spans="4:4" ht="14.25" customHeight="1">
      <c r="D569" s="46"/>
    </row>
    <row r="570" spans="4:4" ht="14.25" customHeight="1">
      <c r="D570" s="46"/>
    </row>
    <row r="571" spans="4:4" ht="14.25" customHeight="1">
      <c r="D571" s="46"/>
    </row>
    <row r="572" spans="4:4" ht="14.25" customHeight="1">
      <c r="D572" s="46"/>
    </row>
    <row r="573" spans="4:4" ht="14.25" customHeight="1">
      <c r="D573" s="46"/>
    </row>
    <row r="574" spans="4:4" ht="14.25" customHeight="1">
      <c r="D574" s="46"/>
    </row>
    <row r="575" spans="4:4" ht="14.25" customHeight="1">
      <c r="D575" s="46"/>
    </row>
    <row r="576" spans="4:4" ht="14.25" customHeight="1">
      <c r="D576" s="46"/>
    </row>
    <row r="577" spans="4:4" ht="14.25" customHeight="1">
      <c r="D577" s="46"/>
    </row>
    <row r="578" spans="4:4" ht="14.25" customHeight="1">
      <c r="D578" s="46"/>
    </row>
    <row r="579" spans="4:4" ht="14.25" customHeight="1">
      <c r="D579" s="46"/>
    </row>
    <row r="580" spans="4:4" ht="14.25" customHeight="1">
      <c r="D580" s="46"/>
    </row>
    <row r="581" spans="4:4" ht="14.25" customHeight="1">
      <c r="D581" s="46"/>
    </row>
    <row r="582" spans="4:4" ht="14.25" customHeight="1">
      <c r="D582" s="46"/>
    </row>
    <row r="583" spans="4:4" ht="14.25" customHeight="1">
      <c r="D583" s="46"/>
    </row>
    <row r="584" spans="4:4" ht="14.25" customHeight="1">
      <c r="D584" s="46"/>
    </row>
    <row r="585" spans="4:4" ht="14.25" customHeight="1">
      <c r="D585" s="46"/>
    </row>
    <row r="586" spans="4:4" ht="14.25" customHeight="1">
      <c r="D586" s="46"/>
    </row>
    <row r="587" spans="4:4" ht="14.25" customHeight="1">
      <c r="D587" s="46"/>
    </row>
    <row r="588" spans="4:4" ht="14.25" customHeight="1">
      <c r="D588" s="46"/>
    </row>
    <row r="589" spans="4:4" ht="14.25" customHeight="1">
      <c r="D589" s="46"/>
    </row>
    <row r="590" spans="4:4" ht="14.25" customHeight="1">
      <c r="D590" s="46"/>
    </row>
    <row r="591" spans="4:4" ht="14.25" customHeight="1">
      <c r="D591" s="46"/>
    </row>
    <row r="592" spans="4:4" ht="14.25" customHeight="1">
      <c r="D592" s="46"/>
    </row>
    <row r="593" spans="4:4" ht="14.25" customHeight="1">
      <c r="D593" s="46"/>
    </row>
    <row r="594" spans="4:4" ht="14.25" customHeight="1">
      <c r="D594" s="46"/>
    </row>
    <row r="595" spans="4:4" ht="14.25" customHeight="1">
      <c r="D595" s="46"/>
    </row>
    <row r="596" spans="4:4" ht="14.25" customHeight="1">
      <c r="D596" s="46"/>
    </row>
    <row r="597" spans="4:4" ht="14.25" customHeight="1">
      <c r="D597" s="46"/>
    </row>
    <row r="598" spans="4:4" ht="14.25" customHeight="1">
      <c r="D598" s="46"/>
    </row>
    <row r="599" spans="4:4" ht="14.25" customHeight="1">
      <c r="D599" s="46"/>
    </row>
    <row r="600" spans="4:4" ht="14.25" customHeight="1">
      <c r="D600" s="46"/>
    </row>
    <row r="601" spans="4:4" ht="14.25" customHeight="1">
      <c r="D601" s="46"/>
    </row>
    <row r="602" spans="4:4" ht="14.25" customHeight="1">
      <c r="D602" s="46"/>
    </row>
    <row r="603" spans="4:4" ht="14.25" customHeight="1">
      <c r="D603" s="46"/>
    </row>
    <row r="604" spans="4:4" ht="14.25" customHeight="1">
      <c r="D604" s="46"/>
    </row>
    <row r="605" spans="4:4" ht="14.25" customHeight="1">
      <c r="D605" s="46"/>
    </row>
    <row r="606" spans="4:4" ht="14.25" customHeight="1">
      <c r="D606" s="46"/>
    </row>
    <row r="607" spans="4:4" ht="14.25" customHeight="1">
      <c r="D607" s="46"/>
    </row>
    <row r="608" spans="4:4" ht="14.25" customHeight="1">
      <c r="D608" s="46"/>
    </row>
    <row r="609" spans="4:4" ht="14.25" customHeight="1">
      <c r="D609" s="46"/>
    </row>
    <row r="610" spans="4:4" ht="14.25" customHeight="1">
      <c r="D610" s="46"/>
    </row>
    <row r="611" spans="4:4" ht="14.25" customHeight="1">
      <c r="D611" s="46"/>
    </row>
    <row r="612" spans="4:4" ht="14.25" customHeight="1">
      <c r="D612" s="46"/>
    </row>
    <row r="613" spans="4:4" ht="14.25" customHeight="1">
      <c r="D613" s="46"/>
    </row>
    <row r="614" spans="4:4" ht="14.25" customHeight="1">
      <c r="D614" s="46"/>
    </row>
    <row r="615" spans="4:4" ht="14.25" customHeight="1">
      <c r="D615" s="46"/>
    </row>
    <row r="616" spans="4:4" ht="14.25" customHeight="1">
      <c r="D616" s="46"/>
    </row>
    <row r="617" spans="4:4" ht="14.25" customHeight="1">
      <c r="D617" s="46"/>
    </row>
    <row r="618" spans="4:4" ht="14.25" customHeight="1">
      <c r="D618" s="46"/>
    </row>
    <row r="619" spans="4:4" ht="14.25" customHeight="1">
      <c r="D619" s="46"/>
    </row>
    <row r="620" spans="4:4" ht="14.25" customHeight="1">
      <c r="D620" s="46"/>
    </row>
    <row r="621" spans="4:4" ht="14.25" customHeight="1">
      <c r="D621" s="46"/>
    </row>
    <row r="622" spans="4:4" ht="14.25" customHeight="1">
      <c r="D622" s="46"/>
    </row>
    <row r="623" spans="4:4" ht="14.25" customHeight="1">
      <c r="D623" s="46"/>
    </row>
    <row r="624" spans="4:4" ht="14.25" customHeight="1">
      <c r="D624" s="46"/>
    </row>
    <row r="625" spans="4:4" ht="14.25" customHeight="1">
      <c r="D625" s="46"/>
    </row>
    <row r="626" spans="4:4" ht="14.25" customHeight="1">
      <c r="D626" s="46"/>
    </row>
    <row r="627" spans="4:4" ht="14.25" customHeight="1">
      <c r="D627" s="46"/>
    </row>
    <row r="628" spans="4:4" ht="14.25" customHeight="1">
      <c r="D628" s="46"/>
    </row>
    <row r="629" spans="4:4" ht="14.25" customHeight="1">
      <c r="D629" s="46"/>
    </row>
    <row r="630" spans="4:4" ht="14.25" customHeight="1">
      <c r="D630" s="46"/>
    </row>
    <row r="631" spans="4:4" ht="14.25" customHeight="1">
      <c r="D631" s="46"/>
    </row>
    <row r="632" spans="4:4" ht="14.25" customHeight="1">
      <c r="D632" s="46"/>
    </row>
    <row r="633" spans="4:4" ht="14.25" customHeight="1">
      <c r="D633" s="46"/>
    </row>
    <row r="634" spans="4:4" ht="14.25" customHeight="1">
      <c r="D634" s="46"/>
    </row>
    <row r="635" spans="4:4" ht="14.25" customHeight="1">
      <c r="D635" s="46"/>
    </row>
    <row r="636" spans="4:4" ht="14.25" customHeight="1">
      <c r="D636" s="46"/>
    </row>
    <row r="637" spans="4:4" ht="14.25" customHeight="1">
      <c r="D637" s="46"/>
    </row>
    <row r="638" spans="4:4" ht="14.25" customHeight="1">
      <c r="D638" s="46"/>
    </row>
    <row r="639" spans="4:4" ht="14.25" customHeight="1">
      <c r="D639" s="46"/>
    </row>
    <row r="640" spans="4:4" ht="14.25" customHeight="1">
      <c r="D640" s="46"/>
    </row>
    <row r="641" spans="4:4" ht="14.25" customHeight="1">
      <c r="D641" s="46"/>
    </row>
    <row r="642" spans="4:4" ht="14.25" customHeight="1">
      <c r="D642" s="46"/>
    </row>
    <row r="643" spans="4:4" ht="14.25" customHeight="1">
      <c r="D643" s="46"/>
    </row>
    <row r="644" spans="4:4" ht="14.25" customHeight="1">
      <c r="D644" s="46"/>
    </row>
    <row r="645" spans="4:4" ht="14.25" customHeight="1">
      <c r="D645" s="46"/>
    </row>
    <row r="646" spans="4:4" ht="14.25" customHeight="1">
      <c r="D646" s="46"/>
    </row>
    <row r="647" spans="4:4" ht="14.25" customHeight="1">
      <c r="D647" s="46"/>
    </row>
    <row r="648" spans="4:4" ht="14.25" customHeight="1">
      <c r="D648" s="46"/>
    </row>
    <row r="649" spans="4:4" ht="14.25" customHeight="1">
      <c r="D649" s="46"/>
    </row>
    <row r="650" spans="4:4" ht="14.25" customHeight="1">
      <c r="D650" s="46"/>
    </row>
    <row r="651" spans="4:4" ht="14.25" customHeight="1">
      <c r="D651" s="46"/>
    </row>
    <row r="652" spans="4:4" ht="14.25" customHeight="1">
      <c r="D652" s="46"/>
    </row>
    <row r="653" spans="4:4" ht="14.25" customHeight="1">
      <c r="D653" s="46"/>
    </row>
    <row r="654" spans="4:4" ht="14.25" customHeight="1">
      <c r="D654" s="46"/>
    </row>
    <row r="655" spans="4:4" ht="14.25" customHeight="1">
      <c r="D655" s="46"/>
    </row>
    <row r="656" spans="4:4" ht="14.25" customHeight="1">
      <c r="D656" s="46"/>
    </row>
    <row r="657" spans="4:4" ht="14.25" customHeight="1">
      <c r="D657" s="46"/>
    </row>
    <row r="658" spans="4:4" ht="14.25" customHeight="1">
      <c r="D658" s="46"/>
    </row>
    <row r="659" spans="4:4" ht="14.25" customHeight="1">
      <c r="D659" s="46"/>
    </row>
    <row r="660" spans="4:4" ht="14.25" customHeight="1">
      <c r="D660" s="46"/>
    </row>
    <row r="661" spans="4:4" ht="14.25" customHeight="1">
      <c r="D661" s="46"/>
    </row>
    <row r="662" spans="4:4" ht="14.25" customHeight="1">
      <c r="D662" s="46"/>
    </row>
    <row r="663" spans="4:4" ht="14.25" customHeight="1">
      <c r="D663" s="46"/>
    </row>
    <row r="664" spans="4:4" ht="14.25" customHeight="1">
      <c r="D664" s="46"/>
    </row>
    <row r="665" spans="4:4" ht="14.25" customHeight="1">
      <c r="D665" s="46"/>
    </row>
    <row r="666" spans="4:4" ht="14.25" customHeight="1">
      <c r="D666" s="46"/>
    </row>
    <row r="667" spans="4:4" ht="14.25" customHeight="1">
      <c r="D667" s="46"/>
    </row>
    <row r="668" spans="4:4" ht="14.25" customHeight="1">
      <c r="D668" s="46"/>
    </row>
    <row r="669" spans="4:4" ht="14.25" customHeight="1">
      <c r="D669" s="46"/>
    </row>
    <row r="670" spans="4:4" ht="14.25" customHeight="1">
      <c r="D670" s="46"/>
    </row>
    <row r="671" spans="4:4" ht="14.25" customHeight="1">
      <c r="D671" s="46"/>
    </row>
    <row r="672" spans="4:4" ht="14.25" customHeight="1">
      <c r="D672" s="46"/>
    </row>
    <row r="673" spans="4:4" ht="14.25" customHeight="1">
      <c r="D673" s="46"/>
    </row>
    <row r="674" spans="4:4" ht="14.25" customHeight="1">
      <c r="D674" s="46"/>
    </row>
    <row r="675" spans="4:4" ht="14.25" customHeight="1">
      <c r="D675" s="46"/>
    </row>
    <row r="676" spans="4:4" ht="14.25" customHeight="1">
      <c r="D676" s="46"/>
    </row>
    <row r="677" spans="4:4" ht="14.25" customHeight="1">
      <c r="D677" s="46"/>
    </row>
    <row r="678" spans="4:4" ht="14.25" customHeight="1">
      <c r="D678" s="46"/>
    </row>
    <row r="679" spans="4:4" ht="14.25" customHeight="1">
      <c r="D679" s="46"/>
    </row>
    <row r="680" spans="4:4" ht="14.25" customHeight="1">
      <c r="D680" s="46"/>
    </row>
    <row r="681" spans="4:4" ht="14.25" customHeight="1">
      <c r="D681" s="46"/>
    </row>
    <row r="682" spans="4:4" ht="14.25" customHeight="1">
      <c r="D682" s="46"/>
    </row>
    <row r="683" spans="4:4" ht="14.25" customHeight="1">
      <c r="D683" s="46"/>
    </row>
    <row r="684" spans="4:4" ht="14.25" customHeight="1">
      <c r="D684" s="46"/>
    </row>
    <row r="685" spans="4:4" ht="14.25" customHeight="1">
      <c r="D685" s="46"/>
    </row>
    <row r="686" spans="4:4" ht="14.25" customHeight="1">
      <c r="D686" s="46"/>
    </row>
    <row r="687" spans="4:4" ht="14.25" customHeight="1">
      <c r="D687" s="46"/>
    </row>
    <row r="688" spans="4:4" ht="14.25" customHeight="1">
      <c r="D688" s="46"/>
    </row>
    <row r="689" spans="4:4" ht="14.25" customHeight="1">
      <c r="D689" s="46"/>
    </row>
    <row r="690" spans="4:4" ht="14.25" customHeight="1">
      <c r="D690" s="46"/>
    </row>
    <row r="691" spans="4:4" ht="14.25" customHeight="1">
      <c r="D691" s="46"/>
    </row>
    <row r="692" spans="4:4" ht="14.25" customHeight="1">
      <c r="D692" s="46"/>
    </row>
    <row r="693" spans="4:4" ht="14.25" customHeight="1">
      <c r="D693" s="46"/>
    </row>
    <row r="694" spans="4:4" ht="14.25" customHeight="1">
      <c r="D694" s="46"/>
    </row>
    <row r="695" spans="4:4" ht="14.25" customHeight="1">
      <c r="D695" s="46"/>
    </row>
    <row r="696" spans="4:4" ht="14.25" customHeight="1">
      <c r="D696" s="46"/>
    </row>
    <row r="697" spans="4:4" ht="14.25" customHeight="1">
      <c r="D697" s="46"/>
    </row>
    <row r="698" spans="4:4" ht="14.25" customHeight="1">
      <c r="D698" s="46"/>
    </row>
    <row r="699" spans="4:4" ht="14.25" customHeight="1">
      <c r="D699" s="46"/>
    </row>
    <row r="700" spans="4:4" ht="14.25" customHeight="1">
      <c r="D700" s="46"/>
    </row>
    <row r="701" spans="4:4" ht="14.25" customHeight="1">
      <c r="D701" s="46"/>
    </row>
    <row r="702" spans="4:4" ht="14.25" customHeight="1">
      <c r="D702" s="46"/>
    </row>
    <row r="703" spans="4:4" ht="14.25" customHeight="1">
      <c r="D703" s="46"/>
    </row>
    <row r="704" spans="4:4" ht="14.25" customHeight="1">
      <c r="D704" s="46"/>
    </row>
    <row r="705" spans="4:4" ht="14.25" customHeight="1">
      <c r="D705" s="46"/>
    </row>
    <row r="706" spans="4:4" ht="14.25" customHeight="1">
      <c r="D706" s="46"/>
    </row>
    <row r="707" spans="4:4" ht="14.25" customHeight="1">
      <c r="D707" s="46"/>
    </row>
    <row r="708" spans="4:4" ht="14.25" customHeight="1">
      <c r="D708" s="46"/>
    </row>
    <row r="709" spans="4:4" ht="14.25" customHeight="1">
      <c r="D709" s="46"/>
    </row>
    <row r="710" spans="4:4" ht="14.25" customHeight="1">
      <c r="D710" s="46"/>
    </row>
    <row r="711" spans="4:4" ht="14.25" customHeight="1">
      <c r="D711" s="46"/>
    </row>
    <row r="712" spans="4:4" ht="14.25" customHeight="1">
      <c r="D712" s="46"/>
    </row>
    <row r="713" spans="4:4" ht="14.25" customHeight="1">
      <c r="D713" s="46"/>
    </row>
    <row r="714" spans="4:4" ht="14.25" customHeight="1">
      <c r="D714" s="46"/>
    </row>
    <row r="715" spans="4:4" ht="14.25" customHeight="1">
      <c r="D715" s="46"/>
    </row>
    <row r="716" spans="4:4" ht="14.25" customHeight="1">
      <c r="D716" s="46"/>
    </row>
    <row r="717" spans="4:4" ht="14.25" customHeight="1">
      <c r="D717" s="46"/>
    </row>
    <row r="718" spans="4:4" ht="14.25" customHeight="1">
      <c r="D718" s="46"/>
    </row>
    <row r="719" spans="4:4" ht="14.25" customHeight="1">
      <c r="D719" s="46"/>
    </row>
    <row r="720" spans="4:4" ht="14.25" customHeight="1">
      <c r="D720" s="46"/>
    </row>
    <row r="721" spans="4:4" ht="14.25" customHeight="1">
      <c r="D721" s="46"/>
    </row>
    <row r="722" spans="4:4" ht="14.25" customHeight="1">
      <c r="D722" s="46"/>
    </row>
    <row r="723" spans="4:4" ht="14.25" customHeight="1">
      <c r="D723" s="46"/>
    </row>
    <row r="724" spans="4:4" ht="14.25" customHeight="1">
      <c r="D724" s="46"/>
    </row>
    <row r="725" spans="4:4" ht="14.25" customHeight="1">
      <c r="D725" s="46"/>
    </row>
    <row r="726" spans="4:4" ht="14.25" customHeight="1">
      <c r="D726" s="46"/>
    </row>
    <row r="727" spans="4:4" ht="14.25" customHeight="1">
      <c r="D727" s="46"/>
    </row>
    <row r="728" spans="4:4" ht="14.25" customHeight="1">
      <c r="D728" s="46"/>
    </row>
    <row r="729" spans="4:4" ht="14.25" customHeight="1">
      <c r="D729" s="46"/>
    </row>
    <row r="730" spans="4:4" ht="14.25" customHeight="1">
      <c r="D730" s="46"/>
    </row>
    <row r="731" spans="4:4" ht="14.25" customHeight="1">
      <c r="D731" s="46"/>
    </row>
    <row r="732" spans="4:4" ht="14.25" customHeight="1">
      <c r="D732" s="46"/>
    </row>
    <row r="733" spans="4:4" ht="14.25" customHeight="1">
      <c r="D733" s="46"/>
    </row>
    <row r="734" spans="4:4" ht="14.25" customHeight="1">
      <c r="D734" s="46"/>
    </row>
    <row r="735" spans="4:4" ht="14.25" customHeight="1">
      <c r="D735" s="46"/>
    </row>
    <row r="736" spans="4:4" ht="14.25" customHeight="1">
      <c r="D736" s="46"/>
    </row>
    <row r="737" spans="4:4" ht="14.25" customHeight="1">
      <c r="D737" s="46"/>
    </row>
    <row r="738" spans="4:4" ht="14.25" customHeight="1">
      <c r="D738" s="46"/>
    </row>
    <row r="739" spans="4:4" ht="14.25" customHeight="1">
      <c r="D739" s="46"/>
    </row>
    <row r="740" spans="4:4" ht="14.25" customHeight="1">
      <c r="D740" s="46"/>
    </row>
    <row r="741" spans="4:4" ht="14.25" customHeight="1">
      <c r="D741" s="46"/>
    </row>
    <row r="742" spans="4:4" ht="14.25" customHeight="1">
      <c r="D742" s="46"/>
    </row>
    <row r="743" spans="4:4" ht="14.25" customHeight="1">
      <c r="D743" s="46"/>
    </row>
    <row r="744" spans="4:4" ht="14.25" customHeight="1">
      <c r="D744" s="46"/>
    </row>
    <row r="745" spans="4:4" ht="14.25" customHeight="1">
      <c r="D745" s="46"/>
    </row>
    <row r="746" spans="4:4" ht="14.25" customHeight="1">
      <c r="D746" s="46"/>
    </row>
    <row r="747" spans="4:4" ht="14.25" customHeight="1">
      <c r="D747" s="46"/>
    </row>
    <row r="748" spans="4:4" ht="14.25" customHeight="1">
      <c r="D748" s="46"/>
    </row>
    <row r="749" spans="4:4" ht="14.25" customHeight="1">
      <c r="D749" s="46"/>
    </row>
    <row r="750" spans="4:4" ht="14.25" customHeight="1">
      <c r="D750" s="46"/>
    </row>
    <row r="751" spans="4:4" ht="14.25" customHeight="1">
      <c r="D751" s="46"/>
    </row>
    <row r="752" spans="4:4" ht="14.25" customHeight="1">
      <c r="D752" s="46"/>
    </row>
    <row r="753" spans="4:4" ht="14.25" customHeight="1">
      <c r="D753" s="46"/>
    </row>
    <row r="754" spans="4:4" ht="14.25" customHeight="1">
      <c r="D754" s="46"/>
    </row>
    <row r="755" spans="4:4" ht="14.25" customHeight="1">
      <c r="D755" s="46"/>
    </row>
    <row r="756" spans="4:4" ht="14.25" customHeight="1">
      <c r="D756" s="46"/>
    </row>
    <row r="757" spans="4:4" ht="14.25" customHeight="1">
      <c r="D757" s="46"/>
    </row>
    <row r="758" spans="4:4" ht="14.25" customHeight="1">
      <c r="D758" s="46"/>
    </row>
    <row r="759" spans="4:4" ht="14.25" customHeight="1">
      <c r="D759" s="46"/>
    </row>
    <row r="760" spans="4:4" ht="14.25" customHeight="1">
      <c r="D760" s="46"/>
    </row>
    <row r="761" spans="4:4" ht="14.25" customHeight="1">
      <c r="D761" s="46"/>
    </row>
    <row r="762" spans="4:4" ht="14.25" customHeight="1">
      <c r="D762" s="46"/>
    </row>
    <row r="763" spans="4:4" ht="14.25" customHeight="1">
      <c r="D763" s="46"/>
    </row>
    <row r="764" spans="4:4" ht="14.25" customHeight="1">
      <c r="D764" s="46"/>
    </row>
    <row r="765" spans="4:4" ht="14.25" customHeight="1">
      <c r="D765" s="46"/>
    </row>
    <row r="766" spans="4:4" ht="14.25" customHeight="1">
      <c r="D766" s="46"/>
    </row>
    <row r="767" spans="4:4" ht="14.25" customHeight="1">
      <c r="D767" s="46"/>
    </row>
    <row r="768" spans="4:4" ht="14.25" customHeight="1">
      <c r="D768" s="46"/>
    </row>
    <row r="769" spans="4:4" ht="14.25" customHeight="1">
      <c r="D769" s="46"/>
    </row>
    <row r="770" spans="4:4" ht="14.25" customHeight="1">
      <c r="D770" s="46"/>
    </row>
    <row r="771" spans="4:4" ht="14.25" customHeight="1">
      <c r="D771" s="46"/>
    </row>
    <row r="772" spans="4:4" ht="14.25" customHeight="1">
      <c r="D772" s="46"/>
    </row>
    <row r="773" spans="4:4" ht="14.25" customHeight="1">
      <c r="D773" s="46"/>
    </row>
    <row r="774" spans="4:4" ht="14.25" customHeight="1">
      <c r="D774" s="46"/>
    </row>
    <row r="775" spans="4:4" ht="14.25" customHeight="1">
      <c r="D775" s="46"/>
    </row>
    <row r="776" spans="4:4" ht="14.25" customHeight="1">
      <c r="D776" s="46"/>
    </row>
    <row r="777" spans="4:4" ht="14.25" customHeight="1">
      <c r="D777" s="46"/>
    </row>
    <row r="778" spans="4:4" ht="14.25" customHeight="1">
      <c r="D778" s="46"/>
    </row>
    <row r="779" spans="4:4" ht="14.25" customHeight="1">
      <c r="D779" s="46"/>
    </row>
    <row r="780" spans="4:4" ht="14.25" customHeight="1">
      <c r="D780" s="46"/>
    </row>
    <row r="781" spans="4:4" ht="14.25" customHeight="1">
      <c r="D781" s="46"/>
    </row>
    <row r="782" spans="4:4" ht="14.25" customHeight="1">
      <c r="D782" s="46"/>
    </row>
    <row r="783" spans="4:4" ht="14.25" customHeight="1">
      <c r="D783" s="46"/>
    </row>
    <row r="784" spans="4:4" ht="14.25" customHeight="1">
      <c r="D784" s="46"/>
    </row>
    <row r="785" spans="4:4" ht="14.25" customHeight="1">
      <c r="D785" s="46"/>
    </row>
    <row r="786" spans="4:4" ht="14.25" customHeight="1">
      <c r="D786" s="46"/>
    </row>
    <row r="787" spans="4:4" ht="14.25" customHeight="1">
      <c r="D787" s="46"/>
    </row>
    <row r="788" spans="4:4" ht="14.25" customHeight="1">
      <c r="D788" s="46"/>
    </row>
    <row r="789" spans="4:4" ht="14.25" customHeight="1">
      <c r="D789" s="46"/>
    </row>
    <row r="790" spans="4:4" ht="14.25" customHeight="1">
      <c r="D790" s="46"/>
    </row>
    <row r="791" spans="4:4" ht="14.25" customHeight="1">
      <c r="D791" s="46"/>
    </row>
    <row r="792" spans="4:4" ht="14.25" customHeight="1">
      <c r="D792" s="46"/>
    </row>
    <row r="793" spans="4:4" ht="14.25" customHeight="1">
      <c r="D793" s="46"/>
    </row>
    <row r="794" spans="4:4" ht="14.25" customHeight="1">
      <c r="D794" s="46"/>
    </row>
    <row r="795" spans="4:4" ht="14.25" customHeight="1">
      <c r="D795" s="46"/>
    </row>
    <row r="796" spans="4:4" ht="14.25" customHeight="1">
      <c r="D796" s="46"/>
    </row>
    <row r="797" spans="4:4" ht="14.25" customHeight="1">
      <c r="D797" s="46"/>
    </row>
    <row r="798" spans="4:4" ht="14.25" customHeight="1">
      <c r="D798" s="46"/>
    </row>
    <row r="799" spans="4:4" ht="14.25" customHeight="1">
      <c r="D799" s="46"/>
    </row>
    <row r="800" spans="4:4" ht="14.25" customHeight="1">
      <c r="D800" s="46"/>
    </row>
    <row r="801" spans="4:4" ht="14.25" customHeight="1">
      <c r="D801" s="46"/>
    </row>
    <row r="802" spans="4:4" ht="14.25" customHeight="1">
      <c r="D802" s="46"/>
    </row>
    <row r="803" spans="4:4" ht="14.25" customHeight="1">
      <c r="D803" s="46"/>
    </row>
    <row r="804" spans="4:4" ht="14.25" customHeight="1">
      <c r="D804" s="46"/>
    </row>
    <row r="805" spans="4:4" ht="14.25" customHeight="1">
      <c r="D805" s="46"/>
    </row>
    <row r="806" spans="4:4" ht="14.25" customHeight="1">
      <c r="D806" s="46"/>
    </row>
    <row r="807" spans="4:4" ht="14.25" customHeight="1">
      <c r="D807" s="46"/>
    </row>
    <row r="808" spans="4:4" ht="14.25" customHeight="1">
      <c r="D808" s="46"/>
    </row>
    <row r="809" spans="4:4" ht="14.25" customHeight="1">
      <c r="D809" s="46"/>
    </row>
    <row r="810" spans="4:4" ht="14.25" customHeight="1">
      <c r="D810" s="46"/>
    </row>
    <row r="811" spans="4:4" ht="14.25" customHeight="1">
      <c r="D811" s="46"/>
    </row>
    <row r="812" spans="4:4" ht="14.25" customHeight="1">
      <c r="D812" s="46"/>
    </row>
    <row r="813" spans="4:4" ht="14.25" customHeight="1">
      <c r="D813" s="46"/>
    </row>
    <row r="814" spans="4:4" ht="14.25" customHeight="1">
      <c r="D814" s="46"/>
    </row>
    <row r="815" spans="4:4" ht="14.25" customHeight="1">
      <c r="D815" s="46"/>
    </row>
    <row r="816" spans="4:4" ht="14.25" customHeight="1">
      <c r="D816" s="46"/>
    </row>
    <row r="817" spans="4:4" ht="14.25" customHeight="1">
      <c r="D817" s="46"/>
    </row>
    <row r="818" spans="4:4" ht="14.25" customHeight="1">
      <c r="D818" s="46"/>
    </row>
    <row r="819" spans="4:4" ht="14.25" customHeight="1">
      <c r="D819" s="46"/>
    </row>
    <row r="820" spans="4:4" ht="14.25" customHeight="1">
      <c r="D820" s="46"/>
    </row>
    <row r="821" spans="4:4" ht="14.25" customHeight="1">
      <c r="D821" s="46"/>
    </row>
    <row r="822" spans="4:4" ht="14.25" customHeight="1">
      <c r="D822" s="46"/>
    </row>
    <row r="823" spans="4:4" ht="14.25" customHeight="1">
      <c r="D823" s="46"/>
    </row>
    <row r="824" spans="4:4" ht="14.25" customHeight="1">
      <c r="D824" s="46"/>
    </row>
    <row r="825" spans="4:4" ht="14.25" customHeight="1">
      <c r="D825" s="46"/>
    </row>
    <row r="826" spans="4:4" ht="14.25" customHeight="1">
      <c r="D826" s="46"/>
    </row>
    <row r="827" spans="4:4" ht="14.25" customHeight="1">
      <c r="D827" s="46"/>
    </row>
    <row r="828" spans="4:4" ht="14.25" customHeight="1">
      <c r="D828" s="46"/>
    </row>
    <row r="829" spans="4:4" ht="14.25" customHeight="1">
      <c r="D829" s="46"/>
    </row>
    <row r="830" spans="4:4" ht="14.25" customHeight="1">
      <c r="D830" s="46"/>
    </row>
    <row r="831" spans="4:4" ht="14.25" customHeight="1">
      <c r="D831" s="46"/>
    </row>
    <row r="832" spans="4:4" ht="14.25" customHeight="1">
      <c r="D832" s="46"/>
    </row>
    <row r="833" spans="4:4" ht="14.25" customHeight="1">
      <c r="D833" s="46"/>
    </row>
    <row r="834" spans="4:4" ht="14.25" customHeight="1">
      <c r="D834" s="46"/>
    </row>
    <row r="835" spans="4:4" ht="14.25" customHeight="1">
      <c r="D835" s="46"/>
    </row>
    <row r="836" spans="4:4" ht="14.25" customHeight="1">
      <c r="D836" s="46"/>
    </row>
    <row r="837" spans="4:4" ht="14.25" customHeight="1">
      <c r="D837" s="46"/>
    </row>
    <row r="838" spans="4:4" ht="14.25" customHeight="1">
      <c r="D838" s="46"/>
    </row>
    <row r="839" spans="4:4" ht="14.25" customHeight="1">
      <c r="D839" s="46"/>
    </row>
    <row r="840" spans="4:4" ht="14.25" customHeight="1">
      <c r="D840" s="46"/>
    </row>
    <row r="841" spans="4:4" ht="14.25" customHeight="1">
      <c r="D841" s="46"/>
    </row>
    <row r="842" spans="4:4" ht="14.25" customHeight="1">
      <c r="D842" s="46"/>
    </row>
    <row r="843" spans="4:4" ht="14.25" customHeight="1">
      <c r="D843" s="46"/>
    </row>
    <row r="844" spans="4:4" ht="14.25" customHeight="1">
      <c r="D844" s="46"/>
    </row>
    <row r="845" spans="4:4" ht="14.25" customHeight="1">
      <c r="D845" s="46"/>
    </row>
    <row r="846" spans="4:4" ht="14.25" customHeight="1">
      <c r="D846" s="46"/>
    </row>
    <row r="847" spans="4:4" ht="14.25" customHeight="1">
      <c r="D847" s="46"/>
    </row>
    <row r="848" spans="4:4" ht="14.25" customHeight="1">
      <c r="D848" s="46"/>
    </row>
    <row r="849" spans="4:4" ht="14.25" customHeight="1">
      <c r="D849" s="46"/>
    </row>
    <row r="850" spans="4:4" ht="14.25" customHeight="1">
      <c r="D850" s="46"/>
    </row>
    <row r="851" spans="4:4" ht="14.25" customHeight="1">
      <c r="D851" s="46"/>
    </row>
    <row r="852" spans="4:4" ht="14.25" customHeight="1">
      <c r="D852" s="46"/>
    </row>
    <row r="853" spans="4:4" ht="14.25" customHeight="1">
      <c r="D853" s="46"/>
    </row>
    <row r="854" spans="4:4" ht="14.25" customHeight="1">
      <c r="D854" s="46"/>
    </row>
    <row r="855" spans="4:4" ht="14.25" customHeight="1">
      <c r="D855" s="46"/>
    </row>
    <row r="856" spans="4:4" ht="14.25" customHeight="1">
      <c r="D856" s="46"/>
    </row>
    <row r="857" spans="4:4" ht="14.25" customHeight="1">
      <c r="D857" s="46"/>
    </row>
    <row r="858" spans="4:4" ht="14.25" customHeight="1">
      <c r="D858" s="46"/>
    </row>
    <row r="859" spans="4:4" ht="14.25" customHeight="1">
      <c r="D859" s="46"/>
    </row>
    <row r="860" spans="4:4" ht="14.25" customHeight="1">
      <c r="D860" s="46"/>
    </row>
    <row r="861" spans="4:4" ht="14.25" customHeight="1">
      <c r="D861" s="46"/>
    </row>
    <row r="862" spans="4:4" ht="14.25" customHeight="1">
      <c r="D862" s="46"/>
    </row>
    <row r="863" spans="4:4" ht="14.25" customHeight="1">
      <c r="D863" s="46"/>
    </row>
    <row r="864" spans="4:4" ht="14.25" customHeight="1">
      <c r="D864" s="46"/>
    </row>
    <row r="865" spans="4:4" ht="14.25" customHeight="1">
      <c r="D865" s="46"/>
    </row>
    <row r="866" spans="4:4" ht="14.25" customHeight="1">
      <c r="D866" s="46"/>
    </row>
    <row r="867" spans="4:4" ht="14.25" customHeight="1">
      <c r="D867" s="46"/>
    </row>
    <row r="868" spans="4:4" ht="14.25" customHeight="1">
      <c r="D868" s="46"/>
    </row>
    <row r="869" spans="4:4" ht="14.25" customHeight="1">
      <c r="D869" s="46"/>
    </row>
    <row r="870" spans="4:4" ht="14.25" customHeight="1">
      <c r="D870" s="46"/>
    </row>
    <row r="871" spans="4:4" ht="14.25" customHeight="1">
      <c r="D871" s="46"/>
    </row>
    <row r="872" spans="4:4" ht="14.25" customHeight="1">
      <c r="D872" s="46"/>
    </row>
    <row r="873" spans="4:4" ht="14.25" customHeight="1">
      <c r="D873" s="46"/>
    </row>
    <row r="874" spans="4:4" ht="14.25" customHeight="1">
      <c r="D874" s="46"/>
    </row>
    <row r="875" spans="4:4" ht="14.25" customHeight="1">
      <c r="D875" s="46"/>
    </row>
    <row r="876" spans="4:4" ht="14.25" customHeight="1">
      <c r="D876" s="46"/>
    </row>
    <row r="877" spans="4:4" ht="14.25" customHeight="1">
      <c r="D877" s="46"/>
    </row>
    <row r="878" spans="4:4" ht="14.25" customHeight="1">
      <c r="D878" s="46"/>
    </row>
    <row r="879" spans="4:4" ht="14.25" customHeight="1">
      <c r="D879" s="46"/>
    </row>
    <row r="880" spans="4:4" ht="14.25" customHeight="1">
      <c r="D880" s="46"/>
    </row>
    <row r="881" spans="4:4" ht="14.25" customHeight="1">
      <c r="D881" s="46"/>
    </row>
    <row r="882" spans="4:4" ht="14.25" customHeight="1">
      <c r="D882" s="46"/>
    </row>
    <row r="883" spans="4:4" ht="14.25" customHeight="1">
      <c r="D883" s="46"/>
    </row>
    <row r="884" spans="4:4" ht="14.25" customHeight="1">
      <c r="D884" s="46"/>
    </row>
    <row r="885" spans="4:4" ht="14.25" customHeight="1">
      <c r="D885" s="46"/>
    </row>
    <row r="886" spans="4:4" ht="14.25" customHeight="1">
      <c r="D886" s="46"/>
    </row>
    <row r="887" spans="4:4" ht="14.25" customHeight="1">
      <c r="D887" s="46"/>
    </row>
    <row r="888" spans="4:4" ht="14.25" customHeight="1">
      <c r="D888" s="46"/>
    </row>
    <row r="889" spans="4:4" ht="14.25" customHeight="1">
      <c r="D889" s="46"/>
    </row>
    <row r="890" spans="4:4" ht="14.25" customHeight="1">
      <c r="D890" s="46"/>
    </row>
    <row r="891" spans="4:4" ht="14.25" customHeight="1">
      <c r="D891" s="46"/>
    </row>
    <row r="892" spans="4:4" ht="14.25" customHeight="1">
      <c r="D892" s="46"/>
    </row>
    <row r="893" spans="4:4" ht="14.25" customHeight="1">
      <c r="D893" s="46"/>
    </row>
    <row r="894" spans="4:4" ht="14.25" customHeight="1">
      <c r="D894" s="46"/>
    </row>
    <row r="895" spans="4:4" ht="14.25" customHeight="1">
      <c r="D895" s="46"/>
    </row>
    <row r="896" spans="4:4" ht="14.25" customHeight="1">
      <c r="D896" s="46"/>
    </row>
    <row r="897" spans="4:4" ht="14.25" customHeight="1">
      <c r="D897" s="46"/>
    </row>
    <row r="898" spans="4:4" ht="14.25" customHeight="1">
      <c r="D898" s="46"/>
    </row>
    <row r="899" spans="4:4" ht="14.25" customHeight="1">
      <c r="D899" s="46"/>
    </row>
    <row r="900" spans="4:4" ht="14.25" customHeight="1">
      <c r="D900" s="46"/>
    </row>
    <row r="901" spans="4:4" ht="14.25" customHeight="1">
      <c r="D901" s="46"/>
    </row>
    <row r="902" spans="4:4" ht="14.25" customHeight="1">
      <c r="D902" s="46"/>
    </row>
    <row r="903" spans="4:4" ht="14.25" customHeight="1">
      <c r="D903" s="46"/>
    </row>
    <row r="904" spans="4:4" ht="14.25" customHeight="1">
      <c r="D904" s="46"/>
    </row>
    <row r="905" spans="4:4" ht="14.25" customHeight="1">
      <c r="D905" s="46"/>
    </row>
    <row r="906" spans="4:4" ht="14.25" customHeight="1">
      <c r="D906" s="46"/>
    </row>
    <row r="907" spans="4:4" ht="14.25" customHeight="1">
      <c r="D907" s="46"/>
    </row>
    <row r="908" spans="4:4" ht="14.25" customHeight="1">
      <c r="D908" s="46"/>
    </row>
    <row r="909" spans="4:4" ht="14.25" customHeight="1">
      <c r="D909" s="46"/>
    </row>
    <row r="910" spans="4:4" ht="14.25" customHeight="1">
      <c r="D910" s="46"/>
    </row>
    <row r="911" spans="4:4" ht="14.25" customHeight="1">
      <c r="D911" s="46"/>
    </row>
    <row r="912" spans="4:4" ht="14.25" customHeight="1">
      <c r="D912" s="46"/>
    </row>
    <row r="913" spans="4:4" ht="14.25" customHeight="1">
      <c r="D913" s="46"/>
    </row>
    <row r="914" spans="4:4" ht="14.25" customHeight="1">
      <c r="D914" s="46"/>
    </row>
    <row r="915" spans="4:4" ht="14.25" customHeight="1">
      <c r="D915" s="46"/>
    </row>
    <row r="916" spans="4:4" ht="14.25" customHeight="1">
      <c r="D916" s="46"/>
    </row>
    <row r="917" spans="4:4" ht="14.25" customHeight="1">
      <c r="D917" s="46"/>
    </row>
    <row r="918" spans="4:4" ht="14.25" customHeight="1">
      <c r="D918" s="46"/>
    </row>
    <row r="919" spans="4:4" ht="14.25" customHeight="1">
      <c r="D919" s="46"/>
    </row>
    <row r="920" spans="4:4" ht="14.25" customHeight="1">
      <c r="D920" s="46"/>
    </row>
    <row r="921" spans="4:4" ht="14.25" customHeight="1">
      <c r="D921" s="46"/>
    </row>
    <row r="922" spans="4:4" ht="14.25" customHeight="1">
      <c r="D922" s="46"/>
    </row>
    <row r="923" spans="4:4" ht="14.25" customHeight="1">
      <c r="D923" s="46"/>
    </row>
    <row r="924" spans="4:4" ht="14.25" customHeight="1">
      <c r="D924" s="46"/>
    </row>
    <row r="925" spans="4:4" ht="14.25" customHeight="1">
      <c r="D925" s="46"/>
    </row>
    <row r="926" spans="4:4" ht="14.25" customHeight="1">
      <c r="D926" s="46"/>
    </row>
    <row r="927" spans="4:4" ht="14.25" customHeight="1">
      <c r="D927" s="46"/>
    </row>
    <row r="928" spans="4:4" ht="14.25" customHeight="1">
      <c r="D928" s="46"/>
    </row>
    <row r="929" spans="4:4" ht="14.25" customHeight="1">
      <c r="D929" s="46"/>
    </row>
    <row r="930" spans="4:4" ht="14.25" customHeight="1">
      <c r="D930" s="46"/>
    </row>
    <row r="931" spans="4:4" ht="14.25" customHeight="1">
      <c r="D931" s="46"/>
    </row>
    <row r="932" spans="4:4" ht="14.25" customHeight="1">
      <c r="D932" s="46"/>
    </row>
    <row r="933" spans="4:4" ht="14.25" customHeight="1">
      <c r="D933" s="46"/>
    </row>
    <row r="934" spans="4:4" ht="14.25" customHeight="1">
      <c r="D934" s="46"/>
    </row>
    <row r="935" spans="4:4" ht="14.25" customHeight="1">
      <c r="D935" s="46"/>
    </row>
    <row r="936" spans="4:4" ht="14.25" customHeight="1">
      <c r="D936" s="46"/>
    </row>
    <row r="937" spans="4:4" ht="14.25" customHeight="1">
      <c r="D937" s="46"/>
    </row>
    <row r="938" spans="4:4" ht="14.25" customHeight="1">
      <c r="D938" s="46"/>
    </row>
    <row r="939" spans="4:4" ht="14.25" customHeight="1">
      <c r="D939" s="46"/>
    </row>
    <row r="940" spans="4:4" ht="14.25" customHeight="1">
      <c r="D940" s="46"/>
    </row>
    <row r="941" spans="4:4" ht="14.25" customHeight="1">
      <c r="D941" s="46"/>
    </row>
    <row r="942" spans="4:4" ht="14.25" customHeight="1">
      <c r="D942" s="46"/>
    </row>
    <row r="943" spans="4:4" ht="14.25" customHeight="1">
      <c r="D943" s="46"/>
    </row>
    <row r="944" spans="4:4" ht="14.25" customHeight="1">
      <c r="D944" s="46"/>
    </row>
    <row r="945" spans="4:4" ht="14.25" customHeight="1">
      <c r="D945" s="46"/>
    </row>
    <row r="946" spans="4:4" ht="14.25" customHeight="1">
      <c r="D946" s="46"/>
    </row>
    <row r="947" spans="4:4" ht="14.25" customHeight="1">
      <c r="D947" s="46"/>
    </row>
    <row r="948" spans="4:4" ht="14.25" customHeight="1">
      <c r="D948" s="46"/>
    </row>
    <row r="949" spans="4:4" ht="14.25" customHeight="1">
      <c r="D949" s="46"/>
    </row>
    <row r="950" spans="4:4" ht="14.25" customHeight="1">
      <c r="D950" s="46"/>
    </row>
    <row r="951" spans="4:4" ht="14.25" customHeight="1">
      <c r="D951" s="46"/>
    </row>
    <row r="952" spans="4:4" ht="14.25" customHeight="1">
      <c r="D952" s="46"/>
    </row>
    <row r="953" spans="4:4" ht="14.25" customHeight="1">
      <c r="D953" s="46"/>
    </row>
    <row r="954" spans="4:4" ht="14.25" customHeight="1">
      <c r="D954" s="46"/>
    </row>
    <row r="955" spans="4:4" ht="14.25" customHeight="1">
      <c r="D955" s="46"/>
    </row>
    <row r="956" spans="4:4" ht="14.25" customHeight="1">
      <c r="D956" s="46"/>
    </row>
    <row r="957" spans="4:4" ht="14.25" customHeight="1">
      <c r="D957" s="46"/>
    </row>
    <row r="958" spans="4:4" ht="14.25" customHeight="1">
      <c r="D958" s="46"/>
    </row>
    <row r="959" spans="4:4" ht="14.25" customHeight="1">
      <c r="D959" s="46"/>
    </row>
    <row r="960" spans="4:4" ht="14.25" customHeight="1">
      <c r="D960" s="46"/>
    </row>
    <row r="961" spans="4:4" ht="14.25" customHeight="1">
      <c r="D961" s="46"/>
    </row>
    <row r="962" spans="4:4" ht="14.25" customHeight="1">
      <c r="D962" s="46"/>
    </row>
    <row r="963" spans="4:4" ht="14.25" customHeight="1">
      <c r="D963" s="46"/>
    </row>
    <row r="964" spans="4:4" ht="14.25" customHeight="1">
      <c r="D964" s="46"/>
    </row>
    <row r="965" spans="4:4" ht="14.25" customHeight="1">
      <c r="D965" s="46"/>
    </row>
    <row r="966" spans="4:4" ht="14.25" customHeight="1">
      <c r="D966" s="46"/>
    </row>
    <row r="967" spans="4:4" ht="14.25" customHeight="1">
      <c r="D967" s="46"/>
    </row>
    <row r="968" spans="4:4" ht="14.25" customHeight="1">
      <c r="D968" s="46"/>
    </row>
    <row r="969" spans="4:4" ht="14.25" customHeight="1">
      <c r="D969" s="46"/>
    </row>
    <row r="970" spans="4:4" ht="14.25" customHeight="1">
      <c r="D970" s="46"/>
    </row>
    <row r="971" spans="4:4" ht="14.25" customHeight="1">
      <c r="D971" s="46"/>
    </row>
    <row r="972" spans="4:4" ht="14.25" customHeight="1">
      <c r="D972" s="46"/>
    </row>
    <row r="973" spans="4:4" ht="14.25" customHeight="1">
      <c r="D973" s="46"/>
    </row>
    <row r="974" spans="4:4" ht="14.25" customHeight="1">
      <c r="D974" s="46"/>
    </row>
    <row r="975" spans="4:4" ht="14.25" customHeight="1">
      <c r="D975" s="46"/>
    </row>
    <row r="976" spans="4:4" ht="14.25" customHeight="1">
      <c r="D976" s="46"/>
    </row>
    <row r="977" spans="4:4" ht="14.25" customHeight="1">
      <c r="D977" s="46"/>
    </row>
    <row r="978" spans="4:4" ht="14.25" customHeight="1">
      <c r="D978" s="46"/>
    </row>
    <row r="979" spans="4:4" ht="14.25" customHeight="1">
      <c r="D979" s="46"/>
    </row>
    <row r="980" spans="4:4" ht="14.25" customHeight="1">
      <c r="D980" s="46"/>
    </row>
    <row r="981" spans="4:4" ht="14.25" customHeight="1">
      <c r="D981" s="46"/>
    </row>
    <row r="982" spans="4:4" ht="14.25" customHeight="1">
      <c r="D982" s="46"/>
    </row>
    <row r="983" spans="4:4" ht="14.25" customHeight="1">
      <c r="D983" s="46"/>
    </row>
    <row r="984" spans="4:4" ht="14.25" customHeight="1">
      <c r="D984" s="46"/>
    </row>
    <row r="985" spans="4:4" ht="14.25" customHeight="1">
      <c r="D985" s="46"/>
    </row>
    <row r="986" spans="4:4" ht="14.25" customHeight="1">
      <c r="D986" s="46"/>
    </row>
    <row r="987" spans="4:4" ht="14.25" customHeight="1">
      <c r="D987" s="46"/>
    </row>
    <row r="988" spans="4:4" ht="14.25" customHeight="1">
      <c r="D988" s="46"/>
    </row>
    <row r="989" spans="4:4" ht="14.25" customHeight="1">
      <c r="D989" s="46"/>
    </row>
    <row r="990" spans="4:4" ht="14.25" customHeight="1">
      <c r="D990" s="46"/>
    </row>
    <row r="991" spans="4:4" ht="14.25" customHeight="1">
      <c r="D991" s="46"/>
    </row>
    <row r="992" spans="4:4" ht="14.25" customHeight="1">
      <c r="D992" s="46"/>
    </row>
    <row r="993" spans="4:4" ht="14.25" customHeight="1">
      <c r="D993" s="46"/>
    </row>
    <row r="994" spans="4:4" ht="14.25" customHeight="1">
      <c r="D994" s="46"/>
    </row>
    <row r="995" spans="4:4" ht="14.25" customHeight="1">
      <c r="D995" s="46"/>
    </row>
    <row r="996" spans="4:4" ht="14.25" customHeight="1">
      <c r="D996" s="46"/>
    </row>
    <row r="997" spans="4:4" ht="14.25" customHeight="1">
      <c r="D997" s="46"/>
    </row>
    <row r="998" spans="4:4" ht="14.25" customHeight="1">
      <c r="D998" s="46"/>
    </row>
    <row r="999" spans="4:4" ht="14.25" customHeight="1">
      <c r="D999" s="46"/>
    </row>
    <row r="1000" spans="4:4" ht="14.25" customHeight="1">
      <c r="D1000" s="46"/>
    </row>
    <row r="1001" spans="4:4" ht="14.25" customHeight="1">
      <c r="D1001" s="46"/>
    </row>
    <row r="1002" spans="4:4" ht="14.25" customHeight="1">
      <c r="D1002" s="46"/>
    </row>
    <row r="1003" spans="4:4" ht="14.25" customHeight="1">
      <c r="D1003" s="46"/>
    </row>
    <row r="1004" spans="4:4" ht="14.25" customHeight="1">
      <c r="D1004" s="46"/>
    </row>
    <row r="1005" spans="4:4" ht="14.25" customHeight="1">
      <c r="D1005" s="46"/>
    </row>
    <row r="1006" spans="4:4" ht="14.25" customHeight="1">
      <c r="D1006" s="46"/>
    </row>
    <row r="1007" spans="4:4" ht="14.25" customHeight="1">
      <c r="D1007" s="46"/>
    </row>
    <row r="1008" spans="4:4" ht="14.25" customHeight="1">
      <c r="D1008" s="46"/>
    </row>
  </sheetData>
  <mergeCells count="7">
    <mergeCell ref="A82:E82"/>
    <mergeCell ref="A83:E83"/>
    <mergeCell ref="A1:E1"/>
    <mergeCell ref="A2:E2"/>
    <mergeCell ref="A77:E77"/>
    <mergeCell ref="A78:E78"/>
    <mergeCell ref="A81:E81"/>
  </mergeCells>
  <pageMargins left="0.7" right="0.7" top="0.75" bottom="0.75" header="0" footer="0"/>
  <pageSetup orientation="landscape"/>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DB6BFF-7393-4729-83F1-780D79B31CC1}">
  <sheetPr>
    <tabColor rgb="FFFF0000"/>
  </sheetPr>
  <dimension ref="B4:J18"/>
  <sheetViews>
    <sheetView workbookViewId="0">
      <selection activeCell="J17" sqref="J17"/>
    </sheetView>
  </sheetViews>
  <sheetFormatPr defaultRowHeight="14.5"/>
  <cols>
    <col min="8" max="8" width="10.08984375" customWidth="1"/>
  </cols>
  <sheetData>
    <row r="4" spans="2:10">
      <c r="B4" t="s">
        <v>1347</v>
      </c>
      <c r="E4" s="301">
        <v>4232.8900000000003</v>
      </c>
    </row>
    <row r="6" spans="2:10">
      <c r="B6" t="s">
        <v>1342</v>
      </c>
      <c r="D6" t="s">
        <v>1343</v>
      </c>
      <c r="E6" s="301">
        <f>+'VH Expenditure 2024-25'!C111</f>
        <v>2951.98</v>
      </c>
    </row>
    <row r="7" spans="2:10">
      <c r="B7" t="s">
        <v>1342</v>
      </c>
      <c r="D7" t="s">
        <v>1344</v>
      </c>
      <c r="E7" s="301">
        <f>+'PC Expenditure 2024-25'!C141</f>
        <v>1928.2100000000003</v>
      </c>
    </row>
    <row r="9" spans="2:10">
      <c r="B9" t="s">
        <v>1345</v>
      </c>
      <c r="E9" s="376">
        <v>-4232.8900000000003</v>
      </c>
    </row>
    <row r="10" spans="2:10">
      <c r="E10" s="301"/>
    </row>
    <row r="11" spans="2:10">
      <c r="B11" t="s">
        <v>1346</v>
      </c>
      <c r="E11" s="301">
        <f>SUM(E4:E9)</f>
        <v>4880.1900000000014</v>
      </c>
    </row>
    <row r="12" spans="2:10">
      <c r="E12" s="301"/>
    </row>
    <row r="13" spans="2:10">
      <c r="B13" t="s">
        <v>1348</v>
      </c>
      <c r="D13" t="s">
        <v>1343</v>
      </c>
      <c r="E13" s="301">
        <f>+'VH Expenditure 2025-26'!C111</f>
        <v>1109.3800000000001</v>
      </c>
    </row>
    <row r="14" spans="2:10">
      <c r="B14" t="s">
        <v>1348</v>
      </c>
      <c r="D14" t="s">
        <v>1344</v>
      </c>
      <c r="E14" s="301">
        <f>+'PC Expenditure 2025-26'!C138</f>
        <v>3235.7900000000004</v>
      </c>
    </row>
    <row r="15" spans="2:10">
      <c r="E15" s="301"/>
    </row>
    <row r="16" spans="2:10">
      <c r="B16" t="s">
        <v>1349</v>
      </c>
      <c r="E16" s="376">
        <v>-4887.58</v>
      </c>
      <c r="G16" t="s">
        <v>1350</v>
      </c>
      <c r="I16" s="377">
        <f>+E11+E16</f>
        <v>-7.3899999999985084</v>
      </c>
      <c r="J16" s="371" t="s">
        <v>1352</v>
      </c>
    </row>
    <row r="17" spans="2:5">
      <c r="E17" s="301"/>
    </row>
    <row r="18" spans="2:5">
      <c r="B18" s="371" t="s">
        <v>1351</v>
      </c>
      <c r="E18" s="378">
        <f>SUM(E11:E16)</f>
        <v>4337.7800000000025</v>
      </c>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B4C6E7"/>
  </sheetPr>
  <dimension ref="A1:M1000"/>
  <sheetViews>
    <sheetView topLeftCell="A46" workbookViewId="0">
      <selection activeCell="A115" sqref="A115"/>
    </sheetView>
  </sheetViews>
  <sheetFormatPr defaultColWidth="14.453125" defaultRowHeight="15" customHeight="1"/>
  <cols>
    <col min="1" max="1" width="15.90625" customWidth="1"/>
    <col min="2" max="2" width="21.90625" customWidth="1"/>
    <col min="3" max="3" width="15.6328125" customWidth="1"/>
    <col min="4" max="4" width="22.453125" customWidth="1"/>
    <col min="5" max="5" width="17.90625" customWidth="1"/>
    <col min="6" max="6" width="8.6328125" customWidth="1"/>
    <col min="7" max="7" width="15.453125" customWidth="1"/>
    <col min="8" max="8" width="11.6328125" customWidth="1"/>
    <col min="9" max="26" width="8.6328125" customWidth="1"/>
  </cols>
  <sheetData>
    <row r="1" spans="1:9" ht="14.25" customHeight="1">
      <c r="A1" s="389" t="s">
        <v>811</v>
      </c>
      <c r="B1" s="387"/>
      <c r="C1" s="387"/>
      <c r="D1" s="387"/>
      <c r="E1" s="387"/>
      <c r="G1" s="2" t="s">
        <v>885</v>
      </c>
      <c r="I1" s="5" t="s">
        <v>886</v>
      </c>
    </row>
    <row r="2" spans="1:9" ht="14.25" customHeight="1">
      <c r="A2" s="398" t="s">
        <v>812</v>
      </c>
      <c r="B2" s="387"/>
      <c r="C2" s="387"/>
      <c r="D2" s="387"/>
      <c r="E2" s="387"/>
      <c r="G2" s="2" t="s">
        <v>887</v>
      </c>
    </row>
    <row r="3" spans="1:9" ht="14.25" customHeight="1">
      <c r="A3" s="248" t="s">
        <v>813</v>
      </c>
      <c r="B3" s="249" t="s">
        <v>814</v>
      </c>
      <c r="C3" s="248" t="s">
        <v>815</v>
      </c>
      <c r="D3" s="249" t="s">
        <v>816</v>
      </c>
      <c r="E3" s="248" t="s">
        <v>817</v>
      </c>
    </row>
    <row r="4" spans="1:9" ht="14.25" customHeight="1">
      <c r="A4" s="253">
        <v>43922</v>
      </c>
      <c r="B4" s="250">
        <v>928859658</v>
      </c>
      <c r="C4" s="248" t="s">
        <v>807</v>
      </c>
      <c r="D4" s="254" t="s">
        <v>888</v>
      </c>
      <c r="E4" s="255">
        <v>7.97</v>
      </c>
      <c r="G4" s="90">
        <v>7.97</v>
      </c>
      <c r="H4" s="87">
        <f t="shared" ref="H4:H48" si="0">+G4-E4</f>
        <v>0</v>
      </c>
    </row>
    <row r="5" spans="1:9" ht="14.25" customHeight="1">
      <c r="A5" s="253">
        <v>43929</v>
      </c>
      <c r="B5" s="250">
        <v>340432245</v>
      </c>
      <c r="C5" s="248" t="s">
        <v>889</v>
      </c>
      <c r="D5" s="254" t="s">
        <v>888</v>
      </c>
      <c r="E5" s="255">
        <v>80</v>
      </c>
      <c r="G5" s="90">
        <v>80</v>
      </c>
      <c r="H5" s="87">
        <f t="shared" si="0"/>
        <v>0</v>
      </c>
    </row>
    <row r="6" spans="1:9" ht="14.25" customHeight="1">
      <c r="A6" s="253">
        <v>43943</v>
      </c>
      <c r="B6" s="250">
        <v>340432245</v>
      </c>
      <c r="C6" s="248" t="s">
        <v>889</v>
      </c>
      <c r="D6" s="254" t="s">
        <v>888</v>
      </c>
      <c r="E6" s="255">
        <v>80</v>
      </c>
      <c r="G6" s="90">
        <v>80</v>
      </c>
      <c r="H6" s="87">
        <f t="shared" si="0"/>
        <v>0</v>
      </c>
    </row>
    <row r="7" spans="1:9" ht="14.25" customHeight="1">
      <c r="A7" s="253">
        <v>43923</v>
      </c>
      <c r="B7" s="250">
        <v>559097889</v>
      </c>
      <c r="C7" s="248" t="s">
        <v>809</v>
      </c>
      <c r="D7" s="254" t="s">
        <v>888</v>
      </c>
      <c r="E7" s="255">
        <v>8.2100000000000009</v>
      </c>
      <c r="G7" s="90">
        <v>8.2100000000000009</v>
      </c>
      <c r="H7" s="87">
        <f t="shared" si="0"/>
        <v>0</v>
      </c>
    </row>
    <row r="8" spans="1:9" ht="14.25" customHeight="1">
      <c r="A8" s="253">
        <v>43956</v>
      </c>
      <c r="B8" s="250">
        <v>340432245</v>
      </c>
      <c r="C8" s="248" t="s">
        <v>889</v>
      </c>
      <c r="D8" s="254" t="s">
        <v>888</v>
      </c>
      <c r="E8" s="255">
        <v>80</v>
      </c>
      <c r="G8" s="100">
        <v>80</v>
      </c>
      <c r="H8" s="87">
        <f t="shared" si="0"/>
        <v>0</v>
      </c>
    </row>
    <row r="9" spans="1:9" ht="14.25" customHeight="1">
      <c r="A9" s="253">
        <v>43974</v>
      </c>
      <c r="B9" s="250">
        <v>340432245</v>
      </c>
      <c r="C9" s="248" t="s">
        <v>889</v>
      </c>
      <c r="D9" s="254" t="s">
        <v>888</v>
      </c>
      <c r="E9" s="255">
        <v>80</v>
      </c>
      <c r="G9" s="100">
        <v>80</v>
      </c>
      <c r="H9" s="87">
        <f t="shared" si="0"/>
        <v>0</v>
      </c>
    </row>
    <row r="10" spans="1:9" ht="14.25" customHeight="1">
      <c r="A10" s="253">
        <v>43952</v>
      </c>
      <c r="B10" s="250">
        <v>928859658</v>
      </c>
      <c r="C10" s="248" t="s">
        <v>807</v>
      </c>
      <c r="D10" s="254" t="s">
        <v>888</v>
      </c>
      <c r="E10" s="255">
        <v>7.97</v>
      </c>
      <c r="G10" s="100">
        <v>7.97</v>
      </c>
      <c r="H10" s="87">
        <f t="shared" si="0"/>
        <v>0</v>
      </c>
    </row>
    <row r="11" spans="1:9" ht="14.25" customHeight="1">
      <c r="A11" s="253">
        <v>43953</v>
      </c>
      <c r="B11" s="250">
        <v>559097889</v>
      </c>
      <c r="C11" s="248" t="s">
        <v>809</v>
      </c>
      <c r="D11" s="254" t="s">
        <v>888</v>
      </c>
      <c r="E11" s="255">
        <v>7.95</v>
      </c>
      <c r="G11" s="100">
        <v>7.95</v>
      </c>
      <c r="H11" s="87">
        <f t="shared" si="0"/>
        <v>0</v>
      </c>
    </row>
    <row r="12" spans="1:9" ht="14.25" customHeight="1">
      <c r="A12" s="253">
        <v>43983</v>
      </c>
      <c r="B12" s="250">
        <v>928859658</v>
      </c>
      <c r="C12" s="248" t="s">
        <v>807</v>
      </c>
      <c r="D12" s="254" t="s">
        <v>888</v>
      </c>
      <c r="E12" s="255">
        <v>7.97</v>
      </c>
      <c r="G12" s="87">
        <v>7.97</v>
      </c>
      <c r="H12" s="87">
        <f t="shared" si="0"/>
        <v>0</v>
      </c>
    </row>
    <row r="13" spans="1:9" ht="14.25" customHeight="1">
      <c r="A13" s="253">
        <v>43987</v>
      </c>
      <c r="B13" s="250">
        <v>928859658</v>
      </c>
      <c r="C13" s="248" t="s">
        <v>807</v>
      </c>
      <c r="D13" s="254" t="s">
        <v>888</v>
      </c>
      <c r="E13" s="255">
        <v>18.989999999999998</v>
      </c>
      <c r="G13" s="90">
        <v>18.989999999999998</v>
      </c>
      <c r="H13" s="87">
        <f t="shared" si="0"/>
        <v>0</v>
      </c>
    </row>
    <row r="14" spans="1:9" ht="14.25" customHeight="1">
      <c r="A14" s="253">
        <v>43990</v>
      </c>
      <c r="B14" s="250">
        <v>340432245</v>
      </c>
      <c r="C14" s="248" t="s">
        <v>889</v>
      </c>
      <c r="D14" s="254" t="s">
        <v>888</v>
      </c>
      <c r="E14" s="255">
        <v>80</v>
      </c>
      <c r="G14" s="90">
        <v>80</v>
      </c>
      <c r="H14" s="87">
        <f t="shared" si="0"/>
        <v>0</v>
      </c>
    </row>
    <row r="15" spans="1:9" ht="14.25" customHeight="1">
      <c r="A15" s="253">
        <v>43983</v>
      </c>
      <c r="B15" s="250">
        <v>559097889</v>
      </c>
      <c r="C15" s="248" t="s">
        <v>809</v>
      </c>
      <c r="D15" s="254" t="s">
        <v>888</v>
      </c>
      <c r="E15" s="255">
        <v>8.2100000000000009</v>
      </c>
      <c r="G15" s="90">
        <v>8.2100000000000009</v>
      </c>
      <c r="H15" s="87">
        <f t="shared" si="0"/>
        <v>0</v>
      </c>
    </row>
    <row r="16" spans="1:9" ht="14.25" customHeight="1">
      <c r="A16" s="253">
        <v>44011</v>
      </c>
      <c r="B16" s="250">
        <v>928859658</v>
      </c>
      <c r="C16" s="248" t="s">
        <v>807</v>
      </c>
      <c r="D16" s="254" t="s">
        <v>888</v>
      </c>
      <c r="E16" s="255">
        <v>44.62</v>
      </c>
      <c r="G16" s="90">
        <v>44.62</v>
      </c>
      <c r="H16" s="87">
        <f t="shared" si="0"/>
        <v>0</v>
      </c>
    </row>
    <row r="17" spans="1:9" ht="14.25" customHeight="1">
      <c r="A17" s="253">
        <v>44013</v>
      </c>
      <c r="B17" s="250">
        <v>928859658</v>
      </c>
      <c r="C17" s="248" t="s">
        <v>807</v>
      </c>
      <c r="D17" s="254" t="s">
        <v>888</v>
      </c>
      <c r="E17" s="255">
        <v>7.97</v>
      </c>
      <c r="G17" s="87">
        <v>7.97</v>
      </c>
      <c r="H17" s="87">
        <f t="shared" si="0"/>
        <v>0</v>
      </c>
    </row>
    <row r="18" spans="1:9" ht="14.25" customHeight="1">
      <c r="A18" s="253">
        <v>44014</v>
      </c>
      <c r="B18" s="250">
        <v>326597472</v>
      </c>
      <c r="C18" s="248" t="s">
        <v>890</v>
      </c>
      <c r="D18" s="254" t="s">
        <v>888</v>
      </c>
      <c r="E18" s="255">
        <v>11.3</v>
      </c>
      <c r="G18" s="100">
        <v>11.3</v>
      </c>
      <c r="H18" s="87">
        <f t="shared" si="0"/>
        <v>0</v>
      </c>
    </row>
    <row r="19" spans="1:9" ht="14.25" customHeight="1">
      <c r="A19" s="253">
        <v>44009</v>
      </c>
      <c r="B19" s="250">
        <v>340432245</v>
      </c>
      <c r="C19" s="248" t="s">
        <v>889</v>
      </c>
      <c r="D19" s="254" t="s">
        <v>888</v>
      </c>
      <c r="E19" s="255">
        <v>80</v>
      </c>
      <c r="G19" s="90">
        <v>80</v>
      </c>
      <c r="H19" s="87">
        <f t="shared" si="0"/>
        <v>0</v>
      </c>
    </row>
    <row r="20" spans="1:9" ht="14.25" customHeight="1">
      <c r="A20" s="253">
        <v>44001</v>
      </c>
      <c r="B20" s="250">
        <v>104169792</v>
      </c>
      <c r="C20" s="248" t="s">
        <v>891</v>
      </c>
      <c r="D20" s="254" t="s">
        <v>888</v>
      </c>
      <c r="E20" s="255">
        <v>9.1999999999999993</v>
      </c>
      <c r="G20" s="90">
        <v>9.1999999999999993</v>
      </c>
      <c r="H20" s="87">
        <f t="shared" si="0"/>
        <v>0</v>
      </c>
    </row>
    <row r="21" spans="1:9" ht="14.25" customHeight="1">
      <c r="A21" s="253">
        <v>44012</v>
      </c>
      <c r="B21" s="250">
        <v>136174029</v>
      </c>
      <c r="C21" s="248" t="s">
        <v>892</v>
      </c>
      <c r="D21" s="254" t="s">
        <v>888</v>
      </c>
      <c r="E21" s="255">
        <v>110</v>
      </c>
      <c r="G21" s="90">
        <v>110</v>
      </c>
      <c r="H21" s="87">
        <f t="shared" si="0"/>
        <v>0</v>
      </c>
    </row>
    <row r="22" spans="1:9" ht="14.25" customHeight="1">
      <c r="A22" s="253">
        <v>44006</v>
      </c>
      <c r="B22" s="250">
        <v>667830108</v>
      </c>
      <c r="C22" s="248" t="s">
        <v>893</v>
      </c>
      <c r="D22" s="254" t="s">
        <v>888</v>
      </c>
      <c r="E22" s="255">
        <v>118</v>
      </c>
      <c r="G22" s="90">
        <v>118</v>
      </c>
      <c r="H22" s="87">
        <f t="shared" si="0"/>
        <v>0</v>
      </c>
    </row>
    <row r="23" spans="1:9" ht="14.25" customHeight="1">
      <c r="A23" s="253">
        <v>44013</v>
      </c>
      <c r="B23" s="250">
        <v>559097889</v>
      </c>
      <c r="C23" s="248" t="s">
        <v>809</v>
      </c>
      <c r="D23" s="254" t="s">
        <v>888</v>
      </c>
      <c r="E23" s="255">
        <v>7.95</v>
      </c>
      <c r="G23" s="100">
        <v>7.95</v>
      </c>
      <c r="H23" s="87">
        <f t="shared" si="0"/>
        <v>0</v>
      </c>
    </row>
    <row r="24" spans="1:9" ht="14.25" customHeight="1">
      <c r="A24" s="253">
        <v>44048</v>
      </c>
      <c r="B24" s="250">
        <v>236776180</v>
      </c>
      <c r="C24" s="248" t="s">
        <v>894</v>
      </c>
      <c r="D24" s="254" t="s">
        <v>888</v>
      </c>
      <c r="E24" s="255">
        <v>27.5</v>
      </c>
      <c r="G24" s="87">
        <v>27.5</v>
      </c>
      <c r="H24" s="87">
        <f t="shared" si="0"/>
        <v>0</v>
      </c>
      <c r="I24" s="87"/>
    </row>
    <row r="25" spans="1:9" ht="14.25" customHeight="1">
      <c r="A25" s="253">
        <v>44035</v>
      </c>
      <c r="B25" s="250">
        <v>340432245</v>
      </c>
      <c r="C25" s="248" t="s">
        <v>889</v>
      </c>
      <c r="D25" s="254" t="s">
        <v>888</v>
      </c>
      <c r="E25" s="255">
        <v>80</v>
      </c>
      <c r="G25" s="90">
        <v>80</v>
      </c>
      <c r="H25" s="87">
        <f t="shared" si="0"/>
        <v>0</v>
      </c>
    </row>
    <row r="26" spans="1:9" ht="14.25" customHeight="1">
      <c r="A26" s="253">
        <v>44044</v>
      </c>
      <c r="B26" s="250">
        <v>928859658</v>
      </c>
      <c r="C26" s="248" t="s">
        <v>807</v>
      </c>
      <c r="D26" s="254" t="s">
        <v>888</v>
      </c>
      <c r="E26" s="255">
        <v>7.97</v>
      </c>
      <c r="G26" s="90">
        <v>7.97</v>
      </c>
      <c r="H26" s="87">
        <f t="shared" si="0"/>
        <v>0</v>
      </c>
    </row>
    <row r="27" spans="1:9" ht="14.25" customHeight="1">
      <c r="A27" s="253">
        <v>44044</v>
      </c>
      <c r="B27" s="250">
        <v>559097889</v>
      </c>
      <c r="C27" s="248" t="s">
        <v>809</v>
      </c>
      <c r="D27" s="254" t="s">
        <v>888</v>
      </c>
      <c r="E27" s="255">
        <v>8.2100000000000009</v>
      </c>
      <c r="G27" s="90">
        <v>8.2100000000000009</v>
      </c>
      <c r="H27" s="87">
        <f t="shared" si="0"/>
        <v>0</v>
      </c>
    </row>
    <row r="28" spans="1:9" ht="14.25" customHeight="1">
      <c r="A28" s="253">
        <v>44028</v>
      </c>
      <c r="B28" s="250">
        <v>207610984</v>
      </c>
      <c r="C28" s="250" t="s">
        <v>895</v>
      </c>
      <c r="D28" s="254" t="s">
        <v>888</v>
      </c>
      <c r="E28" s="255">
        <v>0.49</v>
      </c>
      <c r="G28" s="90">
        <v>0.49</v>
      </c>
      <c r="H28" s="87">
        <f t="shared" si="0"/>
        <v>0</v>
      </c>
    </row>
    <row r="29" spans="1:9" ht="14.25" customHeight="1">
      <c r="A29" s="253">
        <v>44070</v>
      </c>
      <c r="B29" s="250">
        <v>340432245</v>
      </c>
      <c r="C29" s="248" t="s">
        <v>889</v>
      </c>
      <c r="D29" s="254" t="s">
        <v>888</v>
      </c>
      <c r="E29" s="255">
        <v>121.67</v>
      </c>
      <c r="G29" s="90">
        <v>121.67</v>
      </c>
      <c r="H29" s="87">
        <f t="shared" si="0"/>
        <v>0</v>
      </c>
    </row>
    <row r="30" spans="1:9" ht="14.25" customHeight="1">
      <c r="A30" s="253">
        <v>44075</v>
      </c>
      <c r="B30" s="250">
        <v>928859658</v>
      </c>
      <c r="C30" s="248" t="s">
        <v>807</v>
      </c>
      <c r="D30" s="254" t="s">
        <v>888</v>
      </c>
      <c r="E30" s="255">
        <v>7.97</v>
      </c>
      <c r="G30" s="90">
        <v>7.97</v>
      </c>
      <c r="H30" s="87">
        <f t="shared" si="0"/>
        <v>0</v>
      </c>
    </row>
    <row r="31" spans="1:9" ht="14.25" customHeight="1">
      <c r="A31" s="253">
        <v>44086</v>
      </c>
      <c r="B31" s="250">
        <v>326597472</v>
      </c>
      <c r="C31" s="248" t="s">
        <v>890</v>
      </c>
      <c r="D31" s="254" t="s">
        <v>888</v>
      </c>
      <c r="E31" s="255">
        <v>9.0500000000000007</v>
      </c>
      <c r="G31" s="90">
        <v>9.0500000000000007</v>
      </c>
      <c r="H31" s="87">
        <f t="shared" si="0"/>
        <v>0</v>
      </c>
    </row>
    <row r="32" spans="1:9" ht="14.25" customHeight="1">
      <c r="A32" s="253">
        <v>44118</v>
      </c>
      <c r="B32" s="250">
        <v>155847044</v>
      </c>
      <c r="C32" s="250" t="s">
        <v>896</v>
      </c>
      <c r="D32" s="254" t="s">
        <v>888</v>
      </c>
      <c r="E32" s="255">
        <v>26</v>
      </c>
      <c r="G32" s="90">
        <v>26</v>
      </c>
      <c r="H32" s="87">
        <f t="shared" si="0"/>
        <v>0</v>
      </c>
    </row>
    <row r="33" spans="1:13" ht="14.25" customHeight="1">
      <c r="A33" s="253">
        <v>44076</v>
      </c>
      <c r="B33" s="250">
        <v>559097889</v>
      </c>
      <c r="C33" s="248" t="s">
        <v>809</v>
      </c>
      <c r="D33" s="254" t="s">
        <v>888</v>
      </c>
      <c r="E33" s="255">
        <v>8.2100000000000009</v>
      </c>
      <c r="G33" s="90">
        <v>8.2100000000000009</v>
      </c>
      <c r="H33" s="87">
        <f t="shared" si="0"/>
        <v>0</v>
      </c>
    </row>
    <row r="34" spans="1:13" ht="14.25" customHeight="1">
      <c r="A34" s="253">
        <v>44118</v>
      </c>
      <c r="B34" s="250">
        <v>340432245</v>
      </c>
      <c r="C34" s="248" t="s">
        <v>889</v>
      </c>
      <c r="D34" s="254" t="s">
        <v>888</v>
      </c>
      <c r="E34" s="255">
        <v>305</v>
      </c>
      <c r="G34" s="90">
        <v>305</v>
      </c>
      <c r="H34" s="87">
        <f t="shared" si="0"/>
        <v>0</v>
      </c>
    </row>
    <row r="35" spans="1:13" ht="14.25" customHeight="1">
      <c r="A35" s="253">
        <v>44105</v>
      </c>
      <c r="B35" s="250">
        <v>928859658</v>
      </c>
      <c r="C35" s="248" t="s">
        <v>807</v>
      </c>
      <c r="D35" s="254" t="s">
        <v>888</v>
      </c>
      <c r="E35" s="255">
        <v>7.97</v>
      </c>
      <c r="G35" s="90">
        <v>7.97</v>
      </c>
      <c r="H35" s="87">
        <f t="shared" si="0"/>
        <v>0</v>
      </c>
    </row>
    <row r="36" spans="1:13" ht="14.25" customHeight="1">
      <c r="A36" s="253">
        <v>44105</v>
      </c>
      <c r="B36" s="250">
        <v>559097889</v>
      </c>
      <c r="C36" s="248" t="s">
        <v>809</v>
      </c>
      <c r="D36" s="254" t="s">
        <v>888</v>
      </c>
      <c r="E36" s="255">
        <v>7.95</v>
      </c>
      <c r="G36" s="90">
        <v>7.95</v>
      </c>
      <c r="H36" s="87">
        <f t="shared" si="0"/>
        <v>0</v>
      </c>
    </row>
    <row r="37" spans="1:13" ht="14.25" customHeight="1">
      <c r="A37" s="253">
        <v>44133</v>
      </c>
      <c r="B37" s="250">
        <v>340432245</v>
      </c>
      <c r="C37" s="248" t="s">
        <v>889</v>
      </c>
      <c r="D37" s="254" t="s">
        <v>888</v>
      </c>
      <c r="E37" s="255">
        <v>364</v>
      </c>
      <c r="G37" s="90">
        <v>364</v>
      </c>
      <c r="H37" s="87">
        <f t="shared" si="0"/>
        <v>0</v>
      </c>
    </row>
    <row r="38" spans="1:13" ht="14.25" customHeight="1">
      <c r="A38" s="253">
        <v>44136</v>
      </c>
      <c r="B38" s="250">
        <v>928859658</v>
      </c>
      <c r="C38" s="248" t="s">
        <v>807</v>
      </c>
      <c r="D38" s="254" t="s">
        <v>888</v>
      </c>
      <c r="E38" s="255">
        <v>233.37</v>
      </c>
      <c r="G38" s="90">
        <v>233.37</v>
      </c>
      <c r="H38" s="87">
        <f t="shared" si="0"/>
        <v>0</v>
      </c>
    </row>
    <row r="39" spans="1:13" ht="14.25" customHeight="1">
      <c r="A39" s="253">
        <v>44137</v>
      </c>
      <c r="B39" s="250">
        <v>559097889</v>
      </c>
      <c r="C39" s="248" t="s">
        <v>809</v>
      </c>
      <c r="D39" s="254" t="s">
        <v>888</v>
      </c>
      <c r="E39" s="255">
        <v>8.2100000000000009</v>
      </c>
      <c r="G39" s="87">
        <v>8.2100000000000009</v>
      </c>
      <c r="H39" s="87">
        <f t="shared" si="0"/>
        <v>0</v>
      </c>
    </row>
    <row r="40" spans="1:13" ht="14.25" customHeight="1">
      <c r="A40" s="253">
        <v>44166</v>
      </c>
      <c r="B40" s="250">
        <v>928859658</v>
      </c>
      <c r="C40" s="248" t="s">
        <v>807</v>
      </c>
      <c r="D40" s="254" t="s">
        <v>888</v>
      </c>
      <c r="E40" s="255">
        <v>7.97</v>
      </c>
      <c r="G40" s="90">
        <v>7.97</v>
      </c>
      <c r="H40" s="87">
        <f t="shared" si="0"/>
        <v>0</v>
      </c>
    </row>
    <row r="41" spans="1:13" ht="14.25" customHeight="1">
      <c r="A41" s="253">
        <v>44173</v>
      </c>
      <c r="B41" s="250">
        <v>326597472</v>
      </c>
      <c r="C41" s="248" t="s">
        <v>890</v>
      </c>
      <c r="D41" s="254" t="s">
        <v>888</v>
      </c>
      <c r="E41" s="255">
        <v>8.5399999999999991</v>
      </c>
      <c r="G41" s="90">
        <v>8.5399999999999991</v>
      </c>
      <c r="H41" s="87">
        <f t="shared" si="0"/>
        <v>0</v>
      </c>
    </row>
    <row r="42" spans="1:13" ht="14.25" customHeight="1">
      <c r="A42" s="253">
        <v>44155</v>
      </c>
      <c r="B42" s="249">
        <v>440498250</v>
      </c>
      <c r="C42" s="248" t="s">
        <v>897</v>
      </c>
      <c r="D42" s="254" t="s">
        <v>888</v>
      </c>
      <c r="E42" s="255">
        <v>40</v>
      </c>
      <c r="G42" s="90">
        <v>40</v>
      </c>
      <c r="H42" s="87">
        <f t="shared" si="0"/>
        <v>0</v>
      </c>
    </row>
    <row r="43" spans="1:13" ht="14.25" customHeight="1">
      <c r="A43" s="253">
        <v>44165</v>
      </c>
      <c r="B43" s="250">
        <v>368561322</v>
      </c>
      <c r="C43" s="248" t="s">
        <v>898</v>
      </c>
      <c r="D43" s="254" t="s">
        <v>888</v>
      </c>
      <c r="E43" s="255">
        <v>35.799999999999997</v>
      </c>
      <c r="G43" s="87">
        <v>35.799999999999997</v>
      </c>
      <c r="H43" s="87">
        <f t="shared" si="0"/>
        <v>0</v>
      </c>
      <c r="I43" s="87"/>
    </row>
    <row r="44" spans="1:13" ht="14.25" customHeight="1">
      <c r="A44" s="253">
        <v>44165</v>
      </c>
      <c r="B44" s="250">
        <v>312451892</v>
      </c>
      <c r="C44" s="250" t="s">
        <v>899</v>
      </c>
      <c r="D44" s="254" t="s">
        <v>888</v>
      </c>
      <c r="E44" s="255">
        <v>24</v>
      </c>
      <c r="G44" s="87">
        <v>24</v>
      </c>
      <c r="H44" s="87">
        <f t="shared" si="0"/>
        <v>0</v>
      </c>
    </row>
    <row r="45" spans="1:13" ht="14.25" customHeight="1">
      <c r="A45" s="253">
        <v>44167</v>
      </c>
      <c r="B45" s="250">
        <v>559097889</v>
      </c>
      <c r="C45" s="248" t="s">
        <v>809</v>
      </c>
      <c r="D45" s="254" t="s">
        <v>888</v>
      </c>
      <c r="E45" s="255">
        <v>7.95</v>
      </c>
      <c r="G45" s="87">
        <v>7.95</v>
      </c>
      <c r="H45" s="87">
        <f t="shared" si="0"/>
        <v>0</v>
      </c>
    </row>
    <row r="46" spans="1:13" ht="14.25" customHeight="1">
      <c r="A46" s="253">
        <v>44197</v>
      </c>
      <c r="B46" s="250">
        <v>928859658</v>
      </c>
      <c r="C46" s="248" t="s">
        <v>807</v>
      </c>
      <c r="D46" s="254" t="s">
        <v>888</v>
      </c>
      <c r="E46" s="255">
        <v>102.14</v>
      </c>
      <c r="G46" s="90">
        <v>102.14</v>
      </c>
      <c r="H46" s="87">
        <f t="shared" si="0"/>
        <v>0</v>
      </c>
    </row>
    <row r="47" spans="1:13" ht="14.25" customHeight="1">
      <c r="A47" s="253">
        <v>44181</v>
      </c>
      <c r="B47" s="250">
        <v>279160732</v>
      </c>
      <c r="C47" s="248" t="s">
        <v>900</v>
      </c>
      <c r="D47" s="254" t="s">
        <v>888</v>
      </c>
      <c r="E47" s="255">
        <v>425</v>
      </c>
      <c r="G47" s="90">
        <v>425</v>
      </c>
      <c r="H47" s="87">
        <f t="shared" si="0"/>
        <v>0</v>
      </c>
    </row>
    <row r="48" spans="1:13" ht="14.25" customHeight="1">
      <c r="A48" s="253">
        <v>44198</v>
      </c>
      <c r="B48" s="250">
        <v>559097889</v>
      </c>
      <c r="C48" s="248" t="s">
        <v>809</v>
      </c>
      <c r="D48" s="254" t="s">
        <v>888</v>
      </c>
      <c r="E48" s="255">
        <v>8.2100000000000009</v>
      </c>
      <c r="G48" s="90">
        <v>8.2100000000000009</v>
      </c>
      <c r="H48" s="87">
        <f t="shared" si="0"/>
        <v>0</v>
      </c>
      <c r="M48" s="5">
        <v>907.96</v>
      </c>
    </row>
    <row r="49" spans="1:13" ht="14.25" customHeight="1">
      <c r="A49" s="253">
        <v>44228</v>
      </c>
      <c r="B49" s="250">
        <v>928859658</v>
      </c>
      <c r="C49" s="248" t="s">
        <v>807</v>
      </c>
      <c r="D49" s="254" t="s">
        <v>888</v>
      </c>
      <c r="E49" s="256" t="s">
        <v>901</v>
      </c>
      <c r="G49" s="87">
        <v>7.97</v>
      </c>
      <c r="H49" s="87">
        <v>7.97</v>
      </c>
      <c r="M49" s="5">
        <v>738.15</v>
      </c>
    </row>
    <row r="50" spans="1:13" ht="14.25" customHeight="1">
      <c r="A50" s="257">
        <v>44540</v>
      </c>
      <c r="B50" s="250">
        <v>316422724</v>
      </c>
      <c r="C50" s="250" t="s">
        <v>808</v>
      </c>
      <c r="D50" s="254" t="s">
        <v>888</v>
      </c>
      <c r="E50" s="256" t="s">
        <v>902</v>
      </c>
      <c r="G50" s="87">
        <v>176</v>
      </c>
      <c r="H50" s="87">
        <v>176</v>
      </c>
      <c r="M50" s="5">
        <f>+M48-M49</f>
        <v>169.81000000000006</v>
      </c>
    </row>
    <row r="51" spans="1:13" ht="14.25" customHeight="1">
      <c r="A51" s="257">
        <v>44228</v>
      </c>
      <c r="B51" s="250">
        <v>559097889</v>
      </c>
      <c r="C51" s="248" t="s">
        <v>809</v>
      </c>
      <c r="D51" s="254" t="s">
        <v>888</v>
      </c>
      <c r="E51" s="255">
        <v>7.46</v>
      </c>
      <c r="G51" s="87">
        <v>7.46</v>
      </c>
      <c r="H51" s="87">
        <f t="shared" ref="H51:H55" si="1">+G51-E51</f>
        <v>0</v>
      </c>
    </row>
    <row r="52" spans="1:13" ht="14.25" customHeight="1">
      <c r="A52" s="257">
        <v>44256</v>
      </c>
      <c r="B52" s="250">
        <v>928859658</v>
      </c>
      <c r="C52" s="248" t="s">
        <v>807</v>
      </c>
      <c r="D52" s="254" t="s">
        <v>888</v>
      </c>
      <c r="E52" s="255">
        <v>7.97</v>
      </c>
      <c r="G52" s="87">
        <v>7.97</v>
      </c>
      <c r="H52" s="87">
        <f t="shared" si="1"/>
        <v>0</v>
      </c>
    </row>
    <row r="53" spans="1:13" ht="14.25" customHeight="1">
      <c r="A53" s="257">
        <v>44271</v>
      </c>
      <c r="B53" s="250">
        <v>326597472</v>
      </c>
      <c r="C53" s="248" t="s">
        <v>890</v>
      </c>
      <c r="D53" s="254" t="s">
        <v>888</v>
      </c>
      <c r="E53" s="255">
        <v>11.52</v>
      </c>
      <c r="G53" s="87">
        <v>11.52</v>
      </c>
      <c r="H53" s="87">
        <f t="shared" si="1"/>
        <v>0</v>
      </c>
    </row>
    <row r="54" spans="1:13" ht="14.25" customHeight="1">
      <c r="A54" s="257">
        <v>44273</v>
      </c>
      <c r="B54" s="250">
        <v>340432245</v>
      </c>
      <c r="C54" s="248" t="s">
        <v>889</v>
      </c>
      <c r="D54" s="254" t="s">
        <v>888</v>
      </c>
      <c r="E54" s="255">
        <v>56</v>
      </c>
      <c r="G54" s="87">
        <v>56</v>
      </c>
      <c r="H54" s="87">
        <f t="shared" si="1"/>
        <v>0</v>
      </c>
    </row>
    <row r="55" spans="1:13" ht="14.25" customHeight="1">
      <c r="A55" s="257">
        <v>44272</v>
      </c>
      <c r="B55" s="250">
        <v>159631388</v>
      </c>
      <c r="C55" s="250" t="s">
        <v>903</v>
      </c>
      <c r="D55" s="254" t="s">
        <v>888</v>
      </c>
      <c r="E55" s="255">
        <v>12.1</v>
      </c>
      <c r="G55" s="87">
        <v>12.1</v>
      </c>
      <c r="H55" s="87">
        <f t="shared" si="1"/>
        <v>0</v>
      </c>
    </row>
    <row r="56" spans="1:13" ht="14.25" customHeight="1">
      <c r="A56" s="257">
        <v>44257</v>
      </c>
      <c r="B56" s="250">
        <v>559097889</v>
      </c>
      <c r="C56" s="248" t="s">
        <v>809</v>
      </c>
      <c r="D56" s="254" t="s">
        <v>888</v>
      </c>
      <c r="E56" s="256" t="s">
        <v>904</v>
      </c>
      <c r="G56" s="87">
        <v>13.1</v>
      </c>
      <c r="H56" s="87">
        <v>13.1</v>
      </c>
    </row>
    <row r="57" spans="1:13" ht="14.25" customHeight="1">
      <c r="A57" s="5" t="s">
        <v>873</v>
      </c>
    </row>
    <row r="58" spans="1:13" ht="14.25" customHeight="1">
      <c r="A58" s="5" t="s">
        <v>874</v>
      </c>
      <c r="E58" s="258">
        <f>SUM(E4:E57)</f>
        <v>2834.5399999999995</v>
      </c>
      <c r="G58" s="258">
        <f t="shared" ref="G58:H58" si="2">SUM(G4:G57)</f>
        <v>3031.6099999999992</v>
      </c>
      <c r="H58" s="259">
        <f t="shared" si="2"/>
        <v>197.07</v>
      </c>
      <c r="I58" s="260"/>
    </row>
    <row r="59" spans="1:13" ht="14.25" customHeight="1">
      <c r="E59" s="87"/>
      <c r="G59" s="261">
        <f>+G58-E58</f>
        <v>197.06999999999971</v>
      </c>
    </row>
    <row r="60" spans="1:13" ht="14.25" customHeight="1">
      <c r="A60" s="398" t="s">
        <v>875</v>
      </c>
      <c r="B60" s="387"/>
      <c r="C60" s="387"/>
      <c r="D60" s="387"/>
      <c r="E60" s="387"/>
      <c r="G60" s="261"/>
    </row>
    <row r="61" spans="1:13" ht="14.25" customHeight="1">
      <c r="A61" s="398" t="s">
        <v>876</v>
      </c>
      <c r="B61" s="387"/>
      <c r="C61" s="387"/>
      <c r="D61" s="387"/>
      <c r="E61" s="387"/>
    </row>
    <row r="62" spans="1:13" ht="14.25" customHeight="1">
      <c r="A62" s="5" t="s">
        <v>877</v>
      </c>
      <c r="D62" s="5" t="s">
        <v>878</v>
      </c>
    </row>
    <row r="63" spans="1:13" ht="14.25" customHeight="1">
      <c r="A63" s="5" t="s">
        <v>879</v>
      </c>
    </row>
    <row r="64" spans="1:13" ht="14.25" customHeight="1">
      <c r="A64" s="399" t="s">
        <v>880</v>
      </c>
      <c r="B64" s="400"/>
      <c r="C64" s="400"/>
      <c r="D64" s="400"/>
      <c r="E64" s="401"/>
    </row>
    <row r="65" spans="1:5" ht="14.25" customHeight="1">
      <c r="A65" s="393" t="s">
        <v>881</v>
      </c>
      <c r="B65" s="387"/>
      <c r="C65" s="387"/>
      <c r="D65" s="387"/>
      <c r="E65" s="394"/>
    </row>
    <row r="66" spans="1:5" ht="14.25" customHeight="1">
      <c r="A66" s="395" t="s">
        <v>882</v>
      </c>
      <c r="B66" s="396"/>
      <c r="C66" s="396"/>
      <c r="D66" s="396"/>
      <c r="E66" s="397"/>
    </row>
    <row r="67" spans="1:5" ht="14.25" customHeight="1">
      <c r="A67" s="74" t="s">
        <v>883</v>
      </c>
      <c r="C67" s="31" t="s">
        <v>884</v>
      </c>
    </row>
    <row r="68" spans="1:5" ht="14.25" customHeight="1"/>
    <row r="69" spans="1:5" ht="14.25" customHeight="1"/>
    <row r="70" spans="1:5" ht="14.25" customHeight="1"/>
    <row r="71" spans="1:5" ht="14.25" customHeight="1"/>
    <row r="72" spans="1:5" ht="14.25" customHeight="1"/>
    <row r="73" spans="1:5" ht="14.25" customHeight="1"/>
    <row r="74" spans="1:5" ht="14.25" customHeight="1"/>
    <row r="75" spans="1:5" ht="14.25" customHeight="1"/>
    <row r="76" spans="1:5" ht="14.25" customHeight="1"/>
    <row r="77" spans="1:5" ht="14.25" customHeight="1"/>
    <row r="78" spans="1:5" ht="14.25" customHeight="1"/>
    <row r="79" spans="1:5" ht="14.25" customHeight="1"/>
    <row r="80" spans="1:5"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7">
    <mergeCell ref="A65:E65"/>
    <mergeCell ref="A66:E66"/>
    <mergeCell ref="A1:E1"/>
    <mergeCell ref="A2:E2"/>
    <mergeCell ref="A60:E60"/>
    <mergeCell ref="A61:E61"/>
    <mergeCell ref="A64:E64"/>
  </mergeCells>
  <pageMargins left="0.7" right="0.7" top="0.75" bottom="0.75" header="0" footer="0"/>
  <pageSetup paperSize="9" orientation="portrait"/>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FFFF00"/>
  </sheetPr>
  <dimension ref="A1:E1000"/>
  <sheetViews>
    <sheetView workbookViewId="0">
      <selection activeCell="A115" sqref="A115"/>
    </sheetView>
  </sheetViews>
  <sheetFormatPr defaultColWidth="14.453125" defaultRowHeight="15" customHeight="1"/>
  <cols>
    <col min="1" max="1" width="14.36328125" customWidth="1"/>
    <col min="2" max="2" width="16" customWidth="1"/>
    <col min="3" max="3" width="25.36328125" customWidth="1"/>
    <col min="4" max="4" width="26.08984375" customWidth="1"/>
    <col min="5" max="5" width="14.36328125" customWidth="1"/>
    <col min="6" max="26" width="9.08984375" customWidth="1"/>
  </cols>
  <sheetData>
    <row r="1" spans="1:5" ht="14.25" customHeight="1">
      <c r="A1" s="389" t="s">
        <v>811</v>
      </c>
      <c r="B1" s="387"/>
      <c r="C1" s="387"/>
      <c r="D1" s="387"/>
      <c r="E1" s="387"/>
    </row>
    <row r="2" spans="1:5" ht="46.5" customHeight="1">
      <c r="A2" s="398" t="s">
        <v>812</v>
      </c>
      <c r="B2" s="387"/>
      <c r="C2" s="387"/>
      <c r="D2" s="387"/>
      <c r="E2" s="387"/>
    </row>
    <row r="3" spans="1:5" ht="14.25" customHeight="1">
      <c r="A3" s="248" t="s">
        <v>813</v>
      </c>
      <c r="B3" s="249" t="s">
        <v>814</v>
      </c>
      <c r="C3" s="248" t="s">
        <v>815</v>
      </c>
      <c r="D3" s="249" t="s">
        <v>816</v>
      </c>
      <c r="E3" s="248" t="s">
        <v>817</v>
      </c>
    </row>
    <row r="4" spans="1:5" ht="14.25" customHeight="1">
      <c r="A4" s="253" t="s">
        <v>905</v>
      </c>
      <c r="B4" s="250">
        <v>340432245</v>
      </c>
      <c r="C4" s="250" t="s">
        <v>906</v>
      </c>
      <c r="D4" s="250" t="s">
        <v>0</v>
      </c>
      <c r="E4" s="248">
        <v>140</v>
      </c>
    </row>
    <row r="5" spans="1:5" ht="14.25" customHeight="1">
      <c r="A5" s="253" t="s">
        <v>907</v>
      </c>
      <c r="B5" s="250">
        <v>928859658</v>
      </c>
      <c r="C5" s="250" t="s">
        <v>908</v>
      </c>
      <c r="D5" s="250" t="s">
        <v>0</v>
      </c>
      <c r="E5" s="248">
        <v>7.97</v>
      </c>
    </row>
    <row r="6" spans="1:5" ht="14.25" customHeight="1">
      <c r="A6" s="253" t="s">
        <v>909</v>
      </c>
      <c r="B6" s="250">
        <v>340432245</v>
      </c>
      <c r="C6" s="250" t="s">
        <v>906</v>
      </c>
      <c r="D6" s="250" t="s">
        <v>0</v>
      </c>
      <c r="E6" s="248">
        <v>80</v>
      </c>
    </row>
    <row r="7" spans="1:5" ht="14.25" customHeight="1">
      <c r="A7" s="253" t="s">
        <v>910</v>
      </c>
      <c r="B7" s="250">
        <v>340432245</v>
      </c>
      <c r="C7" s="250" t="s">
        <v>906</v>
      </c>
      <c r="D7" s="250" t="s">
        <v>0</v>
      </c>
      <c r="E7" s="248">
        <v>80</v>
      </c>
    </row>
    <row r="8" spans="1:5" ht="14.25" customHeight="1">
      <c r="A8" s="253" t="s">
        <v>911</v>
      </c>
      <c r="B8" s="250">
        <v>928859658</v>
      </c>
      <c r="C8" s="250" t="s">
        <v>908</v>
      </c>
      <c r="D8" s="250" t="s">
        <v>0</v>
      </c>
      <c r="E8" s="248">
        <v>7.97</v>
      </c>
    </row>
    <row r="9" spans="1:5" ht="14.25" customHeight="1">
      <c r="A9" s="250" t="s">
        <v>911</v>
      </c>
      <c r="B9" s="250" t="s">
        <v>823</v>
      </c>
      <c r="C9" s="250" t="s">
        <v>824</v>
      </c>
      <c r="D9" s="250" t="s">
        <v>0</v>
      </c>
      <c r="E9" s="248">
        <v>5</v>
      </c>
    </row>
    <row r="10" spans="1:5" ht="14.25" customHeight="1">
      <c r="A10" s="253" t="s">
        <v>912</v>
      </c>
      <c r="B10" s="250">
        <v>928387089</v>
      </c>
      <c r="C10" s="250" t="s">
        <v>913</v>
      </c>
      <c r="D10" s="250" t="s">
        <v>357</v>
      </c>
      <c r="E10" s="248">
        <v>40</v>
      </c>
    </row>
    <row r="11" spans="1:5" ht="14.25" customHeight="1">
      <c r="A11" s="253" t="s">
        <v>914</v>
      </c>
      <c r="B11" s="250">
        <v>340432245</v>
      </c>
      <c r="C11" s="250" t="s">
        <v>906</v>
      </c>
      <c r="D11" s="250" t="s">
        <v>0</v>
      </c>
      <c r="E11" s="248">
        <v>241.8</v>
      </c>
    </row>
    <row r="12" spans="1:5" ht="14.25" customHeight="1">
      <c r="A12" s="253" t="s">
        <v>915</v>
      </c>
      <c r="B12" s="250">
        <v>928859658</v>
      </c>
      <c r="C12" s="250" t="s">
        <v>908</v>
      </c>
      <c r="D12" s="250" t="s">
        <v>0</v>
      </c>
      <c r="E12" s="248">
        <v>7.97</v>
      </c>
    </row>
    <row r="13" spans="1:5" ht="14.25" customHeight="1">
      <c r="A13" s="253" t="s">
        <v>916</v>
      </c>
      <c r="B13" s="250">
        <v>928859658</v>
      </c>
      <c r="C13" s="250" t="s">
        <v>908</v>
      </c>
      <c r="D13" s="250" t="s">
        <v>0</v>
      </c>
      <c r="E13" s="248">
        <v>6.37</v>
      </c>
    </row>
    <row r="14" spans="1:5" ht="14.25" customHeight="1">
      <c r="A14" s="253" t="s">
        <v>917</v>
      </c>
      <c r="B14" s="250">
        <v>326597472</v>
      </c>
      <c r="C14" s="248" t="s">
        <v>821</v>
      </c>
      <c r="D14" s="250" t="s">
        <v>0</v>
      </c>
      <c r="E14" s="248">
        <v>16.059999999999999</v>
      </c>
    </row>
    <row r="15" spans="1:5" ht="14.25" customHeight="1">
      <c r="A15" s="253" t="s">
        <v>918</v>
      </c>
      <c r="B15" s="250">
        <v>340432245</v>
      </c>
      <c r="C15" s="250" t="s">
        <v>906</v>
      </c>
      <c r="D15" s="250" t="s">
        <v>0</v>
      </c>
      <c r="E15" s="248">
        <v>173</v>
      </c>
    </row>
    <row r="16" spans="1:5" ht="14.25" customHeight="1">
      <c r="A16" s="253" t="s">
        <v>919</v>
      </c>
      <c r="B16" s="250">
        <v>928859658</v>
      </c>
      <c r="C16" s="250" t="s">
        <v>908</v>
      </c>
      <c r="D16" s="250" t="s">
        <v>0</v>
      </c>
      <c r="E16" s="248">
        <v>7.97</v>
      </c>
    </row>
    <row r="17" spans="1:5" ht="14.25" customHeight="1">
      <c r="A17" s="253" t="s">
        <v>920</v>
      </c>
      <c r="B17" s="249">
        <v>512494557</v>
      </c>
      <c r="C17" s="248" t="s">
        <v>921</v>
      </c>
      <c r="D17" s="250" t="s">
        <v>0</v>
      </c>
      <c r="E17" s="248">
        <v>634</v>
      </c>
    </row>
    <row r="18" spans="1:5" ht="14.25" customHeight="1">
      <c r="A18" s="253" t="s">
        <v>917</v>
      </c>
      <c r="B18" s="250" t="s">
        <v>823</v>
      </c>
      <c r="C18" s="250" t="s">
        <v>824</v>
      </c>
      <c r="D18" s="250" t="s">
        <v>0</v>
      </c>
      <c r="E18" s="248">
        <v>6.17</v>
      </c>
    </row>
    <row r="19" spans="1:5" ht="14.25" customHeight="1">
      <c r="A19" s="253" t="s">
        <v>922</v>
      </c>
      <c r="B19" s="250">
        <v>340432245</v>
      </c>
      <c r="C19" s="250" t="s">
        <v>906</v>
      </c>
      <c r="D19" s="250" t="s">
        <v>0</v>
      </c>
      <c r="E19" s="248">
        <v>86</v>
      </c>
    </row>
    <row r="20" spans="1:5" ht="14.25" customHeight="1">
      <c r="A20" s="253" t="s">
        <v>923</v>
      </c>
      <c r="B20" s="250">
        <v>928859658</v>
      </c>
      <c r="C20" s="250" t="s">
        <v>908</v>
      </c>
      <c r="D20" s="250" t="s">
        <v>0</v>
      </c>
      <c r="E20" s="248">
        <v>7.97</v>
      </c>
    </row>
    <row r="21" spans="1:5" ht="14.25" customHeight="1">
      <c r="A21" s="253" t="s">
        <v>924</v>
      </c>
      <c r="B21" s="250">
        <v>155847044</v>
      </c>
      <c r="C21" s="248" t="s">
        <v>925</v>
      </c>
      <c r="D21" s="250" t="s">
        <v>0</v>
      </c>
      <c r="E21" s="248">
        <v>27.3</v>
      </c>
    </row>
    <row r="22" spans="1:5" ht="14.25" customHeight="1">
      <c r="A22" s="253" t="s">
        <v>923</v>
      </c>
      <c r="B22" s="250" t="s">
        <v>823</v>
      </c>
      <c r="C22" s="250" t="s">
        <v>824</v>
      </c>
      <c r="D22" s="250" t="s">
        <v>0</v>
      </c>
      <c r="E22" s="248">
        <v>6.37</v>
      </c>
    </row>
    <row r="23" spans="1:5" ht="14.25" customHeight="1">
      <c r="A23" s="253" t="s">
        <v>926</v>
      </c>
      <c r="B23" s="250">
        <v>207610984</v>
      </c>
      <c r="C23" s="248" t="s">
        <v>284</v>
      </c>
      <c r="D23" s="250" t="s">
        <v>0</v>
      </c>
      <c r="E23" s="248">
        <v>22.82</v>
      </c>
    </row>
    <row r="24" spans="1:5" ht="14.25" customHeight="1">
      <c r="A24" s="253" t="s">
        <v>927</v>
      </c>
      <c r="B24" s="250">
        <v>928859658</v>
      </c>
      <c r="C24" s="250" t="s">
        <v>908</v>
      </c>
      <c r="D24" s="250" t="s">
        <v>0</v>
      </c>
      <c r="E24" s="248">
        <v>7.97</v>
      </c>
    </row>
    <row r="25" spans="1:5" ht="14.25" customHeight="1">
      <c r="A25" s="253" t="s">
        <v>928</v>
      </c>
      <c r="B25" s="250">
        <v>340432245</v>
      </c>
      <c r="C25" s="250" t="s">
        <v>906</v>
      </c>
      <c r="D25" s="250" t="s">
        <v>0</v>
      </c>
      <c r="E25" s="248">
        <v>226</v>
      </c>
    </row>
    <row r="26" spans="1:5" ht="14.25" customHeight="1">
      <c r="A26" s="253" t="s">
        <v>929</v>
      </c>
      <c r="B26" s="249">
        <v>936796759</v>
      </c>
      <c r="C26" s="248" t="s">
        <v>930</v>
      </c>
      <c r="D26" s="250" t="s">
        <v>0</v>
      </c>
      <c r="E26" s="248">
        <v>161.46</v>
      </c>
    </row>
    <row r="27" spans="1:5" ht="14.25" customHeight="1">
      <c r="A27" s="253" t="s">
        <v>931</v>
      </c>
      <c r="B27" s="250" t="s">
        <v>823</v>
      </c>
      <c r="C27" s="250" t="s">
        <v>824</v>
      </c>
      <c r="D27" s="250" t="s">
        <v>0</v>
      </c>
      <c r="E27" s="248">
        <v>6.37</v>
      </c>
    </row>
    <row r="28" spans="1:5" ht="14.25" customHeight="1">
      <c r="A28" s="253" t="s">
        <v>932</v>
      </c>
      <c r="B28" s="250">
        <v>326597472</v>
      </c>
      <c r="C28" s="248" t="s">
        <v>821</v>
      </c>
      <c r="D28" s="250" t="s">
        <v>0</v>
      </c>
      <c r="E28" s="248">
        <v>11.85</v>
      </c>
    </row>
    <row r="29" spans="1:5" ht="14.25" customHeight="1">
      <c r="A29" s="253" t="s">
        <v>933</v>
      </c>
      <c r="B29" s="250">
        <v>928859658</v>
      </c>
      <c r="C29" s="250" t="s">
        <v>908</v>
      </c>
      <c r="D29" s="250" t="s">
        <v>0</v>
      </c>
      <c r="E29" s="248">
        <v>1338.32</v>
      </c>
    </row>
    <row r="30" spans="1:5" ht="14.25" customHeight="1">
      <c r="A30" s="253" t="s">
        <v>934</v>
      </c>
      <c r="B30" s="250">
        <v>340432245</v>
      </c>
      <c r="C30" s="250" t="s">
        <v>906</v>
      </c>
      <c r="D30" s="250" t="s">
        <v>0</v>
      </c>
      <c r="E30" s="248">
        <v>147</v>
      </c>
    </row>
    <row r="31" spans="1:5" ht="14.25" customHeight="1">
      <c r="A31" s="253" t="s">
        <v>935</v>
      </c>
      <c r="B31" s="250">
        <v>440498250</v>
      </c>
      <c r="C31" s="248" t="s">
        <v>936</v>
      </c>
      <c r="D31" s="250" t="s">
        <v>0</v>
      </c>
      <c r="E31" s="248">
        <v>68</v>
      </c>
    </row>
    <row r="32" spans="1:5" ht="14.25" customHeight="1">
      <c r="A32" s="253" t="s">
        <v>937</v>
      </c>
      <c r="B32" s="250" t="s">
        <v>823</v>
      </c>
      <c r="C32" s="250" t="s">
        <v>824</v>
      </c>
      <c r="D32" s="250" t="s">
        <v>0</v>
      </c>
      <c r="E32" s="248">
        <v>7.09</v>
      </c>
    </row>
    <row r="33" spans="1:5" ht="14.25" customHeight="1">
      <c r="A33" s="253" t="s">
        <v>938</v>
      </c>
      <c r="B33" s="250">
        <v>207610984</v>
      </c>
      <c r="C33" s="248" t="s">
        <v>284</v>
      </c>
      <c r="D33" s="250" t="s">
        <v>0</v>
      </c>
      <c r="E33" s="248">
        <v>0.49</v>
      </c>
    </row>
    <row r="34" spans="1:5" ht="14.25" customHeight="1">
      <c r="A34" s="253" t="s">
        <v>420</v>
      </c>
      <c r="B34" s="250">
        <v>928859658</v>
      </c>
      <c r="C34" s="250" t="s">
        <v>908</v>
      </c>
      <c r="D34" s="250" t="s">
        <v>0</v>
      </c>
      <c r="E34" s="248">
        <v>7.97</v>
      </c>
    </row>
    <row r="35" spans="1:5" ht="14.25" customHeight="1">
      <c r="A35" s="253" t="s">
        <v>939</v>
      </c>
      <c r="B35" s="250">
        <v>867707675</v>
      </c>
      <c r="C35" s="248" t="s">
        <v>940</v>
      </c>
      <c r="D35" s="250" t="s">
        <v>0</v>
      </c>
      <c r="E35" s="248">
        <v>12</v>
      </c>
    </row>
    <row r="36" spans="1:5" ht="14.25" customHeight="1">
      <c r="A36" s="253" t="s">
        <v>941</v>
      </c>
      <c r="B36" s="250">
        <v>104169792</v>
      </c>
      <c r="C36" s="250" t="s">
        <v>366</v>
      </c>
      <c r="D36" s="250" t="s">
        <v>0</v>
      </c>
      <c r="E36" s="248">
        <v>17.100000000000001</v>
      </c>
    </row>
    <row r="37" spans="1:5" ht="14.25" customHeight="1">
      <c r="A37" s="253" t="s">
        <v>942</v>
      </c>
      <c r="B37" s="250" t="s">
        <v>823</v>
      </c>
      <c r="C37" s="250" t="s">
        <v>824</v>
      </c>
      <c r="D37" s="250" t="s">
        <v>0</v>
      </c>
      <c r="E37" s="248">
        <v>7.32</v>
      </c>
    </row>
    <row r="38" spans="1:5" ht="14.25" customHeight="1">
      <c r="A38" s="253" t="s">
        <v>943</v>
      </c>
      <c r="B38" s="250">
        <v>928859658</v>
      </c>
      <c r="C38" s="250" t="s">
        <v>908</v>
      </c>
      <c r="D38" s="250" t="s">
        <v>0</v>
      </c>
      <c r="E38" s="248">
        <v>7.97</v>
      </c>
    </row>
    <row r="39" spans="1:5" ht="14.25" customHeight="1">
      <c r="A39" s="253" t="s">
        <v>944</v>
      </c>
      <c r="B39" s="250">
        <v>326597472</v>
      </c>
      <c r="C39" s="248" t="s">
        <v>821</v>
      </c>
      <c r="D39" s="250" t="s">
        <v>0</v>
      </c>
      <c r="E39" s="248">
        <v>11.85</v>
      </c>
    </row>
    <row r="40" spans="1:5" ht="14.25" customHeight="1">
      <c r="A40" s="253" t="s">
        <v>945</v>
      </c>
      <c r="B40" s="249">
        <v>623166067</v>
      </c>
      <c r="C40" s="248" t="s">
        <v>946</v>
      </c>
      <c r="D40" s="250" t="s">
        <v>0</v>
      </c>
      <c r="E40" s="248">
        <v>3209</v>
      </c>
    </row>
    <row r="41" spans="1:5" ht="14.25" customHeight="1">
      <c r="A41" s="253" t="s">
        <v>947</v>
      </c>
      <c r="B41" s="250" t="s">
        <v>823</v>
      </c>
      <c r="C41" s="250" t="s">
        <v>824</v>
      </c>
      <c r="D41" s="250" t="s">
        <v>0</v>
      </c>
      <c r="E41" s="248">
        <v>2.15</v>
      </c>
    </row>
    <row r="42" spans="1:5" ht="14.25" customHeight="1">
      <c r="A42" s="253" t="s">
        <v>948</v>
      </c>
      <c r="B42" s="250">
        <v>529344239</v>
      </c>
      <c r="C42" s="250" t="s">
        <v>949</v>
      </c>
      <c r="D42" s="250" t="s">
        <v>0</v>
      </c>
      <c r="E42" s="248">
        <v>21.19</v>
      </c>
    </row>
    <row r="43" spans="1:5" ht="14.25" customHeight="1">
      <c r="A43" s="253" t="s">
        <v>924</v>
      </c>
      <c r="B43" s="250">
        <v>193933669</v>
      </c>
      <c r="C43" s="248" t="s">
        <v>950</v>
      </c>
      <c r="D43" s="250" t="s">
        <v>0</v>
      </c>
      <c r="E43" s="248">
        <v>422.4</v>
      </c>
    </row>
    <row r="44" spans="1:5" ht="14.25" customHeight="1">
      <c r="A44" s="253" t="s">
        <v>951</v>
      </c>
      <c r="B44" s="250">
        <v>928859658</v>
      </c>
      <c r="C44" s="250" t="s">
        <v>908</v>
      </c>
      <c r="D44" s="250" t="s">
        <v>0</v>
      </c>
      <c r="E44" s="248">
        <v>7.97</v>
      </c>
    </row>
    <row r="45" spans="1:5" ht="14.25" customHeight="1">
      <c r="A45" s="253" t="s">
        <v>952</v>
      </c>
      <c r="B45" s="250">
        <v>207610984</v>
      </c>
      <c r="C45" s="248" t="s">
        <v>284</v>
      </c>
      <c r="D45" s="250" t="s">
        <v>0</v>
      </c>
      <c r="E45" s="248">
        <v>31.96</v>
      </c>
    </row>
    <row r="46" spans="1:5" ht="14.25" customHeight="1">
      <c r="A46" s="253" t="s">
        <v>953</v>
      </c>
      <c r="B46" s="250">
        <v>928859658</v>
      </c>
      <c r="C46" s="250" t="s">
        <v>908</v>
      </c>
      <c r="D46" s="250" t="s">
        <v>0</v>
      </c>
      <c r="E46" s="248">
        <v>7.97</v>
      </c>
    </row>
    <row r="47" spans="1:5" ht="14.25" customHeight="1">
      <c r="A47" s="253" t="s">
        <v>954</v>
      </c>
      <c r="B47" s="250">
        <v>366952259</v>
      </c>
      <c r="C47" s="248" t="s">
        <v>860</v>
      </c>
      <c r="D47" s="250" t="s">
        <v>0</v>
      </c>
      <c r="E47" s="248">
        <v>18</v>
      </c>
    </row>
    <row r="48" spans="1:5" ht="14.25" customHeight="1">
      <c r="A48" s="253" t="s">
        <v>955</v>
      </c>
      <c r="B48" s="250">
        <v>867707675</v>
      </c>
      <c r="C48" s="250" t="s">
        <v>956</v>
      </c>
      <c r="D48" s="250" t="s">
        <v>0</v>
      </c>
      <c r="E48" s="248">
        <v>33</v>
      </c>
    </row>
    <row r="49" spans="1:5" ht="14.25" customHeight="1">
      <c r="A49" s="253" t="s">
        <v>957</v>
      </c>
      <c r="B49" s="250" t="s">
        <v>823</v>
      </c>
      <c r="C49" s="250" t="s">
        <v>824</v>
      </c>
      <c r="D49" s="250" t="s">
        <v>0</v>
      </c>
      <c r="E49" s="248">
        <v>3.5</v>
      </c>
    </row>
    <row r="50" spans="1:5" ht="14.25" customHeight="1">
      <c r="A50" s="253" t="s">
        <v>958</v>
      </c>
      <c r="B50" s="250">
        <v>159631388</v>
      </c>
      <c r="C50" s="248" t="s">
        <v>834</v>
      </c>
      <c r="D50" s="250" t="s">
        <v>0</v>
      </c>
      <c r="E50" s="248">
        <v>11</v>
      </c>
    </row>
    <row r="51" spans="1:5" ht="14.25" customHeight="1">
      <c r="A51" s="253" t="s">
        <v>959</v>
      </c>
      <c r="B51" s="250">
        <v>928859658</v>
      </c>
      <c r="C51" s="250" t="s">
        <v>908</v>
      </c>
      <c r="D51" s="250" t="s">
        <v>0</v>
      </c>
      <c r="E51" s="248">
        <v>7.97</v>
      </c>
    </row>
    <row r="52" spans="1:5" ht="14.25" customHeight="1">
      <c r="A52" s="253" t="s">
        <v>960</v>
      </c>
      <c r="B52" s="250">
        <v>340432245</v>
      </c>
      <c r="C52" s="248" t="s">
        <v>889</v>
      </c>
      <c r="D52" s="250" t="s">
        <v>0</v>
      </c>
      <c r="E52" s="248">
        <v>120</v>
      </c>
    </row>
    <row r="53" spans="1:5" ht="14.25" customHeight="1">
      <c r="A53" s="253" t="s">
        <v>961</v>
      </c>
      <c r="B53" s="250">
        <v>257767651</v>
      </c>
      <c r="C53" s="248" t="s">
        <v>962</v>
      </c>
      <c r="D53" s="250" t="s">
        <v>0</v>
      </c>
      <c r="E53" s="248">
        <v>51.42</v>
      </c>
    </row>
    <row r="54" spans="1:5" ht="14.25" customHeight="1">
      <c r="A54" s="253"/>
      <c r="B54" s="249"/>
      <c r="C54" s="248"/>
      <c r="D54" s="262"/>
      <c r="E54" s="248"/>
    </row>
    <row r="55" spans="1:5" ht="14.25" customHeight="1">
      <c r="A55" s="253"/>
      <c r="B55" s="250"/>
      <c r="C55" s="250"/>
      <c r="D55" s="262"/>
      <c r="E55" s="248"/>
    </row>
    <row r="56" spans="1:5" ht="14.25" customHeight="1">
      <c r="A56" s="253"/>
      <c r="B56" s="250"/>
      <c r="C56" s="250"/>
      <c r="D56" s="262"/>
      <c r="E56" s="248"/>
    </row>
    <row r="57" spans="1:5" ht="14.25" customHeight="1">
      <c r="A57" s="253"/>
      <c r="B57" s="250"/>
      <c r="C57" s="248"/>
      <c r="D57" s="262"/>
      <c r="E57" s="248"/>
    </row>
    <row r="58" spans="1:5" ht="14.25" customHeight="1">
      <c r="A58" s="253"/>
      <c r="B58" s="250"/>
      <c r="C58" s="248"/>
      <c r="D58" s="262"/>
      <c r="E58" s="248"/>
    </row>
    <row r="59" spans="1:5" ht="14.25" customHeight="1">
      <c r="A59" s="253"/>
      <c r="B59" s="250"/>
      <c r="C59" s="248"/>
      <c r="D59" s="262"/>
      <c r="E59" s="248"/>
    </row>
    <row r="60" spans="1:5" ht="14.25" customHeight="1">
      <c r="A60" s="253"/>
      <c r="B60" s="250"/>
      <c r="C60" s="250"/>
      <c r="D60" s="262"/>
      <c r="E60" s="248"/>
    </row>
    <row r="61" spans="1:5" ht="14.25" customHeight="1">
      <c r="A61" s="253"/>
      <c r="B61" s="250"/>
      <c r="C61" s="250"/>
      <c r="D61" s="262"/>
      <c r="E61" s="248"/>
    </row>
    <row r="62" spans="1:5" ht="14.25" customHeight="1">
      <c r="A62" s="253"/>
      <c r="B62" s="250"/>
      <c r="C62" s="248"/>
      <c r="D62" s="262"/>
      <c r="E62" s="248"/>
    </row>
    <row r="63" spans="1:5" ht="14.25" customHeight="1">
      <c r="E63" s="248"/>
    </row>
    <row r="64" spans="1:5" ht="14.25" customHeight="1">
      <c r="A64" s="253"/>
      <c r="B64" s="250"/>
      <c r="C64" s="248"/>
      <c r="D64" s="262"/>
      <c r="E64" s="248"/>
    </row>
    <row r="65" spans="1:5" ht="21" customHeight="1">
      <c r="A65" s="263"/>
      <c r="B65" s="43"/>
      <c r="C65" s="43"/>
      <c r="D65" s="264"/>
      <c r="E65" s="265"/>
    </row>
    <row r="66" spans="1:5" ht="21" customHeight="1">
      <c r="A66" s="263"/>
      <c r="B66" s="43"/>
      <c r="C66" s="43"/>
      <c r="D66" s="264"/>
      <c r="E66" s="265"/>
    </row>
    <row r="67" spans="1:5" ht="21" customHeight="1">
      <c r="A67" s="263"/>
      <c r="B67" s="43"/>
      <c r="C67" s="43"/>
      <c r="D67" s="264"/>
      <c r="E67" s="265"/>
    </row>
    <row r="68" spans="1:5" ht="21" customHeight="1">
      <c r="A68" s="263"/>
      <c r="B68" s="266"/>
      <c r="C68" s="43"/>
      <c r="D68" s="264"/>
      <c r="E68" s="265"/>
    </row>
    <row r="69" spans="1:5" ht="21" customHeight="1">
      <c r="A69" s="263"/>
      <c r="B69" s="266"/>
      <c r="C69" s="43"/>
      <c r="D69" s="264"/>
      <c r="E69" s="265"/>
    </row>
    <row r="70" spans="1:5" ht="22.5" customHeight="1">
      <c r="A70" s="5" t="s">
        <v>873</v>
      </c>
    </row>
    <row r="71" spans="1:5" ht="17.25" customHeight="1">
      <c r="A71" s="5" t="s">
        <v>874</v>
      </c>
      <c r="E71" s="258">
        <f>SUM(E3:E70)</f>
        <v>7591.03</v>
      </c>
    </row>
    <row r="72" spans="1:5" ht="9" customHeight="1"/>
    <row r="73" spans="1:5" ht="43.5" customHeight="1">
      <c r="A73" s="398" t="s">
        <v>875</v>
      </c>
      <c r="B73" s="387"/>
      <c r="C73" s="387"/>
      <c r="D73" s="387"/>
      <c r="E73" s="387"/>
    </row>
    <row r="74" spans="1:5" ht="30.75" customHeight="1">
      <c r="A74" s="398" t="s">
        <v>876</v>
      </c>
      <c r="B74" s="387"/>
      <c r="C74" s="387"/>
      <c r="D74" s="387"/>
      <c r="E74" s="387"/>
    </row>
    <row r="75" spans="1:5" ht="14.25" customHeight="1">
      <c r="A75" s="5" t="s">
        <v>877</v>
      </c>
      <c r="D75" s="5" t="s">
        <v>878</v>
      </c>
    </row>
    <row r="76" spans="1:5" ht="14.25" customHeight="1">
      <c r="A76" s="5" t="s">
        <v>879</v>
      </c>
    </row>
    <row r="77" spans="1:5" ht="19.5" customHeight="1">
      <c r="A77" s="399" t="s">
        <v>880</v>
      </c>
      <c r="B77" s="400"/>
      <c r="C77" s="400"/>
      <c r="D77" s="400"/>
      <c r="E77" s="401"/>
    </row>
    <row r="78" spans="1:5" ht="44.25" customHeight="1">
      <c r="A78" s="393" t="s">
        <v>881</v>
      </c>
      <c r="B78" s="387"/>
      <c r="C78" s="387"/>
      <c r="D78" s="387"/>
      <c r="E78" s="394"/>
    </row>
    <row r="79" spans="1:5" ht="57" customHeight="1">
      <c r="A79" s="395" t="s">
        <v>882</v>
      </c>
      <c r="B79" s="396"/>
      <c r="C79" s="396"/>
      <c r="D79" s="396"/>
      <c r="E79" s="397"/>
    </row>
    <row r="80" spans="1:5" ht="14.25" customHeight="1">
      <c r="A80" s="74" t="s">
        <v>883</v>
      </c>
      <c r="C80" s="31" t="s">
        <v>884</v>
      </c>
    </row>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7">
    <mergeCell ref="A78:E78"/>
    <mergeCell ref="A79:E79"/>
    <mergeCell ref="A1:E1"/>
    <mergeCell ref="A2:E2"/>
    <mergeCell ref="A73:E73"/>
    <mergeCell ref="A74:E74"/>
    <mergeCell ref="A77:E77"/>
  </mergeCells>
  <pageMargins left="0.7" right="0.7" top="0.75" bottom="0.75" header="0" footer="0"/>
  <pageSetup orientation="landscape"/>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C5E0B3"/>
  </sheetPr>
  <dimension ref="A1:E1000"/>
  <sheetViews>
    <sheetView workbookViewId="0">
      <selection activeCell="A115" sqref="A115"/>
    </sheetView>
  </sheetViews>
  <sheetFormatPr defaultColWidth="14.453125" defaultRowHeight="15" customHeight="1"/>
  <cols>
    <col min="1" max="1" width="11.90625" customWidth="1"/>
    <col min="2" max="2" width="16" customWidth="1"/>
    <col min="3" max="3" width="23.08984375" customWidth="1"/>
    <col min="4" max="4" width="19.36328125" customWidth="1"/>
    <col min="5" max="5" width="14.36328125" customWidth="1"/>
    <col min="6" max="26" width="9.08984375" customWidth="1"/>
  </cols>
  <sheetData>
    <row r="1" spans="1:5" ht="14.25" customHeight="1">
      <c r="A1" s="389" t="s">
        <v>811</v>
      </c>
      <c r="B1" s="387"/>
      <c r="C1" s="387"/>
      <c r="D1" s="387"/>
      <c r="E1" s="387"/>
    </row>
    <row r="2" spans="1:5" ht="46.5" customHeight="1">
      <c r="A2" s="398" t="s">
        <v>812</v>
      </c>
      <c r="B2" s="387"/>
      <c r="C2" s="387"/>
      <c r="D2" s="387"/>
      <c r="E2" s="387"/>
    </row>
    <row r="3" spans="1:5" ht="14.25" customHeight="1">
      <c r="A3" s="248" t="s">
        <v>813</v>
      </c>
      <c r="B3" s="249" t="s">
        <v>814</v>
      </c>
      <c r="C3" s="248" t="s">
        <v>815</v>
      </c>
      <c r="D3" s="249" t="s">
        <v>816</v>
      </c>
      <c r="E3" s="248" t="s">
        <v>817</v>
      </c>
    </row>
    <row r="4" spans="1:5" ht="14.25" customHeight="1">
      <c r="A4" s="250" t="s">
        <v>963</v>
      </c>
      <c r="B4" s="250">
        <v>340432245</v>
      </c>
      <c r="C4" s="250" t="s">
        <v>906</v>
      </c>
      <c r="D4" s="250" t="s">
        <v>0</v>
      </c>
      <c r="E4" s="250">
        <v>80</v>
      </c>
    </row>
    <row r="5" spans="1:5" ht="14.25" customHeight="1">
      <c r="A5" s="248" t="s">
        <v>964</v>
      </c>
      <c r="B5" s="250">
        <v>340432245</v>
      </c>
      <c r="C5" s="250" t="s">
        <v>906</v>
      </c>
      <c r="D5" s="250" t="s">
        <v>0</v>
      </c>
      <c r="E5" s="248">
        <v>64.62</v>
      </c>
    </row>
    <row r="6" spans="1:5" ht="14.25" customHeight="1">
      <c r="A6" s="248" t="s">
        <v>964</v>
      </c>
      <c r="B6" s="250">
        <v>928859658</v>
      </c>
      <c r="C6" s="250" t="s">
        <v>908</v>
      </c>
      <c r="D6" s="250" t="s">
        <v>0</v>
      </c>
      <c r="E6" s="248">
        <v>32.97</v>
      </c>
    </row>
    <row r="7" spans="1:5" ht="14.25" customHeight="1">
      <c r="A7" s="248" t="s">
        <v>960</v>
      </c>
      <c r="B7" s="250">
        <v>326597472</v>
      </c>
      <c r="C7" s="250" t="s">
        <v>821</v>
      </c>
      <c r="D7" s="250" t="s">
        <v>0</v>
      </c>
      <c r="E7" s="248">
        <v>11.31</v>
      </c>
    </row>
    <row r="8" spans="1:5" ht="14.25" customHeight="1">
      <c r="A8" s="248" t="s">
        <v>965</v>
      </c>
      <c r="B8" s="250" t="s">
        <v>823</v>
      </c>
      <c r="C8" s="250" t="s">
        <v>824</v>
      </c>
      <c r="D8" s="250" t="s">
        <v>0</v>
      </c>
      <c r="E8" s="248">
        <v>9.65</v>
      </c>
    </row>
    <row r="9" spans="1:5" ht="14.25" customHeight="1">
      <c r="A9" s="248" t="s">
        <v>966</v>
      </c>
      <c r="B9" s="250">
        <v>207610984</v>
      </c>
      <c r="C9" s="248" t="s">
        <v>147</v>
      </c>
      <c r="D9" s="250" t="s">
        <v>0</v>
      </c>
      <c r="E9" s="248">
        <v>0.49</v>
      </c>
    </row>
    <row r="10" spans="1:5" ht="14.25" customHeight="1">
      <c r="A10" s="248" t="s">
        <v>967</v>
      </c>
      <c r="B10" s="250">
        <v>198949911</v>
      </c>
      <c r="C10" s="250" t="s">
        <v>530</v>
      </c>
      <c r="D10" s="250" t="s">
        <v>0</v>
      </c>
      <c r="E10" s="248">
        <v>190</v>
      </c>
    </row>
    <row r="11" spans="1:5" ht="14.25" customHeight="1">
      <c r="A11" s="248" t="s">
        <v>968</v>
      </c>
      <c r="B11" s="249">
        <v>155847044</v>
      </c>
      <c r="C11" s="248" t="s">
        <v>578</v>
      </c>
      <c r="D11" s="250" t="s">
        <v>0</v>
      </c>
      <c r="E11" s="248">
        <v>126.96</v>
      </c>
    </row>
    <row r="12" spans="1:5" ht="14.25" customHeight="1">
      <c r="A12" s="248" t="s">
        <v>969</v>
      </c>
      <c r="B12" s="250">
        <v>340432245</v>
      </c>
      <c r="C12" s="250" t="s">
        <v>906</v>
      </c>
      <c r="D12" s="250" t="s">
        <v>0</v>
      </c>
      <c r="E12" s="248">
        <v>160</v>
      </c>
    </row>
    <row r="13" spans="1:5" ht="14.25" customHeight="1">
      <c r="A13" s="248" t="s">
        <v>970</v>
      </c>
      <c r="B13" s="250">
        <v>928859658</v>
      </c>
      <c r="C13" s="250" t="s">
        <v>908</v>
      </c>
      <c r="D13" s="250" t="s">
        <v>0</v>
      </c>
      <c r="E13" s="248">
        <v>84.97</v>
      </c>
    </row>
    <row r="14" spans="1:5" ht="14.25" customHeight="1">
      <c r="A14" s="248" t="s">
        <v>971</v>
      </c>
      <c r="B14" s="250" t="s">
        <v>823</v>
      </c>
      <c r="C14" s="250" t="s">
        <v>824</v>
      </c>
      <c r="D14" s="250" t="s">
        <v>0</v>
      </c>
      <c r="E14" s="248">
        <v>2.75</v>
      </c>
    </row>
    <row r="15" spans="1:5" ht="14.25" customHeight="1">
      <c r="A15" s="248" t="s">
        <v>972</v>
      </c>
      <c r="B15" s="250">
        <v>340432245</v>
      </c>
      <c r="C15" s="250" t="s">
        <v>906</v>
      </c>
      <c r="D15" s="250" t="s">
        <v>0</v>
      </c>
      <c r="E15" s="248">
        <v>217.4</v>
      </c>
    </row>
    <row r="16" spans="1:5" ht="14.25" customHeight="1">
      <c r="A16" s="248" t="s">
        <v>973</v>
      </c>
      <c r="B16" s="250">
        <v>207610984</v>
      </c>
      <c r="C16" s="248" t="s">
        <v>147</v>
      </c>
      <c r="D16" s="250" t="s">
        <v>0</v>
      </c>
      <c r="E16" s="248">
        <v>95.95</v>
      </c>
    </row>
    <row r="17" spans="1:5" ht="14.25" customHeight="1">
      <c r="A17" s="248" t="s">
        <v>973</v>
      </c>
      <c r="B17" s="250">
        <v>245719348</v>
      </c>
      <c r="C17" s="248" t="s">
        <v>533</v>
      </c>
      <c r="D17" s="250" t="s">
        <v>0</v>
      </c>
      <c r="E17" s="248">
        <v>7.39</v>
      </c>
    </row>
    <row r="18" spans="1:5" ht="14.25" customHeight="1">
      <c r="A18" s="248" t="s">
        <v>973</v>
      </c>
      <c r="B18" s="250">
        <v>928859658</v>
      </c>
      <c r="C18" s="250" t="s">
        <v>908</v>
      </c>
      <c r="D18" s="250" t="s">
        <v>0</v>
      </c>
      <c r="E18" s="248">
        <v>7.97</v>
      </c>
    </row>
    <row r="19" spans="1:5" ht="14.25" customHeight="1">
      <c r="A19" s="248" t="s">
        <v>974</v>
      </c>
      <c r="B19" s="250">
        <v>928387089</v>
      </c>
      <c r="C19" s="250" t="s">
        <v>357</v>
      </c>
      <c r="D19" s="250" t="s">
        <v>0</v>
      </c>
      <c r="E19" s="248">
        <v>40</v>
      </c>
    </row>
    <row r="20" spans="1:5" ht="14.25" customHeight="1">
      <c r="A20" s="248" t="s">
        <v>975</v>
      </c>
      <c r="B20" s="250">
        <v>326597472</v>
      </c>
      <c r="C20" s="250" t="s">
        <v>821</v>
      </c>
      <c r="D20" s="250" t="s">
        <v>0</v>
      </c>
      <c r="E20" s="248">
        <v>13.49</v>
      </c>
    </row>
    <row r="21" spans="1:5" ht="14.25" customHeight="1">
      <c r="A21" s="248" t="s">
        <v>976</v>
      </c>
      <c r="B21" s="250" t="s">
        <v>823</v>
      </c>
      <c r="C21" s="250" t="s">
        <v>824</v>
      </c>
      <c r="D21" s="250" t="s">
        <v>0</v>
      </c>
      <c r="E21" s="248">
        <v>2.65</v>
      </c>
    </row>
    <row r="22" spans="1:5" ht="14.25" customHeight="1">
      <c r="A22" s="248" t="s">
        <v>977</v>
      </c>
      <c r="B22" s="250">
        <v>340432245</v>
      </c>
      <c r="C22" s="250" t="s">
        <v>906</v>
      </c>
      <c r="D22" s="250" t="s">
        <v>0</v>
      </c>
      <c r="E22" s="248">
        <v>254</v>
      </c>
    </row>
    <row r="23" spans="1:5" ht="14.25" customHeight="1">
      <c r="A23" s="248" t="s">
        <v>978</v>
      </c>
      <c r="B23" s="250">
        <v>928859658</v>
      </c>
      <c r="C23" s="250" t="s">
        <v>908</v>
      </c>
      <c r="D23" s="250" t="s">
        <v>0</v>
      </c>
      <c r="E23" s="248">
        <v>7.97</v>
      </c>
    </row>
    <row r="24" spans="1:5" ht="14.25" customHeight="1">
      <c r="A24" s="248" t="s">
        <v>979</v>
      </c>
      <c r="B24" s="250">
        <v>623166067</v>
      </c>
      <c r="C24" s="250" t="s">
        <v>829</v>
      </c>
      <c r="D24" s="250" t="s">
        <v>0</v>
      </c>
      <c r="E24" s="248">
        <v>147.6</v>
      </c>
    </row>
    <row r="25" spans="1:5" ht="14.25" customHeight="1">
      <c r="A25" s="248" t="s">
        <v>978</v>
      </c>
      <c r="B25" s="250">
        <v>159631388</v>
      </c>
      <c r="C25" s="250" t="s">
        <v>834</v>
      </c>
      <c r="D25" s="250" t="s">
        <v>0</v>
      </c>
      <c r="E25" s="248">
        <v>12.1</v>
      </c>
    </row>
    <row r="26" spans="1:5" ht="14.25" customHeight="1">
      <c r="A26" s="248" t="s">
        <v>980</v>
      </c>
      <c r="B26" s="250" t="s">
        <v>823</v>
      </c>
      <c r="C26" s="250" t="s">
        <v>824</v>
      </c>
      <c r="D26" s="250" t="s">
        <v>0</v>
      </c>
      <c r="E26" s="248">
        <v>2.33</v>
      </c>
    </row>
    <row r="27" spans="1:5" ht="14.25" customHeight="1">
      <c r="A27" s="248" t="s">
        <v>978</v>
      </c>
      <c r="B27" s="250">
        <v>245719348</v>
      </c>
      <c r="C27" s="248" t="s">
        <v>533</v>
      </c>
      <c r="D27" s="250" t="s">
        <v>0</v>
      </c>
      <c r="E27" s="248">
        <v>7.39</v>
      </c>
    </row>
    <row r="28" spans="1:5" ht="14.25" customHeight="1">
      <c r="A28" s="248" t="s">
        <v>981</v>
      </c>
      <c r="B28" s="250">
        <v>340432245</v>
      </c>
      <c r="C28" s="250" t="s">
        <v>906</v>
      </c>
      <c r="D28" s="250" t="s">
        <v>0</v>
      </c>
      <c r="E28" s="248">
        <v>334</v>
      </c>
    </row>
    <row r="29" spans="1:5" ht="14.25" customHeight="1">
      <c r="A29" s="248" t="s">
        <v>982</v>
      </c>
      <c r="B29" s="250">
        <v>928859658</v>
      </c>
      <c r="C29" s="250" t="s">
        <v>908</v>
      </c>
      <c r="D29" s="250" t="s">
        <v>0</v>
      </c>
      <c r="E29" s="248">
        <v>7.97</v>
      </c>
    </row>
    <row r="30" spans="1:5" ht="14.25" customHeight="1">
      <c r="A30" s="248" t="s">
        <v>983</v>
      </c>
      <c r="B30" s="250">
        <v>193933669</v>
      </c>
      <c r="C30" s="250" t="s">
        <v>984</v>
      </c>
      <c r="D30" s="250" t="s">
        <v>0</v>
      </c>
      <c r="E30" s="248">
        <v>124</v>
      </c>
    </row>
    <row r="31" spans="1:5" ht="14.25" customHeight="1">
      <c r="A31" s="248" t="s">
        <v>985</v>
      </c>
      <c r="B31" s="250">
        <v>104169792</v>
      </c>
      <c r="C31" s="250" t="s">
        <v>366</v>
      </c>
      <c r="D31" s="250" t="s">
        <v>0</v>
      </c>
      <c r="E31" s="248">
        <v>9.4700000000000006</v>
      </c>
    </row>
    <row r="32" spans="1:5" ht="14.25" customHeight="1">
      <c r="A32" s="248" t="s">
        <v>978</v>
      </c>
      <c r="B32" s="250" t="s">
        <v>823</v>
      </c>
      <c r="C32" s="250" t="s">
        <v>824</v>
      </c>
      <c r="D32" s="250" t="s">
        <v>0</v>
      </c>
      <c r="E32" s="248">
        <v>2.35</v>
      </c>
    </row>
    <row r="33" spans="1:5" ht="14.25" customHeight="1">
      <c r="A33" s="248" t="s">
        <v>982</v>
      </c>
      <c r="B33" s="250">
        <v>245719348</v>
      </c>
      <c r="C33" s="248" t="s">
        <v>533</v>
      </c>
      <c r="D33" s="250" t="s">
        <v>0</v>
      </c>
      <c r="E33" s="248">
        <v>7.39</v>
      </c>
    </row>
    <row r="34" spans="1:5" ht="14.25" customHeight="1">
      <c r="A34" s="248" t="s">
        <v>982</v>
      </c>
      <c r="B34" s="250">
        <v>193933669</v>
      </c>
      <c r="C34" s="250" t="s">
        <v>984</v>
      </c>
      <c r="D34" s="250" t="s">
        <v>0</v>
      </c>
      <c r="E34" s="248">
        <v>274.39999999999998</v>
      </c>
    </row>
    <row r="35" spans="1:5" ht="14.25" customHeight="1">
      <c r="A35" s="248" t="s">
        <v>982</v>
      </c>
      <c r="B35" s="250">
        <v>207610984</v>
      </c>
      <c r="C35" s="248" t="s">
        <v>147</v>
      </c>
      <c r="D35" s="250" t="s">
        <v>0</v>
      </c>
      <c r="E35" s="248">
        <v>0.49</v>
      </c>
    </row>
    <row r="36" spans="1:5" ht="14.25" customHeight="1">
      <c r="A36" s="248" t="s">
        <v>986</v>
      </c>
      <c r="B36" s="250">
        <v>340432245</v>
      </c>
      <c r="C36" s="250" t="s">
        <v>906</v>
      </c>
      <c r="D36" s="250" t="s">
        <v>0</v>
      </c>
      <c r="E36" s="248">
        <v>299</v>
      </c>
    </row>
    <row r="37" spans="1:5" ht="14.25" customHeight="1">
      <c r="A37" s="248" t="s">
        <v>987</v>
      </c>
      <c r="B37" s="250">
        <v>326597472</v>
      </c>
      <c r="C37" s="250" t="s">
        <v>821</v>
      </c>
      <c r="D37" s="250" t="s">
        <v>0</v>
      </c>
      <c r="E37" s="248">
        <v>11.71</v>
      </c>
    </row>
    <row r="38" spans="1:5" ht="14.25" customHeight="1">
      <c r="A38" s="248" t="s">
        <v>988</v>
      </c>
      <c r="B38" s="250" t="s">
        <v>823</v>
      </c>
      <c r="C38" s="250" t="s">
        <v>824</v>
      </c>
      <c r="D38" s="250" t="s">
        <v>0</v>
      </c>
      <c r="E38" s="248">
        <v>2.35</v>
      </c>
    </row>
    <row r="39" spans="1:5" ht="14.25" customHeight="1">
      <c r="A39" s="248" t="s">
        <v>989</v>
      </c>
      <c r="B39" s="250">
        <v>245719348</v>
      </c>
      <c r="C39" s="248" t="s">
        <v>533</v>
      </c>
      <c r="D39" s="250" t="s">
        <v>0</v>
      </c>
      <c r="E39" s="248">
        <v>7.39</v>
      </c>
    </row>
    <row r="40" spans="1:5" ht="14.25" customHeight="1">
      <c r="A40" s="248" t="s">
        <v>990</v>
      </c>
      <c r="B40" s="250">
        <v>340432245</v>
      </c>
      <c r="C40" s="250" t="s">
        <v>906</v>
      </c>
      <c r="D40" s="250" t="s">
        <v>0</v>
      </c>
      <c r="E40" s="248">
        <v>164</v>
      </c>
    </row>
    <row r="41" spans="1:5" ht="14.25" customHeight="1">
      <c r="A41" s="248" t="s">
        <v>991</v>
      </c>
      <c r="B41" s="250">
        <v>928859658</v>
      </c>
      <c r="C41" s="250" t="s">
        <v>908</v>
      </c>
      <c r="D41" s="250" t="s">
        <v>0</v>
      </c>
      <c r="E41" s="248">
        <v>15.94</v>
      </c>
    </row>
    <row r="42" spans="1:5" ht="14.25" customHeight="1">
      <c r="A42" s="248" t="s">
        <v>992</v>
      </c>
      <c r="B42" s="250">
        <v>440498250</v>
      </c>
      <c r="C42" s="248" t="s">
        <v>936</v>
      </c>
      <c r="D42" s="250" t="s">
        <v>0</v>
      </c>
      <c r="E42" s="248">
        <v>60</v>
      </c>
    </row>
    <row r="43" spans="1:5" ht="14.25" customHeight="1">
      <c r="A43" s="248" t="s">
        <v>993</v>
      </c>
      <c r="B43" s="250">
        <v>155625362</v>
      </c>
      <c r="C43" s="250" t="s">
        <v>589</v>
      </c>
      <c r="D43" s="250" t="s">
        <v>0</v>
      </c>
      <c r="E43" s="248">
        <v>2965.85</v>
      </c>
    </row>
    <row r="44" spans="1:5" ht="14.25" customHeight="1">
      <c r="A44" s="248" t="s">
        <v>994</v>
      </c>
      <c r="B44" s="250" t="s">
        <v>823</v>
      </c>
      <c r="C44" s="250" t="s">
        <v>824</v>
      </c>
      <c r="D44" s="250" t="s">
        <v>0</v>
      </c>
      <c r="E44" s="248">
        <v>2.46</v>
      </c>
    </row>
    <row r="45" spans="1:5" ht="14.25" customHeight="1">
      <c r="A45" s="248" t="s">
        <v>991</v>
      </c>
      <c r="B45" s="250">
        <v>245719348</v>
      </c>
      <c r="C45" s="248" t="s">
        <v>533</v>
      </c>
      <c r="D45" s="250" t="s">
        <v>0</v>
      </c>
      <c r="E45" s="248">
        <v>7.39</v>
      </c>
    </row>
    <row r="46" spans="1:5" ht="14.25" customHeight="1">
      <c r="A46" s="248" t="s">
        <v>995</v>
      </c>
      <c r="B46" s="250">
        <v>928859658</v>
      </c>
      <c r="C46" s="250" t="s">
        <v>908</v>
      </c>
      <c r="D46" s="250" t="s">
        <v>0</v>
      </c>
      <c r="E46" s="248">
        <v>79.7</v>
      </c>
    </row>
    <row r="47" spans="1:5" ht="14.25" customHeight="1">
      <c r="A47" s="248" t="s">
        <v>508</v>
      </c>
      <c r="B47" s="250" t="s">
        <v>823</v>
      </c>
      <c r="C47" s="250" t="s">
        <v>824</v>
      </c>
      <c r="D47" s="250" t="s">
        <v>0</v>
      </c>
      <c r="E47" s="248">
        <v>2.72</v>
      </c>
    </row>
    <row r="48" spans="1:5" ht="14.25" customHeight="1">
      <c r="A48" s="248" t="s">
        <v>996</v>
      </c>
      <c r="B48" s="250">
        <v>207610984</v>
      </c>
      <c r="C48" s="248" t="s">
        <v>147</v>
      </c>
      <c r="D48" s="250" t="s">
        <v>0</v>
      </c>
      <c r="E48" s="248">
        <v>0.49</v>
      </c>
    </row>
    <row r="49" spans="1:5" ht="14.25" customHeight="1">
      <c r="A49" s="248" t="s">
        <v>997</v>
      </c>
      <c r="B49" s="250">
        <v>340432245</v>
      </c>
      <c r="C49" s="250" t="s">
        <v>906</v>
      </c>
      <c r="D49" s="250" t="s">
        <v>0</v>
      </c>
      <c r="E49" s="248">
        <v>40</v>
      </c>
    </row>
    <row r="50" spans="1:5" ht="14.25" customHeight="1">
      <c r="A50" s="248" t="s">
        <v>998</v>
      </c>
      <c r="B50" s="250">
        <v>326597472</v>
      </c>
      <c r="C50" s="250" t="s">
        <v>821</v>
      </c>
      <c r="D50" s="250" t="s">
        <v>0</v>
      </c>
      <c r="E50" s="248">
        <v>12.6</v>
      </c>
    </row>
    <row r="51" spans="1:5" ht="14.25" customHeight="1">
      <c r="A51" s="248" t="s">
        <v>999</v>
      </c>
      <c r="B51" s="250" t="s">
        <v>823</v>
      </c>
      <c r="C51" s="250" t="s">
        <v>824</v>
      </c>
      <c r="D51" s="250" t="s">
        <v>0</v>
      </c>
      <c r="E51" s="248">
        <v>1.7</v>
      </c>
    </row>
    <row r="52" spans="1:5" ht="14.25" customHeight="1">
      <c r="A52" s="248" t="s">
        <v>995</v>
      </c>
      <c r="B52" s="250">
        <v>245719348</v>
      </c>
      <c r="C52" s="248" t="s">
        <v>533</v>
      </c>
      <c r="D52" s="250" t="s">
        <v>0</v>
      </c>
      <c r="E52" s="248">
        <v>7.39</v>
      </c>
    </row>
    <row r="53" spans="1:5" ht="14.25" customHeight="1">
      <c r="A53" s="248" t="s">
        <v>511</v>
      </c>
      <c r="B53" s="250">
        <v>245719348</v>
      </c>
      <c r="C53" s="248" t="s">
        <v>533</v>
      </c>
      <c r="D53" s="250" t="s">
        <v>0</v>
      </c>
      <c r="E53" s="248">
        <v>7.39</v>
      </c>
    </row>
    <row r="54" spans="1:5" ht="14.25" customHeight="1">
      <c r="A54" s="248" t="s">
        <v>1000</v>
      </c>
      <c r="B54" s="250">
        <v>529344239</v>
      </c>
      <c r="C54" s="248" t="s">
        <v>1001</v>
      </c>
      <c r="D54" s="250" t="s">
        <v>0</v>
      </c>
      <c r="E54" s="248">
        <v>14.88</v>
      </c>
    </row>
    <row r="55" spans="1:5" ht="14.25" customHeight="1">
      <c r="A55" s="248" t="s">
        <v>1002</v>
      </c>
      <c r="B55" s="250">
        <v>340432245</v>
      </c>
      <c r="C55" s="250" t="s">
        <v>906</v>
      </c>
      <c r="D55" s="250" t="s">
        <v>0</v>
      </c>
      <c r="E55" s="248">
        <v>50</v>
      </c>
    </row>
    <row r="56" spans="1:5" ht="14.25" customHeight="1">
      <c r="A56" s="248" t="s">
        <v>513</v>
      </c>
      <c r="B56" s="250" t="s">
        <v>823</v>
      </c>
      <c r="C56" s="250" t="s">
        <v>824</v>
      </c>
      <c r="D56" s="250" t="s">
        <v>0</v>
      </c>
      <c r="E56" s="248">
        <v>1.4</v>
      </c>
    </row>
    <row r="57" spans="1:5" ht="14.25" customHeight="1">
      <c r="A57" s="248" t="s">
        <v>1003</v>
      </c>
      <c r="B57" s="250">
        <v>245719348</v>
      </c>
      <c r="C57" s="248" t="s">
        <v>533</v>
      </c>
      <c r="D57" s="250" t="s">
        <v>0</v>
      </c>
      <c r="E57" s="248">
        <v>7.39</v>
      </c>
    </row>
    <row r="58" spans="1:5" ht="14.25" customHeight="1">
      <c r="A58" s="248" t="s">
        <v>519</v>
      </c>
      <c r="B58" s="250">
        <v>340432245</v>
      </c>
      <c r="C58" s="250" t="s">
        <v>906</v>
      </c>
      <c r="D58" s="250" t="s">
        <v>0</v>
      </c>
      <c r="E58" s="248">
        <v>17</v>
      </c>
    </row>
    <row r="59" spans="1:5" ht="14.25" customHeight="1">
      <c r="A59" s="248" t="s">
        <v>1004</v>
      </c>
      <c r="B59" s="250">
        <v>845184023</v>
      </c>
      <c r="C59" s="250" t="s">
        <v>1005</v>
      </c>
      <c r="D59" s="250" t="s">
        <v>0</v>
      </c>
      <c r="E59" s="248">
        <v>70</v>
      </c>
    </row>
    <row r="60" spans="1:5" ht="14.25" customHeight="1">
      <c r="A60" s="248" t="s">
        <v>1006</v>
      </c>
      <c r="B60" s="250">
        <v>366952259</v>
      </c>
      <c r="C60" s="250" t="s">
        <v>1007</v>
      </c>
      <c r="D60" s="250" t="s">
        <v>0</v>
      </c>
      <c r="E60" s="248">
        <v>33.33</v>
      </c>
    </row>
    <row r="61" spans="1:5" ht="14.25" customHeight="1">
      <c r="A61" s="248" t="s">
        <v>1008</v>
      </c>
      <c r="B61" s="250">
        <v>155625362</v>
      </c>
      <c r="C61" s="250" t="s">
        <v>589</v>
      </c>
      <c r="D61" s="250" t="s">
        <v>0</v>
      </c>
      <c r="E61" s="248">
        <v>2965.85</v>
      </c>
    </row>
    <row r="62" spans="1:5" ht="14.25" customHeight="1">
      <c r="A62" s="248" t="s">
        <v>517</v>
      </c>
      <c r="B62" s="250" t="s">
        <v>823</v>
      </c>
      <c r="C62" s="250" t="s">
        <v>824</v>
      </c>
      <c r="D62" s="250" t="s">
        <v>0</v>
      </c>
      <c r="E62" s="248">
        <v>2.16</v>
      </c>
    </row>
    <row r="63" spans="1:5" ht="14.25" customHeight="1">
      <c r="A63" s="248" t="s">
        <v>1009</v>
      </c>
      <c r="B63" s="250">
        <v>245719348</v>
      </c>
      <c r="C63" s="248" t="s">
        <v>533</v>
      </c>
      <c r="D63" s="250" t="s">
        <v>0</v>
      </c>
      <c r="E63" s="248">
        <v>7.39</v>
      </c>
    </row>
    <row r="64" spans="1:5" ht="14.25" customHeight="1">
      <c r="A64" s="248" t="s">
        <v>1010</v>
      </c>
      <c r="B64" s="250">
        <v>207610984</v>
      </c>
      <c r="C64" s="248" t="s">
        <v>147</v>
      </c>
      <c r="D64" s="250" t="s">
        <v>0</v>
      </c>
      <c r="E64" s="248">
        <v>0.49</v>
      </c>
    </row>
    <row r="65" spans="1:5" ht="14.25" customHeight="1">
      <c r="A65" s="248" t="s">
        <v>1011</v>
      </c>
      <c r="B65" s="250">
        <v>934652707</v>
      </c>
      <c r="C65" s="248" t="s">
        <v>849</v>
      </c>
      <c r="D65" s="250" t="s">
        <v>0</v>
      </c>
      <c r="E65" s="248">
        <v>58.64</v>
      </c>
    </row>
    <row r="66" spans="1:5" ht="14.25" customHeight="1">
      <c r="A66" s="248" t="s">
        <v>521</v>
      </c>
      <c r="B66" s="250" t="s">
        <v>823</v>
      </c>
      <c r="C66" s="250" t="s">
        <v>824</v>
      </c>
      <c r="D66" s="250" t="s">
        <v>0</v>
      </c>
      <c r="E66" s="248">
        <v>1.87</v>
      </c>
    </row>
    <row r="67" spans="1:5" ht="14.25" customHeight="1">
      <c r="A67" s="248" t="s">
        <v>825</v>
      </c>
      <c r="B67" s="250">
        <v>245719348</v>
      </c>
      <c r="C67" s="248" t="s">
        <v>533</v>
      </c>
      <c r="D67" s="250" t="s">
        <v>0</v>
      </c>
      <c r="E67" s="248">
        <v>7.39</v>
      </c>
    </row>
    <row r="68" spans="1:5" ht="14.25" customHeight="1">
      <c r="A68" s="248" t="s">
        <v>1012</v>
      </c>
      <c r="B68" s="250">
        <v>207610984</v>
      </c>
      <c r="C68" s="248" t="s">
        <v>147</v>
      </c>
      <c r="D68" s="250" t="s">
        <v>0</v>
      </c>
      <c r="E68" s="248">
        <v>46.34</v>
      </c>
    </row>
    <row r="69" spans="1:5" ht="14.25" customHeight="1">
      <c r="A69" s="248"/>
      <c r="B69" s="250"/>
      <c r="C69" s="250"/>
      <c r="D69" s="250" t="s">
        <v>0</v>
      </c>
      <c r="E69" s="248"/>
    </row>
    <row r="70" spans="1:5" ht="21" customHeight="1">
      <c r="A70" s="263"/>
      <c r="B70" s="43"/>
      <c r="C70" s="43"/>
      <c r="D70" s="264"/>
      <c r="E70" s="265"/>
    </row>
    <row r="71" spans="1:5" ht="21" customHeight="1">
      <c r="A71" s="263"/>
      <c r="B71" s="43"/>
      <c r="C71" s="43"/>
      <c r="D71" s="264"/>
      <c r="E71" s="265"/>
    </row>
    <row r="72" spans="1:5" ht="21" customHeight="1">
      <c r="A72" s="263"/>
      <c r="B72" s="266"/>
      <c r="C72" s="43"/>
      <c r="D72" s="264"/>
      <c r="E72" s="265"/>
    </row>
    <row r="73" spans="1:5" ht="21" customHeight="1">
      <c r="A73" s="263"/>
      <c r="B73" s="266"/>
      <c r="C73" s="43"/>
      <c r="D73" s="264"/>
      <c r="E73" s="265"/>
    </row>
    <row r="74" spans="1:5" ht="22.5" customHeight="1">
      <c r="A74" s="5" t="s">
        <v>873</v>
      </c>
    </row>
    <row r="75" spans="1:5" ht="17.25" customHeight="1">
      <c r="A75" s="5" t="s">
        <v>874</v>
      </c>
      <c r="E75" s="252">
        <f>SUM(E3:E74)</f>
        <v>9312.24</v>
      </c>
    </row>
    <row r="76" spans="1:5" ht="9" customHeight="1"/>
    <row r="77" spans="1:5" ht="43.5" customHeight="1">
      <c r="A77" s="398" t="s">
        <v>875</v>
      </c>
      <c r="B77" s="387"/>
      <c r="C77" s="387"/>
      <c r="D77" s="387"/>
      <c r="E77" s="387"/>
    </row>
    <row r="78" spans="1:5" ht="30.75" customHeight="1">
      <c r="A78" s="398" t="s">
        <v>876</v>
      </c>
      <c r="B78" s="387"/>
      <c r="C78" s="387"/>
      <c r="D78" s="387"/>
      <c r="E78" s="387"/>
    </row>
    <row r="79" spans="1:5" ht="14.25" customHeight="1">
      <c r="A79" s="5" t="s">
        <v>877</v>
      </c>
      <c r="D79" s="5" t="s">
        <v>878</v>
      </c>
    </row>
    <row r="80" spans="1:5" ht="14.25" customHeight="1">
      <c r="A80" s="5" t="s">
        <v>879</v>
      </c>
    </row>
    <row r="81" spans="1:5" ht="19.5" customHeight="1">
      <c r="A81" s="399" t="s">
        <v>880</v>
      </c>
      <c r="B81" s="400"/>
      <c r="C81" s="400"/>
      <c r="D81" s="400"/>
      <c r="E81" s="401"/>
    </row>
    <row r="82" spans="1:5" ht="44.25" customHeight="1">
      <c r="A82" s="393" t="s">
        <v>881</v>
      </c>
      <c r="B82" s="387"/>
      <c r="C82" s="387"/>
      <c r="D82" s="387"/>
      <c r="E82" s="394"/>
    </row>
    <row r="83" spans="1:5" ht="57" customHeight="1">
      <c r="A83" s="395" t="s">
        <v>882</v>
      </c>
      <c r="B83" s="396"/>
      <c r="C83" s="396"/>
      <c r="D83" s="396"/>
      <c r="E83" s="397"/>
    </row>
    <row r="84" spans="1:5" ht="14.25" customHeight="1">
      <c r="A84" s="74" t="s">
        <v>883</v>
      </c>
      <c r="C84" s="31" t="s">
        <v>884</v>
      </c>
    </row>
    <row r="85" spans="1:5" ht="14.25" customHeight="1"/>
    <row r="86" spans="1:5" ht="14.25" customHeight="1"/>
    <row r="87" spans="1:5" ht="14.25" customHeight="1"/>
    <row r="88" spans="1:5" ht="14.25" customHeight="1"/>
    <row r="89" spans="1:5" ht="14.25" customHeight="1"/>
    <row r="90" spans="1:5" ht="14.25" customHeight="1"/>
    <row r="91" spans="1:5" ht="14.25" customHeight="1"/>
    <row r="92" spans="1:5" ht="14.25" customHeight="1"/>
    <row r="93" spans="1:5" ht="14.25" customHeight="1"/>
    <row r="94" spans="1:5" ht="14.25" customHeight="1"/>
    <row r="95" spans="1:5" ht="14.25" customHeight="1"/>
    <row r="96" spans="1:5"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7">
    <mergeCell ref="A82:E82"/>
    <mergeCell ref="A83:E83"/>
    <mergeCell ref="A1:E1"/>
    <mergeCell ref="A2:E2"/>
    <mergeCell ref="A77:E77"/>
    <mergeCell ref="A78:E78"/>
    <mergeCell ref="A81:E81"/>
  </mergeCells>
  <pageMargins left="0.7" right="0.7" top="0.75" bottom="0.75" header="0" footer="0"/>
  <pageSetup orientation="landscape"/>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Z1000"/>
  <sheetViews>
    <sheetView workbookViewId="0">
      <selection activeCell="A115" sqref="A115"/>
    </sheetView>
  </sheetViews>
  <sheetFormatPr defaultColWidth="14.453125" defaultRowHeight="15" customHeight="1"/>
  <cols>
    <col min="1" max="1" width="10.90625" customWidth="1"/>
    <col min="2" max="2" width="9.08984375" customWidth="1"/>
    <col min="3" max="3" width="32.54296875" customWidth="1"/>
    <col min="4" max="4" width="9.08984375" customWidth="1"/>
    <col min="5" max="5" width="3.36328125" customWidth="1"/>
    <col min="6" max="6" width="9.08984375" customWidth="1"/>
    <col min="7" max="7" width="10.08984375" customWidth="1"/>
    <col min="8" max="8" width="9.54296875" customWidth="1"/>
    <col min="9" max="11" width="9.08984375" hidden="1" customWidth="1"/>
    <col min="12" max="12" width="13.36328125" customWidth="1"/>
    <col min="13" max="13" width="47.453125" customWidth="1"/>
    <col min="14" max="14" width="86" customWidth="1"/>
    <col min="15" max="22" width="9.08984375" customWidth="1"/>
    <col min="23" max="26" width="8.6328125" customWidth="1"/>
  </cols>
  <sheetData>
    <row r="1" spans="1:26" ht="13.5" customHeight="1">
      <c r="A1" s="403" t="s">
        <v>1013</v>
      </c>
      <c r="B1" s="387"/>
      <c r="C1" s="387"/>
      <c r="D1" s="387"/>
      <c r="E1" s="387"/>
      <c r="F1" s="387"/>
      <c r="G1" s="387"/>
      <c r="H1" s="387"/>
      <c r="I1" s="387"/>
      <c r="J1" s="387"/>
      <c r="K1" s="387"/>
      <c r="L1" s="267"/>
      <c r="M1" s="268"/>
      <c r="N1" s="269"/>
      <c r="O1" s="269"/>
      <c r="P1" s="269"/>
      <c r="Q1" s="269"/>
      <c r="R1" s="269"/>
      <c r="S1" s="269"/>
      <c r="T1" s="269"/>
      <c r="U1" s="269"/>
      <c r="V1" s="269"/>
      <c r="W1" s="269"/>
      <c r="X1" s="269"/>
      <c r="Y1" s="269"/>
      <c r="Z1" s="269"/>
    </row>
    <row r="2" spans="1:26" ht="13.5" customHeight="1">
      <c r="A2" s="270" t="s">
        <v>1014</v>
      </c>
      <c r="B2" s="271"/>
      <c r="C2" s="272" t="s">
        <v>0</v>
      </c>
      <c r="D2" s="271"/>
      <c r="E2" s="271"/>
      <c r="F2" s="271"/>
      <c r="G2" s="271"/>
      <c r="H2" s="271"/>
      <c r="I2" s="271"/>
      <c r="J2" s="271"/>
      <c r="K2" s="271"/>
      <c r="L2" s="267"/>
      <c r="M2" s="268"/>
      <c r="N2" s="269"/>
      <c r="O2" s="269"/>
      <c r="P2" s="269"/>
      <c r="Q2" s="269"/>
      <c r="R2" s="269"/>
      <c r="S2" s="269"/>
      <c r="T2" s="269"/>
      <c r="U2" s="269"/>
      <c r="V2" s="269"/>
      <c r="W2" s="269"/>
      <c r="X2" s="269"/>
      <c r="Y2" s="269"/>
      <c r="Z2" s="269"/>
    </row>
    <row r="3" spans="1:26" ht="14.25" customHeight="1">
      <c r="A3" s="270" t="s">
        <v>1015</v>
      </c>
      <c r="B3" s="269"/>
      <c r="C3" s="273"/>
      <c r="D3" s="269"/>
      <c r="E3" s="269"/>
      <c r="F3" s="269"/>
      <c r="G3" s="269"/>
      <c r="H3" s="269"/>
      <c r="I3" s="269"/>
      <c r="J3" s="269"/>
      <c r="K3" s="269"/>
      <c r="L3" s="267"/>
      <c r="M3" s="268"/>
      <c r="N3" s="269"/>
      <c r="O3" s="269"/>
      <c r="P3" s="269"/>
      <c r="Q3" s="269"/>
      <c r="R3" s="269"/>
      <c r="S3" s="269"/>
      <c r="T3" s="269"/>
      <c r="U3" s="269"/>
      <c r="V3" s="269"/>
      <c r="W3" s="269"/>
      <c r="X3" s="269"/>
      <c r="Y3" s="269"/>
      <c r="Z3" s="269"/>
    </row>
    <row r="4" spans="1:26" ht="13.5" customHeight="1">
      <c r="A4" s="274" t="s">
        <v>1016</v>
      </c>
      <c r="B4" s="269"/>
      <c r="C4" s="269"/>
      <c r="D4" s="269"/>
      <c r="E4" s="269"/>
      <c r="F4" s="269"/>
      <c r="G4" s="269"/>
      <c r="H4" s="269"/>
      <c r="I4" s="269"/>
      <c r="J4" s="269"/>
      <c r="K4" s="269"/>
      <c r="L4" s="269"/>
      <c r="M4" s="268"/>
      <c r="N4" s="269"/>
      <c r="O4" s="269"/>
      <c r="P4" s="269"/>
      <c r="Q4" s="269"/>
      <c r="R4" s="269"/>
      <c r="S4" s="269"/>
      <c r="T4" s="269"/>
      <c r="U4" s="269"/>
      <c r="V4" s="269"/>
      <c r="W4" s="269"/>
      <c r="X4" s="269"/>
      <c r="Y4" s="269"/>
      <c r="Z4" s="269"/>
    </row>
    <row r="5" spans="1:26" ht="83.25" customHeight="1">
      <c r="A5" s="404" t="s">
        <v>1017</v>
      </c>
      <c r="B5" s="387"/>
      <c r="C5" s="387"/>
      <c r="D5" s="387"/>
      <c r="E5" s="387"/>
      <c r="F5" s="387"/>
      <c r="G5" s="387"/>
      <c r="H5" s="387"/>
      <c r="I5" s="269"/>
      <c r="J5" s="269"/>
      <c r="K5" s="269"/>
      <c r="L5" s="269"/>
      <c r="M5" s="268"/>
      <c r="N5" s="269"/>
      <c r="O5" s="269"/>
      <c r="P5" s="269"/>
      <c r="Q5" s="269"/>
      <c r="R5" s="269"/>
      <c r="S5" s="269"/>
      <c r="T5" s="269"/>
      <c r="U5" s="269"/>
      <c r="V5" s="269"/>
      <c r="W5" s="269"/>
      <c r="X5" s="269"/>
      <c r="Y5" s="269"/>
      <c r="Z5" s="269"/>
    </row>
    <row r="6" spans="1:26" ht="13.5" customHeight="1">
      <c r="A6" s="275"/>
      <c r="B6" s="269"/>
      <c r="C6" s="269"/>
      <c r="D6" s="269"/>
      <c r="E6" s="269"/>
      <c r="F6" s="269"/>
      <c r="G6" s="269"/>
      <c r="H6" s="269"/>
      <c r="I6" s="269"/>
      <c r="J6" s="269"/>
      <c r="K6" s="269"/>
      <c r="L6" s="269"/>
      <c r="M6" s="268"/>
      <c r="N6" s="269"/>
      <c r="O6" s="269"/>
      <c r="P6" s="269"/>
      <c r="Q6" s="269"/>
      <c r="R6" s="269"/>
      <c r="S6" s="269"/>
      <c r="T6" s="269"/>
      <c r="U6" s="269"/>
      <c r="V6" s="269"/>
      <c r="W6" s="269"/>
      <c r="X6" s="269"/>
      <c r="Y6" s="269"/>
      <c r="Z6" s="269"/>
    </row>
    <row r="7" spans="1:26" ht="13.5" customHeight="1">
      <c r="A7" s="275"/>
      <c r="B7" s="269"/>
      <c r="C7" s="269"/>
      <c r="D7" s="276"/>
      <c r="E7" s="269"/>
      <c r="F7" s="276"/>
      <c r="G7" s="269"/>
      <c r="H7" s="269"/>
      <c r="I7" s="269"/>
      <c r="J7" s="269"/>
      <c r="K7" s="269"/>
      <c r="L7" s="269"/>
      <c r="M7" s="268"/>
      <c r="N7" s="277"/>
      <c r="O7" s="269"/>
      <c r="P7" s="269"/>
      <c r="Q7" s="269"/>
      <c r="R7" s="269"/>
      <c r="S7" s="269"/>
      <c r="T7" s="269"/>
      <c r="U7" s="269"/>
      <c r="V7" s="269"/>
      <c r="W7" s="269"/>
      <c r="X7" s="269"/>
      <c r="Y7" s="269"/>
      <c r="Z7" s="269"/>
    </row>
    <row r="8" spans="1:26" ht="13.5" customHeight="1">
      <c r="A8" s="269"/>
      <c r="B8" s="269"/>
      <c r="C8" s="269"/>
      <c r="D8" s="278" t="s">
        <v>1018</v>
      </c>
      <c r="E8" s="277"/>
      <c r="F8" s="278" t="s">
        <v>1019</v>
      </c>
      <c r="G8" s="278" t="s">
        <v>1020</v>
      </c>
      <c r="H8" s="278" t="s">
        <v>1020</v>
      </c>
      <c r="I8" s="278"/>
      <c r="J8" s="278"/>
      <c r="K8" s="278"/>
      <c r="L8" s="279" t="s">
        <v>1021</v>
      </c>
      <c r="M8" s="280" t="s">
        <v>1022</v>
      </c>
      <c r="N8" s="281" t="s">
        <v>1023</v>
      </c>
      <c r="O8" s="269"/>
      <c r="P8" s="269"/>
      <c r="Q8" s="269"/>
      <c r="R8" s="269"/>
      <c r="S8" s="269"/>
      <c r="T8" s="269"/>
      <c r="U8" s="269"/>
      <c r="V8" s="269"/>
      <c r="W8" s="269"/>
      <c r="X8" s="269"/>
      <c r="Y8" s="269"/>
      <c r="Z8" s="269"/>
    </row>
    <row r="9" spans="1:26" ht="13.5" customHeight="1">
      <c r="A9" s="269"/>
      <c r="B9" s="269"/>
      <c r="C9" s="269"/>
      <c r="D9" s="278" t="s">
        <v>3</v>
      </c>
      <c r="E9" s="277"/>
      <c r="F9" s="278" t="s">
        <v>3</v>
      </c>
      <c r="G9" s="278" t="s">
        <v>3</v>
      </c>
      <c r="H9" s="278" t="s">
        <v>1024</v>
      </c>
      <c r="I9" s="278"/>
      <c r="J9" s="278"/>
      <c r="K9" s="277"/>
      <c r="L9" s="277"/>
      <c r="M9" s="268"/>
      <c r="N9" s="268"/>
      <c r="O9" s="269"/>
      <c r="P9" s="269"/>
      <c r="Q9" s="269"/>
      <c r="R9" s="269"/>
      <c r="S9" s="269"/>
      <c r="T9" s="269"/>
      <c r="U9" s="269"/>
      <c r="V9" s="269"/>
      <c r="W9" s="269"/>
      <c r="X9" s="269"/>
      <c r="Y9" s="269"/>
      <c r="Z9" s="269"/>
    </row>
    <row r="10" spans="1:26" ht="13.5" customHeight="1">
      <c r="A10" s="269"/>
      <c r="B10" s="269"/>
      <c r="C10" s="269"/>
      <c r="D10" s="276"/>
      <c r="E10" s="276"/>
      <c r="F10" s="269"/>
      <c r="G10" s="269"/>
      <c r="H10" s="269"/>
      <c r="I10" s="269"/>
      <c r="J10" s="269"/>
      <c r="K10" s="269"/>
      <c r="L10" s="269"/>
      <c r="M10" s="268"/>
      <c r="N10" s="268"/>
      <c r="O10" s="269"/>
      <c r="P10" s="269"/>
      <c r="Q10" s="269"/>
      <c r="R10" s="269"/>
      <c r="S10" s="269"/>
      <c r="T10" s="269"/>
      <c r="U10" s="269"/>
      <c r="V10" s="269"/>
      <c r="W10" s="269"/>
      <c r="X10" s="269"/>
      <c r="Y10" s="269"/>
      <c r="Z10" s="269"/>
    </row>
    <row r="11" spans="1:26" ht="44.25" customHeight="1">
      <c r="A11" s="405" t="s">
        <v>1025</v>
      </c>
      <c r="B11" s="387"/>
      <c r="C11" s="387"/>
      <c r="D11" s="282">
        <v>44614</v>
      </c>
      <c r="E11" s="269"/>
      <c r="F11" s="282">
        <v>51166</v>
      </c>
      <c r="G11" s="283"/>
      <c r="H11" s="284"/>
      <c r="I11" s="269"/>
      <c r="J11" s="269"/>
      <c r="K11" s="269"/>
      <c r="L11" s="276"/>
      <c r="M11" s="280" t="str">
        <f>IF(F11=D23,"Explanation of % variance from PY opening balance not required - Balance brought forward agrees","Explanation of % variance from PY opening balance not required - Balance brought forward does not agree, query this")</f>
        <v>Explanation of % variance from PY opening balance not required - Balance brought forward agrees</v>
      </c>
      <c r="N11" s="285"/>
      <c r="O11" s="269"/>
      <c r="P11" s="269"/>
      <c r="Q11" s="269"/>
      <c r="R11" s="269"/>
      <c r="S11" s="269"/>
      <c r="T11" s="269"/>
      <c r="U11" s="269"/>
      <c r="V11" s="269"/>
      <c r="W11" s="269"/>
      <c r="X11" s="269"/>
      <c r="Y11" s="269"/>
      <c r="Z11" s="269"/>
    </row>
    <row r="12" spans="1:26" ht="13.5" customHeight="1">
      <c r="A12" s="269"/>
      <c r="B12" s="269"/>
      <c r="C12" s="269"/>
      <c r="D12" s="283"/>
      <c r="E12" s="269"/>
      <c r="F12" s="283"/>
      <c r="G12" s="269"/>
      <c r="H12" s="269"/>
      <c r="I12" s="269"/>
      <c r="J12" s="269"/>
      <c r="K12" s="269"/>
      <c r="L12" s="269"/>
      <c r="M12" s="268"/>
      <c r="N12" s="268"/>
      <c r="O12" s="269"/>
      <c r="P12" s="269"/>
      <c r="Q12" s="269"/>
      <c r="R12" s="269"/>
      <c r="S12" s="269"/>
      <c r="T12" s="269"/>
      <c r="U12" s="269"/>
      <c r="V12" s="269"/>
      <c r="W12" s="269"/>
      <c r="X12" s="269"/>
      <c r="Y12" s="269"/>
      <c r="Z12" s="269"/>
    </row>
    <row r="13" spans="1:26" ht="31.5" customHeight="1">
      <c r="A13" s="406" t="s">
        <v>1026</v>
      </c>
      <c r="B13" s="387"/>
      <c r="C13" s="407"/>
      <c r="D13" s="282">
        <v>21479</v>
      </c>
      <c r="E13" s="269"/>
      <c r="F13" s="282">
        <v>22175</v>
      </c>
      <c r="G13" s="283">
        <f>F13-D13</f>
        <v>696</v>
      </c>
      <c r="H13" s="284">
        <f>IF((D13&gt;F13),(D13-F13)/D13,IF(D13&lt;F13,-(D13-F13)/D13,IF(D13=F13,0)))</f>
        <v>3.2403743191023793E-2</v>
      </c>
      <c r="I13" s="269">
        <f>IF(D13-F13&lt;200,0,IF(D13-F13&gt;200,1,IF(D13-F13=200,1)))</f>
        <v>0</v>
      </c>
      <c r="J13" s="269">
        <f>IF(F13-D13&lt;200,0,IF(F13-D13&gt;200,1,IF(F13-D13=200,1)))</f>
        <v>1</v>
      </c>
      <c r="K13" s="276">
        <f>IF(H13&lt;0.15,0,IF(H13&gt;0.15,1,IF(H13=0.15,1)))</f>
        <v>0</v>
      </c>
      <c r="L13" s="276" t="str">
        <f>IF(H13&lt;15%, "NO","YES")</f>
        <v>NO</v>
      </c>
      <c r="M13" s="280" t="str">
        <f>IF((L13="YES")*AND(I13+J13&lt;1),"Explanation not required, difference less than £200"," ")</f>
        <v xml:space="preserve"> </v>
      </c>
      <c r="N13" s="285"/>
      <c r="O13" s="269"/>
      <c r="P13" s="269"/>
      <c r="Q13" s="269"/>
      <c r="R13" s="269"/>
      <c r="S13" s="269"/>
      <c r="T13" s="269"/>
      <c r="U13" s="269"/>
      <c r="V13" s="269"/>
      <c r="W13" s="269"/>
      <c r="X13" s="269"/>
      <c r="Y13" s="269"/>
      <c r="Z13" s="269"/>
    </row>
    <row r="14" spans="1:26" ht="13.5" customHeight="1">
      <c r="A14" s="269"/>
      <c r="B14" s="269"/>
      <c r="C14" s="269"/>
      <c r="D14" s="283"/>
      <c r="E14" s="269"/>
      <c r="F14" s="283"/>
      <c r="G14" s="283"/>
      <c r="H14" s="284"/>
      <c r="I14" s="269"/>
      <c r="J14" s="269"/>
      <c r="K14" s="276"/>
      <c r="L14" s="276"/>
      <c r="M14" s="268"/>
      <c r="N14" s="268"/>
      <c r="O14" s="269"/>
      <c r="P14" s="269"/>
      <c r="Q14" s="269"/>
      <c r="R14" s="269"/>
      <c r="S14" s="269"/>
      <c r="T14" s="269"/>
      <c r="U14" s="269"/>
      <c r="V14" s="269"/>
      <c r="W14" s="269"/>
      <c r="X14" s="269"/>
      <c r="Y14" s="269"/>
      <c r="Z14" s="269"/>
    </row>
    <row r="15" spans="1:26" ht="28.5" customHeight="1">
      <c r="A15" s="402" t="s">
        <v>1027</v>
      </c>
      <c r="B15" s="387"/>
      <c r="C15" s="387"/>
      <c r="D15" s="282">
        <v>10134</v>
      </c>
      <c r="E15" s="269"/>
      <c r="F15" s="282">
        <v>28939</v>
      </c>
      <c r="G15" s="283">
        <f>F15-D15</f>
        <v>18805</v>
      </c>
      <c r="H15" s="284">
        <f>IF((D15&gt;F15),(D15-F15)/D15,IF(D15&lt;F15,-(D15-F15)/D15,IF(D15=F15,0)))</f>
        <v>1.8556344977304124</v>
      </c>
      <c r="I15" s="269">
        <f>IF(D15-F15&lt;200,0,IF(D15-F15&gt;200,1,IF(D15-F15=200,1)))</f>
        <v>0</v>
      </c>
      <c r="J15" s="269">
        <f>IF(F15-D15&lt;200,0,IF(F15-D15&gt;200,1,IF(F15-D15=200,1)))</f>
        <v>1</v>
      </c>
      <c r="K15" s="276">
        <f>IF(H15&lt;0.15,0,IF(H15&gt;0.15,1,IF(H15=0.15,1)))</f>
        <v>1</v>
      </c>
      <c r="L15" s="287" t="str">
        <f>IF(H15&lt;15%, "NO","YES")</f>
        <v>YES</v>
      </c>
      <c r="M15" s="280" t="str">
        <f>IF((L15="YES")*AND(I15+J15&lt;1),"Explanation not required, difference less than £200"," ")</f>
        <v xml:space="preserve"> </v>
      </c>
      <c r="N15" s="281" t="s">
        <v>1028</v>
      </c>
      <c r="O15" s="269"/>
      <c r="P15" s="269"/>
      <c r="Q15" s="269"/>
      <c r="R15" s="269"/>
      <c r="S15" s="269"/>
      <c r="T15" s="269"/>
      <c r="U15" s="269"/>
      <c r="V15" s="269"/>
      <c r="W15" s="269"/>
      <c r="X15" s="269"/>
      <c r="Y15" s="269"/>
      <c r="Z15" s="269"/>
    </row>
    <row r="16" spans="1:26" ht="13.5" customHeight="1">
      <c r="A16" s="269"/>
      <c r="B16" s="269"/>
      <c r="C16" s="269"/>
      <c r="D16" s="283"/>
      <c r="E16" s="269"/>
      <c r="F16" s="283"/>
      <c r="G16" s="283"/>
      <c r="H16" s="284"/>
      <c r="I16" s="269"/>
      <c r="J16" s="269"/>
      <c r="K16" s="276"/>
      <c r="L16" s="276"/>
      <c r="M16" s="268"/>
      <c r="N16" s="268"/>
      <c r="O16" s="269"/>
      <c r="P16" s="269"/>
      <c r="Q16" s="269"/>
      <c r="R16" s="269"/>
      <c r="S16" s="269"/>
      <c r="T16" s="269"/>
      <c r="U16" s="269"/>
      <c r="V16" s="269"/>
      <c r="W16" s="269"/>
      <c r="X16" s="269"/>
      <c r="Y16" s="269"/>
      <c r="Z16" s="269"/>
    </row>
    <row r="17" spans="1:26" ht="19.5" customHeight="1">
      <c r="A17" s="402" t="s">
        <v>1029</v>
      </c>
      <c r="B17" s="387"/>
      <c r="C17" s="387"/>
      <c r="D17" s="282">
        <v>3228</v>
      </c>
      <c r="E17" s="269"/>
      <c r="F17" s="282">
        <v>7398</v>
      </c>
      <c r="G17" s="283">
        <f>F17-D17</f>
        <v>4170</v>
      </c>
      <c r="H17" s="284">
        <f>IF((D17&gt;F17),(D17-F17)/D17,IF(D17&lt;F17,-(D17-F17)/D17,IF(D17=F17,0)))</f>
        <v>1.29182156133829</v>
      </c>
      <c r="I17" s="269">
        <f>IF(D17-F17&lt;200,0,IF(D17-F17&gt;200,1,IF(D17-F17=200,1)))</f>
        <v>0</v>
      </c>
      <c r="J17" s="269">
        <f>IF(F17-D17&lt;200,0,IF(F17-D17&gt;200,1,IF(F17-D17=200,1)))</f>
        <v>1</v>
      </c>
      <c r="K17" s="276">
        <f>IF(H17&lt;0.15,0,IF(H17&gt;0.15,1,IF(H17=0.15,1)))</f>
        <v>1</v>
      </c>
      <c r="L17" s="287" t="str">
        <f>IF(H17&lt;15%, "NO","YES")</f>
        <v>YES</v>
      </c>
      <c r="M17" s="280" t="str">
        <f>IF((L17="YES")*AND(I17+J17&lt;1),"Explanation not required, difference less than £200"," ")</f>
        <v xml:space="preserve"> </v>
      </c>
      <c r="N17" s="281" t="s">
        <v>1030</v>
      </c>
      <c r="O17" s="269"/>
      <c r="P17" s="269"/>
      <c r="Q17" s="269"/>
      <c r="R17" s="269"/>
      <c r="S17" s="269"/>
      <c r="T17" s="269"/>
      <c r="U17" s="269"/>
      <c r="V17" s="269"/>
      <c r="W17" s="269"/>
      <c r="X17" s="269"/>
      <c r="Y17" s="269"/>
      <c r="Z17" s="269"/>
    </row>
    <row r="18" spans="1:26" ht="13.5" customHeight="1">
      <c r="A18" s="269"/>
      <c r="B18" s="269"/>
      <c r="C18" s="269"/>
      <c r="D18" s="283"/>
      <c r="E18" s="269"/>
      <c r="F18" s="283"/>
      <c r="G18" s="283"/>
      <c r="H18" s="284"/>
      <c r="I18" s="269"/>
      <c r="J18" s="269"/>
      <c r="K18" s="276"/>
      <c r="L18" s="276"/>
      <c r="M18" s="268"/>
      <c r="N18" s="268"/>
      <c r="O18" s="269"/>
      <c r="P18" s="269"/>
      <c r="Q18" s="269"/>
      <c r="R18" s="269"/>
      <c r="S18" s="269"/>
      <c r="T18" s="269"/>
      <c r="U18" s="269"/>
      <c r="V18" s="269"/>
      <c r="W18" s="269"/>
      <c r="X18" s="269"/>
      <c r="Y18" s="269"/>
      <c r="Z18" s="269"/>
    </row>
    <row r="19" spans="1:26" ht="19.5" customHeight="1">
      <c r="A19" s="402" t="s">
        <v>1031</v>
      </c>
      <c r="B19" s="387"/>
      <c r="C19" s="387"/>
      <c r="D19" s="282">
        <v>0</v>
      </c>
      <c r="E19" s="269"/>
      <c r="F19" s="282">
        <v>0</v>
      </c>
      <c r="G19" s="283">
        <f>F19-D19</f>
        <v>0</v>
      </c>
      <c r="H19" s="284">
        <f>IF((D19&gt;F19),(D19-F19)/D19,IF(D19&lt;F19,-(D19-F19)/D19,IF(D19=F19,0)))</f>
        <v>0</v>
      </c>
      <c r="I19" s="269">
        <f>IF(D19-F19&lt;200,0,IF(D19-F19&gt;200,1,IF(D19-F19=200,1)))</f>
        <v>0</v>
      </c>
      <c r="J19" s="269">
        <f>IF(F19-D19&lt;200,0,IF(F19-D19&gt;200,1,IF(F19-D19=200,1)))</f>
        <v>0</v>
      </c>
      <c r="K19" s="276">
        <f>IF(H19&lt;0.15,0,IF(H19&gt;0.15,1,IF(H19=0.15,1)))</f>
        <v>0</v>
      </c>
      <c r="L19" s="276" t="str">
        <f>IF(H19&lt;15%, "NO","YES")</f>
        <v>NO</v>
      </c>
      <c r="M19" s="280" t="str">
        <f>IF((L19="YES")*AND(I19+J19&lt;1),"Explanation not required, difference less than £200"," ")</f>
        <v xml:space="preserve"> </v>
      </c>
      <c r="N19" s="285"/>
      <c r="O19" s="269"/>
      <c r="P19" s="269"/>
      <c r="Q19" s="269"/>
      <c r="R19" s="269"/>
      <c r="S19" s="269"/>
      <c r="T19" s="269"/>
      <c r="U19" s="269"/>
      <c r="V19" s="269"/>
      <c r="W19" s="269"/>
      <c r="X19" s="269"/>
      <c r="Y19" s="269"/>
      <c r="Z19" s="269"/>
    </row>
    <row r="20" spans="1:26" ht="13.5" customHeight="1">
      <c r="A20" s="269"/>
      <c r="B20" s="269"/>
      <c r="C20" s="269"/>
      <c r="D20" s="283"/>
      <c r="E20" s="269"/>
      <c r="F20" s="283"/>
      <c r="G20" s="283"/>
      <c r="H20" s="284"/>
      <c r="I20" s="269"/>
      <c r="J20" s="269"/>
      <c r="K20" s="276"/>
      <c r="L20" s="276"/>
      <c r="M20" s="268"/>
      <c r="N20" s="268"/>
      <c r="O20" s="269"/>
      <c r="P20" s="269"/>
      <c r="Q20" s="269"/>
      <c r="R20" s="269"/>
      <c r="S20" s="269"/>
      <c r="T20" s="269"/>
      <c r="U20" s="269"/>
      <c r="V20" s="269"/>
      <c r="W20" s="269"/>
      <c r="X20" s="269"/>
      <c r="Y20" s="269"/>
      <c r="Z20" s="269"/>
    </row>
    <row r="21" spans="1:26" ht="19.5" customHeight="1">
      <c r="A21" s="402" t="s">
        <v>1032</v>
      </c>
      <c r="B21" s="387"/>
      <c r="C21" s="387"/>
      <c r="D21" s="282">
        <v>21833</v>
      </c>
      <c r="E21" s="269"/>
      <c r="F21" s="282">
        <v>23533</v>
      </c>
      <c r="G21" s="283">
        <f>F21-D21</f>
        <v>1700</v>
      </c>
      <c r="H21" s="284">
        <f>IF((D21&gt;F21),(D21-F21)/D21,IF(D21&lt;F21,-(D21-F21)/D21,IF(D21=F21,0)))</f>
        <v>7.7863784179911147E-2</v>
      </c>
      <c r="I21" s="269">
        <f>IF(D21-F21&lt;200,0,IF(D21-F21&gt;200,1,IF(D21-F21=200,1)))</f>
        <v>0</v>
      </c>
      <c r="J21" s="269">
        <f>IF(F21-D21&lt;200,0,IF(F21-D21&gt;200,1,IF(F21-D21=200,1)))</f>
        <v>1</v>
      </c>
      <c r="K21" s="276">
        <f>IF(H21&lt;0.15,0,IF(H21&gt;0.15,1,IF(H21=0.15,1)))</f>
        <v>0</v>
      </c>
      <c r="L21" s="276" t="str">
        <f>IF(H21&lt;15%, "NO","YES")</f>
        <v>NO</v>
      </c>
      <c r="M21" s="280" t="str">
        <f>IF((L21="YES")*AND(I21+J21&lt;1),"Explanation not required, difference less than £200"," ")</f>
        <v xml:space="preserve"> </v>
      </c>
      <c r="N21" s="285"/>
      <c r="O21" s="269"/>
      <c r="P21" s="269"/>
      <c r="Q21" s="269"/>
      <c r="R21" s="269"/>
      <c r="S21" s="269"/>
      <c r="T21" s="269"/>
      <c r="U21" s="269"/>
      <c r="V21" s="269"/>
      <c r="W21" s="269"/>
      <c r="X21" s="269"/>
      <c r="Y21" s="269"/>
      <c r="Z21" s="269"/>
    </row>
    <row r="22" spans="1:26" ht="13.5" customHeight="1">
      <c r="A22" s="269"/>
      <c r="B22" s="269"/>
      <c r="C22" s="269"/>
      <c r="D22" s="283"/>
      <c r="E22" s="269"/>
      <c r="F22" s="283"/>
      <c r="G22" s="283"/>
      <c r="H22" s="284"/>
      <c r="I22" s="269"/>
      <c r="J22" s="269"/>
      <c r="K22" s="276"/>
      <c r="L22" s="276"/>
      <c r="M22" s="268"/>
      <c r="N22" s="268"/>
      <c r="O22" s="269"/>
      <c r="P22" s="269"/>
      <c r="Q22" s="269"/>
      <c r="R22" s="269"/>
      <c r="S22" s="269"/>
      <c r="T22" s="269"/>
      <c r="U22" s="269"/>
      <c r="V22" s="269"/>
      <c r="W22" s="269"/>
      <c r="X22" s="269"/>
      <c r="Y22" s="269"/>
      <c r="Z22" s="269"/>
    </row>
    <row r="23" spans="1:26" ht="61.5" customHeight="1">
      <c r="A23" s="286" t="s">
        <v>1033</v>
      </c>
      <c r="B23" s="269"/>
      <c r="C23" s="269"/>
      <c r="D23" s="288">
        <f>D11+D13+D15-D17-D19-D21</f>
        <v>51166</v>
      </c>
      <c r="E23" s="269"/>
      <c r="F23" s="288">
        <f>F11+F13+F15-F17-F19-F21</f>
        <v>71349</v>
      </c>
      <c r="G23" s="283"/>
      <c r="H23" s="284"/>
      <c r="I23" s="269"/>
      <c r="J23" s="269"/>
      <c r="K23" s="276"/>
      <c r="L23" s="289" t="str">
        <f>IF(F23&gt;(2*F13),"YES","NO")</f>
        <v>YES</v>
      </c>
      <c r="M23" s="290" t="str">
        <f>IF(F23&gt;(2*F13),"EXPLANATION REQUIRED ON RESERVES TAB AS TO WHY CARRY FORWARD RESERVES ARE GREATER THAN TWICE INCOME FROM LOCAL TAXATION/LEVIES"," ")</f>
        <v>EXPLANATION REQUIRED ON RESERVES TAB AS TO WHY CARRY FORWARD RESERVES ARE GREATER THAN TWICE INCOME FROM LOCAL TAXATION/LEVIES</v>
      </c>
      <c r="N23" s="268"/>
      <c r="O23" s="269"/>
      <c r="P23" s="269"/>
      <c r="Q23" s="269"/>
      <c r="R23" s="269"/>
      <c r="S23" s="269"/>
      <c r="T23" s="269"/>
      <c r="U23" s="269"/>
      <c r="V23" s="269"/>
      <c r="W23" s="269"/>
      <c r="X23" s="269"/>
      <c r="Y23" s="269"/>
      <c r="Z23" s="269"/>
    </row>
    <row r="24" spans="1:26" ht="13.5" customHeight="1">
      <c r="A24" s="269"/>
      <c r="B24" s="269"/>
      <c r="C24" s="269"/>
      <c r="D24" s="283"/>
      <c r="E24" s="269"/>
      <c r="F24" s="283"/>
      <c r="G24" s="283"/>
      <c r="H24" s="284"/>
      <c r="I24" s="269"/>
      <c r="J24" s="269"/>
      <c r="K24" s="276"/>
      <c r="L24" s="276"/>
      <c r="M24" s="268"/>
      <c r="N24" s="268"/>
      <c r="O24" s="269"/>
      <c r="P24" s="269"/>
      <c r="Q24" s="269"/>
      <c r="R24" s="269"/>
      <c r="S24" s="269"/>
      <c r="T24" s="269"/>
      <c r="U24" s="269"/>
      <c r="V24" s="269"/>
      <c r="W24" s="269"/>
      <c r="X24" s="269"/>
      <c r="Y24" s="269"/>
      <c r="Z24" s="269"/>
    </row>
    <row r="25" spans="1:26" ht="19.5" customHeight="1">
      <c r="A25" s="402" t="s">
        <v>1034</v>
      </c>
      <c r="B25" s="387"/>
      <c r="C25" s="387"/>
      <c r="D25" s="282">
        <v>51166</v>
      </c>
      <c r="E25" s="269"/>
      <c r="F25" s="282">
        <v>68317</v>
      </c>
      <c r="G25" s="283"/>
      <c r="H25" s="284"/>
      <c r="I25" s="269"/>
      <c r="J25" s="269"/>
      <c r="K25" s="276"/>
      <c r="L25" s="276"/>
      <c r="M25" s="291" t="s">
        <v>1035</v>
      </c>
      <c r="N25" s="268"/>
      <c r="O25" s="269"/>
      <c r="P25" s="269"/>
      <c r="Q25" s="269"/>
      <c r="R25" s="269"/>
      <c r="S25" s="269"/>
      <c r="T25" s="269"/>
      <c r="U25" s="269"/>
      <c r="V25" s="269"/>
      <c r="W25" s="269"/>
      <c r="X25" s="269"/>
      <c r="Y25" s="269"/>
      <c r="Z25" s="269"/>
    </row>
    <row r="26" spans="1:26" ht="13.5" customHeight="1">
      <c r="A26" s="269"/>
      <c r="B26" s="269"/>
      <c r="C26" s="269"/>
      <c r="D26" s="283"/>
      <c r="E26" s="269"/>
      <c r="F26" s="283"/>
      <c r="G26" s="283"/>
      <c r="H26" s="284"/>
      <c r="I26" s="269"/>
      <c r="J26" s="269"/>
      <c r="K26" s="276"/>
      <c r="L26" s="276"/>
      <c r="M26" s="268"/>
      <c r="N26" s="268"/>
      <c r="O26" s="269"/>
      <c r="P26" s="269"/>
      <c r="Q26" s="269"/>
      <c r="R26" s="269"/>
      <c r="S26" s="269"/>
      <c r="T26" s="269"/>
      <c r="U26" s="269"/>
      <c r="V26" s="269"/>
      <c r="W26" s="269"/>
      <c r="X26" s="269"/>
      <c r="Y26" s="269"/>
      <c r="Z26" s="269"/>
    </row>
    <row r="27" spans="1:26" ht="19.5" customHeight="1">
      <c r="A27" s="402" t="s">
        <v>1036</v>
      </c>
      <c r="B27" s="387"/>
      <c r="C27" s="387"/>
      <c r="D27" s="282">
        <v>276452</v>
      </c>
      <c r="E27" s="269"/>
      <c r="F27" s="282">
        <v>276452</v>
      </c>
      <c r="G27" s="283">
        <f>F27-D27</f>
        <v>0</v>
      </c>
      <c r="H27" s="284">
        <f>IF((D27&gt;F27),(D27-F27)/D27,IF(D27&lt;F27,-(D27-F27)/D27,IF(D27=F27,0)))</f>
        <v>0</v>
      </c>
      <c r="I27" s="269">
        <f>IF(D27-F27&lt;200,0,IF(D27-F27&gt;200,1,IF(D27-F27=200,1)))</f>
        <v>0</v>
      </c>
      <c r="J27" s="269">
        <f>IF(F27-D27&lt;200,0,IF(F27-D27&gt;200,1,IF(F27-D27=200,1)))</f>
        <v>0</v>
      </c>
      <c r="K27" s="276">
        <f>IF(H27&lt;0.15,0,IF(H27&gt;0.15,1,IF(H27=0.15,1)))</f>
        <v>0</v>
      </c>
      <c r="L27" s="276" t="str">
        <f>IF(H27&lt;15%, "NO","YES")</f>
        <v>NO</v>
      </c>
      <c r="M27" s="280" t="str">
        <f>IF((L27="YES")*AND(I27+J27&lt;1),"Explanation not required, difference less than £200"," ")</f>
        <v xml:space="preserve"> </v>
      </c>
      <c r="N27" s="285"/>
      <c r="O27" s="269"/>
      <c r="P27" s="269"/>
      <c r="Q27" s="269"/>
      <c r="R27" s="269"/>
      <c r="S27" s="269"/>
      <c r="T27" s="269"/>
      <c r="U27" s="269"/>
      <c r="V27" s="269"/>
      <c r="W27" s="269"/>
      <c r="X27" s="269"/>
      <c r="Y27" s="269"/>
      <c r="Z27" s="269"/>
    </row>
    <row r="28" spans="1:26" ht="13.5" customHeight="1">
      <c r="A28" s="269"/>
      <c r="B28" s="269"/>
      <c r="C28" s="269"/>
      <c r="D28" s="283"/>
      <c r="E28" s="269"/>
      <c r="F28" s="283"/>
      <c r="G28" s="283"/>
      <c r="H28" s="284"/>
      <c r="I28" s="269"/>
      <c r="J28" s="269"/>
      <c r="K28" s="276"/>
      <c r="L28" s="276"/>
      <c r="M28" s="268"/>
      <c r="N28" s="268"/>
      <c r="O28" s="269"/>
      <c r="P28" s="269"/>
      <c r="Q28" s="269"/>
      <c r="R28" s="269"/>
      <c r="S28" s="269"/>
      <c r="T28" s="269"/>
      <c r="U28" s="269"/>
      <c r="V28" s="269"/>
      <c r="W28" s="269"/>
      <c r="X28" s="269"/>
      <c r="Y28" s="269"/>
      <c r="Z28" s="269"/>
    </row>
    <row r="29" spans="1:26" ht="19.5" customHeight="1">
      <c r="A29" s="402" t="s">
        <v>1037</v>
      </c>
      <c r="B29" s="387"/>
      <c r="C29" s="387"/>
      <c r="D29" s="282">
        <v>0</v>
      </c>
      <c r="E29" s="269"/>
      <c r="F29" s="282">
        <v>0</v>
      </c>
      <c r="G29" s="283">
        <f>F29-D29</f>
        <v>0</v>
      </c>
      <c r="H29" s="284">
        <f>IF((D29&gt;F29),(D29-F29)/D29,IF(D29&lt;F29,-(D29-F29)/D29,IF(D29=F29,0)))</f>
        <v>0</v>
      </c>
      <c r="I29" s="269">
        <f>IF(D29-F29&lt;100,0,IF(D29-F29&gt;100,1,IF(D29-F29=100,1)))</f>
        <v>0</v>
      </c>
      <c r="J29" s="269">
        <f>IF(F29-D29&lt;100,0,IF(F29-D29&gt;100,1,IF(F29-D29=100,1)))</f>
        <v>0</v>
      </c>
      <c r="K29" s="276">
        <f>IF(H29&lt;0.15,0,IF(H29&gt;0.15,1,IF(H29=0.15,1)))</f>
        <v>0</v>
      </c>
      <c r="L29" s="276" t="str">
        <f>IF(H29&lt;15%, "NO","YES")</f>
        <v>NO</v>
      </c>
      <c r="M29" s="280" t="str">
        <f>IF((L29="YES")*AND(I29+J29&lt;1),"Explanation not required, difference less than £200"," ")</f>
        <v xml:space="preserve"> </v>
      </c>
      <c r="N29" s="285"/>
      <c r="O29" s="269"/>
      <c r="P29" s="269"/>
      <c r="Q29" s="269"/>
      <c r="R29" s="269"/>
      <c r="S29" s="269"/>
      <c r="T29" s="269"/>
      <c r="U29" s="269"/>
      <c r="V29" s="269"/>
      <c r="W29" s="269"/>
      <c r="X29" s="269"/>
      <c r="Y29" s="269"/>
      <c r="Z29" s="269"/>
    </row>
    <row r="30" spans="1:26" ht="13.5" customHeight="1">
      <c r="A30" s="269"/>
      <c r="B30" s="269"/>
      <c r="C30" s="269"/>
      <c r="D30" s="269"/>
      <c r="E30" s="269"/>
      <c r="F30" s="269"/>
      <c r="G30" s="269"/>
      <c r="H30" s="284"/>
      <c r="I30" s="269"/>
      <c r="J30" s="269"/>
      <c r="K30" s="276"/>
      <c r="L30" s="276"/>
      <c r="M30" s="268"/>
      <c r="N30" s="268"/>
      <c r="O30" s="269"/>
      <c r="P30" s="269"/>
      <c r="Q30" s="269"/>
      <c r="R30" s="269"/>
      <c r="S30" s="269"/>
      <c r="T30" s="269"/>
      <c r="U30" s="269"/>
      <c r="V30" s="269"/>
      <c r="W30" s="269"/>
      <c r="X30" s="269"/>
      <c r="Y30" s="269"/>
      <c r="Z30" s="269"/>
    </row>
    <row r="31" spans="1:26" ht="13.5" customHeight="1">
      <c r="A31" s="269"/>
      <c r="B31" s="269"/>
      <c r="C31" s="292" t="s">
        <v>1038</v>
      </c>
      <c r="D31" s="269"/>
      <c r="E31" s="269"/>
      <c r="F31" s="269"/>
      <c r="G31" s="269"/>
      <c r="H31" s="269"/>
      <c r="I31" s="269"/>
      <c r="J31" s="269"/>
      <c r="K31" s="269"/>
      <c r="L31" s="269"/>
      <c r="M31" s="268"/>
      <c r="N31" s="269"/>
      <c r="O31" s="269"/>
      <c r="P31" s="269"/>
      <c r="Q31" s="269"/>
      <c r="R31" s="269"/>
      <c r="S31" s="269"/>
      <c r="T31" s="269"/>
      <c r="U31" s="269"/>
      <c r="V31" s="269"/>
      <c r="W31" s="269"/>
      <c r="X31" s="269"/>
      <c r="Y31" s="269"/>
      <c r="Z31" s="269"/>
    </row>
    <row r="32" spans="1:26" ht="15" customHeight="1">
      <c r="A32" s="269"/>
      <c r="B32" s="269"/>
      <c r="C32" s="269"/>
      <c r="D32" s="269"/>
      <c r="E32" s="269"/>
      <c r="F32" s="269"/>
      <c r="G32" s="269"/>
      <c r="H32" s="269"/>
      <c r="I32" s="269"/>
      <c r="J32" s="269"/>
      <c r="K32" s="269"/>
      <c r="L32" s="269"/>
      <c r="M32" s="268"/>
      <c r="N32" s="269"/>
      <c r="O32" s="293"/>
      <c r="P32" s="293"/>
      <c r="Q32" s="293"/>
      <c r="R32" s="293"/>
      <c r="S32" s="293"/>
      <c r="T32" s="293"/>
      <c r="U32" s="293"/>
      <c r="V32" s="293"/>
      <c r="W32" s="269"/>
      <c r="X32" s="269"/>
      <c r="Y32" s="269"/>
      <c r="Z32" s="269"/>
    </row>
    <row r="33" spans="1:26" ht="13.5" customHeight="1">
      <c r="A33" s="269"/>
      <c r="B33" s="269"/>
      <c r="C33" s="292" t="s">
        <v>1039</v>
      </c>
      <c r="D33" s="269"/>
      <c r="E33" s="269"/>
      <c r="F33" s="269"/>
      <c r="G33" s="269"/>
      <c r="H33" s="269"/>
      <c r="I33" s="269"/>
      <c r="J33" s="269"/>
      <c r="K33" s="269"/>
      <c r="L33" s="269"/>
      <c r="M33" s="268"/>
      <c r="N33" s="293"/>
      <c r="O33" s="293"/>
      <c r="P33" s="293"/>
      <c r="Q33" s="293"/>
      <c r="R33" s="293"/>
      <c r="S33" s="293"/>
      <c r="T33" s="293"/>
      <c r="U33" s="293"/>
      <c r="V33" s="293"/>
      <c r="W33" s="269"/>
      <c r="X33" s="269"/>
      <c r="Y33" s="269"/>
      <c r="Z33" s="269"/>
    </row>
    <row r="34" spans="1:26" ht="13.5" customHeight="1">
      <c r="A34" s="269"/>
      <c r="B34" s="269"/>
      <c r="C34" s="269"/>
      <c r="D34" s="269"/>
      <c r="E34" s="269"/>
      <c r="F34" s="269"/>
      <c r="G34" s="269"/>
      <c r="H34" s="269"/>
      <c r="I34" s="269"/>
      <c r="J34" s="269"/>
      <c r="K34" s="269"/>
      <c r="L34" s="269"/>
      <c r="M34" s="268"/>
      <c r="N34" s="269"/>
      <c r="O34" s="269"/>
      <c r="P34" s="269"/>
      <c r="Q34" s="269"/>
      <c r="R34" s="269"/>
      <c r="S34" s="269"/>
      <c r="T34" s="269"/>
      <c r="U34" s="269"/>
      <c r="V34" s="269"/>
      <c r="W34" s="269"/>
      <c r="X34" s="269"/>
      <c r="Y34" s="269"/>
      <c r="Z34" s="269"/>
    </row>
    <row r="35" spans="1:26" ht="13.5" customHeight="1">
      <c r="A35" s="269"/>
      <c r="B35" s="269"/>
      <c r="C35" s="292" t="s">
        <v>1040</v>
      </c>
      <c r="D35" s="269"/>
      <c r="E35" s="269"/>
      <c r="F35" s="269"/>
      <c r="G35" s="269"/>
      <c r="H35" s="269"/>
      <c r="I35" s="269"/>
      <c r="J35" s="269"/>
      <c r="K35" s="269"/>
      <c r="L35" s="269"/>
      <c r="M35" s="268"/>
      <c r="N35" s="269"/>
      <c r="O35" s="269"/>
      <c r="P35" s="269"/>
      <c r="Q35" s="269"/>
      <c r="R35" s="269"/>
      <c r="S35" s="269"/>
      <c r="T35" s="269"/>
      <c r="U35" s="269"/>
      <c r="V35" s="269"/>
      <c r="W35" s="269"/>
      <c r="X35" s="269"/>
      <c r="Y35" s="269"/>
      <c r="Z35" s="269"/>
    </row>
    <row r="36" spans="1:26" ht="13.5" customHeight="1">
      <c r="A36" s="269"/>
      <c r="B36" s="269"/>
      <c r="C36" s="269"/>
      <c r="D36" s="269"/>
      <c r="E36" s="269"/>
      <c r="F36" s="269"/>
      <c r="G36" s="269"/>
      <c r="H36" s="269"/>
      <c r="I36" s="269"/>
      <c r="J36" s="269"/>
      <c r="K36" s="269"/>
      <c r="L36" s="269"/>
      <c r="M36" s="268"/>
      <c r="N36" s="269"/>
      <c r="O36" s="269"/>
      <c r="P36" s="269"/>
      <c r="Q36" s="269"/>
      <c r="R36" s="269"/>
      <c r="S36" s="269"/>
      <c r="T36" s="269"/>
      <c r="U36" s="269"/>
      <c r="V36" s="269"/>
      <c r="W36" s="269"/>
      <c r="X36" s="269"/>
      <c r="Y36" s="269"/>
      <c r="Z36" s="269"/>
    </row>
    <row r="37" spans="1:26" ht="13.5" customHeight="1">
      <c r="A37" s="269"/>
      <c r="B37" s="269"/>
      <c r="C37" s="269"/>
      <c r="D37" s="269"/>
      <c r="E37" s="269"/>
      <c r="F37" s="269"/>
      <c r="G37" s="269"/>
      <c r="H37" s="269"/>
      <c r="I37" s="269"/>
      <c r="J37" s="269"/>
      <c r="K37" s="269"/>
      <c r="L37" s="269"/>
      <c r="M37" s="268"/>
      <c r="N37" s="269"/>
      <c r="O37" s="269"/>
      <c r="P37" s="269"/>
      <c r="Q37" s="269"/>
      <c r="R37" s="269"/>
      <c r="S37" s="269"/>
      <c r="T37" s="269"/>
      <c r="U37" s="269"/>
      <c r="V37" s="269"/>
      <c r="W37" s="269"/>
      <c r="X37" s="269"/>
      <c r="Y37" s="269"/>
      <c r="Z37" s="269"/>
    </row>
    <row r="38" spans="1:26" ht="13.5" customHeight="1">
      <c r="A38" s="277" t="s">
        <v>1041</v>
      </c>
      <c r="B38" s="269"/>
      <c r="C38" s="269"/>
      <c r="D38" s="269"/>
      <c r="E38" s="269"/>
      <c r="F38" s="269"/>
      <c r="G38" s="269"/>
      <c r="H38" s="269"/>
      <c r="I38" s="269"/>
      <c r="J38" s="269"/>
      <c r="K38" s="269"/>
      <c r="L38" s="269"/>
      <c r="M38" s="268"/>
      <c r="N38" s="269"/>
      <c r="O38" s="269"/>
      <c r="P38" s="269"/>
      <c r="Q38" s="269"/>
      <c r="R38" s="269"/>
      <c r="S38" s="269"/>
      <c r="T38" s="269"/>
      <c r="U38" s="269"/>
      <c r="V38" s="269"/>
      <c r="W38" s="269"/>
      <c r="X38" s="269"/>
      <c r="Y38" s="269"/>
      <c r="Z38" s="269"/>
    </row>
    <row r="39" spans="1:26" ht="13.5" customHeight="1">
      <c r="A39" s="269"/>
      <c r="B39" s="269" t="s">
        <v>1042</v>
      </c>
      <c r="C39" s="269"/>
      <c r="D39" s="269"/>
      <c r="E39" s="269"/>
      <c r="F39" s="269"/>
      <c r="G39" s="269"/>
      <c r="H39" s="269"/>
      <c r="I39" s="269"/>
      <c r="J39" s="269"/>
      <c r="K39" s="269"/>
      <c r="L39" s="269"/>
      <c r="M39" s="268"/>
      <c r="N39" s="269"/>
      <c r="O39" s="269"/>
      <c r="P39" s="269"/>
      <c r="Q39" s="269"/>
      <c r="R39" s="269"/>
      <c r="S39" s="269"/>
      <c r="T39" s="269"/>
      <c r="U39" s="269"/>
      <c r="V39" s="269"/>
      <c r="W39" s="269"/>
      <c r="X39" s="269"/>
      <c r="Y39" s="269"/>
      <c r="Z39" s="269"/>
    </row>
    <row r="40" spans="1:26" ht="13.5" customHeight="1">
      <c r="A40" s="11">
        <v>2955</v>
      </c>
      <c r="B40" s="269" t="s">
        <v>1043</v>
      </c>
      <c r="C40" s="269"/>
      <c r="D40" s="269"/>
      <c r="E40" s="269"/>
      <c r="F40" s="269"/>
      <c r="G40" s="269"/>
      <c r="H40" s="269"/>
      <c r="I40" s="269"/>
      <c r="J40" s="269"/>
      <c r="K40" s="269"/>
      <c r="L40" s="269"/>
      <c r="M40" s="268"/>
      <c r="N40" s="269"/>
      <c r="O40" s="269"/>
      <c r="P40" s="269"/>
      <c r="Q40" s="269"/>
      <c r="R40" s="269"/>
      <c r="S40" s="269"/>
      <c r="T40" s="269"/>
      <c r="U40" s="269"/>
      <c r="V40" s="269"/>
      <c r="W40" s="269"/>
      <c r="X40" s="269"/>
      <c r="Y40" s="269"/>
      <c r="Z40" s="269"/>
    </row>
    <row r="41" spans="1:26" ht="13.5" customHeight="1">
      <c r="A41" s="11">
        <v>20907</v>
      </c>
      <c r="B41" s="269" t="s">
        <v>1044</v>
      </c>
      <c r="C41" s="269"/>
      <c r="D41" s="269"/>
      <c r="E41" s="269"/>
      <c r="F41" s="269"/>
      <c r="G41" s="269"/>
      <c r="H41" s="269"/>
      <c r="I41" s="269"/>
      <c r="J41" s="269"/>
      <c r="K41" s="269"/>
      <c r="L41" s="269"/>
      <c r="M41" s="268"/>
      <c r="N41" s="269"/>
      <c r="O41" s="269"/>
      <c r="P41" s="269"/>
      <c r="Q41" s="269"/>
      <c r="R41" s="269"/>
      <c r="S41" s="269"/>
      <c r="T41" s="269"/>
      <c r="U41" s="269"/>
      <c r="V41" s="269"/>
      <c r="W41" s="269"/>
      <c r="X41" s="269"/>
      <c r="Y41" s="269"/>
      <c r="Z41" s="269"/>
    </row>
    <row r="42" spans="1:26" ht="13.5" customHeight="1">
      <c r="A42" s="11">
        <v>1378</v>
      </c>
      <c r="B42" s="269" t="s">
        <v>1045</v>
      </c>
      <c r="C42" s="269"/>
      <c r="D42" s="269"/>
      <c r="E42" s="269"/>
      <c r="F42" s="269"/>
      <c r="G42" s="269"/>
      <c r="H42" s="269"/>
      <c r="I42" s="269"/>
      <c r="J42" s="269"/>
      <c r="K42" s="269"/>
      <c r="L42" s="269"/>
      <c r="M42" s="268"/>
      <c r="N42" s="269"/>
      <c r="O42" s="269"/>
      <c r="P42" s="269"/>
      <c r="Q42" s="269"/>
      <c r="R42" s="269"/>
      <c r="S42" s="269"/>
      <c r="T42" s="269"/>
      <c r="U42" s="269"/>
      <c r="V42" s="269"/>
      <c r="W42" s="269"/>
      <c r="X42" s="269"/>
      <c r="Y42" s="269"/>
      <c r="Z42" s="269"/>
    </row>
    <row r="43" spans="1:26" ht="13.5" customHeight="1">
      <c r="A43" s="11">
        <f>275+2275+530+23+543+53</f>
        <v>3699</v>
      </c>
      <c r="B43" s="269" t="s">
        <v>1046</v>
      </c>
      <c r="C43" s="269"/>
      <c r="D43" s="269"/>
      <c r="E43" s="269"/>
      <c r="F43" s="269"/>
      <c r="G43" s="269"/>
      <c r="H43" s="269"/>
      <c r="I43" s="269"/>
      <c r="J43" s="269"/>
      <c r="K43" s="269"/>
      <c r="L43" s="269"/>
      <c r="M43" s="268"/>
      <c r="N43" s="269"/>
      <c r="O43" s="269"/>
      <c r="P43" s="269"/>
      <c r="Q43" s="269"/>
      <c r="R43" s="269"/>
      <c r="S43" s="269"/>
      <c r="T43" s="269"/>
      <c r="U43" s="269"/>
      <c r="V43" s="269"/>
      <c r="W43" s="269"/>
      <c r="X43" s="269"/>
      <c r="Y43" s="269"/>
      <c r="Z43" s="269"/>
    </row>
    <row r="44" spans="1:26" ht="13.5" customHeight="1">
      <c r="A44" s="294">
        <f>SUM(A40:A43)</f>
        <v>28939</v>
      </c>
      <c r="B44" s="269"/>
      <c r="C44" s="269"/>
      <c r="D44" s="269"/>
      <c r="E44" s="269"/>
      <c r="F44" s="269"/>
      <c r="G44" s="269"/>
      <c r="H44" s="269"/>
      <c r="I44" s="269"/>
      <c r="J44" s="269"/>
      <c r="K44" s="269"/>
      <c r="L44" s="269"/>
      <c r="M44" s="268"/>
      <c r="N44" s="269"/>
      <c r="O44" s="269"/>
      <c r="P44" s="269"/>
      <c r="Q44" s="269"/>
      <c r="R44" s="269"/>
      <c r="S44" s="269"/>
      <c r="T44" s="269"/>
      <c r="U44" s="269"/>
      <c r="V44" s="269"/>
      <c r="W44" s="269"/>
      <c r="X44" s="269"/>
      <c r="Y44" s="269"/>
      <c r="Z44" s="269"/>
    </row>
    <row r="45" spans="1:26" ht="13.5" customHeight="1">
      <c r="A45" s="269"/>
      <c r="B45" s="269"/>
      <c r="C45" s="269"/>
      <c r="D45" s="269"/>
      <c r="E45" s="269"/>
      <c r="F45" s="269"/>
      <c r="G45" s="269"/>
      <c r="H45" s="269"/>
      <c r="I45" s="269"/>
      <c r="J45" s="269"/>
      <c r="K45" s="269"/>
      <c r="L45" s="269"/>
      <c r="M45" s="268"/>
      <c r="N45" s="269"/>
      <c r="O45" s="269"/>
      <c r="P45" s="269"/>
      <c r="Q45" s="269"/>
      <c r="R45" s="269"/>
      <c r="S45" s="269"/>
      <c r="T45" s="269"/>
      <c r="U45" s="269"/>
      <c r="V45" s="269"/>
      <c r="W45" s="269"/>
      <c r="X45" s="269"/>
      <c r="Y45" s="269"/>
      <c r="Z45" s="269"/>
    </row>
    <row r="46" spans="1:26" ht="13.5" customHeight="1">
      <c r="A46" s="277" t="s">
        <v>1047</v>
      </c>
      <c r="B46" s="269"/>
      <c r="C46" s="269"/>
      <c r="D46" s="269"/>
      <c r="E46" s="269"/>
      <c r="F46" s="269"/>
      <c r="G46" s="269"/>
      <c r="H46" s="269"/>
      <c r="I46" s="269"/>
      <c r="J46" s="269"/>
      <c r="K46" s="269"/>
      <c r="L46" s="269"/>
      <c r="M46" s="268"/>
      <c r="N46" s="269"/>
      <c r="O46" s="269"/>
      <c r="P46" s="269"/>
      <c r="Q46" s="269"/>
      <c r="R46" s="269"/>
      <c r="S46" s="269"/>
      <c r="T46" s="269"/>
      <c r="U46" s="269"/>
      <c r="V46" s="269"/>
      <c r="W46" s="269"/>
      <c r="X46" s="269"/>
      <c r="Y46" s="269"/>
      <c r="Z46" s="269"/>
    </row>
    <row r="47" spans="1:26" ht="13.5" customHeight="1">
      <c r="A47" s="269"/>
      <c r="B47" s="269" t="s">
        <v>1048</v>
      </c>
      <c r="C47" s="269"/>
      <c r="D47" s="269"/>
      <c r="E47" s="269"/>
      <c r="F47" s="269"/>
      <c r="G47" s="269"/>
      <c r="H47" s="269"/>
      <c r="I47" s="269"/>
      <c r="J47" s="269"/>
      <c r="K47" s="269"/>
      <c r="L47" s="269"/>
      <c r="M47" s="268"/>
      <c r="N47" s="269"/>
      <c r="O47" s="269"/>
      <c r="P47" s="269"/>
      <c r="Q47" s="269"/>
      <c r="R47" s="269"/>
      <c r="S47" s="269"/>
      <c r="T47" s="269"/>
      <c r="U47" s="269"/>
      <c r="V47" s="269"/>
      <c r="W47" s="269"/>
      <c r="X47" s="269"/>
      <c r="Y47" s="269"/>
      <c r="Z47" s="269"/>
    </row>
    <row r="48" spans="1:26" ht="13.5" customHeight="1">
      <c r="A48" s="269"/>
      <c r="B48" s="269" t="s">
        <v>1049</v>
      </c>
      <c r="C48" s="269"/>
      <c r="D48" s="269"/>
      <c r="E48" s="269"/>
      <c r="F48" s="269"/>
      <c r="G48" s="269"/>
      <c r="H48" s="269"/>
      <c r="I48" s="269"/>
      <c r="J48" s="269"/>
      <c r="K48" s="269"/>
      <c r="L48" s="269"/>
      <c r="M48" s="268"/>
      <c r="N48" s="269"/>
      <c r="O48" s="269"/>
      <c r="P48" s="269"/>
      <c r="Q48" s="269"/>
      <c r="R48" s="269"/>
      <c r="S48" s="269"/>
      <c r="T48" s="269"/>
      <c r="U48" s="269"/>
      <c r="V48" s="269"/>
      <c r="W48" s="269"/>
      <c r="X48" s="269"/>
      <c r="Y48" s="269"/>
      <c r="Z48" s="269"/>
    </row>
    <row r="49" spans="1:26" ht="13.5" customHeight="1">
      <c r="A49" s="269"/>
      <c r="B49" s="269" t="s">
        <v>1050</v>
      </c>
      <c r="C49" s="269"/>
      <c r="D49" s="269"/>
      <c r="E49" s="269"/>
      <c r="F49" s="269"/>
      <c r="G49" s="269"/>
      <c r="H49" s="269"/>
      <c r="I49" s="269"/>
      <c r="J49" s="269"/>
      <c r="K49" s="269"/>
      <c r="L49" s="269"/>
      <c r="M49" s="268"/>
      <c r="N49" s="269"/>
      <c r="O49" s="269"/>
      <c r="P49" s="269"/>
      <c r="Q49" s="269"/>
      <c r="R49" s="269"/>
      <c r="S49" s="269"/>
      <c r="T49" s="269"/>
      <c r="U49" s="269"/>
      <c r="V49" s="269"/>
      <c r="W49" s="269"/>
      <c r="X49" s="269"/>
      <c r="Y49" s="269"/>
      <c r="Z49" s="269"/>
    </row>
    <row r="50" spans="1:26" ht="13.5" customHeight="1">
      <c r="A50" s="269"/>
      <c r="B50" s="269" t="s">
        <v>1051</v>
      </c>
      <c r="C50" s="269"/>
      <c r="D50" s="269"/>
      <c r="E50" s="269"/>
      <c r="F50" s="269"/>
      <c r="G50" s="269"/>
      <c r="H50" s="269"/>
      <c r="I50" s="269"/>
      <c r="J50" s="269"/>
      <c r="K50" s="269"/>
      <c r="L50" s="269"/>
      <c r="M50" s="268"/>
      <c r="N50" s="269"/>
      <c r="O50" s="269"/>
      <c r="P50" s="269"/>
      <c r="Q50" s="269"/>
      <c r="R50" s="269"/>
      <c r="S50" s="269"/>
      <c r="T50" s="269"/>
      <c r="U50" s="269"/>
      <c r="V50" s="269"/>
      <c r="W50" s="269"/>
      <c r="X50" s="269"/>
      <c r="Y50" s="269"/>
      <c r="Z50" s="269"/>
    </row>
    <row r="51" spans="1:26" ht="13.5" customHeight="1">
      <c r="A51" s="269"/>
      <c r="B51" s="295"/>
      <c r="C51" s="269"/>
      <c r="D51" s="269"/>
      <c r="E51" s="269"/>
      <c r="F51" s="269"/>
      <c r="G51" s="269"/>
      <c r="H51" s="269"/>
      <c r="I51" s="269"/>
      <c r="J51" s="269"/>
      <c r="K51" s="269"/>
      <c r="L51" s="269"/>
      <c r="M51" s="268"/>
      <c r="N51" s="269"/>
      <c r="O51" s="269"/>
      <c r="P51" s="269"/>
      <c r="Q51" s="269"/>
      <c r="R51" s="269"/>
      <c r="S51" s="269"/>
      <c r="T51" s="269"/>
      <c r="U51" s="269"/>
      <c r="V51" s="269"/>
      <c r="W51" s="269"/>
      <c r="X51" s="269"/>
      <c r="Y51" s="269"/>
      <c r="Z51" s="269"/>
    </row>
    <row r="52" spans="1:26" ht="13.5" customHeight="1">
      <c r="A52" s="269"/>
      <c r="B52" s="269"/>
      <c r="C52" s="269"/>
      <c r="D52" s="269"/>
      <c r="E52" s="269"/>
      <c r="F52" s="269"/>
      <c r="G52" s="269"/>
      <c r="H52" s="269"/>
      <c r="I52" s="269"/>
      <c r="J52" s="269"/>
      <c r="K52" s="269"/>
      <c r="L52" s="269"/>
      <c r="M52" s="268"/>
      <c r="N52" s="269"/>
      <c r="O52" s="269"/>
      <c r="P52" s="269"/>
      <c r="Q52" s="269"/>
      <c r="R52" s="269"/>
      <c r="S52" s="269"/>
      <c r="T52" s="269"/>
      <c r="U52" s="269"/>
      <c r="V52" s="269"/>
      <c r="W52" s="269"/>
      <c r="X52" s="269"/>
      <c r="Y52" s="269"/>
      <c r="Z52" s="269"/>
    </row>
    <row r="53" spans="1:26" ht="13.5" customHeight="1">
      <c r="A53" s="269"/>
      <c r="B53" s="269"/>
      <c r="C53" s="269"/>
      <c r="D53" s="269"/>
      <c r="E53" s="269"/>
      <c r="F53" s="269"/>
      <c r="G53" s="269"/>
      <c r="H53" s="269"/>
      <c r="I53" s="269"/>
      <c r="J53" s="269"/>
      <c r="K53" s="269"/>
      <c r="L53" s="269"/>
      <c r="M53" s="268"/>
      <c r="N53" s="269"/>
      <c r="O53" s="269"/>
      <c r="P53" s="269"/>
      <c r="Q53" s="269"/>
      <c r="R53" s="269"/>
      <c r="S53" s="269"/>
      <c r="T53" s="269"/>
      <c r="U53" s="269"/>
      <c r="V53" s="269"/>
      <c r="W53" s="269"/>
      <c r="X53" s="269"/>
      <c r="Y53" s="269"/>
      <c r="Z53" s="269"/>
    </row>
    <row r="54" spans="1:26" ht="13.5" customHeight="1">
      <c r="A54" s="269"/>
      <c r="B54" s="269"/>
      <c r="C54" s="269"/>
      <c r="D54" s="269"/>
      <c r="E54" s="269"/>
      <c r="F54" s="269"/>
      <c r="G54" s="269"/>
      <c r="H54" s="269"/>
      <c r="I54" s="269"/>
      <c r="J54" s="269"/>
      <c r="K54" s="269"/>
      <c r="L54" s="269"/>
      <c r="M54" s="268"/>
      <c r="N54" s="269"/>
      <c r="O54" s="269"/>
      <c r="P54" s="269"/>
      <c r="Q54" s="269"/>
      <c r="R54" s="269"/>
      <c r="S54" s="269"/>
      <c r="T54" s="269"/>
      <c r="U54" s="269"/>
      <c r="V54" s="269"/>
      <c r="W54" s="269"/>
      <c r="X54" s="269"/>
      <c r="Y54" s="269"/>
      <c r="Z54" s="269"/>
    </row>
    <row r="55" spans="1:26" ht="13.5" customHeight="1">
      <c r="A55" s="269"/>
      <c r="B55" s="269"/>
      <c r="C55" s="269"/>
      <c r="D55" s="269"/>
      <c r="E55" s="269"/>
      <c r="F55" s="269"/>
      <c r="G55" s="269"/>
      <c r="H55" s="269"/>
      <c r="I55" s="269"/>
      <c r="J55" s="269"/>
      <c r="K55" s="269"/>
      <c r="L55" s="269"/>
      <c r="M55" s="268"/>
      <c r="N55" s="269"/>
      <c r="O55" s="269"/>
      <c r="P55" s="269"/>
      <c r="Q55" s="269"/>
      <c r="R55" s="269"/>
      <c r="S55" s="269"/>
      <c r="T55" s="269"/>
      <c r="U55" s="269"/>
      <c r="V55" s="269"/>
      <c r="W55" s="269"/>
      <c r="X55" s="269"/>
      <c r="Y55" s="269"/>
      <c r="Z55" s="269"/>
    </row>
    <row r="56" spans="1:26" ht="13.5" customHeight="1">
      <c r="A56" s="269"/>
      <c r="B56" s="269"/>
      <c r="C56" s="269"/>
      <c r="D56" s="269"/>
      <c r="E56" s="269"/>
      <c r="F56" s="269"/>
      <c r="G56" s="269"/>
      <c r="H56" s="269"/>
      <c r="I56" s="269"/>
      <c r="J56" s="269"/>
      <c r="K56" s="269"/>
      <c r="L56" s="269"/>
      <c r="M56" s="268"/>
      <c r="N56" s="269"/>
      <c r="O56" s="269"/>
      <c r="P56" s="269"/>
      <c r="Q56" s="269"/>
      <c r="R56" s="269"/>
      <c r="S56" s="269"/>
      <c r="T56" s="269"/>
      <c r="U56" s="269"/>
      <c r="V56" s="269"/>
      <c r="W56" s="269"/>
      <c r="X56" s="269"/>
      <c r="Y56" s="269"/>
      <c r="Z56" s="269"/>
    </row>
    <row r="57" spans="1:26" ht="13.5" customHeight="1">
      <c r="A57" s="269"/>
      <c r="B57" s="269"/>
      <c r="C57" s="269"/>
      <c r="D57" s="269"/>
      <c r="E57" s="269"/>
      <c r="F57" s="269"/>
      <c r="G57" s="269"/>
      <c r="H57" s="269"/>
      <c r="I57" s="269"/>
      <c r="J57" s="269"/>
      <c r="K57" s="269"/>
      <c r="L57" s="269"/>
      <c r="M57" s="268"/>
      <c r="N57" s="269"/>
      <c r="O57" s="269"/>
      <c r="P57" s="269"/>
      <c r="Q57" s="269"/>
      <c r="R57" s="269"/>
      <c r="S57" s="269"/>
      <c r="T57" s="269"/>
      <c r="U57" s="269"/>
      <c r="V57" s="269"/>
      <c r="W57" s="269"/>
      <c r="X57" s="269"/>
      <c r="Y57" s="269"/>
      <c r="Z57" s="269"/>
    </row>
    <row r="58" spans="1:26" ht="13.5" customHeight="1">
      <c r="A58" s="269"/>
      <c r="B58" s="269"/>
      <c r="C58" s="269"/>
      <c r="D58" s="269"/>
      <c r="E58" s="269"/>
      <c r="F58" s="269"/>
      <c r="G58" s="269"/>
      <c r="H58" s="269"/>
      <c r="I58" s="269"/>
      <c r="J58" s="269"/>
      <c r="K58" s="269"/>
      <c r="L58" s="269"/>
      <c r="M58" s="268"/>
      <c r="N58" s="269"/>
      <c r="O58" s="269"/>
      <c r="P58" s="269"/>
      <c r="Q58" s="269"/>
      <c r="R58" s="269"/>
      <c r="S58" s="269"/>
      <c r="T58" s="269"/>
      <c r="U58" s="269"/>
      <c r="V58" s="269"/>
      <c r="W58" s="269"/>
      <c r="X58" s="269"/>
      <c r="Y58" s="269"/>
      <c r="Z58" s="269"/>
    </row>
    <row r="59" spans="1:26" ht="13.5" customHeight="1">
      <c r="A59" s="269"/>
      <c r="B59" s="269"/>
      <c r="C59" s="269"/>
      <c r="D59" s="269"/>
      <c r="E59" s="269"/>
      <c r="F59" s="269"/>
      <c r="G59" s="269"/>
      <c r="H59" s="269"/>
      <c r="I59" s="269"/>
      <c r="J59" s="269"/>
      <c r="K59" s="269"/>
      <c r="L59" s="269"/>
      <c r="M59" s="268"/>
      <c r="N59" s="269"/>
      <c r="O59" s="269"/>
      <c r="P59" s="269"/>
      <c r="Q59" s="269"/>
      <c r="R59" s="269"/>
      <c r="S59" s="269"/>
      <c r="T59" s="269"/>
      <c r="U59" s="269"/>
      <c r="V59" s="269"/>
      <c r="W59" s="269"/>
      <c r="X59" s="269"/>
      <c r="Y59" s="269"/>
      <c r="Z59" s="269"/>
    </row>
    <row r="60" spans="1:26" ht="13.5" customHeight="1">
      <c r="A60" s="269"/>
      <c r="B60" s="269"/>
      <c r="C60" s="269"/>
      <c r="D60" s="269"/>
      <c r="E60" s="269"/>
      <c r="F60" s="269"/>
      <c r="G60" s="269"/>
      <c r="H60" s="269"/>
      <c r="I60" s="269"/>
      <c r="J60" s="269"/>
      <c r="K60" s="269"/>
      <c r="L60" s="269"/>
      <c r="M60" s="268"/>
      <c r="N60" s="269"/>
      <c r="O60" s="269"/>
      <c r="P60" s="269"/>
      <c r="Q60" s="269"/>
      <c r="R60" s="269"/>
      <c r="S60" s="269"/>
      <c r="T60" s="269"/>
      <c r="U60" s="269"/>
      <c r="V60" s="269"/>
      <c r="W60" s="269"/>
      <c r="X60" s="269"/>
      <c r="Y60" s="269"/>
      <c r="Z60" s="269"/>
    </row>
    <row r="61" spans="1:26" ht="13.5" customHeight="1">
      <c r="A61" s="269"/>
      <c r="B61" s="269"/>
      <c r="C61" s="269"/>
      <c r="D61" s="269"/>
      <c r="E61" s="269"/>
      <c r="F61" s="269"/>
      <c r="G61" s="269"/>
      <c r="H61" s="269"/>
      <c r="I61" s="269"/>
      <c r="J61" s="269"/>
      <c r="K61" s="269"/>
      <c r="L61" s="269"/>
      <c r="M61" s="268"/>
      <c r="N61" s="269"/>
      <c r="O61" s="269"/>
      <c r="P61" s="269"/>
      <c r="Q61" s="269"/>
      <c r="R61" s="269"/>
      <c r="S61" s="269"/>
      <c r="T61" s="269"/>
      <c r="U61" s="269"/>
      <c r="V61" s="269"/>
      <c r="W61" s="269"/>
      <c r="X61" s="269"/>
      <c r="Y61" s="269"/>
      <c r="Z61" s="269"/>
    </row>
    <row r="62" spans="1:26" ht="13.5" customHeight="1">
      <c r="A62" s="269"/>
      <c r="B62" s="269"/>
      <c r="C62" s="269"/>
      <c r="D62" s="269"/>
      <c r="E62" s="269"/>
      <c r="F62" s="269"/>
      <c r="G62" s="269"/>
      <c r="H62" s="269"/>
      <c r="I62" s="269"/>
      <c r="J62" s="269"/>
      <c r="K62" s="269"/>
      <c r="L62" s="269"/>
      <c r="M62" s="268"/>
      <c r="N62" s="269"/>
      <c r="O62" s="269"/>
      <c r="P62" s="269"/>
      <c r="Q62" s="269"/>
      <c r="R62" s="269"/>
      <c r="S62" s="269"/>
      <c r="T62" s="269"/>
      <c r="U62" s="269"/>
      <c r="V62" s="269"/>
      <c r="W62" s="269"/>
      <c r="X62" s="269"/>
      <c r="Y62" s="269"/>
      <c r="Z62" s="269"/>
    </row>
    <row r="63" spans="1:26" ht="13.5" customHeight="1">
      <c r="A63" s="269"/>
      <c r="B63" s="269"/>
      <c r="C63" s="269"/>
      <c r="D63" s="269"/>
      <c r="E63" s="269"/>
      <c r="F63" s="269"/>
      <c r="G63" s="269"/>
      <c r="H63" s="269"/>
      <c r="I63" s="269"/>
      <c r="J63" s="269"/>
      <c r="K63" s="269"/>
      <c r="L63" s="269"/>
      <c r="M63" s="268"/>
      <c r="N63" s="269"/>
      <c r="O63" s="269"/>
      <c r="P63" s="269"/>
      <c r="Q63" s="269"/>
      <c r="R63" s="269"/>
      <c r="S63" s="269"/>
      <c r="T63" s="269"/>
      <c r="U63" s="269"/>
      <c r="V63" s="269"/>
      <c r="W63" s="269"/>
      <c r="X63" s="269"/>
      <c r="Y63" s="269"/>
      <c r="Z63" s="269"/>
    </row>
    <row r="64" spans="1:26" ht="13.5" customHeight="1">
      <c r="A64" s="269"/>
      <c r="B64" s="269"/>
      <c r="C64" s="269"/>
      <c r="D64" s="269"/>
      <c r="E64" s="269"/>
      <c r="F64" s="269"/>
      <c r="G64" s="269"/>
      <c r="H64" s="269"/>
      <c r="I64" s="269"/>
      <c r="J64" s="269"/>
      <c r="K64" s="269"/>
      <c r="L64" s="269"/>
      <c r="M64" s="268"/>
      <c r="N64" s="269"/>
      <c r="O64" s="269"/>
      <c r="P64" s="269"/>
      <c r="Q64" s="269"/>
      <c r="R64" s="269"/>
      <c r="S64" s="269"/>
      <c r="T64" s="269"/>
      <c r="U64" s="269"/>
      <c r="V64" s="269"/>
      <c r="W64" s="269"/>
      <c r="X64" s="269"/>
      <c r="Y64" s="269"/>
      <c r="Z64" s="269"/>
    </row>
    <row r="65" spans="1:26" ht="13.5" customHeight="1">
      <c r="A65" s="269"/>
      <c r="B65" s="269"/>
      <c r="C65" s="269"/>
      <c r="D65" s="269"/>
      <c r="E65" s="269"/>
      <c r="F65" s="269"/>
      <c r="G65" s="269"/>
      <c r="H65" s="269"/>
      <c r="I65" s="269"/>
      <c r="J65" s="269"/>
      <c r="K65" s="269"/>
      <c r="L65" s="269"/>
      <c r="M65" s="268"/>
      <c r="N65" s="269"/>
      <c r="O65" s="269"/>
      <c r="P65" s="269"/>
      <c r="Q65" s="269"/>
      <c r="R65" s="269"/>
      <c r="S65" s="269"/>
      <c r="T65" s="269"/>
      <c r="U65" s="269"/>
      <c r="V65" s="269"/>
      <c r="W65" s="269"/>
      <c r="X65" s="269"/>
      <c r="Y65" s="269"/>
      <c r="Z65" s="269"/>
    </row>
    <row r="66" spans="1:26" ht="13.5" customHeight="1">
      <c r="A66" s="269"/>
      <c r="B66" s="269"/>
      <c r="C66" s="269"/>
      <c r="D66" s="269"/>
      <c r="E66" s="269"/>
      <c r="F66" s="269"/>
      <c r="G66" s="269"/>
      <c r="H66" s="269"/>
      <c r="I66" s="269"/>
      <c r="J66" s="269"/>
      <c r="K66" s="269"/>
      <c r="L66" s="269"/>
      <c r="M66" s="268"/>
      <c r="N66" s="269"/>
      <c r="O66" s="269"/>
      <c r="P66" s="269"/>
      <c r="Q66" s="269"/>
      <c r="R66" s="269"/>
      <c r="S66" s="269"/>
      <c r="T66" s="269"/>
      <c r="U66" s="269"/>
      <c r="V66" s="269"/>
      <c r="W66" s="269"/>
      <c r="X66" s="269"/>
      <c r="Y66" s="269"/>
      <c r="Z66" s="269"/>
    </row>
    <row r="67" spans="1:26" ht="13.5" customHeight="1">
      <c r="A67" s="269"/>
      <c r="B67" s="269"/>
      <c r="C67" s="269"/>
      <c r="D67" s="269"/>
      <c r="E67" s="269"/>
      <c r="F67" s="269"/>
      <c r="G67" s="269"/>
      <c r="H67" s="269"/>
      <c r="I67" s="269"/>
      <c r="J67" s="269"/>
      <c r="K67" s="269"/>
      <c r="L67" s="269"/>
      <c r="M67" s="268"/>
      <c r="N67" s="269"/>
      <c r="O67" s="269"/>
      <c r="P67" s="269"/>
      <c r="Q67" s="269"/>
      <c r="R67" s="269"/>
      <c r="S67" s="269"/>
      <c r="T67" s="269"/>
      <c r="U67" s="269"/>
      <c r="V67" s="269"/>
      <c r="W67" s="269"/>
      <c r="X67" s="269"/>
      <c r="Y67" s="269"/>
      <c r="Z67" s="269"/>
    </row>
    <row r="68" spans="1:26" ht="13.5" customHeight="1">
      <c r="A68" s="269"/>
      <c r="B68" s="269"/>
      <c r="C68" s="269"/>
      <c r="D68" s="269"/>
      <c r="E68" s="269"/>
      <c r="F68" s="269"/>
      <c r="G68" s="269"/>
      <c r="H68" s="269"/>
      <c r="I68" s="269"/>
      <c r="J68" s="269"/>
      <c r="K68" s="269"/>
      <c r="L68" s="269"/>
      <c r="M68" s="268"/>
      <c r="N68" s="269"/>
      <c r="O68" s="269"/>
      <c r="P68" s="269"/>
      <c r="Q68" s="269"/>
      <c r="R68" s="269"/>
      <c r="S68" s="269"/>
      <c r="T68" s="269"/>
      <c r="U68" s="269"/>
      <c r="V68" s="269"/>
      <c r="W68" s="269"/>
      <c r="X68" s="269"/>
      <c r="Y68" s="269"/>
      <c r="Z68" s="269"/>
    </row>
    <row r="69" spans="1:26" ht="13.5" customHeight="1">
      <c r="A69" s="269"/>
      <c r="B69" s="269"/>
      <c r="C69" s="269"/>
      <c r="D69" s="269"/>
      <c r="E69" s="269"/>
      <c r="F69" s="269"/>
      <c r="G69" s="269"/>
      <c r="H69" s="269"/>
      <c r="I69" s="269"/>
      <c r="J69" s="269"/>
      <c r="K69" s="269"/>
      <c r="L69" s="269"/>
      <c r="M69" s="268"/>
      <c r="N69" s="269"/>
      <c r="O69" s="269"/>
      <c r="P69" s="269"/>
      <c r="Q69" s="269"/>
      <c r="R69" s="269"/>
      <c r="S69" s="269"/>
      <c r="T69" s="269"/>
      <c r="U69" s="269"/>
      <c r="V69" s="269"/>
      <c r="W69" s="269"/>
      <c r="X69" s="269"/>
      <c r="Y69" s="269"/>
      <c r="Z69" s="269"/>
    </row>
    <row r="70" spans="1:26" ht="13.5" customHeight="1">
      <c r="A70" s="269"/>
      <c r="B70" s="269"/>
      <c r="C70" s="269"/>
      <c r="D70" s="269"/>
      <c r="E70" s="269"/>
      <c r="F70" s="269"/>
      <c r="G70" s="269"/>
      <c r="H70" s="269"/>
      <c r="I70" s="269"/>
      <c r="J70" s="269"/>
      <c r="K70" s="269"/>
      <c r="L70" s="269"/>
      <c r="M70" s="268"/>
      <c r="N70" s="269"/>
      <c r="O70" s="269"/>
      <c r="P70" s="269"/>
      <c r="Q70" s="269"/>
      <c r="R70" s="269"/>
      <c r="S70" s="269"/>
      <c r="T70" s="269"/>
      <c r="U70" s="269"/>
      <c r="V70" s="269"/>
      <c r="W70" s="269"/>
      <c r="X70" s="269"/>
      <c r="Y70" s="269"/>
      <c r="Z70" s="269"/>
    </row>
    <row r="71" spans="1:26" ht="13.5" customHeight="1">
      <c r="A71" s="269"/>
      <c r="B71" s="269"/>
      <c r="C71" s="269"/>
      <c r="D71" s="269"/>
      <c r="E71" s="269"/>
      <c r="F71" s="269"/>
      <c r="G71" s="269"/>
      <c r="H71" s="269"/>
      <c r="I71" s="269"/>
      <c r="J71" s="269"/>
      <c r="K71" s="269"/>
      <c r="L71" s="269"/>
      <c r="M71" s="268"/>
      <c r="N71" s="269"/>
      <c r="O71" s="269"/>
      <c r="P71" s="269"/>
      <c r="Q71" s="269"/>
      <c r="R71" s="269"/>
      <c r="S71" s="269"/>
      <c r="T71" s="269"/>
      <c r="U71" s="269"/>
      <c r="V71" s="269"/>
      <c r="W71" s="269"/>
      <c r="X71" s="269"/>
      <c r="Y71" s="269"/>
      <c r="Z71" s="269"/>
    </row>
    <row r="72" spans="1:26" ht="13.5" customHeight="1">
      <c r="A72" s="269"/>
      <c r="B72" s="269"/>
      <c r="C72" s="269"/>
      <c r="D72" s="269"/>
      <c r="E72" s="269"/>
      <c r="F72" s="269"/>
      <c r="G72" s="269"/>
      <c r="H72" s="269"/>
      <c r="I72" s="269"/>
      <c r="J72" s="269"/>
      <c r="K72" s="269"/>
      <c r="L72" s="269"/>
      <c r="M72" s="268"/>
      <c r="N72" s="269"/>
      <c r="O72" s="269"/>
      <c r="P72" s="269"/>
      <c r="Q72" s="269"/>
      <c r="R72" s="269"/>
      <c r="S72" s="269"/>
      <c r="T72" s="269"/>
      <c r="U72" s="269"/>
      <c r="V72" s="269"/>
      <c r="W72" s="269"/>
      <c r="X72" s="269"/>
      <c r="Y72" s="269"/>
      <c r="Z72" s="269"/>
    </row>
    <row r="73" spans="1:26" ht="13.5" customHeight="1">
      <c r="A73" s="269"/>
      <c r="B73" s="269"/>
      <c r="C73" s="269"/>
      <c r="D73" s="269"/>
      <c r="E73" s="269"/>
      <c r="F73" s="269"/>
      <c r="G73" s="269"/>
      <c r="H73" s="269"/>
      <c r="I73" s="269"/>
      <c r="J73" s="269"/>
      <c r="K73" s="269"/>
      <c r="L73" s="269"/>
      <c r="M73" s="268"/>
      <c r="N73" s="269"/>
      <c r="O73" s="269"/>
      <c r="P73" s="269"/>
      <c r="Q73" s="269"/>
      <c r="R73" s="269"/>
      <c r="S73" s="269"/>
      <c r="T73" s="269"/>
      <c r="U73" s="269"/>
      <c r="V73" s="269"/>
      <c r="W73" s="269"/>
      <c r="X73" s="269"/>
      <c r="Y73" s="269"/>
      <c r="Z73" s="269"/>
    </row>
    <row r="74" spans="1:26" ht="13.5" customHeight="1">
      <c r="A74" s="269"/>
      <c r="B74" s="269"/>
      <c r="C74" s="269"/>
      <c r="D74" s="269"/>
      <c r="E74" s="269"/>
      <c r="F74" s="269"/>
      <c r="G74" s="269"/>
      <c r="H74" s="269"/>
      <c r="I74" s="269"/>
      <c r="J74" s="269"/>
      <c r="K74" s="269"/>
      <c r="L74" s="269"/>
      <c r="M74" s="268"/>
      <c r="N74" s="269"/>
      <c r="O74" s="269"/>
      <c r="P74" s="269"/>
      <c r="Q74" s="269"/>
      <c r="R74" s="269"/>
      <c r="S74" s="269"/>
      <c r="T74" s="269"/>
      <c r="U74" s="269"/>
      <c r="V74" s="269"/>
      <c r="W74" s="269"/>
      <c r="X74" s="269"/>
      <c r="Y74" s="269"/>
      <c r="Z74" s="269"/>
    </row>
    <row r="75" spans="1:26" ht="13.5" customHeight="1">
      <c r="A75" s="269"/>
      <c r="B75" s="269"/>
      <c r="C75" s="269"/>
      <c r="D75" s="269"/>
      <c r="E75" s="269"/>
      <c r="F75" s="269"/>
      <c r="G75" s="269"/>
      <c r="H75" s="269"/>
      <c r="I75" s="269"/>
      <c r="J75" s="269"/>
      <c r="K75" s="269"/>
      <c r="L75" s="269"/>
      <c r="M75" s="268"/>
      <c r="N75" s="269"/>
      <c r="O75" s="269"/>
      <c r="P75" s="269"/>
      <c r="Q75" s="269"/>
      <c r="R75" s="269"/>
      <c r="S75" s="269"/>
      <c r="T75" s="269"/>
      <c r="U75" s="269"/>
      <c r="V75" s="269"/>
      <c r="W75" s="269"/>
      <c r="X75" s="269"/>
      <c r="Y75" s="269"/>
      <c r="Z75" s="269"/>
    </row>
    <row r="76" spans="1:26" ht="13.5" customHeight="1">
      <c r="A76" s="269"/>
      <c r="B76" s="269"/>
      <c r="C76" s="269"/>
      <c r="D76" s="269"/>
      <c r="E76" s="269"/>
      <c r="F76" s="269"/>
      <c r="G76" s="269"/>
      <c r="H76" s="269"/>
      <c r="I76" s="269"/>
      <c r="J76" s="269"/>
      <c r="K76" s="269"/>
      <c r="L76" s="269"/>
      <c r="M76" s="268"/>
      <c r="N76" s="269"/>
      <c r="O76" s="269"/>
      <c r="P76" s="269"/>
      <c r="Q76" s="269"/>
      <c r="R76" s="269"/>
      <c r="S76" s="269"/>
      <c r="T76" s="269"/>
      <c r="U76" s="269"/>
      <c r="V76" s="269"/>
      <c r="W76" s="269"/>
      <c r="X76" s="269"/>
      <c r="Y76" s="269"/>
      <c r="Z76" s="269"/>
    </row>
    <row r="77" spans="1:26" ht="13.5" customHeight="1">
      <c r="A77" s="269"/>
      <c r="B77" s="269"/>
      <c r="C77" s="269"/>
      <c r="D77" s="269"/>
      <c r="E77" s="269"/>
      <c r="F77" s="269"/>
      <c r="G77" s="269"/>
      <c r="H77" s="269"/>
      <c r="I77" s="269"/>
      <c r="J77" s="269"/>
      <c r="K77" s="269"/>
      <c r="L77" s="269"/>
      <c r="M77" s="268"/>
      <c r="N77" s="269"/>
      <c r="O77" s="269"/>
      <c r="P77" s="269"/>
      <c r="Q77" s="269"/>
      <c r="R77" s="269"/>
      <c r="S77" s="269"/>
      <c r="T77" s="269"/>
      <c r="U77" s="269"/>
      <c r="V77" s="269"/>
      <c r="W77" s="269"/>
      <c r="X77" s="269"/>
      <c r="Y77" s="269"/>
      <c r="Z77" s="269"/>
    </row>
    <row r="78" spans="1:26" ht="13.5" customHeight="1">
      <c r="A78" s="269"/>
      <c r="B78" s="269"/>
      <c r="C78" s="269"/>
      <c r="D78" s="269"/>
      <c r="E78" s="269"/>
      <c r="F78" s="269"/>
      <c r="G78" s="269"/>
      <c r="H78" s="269"/>
      <c r="I78" s="269"/>
      <c r="J78" s="269"/>
      <c r="K78" s="269"/>
      <c r="L78" s="269"/>
      <c r="M78" s="268"/>
      <c r="N78" s="269"/>
      <c r="O78" s="269"/>
      <c r="P78" s="269"/>
      <c r="Q78" s="269"/>
      <c r="R78" s="269"/>
      <c r="S78" s="269"/>
      <c r="T78" s="269"/>
      <c r="U78" s="269"/>
      <c r="V78" s="269"/>
      <c r="W78" s="269"/>
      <c r="X78" s="269"/>
      <c r="Y78" s="269"/>
      <c r="Z78" s="269"/>
    </row>
    <row r="79" spans="1:26" ht="13.5" customHeight="1">
      <c r="A79" s="269"/>
      <c r="B79" s="269"/>
      <c r="C79" s="269"/>
      <c r="D79" s="269"/>
      <c r="E79" s="269"/>
      <c r="F79" s="269"/>
      <c r="G79" s="269"/>
      <c r="H79" s="269"/>
      <c r="I79" s="269"/>
      <c r="J79" s="269"/>
      <c r="K79" s="269"/>
      <c r="L79" s="269"/>
      <c r="M79" s="268"/>
      <c r="N79" s="269"/>
      <c r="O79" s="269"/>
      <c r="P79" s="269"/>
      <c r="Q79" s="269"/>
      <c r="R79" s="269"/>
      <c r="S79" s="269"/>
      <c r="T79" s="269"/>
      <c r="U79" s="269"/>
      <c r="V79" s="269"/>
      <c r="W79" s="269"/>
      <c r="X79" s="269"/>
      <c r="Y79" s="269"/>
      <c r="Z79" s="269"/>
    </row>
    <row r="80" spans="1:26" ht="13.5" customHeight="1">
      <c r="A80" s="269"/>
      <c r="B80" s="269"/>
      <c r="C80" s="269"/>
      <c r="D80" s="269"/>
      <c r="E80" s="269"/>
      <c r="F80" s="269"/>
      <c r="G80" s="269"/>
      <c r="H80" s="269"/>
      <c r="I80" s="269"/>
      <c r="J80" s="269"/>
      <c r="K80" s="269"/>
      <c r="L80" s="269"/>
      <c r="M80" s="268"/>
      <c r="N80" s="269"/>
      <c r="O80" s="269"/>
      <c r="P80" s="269"/>
      <c r="Q80" s="269"/>
      <c r="R80" s="269"/>
      <c r="S80" s="269"/>
      <c r="T80" s="269"/>
      <c r="U80" s="269"/>
      <c r="V80" s="269"/>
      <c r="W80" s="269"/>
      <c r="X80" s="269"/>
      <c r="Y80" s="269"/>
      <c r="Z80" s="269"/>
    </row>
    <row r="81" spans="1:26" ht="13.5" customHeight="1">
      <c r="A81" s="269"/>
      <c r="B81" s="269"/>
      <c r="C81" s="269"/>
      <c r="D81" s="269"/>
      <c r="E81" s="269"/>
      <c r="F81" s="269"/>
      <c r="G81" s="269"/>
      <c r="H81" s="269"/>
      <c r="I81" s="269"/>
      <c r="J81" s="269"/>
      <c r="K81" s="269"/>
      <c r="L81" s="269"/>
      <c r="M81" s="268"/>
      <c r="N81" s="269"/>
      <c r="O81" s="269"/>
      <c r="P81" s="269"/>
      <c r="Q81" s="269"/>
      <c r="R81" s="269"/>
      <c r="S81" s="269"/>
      <c r="T81" s="269"/>
      <c r="U81" s="269"/>
      <c r="V81" s="269"/>
      <c r="W81" s="269"/>
      <c r="X81" s="269"/>
      <c r="Y81" s="269"/>
      <c r="Z81" s="269"/>
    </row>
    <row r="82" spans="1:26" ht="13.5" customHeight="1">
      <c r="A82" s="269"/>
      <c r="B82" s="269"/>
      <c r="C82" s="269"/>
      <c r="D82" s="269"/>
      <c r="E82" s="269"/>
      <c r="F82" s="269"/>
      <c r="G82" s="269"/>
      <c r="H82" s="269"/>
      <c r="I82" s="269"/>
      <c r="J82" s="269"/>
      <c r="K82" s="269"/>
      <c r="L82" s="269"/>
      <c r="M82" s="268"/>
      <c r="N82" s="269"/>
      <c r="O82" s="269"/>
      <c r="P82" s="269"/>
      <c r="Q82" s="269"/>
      <c r="R82" s="269"/>
      <c r="S82" s="269"/>
      <c r="T82" s="269"/>
      <c r="U82" s="269"/>
      <c r="V82" s="269"/>
      <c r="W82" s="269"/>
      <c r="X82" s="269"/>
      <c r="Y82" s="269"/>
      <c r="Z82" s="269"/>
    </row>
    <row r="83" spans="1:26" ht="13.5" customHeight="1">
      <c r="A83" s="269"/>
      <c r="B83" s="269"/>
      <c r="C83" s="269"/>
      <c r="D83" s="269"/>
      <c r="E83" s="269"/>
      <c r="F83" s="269"/>
      <c r="G83" s="269"/>
      <c r="H83" s="269"/>
      <c r="I83" s="269"/>
      <c r="J83" s="269"/>
      <c r="K83" s="269"/>
      <c r="L83" s="269"/>
      <c r="M83" s="268"/>
      <c r="N83" s="269"/>
      <c r="O83" s="269"/>
      <c r="P83" s="269"/>
      <c r="Q83" s="269"/>
      <c r="R83" s="269"/>
      <c r="S83" s="269"/>
      <c r="T83" s="269"/>
      <c r="U83" s="269"/>
      <c r="V83" s="269"/>
      <c r="W83" s="269"/>
      <c r="X83" s="269"/>
      <c r="Y83" s="269"/>
      <c r="Z83" s="269"/>
    </row>
    <row r="84" spans="1:26" ht="13.5" customHeight="1">
      <c r="A84" s="269"/>
      <c r="B84" s="269"/>
      <c r="C84" s="269"/>
      <c r="D84" s="269"/>
      <c r="E84" s="269"/>
      <c r="F84" s="269"/>
      <c r="G84" s="269"/>
      <c r="H84" s="269"/>
      <c r="I84" s="269"/>
      <c r="J84" s="269"/>
      <c r="K84" s="269"/>
      <c r="L84" s="269"/>
      <c r="M84" s="268"/>
      <c r="N84" s="269"/>
      <c r="O84" s="269"/>
      <c r="P84" s="269"/>
      <c r="Q84" s="269"/>
      <c r="R84" s="269"/>
      <c r="S84" s="269"/>
      <c r="T84" s="269"/>
      <c r="U84" s="269"/>
      <c r="V84" s="269"/>
      <c r="W84" s="269"/>
      <c r="X84" s="269"/>
      <c r="Y84" s="269"/>
      <c r="Z84" s="269"/>
    </row>
    <row r="85" spans="1:26" ht="13.5" customHeight="1">
      <c r="A85" s="269"/>
      <c r="B85" s="269"/>
      <c r="C85" s="269"/>
      <c r="D85" s="269"/>
      <c r="E85" s="269"/>
      <c r="F85" s="269"/>
      <c r="G85" s="269"/>
      <c r="H85" s="269"/>
      <c r="I85" s="269"/>
      <c r="J85" s="269"/>
      <c r="K85" s="269"/>
      <c r="L85" s="269"/>
      <c r="M85" s="268"/>
      <c r="N85" s="269"/>
      <c r="O85" s="269"/>
      <c r="P85" s="269"/>
      <c r="Q85" s="269"/>
      <c r="R85" s="269"/>
      <c r="S85" s="269"/>
      <c r="T85" s="269"/>
      <c r="U85" s="269"/>
      <c r="V85" s="269"/>
      <c r="W85" s="269"/>
      <c r="X85" s="269"/>
      <c r="Y85" s="269"/>
      <c r="Z85" s="269"/>
    </row>
    <row r="86" spans="1:26" ht="13.5" customHeight="1">
      <c r="A86" s="269"/>
      <c r="B86" s="269"/>
      <c r="C86" s="269"/>
      <c r="D86" s="269"/>
      <c r="E86" s="269"/>
      <c r="F86" s="269"/>
      <c r="G86" s="269"/>
      <c r="H86" s="269"/>
      <c r="I86" s="269"/>
      <c r="J86" s="269"/>
      <c r="K86" s="269"/>
      <c r="L86" s="269"/>
      <c r="M86" s="268"/>
      <c r="N86" s="269"/>
      <c r="O86" s="269"/>
      <c r="P86" s="269"/>
      <c r="Q86" s="269"/>
      <c r="R86" s="269"/>
      <c r="S86" s="269"/>
      <c r="T86" s="269"/>
      <c r="U86" s="269"/>
      <c r="V86" s="269"/>
      <c r="W86" s="269"/>
      <c r="X86" s="269"/>
      <c r="Y86" s="269"/>
      <c r="Z86" s="269"/>
    </row>
    <row r="87" spans="1:26" ht="13.5" customHeight="1">
      <c r="A87" s="269"/>
      <c r="B87" s="269"/>
      <c r="C87" s="269"/>
      <c r="D87" s="269"/>
      <c r="E87" s="269"/>
      <c r="F87" s="269"/>
      <c r="G87" s="269"/>
      <c r="H87" s="269"/>
      <c r="I87" s="269"/>
      <c r="J87" s="269"/>
      <c r="K87" s="269"/>
      <c r="L87" s="269"/>
      <c r="M87" s="268"/>
      <c r="N87" s="269"/>
      <c r="O87" s="269"/>
      <c r="P87" s="269"/>
      <c r="Q87" s="269"/>
      <c r="R87" s="269"/>
      <c r="S87" s="269"/>
      <c r="T87" s="269"/>
      <c r="U87" s="269"/>
      <c r="V87" s="269"/>
      <c r="W87" s="269"/>
      <c r="X87" s="269"/>
      <c r="Y87" s="269"/>
      <c r="Z87" s="269"/>
    </row>
    <row r="88" spans="1:26" ht="13.5" customHeight="1">
      <c r="A88" s="269"/>
      <c r="B88" s="269"/>
      <c r="C88" s="269"/>
      <c r="D88" s="269"/>
      <c r="E88" s="269"/>
      <c r="F88" s="269"/>
      <c r="G88" s="269"/>
      <c r="H88" s="269"/>
      <c r="I88" s="269"/>
      <c r="J88" s="269"/>
      <c r="K88" s="269"/>
      <c r="L88" s="269"/>
      <c r="M88" s="268"/>
      <c r="N88" s="269"/>
      <c r="O88" s="269"/>
      <c r="P88" s="269"/>
      <c r="Q88" s="269"/>
      <c r="R88" s="269"/>
      <c r="S88" s="269"/>
      <c r="T88" s="269"/>
      <c r="U88" s="269"/>
      <c r="V88" s="269"/>
      <c r="W88" s="269"/>
      <c r="X88" s="269"/>
      <c r="Y88" s="269"/>
      <c r="Z88" s="269"/>
    </row>
    <row r="89" spans="1:26" ht="13.5" customHeight="1">
      <c r="A89" s="269"/>
      <c r="B89" s="269"/>
      <c r="C89" s="269"/>
      <c r="D89" s="269"/>
      <c r="E89" s="269"/>
      <c r="F89" s="269"/>
      <c r="G89" s="269"/>
      <c r="H89" s="269"/>
      <c r="I89" s="269"/>
      <c r="J89" s="269"/>
      <c r="K89" s="269"/>
      <c r="L89" s="269"/>
      <c r="M89" s="268"/>
      <c r="N89" s="269"/>
      <c r="O89" s="269"/>
      <c r="P89" s="269"/>
      <c r="Q89" s="269"/>
      <c r="R89" s="269"/>
      <c r="S89" s="269"/>
      <c r="T89" s="269"/>
      <c r="U89" s="269"/>
      <c r="V89" s="269"/>
      <c r="W89" s="269"/>
      <c r="X89" s="269"/>
      <c r="Y89" s="269"/>
      <c r="Z89" s="269"/>
    </row>
    <row r="90" spans="1:26" ht="13.5" customHeight="1">
      <c r="A90" s="269"/>
      <c r="B90" s="269"/>
      <c r="C90" s="269"/>
      <c r="D90" s="269"/>
      <c r="E90" s="269"/>
      <c r="F90" s="269"/>
      <c r="G90" s="269"/>
      <c r="H90" s="269"/>
      <c r="I90" s="269"/>
      <c r="J90" s="269"/>
      <c r="K90" s="269"/>
      <c r="L90" s="269"/>
      <c r="M90" s="268"/>
      <c r="N90" s="269"/>
      <c r="O90" s="269"/>
      <c r="P90" s="269"/>
      <c r="Q90" s="269"/>
      <c r="R90" s="269"/>
      <c r="S90" s="269"/>
      <c r="T90" s="269"/>
      <c r="U90" s="269"/>
      <c r="V90" s="269"/>
      <c r="W90" s="269"/>
      <c r="X90" s="269"/>
      <c r="Y90" s="269"/>
      <c r="Z90" s="269"/>
    </row>
    <row r="91" spans="1:26" ht="13.5" customHeight="1">
      <c r="A91" s="269"/>
      <c r="B91" s="269"/>
      <c r="C91" s="269"/>
      <c r="D91" s="269"/>
      <c r="E91" s="269"/>
      <c r="F91" s="269"/>
      <c r="G91" s="269"/>
      <c r="H91" s="269"/>
      <c r="I91" s="269"/>
      <c r="J91" s="269"/>
      <c r="K91" s="269"/>
      <c r="L91" s="269"/>
      <c r="M91" s="268"/>
      <c r="N91" s="269"/>
      <c r="O91" s="269"/>
      <c r="P91" s="269"/>
      <c r="Q91" s="269"/>
      <c r="R91" s="269"/>
      <c r="S91" s="269"/>
      <c r="T91" s="269"/>
      <c r="U91" s="269"/>
      <c r="V91" s="269"/>
      <c r="W91" s="269"/>
      <c r="X91" s="269"/>
      <c r="Y91" s="269"/>
      <c r="Z91" s="269"/>
    </row>
    <row r="92" spans="1:26" ht="13.5" customHeight="1">
      <c r="A92" s="269"/>
      <c r="B92" s="269"/>
      <c r="C92" s="269"/>
      <c r="D92" s="269"/>
      <c r="E92" s="269"/>
      <c r="F92" s="269"/>
      <c r="G92" s="269"/>
      <c r="H92" s="269"/>
      <c r="I92" s="269"/>
      <c r="J92" s="269"/>
      <c r="K92" s="269"/>
      <c r="L92" s="269"/>
      <c r="M92" s="268"/>
      <c r="N92" s="269"/>
      <c r="O92" s="269"/>
      <c r="P92" s="269"/>
      <c r="Q92" s="269"/>
      <c r="R92" s="269"/>
      <c r="S92" s="269"/>
      <c r="T92" s="269"/>
      <c r="U92" s="269"/>
      <c r="V92" s="269"/>
      <c r="W92" s="269"/>
      <c r="X92" s="269"/>
      <c r="Y92" s="269"/>
      <c r="Z92" s="269"/>
    </row>
    <row r="93" spans="1:26" ht="13.5" customHeight="1">
      <c r="A93" s="269"/>
      <c r="B93" s="269"/>
      <c r="C93" s="269"/>
      <c r="D93" s="269"/>
      <c r="E93" s="269"/>
      <c r="F93" s="269"/>
      <c r="G93" s="269"/>
      <c r="H93" s="269"/>
      <c r="I93" s="269"/>
      <c r="J93" s="269"/>
      <c r="K93" s="269"/>
      <c r="L93" s="269"/>
      <c r="M93" s="268"/>
      <c r="N93" s="269"/>
      <c r="O93" s="269"/>
      <c r="P93" s="269"/>
      <c r="Q93" s="269"/>
      <c r="R93" s="269"/>
      <c r="S93" s="269"/>
      <c r="T93" s="269"/>
      <c r="U93" s="269"/>
      <c r="V93" s="269"/>
      <c r="W93" s="269"/>
      <c r="X93" s="269"/>
      <c r="Y93" s="269"/>
      <c r="Z93" s="269"/>
    </row>
    <row r="94" spans="1:26" ht="13.5" customHeight="1">
      <c r="A94" s="269"/>
      <c r="B94" s="269"/>
      <c r="C94" s="269"/>
      <c r="D94" s="269"/>
      <c r="E94" s="269"/>
      <c r="F94" s="269"/>
      <c r="G94" s="269"/>
      <c r="H94" s="269"/>
      <c r="I94" s="269"/>
      <c r="J94" s="269"/>
      <c r="K94" s="269"/>
      <c r="L94" s="269"/>
      <c r="M94" s="268"/>
      <c r="N94" s="269"/>
      <c r="O94" s="269"/>
      <c r="P94" s="269"/>
      <c r="Q94" s="269"/>
      <c r="R94" s="269"/>
      <c r="S94" s="269"/>
      <c r="T94" s="269"/>
      <c r="U94" s="269"/>
      <c r="V94" s="269"/>
      <c r="W94" s="269"/>
      <c r="X94" s="269"/>
      <c r="Y94" s="269"/>
      <c r="Z94" s="269"/>
    </row>
    <row r="95" spans="1:26" ht="13.5" customHeight="1">
      <c r="A95" s="269"/>
      <c r="B95" s="269"/>
      <c r="C95" s="269"/>
      <c r="D95" s="269"/>
      <c r="E95" s="269"/>
      <c r="F95" s="269"/>
      <c r="G95" s="269"/>
      <c r="H95" s="269"/>
      <c r="I95" s="269"/>
      <c r="J95" s="269"/>
      <c r="K95" s="269"/>
      <c r="L95" s="269"/>
      <c r="M95" s="268"/>
      <c r="N95" s="269"/>
      <c r="O95" s="269"/>
      <c r="P95" s="269"/>
      <c r="Q95" s="269"/>
      <c r="R95" s="269"/>
      <c r="S95" s="269"/>
      <c r="T95" s="269"/>
      <c r="U95" s="269"/>
      <c r="V95" s="269"/>
      <c r="W95" s="269"/>
      <c r="X95" s="269"/>
      <c r="Y95" s="269"/>
      <c r="Z95" s="269"/>
    </row>
    <row r="96" spans="1:26" ht="13.5" customHeight="1">
      <c r="A96" s="269"/>
      <c r="B96" s="269"/>
      <c r="C96" s="269"/>
      <c r="D96" s="269"/>
      <c r="E96" s="269"/>
      <c r="F96" s="269"/>
      <c r="G96" s="269"/>
      <c r="H96" s="269"/>
      <c r="I96" s="269"/>
      <c r="J96" s="269"/>
      <c r="K96" s="269"/>
      <c r="L96" s="269"/>
      <c r="M96" s="268"/>
      <c r="N96" s="269"/>
      <c r="O96" s="269"/>
      <c r="P96" s="269"/>
      <c r="Q96" s="269"/>
      <c r="R96" s="269"/>
      <c r="S96" s="269"/>
      <c r="T96" s="269"/>
      <c r="U96" s="269"/>
      <c r="V96" s="269"/>
      <c r="W96" s="269"/>
      <c r="X96" s="269"/>
      <c r="Y96" s="269"/>
      <c r="Z96" s="269"/>
    </row>
    <row r="97" spans="1:26" ht="13.5" customHeight="1">
      <c r="A97" s="269"/>
      <c r="B97" s="269"/>
      <c r="C97" s="269"/>
      <c r="D97" s="269"/>
      <c r="E97" s="269"/>
      <c r="F97" s="269"/>
      <c r="G97" s="269"/>
      <c r="H97" s="269"/>
      <c r="I97" s="269"/>
      <c r="J97" s="269"/>
      <c r="K97" s="269"/>
      <c r="L97" s="269"/>
      <c r="M97" s="268"/>
      <c r="N97" s="269"/>
      <c r="O97" s="269"/>
      <c r="P97" s="269"/>
      <c r="Q97" s="269"/>
      <c r="R97" s="269"/>
      <c r="S97" s="269"/>
      <c r="T97" s="269"/>
      <c r="U97" s="269"/>
      <c r="V97" s="269"/>
      <c r="W97" s="269"/>
      <c r="X97" s="269"/>
      <c r="Y97" s="269"/>
      <c r="Z97" s="269"/>
    </row>
    <row r="98" spans="1:26" ht="13.5" customHeight="1">
      <c r="A98" s="269"/>
      <c r="B98" s="269"/>
      <c r="C98" s="269"/>
      <c r="D98" s="269"/>
      <c r="E98" s="269"/>
      <c r="F98" s="269"/>
      <c r="G98" s="269"/>
      <c r="H98" s="269"/>
      <c r="I98" s="269"/>
      <c r="J98" s="269"/>
      <c r="K98" s="269"/>
      <c r="L98" s="269"/>
      <c r="M98" s="268"/>
      <c r="N98" s="269"/>
      <c r="O98" s="269"/>
      <c r="P98" s="269"/>
      <c r="Q98" s="269"/>
      <c r="R98" s="269"/>
      <c r="S98" s="269"/>
      <c r="T98" s="269"/>
      <c r="U98" s="269"/>
      <c r="V98" s="269"/>
      <c r="W98" s="269"/>
      <c r="X98" s="269"/>
      <c r="Y98" s="269"/>
      <c r="Z98" s="269"/>
    </row>
    <row r="99" spans="1:26" ht="13.5" customHeight="1">
      <c r="A99" s="269"/>
      <c r="B99" s="269"/>
      <c r="C99" s="269"/>
      <c r="D99" s="269"/>
      <c r="E99" s="269"/>
      <c r="F99" s="269"/>
      <c r="G99" s="269"/>
      <c r="H99" s="269"/>
      <c r="I99" s="269"/>
      <c r="J99" s="269"/>
      <c r="K99" s="269"/>
      <c r="L99" s="269"/>
      <c r="M99" s="268"/>
      <c r="N99" s="269"/>
      <c r="O99" s="269"/>
      <c r="P99" s="269"/>
      <c r="Q99" s="269"/>
      <c r="R99" s="269"/>
      <c r="S99" s="269"/>
      <c r="T99" s="269"/>
      <c r="U99" s="269"/>
      <c r="V99" s="269"/>
      <c r="W99" s="269"/>
      <c r="X99" s="269"/>
      <c r="Y99" s="269"/>
      <c r="Z99" s="269"/>
    </row>
    <row r="100" spans="1:26" ht="13.5" customHeight="1">
      <c r="A100" s="269"/>
      <c r="B100" s="269"/>
      <c r="C100" s="269"/>
      <c r="D100" s="269"/>
      <c r="E100" s="269"/>
      <c r="F100" s="269"/>
      <c r="G100" s="269"/>
      <c r="H100" s="269"/>
      <c r="I100" s="269"/>
      <c r="J100" s="269"/>
      <c r="K100" s="269"/>
      <c r="L100" s="269"/>
      <c r="M100" s="268"/>
      <c r="N100" s="269"/>
      <c r="O100" s="269"/>
      <c r="P100" s="269"/>
      <c r="Q100" s="269"/>
      <c r="R100" s="269"/>
      <c r="S100" s="269"/>
      <c r="T100" s="269"/>
      <c r="U100" s="269"/>
      <c r="V100" s="269"/>
      <c r="W100" s="269"/>
      <c r="X100" s="269"/>
      <c r="Y100" s="269"/>
      <c r="Z100" s="269"/>
    </row>
    <row r="101" spans="1:26" ht="13.5" customHeight="1">
      <c r="A101" s="269"/>
      <c r="B101" s="269"/>
      <c r="C101" s="269"/>
      <c r="D101" s="269"/>
      <c r="E101" s="269"/>
      <c r="F101" s="269"/>
      <c r="G101" s="269"/>
      <c r="H101" s="269"/>
      <c r="I101" s="269"/>
      <c r="J101" s="269"/>
      <c r="K101" s="269"/>
      <c r="L101" s="269"/>
      <c r="M101" s="268"/>
      <c r="N101" s="269"/>
      <c r="O101" s="269"/>
      <c r="P101" s="269"/>
      <c r="Q101" s="269"/>
      <c r="R101" s="269"/>
      <c r="S101" s="269"/>
      <c r="T101" s="269"/>
      <c r="U101" s="269"/>
      <c r="V101" s="269"/>
      <c r="W101" s="269"/>
      <c r="X101" s="269"/>
      <c r="Y101" s="269"/>
      <c r="Z101" s="269"/>
    </row>
    <row r="102" spans="1:26" ht="13.5" customHeight="1">
      <c r="A102" s="269"/>
      <c r="B102" s="269"/>
      <c r="C102" s="269"/>
      <c r="D102" s="269"/>
      <c r="E102" s="269"/>
      <c r="F102" s="269"/>
      <c r="G102" s="269"/>
      <c r="H102" s="269"/>
      <c r="I102" s="269"/>
      <c r="J102" s="269"/>
      <c r="K102" s="269"/>
      <c r="L102" s="269"/>
      <c r="M102" s="268"/>
      <c r="N102" s="269"/>
      <c r="O102" s="269"/>
      <c r="P102" s="269"/>
      <c r="Q102" s="269"/>
      <c r="R102" s="269"/>
      <c r="S102" s="269"/>
      <c r="T102" s="269"/>
      <c r="U102" s="269"/>
      <c r="V102" s="269"/>
      <c r="W102" s="269"/>
      <c r="X102" s="269"/>
      <c r="Y102" s="269"/>
      <c r="Z102" s="269"/>
    </row>
    <row r="103" spans="1:26" ht="13.5" customHeight="1">
      <c r="A103" s="269"/>
      <c r="B103" s="269"/>
      <c r="C103" s="269"/>
      <c r="D103" s="269"/>
      <c r="E103" s="269"/>
      <c r="F103" s="269"/>
      <c r="G103" s="269"/>
      <c r="H103" s="269"/>
      <c r="I103" s="269"/>
      <c r="J103" s="269"/>
      <c r="K103" s="269"/>
      <c r="L103" s="269"/>
      <c r="M103" s="268"/>
      <c r="N103" s="269"/>
      <c r="O103" s="269"/>
      <c r="P103" s="269"/>
      <c r="Q103" s="269"/>
      <c r="R103" s="269"/>
      <c r="S103" s="269"/>
      <c r="T103" s="269"/>
      <c r="U103" s="269"/>
      <c r="V103" s="269"/>
      <c r="W103" s="269"/>
      <c r="X103" s="269"/>
      <c r="Y103" s="269"/>
      <c r="Z103" s="269"/>
    </row>
    <row r="104" spans="1:26" ht="13.5" customHeight="1">
      <c r="A104" s="269"/>
      <c r="B104" s="269"/>
      <c r="C104" s="269"/>
      <c r="D104" s="269"/>
      <c r="E104" s="269"/>
      <c r="F104" s="269"/>
      <c r="G104" s="269"/>
      <c r="H104" s="269"/>
      <c r="I104" s="269"/>
      <c r="J104" s="269"/>
      <c r="K104" s="269"/>
      <c r="L104" s="269"/>
      <c r="M104" s="268"/>
      <c r="N104" s="269"/>
      <c r="O104" s="269"/>
      <c r="P104" s="269"/>
      <c r="Q104" s="269"/>
      <c r="R104" s="269"/>
      <c r="S104" s="269"/>
      <c r="T104" s="269"/>
      <c r="U104" s="269"/>
      <c r="V104" s="269"/>
      <c r="W104" s="269"/>
      <c r="X104" s="269"/>
      <c r="Y104" s="269"/>
      <c r="Z104" s="269"/>
    </row>
    <row r="105" spans="1:26" ht="13.5" customHeight="1">
      <c r="A105" s="269"/>
      <c r="B105" s="269"/>
      <c r="C105" s="269"/>
      <c r="D105" s="269"/>
      <c r="E105" s="269"/>
      <c r="F105" s="269"/>
      <c r="G105" s="269"/>
      <c r="H105" s="269"/>
      <c r="I105" s="269"/>
      <c r="J105" s="269"/>
      <c r="K105" s="269"/>
      <c r="L105" s="269"/>
      <c r="M105" s="268"/>
      <c r="N105" s="269"/>
      <c r="O105" s="269"/>
      <c r="P105" s="269"/>
      <c r="Q105" s="269"/>
      <c r="R105" s="269"/>
      <c r="S105" s="269"/>
      <c r="T105" s="269"/>
      <c r="U105" s="269"/>
      <c r="V105" s="269"/>
      <c r="W105" s="269"/>
      <c r="X105" s="269"/>
      <c r="Y105" s="269"/>
      <c r="Z105" s="269"/>
    </row>
    <row r="106" spans="1:26" ht="13.5" customHeight="1">
      <c r="A106" s="269"/>
      <c r="B106" s="269"/>
      <c r="C106" s="269"/>
      <c r="D106" s="269"/>
      <c r="E106" s="269"/>
      <c r="F106" s="269"/>
      <c r="G106" s="269"/>
      <c r="H106" s="269"/>
      <c r="I106" s="269"/>
      <c r="J106" s="269"/>
      <c r="K106" s="269"/>
      <c r="L106" s="269"/>
      <c r="M106" s="268"/>
      <c r="N106" s="269"/>
      <c r="O106" s="269"/>
      <c r="P106" s="269"/>
      <c r="Q106" s="269"/>
      <c r="R106" s="269"/>
      <c r="S106" s="269"/>
      <c r="T106" s="269"/>
      <c r="U106" s="269"/>
      <c r="V106" s="269"/>
      <c r="W106" s="269"/>
      <c r="X106" s="269"/>
      <c r="Y106" s="269"/>
      <c r="Z106" s="269"/>
    </row>
    <row r="107" spans="1:26" ht="13.5" customHeight="1">
      <c r="A107" s="269"/>
      <c r="B107" s="269"/>
      <c r="C107" s="269"/>
      <c r="D107" s="269"/>
      <c r="E107" s="269"/>
      <c r="F107" s="269"/>
      <c r="G107" s="269"/>
      <c r="H107" s="269"/>
      <c r="I107" s="269"/>
      <c r="J107" s="269"/>
      <c r="K107" s="269"/>
      <c r="L107" s="269"/>
      <c r="M107" s="268"/>
      <c r="N107" s="269"/>
      <c r="O107" s="269"/>
      <c r="P107" s="269"/>
      <c r="Q107" s="269"/>
      <c r="R107" s="269"/>
      <c r="S107" s="269"/>
      <c r="T107" s="269"/>
      <c r="U107" s="269"/>
      <c r="V107" s="269"/>
      <c r="W107" s="269"/>
      <c r="X107" s="269"/>
      <c r="Y107" s="269"/>
      <c r="Z107" s="269"/>
    </row>
    <row r="108" spans="1:26" ht="13.5" customHeight="1">
      <c r="A108" s="269"/>
      <c r="B108" s="269"/>
      <c r="C108" s="269"/>
      <c r="D108" s="269"/>
      <c r="E108" s="269"/>
      <c r="F108" s="269"/>
      <c r="G108" s="269"/>
      <c r="H108" s="269"/>
      <c r="I108" s="269"/>
      <c r="J108" s="269"/>
      <c r="K108" s="269"/>
      <c r="L108" s="269"/>
      <c r="M108" s="268"/>
      <c r="N108" s="269"/>
      <c r="O108" s="269"/>
      <c r="P108" s="269"/>
      <c r="Q108" s="269"/>
      <c r="R108" s="269"/>
      <c r="S108" s="269"/>
      <c r="T108" s="269"/>
      <c r="U108" s="269"/>
      <c r="V108" s="269"/>
      <c r="W108" s="269"/>
      <c r="X108" s="269"/>
      <c r="Y108" s="269"/>
      <c r="Z108" s="269"/>
    </row>
    <row r="109" spans="1:26" ht="13.5" customHeight="1">
      <c r="A109" s="269"/>
      <c r="B109" s="269"/>
      <c r="C109" s="269"/>
      <c r="D109" s="269"/>
      <c r="E109" s="269"/>
      <c r="F109" s="269"/>
      <c r="G109" s="269"/>
      <c r="H109" s="269"/>
      <c r="I109" s="269"/>
      <c r="J109" s="269"/>
      <c r="K109" s="269"/>
      <c r="L109" s="269"/>
      <c r="M109" s="268"/>
      <c r="N109" s="269"/>
      <c r="O109" s="269"/>
      <c r="P109" s="269"/>
      <c r="Q109" s="269"/>
      <c r="R109" s="269"/>
      <c r="S109" s="269"/>
      <c r="T109" s="269"/>
      <c r="U109" s="269"/>
      <c r="V109" s="269"/>
      <c r="W109" s="269"/>
      <c r="X109" s="269"/>
      <c r="Y109" s="269"/>
      <c r="Z109" s="269"/>
    </row>
    <row r="110" spans="1:26" ht="13.5" customHeight="1">
      <c r="A110" s="269"/>
      <c r="B110" s="269"/>
      <c r="C110" s="269"/>
      <c r="D110" s="269"/>
      <c r="E110" s="269"/>
      <c r="F110" s="269"/>
      <c r="G110" s="269"/>
      <c r="H110" s="269"/>
      <c r="I110" s="269"/>
      <c r="J110" s="269"/>
      <c r="K110" s="269"/>
      <c r="L110" s="269"/>
      <c r="M110" s="268"/>
      <c r="N110" s="269"/>
      <c r="O110" s="269"/>
      <c r="P110" s="269"/>
      <c r="Q110" s="269"/>
      <c r="R110" s="269"/>
      <c r="S110" s="269"/>
      <c r="T110" s="269"/>
      <c r="U110" s="269"/>
      <c r="V110" s="269"/>
      <c r="W110" s="269"/>
      <c r="X110" s="269"/>
      <c r="Y110" s="269"/>
      <c r="Z110" s="269"/>
    </row>
    <row r="111" spans="1:26" ht="13.5" customHeight="1">
      <c r="A111" s="269"/>
      <c r="B111" s="269"/>
      <c r="C111" s="269"/>
      <c r="D111" s="269"/>
      <c r="E111" s="269"/>
      <c r="F111" s="269"/>
      <c r="G111" s="269"/>
      <c r="H111" s="269"/>
      <c r="I111" s="269"/>
      <c r="J111" s="269"/>
      <c r="K111" s="269"/>
      <c r="L111" s="269"/>
      <c r="M111" s="268"/>
      <c r="N111" s="269"/>
      <c r="O111" s="269"/>
      <c r="P111" s="269"/>
      <c r="Q111" s="269"/>
      <c r="R111" s="269"/>
      <c r="S111" s="269"/>
      <c r="T111" s="269"/>
      <c r="U111" s="269"/>
      <c r="V111" s="269"/>
      <c r="W111" s="269"/>
      <c r="X111" s="269"/>
      <c r="Y111" s="269"/>
      <c r="Z111" s="269"/>
    </row>
    <row r="112" spans="1:26" ht="13.5" customHeight="1">
      <c r="A112" s="269"/>
      <c r="B112" s="269"/>
      <c r="C112" s="269"/>
      <c r="D112" s="269"/>
      <c r="E112" s="269"/>
      <c r="F112" s="269"/>
      <c r="G112" s="269"/>
      <c r="H112" s="269"/>
      <c r="I112" s="269"/>
      <c r="J112" s="269"/>
      <c r="K112" s="269"/>
      <c r="L112" s="269"/>
      <c r="M112" s="268"/>
      <c r="N112" s="269"/>
      <c r="O112" s="269"/>
      <c r="P112" s="269"/>
      <c r="Q112" s="269"/>
      <c r="R112" s="269"/>
      <c r="S112" s="269"/>
      <c r="T112" s="269"/>
      <c r="U112" s="269"/>
      <c r="V112" s="269"/>
      <c r="W112" s="269"/>
      <c r="X112" s="269"/>
      <c r="Y112" s="269"/>
      <c r="Z112" s="269"/>
    </row>
    <row r="113" spans="1:26" ht="13.5" customHeight="1">
      <c r="A113" s="269"/>
      <c r="B113" s="269"/>
      <c r="C113" s="269"/>
      <c r="D113" s="269"/>
      <c r="E113" s="269"/>
      <c r="F113" s="269"/>
      <c r="G113" s="269"/>
      <c r="H113" s="269"/>
      <c r="I113" s="269"/>
      <c r="J113" s="269"/>
      <c r="K113" s="269"/>
      <c r="L113" s="269"/>
      <c r="M113" s="268"/>
      <c r="N113" s="269"/>
      <c r="O113" s="269"/>
      <c r="P113" s="269"/>
      <c r="Q113" s="269"/>
      <c r="R113" s="269"/>
      <c r="S113" s="269"/>
      <c r="T113" s="269"/>
      <c r="U113" s="269"/>
      <c r="V113" s="269"/>
      <c r="W113" s="269"/>
      <c r="X113" s="269"/>
      <c r="Y113" s="269"/>
      <c r="Z113" s="269"/>
    </row>
    <row r="114" spans="1:26" ht="13.5" customHeight="1">
      <c r="A114" s="269"/>
      <c r="B114" s="269"/>
      <c r="C114" s="269"/>
      <c r="D114" s="269"/>
      <c r="E114" s="269"/>
      <c r="F114" s="269"/>
      <c r="G114" s="269"/>
      <c r="H114" s="269"/>
      <c r="I114" s="269"/>
      <c r="J114" s="269"/>
      <c r="K114" s="269"/>
      <c r="L114" s="269"/>
      <c r="M114" s="268"/>
      <c r="N114" s="269"/>
      <c r="O114" s="269"/>
      <c r="P114" s="269"/>
      <c r="Q114" s="269"/>
      <c r="R114" s="269"/>
      <c r="S114" s="269"/>
      <c r="T114" s="269"/>
      <c r="U114" s="269"/>
      <c r="V114" s="269"/>
      <c r="W114" s="269"/>
      <c r="X114" s="269"/>
      <c r="Y114" s="269"/>
      <c r="Z114" s="269"/>
    </row>
    <row r="115" spans="1:26" ht="13.5" customHeight="1">
      <c r="A115" s="269"/>
      <c r="B115" s="269"/>
      <c r="C115" s="269"/>
      <c r="D115" s="269"/>
      <c r="E115" s="269"/>
      <c r="F115" s="269"/>
      <c r="G115" s="269"/>
      <c r="H115" s="269"/>
      <c r="I115" s="269"/>
      <c r="J115" s="269"/>
      <c r="K115" s="269"/>
      <c r="L115" s="269"/>
      <c r="M115" s="268"/>
      <c r="N115" s="269"/>
      <c r="O115" s="269"/>
      <c r="P115" s="269"/>
      <c r="Q115" s="269"/>
      <c r="R115" s="269"/>
      <c r="S115" s="269"/>
      <c r="T115" s="269"/>
      <c r="U115" s="269"/>
      <c r="V115" s="269"/>
      <c r="W115" s="269"/>
      <c r="X115" s="269"/>
      <c r="Y115" s="269"/>
      <c r="Z115" s="269"/>
    </row>
    <row r="116" spans="1:26" ht="13.5" customHeight="1">
      <c r="A116" s="269"/>
      <c r="B116" s="269"/>
      <c r="C116" s="269"/>
      <c r="D116" s="269"/>
      <c r="E116" s="269"/>
      <c r="F116" s="269"/>
      <c r="G116" s="269"/>
      <c r="H116" s="269"/>
      <c r="I116" s="269"/>
      <c r="J116" s="269"/>
      <c r="K116" s="269"/>
      <c r="L116" s="269"/>
      <c r="M116" s="268"/>
      <c r="N116" s="269"/>
      <c r="O116" s="269"/>
      <c r="P116" s="269"/>
      <c r="Q116" s="269"/>
      <c r="R116" s="269"/>
      <c r="S116" s="269"/>
      <c r="T116" s="269"/>
      <c r="U116" s="269"/>
      <c r="V116" s="269"/>
      <c r="W116" s="269"/>
      <c r="X116" s="269"/>
      <c r="Y116" s="269"/>
      <c r="Z116" s="269"/>
    </row>
    <row r="117" spans="1:26" ht="13.5" customHeight="1">
      <c r="A117" s="269"/>
      <c r="B117" s="269"/>
      <c r="C117" s="269"/>
      <c r="D117" s="269"/>
      <c r="E117" s="269"/>
      <c r="F117" s="269"/>
      <c r="G117" s="269"/>
      <c r="H117" s="269"/>
      <c r="I117" s="269"/>
      <c r="J117" s="269"/>
      <c r="K117" s="269"/>
      <c r="L117" s="269"/>
      <c r="M117" s="268"/>
      <c r="N117" s="269"/>
      <c r="O117" s="269"/>
      <c r="P117" s="269"/>
      <c r="Q117" s="269"/>
      <c r="R117" s="269"/>
      <c r="S117" s="269"/>
      <c r="T117" s="269"/>
      <c r="U117" s="269"/>
      <c r="V117" s="269"/>
      <c r="W117" s="269"/>
      <c r="X117" s="269"/>
      <c r="Y117" s="269"/>
      <c r="Z117" s="269"/>
    </row>
    <row r="118" spans="1:26" ht="13.5" customHeight="1">
      <c r="A118" s="269"/>
      <c r="B118" s="269"/>
      <c r="C118" s="269"/>
      <c r="D118" s="269"/>
      <c r="E118" s="269"/>
      <c r="F118" s="269"/>
      <c r="G118" s="269"/>
      <c r="H118" s="269"/>
      <c r="I118" s="269"/>
      <c r="J118" s="269"/>
      <c r="K118" s="269"/>
      <c r="L118" s="269"/>
      <c r="M118" s="268"/>
      <c r="N118" s="269"/>
      <c r="O118" s="269"/>
      <c r="P118" s="269"/>
      <c r="Q118" s="269"/>
      <c r="R118" s="269"/>
      <c r="S118" s="269"/>
      <c r="T118" s="269"/>
      <c r="U118" s="269"/>
      <c r="V118" s="269"/>
      <c r="W118" s="269"/>
      <c r="X118" s="269"/>
      <c r="Y118" s="269"/>
      <c r="Z118" s="269"/>
    </row>
    <row r="119" spans="1:26" ht="13.5" customHeight="1">
      <c r="A119" s="269"/>
      <c r="B119" s="269"/>
      <c r="C119" s="269"/>
      <c r="D119" s="269"/>
      <c r="E119" s="269"/>
      <c r="F119" s="269"/>
      <c r="G119" s="269"/>
      <c r="H119" s="269"/>
      <c r="I119" s="269"/>
      <c r="J119" s="269"/>
      <c r="K119" s="269"/>
      <c r="L119" s="269"/>
      <c r="M119" s="268"/>
      <c r="N119" s="269"/>
      <c r="O119" s="269"/>
      <c r="P119" s="269"/>
      <c r="Q119" s="269"/>
      <c r="R119" s="269"/>
      <c r="S119" s="269"/>
      <c r="T119" s="269"/>
      <c r="U119" s="269"/>
      <c r="V119" s="269"/>
      <c r="W119" s="269"/>
      <c r="X119" s="269"/>
      <c r="Y119" s="269"/>
      <c r="Z119" s="269"/>
    </row>
    <row r="120" spans="1:26" ht="13.5" customHeight="1">
      <c r="A120" s="269"/>
      <c r="B120" s="269"/>
      <c r="C120" s="269"/>
      <c r="D120" s="269"/>
      <c r="E120" s="269"/>
      <c r="F120" s="269"/>
      <c r="G120" s="269"/>
      <c r="H120" s="269"/>
      <c r="I120" s="269"/>
      <c r="J120" s="269"/>
      <c r="K120" s="269"/>
      <c r="L120" s="269"/>
      <c r="M120" s="268"/>
      <c r="N120" s="269"/>
      <c r="O120" s="269"/>
      <c r="P120" s="269"/>
      <c r="Q120" s="269"/>
      <c r="R120" s="269"/>
      <c r="S120" s="269"/>
      <c r="T120" s="269"/>
      <c r="U120" s="269"/>
      <c r="V120" s="269"/>
      <c r="W120" s="269"/>
      <c r="X120" s="269"/>
      <c r="Y120" s="269"/>
      <c r="Z120" s="269"/>
    </row>
    <row r="121" spans="1:26" ht="13.5" customHeight="1">
      <c r="A121" s="269"/>
      <c r="B121" s="269"/>
      <c r="C121" s="269"/>
      <c r="D121" s="269"/>
      <c r="E121" s="269"/>
      <c r="F121" s="269"/>
      <c r="G121" s="269"/>
      <c r="H121" s="269"/>
      <c r="I121" s="269"/>
      <c r="J121" s="269"/>
      <c r="K121" s="269"/>
      <c r="L121" s="269"/>
      <c r="M121" s="268"/>
      <c r="N121" s="269"/>
      <c r="O121" s="269"/>
      <c r="P121" s="269"/>
      <c r="Q121" s="269"/>
      <c r="R121" s="269"/>
      <c r="S121" s="269"/>
      <c r="T121" s="269"/>
      <c r="U121" s="269"/>
      <c r="V121" s="269"/>
      <c r="W121" s="269"/>
      <c r="X121" s="269"/>
      <c r="Y121" s="269"/>
      <c r="Z121" s="269"/>
    </row>
    <row r="122" spans="1:26" ht="13.5" customHeight="1">
      <c r="A122" s="269"/>
      <c r="B122" s="269"/>
      <c r="C122" s="269"/>
      <c r="D122" s="269"/>
      <c r="E122" s="269"/>
      <c r="F122" s="269"/>
      <c r="G122" s="269"/>
      <c r="H122" s="269"/>
      <c r="I122" s="269"/>
      <c r="J122" s="269"/>
      <c r="K122" s="269"/>
      <c r="L122" s="269"/>
      <c r="M122" s="268"/>
      <c r="N122" s="269"/>
      <c r="O122" s="269"/>
      <c r="P122" s="269"/>
      <c r="Q122" s="269"/>
      <c r="R122" s="269"/>
      <c r="S122" s="269"/>
      <c r="T122" s="269"/>
      <c r="U122" s="269"/>
      <c r="V122" s="269"/>
      <c r="W122" s="269"/>
      <c r="X122" s="269"/>
      <c r="Y122" s="269"/>
      <c r="Z122" s="269"/>
    </row>
    <row r="123" spans="1:26" ht="13.5" customHeight="1">
      <c r="A123" s="269"/>
      <c r="B123" s="269"/>
      <c r="C123" s="269"/>
      <c r="D123" s="269"/>
      <c r="E123" s="269"/>
      <c r="F123" s="269"/>
      <c r="G123" s="269"/>
      <c r="H123" s="269"/>
      <c r="I123" s="269"/>
      <c r="J123" s="269"/>
      <c r="K123" s="269"/>
      <c r="L123" s="269"/>
      <c r="M123" s="268"/>
      <c r="N123" s="269"/>
      <c r="O123" s="269"/>
      <c r="P123" s="269"/>
      <c r="Q123" s="269"/>
      <c r="R123" s="269"/>
      <c r="S123" s="269"/>
      <c r="T123" s="269"/>
      <c r="U123" s="269"/>
      <c r="V123" s="269"/>
      <c r="W123" s="269"/>
      <c r="X123" s="269"/>
      <c r="Y123" s="269"/>
      <c r="Z123" s="269"/>
    </row>
    <row r="124" spans="1:26" ht="13.5" customHeight="1">
      <c r="A124" s="269"/>
      <c r="B124" s="269"/>
      <c r="C124" s="269"/>
      <c r="D124" s="269"/>
      <c r="E124" s="269"/>
      <c r="F124" s="269"/>
      <c r="G124" s="269"/>
      <c r="H124" s="269"/>
      <c r="I124" s="269"/>
      <c r="J124" s="269"/>
      <c r="K124" s="269"/>
      <c r="L124" s="269"/>
      <c r="M124" s="268"/>
      <c r="N124" s="269"/>
      <c r="O124" s="269"/>
      <c r="P124" s="269"/>
      <c r="Q124" s="269"/>
      <c r="R124" s="269"/>
      <c r="S124" s="269"/>
      <c r="T124" s="269"/>
      <c r="U124" s="269"/>
      <c r="V124" s="269"/>
      <c r="W124" s="269"/>
      <c r="X124" s="269"/>
      <c r="Y124" s="269"/>
      <c r="Z124" s="269"/>
    </row>
    <row r="125" spans="1:26" ht="13.5" customHeight="1">
      <c r="A125" s="269"/>
      <c r="B125" s="269"/>
      <c r="C125" s="269"/>
      <c r="D125" s="269"/>
      <c r="E125" s="269"/>
      <c r="F125" s="269"/>
      <c r="G125" s="269"/>
      <c r="H125" s="269"/>
      <c r="I125" s="269"/>
      <c r="J125" s="269"/>
      <c r="K125" s="269"/>
      <c r="L125" s="269"/>
      <c r="M125" s="268"/>
      <c r="N125" s="269"/>
      <c r="O125" s="269"/>
      <c r="P125" s="269"/>
      <c r="Q125" s="269"/>
      <c r="R125" s="269"/>
      <c r="S125" s="269"/>
      <c r="T125" s="269"/>
      <c r="U125" s="269"/>
      <c r="V125" s="269"/>
      <c r="W125" s="269"/>
      <c r="X125" s="269"/>
      <c r="Y125" s="269"/>
      <c r="Z125" s="269"/>
    </row>
    <row r="126" spans="1:26" ht="13.5" customHeight="1">
      <c r="A126" s="269"/>
      <c r="B126" s="269"/>
      <c r="C126" s="269"/>
      <c r="D126" s="269"/>
      <c r="E126" s="269"/>
      <c r="F126" s="269"/>
      <c r="G126" s="269"/>
      <c r="H126" s="269"/>
      <c r="I126" s="269"/>
      <c r="J126" s="269"/>
      <c r="K126" s="269"/>
      <c r="L126" s="269"/>
      <c r="M126" s="268"/>
      <c r="N126" s="269"/>
      <c r="O126" s="269"/>
      <c r="P126" s="269"/>
      <c r="Q126" s="269"/>
      <c r="R126" s="269"/>
      <c r="S126" s="269"/>
      <c r="T126" s="269"/>
      <c r="U126" s="269"/>
      <c r="V126" s="269"/>
      <c r="W126" s="269"/>
      <c r="X126" s="269"/>
      <c r="Y126" s="269"/>
      <c r="Z126" s="269"/>
    </row>
    <row r="127" spans="1:26" ht="13.5" customHeight="1">
      <c r="A127" s="269"/>
      <c r="B127" s="269"/>
      <c r="C127" s="269"/>
      <c r="D127" s="269"/>
      <c r="E127" s="269"/>
      <c r="F127" s="269"/>
      <c r="G127" s="269"/>
      <c r="H127" s="269"/>
      <c r="I127" s="269"/>
      <c r="J127" s="269"/>
      <c r="K127" s="269"/>
      <c r="L127" s="269"/>
      <c r="M127" s="268"/>
      <c r="N127" s="269"/>
      <c r="O127" s="269"/>
      <c r="P127" s="269"/>
      <c r="Q127" s="269"/>
      <c r="R127" s="269"/>
      <c r="S127" s="269"/>
      <c r="T127" s="269"/>
      <c r="U127" s="269"/>
      <c r="V127" s="269"/>
      <c r="W127" s="269"/>
      <c r="X127" s="269"/>
      <c r="Y127" s="269"/>
      <c r="Z127" s="269"/>
    </row>
    <row r="128" spans="1:26" ht="13.5" customHeight="1">
      <c r="A128" s="269"/>
      <c r="B128" s="269"/>
      <c r="C128" s="269"/>
      <c r="D128" s="269"/>
      <c r="E128" s="269"/>
      <c r="F128" s="269"/>
      <c r="G128" s="269"/>
      <c r="H128" s="269"/>
      <c r="I128" s="269"/>
      <c r="J128" s="269"/>
      <c r="K128" s="269"/>
      <c r="L128" s="269"/>
      <c r="M128" s="268"/>
      <c r="N128" s="269"/>
      <c r="O128" s="269"/>
      <c r="P128" s="269"/>
      <c r="Q128" s="269"/>
      <c r="R128" s="269"/>
      <c r="S128" s="269"/>
      <c r="T128" s="269"/>
      <c r="U128" s="269"/>
      <c r="V128" s="269"/>
      <c r="W128" s="269"/>
      <c r="X128" s="269"/>
      <c r="Y128" s="269"/>
      <c r="Z128" s="269"/>
    </row>
    <row r="129" spans="1:26" ht="13.5" customHeight="1">
      <c r="A129" s="269"/>
      <c r="B129" s="269"/>
      <c r="C129" s="269"/>
      <c r="D129" s="269"/>
      <c r="E129" s="269"/>
      <c r="F129" s="269"/>
      <c r="G129" s="269"/>
      <c r="H129" s="269"/>
      <c r="I129" s="269"/>
      <c r="J129" s="269"/>
      <c r="K129" s="269"/>
      <c r="L129" s="269"/>
      <c r="M129" s="268"/>
      <c r="N129" s="269"/>
      <c r="O129" s="269"/>
      <c r="P129" s="269"/>
      <c r="Q129" s="269"/>
      <c r="R129" s="269"/>
      <c r="S129" s="269"/>
      <c r="T129" s="269"/>
      <c r="U129" s="269"/>
      <c r="V129" s="269"/>
      <c r="W129" s="269"/>
      <c r="X129" s="269"/>
      <c r="Y129" s="269"/>
      <c r="Z129" s="269"/>
    </row>
    <row r="130" spans="1:26" ht="13.5" customHeight="1">
      <c r="A130" s="269"/>
      <c r="B130" s="269"/>
      <c r="C130" s="269"/>
      <c r="D130" s="269"/>
      <c r="E130" s="269"/>
      <c r="F130" s="269"/>
      <c r="G130" s="269"/>
      <c r="H130" s="269"/>
      <c r="I130" s="269"/>
      <c r="J130" s="269"/>
      <c r="K130" s="269"/>
      <c r="L130" s="269"/>
      <c r="M130" s="268"/>
      <c r="N130" s="269"/>
      <c r="O130" s="269"/>
      <c r="P130" s="269"/>
      <c r="Q130" s="269"/>
      <c r="R130" s="269"/>
      <c r="S130" s="269"/>
      <c r="T130" s="269"/>
      <c r="U130" s="269"/>
      <c r="V130" s="269"/>
      <c r="W130" s="269"/>
      <c r="X130" s="269"/>
      <c r="Y130" s="269"/>
      <c r="Z130" s="269"/>
    </row>
    <row r="131" spans="1:26" ht="13.5" customHeight="1">
      <c r="A131" s="269"/>
      <c r="B131" s="269"/>
      <c r="C131" s="269"/>
      <c r="D131" s="269"/>
      <c r="E131" s="269"/>
      <c r="F131" s="269"/>
      <c r="G131" s="269"/>
      <c r="H131" s="269"/>
      <c r="I131" s="269"/>
      <c r="J131" s="269"/>
      <c r="K131" s="269"/>
      <c r="L131" s="269"/>
      <c r="M131" s="268"/>
      <c r="N131" s="269"/>
      <c r="O131" s="269"/>
      <c r="P131" s="269"/>
      <c r="Q131" s="269"/>
      <c r="R131" s="269"/>
      <c r="S131" s="269"/>
      <c r="T131" s="269"/>
      <c r="U131" s="269"/>
      <c r="V131" s="269"/>
      <c r="W131" s="269"/>
      <c r="X131" s="269"/>
      <c r="Y131" s="269"/>
      <c r="Z131" s="269"/>
    </row>
    <row r="132" spans="1:26" ht="13.5" customHeight="1">
      <c r="A132" s="269"/>
      <c r="B132" s="269"/>
      <c r="C132" s="269"/>
      <c r="D132" s="269"/>
      <c r="E132" s="269"/>
      <c r="F132" s="269"/>
      <c r="G132" s="269"/>
      <c r="H132" s="269"/>
      <c r="I132" s="269"/>
      <c r="J132" s="269"/>
      <c r="K132" s="269"/>
      <c r="L132" s="269"/>
      <c r="M132" s="268"/>
      <c r="N132" s="269"/>
      <c r="O132" s="269"/>
      <c r="P132" s="269"/>
      <c r="Q132" s="269"/>
      <c r="R132" s="269"/>
      <c r="S132" s="269"/>
      <c r="T132" s="269"/>
      <c r="U132" s="269"/>
      <c r="V132" s="269"/>
      <c r="W132" s="269"/>
      <c r="X132" s="269"/>
      <c r="Y132" s="269"/>
      <c r="Z132" s="269"/>
    </row>
    <row r="133" spans="1:26" ht="13.5" customHeight="1">
      <c r="A133" s="269"/>
      <c r="B133" s="269"/>
      <c r="C133" s="269"/>
      <c r="D133" s="269"/>
      <c r="E133" s="269"/>
      <c r="F133" s="269"/>
      <c r="G133" s="269"/>
      <c r="H133" s="269"/>
      <c r="I133" s="269"/>
      <c r="J133" s="269"/>
      <c r="K133" s="269"/>
      <c r="L133" s="269"/>
      <c r="M133" s="268"/>
      <c r="N133" s="269"/>
      <c r="O133" s="269"/>
      <c r="P133" s="269"/>
      <c r="Q133" s="269"/>
      <c r="R133" s="269"/>
      <c r="S133" s="269"/>
      <c r="T133" s="269"/>
      <c r="U133" s="269"/>
      <c r="V133" s="269"/>
      <c r="W133" s="269"/>
      <c r="X133" s="269"/>
      <c r="Y133" s="269"/>
      <c r="Z133" s="269"/>
    </row>
    <row r="134" spans="1:26" ht="13.5" customHeight="1">
      <c r="A134" s="269"/>
      <c r="B134" s="269"/>
      <c r="C134" s="269"/>
      <c r="D134" s="269"/>
      <c r="E134" s="269"/>
      <c r="F134" s="269"/>
      <c r="G134" s="269"/>
      <c r="H134" s="269"/>
      <c r="I134" s="269"/>
      <c r="J134" s="269"/>
      <c r="K134" s="269"/>
      <c r="L134" s="269"/>
      <c r="M134" s="268"/>
      <c r="N134" s="269"/>
      <c r="O134" s="269"/>
      <c r="P134" s="269"/>
      <c r="Q134" s="269"/>
      <c r="R134" s="269"/>
      <c r="S134" s="269"/>
      <c r="T134" s="269"/>
      <c r="U134" s="269"/>
      <c r="V134" s="269"/>
      <c r="W134" s="269"/>
      <c r="X134" s="269"/>
      <c r="Y134" s="269"/>
      <c r="Z134" s="269"/>
    </row>
    <row r="135" spans="1:26" ht="13.5" customHeight="1">
      <c r="A135" s="269"/>
      <c r="B135" s="269"/>
      <c r="C135" s="269"/>
      <c r="D135" s="269"/>
      <c r="E135" s="269"/>
      <c r="F135" s="269"/>
      <c r="G135" s="269"/>
      <c r="H135" s="269"/>
      <c r="I135" s="269"/>
      <c r="J135" s="269"/>
      <c r="K135" s="269"/>
      <c r="L135" s="269"/>
      <c r="M135" s="268"/>
      <c r="N135" s="269"/>
      <c r="O135" s="269"/>
      <c r="P135" s="269"/>
      <c r="Q135" s="269"/>
      <c r="R135" s="269"/>
      <c r="S135" s="269"/>
      <c r="T135" s="269"/>
      <c r="U135" s="269"/>
      <c r="V135" s="269"/>
      <c r="W135" s="269"/>
      <c r="X135" s="269"/>
      <c r="Y135" s="269"/>
      <c r="Z135" s="269"/>
    </row>
    <row r="136" spans="1:26" ht="13.5" customHeight="1">
      <c r="A136" s="269"/>
      <c r="B136" s="269"/>
      <c r="C136" s="269"/>
      <c r="D136" s="269"/>
      <c r="E136" s="269"/>
      <c r="F136" s="269"/>
      <c r="G136" s="269"/>
      <c r="H136" s="269"/>
      <c r="I136" s="269"/>
      <c r="J136" s="269"/>
      <c r="K136" s="269"/>
      <c r="L136" s="269"/>
      <c r="M136" s="268"/>
      <c r="N136" s="269"/>
      <c r="O136" s="269"/>
      <c r="P136" s="269"/>
      <c r="Q136" s="269"/>
      <c r="R136" s="269"/>
      <c r="S136" s="269"/>
      <c r="T136" s="269"/>
      <c r="U136" s="269"/>
      <c r="V136" s="269"/>
      <c r="W136" s="269"/>
      <c r="X136" s="269"/>
      <c r="Y136" s="269"/>
      <c r="Z136" s="269"/>
    </row>
    <row r="137" spans="1:26" ht="13.5" customHeight="1">
      <c r="A137" s="269"/>
      <c r="B137" s="269"/>
      <c r="C137" s="269"/>
      <c r="D137" s="269"/>
      <c r="E137" s="269"/>
      <c r="F137" s="269"/>
      <c r="G137" s="269"/>
      <c r="H137" s="269"/>
      <c r="I137" s="269"/>
      <c r="J137" s="269"/>
      <c r="K137" s="269"/>
      <c r="L137" s="269"/>
      <c r="M137" s="268"/>
      <c r="N137" s="269"/>
      <c r="O137" s="269"/>
      <c r="P137" s="269"/>
      <c r="Q137" s="269"/>
      <c r="R137" s="269"/>
      <c r="S137" s="269"/>
      <c r="T137" s="269"/>
      <c r="U137" s="269"/>
      <c r="V137" s="269"/>
      <c r="W137" s="269"/>
      <c r="X137" s="269"/>
      <c r="Y137" s="269"/>
      <c r="Z137" s="269"/>
    </row>
    <row r="138" spans="1:26" ht="13.5" customHeight="1">
      <c r="A138" s="269"/>
      <c r="B138" s="269"/>
      <c r="C138" s="269"/>
      <c r="D138" s="269"/>
      <c r="E138" s="269"/>
      <c r="F138" s="269"/>
      <c r="G138" s="269"/>
      <c r="H138" s="269"/>
      <c r="I138" s="269"/>
      <c r="J138" s="269"/>
      <c r="K138" s="269"/>
      <c r="L138" s="269"/>
      <c r="M138" s="268"/>
      <c r="N138" s="269"/>
      <c r="O138" s="269"/>
      <c r="P138" s="269"/>
      <c r="Q138" s="269"/>
      <c r="R138" s="269"/>
      <c r="S138" s="269"/>
      <c r="T138" s="269"/>
      <c r="U138" s="269"/>
      <c r="V138" s="269"/>
      <c r="W138" s="269"/>
      <c r="X138" s="269"/>
      <c r="Y138" s="269"/>
      <c r="Z138" s="269"/>
    </row>
    <row r="139" spans="1:26" ht="13.5" customHeight="1">
      <c r="A139" s="269"/>
      <c r="B139" s="269"/>
      <c r="C139" s="269"/>
      <c r="D139" s="269"/>
      <c r="E139" s="269"/>
      <c r="F139" s="269"/>
      <c r="G139" s="269"/>
      <c r="H139" s="269"/>
      <c r="I139" s="269"/>
      <c r="J139" s="269"/>
      <c r="K139" s="269"/>
      <c r="L139" s="269"/>
      <c r="M139" s="268"/>
      <c r="N139" s="269"/>
      <c r="O139" s="269"/>
      <c r="P139" s="269"/>
      <c r="Q139" s="269"/>
      <c r="R139" s="269"/>
      <c r="S139" s="269"/>
      <c r="T139" s="269"/>
      <c r="U139" s="269"/>
      <c r="V139" s="269"/>
      <c r="W139" s="269"/>
      <c r="X139" s="269"/>
      <c r="Y139" s="269"/>
      <c r="Z139" s="269"/>
    </row>
    <row r="140" spans="1:26" ht="13.5" customHeight="1">
      <c r="A140" s="269"/>
      <c r="B140" s="269"/>
      <c r="C140" s="269"/>
      <c r="D140" s="269"/>
      <c r="E140" s="269"/>
      <c r="F140" s="269"/>
      <c r="G140" s="269"/>
      <c r="H140" s="269"/>
      <c r="I140" s="269"/>
      <c r="J140" s="269"/>
      <c r="K140" s="269"/>
      <c r="L140" s="269"/>
      <c r="M140" s="268"/>
      <c r="N140" s="269"/>
      <c r="O140" s="269"/>
      <c r="P140" s="269"/>
      <c r="Q140" s="269"/>
      <c r="R140" s="269"/>
      <c r="S140" s="269"/>
      <c r="T140" s="269"/>
      <c r="U140" s="269"/>
      <c r="V140" s="269"/>
      <c r="W140" s="269"/>
      <c r="X140" s="269"/>
      <c r="Y140" s="269"/>
      <c r="Z140" s="269"/>
    </row>
    <row r="141" spans="1:26" ht="13.5" customHeight="1">
      <c r="A141" s="269"/>
      <c r="B141" s="269"/>
      <c r="C141" s="269"/>
      <c r="D141" s="269"/>
      <c r="E141" s="269"/>
      <c r="F141" s="269"/>
      <c r="G141" s="269"/>
      <c r="H141" s="269"/>
      <c r="I141" s="269"/>
      <c r="J141" s="269"/>
      <c r="K141" s="269"/>
      <c r="L141" s="269"/>
      <c r="M141" s="268"/>
      <c r="N141" s="269"/>
      <c r="O141" s="269"/>
      <c r="P141" s="269"/>
      <c r="Q141" s="269"/>
      <c r="R141" s="269"/>
      <c r="S141" s="269"/>
      <c r="T141" s="269"/>
      <c r="U141" s="269"/>
      <c r="V141" s="269"/>
      <c r="W141" s="269"/>
      <c r="X141" s="269"/>
      <c r="Y141" s="269"/>
      <c r="Z141" s="269"/>
    </row>
    <row r="142" spans="1:26" ht="13.5" customHeight="1">
      <c r="A142" s="269"/>
      <c r="B142" s="269"/>
      <c r="C142" s="269"/>
      <c r="D142" s="269"/>
      <c r="E142" s="269"/>
      <c r="F142" s="269"/>
      <c r="G142" s="269"/>
      <c r="H142" s="269"/>
      <c r="I142" s="269"/>
      <c r="J142" s="269"/>
      <c r="K142" s="269"/>
      <c r="L142" s="269"/>
      <c r="M142" s="268"/>
      <c r="N142" s="269"/>
      <c r="O142" s="269"/>
      <c r="P142" s="269"/>
      <c r="Q142" s="269"/>
      <c r="R142" s="269"/>
      <c r="S142" s="269"/>
      <c r="T142" s="269"/>
      <c r="U142" s="269"/>
      <c r="V142" s="269"/>
      <c r="W142" s="269"/>
      <c r="X142" s="269"/>
      <c r="Y142" s="269"/>
      <c r="Z142" s="269"/>
    </row>
    <row r="143" spans="1:26" ht="13.5" customHeight="1">
      <c r="A143" s="269"/>
      <c r="B143" s="269"/>
      <c r="C143" s="269"/>
      <c r="D143" s="269"/>
      <c r="E143" s="269"/>
      <c r="F143" s="269"/>
      <c r="G143" s="269"/>
      <c r="H143" s="269"/>
      <c r="I143" s="269"/>
      <c r="J143" s="269"/>
      <c r="K143" s="269"/>
      <c r="L143" s="269"/>
      <c r="M143" s="268"/>
      <c r="N143" s="269"/>
      <c r="O143" s="269"/>
      <c r="P143" s="269"/>
      <c r="Q143" s="269"/>
      <c r="R143" s="269"/>
      <c r="S143" s="269"/>
      <c r="T143" s="269"/>
      <c r="U143" s="269"/>
      <c r="V143" s="269"/>
      <c r="W143" s="269"/>
      <c r="X143" s="269"/>
      <c r="Y143" s="269"/>
      <c r="Z143" s="269"/>
    </row>
    <row r="144" spans="1:26" ht="13.5" customHeight="1">
      <c r="A144" s="269"/>
      <c r="B144" s="269"/>
      <c r="C144" s="269"/>
      <c r="D144" s="269"/>
      <c r="E144" s="269"/>
      <c r="F144" s="269"/>
      <c r="G144" s="269"/>
      <c r="H144" s="269"/>
      <c r="I144" s="269"/>
      <c r="J144" s="269"/>
      <c r="K144" s="269"/>
      <c r="L144" s="269"/>
      <c r="M144" s="268"/>
      <c r="N144" s="269"/>
      <c r="O144" s="269"/>
      <c r="P144" s="269"/>
      <c r="Q144" s="269"/>
      <c r="R144" s="269"/>
      <c r="S144" s="269"/>
      <c r="T144" s="269"/>
      <c r="U144" s="269"/>
      <c r="V144" s="269"/>
      <c r="W144" s="269"/>
      <c r="X144" s="269"/>
      <c r="Y144" s="269"/>
      <c r="Z144" s="269"/>
    </row>
    <row r="145" spans="1:26" ht="13.5" customHeight="1">
      <c r="A145" s="269"/>
      <c r="B145" s="269"/>
      <c r="C145" s="269"/>
      <c r="D145" s="269"/>
      <c r="E145" s="269"/>
      <c r="F145" s="269"/>
      <c r="G145" s="269"/>
      <c r="H145" s="269"/>
      <c r="I145" s="269"/>
      <c r="J145" s="269"/>
      <c r="K145" s="269"/>
      <c r="L145" s="269"/>
      <c r="M145" s="268"/>
      <c r="N145" s="269"/>
      <c r="O145" s="269"/>
      <c r="P145" s="269"/>
      <c r="Q145" s="269"/>
      <c r="R145" s="269"/>
      <c r="S145" s="269"/>
      <c r="T145" s="269"/>
      <c r="U145" s="269"/>
      <c r="V145" s="269"/>
      <c r="W145" s="269"/>
      <c r="X145" s="269"/>
      <c r="Y145" s="269"/>
      <c r="Z145" s="269"/>
    </row>
    <row r="146" spans="1:26" ht="13.5" customHeight="1">
      <c r="A146" s="269"/>
      <c r="B146" s="269"/>
      <c r="C146" s="269"/>
      <c r="D146" s="269"/>
      <c r="E146" s="269"/>
      <c r="F146" s="269"/>
      <c r="G146" s="269"/>
      <c r="H146" s="269"/>
      <c r="I146" s="269"/>
      <c r="J146" s="269"/>
      <c r="K146" s="269"/>
      <c r="L146" s="269"/>
      <c r="M146" s="268"/>
      <c r="N146" s="269"/>
      <c r="O146" s="269"/>
      <c r="P146" s="269"/>
      <c r="Q146" s="269"/>
      <c r="R146" s="269"/>
      <c r="S146" s="269"/>
      <c r="T146" s="269"/>
      <c r="U146" s="269"/>
      <c r="V146" s="269"/>
      <c r="W146" s="269"/>
      <c r="X146" s="269"/>
      <c r="Y146" s="269"/>
      <c r="Z146" s="269"/>
    </row>
    <row r="147" spans="1:26" ht="13.5" customHeight="1">
      <c r="A147" s="269"/>
      <c r="B147" s="269"/>
      <c r="C147" s="269"/>
      <c r="D147" s="269"/>
      <c r="E147" s="269"/>
      <c r="F147" s="269"/>
      <c r="G147" s="269"/>
      <c r="H147" s="269"/>
      <c r="I147" s="269"/>
      <c r="J147" s="269"/>
      <c r="K147" s="269"/>
      <c r="L147" s="269"/>
      <c r="M147" s="268"/>
      <c r="N147" s="269"/>
      <c r="O147" s="269"/>
      <c r="P147" s="269"/>
      <c r="Q147" s="269"/>
      <c r="R147" s="269"/>
      <c r="S147" s="269"/>
      <c r="T147" s="269"/>
      <c r="U147" s="269"/>
      <c r="V147" s="269"/>
      <c r="W147" s="269"/>
      <c r="X147" s="269"/>
      <c r="Y147" s="269"/>
      <c r="Z147" s="269"/>
    </row>
    <row r="148" spans="1:26" ht="13.5" customHeight="1">
      <c r="A148" s="269"/>
      <c r="B148" s="269"/>
      <c r="C148" s="269"/>
      <c r="D148" s="269"/>
      <c r="E148" s="269"/>
      <c r="F148" s="269"/>
      <c r="G148" s="269"/>
      <c r="H148" s="269"/>
      <c r="I148" s="269"/>
      <c r="J148" s="269"/>
      <c r="K148" s="269"/>
      <c r="L148" s="269"/>
      <c r="M148" s="268"/>
      <c r="N148" s="269"/>
      <c r="O148" s="269"/>
      <c r="P148" s="269"/>
      <c r="Q148" s="269"/>
      <c r="R148" s="269"/>
      <c r="S148" s="269"/>
      <c r="T148" s="269"/>
      <c r="U148" s="269"/>
      <c r="V148" s="269"/>
      <c r="W148" s="269"/>
      <c r="X148" s="269"/>
      <c r="Y148" s="269"/>
      <c r="Z148" s="269"/>
    </row>
    <row r="149" spans="1:26" ht="13.5" customHeight="1">
      <c r="A149" s="269"/>
      <c r="B149" s="269"/>
      <c r="C149" s="269"/>
      <c r="D149" s="269"/>
      <c r="E149" s="269"/>
      <c r="F149" s="269"/>
      <c r="G149" s="269"/>
      <c r="H149" s="269"/>
      <c r="I149" s="269"/>
      <c r="J149" s="269"/>
      <c r="K149" s="269"/>
      <c r="L149" s="269"/>
      <c r="M149" s="268"/>
      <c r="N149" s="269"/>
      <c r="O149" s="269"/>
      <c r="P149" s="269"/>
      <c r="Q149" s="269"/>
      <c r="R149" s="269"/>
      <c r="S149" s="269"/>
      <c r="T149" s="269"/>
      <c r="U149" s="269"/>
      <c r="V149" s="269"/>
      <c r="W149" s="269"/>
      <c r="X149" s="269"/>
      <c r="Y149" s="269"/>
      <c r="Z149" s="269"/>
    </row>
    <row r="150" spans="1:26" ht="13.5" customHeight="1">
      <c r="A150" s="269"/>
      <c r="B150" s="269"/>
      <c r="C150" s="269"/>
      <c r="D150" s="269"/>
      <c r="E150" s="269"/>
      <c r="F150" s="269"/>
      <c r="G150" s="269"/>
      <c r="H150" s="269"/>
      <c r="I150" s="269"/>
      <c r="J150" s="269"/>
      <c r="K150" s="269"/>
      <c r="L150" s="269"/>
      <c r="M150" s="268"/>
      <c r="N150" s="269"/>
      <c r="O150" s="269"/>
      <c r="P150" s="269"/>
      <c r="Q150" s="269"/>
      <c r="R150" s="269"/>
      <c r="S150" s="269"/>
      <c r="T150" s="269"/>
      <c r="U150" s="269"/>
      <c r="V150" s="269"/>
      <c r="W150" s="269"/>
      <c r="X150" s="269"/>
      <c r="Y150" s="269"/>
      <c r="Z150" s="269"/>
    </row>
    <row r="151" spans="1:26" ht="13.5" customHeight="1">
      <c r="A151" s="269"/>
      <c r="B151" s="269"/>
      <c r="C151" s="269"/>
      <c r="D151" s="269"/>
      <c r="E151" s="269"/>
      <c r="F151" s="269"/>
      <c r="G151" s="269"/>
      <c r="H151" s="269"/>
      <c r="I151" s="269"/>
      <c r="J151" s="269"/>
      <c r="K151" s="269"/>
      <c r="L151" s="269"/>
      <c r="M151" s="268"/>
      <c r="N151" s="269"/>
      <c r="O151" s="269"/>
      <c r="P151" s="269"/>
      <c r="Q151" s="269"/>
      <c r="R151" s="269"/>
      <c r="S151" s="269"/>
      <c r="T151" s="269"/>
      <c r="U151" s="269"/>
      <c r="V151" s="269"/>
      <c r="W151" s="269"/>
      <c r="X151" s="269"/>
      <c r="Y151" s="269"/>
      <c r="Z151" s="269"/>
    </row>
    <row r="152" spans="1:26" ht="13.5" customHeight="1">
      <c r="A152" s="269"/>
      <c r="B152" s="269"/>
      <c r="C152" s="269"/>
      <c r="D152" s="269"/>
      <c r="E152" s="269"/>
      <c r="F152" s="269"/>
      <c r="G152" s="269"/>
      <c r="H152" s="269"/>
      <c r="I152" s="269"/>
      <c r="J152" s="269"/>
      <c r="K152" s="269"/>
      <c r="L152" s="269"/>
      <c r="M152" s="268"/>
      <c r="N152" s="269"/>
      <c r="O152" s="269"/>
      <c r="P152" s="269"/>
      <c r="Q152" s="269"/>
      <c r="R152" s="269"/>
      <c r="S152" s="269"/>
      <c r="T152" s="269"/>
      <c r="U152" s="269"/>
      <c r="V152" s="269"/>
      <c r="W152" s="269"/>
      <c r="X152" s="269"/>
      <c r="Y152" s="269"/>
      <c r="Z152" s="269"/>
    </row>
    <row r="153" spans="1:26" ht="13.5" customHeight="1">
      <c r="A153" s="269"/>
      <c r="B153" s="269"/>
      <c r="C153" s="269"/>
      <c r="D153" s="269"/>
      <c r="E153" s="269"/>
      <c r="F153" s="269"/>
      <c r="G153" s="269"/>
      <c r="H153" s="269"/>
      <c r="I153" s="269"/>
      <c r="J153" s="269"/>
      <c r="K153" s="269"/>
      <c r="L153" s="269"/>
      <c r="M153" s="268"/>
      <c r="N153" s="269"/>
      <c r="O153" s="269"/>
      <c r="P153" s="269"/>
      <c r="Q153" s="269"/>
      <c r="R153" s="269"/>
      <c r="S153" s="269"/>
      <c r="T153" s="269"/>
      <c r="U153" s="269"/>
      <c r="V153" s="269"/>
      <c r="W153" s="269"/>
      <c r="X153" s="269"/>
      <c r="Y153" s="269"/>
      <c r="Z153" s="269"/>
    </row>
    <row r="154" spans="1:26" ht="13.5" customHeight="1">
      <c r="A154" s="269"/>
      <c r="B154" s="269"/>
      <c r="C154" s="269"/>
      <c r="D154" s="269"/>
      <c r="E154" s="269"/>
      <c r="F154" s="269"/>
      <c r="G154" s="269"/>
      <c r="H154" s="269"/>
      <c r="I154" s="269"/>
      <c r="J154" s="269"/>
      <c r="K154" s="269"/>
      <c r="L154" s="269"/>
      <c r="M154" s="268"/>
      <c r="N154" s="269"/>
      <c r="O154" s="269"/>
      <c r="P154" s="269"/>
      <c r="Q154" s="269"/>
      <c r="R154" s="269"/>
      <c r="S154" s="269"/>
      <c r="T154" s="269"/>
      <c r="U154" s="269"/>
      <c r="V154" s="269"/>
      <c r="W154" s="269"/>
      <c r="X154" s="269"/>
      <c r="Y154" s="269"/>
      <c r="Z154" s="269"/>
    </row>
    <row r="155" spans="1:26" ht="13.5" customHeight="1">
      <c r="A155" s="269"/>
      <c r="B155" s="269"/>
      <c r="C155" s="269"/>
      <c r="D155" s="269"/>
      <c r="E155" s="269"/>
      <c r="F155" s="269"/>
      <c r="G155" s="269"/>
      <c r="H155" s="269"/>
      <c r="I155" s="269"/>
      <c r="J155" s="269"/>
      <c r="K155" s="269"/>
      <c r="L155" s="269"/>
      <c r="M155" s="268"/>
      <c r="N155" s="269"/>
      <c r="O155" s="269"/>
      <c r="P155" s="269"/>
      <c r="Q155" s="269"/>
      <c r="R155" s="269"/>
      <c r="S155" s="269"/>
      <c r="T155" s="269"/>
      <c r="U155" s="269"/>
      <c r="V155" s="269"/>
      <c r="W155" s="269"/>
      <c r="X155" s="269"/>
      <c r="Y155" s="269"/>
      <c r="Z155" s="269"/>
    </row>
    <row r="156" spans="1:26" ht="13.5" customHeight="1">
      <c r="A156" s="269"/>
      <c r="B156" s="269"/>
      <c r="C156" s="269"/>
      <c r="D156" s="269"/>
      <c r="E156" s="269"/>
      <c r="F156" s="269"/>
      <c r="G156" s="269"/>
      <c r="H156" s="269"/>
      <c r="I156" s="269"/>
      <c r="J156" s="269"/>
      <c r="K156" s="269"/>
      <c r="L156" s="269"/>
      <c r="M156" s="268"/>
      <c r="N156" s="269"/>
      <c r="O156" s="269"/>
      <c r="P156" s="269"/>
      <c r="Q156" s="269"/>
      <c r="R156" s="269"/>
      <c r="S156" s="269"/>
      <c r="T156" s="269"/>
      <c r="U156" s="269"/>
      <c r="V156" s="269"/>
      <c r="W156" s="269"/>
      <c r="X156" s="269"/>
      <c r="Y156" s="269"/>
      <c r="Z156" s="269"/>
    </row>
    <row r="157" spans="1:26" ht="13.5" customHeight="1">
      <c r="A157" s="269"/>
      <c r="B157" s="269"/>
      <c r="C157" s="269"/>
      <c r="D157" s="269"/>
      <c r="E157" s="269"/>
      <c r="F157" s="269"/>
      <c r="G157" s="269"/>
      <c r="H157" s="269"/>
      <c r="I157" s="269"/>
      <c r="J157" s="269"/>
      <c r="K157" s="269"/>
      <c r="L157" s="269"/>
      <c r="M157" s="268"/>
      <c r="N157" s="269"/>
      <c r="O157" s="269"/>
      <c r="P157" s="269"/>
      <c r="Q157" s="269"/>
      <c r="R157" s="269"/>
      <c r="S157" s="269"/>
      <c r="T157" s="269"/>
      <c r="U157" s="269"/>
      <c r="V157" s="269"/>
      <c r="W157" s="269"/>
      <c r="X157" s="269"/>
      <c r="Y157" s="269"/>
      <c r="Z157" s="269"/>
    </row>
    <row r="158" spans="1:26" ht="13.5" customHeight="1">
      <c r="A158" s="269"/>
      <c r="B158" s="269"/>
      <c r="C158" s="269"/>
      <c r="D158" s="269"/>
      <c r="E158" s="269"/>
      <c r="F158" s="269"/>
      <c r="G158" s="269"/>
      <c r="H158" s="269"/>
      <c r="I158" s="269"/>
      <c r="J158" s="269"/>
      <c r="K158" s="269"/>
      <c r="L158" s="269"/>
      <c r="M158" s="268"/>
      <c r="N158" s="269"/>
      <c r="O158" s="269"/>
      <c r="P158" s="269"/>
      <c r="Q158" s="269"/>
      <c r="R158" s="269"/>
      <c r="S158" s="269"/>
      <c r="T158" s="269"/>
      <c r="U158" s="269"/>
      <c r="V158" s="269"/>
      <c r="W158" s="269"/>
      <c r="X158" s="269"/>
      <c r="Y158" s="269"/>
      <c r="Z158" s="269"/>
    </row>
    <row r="159" spans="1:26" ht="13.5" customHeight="1">
      <c r="A159" s="269"/>
      <c r="B159" s="269"/>
      <c r="C159" s="269"/>
      <c r="D159" s="269"/>
      <c r="E159" s="269"/>
      <c r="F159" s="269"/>
      <c r="G159" s="269"/>
      <c r="H159" s="269"/>
      <c r="I159" s="269"/>
      <c r="J159" s="269"/>
      <c r="K159" s="269"/>
      <c r="L159" s="269"/>
      <c r="M159" s="268"/>
      <c r="N159" s="269"/>
      <c r="O159" s="269"/>
      <c r="P159" s="269"/>
      <c r="Q159" s="269"/>
      <c r="R159" s="269"/>
      <c r="S159" s="269"/>
      <c r="T159" s="269"/>
      <c r="U159" s="269"/>
      <c r="V159" s="269"/>
      <c r="W159" s="269"/>
      <c r="X159" s="269"/>
      <c r="Y159" s="269"/>
      <c r="Z159" s="269"/>
    </row>
    <row r="160" spans="1:26" ht="13.5" customHeight="1">
      <c r="A160" s="269"/>
      <c r="B160" s="269"/>
      <c r="C160" s="269"/>
      <c r="D160" s="269"/>
      <c r="E160" s="269"/>
      <c r="F160" s="269"/>
      <c r="G160" s="269"/>
      <c r="H160" s="269"/>
      <c r="I160" s="269"/>
      <c r="J160" s="269"/>
      <c r="K160" s="269"/>
      <c r="L160" s="269"/>
      <c r="M160" s="268"/>
      <c r="N160" s="269"/>
      <c r="O160" s="269"/>
      <c r="P160" s="269"/>
      <c r="Q160" s="269"/>
      <c r="R160" s="269"/>
      <c r="S160" s="269"/>
      <c r="T160" s="269"/>
      <c r="U160" s="269"/>
      <c r="V160" s="269"/>
      <c r="W160" s="269"/>
      <c r="X160" s="269"/>
      <c r="Y160" s="269"/>
      <c r="Z160" s="269"/>
    </row>
    <row r="161" spans="1:26" ht="13.5" customHeight="1">
      <c r="A161" s="269"/>
      <c r="B161" s="269"/>
      <c r="C161" s="269"/>
      <c r="D161" s="269"/>
      <c r="E161" s="269"/>
      <c r="F161" s="269"/>
      <c r="G161" s="269"/>
      <c r="H161" s="269"/>
      <c r="I161" s="269"/>
      <c r="J161" s="269"/>
      <c r="K161" s="269"/>
      <c r="L161" s="269"/>
      <c r="M161" s="268"/>
      <c r="N161" s="269"/>
      <c r="O161" s="269"/>
      <c r="P161" s="269"/>
      <c r="Q161" s="269"/>
      <c r="R161" s="269"/>
      <c r="S161" s="269"/>
      <c r="T161" s="269"/>
      <c r="U161" s="269"/>
      <c r="V161" s="269"/>
      <c r="W161" s="269"/>
      <c r="X161" s="269"/>
      <c r="Y161" s="269"/>
      <c r="Z161" s="269"/>
    </row>
    <row r="162" spans="1:26" ht="13.5" customHeight="1">
      <c r="A162" s="269"/>
      <c r="B162" s="269"/>
      <c r="C162" s="269"/>
      <c r="D162" s="269"/>
      <c r="E162" s="269"/>
      <c r="F162" s="269"/>
      <c r="G162" s="269"/>
      <c r="H162" s="269"/>
      <c r="I162" s="269"/>
      <c r="J162" s="269"/>
      <c r="K162" s="269"/>
      <c r="L162" s="269"/>
      <c r="M162" s="268"/>
      <c r="N162" s="269"/>
      <c r="O162" s="269"/>
      <c r="P162" s="269"/>
      <c r="Q162" s="269"/>
      <c r="R162" s="269"/>
      <c r="S162" s="269"/>
      <c r="T162" s="269"/>
      <c r="U162" s="269"/>
      <c r="V162" s="269"/>
      <c r="W162" s="269"/>
      <c r="X162" s="269"/>
      <c r="Y162" s="269"/>
      <c r="Z162" s="269"/>
    </row>
    <row r="163" spans="1:26" ht="13.5" customHeight="1">
      <c r="A163" s="269"/>
      <c r="B163" s="269"/>
      <c r="C163" s="269"/>
      <c r="D163" s="269"/>
      <c r="E163" s="269"/>
      <c r="F163" s="269"/>
      <c r="G163" s="269"/>
      <c r="H163" s="269"/>
      <c r="I163" s="269"/>
      <c r="J163" s="269"/>
      <c r="K163" s="269"/>
      <c r="L163" s="269"/>
      <c r="M163" s="268"/>
      <c r="N163" s="269"/>
      <c r="O163" s="269"/>
      <c r="P163" s="269"/>
      <c r="Q163" s="269"/>
      <c r="R163" s="269"/>
      <c r="S163" s="269"/>
      <c r="T163" s="269"/>
      <c r="U163" s="269"/>
      <c r="V163" s="269"/>
      <c r="W163" s="269"/>
      <c r="X163" s="269"/>
      <c r="Y163" s="269"/>
      <c r="Z163" s="269"/>
    </row>
    <row r="164" spans="1:26" ht="13.5" customHeight="1">
      <c r="A164" s="269"/>
      <c r="B164" s="269"/>
      <c r="C164" s="269"/>
      <c r="D164" s="269"/>
      <c r="E164" s="269"/>
      <c r="F164" s="269"/>
      <c r="G164" s="269"/>
      <c r="H164" s="269"/>
      <c r="I164" s="269"/>
      <c r="J164" s="269"/>
      <c r="K164" s="269"/>
      <c r="L164" s="269"/>
      <c r="M164" s="268"/>
      <c r="N164" s="269"/>
      <c r="O164" s="269"/>
      <c r="P164" s="269"/>
      <c r="Q164" s="269"/>
      <c r="R164" s="269"/>
      <c r="S164" s="269"/>
      <c r="T164" s="269"/>
      <c r="U164" s="269"/>
      <c r="V164" s="269"/>
      <c r="W164" s="269"/>
      <c r="X164" s="269"/>
      <c r="Y164" s="269"/>
      <c r="Z164" s="269"/>
    </row>
    <row r="165" spans="1:26" ht="13.5" customHeight="1">
      <c r="A165" s="269"/>
      <c r="B165" s="269"/>
      <c r="C165" s="269"/>
      <c r="D165" s="269"/>
      <c r="E165" s="269"/>
      <c r="F165" s="269"/>
      <c r="G165" s="269"/>
      <c r="H165" s="269"/>
      <c r="I165" s="269"/>
      <c r="J165" s="269"/>
      <c r="K165" s="269"/>
      <c r="L165" s="269"/>
      <c r="M165" s="268"/>
      <c r="N165" s="269"/>
      <c r="O165" s="269"/>
      <c r="P165" s="269"/>
      <c r="Q165" s="269"/>
      <c r="R165" s="269"/>
      <c r="S165" s="269"/>
      <c r="T165" s="269"/>
      <c r="U165" s="269"/>
      <c r="V165" s="269"/>
      <c r="W165" s="269"/>
      <c r="X165" s="269"/>
      <c r="Y165" s="269"/>
      <c r="Z165" s="269"/>
    </row>
    <row r="166" spans="1:26" ht="13.5" customHeight="1">
      <c r="A166" s="269"/>
      <c r="B166" s="269"/>
      <c r="C166" s="269"/>
      <c r="D166" s="269"/>
      <c r="E166" s="269"/>
      <c r="F166" s="269"/>
      <c r="G166" s="269"/>
      <c r="H166" s="269"/>
      <c r="I166" s="269"/>
      <c r="J166" s="269"/>
      <c r="K166" s="269"/>
      <c r="L166" s="269"/>
      <c r="M166" s="268"/>
      <c r="N166" s="269"/>
      <c r="O166" s="269"/>
      <c r="P166" s="269"/>
      <c r="Q166" s="269"/>
      <c r="R166" s="269"/>
      <c r="S166" s="269"/>
      <c r="T166" s="269"/>
      <c r="U166" s="269"/>
      <c r="V166" s="269"/>
      <c r="W166" s="269"/>
      <c r="X166" s="269"/>
      <c r="Y166" s="269"/>
      <c r="Z166" s="269"/>
    </row>
    <row r="167" spans="1:26" ht="13.5" customHeight="1">
      <c r="A167" s="269"/>
      <c r="B167" s="269"/>
      <c r="C167" s="269"/>
      <c r="D167" s="269"/>
      <c r="E167" s="269"/>
      <c r="F167" s="269"/>
      <c r="G167" s="269"/>
      <c r="H167" s="269"/>
      <c r="I167" s="269"/>
      <c r="J167" s="269"/>
      <c r="K167" s="269"/>
      <c r="L167" s="269"/>
      <c r="M167" s="268"/>
      <c r="N167" s="269"/>
      <c r="O167" s="269"/>
      <c r="P167" s="269"/>
      <c r="Q167" s="269"/>
      <c r="R167" s="269"/>
      <c r="S167" s="269"/>
      <c r="T167" s="269"/>
      <c r="U167" s="269"/>
      <c r="V167" s="269"/>
      <c r="W167" s="269"/>
      <c r="X167" s="269"/>
      <c r="Y167" s="269"/>
      <c r="Z167" s="269"/>
    </row>
    <row r="168" spans="1:26" ht="13.5" customHeight="1">
      <c r="A168" s="269"/>
      <c r="B168" s="269"/>
      <c r="C168" s="269"/>
      <c r="D168" s="269"/>
      <c r="E168" s="269"/>
      <c r="F168" s="269"/>
      <c r="G168" s="269"/>
      <c r="H168" s="269"/>
      <c r="I168" s="269"/>
      <c r="J168" s="269"/>
      <c r="K168" s="269"/>
      <c r="L168" s="269"/>
      <c r="M168" s="268"/>
      <c r="N168" s="269"/>
      <c r="O168" s="269"/>
      <c r="P168" s="269"/>
      <c r="Q168" s="269"/>
      <c r="R168" s="269"/>
      <c r="S168" s="269"/>
      <c r="T168" s="269"/>
      <c r="U168" s="269"/>
      <c r="V168" s="269"/>
      <c r="W168" s="269"/>
      <c r="X168" s="269"/>
      <c r="Y168" s="269"/>
      <c r="Z168" s="269"/>
    </row>
    <row r="169" spans="1:26" ht="13.5" customHeight="1">
      <c r="A169" s="269"/>
      <c r="B169" s="269"/>
      <c r="C169" s="269"/>
      <c r="D169" s="269"/>
      <c r="E169" s="269"/>
      <c r="F169" s="269"/>
      <c r="G169" s="269"/>
      <c r="H169" s="269"/>
      <c r="I169" s="269"/>
      <c r="J169" s="269"/>
      <c r="K169" s="269"/>
      <c r="L169" s="269"/>
      <c r="M169" s="268"/>
      <c r="N169" s="269"/>
      <c r="O169" s="269"/>
      <c r="P169" s="269"/>
      <c r="Q169" s="269"/>
      <c r="R169" s="269"/>
      <c r="S169" s="269"/>
      <c r="T169" s="269"/>
      <c r="U169" s="269"/>
      <c r="V169" s="269"/>
      <c r="W169" s="269"/>
      <c r="X169" s="269"/>
      <c r="Y169" s="269"/>
      <c r="Z169" s="269"/>
    </row>
    <row r="170" spans="1:26" ht="13.5" customHeight="1">
      <c r="A170" s="269"/>
      <c r="B170" s="269"/>
      <c r="C170" s="269"/>
      <c r="D170" s="269"/>
      <c r="E170" s="269"/>
      <c r="F170" s="269"/>
      <c r="G170" s="269"/>
      <c r="H170" s="269"/>
      <c r="I170" s="269"/>
      <c r="J170" s="269"/>
      <c r="K170" s="269"/>
      <c r="L170" s="269"/>
      <c r="M170" s="268"/>
      <c r="N170" s="269"/>
      <c r="O170" s="269"/>
      <c r="P170" s="269"/>
      <c r="Q170" s="269"/>
      <c r="R170" s="269"/>
      <c r="S170" s="269"/>
      <c r="T170" s="269"/>
      <c r="U170" s="269"/>
      <c r="V170" s="269"/>
      <c r="W170" s="269"/>
      <c r="X170" s="269"/>
      <c r="Y170" s="269"/>
      <c r="Z170" s="269"/>
    </row>
    <row r="171" spans="1:26" ht="13.5" customHeight="1">
      <c r="A171" s="269"/>
      <c r="B171" s="269"/>
      <c r="C171" s="269"/>
      <c r="D171" s="269"/>
      <c r="E171" s="269"/>
      <c r="F171" s="269"/>
      <c r="G171" s="269"/>
      <c r="H171" s="269"/>
      <c r="I171" s="269"/>
      <c r="J171" s="269"/>
      <c r="K171" s="269"/>
      <c r="L171" s="269"/>
      <c r="M171" s="268"/>
      <c r="N171" s="269"/>
      <c r="O171" s="269"/>
      <c r="P171" s="269"/>
      <c r="Q171" s="269"/>
      <c r="R171" s="269"/>
      <c r="S171" s="269"/>
      <c r="T171" s="269"/>
      <c r="U171" s="269"/>
      <c r="V171" s="269"/>
      <c r="W171" s="269"/>
      <c r="X171" s="269"/>
      <c r="Y171" s="269"/>
      <c r="Z171" s="269"/>
    </row>
    <row r="172" spans="1:26" ht="13.5" customHeight="1">
      <c r="A172" s="269"/>
      <c r="B172" s="269"/>
      <c r="C172" s="269"/>
      <c r="D172" s="269"/>
      <c r="E172" s="269"/>
      <c r="F172" s="269"/>
      <c r="G172" s="269"/>
      <c r="H172" s="269"/>
      <c r="I172" s="269"/>
      <c r="J172" s="269"/>
      <c r="K172" s="269"/>
      <c r="L172" s="269"/>
      <c r="M172" s="268"/>
      <c r="N172" s="269"/>
      <c r="O172" s="269"/>
      <c r="P172" s="269"/>
      <c r="Q172" s="269"/>
      <c r="R172" s="269"/>
      <c r="S172" s="269"/>
      <c r="T172" s="269"/>
      <c r="U172" s="269"/>
      <c r="V172" s="269"/>
      <c r="W172" s="269"/>
      <c r="X172" s="269"/>
      <c r="Y172" s="269"/>
      <c r="Z172" s="269"/>
    </row>
    <row r="173" spans="1:26" ht="13.5" customHeight="1">
      <c r="A173" s="269"/>
      <c r="B173" s="269"/>
      <c r="C173" s="269"/>
      <c r="D173" s="269"/>
      <c r="E173" s="269"/>
      <c r="F173" s="269"/>
      <c r="G173" s="269"/>
      <c r="H173" s="269"/>
      <c r="I173" s="269"/>
      <c r="J173" s="269"/>
      <c r="K173" s="269"/>
      <c r="L173" s="269"/>
      <c r="M173" s="268"/>
      <c r="N173" s="269"/>
      <c r="O173" s="269"/>
      <c r="P173" s="269"/>
      <c r="Q173" s="269"/>
      <c r="R173" s="269"/>
      <c r="S173" s="269"/>
      <c r="T173" s="269"/>
      <c r="U173" s="269"/>
      <c r="V173" s="269"/>
      <c r="W173" s="269"/>
      <c r="X173" s="269"/>
      <c r="Y173" s="269"/>
      <c r="Z173" s="269"/>
    </row>
    <row r="174" spans="1:26" ht="13.5" customHeight="1">
      <c r="A174" s="269"/>
      <c r="B174" s="269"/>
      <c r="C174" s="269"/>
      <c r="D174" s="269"/>
      <c r="E174" s="269"/>
      <c r="F174" s="269"/>
      <c r="G174" s="269"/>
      <c r="H174" s="269"/>
      <c r="I174" s="269"/>
      <c r="J174" s="269"/>
      <c r="K174" s="269"/>
      <c r="L174" s="269"/>
      <c r="M174" s="268"/>
      <c r="N174" s="269"/>
      <c r="O174" s="269"/>
      <c r="P174" s="269"/>
      <c r="Q174" s="269"/>
      <c r="R174" s="269"/>
      <c r="S174" s="269"/>
      <c r="T174" s="269"/>
      <c r="U174" s="269"/>
      <c r="V174" s="269"/>
      <c r="W174" s="269"/>
      <c r="X174" s="269"/>
      <c r="Y174" s="269"/>
      <c r="Z174" s="269"/>
    </row>
    <row r="175" spans="1:26" ht="13.5" customHeight="1">
      <c r="A175" s="269"/>
      <c r="B175" s="269"/>
      <c r="C175" s="269"/>
      <c r="D175" s="269"/>
      <c r="E175" s="269"/>
      <c r="F175" s="269"/>
      <c r="G175" s="269"/>
      <c r="H175" s="269"/>
      <c r="I175" s="269"/>
      <c r="J175" s="269"/>
      <c r="K175" s="269"/>
      <c r="L175" s="269"/>
      <c r="M175" s="268"/>
      <c r="N175" s="269"/>
      <c r="O175" s="269"/>
      <c r="P175" s="269"/>
      <c r="Q175" s="269"/>
      <c r="R175" s="269"/>
      <c r="S175" s="269"/>
      <c r="T175" s="269"/>
      <c r="U175" s="269"/>
      <c r="V175" s="269"/>
      <c r="W175" s="269"/>
      <c r="X175" s="269"/>
      <c r="Y175" s="269"/>
      <c r="Z175" s="269"/>
    </row>
    <row r="176" spans="1:26" ht="13.5" customHeight="1">
      <c r="A176" s="269"/>
      <c r="B176" s="269"/>
      <c r="C176" s="269"/>
      <c r="D176" s="269"/>
      <c r="E176" s="269"/>
      <c r="F176" s="269"/>
      <c r="G176" s="269"/>
      <c r="H176" s="269"/>
      <c r="I176" s="269"/>
      <c r="J176" s="269"/>
      <c r="K176" s="269"/>
      <c r="L176" s="269"/>
      <c r="M176" s="268"/>
      <c r="N176" s="269"/>
      <c r="O176" s="269"/>
      <c r="P176" s="269"/>
      <c r="Q176" s="269"/>
      <c r="R176" s="269"/>
      <c r="S176" s="269"/>
      <c r="T176" s="269"/>
      <c r="U176" s="269"/>
      <c r="V176" s="269"/>
      <c r="W176" s="269"/>
      <c r="X176" s="269"/>
      <c r="Y176" s="269"/>
      <c r="Z176" s="269"/>
    </row>
    <row r="177" spans="1:26" ht="13.5" customHeight="1">
      <c r="A177" s="269"/>
      <c r="B177" s="269"/>
      <c r="C177" s="269"/>
      <c r="D177" s="269"/>
      <c r="E177" s="269"/>
      <c r="F177" s="269"/>
      <c r="G177" s="269"/>
      <c r="H177" s="269"/>
      <c r="I177" s="269"/>
      <c r="J177" s="269"/>
      <c r="K177" s="269"/>
      <c r="L177" s="269"/>
      <c r="M177" s="268"/>
      <c r="N177" s="269"/>
      <c r="O177" s="269"/>
      <c r="P177" s="269"/>
      <c r="Q177" s="269"/>
      <c r="R177" s="269"/>
      <c r="S177" s="269"/>
      <c r="T177" s="269"/>
      <c r="U177" s="269"/>
      <c r="V177" s="269"/>
      <c r="W177" s="269"/>
      <c r="X177" s="269"/>
      <c r="Y177" s="269"/>
      <c r="Z177" s="269"/>
    </row>
    <row r="178" spans="1:26" ht="13.5" customHeight="1">
      <c r="A178" s="269"/>
      <c r="B178" s="269"/>
      <c r="C178" s="269"/>
      <c r="D178" s="269"/>
      <c r="E178" s="269"/>
      <c r="F178" s="269"/>
      <c r="G178" s="269"/>
      <c r="H178" s="269"/>
      <c r="I178" s="269"/>
      <c r="J178" s="269"/>
      <c r="K178" s="269"/>
      <c r="L178" s="269"/>
      <c r="M178" s="268"/>
      <c r="N178" s="269"/>
      <c r="O178" s="269"/>
      <c r="P178" s="269"/>
      <c r="Q178" s="269"/>
      <c r="R178" s="269"/>
      <c r="S178" s="269"/>
      <c r="T178" s="269"/>
      <c r="U178" s="269"/>
      <c r="V178" s="269"/>
      <c r="W178" s="269"/>
      <c r="X178" s="269"/>
      <c r="Y178" s="269"/>
      <c r="Z178" s="269"/>
    </row>
    <row r="179" spans="1:26" ht="13.5" customHeight="1">
      <c r="A179" s="269"/>
      <c r="B179" s="269"/>
      <c r="C179" s="269"/>
      <c r="D179" s="269"/>
      <c r="E179" s="269"/>
      <c r="F179" s="269"/>
      <c r="G179" s="269"/>
      <c r="H179" s="269"/>
      <c r="I179" s="269"/>
      <c r="J179" s="269"/>
      <c r="K179" s="269"/>
      <c r="L179" s="269"/>
      <c r="M179" s="268"/>
      <c r="N179" s="269"/>
      <c r="O179" s="269"/>
      <c r="P179" s="269"/>
      <c r="Q179" s="269"/>
      <c r="R179" s="269"/>
      <c r="S179" s="269"/>
      <c r="T179" s="269"/>
      <c r="U179" s="269"/>
      <c r="V179" s="269"/>
      <c r="W179" s="269"/>
      <c r="X179" s="269"/>
      <c r="Y179" s="269"/>
      <c r="Z179" s="269"/>
    </row>
    <row r="180" spans="1:26" ht="13.5" customHeight="1">
      <c r="A180" s="269"/>
      <c r="B180" s="269"/>
      <c r="C180" s="269"/>
      <c r="D180" s="269"/>
      <c r="E180" s="269"/>
      <c r="F180" s="269"/>
      <c r="G180" s="269"/>
      <c r="H180" s="269"/>
      <c r="I180" s="269"/>
      <c r="J180" s="269"/>
      <c r="K180" s="269"/>
      <c r="L180" s="269"/>
      <c r="M180" s="268"/>
      <c r="N180" s="269"/>
      <c r="O180" s="269"/>
      <c r="P180" s="269"/>
      <c r="Q180" s="269"/>
      <c r="R180" s="269"/>
      <c r="S180" s="269"/>
      <c r="T180" s="269"/>
      <c r="U180" s="269"/>
      <c r="V180" s="269"/>
      <c r="W180" s="269"/>
      <c r="X180" s="269"/>
      <c r="Y180" s="269"/>
      <c r="Z180" s="269"/>
    </row>
    <row r="181" spans="1:26" ht="13.5" customHeight="1">
      <c r="A181" s="269"/>
      <c r="B181" s="269"/>
      <c r="C181" s="269"/>
      <c r="D181" s="269"/>
      <c r="E181" s="269"/>
      <c r="F181" s="269"/>
      <c r="G181" s="269"/>
      <c r="H181" s="269"/>
      <c r="I181" s="269"/>
      <c r="J181" s="269"/>
      <c r="K181" s="269"/>
      <c r="L181" s="269"/>
      <c r="M181" s="268"/>
      <c r="N181" s="269"/>
      <c r="O181" s="269"/>
      <c r="P181" s="269"/>
      <c r="Q181" s="269"/>
      <c r="R181" s="269"/>
      <c r="S181" s="269"/>
      <c r="T181" s="269"/>
      <c r="U181" s="269"/>
      <c r="V181" s="269"/>
      <c r="W181" s="269"/>
      <c r="X181" s="269"/>
      <c r="Y181" s="269"/>
      <c r="Z181" s="269"/>
    </row>
    <row r="182" spans="1:26" ht="13.5" customHeight="1">
      <c r="A182" s="269"/>
      <c r="B182" s="269"/>
      <c r="C182" s="269"/>
      <c r="D182" s="269"/>
      <c r="E182" s="269"/>
      <c r="F182" s="269"/>
      <c r="G182" s="269"/>
      <c r="H182" s="269"/>
      <c r="I182" s="269"/>
      <c r="J182" s="269"/>
      <c r="K182" s="269"/>
      <c r="L182" s="269"/>
      <c r="M182" s="268"/>
      <c r="N182" s="269"/>
      <c r="O182" s="269"/>
      <c r="P182" s="269"/>
      <c r="Q182" s="269"/>
      <c r="R182" s="269"/>
      <c r="S182" s="269"/>
      <c r="T182" s="269"/>
      <c r="U182" s="269"/>
      <c r="V182" s="269"/>
      <c r="W182" s="269"/>
      <c r="X182" s="269"/>
      <c r="Y182" s="269"/>
      <c r="Z182" s="269"/>
    </row>
    <row r="183" spans="1:26" ht="13.5" customHeight="1">
      <c r="A183" s="269"/>
      <c r="B183" s="269"/>
      <c r="C183" s="269"/>
      <c r="D183" s="269"/>
      <c r="E183" s="269"/>
      <c r="F183" s="269"/>
      <c r="G183" s="269"/>
      <c r="H183" s="269"/>
      <c r="I183" s="269"/>
      <c r="J183" s="269"/>
      <c r="K183" s="269"/>
      <c r="L183" s="269"/>
      <c r="M183" s="268"/>
      <c r="N183" s="269"/>
      <c r="O183" s="269"/>
      <c r="P183" s="269"/>
      <c r="Q183" s="269"/>
      <c r="R183" s="269"/>
      <c r="S183" s="269"/>
      <c r="T183" s="269"/>
      <c r="U183" s="269"/>
      <c r="V183" s="269"/>
      <c r="W183" s="269"/>
      <c r="X183" s="269"/>
      <c r="Y183" s="269"/>
      <c r="Z183" s="269"/>
    </row>
    <row r="184" spans="1:26" ht="13.5" customHeight="1">
      <c r="A184" s="269"/>
      <c r="B184" s="269"/>
      <c r="C184" s="269"/>
      <c r="D184" s="269"/>
      <c r="E184" s="269"/>
      <c r="F184" s="269"/>
      <c r="G184" s="269"/>
      <c r="H184" s="269"/>
      <c r="I184" s="269"/>
      <c r="J184" s="269"/>
      <c r="K184" s="269"/>
      <c r="L184" s="269"/>
      <c r="M184" s="268"/>
      <c r="N184" s="269"/>
      <c r="O184" s="269"/>
      <c r="P184" s="269"/>
      <c r="Q184" s="269"/>
      <c r="R184" s="269"/>
      <c r="S184" s="269"/>
      <c r="T184" s="269"/>
      <c r="U184" s="269"/>
      <c r="V184" s="269"/>
      <c r="W184" s="269"/>
      <c r="X184" s="269"/>
      <c r="Y184" s="269"/>
      <c r="Z184" s="269"/>
    </row>
    <row r="185" spans="1:26" ht="13.5" customHeight="1">
      <c r="A185" s="269"/>
      <c r="B185" s="269"/>
      <c r="C185" s="269"/>
      <c r="D185" s="269"/>
      <c r="E185" s="269"/>
      <c r="F185" s="269"/>
      <c r="G185" s="269"/>
      <c r="H185" s="269"/>
      <c r="I185" s="269"/>
      <c r="J185" s="269"/>
      <c r="K185" s="269"/>
      <c r="L185" s="269"/>
      <c r="M185" s="268"/>
      <c r="N185" s="269"/>
      <c r="O185" s="269"/>
      <c r="P185" s="269"/>
      <c r="Q185" s="269"/>
      <c r="R185" s="269"/>
      <c r="S185" s="269"/>
      <c r="T185" s="269"/>
      <c r="U185" s="269"/>
      <c r="V185" s="269"/>
      <c r="W185" s="269"/>
      <c r="X185" s="269"/>
      <c r="Y185" s="269"/>
      <c r="Z185" s="269"/>
    </row>
    <row r="186" spans="1:26" ht="13.5" customHeight="1">
      <c r="A186" s="269"/>
      <c r="B186" s="269"/>
      <c r="C186" s="269"/>
      <c r="D186" s="269"/>
      <c r="E186" s="269"/>
      <c r="F186" s="269"/>
      <c r="G186" s="269"/>
      <c r="H186" s="269"/>
      <c r="I186" s="269"/>
      <c r="J186" s="269"/>
      <c r="K186" s="269"/>
      <c r="L186" s="269"/>
      <c r="M186" s="268"/>
      <c r="N186" s="269"/>
      <c r="O186" s="269"/>
      <c r="P186" s="269"/>
      <c r="Q186" s="269"/>
      <c r="R186" s="269"/>
      <c r="S186" s="269"/>
      <c r="T186" s="269"/>
      <c r="U186" s="269"/>
      <c r="V186" s="269"/>
      <c r="W186" s="269"/>
      <c r="X186" s="269"/>
      <c r="Y186" s="269"/>
      <c r="Z186" s="269"/>
    </row>
    <row r="187" spans="1:26" ht="13.5" customHeight="1">
      <c r="A187" s="269"/>
      <c r="B187" s="269"/>
      <c r="C187" s="269"/>
      <c r="D187" s="269"/>
      <c r="E187" s="269"/>
      <c r="F187" s="269"/>
      <c r="G187" s="269"/>
      <c r="H187" s="269"/>
      <c r="I187" s="269"/>
      <c r="J187" s="269"/>
      <c r="K187" s="269"/>
      <c r="L187" s="269"/>
      <c r="M187" s="268"/>
      <c r="N187" s="269"/>
      <c r="O187" s="269"/>
      <c r="P187" s="269"/>
      <c r="Q187" s="269"/>
      <c r="R187" s="269"/>
      <c r="S187" s="269"/>
      <c r="T187" s="269"/>
      <c r="U187" s="269"/>
      <c r="V187" s="269"/>
      <c r="W187" s="269"/>
      <c r="X187" s="269"/>
      <c r="Y187" s="269"/>
      <c r="Z187" s="269"/>
    </row>
    <row r="188" spans="1:26" ht="13.5" customHeight="1">
      <c r="A188" s="269"/>
      <c r="B188" s="269"/>
      <c r="C188" s="269"/>
      <c r="D188" s="269"/>
      <c r="E188" s="269"/>
      <c r="F188" s="269"/>
      <c r="G188" s="269"/>
      <c r="H188" s="269"/>
      <c r="I188" s="269"/>
      <c r="J188" s="269"/>
      <c r="K188" s="269"/>
      <c r="L188" s="269"/>
      <c r="M188" s="268"/>
      <c r="N188" s="269"/>
      <c r="O188" s="269"/>
      <c r="P188" s="269"/>
      <c r="Q188" s="269"/>
      <c r="R188" s="269"/>
      <c r="S188" s="269"/>
      <c r="T188" s="269"/>
      <c r="U188" s="269"/>
      <c r="V188" s="269"/>
      <c r="W188" s="269"/>
      <c r="X188" s="269"/>
      <c r="Y188" s="269"/>
      <c r="Z188" s="269"/>
    </row>
    <row r="189" spans="1:26" ht="13.5" customHeight="1">
      <c r="A189" s="269"/>
      <c r="B189" s="269"/>
      <c r="C189" s="269"/>
      <c r="D189" s="269"/>
      <c r="E189" s="269"/>
      <c r="F189" s="269"/>
      <c r="G189" s="269"/>
      <c r="H189" s="269"/>
      <c r="I189" s="269"/>
      <c r="J189" s="269"/>
      <c r="K189" s="269"/>
      <c r="L189" s="269"/>
      <c r="M189" s="268"/>
      <c r="N189" s="269"/>
      <c r="O189" s="269"/>
      <c r="P189" s="269"/>
      <c r="Q189" s="269"/>
      <c r="R189" s="269"/>
      <c r="S189" s="269"/>
      <c r="T189" s="269"/>
      <c r="U189" s="269"/>
      <c r="V189" s="269"/>
      <c r="W189" s="269"/>
      <c r="X189" s="269"/>
      <c r="Y189" s="269"/>
      <c r="Z189" s="269"/>
    </row>
    <row r="190" spans="1:26" ht="13.5" customHeight="1">
      <c r="A190" s="269"/>
      <c r="B190" s="269"/>
      <c r="C190" s="269"/>
      <c r="D190" s="269"/>
      <c r="E190" s="269"/>
      <c r="F190" s="269"/>
      <c r="G190" s="269"/>
      <c r="H190" s="269"/>
      <c r="I190" s="269"/>
      <c r="J190" s="269"/>
      <c r="K190" s="269"/>
      <c r="L190" s="269"/>
      <c r="M190" s="268"/>
      <c r="N190" s="269"/>
      <c r="O190" s="269"/>
      <c r="P190" s="269"/>
      <c r="Q190" s="269"/>
      <c r="R190" s="269"/>
      <c r="S190" s="269"/>
      <c r="T190" s="269"/>
      <c r="U190" s="269"/>
      <c r="V190" s="269"/>
      <c r="W190" s="269"/>
      <c r="X190" s="269"/>
      <c r="Y190" s="269"/>
      <c r="Z190" s="269"/>
    </row>
    <row r="191" spans="1:26" ht="13.5" customHeight="1">
      <c r="A191" s="269"/>
      <c r="B191" s="269"/>
      <c r="C191" s="269"/>
      <c r="D191" s="269"/>
      <c r="E191" s="269"/>
      <c r="F191" s="269"/>
      <c r="G191" s="269"/>
      <c r="H191" s="269"/>
      <c r="I191" s="269"/>
      <c r="J191" s="269"/>
      <c r="K191" s="269"/>
      <c r="L191" s="269"/>
      <c r="M191" s="268"/>
      <c r="N191" s="269"/>
      <c r="O191" s="269"/>
      <c r="P191" s="269"/>
      <c r="Q191" s="269"/>
      <c r="R191" s="269"/>
      <c r="S191" s="269"/>
      <c r="T191" s="269"/>
      <c r="U191" s="269"/>
      <c r="V191" s="269"/>
      <c r="W191" s="269"/>
      <c r="X191" s="269"/>
      <c r="Y191" s="269"/>
      <c r="Z191" s="269"/>
    </row>
    <row r="192" spans="1:26" ht="13.5" customHeight="1">
      <c r="A192" s="269"/>
      <c r="B192" s="269"/>
      <c r="C192" s="269"/>
      <c r="D192" s="269"/>
      <c r="E192" s="269"/>
      <c r="F192" s="269"/>
      <c r="G192" s="269"/>
      <c r="H192" s="269"/>
      <c r="I192" s="269"/>
      <c r="J192" s="269"/>
      <c r="K192" s="269"/>
      <c r="L192" s="269"/>
      <c r="M192" s="268"/>
      <c r="N192" s="269"/>
      <c r="O192" s="269"/>
      <c r="P192" s="269"/>
      <c r="Q192" s="269"/>
      <c r="R192" s="269"/>
      <c r="S192" s="269"/>
      <c r="T192" s="269"/>
      <c r="U192" s="269"/>
      <c r="V192" s="269"/>
      <c r="W192" s="269"/>
      <c r="X192" s="269"/>
      <c r="Y192" s="269"/>
      <c r="Z192" s="269"/>
    </row>
    <row r="193" spans="1:26" ht="13.5" customHeight="1">
      <c r="A193" s="269"/>
      <c r="B193" s="269"/>
      <c r="C193" s="269"/>
      <c r="D193" s="269"/>
      <c r="E193" s="269"/>
      <c r="F193" s="269"/>
      <c r="G193" s="269"/>
      <c r="H193" s="269"/>
      <c r="I193" s="269"/>
      <c r="J193" s="269"/>
      <c r="K193" s="269"/>
      <c r="L193" s="269"/>
      <c r="M193" s="268"/>
      <c r="N193" s="269"/>
      <c r="O193" s="269"/>
      <c r="P193" s="269"/>
      <c r="Q193" s="269"/>
      <c r="R193" s="269"/>
      <c r="S193" s="269"/>
      <c r="T193" s="269"/>
      <c r="U193" s="269"/>
      <c r="V193" s="269"/>
      <c r="W193" s="269"/>
      <c r="X193" s="269"/>
      <c r="Y193" s="269"/>
      <c r="Z193" s="269"/>
    </row>
    <row r="194" spans="1:26" ht="13.5" customHeight="1">
      <c r="A194" s="269"/>
      <c r="B194" s="269"/>
      <c r="C194" s="269"/>
      <c r="D194" s="269"/>
      <c r="E194" s="269"/>
      <c r="F194" s="269"/>
      <c r="G194" s="269"/>
      <c r="H194" s="269"/>
      <c r="I194" s="269"/>
      <c r="J194" s="269"/>
      <c r="K194" s="269"/>
      <c r="L194" s="269"/>
      <c r="M194" s="268"/>
      <c r="N194" s="269"/>
      <c r="O194" s="269"/>
      <c r="P194" s="269"/>
      <c r="Q194" s="269"/>
      <c r="R194" s="269"/>
      <c r="S194" s="269"/>
      <c r="T194" s="269"/>
      <c r="U194" s="269"/>
      <c r="V194" s="269"/>
      <c r="W194" s="269"/>
      <c r="X194" s="269"/>
      <c r="Y194" s="269"/>
      <c r="Z194" s="269"/>
    </row>
    <row r="195" spans="1:26" ht="13.5" customHeight="1">
      <c r="A195" s="269"/>
      <c r="B195" s="269"/>
      <c r="C195" s="269"/>
      <c r="D195" s="269"/>
      <c r="E195" s="269"/>
      <c r="F195" s="269"/>
      <c r="G195" s="269"/>
      <c r="H195" s="269"/>
      <c r="I195" s="269"/>
      <c r="J195" s="269"/>
      <c r="K195" s="269"/>
      <c r="L195" s="269"/>
      <c r="M195" s="268"/>
      <c r="N195" s="269"/>
      <c r="O195" s="269"/>
      <c r="P195" s="269"/>
      <c r="Q195" s="269"/>
      <c r="R195" s="269"/>
      <c r="S195" s="269"/>
      <c r="T195" s="269"/>
      <c r="U195" s="269"/>
      <c r="V195" s="269"/>
      <c r="W195" s="269"/>
      <c r="X195" s="269"/>
      <c r="Y195" s="269"/>
      <c r="Z195" s="269"/>
    </row>
    <row r="196" spans="1:26" ht="13.5" customHeight="1">
      <c r="A196" s="269"/>
      <c r="B196" s="269"/>
      <c r="C196" s="269"/>
      <c r="D196" s="269"/>
      <c r="E196" s="269"/>
      <c r="F196" s="269"/>
      <c r="G196" s="269"/>
      <c r="H196" s="269"/>
      <c r="I196" s="269"/>
      <c r="J196" s="269"/>
      <c r="K196" s="269"/>
      <c r="L196" s="269"/>
      <c r="M196" s="268"/>
      <c r="N196" s="269"/>
      <c r="O196" s="269"/>
      <c r="P196" s="269"/>
      <c r="Q196" s="269"/>
      <c r="R196" s="269"/>
      <c r="S196" s="269"/>
      <c r="T196" s="269"/>
      <c r="U196" s="269"/>
      <c r="V196" s="269"/>
      <c r="W196" s="269"/>
      <c r="X196" s="269"/>
      <c r="Y196" s="269"/>
      <c r="Z196" s="269"/>
    </row>
    <row r="197" spans="1:26" ht="13.5" customHeight="1">
      <c r="A197" s="269"/>
      <c r="B197" s="269"/>
      <c r="C197" s="269"/>
      <c r="D197" s="269"/>
      <c r="E197" s="269"/>
      <c r="F197" s="269"/>
      <c r="G197" s="269"/>
      <c r="H197" s="269"/>
      <c r="I197" s="269"/>
      <c r="J197" s="269"/>
      <c r="K197" s="269"/>
      <c r="L197" s="269"/>
      <c r="M197" s="268"/>
      <c r="N197" s="269"/>
      <c r="O197" s="269"/>
      <c r="P197" s="269"/>
      <c r="Q197" s="269"/>
      <c r="R197" s="269"/>
      <c r="S197" s="269"/>
      <c r="T197" s="269"/>
      <c r="U197" s="269"/>
      <c r="V197" s="269"/>
      <c r="W197" s="269"/>
      <c r="X197" s="269"/>
      <c r="Y197" s="269"/>
      <c r="Z197" s="269"/>
    </row>
    <row r="198" spans="1:26" ht="13.5" customHeight="1">
      <c r="A198" s="269"/>
      <c r="B198" s="269"/>
      <c r="C198" s="269"/>
      <c r="D198" s="269"/>
      <c r="E198" s="269"/>
      <c r="F198" s="269"/>
      <c r="G198" s="269"/>
      <c r="H198" s="269"/>
      <c r="I198" s="269"/>
      <c r="J198" s="269"/>
      <c r="K198" s="269"/>
      <c r="L198" s="269"/>
      <c r="M198" s="268"/>
      <c r="N198" s="269"/>
      <c r="O198" s="269"/>
      <c r="P198" s="269"/>
      <c r="Q198" s="269"/>
      <c r="R198" s="269"/>
      <c r="S198" s="269"/>
      <c r="T198" s="269"/>
      <c r="U198" s="269"/>
      <c r="V198" s="269"/>
      <c r="W198" s="269"/>
      <c r="X198" s="269"/>
      <c r="Y198" s="269"/>
      <c r="Z198" s="269"/>
    </row>
    <row r="199" spans="1:26" ht="13.5" customHeight="1">
      <c r="A199" s="269"/>
      <c r="B199" s="269"/>
      <c r="C199" s="269"/>
      <c r="D199" s="269"/>
      <c r="E199" s="269"/>
      <c r="F199" s="269"/>
      <c r="G199" s="269"/>
      <c r="H199" s="269"/>
      <c r="I199" s="269"/>
      <c r="J199" s="269"/>
      <c r="K199" s="269"/>
      <c r="L199" s="269"/>
      <c r="M199" s="268"/>
      <c r="N199" s="269"/>
      <c r="O199" s="269"/>
      <c r="P199" s="269"/>
      <c r="Q199" s="269"/>
      <c r="R199" s="269"/>
      <c r="S199" s="269"/>
      <c r="T199" s="269"/>
      <c r="U199" s="269"/>
      <c r="V199" s="269"/>
      <c r="W199" s="269"/>
      <c r="X199" s="269"/>
      <c r="Y199" s="269"/>
      <c r="Z199" s="269"/>
    </row>
    <row r="200" spans="1:26" ht="13.5" customHeight="1">
      <c r="A200" s="269"/>
      <c r="B200" s="269"/>
      <c r="C200" s="269"/>
      <c r="D200" s="269"/>
      <c r="E200" s="269"/>
      <c r="F200" s="269"/>
      <c r="G200" s="269"/>
      <c r="H200" s="269"/>
      <c r="I200" s="269"/>
      <c r="J200" s="269"/>
      <c r="K200" s="269"/>
      <c r="L200" s="269"/>
      <c r="M200" s="268"/>
      <c r="N200" s="269"/>
      <c r="O200" s="269"/>
      <c r="P200" s="269"/>
      <c r="Q200" s="269"/>
      <c r="R200" s="269"/>
      <c r="S200" s="269"/>
      <c r="T200" s="269"/>
      <c r="U200" s="269"/>
      <c r="V200" s="269"/>
      <c r="W200" s="269"/>
      <c r="X200" s="269"/>
      <c r="Y200" s="269"/>
      <c r="Z200" s="269"/>
    </row>
    <row r="201" spans="1:26" ht="13.5" customHeight="1">
      <c r="A201" s="269"/>
      <c r="B201" s="269"/>
      <c r="C201" s="269"/>
      <c r="D201" s="269"/>
      <c r="E201" s="269"/>
      <c r="F201" s="269"/>
      <c r="G201" s="269"/>
      <c r="H201" s="269"/>
      <c r="I201" s="269"/>
      <c r="J201" s="269"/>
      <c r="K201" s="269"/>
      <c r="L201" s="269"/>
      <c r="M201" s="268"/>
      <c r="N201" s="269"/>
      <c r="O201" s="269"/>
      <c r="P201" s="269"/>
      <c r="Q201" s="269"/>
      <c r="R201" s="269"/>
      <c r="S201" s="269"/>
      <c r="T201" s="269"/>
      <c r="U201" s="269"/>
      <c r="V201" s="269"/>
      <c r="W201" s="269"/>
      <c r="X201" s="269"/>
      <c r="Y201" s="269"/>
      <c r="Z201" s="269"/>
    </row>
    <row r="202" spans="1:26" ht="13.5" customHeight="1">
      <c r="A202" s="269"/>
      <c r="B202" s="269"/>
      <c r="C202" s="269"/>
      <c r="D202" s="269"/>
      <c r="E202" s="269"/>
      <c r="F202" s="269"/>
      <c r="G202" s="269"/>
      <c r="H202" s="269"/>
      <c r="I202" s="269"/>
      <c r="J202" s="269"/>
      <c r="K202" s="269"/>
      <c r="L202" s="269"/>
      <c r="M202" s="268"/>
      <c r="N202" s="269"/>
      <c r="O202" s="269"/>
      <c r="P202" s="269"/>
      <c r="Q202" s="269"/>
      <c r="R202" s="269"/>
      <c r="S202" s="269"/>
      <c r="T202" s="269"/>
      <c r="U202" s="269"/>
      <c r="V202" s="269"/>
      <c r="W202" s="269"/>
      <c r="X202" s="269"/>
      <c r="Y202" s="269"/>
      <c r="Z202" s="269"/>
    </row>
    <row r="203" spans="1:26" ht="13.5" customHeight="1">
      <c r="A203" s="269"/>
      <c r="B203" s="269"/>
      <c r="C203" s="269"/>
      <c r="D203" s="269"/>
      <c r="E203" s="269"/>
      <c r="F203" s="269"/>
      <c r="G203" s="269"/>
      <c r="H203" s="269"/>
      <c r="I203" s="269"/>
      <c r="J203" s="269"/>
      <c r="K203" s="269"/>
      <c r="L203" s="269"/>
      <c r="M203" s="268"/>
      <c r="N203" s="269"/>
      <c r="O203" s="269"/>
      <c r="P203" s="269"/>
      <c r="Q203" s="269"/>
      <c r="R203" s="269"/>
      <c r="S203" s="269"/>
      <c r="T203" s="269"/>
      <c r="U203" s="269"/>
      <c r="V203" s="269"/>
      <c r="W203" s="269"/>
      <c r="X203" s="269"/>
      <c r="Y203" s="269"/>
      <c r="Z203" s="269"/>
    </row>
    <row r="204" spans="1:26" ht="13.5" customHeight="1">
      <c r="A204" s="269"/>
      <c r="B204" s="269"/>
      <c r="C204" s="269"/>
      <c r="D204" s="269"/>
      <c r="E204" s="269"/>
      <c r="F204" s="269"/>
      <c r="G204" s="269"/>
      <c r="H204" s="269"/>
      <c r="I204" s="269"/>
      <c r="J204" s="269"/>
      <c r="K204" s="269"/>
      <c r="L204" s="269"/>
      <c r="M204" s="268"/>
      <c r="N204" s="269"/>
      <c r="O204" s="269"/>
      <c r="P204" s="269"/>
      <c r="Q204" s="269"/>
      <c r="R204" s="269"/>
      <c r="S204" s="269"/>
      <c r="T204" s="269"/>
      <c r="U204" s="269"/>
      <c r="V204" s="269"/>
      <c r="W204" s="269"/>
      <c r="X204" s="269"/>
      <c r="Y204" s="269"/>
      <c r="Z204" s="269"/>
    </row>
    <row r="205" spans="1:26" ht="13.5" customHeight="1">
      <c r="A205" s="269"/>
      <c r="B205" s="269"/>
      <c r="C205" s="269"/>
      <c r="D205" s="269"/>
      <c r="E205" s="269"/>
      <c r="F205" s="269"/>
      <c r="G205" s="269"/>
      <c r="H205" s="269"/>
      <c r="I205" s="269"/>
      <c r="J205" s="269"/>
      <c r="K205" s="269"/>
      <c r="L205" s="269"/>
      <c r="M205" s="268"/>
      <c r="N205" s="269"/>
      <c r="O205" s="269"/>
      <c r="P205" s="269"/>
      <c r="Q205" s="269"/>
      <c r="R205" s="269"/>
      <c r="S205" s="269"/>
      <c r="T205" s="269"/>
      <c r="U205" s="269"/>
      <c r="V205" s="269"/>
      <c r="W205" s="269"/>
      <c r="X205" s="269"/>
      <c r="Y205" s="269"/>
      <c r="Z205" s="269"/>
    </row>
    <row r="206" spans="1:26" ht="13.5" customHeight="1">
      <c r="A206" s="269"/>
      <c r="B206" s="269"/>
      <c r="C206" s="269"/>
      <c r="D206" s="269"/>
      <c r="E206" s="269"/>
      <c r="F206" s="269"/>
      <c r="G206" s="269"/>
      <c r="H206" s="269"/>
      <c r="I206" s="269"/>
      <c r="J206" s="269"/>
      <c r="K206" s="269"/>
      <c r="L206" s="269"/>
      <c r="M206" s="268"/>
      <c r="N206" s="269"/>
      <c r="O206" s="269"/>
      <c r="P206" s="269"/>
      <c r="Q206" s="269"/>
      <c r="R206" s="269"/>
      <c r="S206" s="269"/>
      <c r="T206" s="269"/>
      <c r="U206" s="269"/>
      <c r="V206" s="269"/>
      <c r="W206" s="269"/>
      <c r="X206" s="269"/>
      <c r="Y206" s="269"/>
      <c r="Z206" s="269"/>
    </row>
    <row r="207" spans="1:26" ht="13.5" customHeight="1">
      <c r="A207" s="269"/>
      <c r="B207" s="269"/>
      <c r="C207" s="269"/>
      <c r="D207" s="269"/>
      <c r="E207" s="269"/>
      <c r="F207" s="269"/>
      <c r="G207" s="269"/>
      <c r="H207" s="269"/>
      <c r="I207" s="269"/>
      <c r="J207" s="269"/>
      <c r="K207" s="269"/>
      <c r="L207" s="269"/>
      <c r="M207" s="268"/>
      <c r="N207" s="269"/>
      <c r="O207" s="269"/>
      <c r="P207" s="269"/>
      <c r="Q207" s="269"/>
      <c r="R207" s="269"/>
      <c r="S207" s="269"/>
      <c r="T207" s="269"/>
      <c r="U207" s="269"/>
      <c r="V207" s="269"/>
      <c r="W207" s="269"/>
      <c r="X207" s="269"/>
      <c r="Y207" s="269"/>
      <c r="Z207" s="269"/>
    </row>
    <row r="208" spans="1:26" ht="13.5" customHeight="1">
      <c r="A208" s="269"/>
      <c r="B208" s="269"/>
      <c r="C208" s="269"/>
      <c r="D208" s="269"/>
      <c r="E208" s="269"/>
      <c r="F208" s="269"/>
      <c r="G208" s="269"/>
      <c r="H208" s="269"/>
      <c r="I208" s="269"/>
      <c r="J208" s="269"/>
      <c r="K208" s="269"/>
      <c r="L208" s="269"/>
      <c r="M208" s="268"/>
      <c r="N208" s="269"/>
      <c r="O208" s="269"/>
      <c r="P208" s="269"/>
      <c r="Q208" s="269"/>
      <c r="R208" s="269"/>
      <c r="S208" s="269"/>
      <c r="T208" s="269"/>
      <c r="U208" s="269"/>
      <c r="V208" s="269"/>
      <c r="W208" s="269"/>
      <c r="X208" s="269"/>
      <c r="Y208" s="269"/>
      <c r="Z208" s="269"/>
    </row>
    <row r="209" spans="1:26" ht="13.5" customHeight="1">
      <c r="A209" s="269"/>
      <c r="B209" s="269"/>
      <c r="C209" s="269"/>
      <c r="D209" s="269"/>
      <c r="E209" s="269"/>
      <c r="F209" s="269"/>
      <c r="G209" s="269"/>
      <c r="H209" s="269"/>
      <c r="I209" s="269"/>
      <c r="J209" s="269"/>
      <c r="K209" s="269"/>
      <c r="L209" s="269"/>
      <c r="M209" s="268"/>
      <c r="N209" s="269"/>
      <c r="O209" s="269"/>
      <c r="P209" s="269"/>
      <c r="Q209" s="269"/>
      <c r="R209" s="269"/>
      <c r="S209" s="269"/>
      <c r="T209" s="269"/>
      <c r="U209" s="269"/>
      <c r="V209" s="269"/>
      <c r="W209" s="269"/>
      <c r="X209" s="269"/>
      <c r="Y209" s="269"/>
      <c r="Z209" s="269"/>
    </row>
    <row r="210" spans="1:26" ht="13.5" customHeight="1">
      <c r="A210" s="269"/>
      <c r="B210" s="269"/>
      <c r="C210" s="269"/>
      <c r="D210" s="269"/>
      <c r="E210" s="269"/>
      <c r="F210" s="269"/>
      <c r="G210" s="269"/>
      <c r="H210" s="269"/>
      <c r="I210" s="269"/>
      <c r="J210" s="269"/>
      <c r="K210" s="269"/>
      <c r="L210" s="269"/>
      <c r="M210" s="268"/>
      <c r="N210" s="269"/>
      <c r="O210" s="269"/>
      <c r="P210" s="269"/>
      <c r="Q210" s="269"/>
      <c r="R210" s="269"/>
      <c r="S210" s="269"/>
      <c r="T210" s="269"/>
      <c r="U210" s="269"/>
      <c r="V210" s="269"/>
      <c r="W210" s="269"/>
      <c r="X210" s="269"/>
      <c r="Y210" s="269"/>
      <c r="Z210" s="269"/>
    </row>
    <row r="211" spans="1:26" ht="13.5" customHeight="1">
      <c r="A211" s="269"/>
      <c r="B211" s="269"/>
      <c r="C211" s="269"/>
      <c r="D211" s="269"/>
      <c r="E211" s="269"/>
      <c r="F211" s="269"/>
      <c r="G211" s="269"/>
      <c r="H211" s="269"/>
      <c r="I211" s="269"/>
      <c r="J211" s="269"/>
      <c r="K211" s="269"/>
      <c r="L211" s="269"/>
      <c r="M211" s="268"/>
      <c r="N211" s="269"/>
      <c r="O211" s="269"/>
      <c r="P211" s="269"/>
      <c r="Q211" s="269"/>
      <c r="R211" s="269"/>
      <c r="S211" s="269"/>
      <c r="T211" s="269"/>
      <c r="U211" s="269"/>
      <c r="V211" s="269"/>
      <c r="W211" s="269"/>
      <c r="X211" s="269"/>
      <c r="Y211" s="269"/>
      <c r="Z211" s="269"/>
    </row>
    <row r="212" spans="1:26" ht="13.5" customHeight="1">
      <c r="A212" s="269"/>
      <c r="B212" s="269"/>
      <c r="C212" s="269"/>
      <c r="D212" s="269"/>
      <c r="E212" s="269"/>
      <c r="F212" s="269"/>
      <c r="G212" s="269"/>
      <c r="H212" s="269"/>
      <c r="I212" s="269"/>
      <c r="J212" s="269"/>
      <c r="K212" s="269"/>
      <c r="L212" s="269"/>
      <c r="M212" s="268"/>
      <c r="N212" s="269"/>
      <c r="O212" s="269"/>
      <c r="P212" s="269"/>
      <c r="Q212" s="269"/>
      <c r="R212" s="269"/>
      <c r="S212" s="269"/>
      <c r="T212" s="269"/>
      <c r="U212" s="269"/>
      <c r="V212" s="269"/>
      <c r="W212" s="269"/>
      <c r="X212" s="269"/>
      <c r="Y212" s="269"/>
      <c r="Z212" s="269"/>
    </row>
    <row r="213" spans="1:26" ht="13.5" customHeight="1">
      <c r="A213" s="269"/>
      <c r="B213" s="269"/>
      <c r="C213" s="269"/>
      <c r="D213" s="269"/>
      <c r="E213" s="269"/>
      <c r="F213" s="269"/>
      <c r="G213" s="269"/>
      <c r="H213" s="269"/>
      <c r="I213" s="269"/>
      <c r="J213" s="269"/>
      <c r="K213" s="269"/>
      <c r="L213" s="269"/>
      <c r="M213" s="268"/>
      <c r="N213" s="269"/>
      <c r="O213" s="269"/>
      <c r="P213" s="269"/>
      <c r="Q213" s="269"/>
      <c r="R213" s="269"/>
      <c r="S213" s="269"/>
      <c r="T213" s="269"/>
      <c r="U213" s="269"/>
      <c r="V213" s="269"/>
      <c r="W213" s="269"/>
      <c r="X213" s="269"/>
      <c r="Y213" s="269"/>
      <c r="Z213" s="269"/>
    </row>
    <row r="214" spans="1:26" ht="13.5" customHeight="1">
      <c r="A214" s="269"/>
      <c r="B214" s="269"/>
      <c r="C214" s="269"/>
      <c r="D214" s="269"/>
      <c r="E214" s="269"/>
      <c r="F214" s="269"/>
      <c r="G214" s="269"/>
      <c r="H214" s="269"/>
      <c r="I214" s="269"/>
      <c r="J214" s="269"/>
      <c r="K214" s="269"/>
      <c r="L214" s="269"/>
      <c r="M214" s="268"/>
      <c r="N214" s="269"/>
      <c r="O214" s="269"/>
      <c r="P214" s="269"/>
      <c r="Q214" s="269"/>
      <c r="R214" s="269"/>
      <c r="S214" s="269"/>
      <c r="T214" s="269"/>
      <c r="U214" s="269"/>
      <c r="V214" s="269"/>
      <c r="W214" s="269"/>
      <c r="X214" s="269"/>
      <c r="Y214" s="269"/>
      <c r="Z214" s="269"/>
    </row>
    <row r="215" spans="1:26" ht="13.5" customHeight="1">
      <c r="A215" s="269"/>
      <c r="B215" s="269"/>
      <c r="C215" s="269"/>
      <c r="D215" s="269"/>
      <c r="E215" s="269"/>
      <c r="F215" s="269"/>
      <c r="G215" s="269"/>
      <c r="H215" s="269"/>
      <c r="I215" s="269"/>
      <c r="J215" s="269"/>
      <c r="K215" s="269"/>
      <c r="L215" s="269"/>
      <c r="M215" s="268"/>
      <c r="N215" s="269"/>
      <c r="O215" s="269"/>
      <c r="P215" s="269"/>
      <c r="Q215" s="269"/>
      <c r="R215" s="269"/>
      <c r="S215" s="269"/>
      <c r="T215" s="269"/>
      <c r="U215" s="269"/>
      <c r="V215" s="269"/>
      <c r="W215" s="269"/>
      <c r="X215" s="269"/>
      <c r="Y215" s="269"/>
      <c r="Z215" s="269"/>
    </row>
    <row r="216" spans="1:26" ht="13.5" customHeight="1">
      <c r="A216" s="269"/>
      <c r="B216" s="269"/>
      <c r="C216" s="269"/>
      <c r="D216" s="269"/>
      <c r="E216" s="269"/>
      <c r="F216" s="269"/>
      <c r="G216" s="269"/>
      <c r="H216" s="269"/>
      <c r="I216" s="269"/>
      <c r="J216" s="269"/>
      <c r="K216" s="269"/>
      <c r="L216" s="269"/>
      <c r="M216" s="268"/>
      <c r="N216" s="269"/>
      <c r="O216" s="269"/>
      <c r="P216" s="269"/>
      <c r="Q216" s="269"/>
      <c r="R216" s="269"/>
      <c r="S216" s="269"/>
      <c r="T216" s="269"/>
      <c r="U216" s="269"/>
      <c r="V216" s="269"/>
      <c r="W216" s="269"/>
      <c r="X216" s="269"/>
      <c r="Y216" s="269"/>
      <c r="Z216" s="269"/>
    </row>
    <row r="217" spans="1:26" ht="13.5" customHeight="1">
      <c r="A217" s="269"/>
      <c r="B217" s="269"/>
      <c r="C217" s="269"/>
      <c r="D217" s="269"/>
      <c r="E217" s="269"/>
      <c r="F217" s="269"/>
      <c r="G217" s="269"/>
      <c r="H217" s="269"/>
      <c r="I217" s="269"/>
      <c r="J217" s="269"/>
      <c r="K217" s="269"/>
      <c r="L217" s="269"/>
      <c r="M217" s="268"/>
      <c r="N217" s="269"/>
      <c r="O217" s="269"/>
      <c r="P217" s="269"/>
      <c r="Q217" s="269"/>
      <c r="R217" s="269"/>
      <c r="S217" s="269"/>
      <c r="T217" s="269"/>
      <c r="U217" s="269"/>
      <c r="V217" s="269"/>
      <c r="W217" s="269"/>
      <c r="X217" s="269"/>
      <c r="Y217" s="269"/>
      <c r="Z217" s="269"/>
    </row>
    <row r="218" spans="1:26" ht="13.5" customHeight="1">
      <c r="A218" s="269"/>
      <c r="B218" s="269"/>
      <c r="C218" s="269"/>
      <c r="D218" s="269"/>
      <c r="E218" s="269"/>
      <c r="F218" s="269"/>
      <c r="G218" s="269"/>
      <c r="H218" s="269"/>
      <c r="I218" s="269"/>
      <c r="J218" s="269"/>
      <c r="K218" s="269"/>
      <c r="L218" s="269"/>
      <c r="M218" s="268"/>
      <c r="N218" s="269"/>
      <c r="O218" s="269"/>
      <c r="P218" s="269"/>
      <c r="Q218" s="269"/>
      <c r="R218" s="269"/>
      <c r="S218" s="269"/>
      <c r="T218" s="269"/>
      <c r="U218" s="269"/>
      <c r="V218" s="269"/>
      <c r="W218" s="269"/>
      <c r="X218" s="269"/>
      <c r="Y218" s="269"/>
      <c r="Z218" s="269"/>
    </row>
    <row r="219" spans="1:26" ht="13.5" customHeight="1">
      <c r="A219" s="269"/>
      <c r="B219" s="269"/>
      <c r="C219" s="269"/>
      <c r="D219" s="269"/>
      <c r="E219" s="269"/>
      <c r="F219" s="269"/>
      <c r="G219" s="269"/>
      <c r="H219" s="269"/>
      <c r="I219" s="269"/>
      <c r="J219" s="269"/>
      <c r="K219" s="269"/>
      <c r="L219" s="269"/>
      <c r="M219" s="268"/>
      <c r="N219" s="269"/>
      <c r="O219" s="269"/>
      <c r="P219" s="269"/>
      <c r="Q219" s="269"/>
      <c r="R219" s="269"/>
      <c r="S219" s="269"/>
      <c r="T219" s="269"/>
      <c r="U219" s="269"/>
      <c r="V219" s="269"/>
      <c r="W219" s="269"/>
      <c r="X219" s="269"/>
      <c r="Y219" s="269"/>
      <c r="Z219" s="269"/>
    </row>
    <row r="220" spans="1:26" ht="13.5" customHeight="1">
      <c r="A220" s="269"/>
      <c r="B220" s="269"/>
      <c r="C220" s="269"/>
      <c r="D220" s="269"/>
      <c r="E220" s="269"/>
      <c r="F220" s="269"/>
      <c r="G220" s="269"/>
      <c r="H220" s="269"/>
      <c r="I220" s="269"/>
      <c r="J220" s="269"/>
      <c r="K220" s="269"/>
      <c r="L220" s="269"/>
      <c r="M220" s="268"/>
      <c r="N220" s="269"/>
      <c r="O220" s="269"/>
      <c r="P220" s="269"/>
      <c r="Q220" s="269"/>
      <c r="R220" s="269"/>
      <c r="S220" s="269"/>
      <c r="T220" s="269"/>
      <c r="U220" s="269"/>
      <c r="V220" s="269"/>
      <c r="W220" s="269"/>
      <c r="X220" s="269"/>
      <c r="Y220" s="269"/>
      <c r="Z220" s="269"/>
    </row>
    <row r="221" spans="1:26" ht="13.5" customHeight="1">
      <c r="A221" s="269"/>
      <c r="B221" s="269"/>
      <c r="C221" s="269"/>
      <c r="D221" s="269"/>
      <c r="E221" s="269"/>
      <c r="F221" s="269"/>
      <c r="G221" s="269"/>
      <c r="H221" s="269"/>
      <c r="I221" s="269"/>
      <c r="J221" s="269"/>
      <c r="K221" s="269"/>
      <c r="L221" s="269"/>
      <c r="M221" s="268"/>
      <c r="N221" s="269"/>
      <c r="O221" s="269"/>
      <c r="P221" s="269"/>
      <c r="Q221" s="269"/>
      <c r="R221" s="269"/>
      <c r="S221" s="269"/>
      <c r="T221" s="269"/>
      <c r="U221" s="269"/>
      <c r="V221" s="269"/>
      <c r="W221" s="269"/>
      <c r="X221" s="269"/>
      <c r="Y221" s="269"/>
      <c r="Z221" s="269"/>
    </row>
    <row r="222" spans="1:26" ht="13.5" customHeight="1">
      <c r="A222" s="269"/>
      <c r="B222" s="269"/>
      <c r="C222" s="269"/>
      <c r="D222" s="269"/>
      <c r="E222" s="269"/>
      <c r="F222" s="269"/>
      <c r="G222" s="269"/>
      <c r="H222" s="269"/>
      <c r="I222" s="269"/>
      <c r="J222" s="269"/>
      <c r="K222" s="269"/>
      <c r="L222" s="269"/>
      <c r="M222" s="268"/>
      <c r="N222" s="269"/>
      <c r="O222" s="269"/>
      <c r="P222" s="269"/>
      <c r="Q222" s="269"/>
      <c r="R222" s="269"/>
      <c r="S222" s="269"/>
      <c r="T222" s="269"/>
      <c r="U222" s="269"/>
      <c r="V222" s="269"/>
      <c r="W222" s="269"/>
      <c r="X222" s="269"/>
      <c r="Y222" s="269"/>
      <c r="Z222" s="269"/>
    </row>
    <row r="223" spans="1:26" ht="13.5" customHeight="1">
      <c r="A223" s="269"/>
      <c r="B223" s="269"/>
      <c r="C223" s="269"/>
      <c r="D223" s="269"/>
      <c r="E223" s="269"/>
      <c r="F223" s="269"/>
      <c r="G223" s="269"/>
      <c r="H223" s="269"/>
      <c r="I223" s="269"/>
      <c r="J223" s="269"/>
      <c r="K223" s="269"/>
      <c r="L223" s="269"/>
      <c r="M223" s="268"/>
      <c r="N223" s="269"/>
      <c r="O223" s="269"/>
      <c r="P223" s="269"/>
      <c r="Q223" s="269"/>
      <c r="R223" s="269"/>
      <c r="S223" s="269"/>
      <c r="T223" s="269"/>
      <c r="U223" s="269"/>
      <c r="V223" s="269"/>
      <c r="W223" s="269"/>
      <c r="X223" s="269"/>
      <c r="Y223" s="269"/>
      <c r="Z223" s="269"/>
    </row>
    <row r="224" spans="1:26" ht="13.5" customHeight="1">
      <c r="A224" s="269"/>
      <c r="B224" s="269"/>
      <c r="C224" s="269"/>
      <c r="D224" s="269"/>
      <c r="E224" s="269"/>
      <c r="F224" s="269"/>
      <c r="G224" s="269"/>
      <c r="H224" s="269"/>
      <c r="I224" s="269"/>
      <c r="J224" s="269"/>
      <c r="K224" s="269"/>
      <c r="L224" s="269"/>
      <c r="M224" s="268"/>
      <c r="N224" s="269"/>
      <c r="O224" s="269"/>
      <c r="P224" s="269"/>
      <c r="Q224" s="269"/>
      <c r="R224" s="269"/>
      <c r="S224" s="269"/>
      <c r="T224" s="269"/>
      <c r="U224" s="269"/>
      <c r="V224" s="269"/>
      <c r="W224" s="269"/>
      <c r="X224" s="269"/>
      <c r="Y224" s="269"/>
      <c r="Z224" s="269"/>
    </row>
    <row r="225" spans="1:26" ht="13.5" customHeight="1">
      <c r="A225" s="269"/>
      <c r="B225" s="269"/>
      <c r="C225" s="269"/>
      <c r="D225" s="269"/>
      <c r="E225" s="269"/>
      <c r="F225" s="269"/>
      <c r="G225" s="269"/>
      <c r="H225" s="269"/>
      <c r="I225" s="269"/>
      <c r="J225" s="269"/>
      <c r="K225" s="269"/>
      <c r="L225" s="269"/>
      <c r="M225" s="268"/>
      <c r="N225" s="269"/>
      <c r="O225" s="269"/>
      <c r="P225" s="269"/>
      <c r="Q225" s="269"/>
      <c r="R225" s="269"/>
      <c r="S225" s="269"/>
      <c r="T225" s="269"/>
      <c r="U225" s="269"/>
      <c r="V225" s="269"/>
      <c r="W225" s="269"/>
      <c r="X225" s="269"/>
      <c r="Y225" s="269"/>
      <c r="Z225" s="269"/>
    </row>
    <row r="226" spans="1:26" ht="13.5" customHeight="1">
      <c r="A226" s="269"/>
      <c r="B226" s="269"/>
      <c r="C226" s="269"/>
      <c r="D226" s="269"/>
      <c r="E226" s="269"/>
      <c r="F226" s="269"/>
      <c r="G226" s="269"/>
      <c r="H226" s="269"/>
      <c r="I226" s="269"/>
      <c r="J226" s="269"/>
      <c r="K226" s="269"/>
      <c r="L226" s="269"/>
      <c r="M226" s="268"/>
      <c r="N226" s="269"/>
      <c r="O226" s="269"/>
      <c r="P226" s="269"/>
      <c r="Q226" s="269"/>
      <c r="R226" s="269"/>
      <c r="S226" s="269"/>
      <c r="T226" s="269"/>
      <c r="U226" s="269"/>
      <c r="V226" s="269"/>
      <c r="W226" s="269"/>
      <c r="X226" s="269"/>
      <c r="Y226" s="269"/>
      <c r="Z226" s="269"/>
    </row>
    <row r="227" spans="1:26" ht="13.5" customHeight="1">
      <c r="A227" s="269"/>
      <c r="B227" s="269"/>
      <c r="C227" s="269"/>
      <c r="D227" s="269"/>
      <c r="E227" s="269"/>
      <c r="F227" s="269"/>
      <c r="G227" s="269"/>
      <c r="H227" s="269"/>
      <c r="I227" s="269"/>
      <c r="J227" s="269"/>
      <c r="K227" s="269"/>
      <c r="L227" s="269"/>
      <c r="M227" s="268"/>
      <c r="N227" s="269"/>
      <c r="O227" s="269"/>
      <c r="P227" s="269"/>
      <c r="Q227" s="269"/>
      <c r="R227" s="269"/>
      <c r="S227" s="269"/>
      <c r="T227" s="269"/>
      <c r="U227" s="269"/>
      <c r="V227" s="269"/>
      <c r="W227" s="269"/>
      <c r="X227" s="269"/>
      <c r="Y227" s="269"/>
      <c r="Z227" s="269"/>
    </row>
    <row r="228" spans="1:26" ht="13.5" customHeight="1">
      <c r="A228" s="269"/>
      <c r="B228" s="269"/>
      <c r="C228" s="269"/>
      <c r="D228" s="269"/>
      <c r="E228" s="269"/>
      <c r="F228" s="269"/>
      <c r="G228" s="269"/>
      <c r="H228" s="269"/>
      <c r="I228" s="269"/>
      <c r="J228" s="269"/>
      <c r="K228" s="269"/>
      <c r="L228" s="269"/>
      <c r="M228" s="268"/>
      <c r="N228" s="269"/>
      <c r="O228" s="269"/>
      <c r="P228" s="269"/>
      <c r="Q228" s="269"/>
      <c r="R228" s="269"/>
      <c r="S228" s="269"/>
      <c r="T228" s="269"/>
      <c r="U228" s="269"/>
      <c r="V228" s="269"/>
      <c r="W228" s="269"/>
      <c r="X228" s="269"/>
      <c r="Y228" s="269"/>
      <c r="Z228" s="269"/>
    </row>
    <row r="229" spans="1:26" ht="13.5" customHeight="1">
      <c r="A229" s="269"/>
      <c r="B229" s="269"/>
      <c r="C229" s="269"/>
      <c r="D229" s="269"/>
      <c r="E229" s="269"/>
      <c r="F229" s="269"/>
      <c r="G229" s="269"/>
      <c r="H229" s="269"/>
      <c r="I229" s="269"/>
      <c r="J229" s="269"/>
      <c r="K229" s="269"/>
      <c r="L229" s="269"/>
      <c r="M229" s="268"/>
      <c r="N229" s="269"/>
      <c r="O229" s="269"/>
      <c r="P229" s="269"/>
      <c r="Q229" s="269"/>
      <c r="R229" s="269"/>
      <c r="S229" s="269"/>
      <c r="T229" s="269"/>
      <c r="U229" s="269"/>
      <c r="V229" s="269"/>
      <c r="W229" s="269"/>
      <c r="X229" s="269"/>
      <c r="Y229" s="269"/>
      <c r="Z229" s="269"/>
    </row>
    <row r="230" spans="1:26" ht="13.5" customHeight="1">
      <c r="A230" s="269"/>
      <c r="B230" s="269"/>
      <c r="C230" s="269"/>
      <c r="D230" s="269"/>
      <c r="E230" s="269"/>
      <c r="F230" s="269"/>
      <c r="G230" s="269"/>
      <c r="H230" s="269"/>
      <c r="I230" s="269"/>
      <c r="J230" s="269"/>
      <c r="K230" s="269"/>
      <c r="L230" s="269"/>
      <c r="M230" s="268"/>
      <c r="N230" s="269"/>
      <c r="O230" s="269"/>
      <c r="P230" s="269"/>
      <c r="Q230" s="269"/>
      <c r="R230" s="269"/>
      <c r="S230" s="269"/>
      <c r="T230" s="269"/>
      <c r="U230" s="269"/>
      <c r="V230" s="269"/>
      <c r="W230" s="269"/>
      <c r="X230" s="269"/>
      <c r="Y230" s="269"/>
      <c r="Z230" s="269"/>
    </row>
    <row r="231" spans="1:26" ht="13.5" customHeight="1">
      <c r="A231" s="269"/>
      <c r="B231" s="269"/>
      <c r="C231" s="269"/>
      <c r="D231" s="269"/>
      <c r="E231" s="269"/>
      <c r="F231" s="269"/>
      <c r="G231" s="269"/>
      <c r="H231" s="269"/>
      <c r="I231" s="269"/>
      <c r="J231" s="269"/>
      <c r="K231" s="269"/>
      <c r="L231" s="269"/>
      <c r="M231" s="268"/>
      <c r="N231" s="269"/>
      <c r="O231" s="269"/>
      <c r="P231" s="269"/>
      <c r="Q231" s="269"/>
      <c r="R231" s="269"/>
      <c r="S231" s="269"/>
      <c r="T231" s="269"/>
      <c r="U231" s="269"/>
      <c r="V231" s="269"/>
      <c r="W231" s="269"/>
      <c r="X231" s="269"/>
      <c r="Y231" s="269"/>
      <c r="Z231" s="269"/>
    </row>
    <row r="232" spans="1:26" ht="13.5" customHeight="1">
      <c r="A232" s="269"/>
      <c r="B232" s="269"/>
      <c r="C232" s="269"/>
      <c r="D232" s="269"/>
      <c r="E232" s="269"/>
      <c r="F232" s="269"/>
      <c r="G232" s="269"/>
      <c r="H232" s="269"/>
      <c r="I232" s="269"/>
      <c r="J232" s="269"/>
      <c r="K232" s="269"/>
      <c r="L232" s="269"/>
      <c r="M232" s="268"/>
      <c r="N232" s="269"/>
      <c r="O232" s="269"/>
      <c r="P232" s="269"/>
      <c r="Q232" s="269"/>
      <c r="R232" s="269"/>
      <c r="S232" s="269"/>
      <c r="T232" s="269"/>
      <c r="U232" s="269"/>
      <c r="V232" s="269"/>
      <c r="W232" s="269"/>
      <c r="X232" s="269"/>
      <c r="Y232" s="269"/>
      <c r="Z232" s="269"/>
    </row>
    <row r="233" spans="1:26" ht="13.5" customHeight="1">
      <c r="A233" s="269"/>
      <c r="B233" s="269"/>
      <c r="C233" s="269"/>
      <c r="D233" s="269"/>
      <c r="E233" s="269"/>
      <c r="F233" s="269"/>
      <c r="G233" s="269"/>
      <c r="H233" s="269"/>
      <c r="I233" s="269"/>
      <c r="J233" s="269"/>
      <c r="K233" s="269"/>
      <c r="L233" s="269"/>
      <c r="M233" s="268"/>
      <c r="N233" s="269"/>
      <c r="O233" s="269"/>
      <c r="P233" s="269"/>
      <c r="Q233" s="269"/>
      <c r="R233" s="269"/>
      <c r="S233" s="269"/>
      <c r="T233" s="269"/>
      <c r="U233" s="269"/>
      <c r="V233" s="269"/>
      <c r="W233" s="269"/>
      <c r="X233" s="269"/>
      <c r="Y233" s="269"/>
      <c r="Z233" s="269"/>
    </row>
    <row r="234" spans="1:26" ht="13.5" customHeight="1">
      <c r="A234" s="269"/>
      <c r="B234" s="269"/>
      <c r="C234" s="269"/>
      <c r="D234" s="269"/>
      <c r="E234" s="269"/>
      <c r="F234" s="269"/>
      <c r="G234" s="269"/>
      <c r="H234" s="269"/>
      <c r="I234" s="269"/>
      <c r="J234" s="269"/>
      <c r="K234" s="269"/>
      <c r="L234" s="269"/>
      <c r="M234" s="268"/>
      <c r="N234" s="269"/>
      <c r="O234" s="269"/>
      <c r="P234" s="269"/>
      <c r="Q234" s="269"/>
      <c r="R234" s="269"/>
      <c r="S234" s="269"/>
      <c r="T234" s="269"/>
      <c r="U234" s="269"/>
      <c r="V234" s="269"/>
      <c r="W234" s="269"/>
      <c r="X234" s="269"/>
      <c r="Y234" s="269"/>
      <c r="Z234" s="269"/>
    </row>
    <row r="235" spans="1:26" ht="13.5" customHeight="1">
      <c r="A235" s="269"/>
      <c r="B235" s="269"/>
      <c r="C235" s="269"/>
      <c r="D235" s="269"/>
      <c r="E235" s="269"/>
      <c r="F235" s="269"/>
      <c r="G235" s="269"/>
      <c r="H235" s="269"/>
      <c r="I235" s="269"/>
      <c r="J235" s="269"/>
      <c r="K235" s="269"/>
      <c r="L235" s="269"/>
      <c r="M235" s="268"/>
      <c r="N235" s="269"/>
      <c r="O235" s="269"/>
      <c r="P235" s="269"/>
      <c r="Q235" s="269"/>
      <c r="R235" s="269"/>
      <c r="S235" s="269"/>
      <c r="T235" s="269"/>
      <c r="U235" s="269"/>
      <c r="V235" s="269"/>
      <c r="W235" s="269"/>
      <c r="X235" s="269"/>
      <c r="Y235" s="269"/>
      <c r="Z235" s="269"/>
    </row>
    <row r="236" spans="1:26" ht="13.5" customHeight="1">
      <c r="A236" s="269"/>
      <c r="B236" s="269"/>
      <c r="C236" s="269"/>
      <c r="D236" s="269"/>
      <c r="E236" s="269"/>
      <c r="F236" s="269"/>
      <c r="G236" s="269"/>
      <c r="H236" s="269"/>
      <c r="I236" s="269"/>
      <c r="J236" s="269"/>
      <c r="K236" s="269"/>
      <c r="L236" s="269"/>
      <c r="M236" s="268"/>
      <c r="N236" s="269"/>
      <c r="O236" s="269"/>
      <c r="P236" s="269"/>
      <c r="Q236" s="269"/>
      <c r="R236" s="269"/>
      <c r="S236" s="269"/>
      <c r="T236" s="269"/>
      <c r="U236" s="269"/>
      <c r="V236" s="269"/>
      <c r="W236" s="269"/>
      <c r="X236" s="269"/>
      <c r="Y236" s="269"/>
      <c r="Z236" s="269"/>
    </row>
    <row r="237" spans="1:26" ht="13.5" customHeight="1">
      <c r="A237" s="269"/>
      <c r="B237" s="269"/>
      <c r="C237" s="269"/>
      <c r="D237" s="269"/>
      <c r="E237" s="269"/>
      <c r="F237" s="269"/>
      <c r="G237" s="269"/>
      <c r="H237" s="269"/>
      <c r="I237" s="269"/>
      <c r="J237" s="269"/>
      <c r="K237" s="269"/>
      <c r="L237" s="269"/>
      <c r="M237" s="268"/>
      <c r="N237" s="269"/>
      <c r="O237" s="269"/>
      <c r="P237" s="269"/>
      <c r="Q237" s="269"/>
      <c r="R237" s="269"/>
      <c r="S237" s="269"/>
      <c r="T237" s="269"/>
      <c r="U237" s="269"/>
      <c r="V237" s="269"/>
      <c r="W237" s="269"/>
      <c r="X237" s="269"/>
      <c r="Y237" s="269"/>
      <c r="Z237" s="269"/>
    </row>
    <row r="238" spans="1:26" ht="13.5" customHeight="1">
      <c r="A238" s="269"/>
      <c r="B238" s="269"/>
      <c r="C238" s="269"/>
      <c r="D238" s="269"/>
      <c r="E238" s="269"/>
      <c r="F238" s="269"/>
      <c r="G238" s="269"/>
      <c r="H238" s="269"/>
      <c r="I238" s="269"/>
      <c r="J238" s="269"/>
      <c r="K238" s="269"/>
      <c r="L238" s="269"/>
      <c r="M238" s="268"/>
      <c r="N238" s="269"/>
      <c r="O238" s="269"/>
      <c r="P238" s="269"/>
      <c r="Q238" s="269"/>
      <c r="R238" s="269"/>
      <c r="S238" s="269"/>
      <c r="T238" s="269"/>
      <c r="U238" s="269"/>
      <c r="V238" s="269"/>
      <c r="W238" s="269"/>
      <c r="X238" s="269"/>
      <c r="Y238" s="269"/>
      <c r="Z238" s="269"/>
    </row>
    <row r="239" spans="1:26" ht="13.5" customHeight="1">
      <c r="A239" s="269"/>
      <c r="B239" s="269"/>
      <c r="C239" s="269"/>
      <c r="D239" s="269"/>
      <c r="E239" s="269"/>
      <c r="F239" s="269"/>
      <c r="G239" s="269"/>
      <c r="H239" s="269"/>
      <c r="I239" s="269"/>
      <c r="J239" s="269"/>
      <c r="K239" s="269"/>
      <c r="L239" s="269"/>
      <c r="M239" s="268"/>
      <c r="N239" s="269"/>
      <c r="O239" s="269"/>
      <c r="P239" s="269"/>
      <c r="Q239" s="269"/>
      <c r="R239" s="269"/>
      <c r="S239" s="269"/>
      <c r="T239" s="269"/>
      <c r="U239" s="269"/>
      <c r="V239" s="269"/>
      <c r="W239" s="269"/>
      <c r="X239" s="269"/>
      <c r="Y239" s="269"/>
      <c r="Z239" s="269"/>
    </row>
    <row r="240" spans="1:26" ht="13.5" customHeight="1">
      <c r="A240" s="269"/>
      <c r="B240" s="269"/>
      <c r="C240" s="269"/>
      <c r="D240" s="269"/>
      <c r="E240" s="269"/>
      <c r="F240" s="269"/>
      <c r="G240" s="269"/>
      <c r="H240" s="269"/>
      <c r="I240" s="269"/>
      <c r="J240" s="269"/>
      <c r="K240" s="269"/>
      <c r="L240" s="269"/>
      <c r="M240" s="268"/>
      <c r="N240" s="269"/>
      <c r="O240" s="269"/>
      <c r="P240" s="269"/>
      <c r="Q240" s="269"/>
      <c r="R240" s="269"/>
      <c r="S240" s="269"/>
      <c r="T240" s="269"/>
      <c r="U240" s="269"/>
      <c r="V240" s="269"/>
      <c r="W240" s="269"/>
      <c r="X240" s="269"/>
      <c r="Y240" s="269"/>
      <c r="Z240" s="269"/>
    </row>
    <row r="241" spans="1:26" ht="13.5" customHeight="1">
      <c r="A241" s="269"/>
      <c r="B241" s="269"/>
      <c r="C241" s="269"/>
      <c r="D241" s="269"/>
      <c r="E241" s="269"/>
      <c r="F241" s="269"/>
      <c r="G241" s="269"/>
      <c r="H241" s="269"/>
      <c r="I241" s="269"/>
      <c r="J241" s="269"/>
      <c r="K241" s="269"/>
      <c r="L241" s="269"/>
      <c r="M241" s="268"/>
      <c r="N241" s="269"/>
      <c r="O241" s="269"/>
      <c r="P241" s="269"/>
      <c r="Q241" s="269"/>
      <c r="R241" s="269"/>
      <c r="S241" s="269"/>
      <c r="T241" s="269"/>
      <c r="U241" s="269"/>
      <c r="V241" s="269"/>
      <c r="W241" s="269"/>
      <c r="X241" s="269"/>
      <c r="Y241" s="269"/>
      <c r="Z241" s="269"/>
    </row>
    <row r="242" spans="1:26" ht="13.5" customHeight="1">
      <c r="A242" s="269"/>
      <c r="B242" s="269"/>
      <c r="C242" s="269"/>
      <c r="D242" s="269"/>
      <c r="E242" s="269"/>
      <c r="F242" s="269"/>
      <c r="G242" s="269"/>
      <c r="H242" s="269"/>
      <c r="I242" s="269"/>
      <c r="J242" s="269"/>
      <c r="K242" s="269"/>
      <c r="L242" s="269"/>
      <c r="M242" s="268"/>
      <c r="N242" s="269"/>
      <c r="O242" s="269"/>
      <c r="P242" s="269"/>
      <c r="Q242" s="269"/>
      <c r="R242" s="269"/>
      <c r="S242" s="269"/>
      <c r="T242" s="269"/>
      <c r="U242" s="269"/>
      <c r="V242" s="269"/>
      <c r="W242" s="269"/>
      <c r="X242" s="269"/>
      <c r="Y242" s="269"/>
      <c r="Z242" s="269"/>
    </row>
    <row r="243" spans="1:26" ht="13.5" customHeight="1">
      <c r="A243" s="269"/>
      <c r="B243" s="269"/>
      <c r="C243" s="269"/>
      <c r="D243" s="269"/>
      <c r="E243" s="269"/>
      <c r="F243" s="269"/>
      <c r="G243" s="269"/>
      <c r="H243" s="269"/>
      <c r="I243" s="269"/>
      <c r="J243" s="269"/>
      <c r="K243" s="269"/>
      <c r="L243" s="269"/>
      <c r="M243" s="268"/>
      <c r="N243" s="269"/>
      <c r="O243" s="269"/>
      <c r="P243" s="269"/>
      <c r="Q243" s="269"/>
      <c r="R243" s="269"/>
      <c r="S243" s="269"/>
      <c r="T243" s="269"/>
      <c r="U243" s="269"/>
      <c r="V243" s="269"/>
      <c r="W243" s="269"/>
      <c r="X243" s="269"/>
      <c r="Y243" s="269"/>
      <c r="Z243" s="269"/>
    </row>
    <row r="244" spans="1:26" ht="13.5" customHeight="1">
      <c r="A244" s="269"/>
      <c r="B244" s="269"/>
      <c r="C244" s="269"/>
      <c r="D244" s="269"/>
      <c r="E244" s="269"/>
      <c r="F244" s="269"/>
      <c r="G244" s="269"/>
      <c r="H244" s="269"/>
      <c r="I244" s="269"/>
      <c r="J244" s="269"/>
      <c r="K244" s="269"/>
      <c r="L244" s="269"/>
      <c r="M244" s="268"/>
      <c r="N244" s="269"/>
      <c r="O244" s="269"/>
      <c r="P244" s="269"/>
      <c r="Q244" s="269"/>
      <c r="R244" s="269"/>
      <c r="S244" s="269"/>
      <c r="T244" s="269"/>
      <c r="U244" s="269"/>
      <c r="V244" s="269"/>
      <c r="W244" s="269"/>
      <c r="X244" s="269"/>
      <c r="Y244" s="269"/>
      <c r="Z244" s="269"/>
    </row>
    <row r="245" spans="1:26" ht="13.5" customHeight="1">
      <c r="A245" s="269"/>
      <c r="B245" s="269"/>
      <c r="C245" s="269"/>
      <c r="D245" s="269"/>
      <c r="E245" s="269"/>
      <c r="F245" s="269"/>
      <c r="G245" s="269"/>
      <c r="H245" s="269"/>
      <c r="I245" s="269"/>
      <c r="J245" s="269"/>
      <c r="K245" s="269"/>
      <c r="L245" s="269"/>
      <c r="M245" s="268"/>
      <c r="N245" s="269"/>
      <c r="O245" s="269"/>
      <c r="P245" s="269"/>
      <c r="Q245" s="269"/>
      <c r="R245" s="269"/>
      <c r="S245" s="269"/>
      <c r="T245" s="269"/>
      <c r="U245" s="269"/>
      <c r="V245" s="269"/>
      <c r="W245" s="269"/>
      <c r="X245" s="269"/>
      <c r="Y245" s="269"/>
      <c r="Z245" s="269"/>
    </row>
    <row r="246" spans="1:26" ht="13.5" customHeight="1">
      <c r="A246" s="269"/>
      <c r="B246" s="269"/>
      <c r="C246" s="269"/>
      <c r="D246" s="269"/>
      <c r="E246" s="269"/>
      <c r="F246" s="269"/>
      <c r="G246" s="269"/>
      <c r="H246" s="269"/>
      <c r="I246" s="269"/>
      <c r="J246" s="269"/>
      <c r="K246" s="269"/>
      <c r="L246" s="269"/>
      <c r="M246" s="268"/>
      <c r="N246" s="269"/>
      <c r="O246" s="269"/>
      <c r="P246" s="269"/>
      <c r="Q246" s="269"/>
      <c r="R246" s="269"/>
      <c r="S246" s="269"/>
      <c r="T246" s="269"/>
      <c r="U246" s="269"/>
      <c r="V246" s="269"/>
      <c r="W246" s="269"/>
      <c r="X246" s="269"/>
      <c r="Y246" s="269"/>
      <c r="Z246" s="269"/>
    </row>
    <row r="247" spans="1:26" ht="13.5" customHeight="1">
      <c r="A247" s="269"/>
      <c r="B247" s="269"/>
      <c r="C247" s="269"/>
      <c r="D247" s="269"/>
      <c r="E247" s="269"/>
      <c r="F247" s="269"/>
      <c r="G247" s="269"/>
      <c r="H247" s="269"/>
      <c r="I247" s="269"/>
      <c r="J247" s="269"/>
      <c r="K247" s="269"/>
      <c r="L247" s="269"/>
      <c r="M247" s="268"/>
      <c r="N247" s="269"/>
      <c r="O247" s="269"/>
      <c r="P247" s="269"/>
      <c r="Q247" s="269"/>
      <c r="R247" s="269"/>
      <c r="S247" s="269"/>
      <c r="T247" s="269"/>
      <c r="U247" s="269"/>
      <c r="V247" s="269"/>
      <c r="W247" s="269"/>
      <c r="X247" s="269"/>
      <c r="Y247" s="269"/>
      <c r="Z247" s="269"/>
    </row>
    <row r="248" spans="1:26" ht="13.5" customHeight="1">
      <c r="A248" s="269"/>
      <c r="B248" s="269"/>
      <c r="C248" s="269"/>
      <c r="D248" s="269"/>
      <c r="E248" s="269"/>
      <c r="F248" s="269"/>
      <c r="G248" s="269"/>
      <c r="H248" s="269"/>
      <c r="I248" s="269"/>
      <c r="J248" s="269"/>
      <c r="K248" s="269"/>
      <c r="L248" s="269"/>
      <c r="M248" s="268"/>
      <c r="N248" s="269"/>
      <c r="O248" s="269"/>
      <c r="P248" s="269"/>
      <c r="Q248" s="269"/>
      <c r="R248" s="269"/>
      <c r="S248" s="269"/>
      <c r="T248" s="269"/>
      <c r="U248" s="269"/>
      <c r="V248" s="269"/>
      <c r="W248" s="269"/>
      <c r="X248" s="269"/>
      <c r="Y248" s="269"/>
      <c r="Z248" s="269"/>
    </row>
    <row r="249" spans="1:26" ht="13.5" customHeight="1">
      <c r="A249" s="269"/>
      <c r="B249" s="269"/>
      <c r="C249" s="269"/>
      <c r="D249" s="269"/>
      <c r="E249" s="269"/>
      <c r="F249" s="269"/>
      <c r="G249" s="269"/>
      <c r="H249" s="269"/>
      <c r="I249" s="269"/>
      <c r="J249" s="269"/>
      <c r="K249" s="269"/>
      <c r="L249" s="269"/>
      <c r="M249" s="268"/>
      <c r="N249" s="269"/>
      <c r="O249" s="269"/>
      <c r="P249" s="269"/>
      <c r="Q249" s="269"/>
      <c r="R249" s="269"/>
      <c r="S249" s="269"/>
      <c r="T249" s="269"/>
      <c r="U249" s="269"/>
      <c r="V249" s="269"/>
      <c r="W249" s="269"/>
      <c r="X249" s="269"/>
      <c r="Y249" s="269"/>
      <c r="Z249" s="269"/>
    </row>
    <row r="250" spans="1:26" ht="13.5" customHeight="1">
      <c r="A250" s="269"/>
      <c r="B250" s="269"/>
      <c r="C250" s="269"/>
      <c r="D250" s="269"/>
      <c r="E250" s="269"/>
      <c r="F250" s="269"/>
      <c r="G250" s="269"/>
      <c r="H250" s="269"/>
      <c r="I250" s="269"/>
      <c r="J250" s="269"/>
      <c r="K250" s="269"/>
      <c r="L250" s="269"/>
      <c r="M250" s="268"/>
      <c r="N250" s="269"/>
      <c r="O250" s="269"/>
      <c r="P250" s="269"/>
      <c r="Q250" s="269"/>
      <c r="R250" s="269"/>
      <c r="S250" s="269"/>
      <c r="T250" s="269"/>
      <c r="U250" s="269"/>
      <c r="V250" s="269"/>
      <c r="W250" s="269"/>
      <c r="X250" s="269"/>
      <c r="Y250" s="269"/>
      <c r="Z250" s="269"/>
    </row>
    <row r="251" spans="1:26" ht="13.5" customHeight="1">
      <c r="A251" s="269"/>
      <c r="B251" s="269"/>
      <c r="C251" s="269"/>
      <c r="D251" s="269"/>
      <c r="E251" s="269"/>
      <c r="F251" s="269"/>
      <c r="G251" s="269"/>
      <c r="H251" s="269"/>
      <c r="I251" s="269"/>
      <c r="J251" s="269"/>
      <c r="K251" s="269"/>
      <c r="L251" s="269"/>
      <c r="M251" s="268"/>
      <c r="N251" s="269"/>
      <c r="O251" s="269"/>
      <c r="P251" s="269"/>
      <c r="Q251" s="269"/>
      <c r="R251" s="269"/>
      <c r="S251" s="269"/>
      <c r="T251" s="269"/>
      <c r="U251" s="269"/>
      <c r="V251" s="269"/>
      <c r="W251" s="269"/>
      <c r="X251" s="269"/>
      <c r="Y251" s="269"/>
      <c r="Z251" s="269"/>
    </row>
    <row r="252" spans="1:26" ht="13.5" customHeight="1">
      <c r="A252" s="269"/>
      <c r="B252" s="269"/>
      <c r="C252" s="269"/>
      <c r="D252" s="269"/>
      <c r="E252" s="269"/>
      <c r="F252" s="269"/>
      <c r="G252" s="269"/>
      <c r="H252" s="269"/>
      <c r="I252" s="269"/>
      <c r="J252" s="269"/>
      <c r="K252" s="269"/>
      <c r="L252" s="269"/>
      <c r="M252" s="268"/>
      <c r="N252" s="269"/>
      <c r="O252" s="269"/>
      <c r="P252" s="269"/>
      <c r="Q252" s="269"/>
      <c r="R252" s="269"/>
      <c r="S252" s="269"/>
      <c r="T252" s="269"/>
      <c r="U252" s="269"/>
      <c r="V252" s="269"/>
      <c r="W252" s="269"/>
      <c r="X252" s="269"/>
      <c r="Y252" s="269"/>
      <c r="Z252" s="269"/>
    </row>
    <row r="253" spans="1:26" ht="13.5" customHeight="1">
      <c r="A253" s="269"/>
      <c r="B253" s="269"/>
      <c r="C253" s="269"/>
      <c r="D253" s="269"/>
      <c r="E253" s="269"/>
      <c r="F253" s="269"/>
      <c r="G253" s="269"/>
      <c r="H253" s="269"/>
      <c r="I253" s="269"/>
      <c r="J253" s="269"/>
      <c r="K253" s="269"/>
      <c r="L253" s="269"/>
      <c r="M253" s="268"/>
      <c r="N253" s="269"/>
      <c r="O253" s="269"/>
      <c r="P253" s="269"/>
      <c r="Q253" s="269"/>
      <c r="R253" s="269"/>
      <c r="S253" s="269"/>
      <c r="T253" s="269"/>
      <c r="U253" s="269"/>
      <c r="V253" s="269"/>
      <c r="W253" s="269"/>
      <c r="X253" s="269"/>
      <c r="Y253" s="269"/>
      <c r="Z253" s="269"/>
    </row>
    <row r="254" spans="1:26" ht="13.5" customHeight="1">
      <c r="A254" s="269"/>
      <c r="B254" s="269"/>
      <c r="C254" s="269"/>
      <c r="D254" s="269"/>
      <c r="E254" s="269"/>
      <c r="F254" s="269"/>
      <c r="G254" s="269"/>
      <c r="H254" s="269"/>
      <c r="I254" s="269"/>
      <c r="J254" s="269"/>
      <c r="K254" s="269"/>
      <c r="L254" s="269"/>
      <c r="M254" s="268"/>
      <c r="N254" s="269"/>
      <c r="O254" s="269"/>
      <c r="P254" s="269"/>
      <c r="Q254" s="269"/>
      <c r="R254" s="269"/>
      <c r="S254" s="269"/>
      <c r="T254" s="269"/>
      <c r="U254" s="269"/>
      <c r="V254" s="269"/>
      <c r="W254" s="269"/>
      <c r="X254" s="269"/>
      <c r="Y254" s="269"/>
      <c r="Z254" s="269"/>
    </row>
    <row r="255" spans="1:26" ht="13.5" customHeight="1">
      <c r="A255" s="269"/>
      <c r="B255" s="269"/>
      <c r="C255" s="269"/>
      <c r="D255" s="269"/>
      <c r="E255" s="269"/>
      <c r="F255" s="269"/>
      <c r="G255" s="269"/>
      <c r="H255" s="269"/>
      <c r="I255" s="269"/>
      <c r="J255" s="269"/>
      <c r="K255" s="269"/>
      <c r="L255" s="269"/>
      <c r="M255" s="268"/>
      <c r="N255" s="269"/>
      <c r="O255" s="269"/>
      <c r="P255" s="269"/>
      <c r="Q255" s="269"/>
      <c r="R255" s="269"/>
      <c r="S255" s="269"/>
      <c r="T255" s="269"/>
      <c r="U255" s="269"/>
      <c r="V255" s="269"/>
      <c r="W255" s="269"/>
      <c r="X255" s="269"/>
      <c r="Y255" s="269"/>
      <c r="Z255" s="269"/>
    </row>
    <row r="256" spans="1:26" ht="13.5" customHeight="1">
      <c r="A256" s="269"/>
      <c r="B256" s="269"/>
      <c r="C256" s="269"/>
      <c r="D256" s="269"/>
      <c r="E256" s="269"/>
      <c r="F256" s="269"/>
      <c r="G256" s="269"/>
      <c r="H256" s="269"/>
      <c r="I256" s="269"/>
      <c r="J256" s="269"/>
      <c r="K256" s="269"/>
      <c r="L256" s="269"/>
      <c r="M256" s="268"/>
      <c r="N256" s="269"/>
      <c r="O256" s="269"/>
      <c r="P256" s="269"/>
      <c r="Q256" s="269"/>
      <c r="R256" s="269"/>
      <c r="S256" s="269"/>
      <c r="T256" s="269"/>
      <c r="U256" s="269"/>
      <c r="V256" s="269"/>
      <c r="W256" s="269"/>
      <c r="X256" s="269"/>
      <c r="Y256" s="269"/>
      <c r="Z256" s="269"/>
    </row>
    <row r="257" spans="1:26" ht="13.5" customHeight="1">
      <c r="A257" s="269"/>
      <c r="B257" s="269"/>
      <c r="C257" s="269"/>
      <c r="D257" s="269"/>
      <c r="E257" s="269"/>
      <c r="F257" s="269"/>
      <c r="G257" s="269"/>
      <c r="H257" s="269"/>
      <c r="I257" s="269"/>
      <c r="J257" s="269"/>
      <c r="K257" s="269"/>
      <c r="L257" s="269"/>
      <c r="M257" s="268"/>
      <c r="N257" s="269"/>
      <c r="O257" s="269"/>
      <c r="P257" s="269"/>
      <c r="Q257" s="269"/>
      <c r="R257" s="269"/>
      <c r="S257" s="269"/>
      <c r="T257" s="269"/>
      <c r="U257" s="269"/>
      <c r="V257" s="269"/>
      <c r="W257" s="269"/>
      <c r="X257" s="269"/>
      <c r="Y257" s="269"/>
      <c r="Z257" s="269"/>
    </row>
    <row r="258" spans="1:26" ht="13.5" customHeight="1">
      <c r="A258" s="269"/>
      <c r="B258" s="269"/>
      <c r="C258" s="269"/>
      <c r="D258" s="269"/>
      <c r="E258" s="269"/>
      <c r="F258" s="269"/>
      <c r="G258" s="269"/>
      <c r="H258" s="269"/>
      <c r="I258" s="269"/>
      <c r="J258" s="269"/>
      <c r="K258" s="269"/>
      <c r="L258" s="269"/>
      <c r="M258" s="268"/>
      <c r="N258" s="269"/>
      <c r="O258" s="269"/>
      <c r="P258" s="269"/>
      <c r="Q258" s="269"/>
      <c r="R258" s="269"/>
      <c r="S258" s="269"/>
      <c r="T258" s="269"/>
      <c r="U258" s="269"/>
      <c r="V258" s="269"/>
      <c r="W258" s="269"/>
      <c r="X258" s="269"/>
      <c r="Y258" s="269"/>
      <c r="Z258" s="269"/>
    </row>
    <row r="259" spans="1:26" ht="13.5" customHeight="1">
      <c r="A259" s="269"/>
      <c r="B259" s="269"/>
      <c r="C259" s="269"/>
      <c r="D259" s="269"/>
      <c r="E259" s="269"/>
      <c r="F259" s="269"/>
      <c r="G259" s="269"/>
      <c r="H259" s="269"/>
      <c r="I259" s="269"/>
      <c r="J259" s="269"/>
      <c r="K259" s="269"/>
      <c r="L259" s="269"/>
      <c r="M259" s="268"/>
      <c r="N259" s="269"/>
      <c r="O259" s="269"/>
      <c r="P259" s="269"/>
      <c r="Q259" s="269"/>
      <c r="R259" s="269"/>
      <c r="S259" s="269"/>
      <c r="T259" s="269"/>
      <c r="U259" s="269"/>
      <c r="V259" s="269"/>
      <c r="W259" s="269"/>
      <c r="X259" s="269"/>
      <c r="Y259" s="269"/>
      <c r="Z259" s="269"/>
    </row>
    <row r="260" spans="1:26" ht="13.5" customHeight="1">
      <c r="A260" s="269"/>
      <c r="B260" s="269"/>
      <c r="C260" s="269"/>
      <c r="D260" s="269"/>
      <c r="E260" s="269"/>
      <c r="F260" s="269"/>
      <c r="G260" s="269"/>
      <c r="H260" s="269"/>
      <c r="I260" s="269"/>
      <c r="J260" s="269"/>
      <c r="K260" s="269"/>
      <c r="L260" s="269"/>
      <c r="M260" s="268"/>
      <c r="N260" s="269"/>
      <c r="O260" s="269"/>
      <c r="P260" s="269"/>
      <c r="Q260" s="269"/>
      <c r="R260" s="269"/>
      <c r="S260" s="269"/>
      <c r="T260" s="269"/>
      <c r="U260" s="269"/>
      <c r="V260" s="269"/>
      <c r="W260" s="269"/>
      <c r="X260" s="269"/>
      <c r="Y260" s="269"/>
      <c r="Z260" s="269"/>
    </row>
    <row r="261" spans="1:26" ht="13.5" customHeight="1">
      <c r="A261" s="269"/>
      <c r="B261" s="269"/>
      <c r="C261" s="269"/>
      <c r="D261" s="269"/>
      <c r="E261" s="269"/>
      <c r="F261" s="269"/>
      <c r="G261" s="269"/>
      <c r="H261" s="269"/>
      <c r="I261" s="269"/>
      <c r="J261" s="269"/>
      <c r="K261" s="269"/>
      <c r="L261" s="269"/>
      <c r="M261" s="268"/>
      <c r="N261" s="269"/>
      <c r="O261" s="269"/>
      <c r="P261" s="269"/>
      <c r="Q261" s="269"/>
      <c r="R261" s="269"/>
      <c r="S261" s="269"/>
      <c r="T261" s="269"/>
      <c r="U261" s="269"/>
      <c r="V261" s="269"/>
      <c r="W261" s="269"/>
      <c r="X261" s="269"/>
      <c r="Y261" s="269"/>
      <c r="Z261" s="269"/>
    </row>
    <row r="262" spans="1:26" ht="13.5" customHeight="1">
      <c r="A262" s="269"/>
      <c r="B262" s="269"/>
      <c r="C262" s="269"/>
      <c r="D262" s="269"/>
      <c r="E262" s="269"/>
      <c r="F262" s="269"/>
      <c r="G262" s="269"/>
      <c r="H262" s="269"/>
      <c r="I262" s="269"/>
      <c r="J262" s="269"/>
      <c r="K262" s="269"/>
      <c r="L262" s="269"/>
      <c r="M262" s="268"/>
      <c r="N262" s="269"/>
      <c r="O262" s="269"/>
      <c r="P262" s="269"/>
      <c r="Q262" s="269"/>
      <c r="R262" s="269"/>
      <c r="S262" s="269"/>
      <c r="T262" s="269"/>
      <c r="U262" s="269"/>
      <c r="V262" s="269"/>
      <c r="W262" s="269"/>
      <c r="X262" s="269"/>
      <c r="Y262" s="269"/>
      <c r="Z262" s="269"/>
    </row>
    <row r="263" spans="1:26" ht="13.5" customHeight="1">
      <c r="A263" s="269"/>
      <c r="B263" s="269"/>
      <c r="C263" s="269"/>
      <c r="D263" s="269"/>
      <c r="E263" s="269"/>
      <c r="F263" s="269"/>
      <c r="G263" s="269"/>
      <c r="H263" s="269"/>
      <c r="I263" s="269"/>
      <c r="J263" s="269"/>
      <c r="K263" s="269"/>
      <c r="L263" s="269"/>
      <c r="M263" s="268"/>
      <c r="N263" s="269"/>
      <c r="O263" s="269"/>
      <c r="P263" s="269"/>
      <c r="Q263" s="269"/>
      <c r="R263" s="269"/>
      <c r="S263" s="269"/>
      <c r="T263" s="269"/>
      <c r="U263" s="269"/>
      <c r="V263" s="269"/>
      <c r="W263" s="269"/>
      <c r="X263" s="269"/>
      <c r="Y263" s="269"/>
      <c r="Z263" s="269"/>
    </row>
    <row r="264" spans="1:26" ht="13.5" customHeight="1">
      <c r="A264" s="269"/>
      <c r="B264" s="269"/>
      <c r="C264" s="269"/>
      <c r="D264" s="269"/>
      <c r="E264" s="269"/>
      <c r="F264" s="269"/>
      <c r="G264" s="269"/>
      <c r="H264" s="269"/>
      <c r="I264" s="269"/>
      <c r="J264" s="269"/>
      <c r="K264" s="269"/>
      <c r="L264" s="269"/>
      <c r="M264" s="268"/>
      <c r="N264" s="269"/>
      <c r="O264" s="269"/>
      <c r="P264" s="269"/>
      <c r="Q264" s="269"/>
      <c r="R264" s="269"/>
      <c r="S264" s="269"/>
      <c r="T264" s="269"/>
      <c r="U264" s="269"/>
      <c r="V264" s="269"/>
      <c r="W264" s="269"/>
      <c r="X264" s="269"/>
      <c r="Y264" s="269"/>
      <c r="Z264" s="269"/>
    </row>
    <row r="265" spans="1:26" ht="13.5" customHeight="1">
      <c r="A265" s="269"/>
      <c r="B265" s="269"/>
      <c r="C265" s="269"/>
      <c r="D265" s="269"/>
      <c r="E265" s="269"/>
      <c r="F265" s="269"/>
      <c r="G265" s="269"/>
      <c r="H265" s="269"/>
      <c r="I265" s="269"/>
      <c r="J265" s="269"/>
      <c r="K265" s="269"/>
      <c r="L265" s="269"/>
      <c r="M265" s="268"/>
      <c r="N265" s="269"/>
      <c r="O265" s="269"/>
      <c r="P265" s="269"/>
      <c r="Q265" s="269"/>
      <c r="R265" s="269"/>
      <c r="S265" s="269"/>
      <c r="T265" s="269"/>
      <c r="U265" s="269"/>
      <c r="V265" s="269"/>
      <c r="W265" s="269"/>
      <c r="X265" s="269"/>
      <c r="Y265" s="269"/>
      <c r="Z265" s="269"/>
    </row>
    <row r="266" spans="1:26" ht="13.5" customHeight="1">
      <c r="A266" s="269"/>
      <c r="B266" s="269"/>
      <c r="C266" s="269"/>
      <c r="D266" s="269"/>
      <c r="E266" s="269"/>
      <c r="F266" s="269"/>
      <c r="G266" s="269"/>
      <c r="H266" s="269"/>
      <c r="I266" s="269"/>
      <c r="J266" s="269"/>
      <c r="K266" s="269"/>
      <c r="L266" s="269"/>
      <c r="M266" s="268"/>
      <c r="N266" s="269"/>
      <c r="O266" s="269"/>
      <c r="P266" s="269"/>
      <c r="Q266" s="269"/>
      <c r="R266" s="269"/>
      <c r="S266" s="269"/>
      <c r="T266" s="269"/>
      <c r="U266" s="269"/>
      <c r="V266" s="269"/>
      <c r="W266" s="269"/>
      <c r="X266" s="269"/>
      <c r="Y266" s="269"/>
      <c r="Z266" s="269"/>
    </row>
    <row r="267" spans="1:26" ht="13.5" customHeight="1">
      <c r="A267" s="269"/>
      <c r="B267" s="269"/>
      <c r="C267" s="269"/>
      <c r="D267" s="269"/>
      <c r="E267" s="269"/>
      <c r="F267" s="269"/>
      <c r="G267" s="269"/>
      <c r="H267" s="269"/>
      <c r="I267" s="269"/>
      <c r="J267" s="269"/>
      <c r="K267" s="269"/>
      <c r="L267" s="269"/>
      <c r="M267" s="268"/>
      <c r="N267" s="269"/>
      <c r="O267" s="269"/>
      <c r="P267" s="269"/>
      <c r="Q267" s="269"/>
      <c r="R267" s="269"/>
      <c r="S267" s="269"/>
      <c r="T267" s="269"/>
      <c r="U267" s="269"/>
      <c r="V267" s="269"/>
      <c r="W267" s="269"/>
      <c r="X267" s="269"/>
      <c r="Y267" s="269"/>
      <c r="Z267" s="269"/>
    </row>
    <row r="268" spans="1:26" ht="13.5" customHeight="1">
      <c r="A268" s="269"/>
      <c r="B268" s="269"/>
      <c r="C268" s="269"/>
      <c r="D268" s="269"/>
      <c r="E268" s="269"/>
      <c r="F268" s="269"/>
      <c r="G268" s="269"/>
      <c r="H268" s="269"/>
      <c r="I268" s="269"/>
      <c r="J268" s="269"/>
      <c r="K268" s="269"/>
      <c r="L268" s="269"/>
      <c r="M268" s="268"/>
      <c r="N268" s="269"/>
      <c r="O268" s="269"/>
      <c r="P268" s="269"/>
      <c r="Q268" s="269"/>
      <c r="R268" s="269"/>
      <c r="S268" s="269"/>
      <c r="T268" s="269"/>
      <c r="U268" s="269"/>
      <c r="V268" s="269"/>
      <c r="W268" s="269"/>
      <c r="X268" s="269"/>
      <c r="Y268" s="269"/>
      <c r="Z268" s="269"/>
    </row>
    <row r="269" spans="1:26" ht="13.5" customHeight="1">
      <c r="A269" s="269"/>
      <c r="B269" s="269"/>
      <c r="C269" s="269"/>
      <c r="D269" s="269"/>
      <c r="E269" s="269"/>
      <c r="F269" s="269"/>
      <c r="G269" s="269"/>
      <c r="H269" s="269"/>
      <c r="I269" s="269"/>
      <c r="J269" s="269"/>
      <c r="K269" s="269"/>
      <c r="L269" s="269"/>
      <c r="M269" s="268"/>
      <c r="N269" s="269"/>
      <c r="O269" s="269"/>
      <c r="P269" s="269"/>
      <c r="Q269" s="269"/>
      <c r="R269" s="269"/>
      <c r="S269" s="269"/>
      <c r="T269" s="269"/>
      <c r="U269" s="269"/>
      <c r="V269" s="269"/>
      <c r="W269" s="269"/>
      <c r="X269" s="269"/>
      <c r="Y269" s="269"/>
      <c r="Z269" s="269"/>
    </row>
    <row r="270" spans="1:26" ht="13.5" customHeight="1">
      <c r="A270" s="269"/>
      <c r="B270" s="269"/>
      <c r="C270" s="269"/>
      <c r="D270" s="269"/>
      <c r="E270" s="269"/>
      <c r="F270" s="269"/>
      <c r="G270" s="269"/>
      <c r="H270" s="269"/>
      <c r="I270" s="269"/>
      <c r="J270" s="269"/>
      <c r="K270" s="269"/>
      <c r="L270" s="269"/>
      <c r="M270" s="268"/>
      <c r="N270" s="269"/>
      <c r="O270" s="269"/>
      <c r="P270" s="269"/>
      <c r="Q270" s="269"/>
      <c r="R270" s="269"/>
      <c r="S270" s="269"/>
      <c r="T270" s="269"/>
      <c r="U270" s="269"/>
      <c r="V270" s="269"/>
      <c r="W270" s="269"/>
      <c r="X270" s="269"/>
      <c r="Y270" s="269"/>
      <c r="Z270" s="269"/>
    </row>
    <row r="271" spans="1:26" ht="13.5" customHeight="1">
      <c r="A271" s="269"/>
      <c r="B271" s="269"/>
      <c r="C271" s="269"/>
      <c r="D271" s="269"/>
      <c r="E271" s="269"/>
      <c r="F271" s="269"/>
      <c r="G271" s="269"/>
      <c r="H271" s="269"/>
      <c r="I271" s="269"/>
      <c r="J271" s="269"/>
      <c r="K271" s="269"/>
      <c r="L271" s="269"/>
      <c r="M271" s="268"/>
      <c r="N271" s="269"/>
      <c r="O271" s="269"/>
      <c r="P271" s="269"/>
      <c r="Q271" s="269"/>
      <c r="R271" s="269"/>
      <c r="S271" s="269"/>
      <c r="T271" s="269"/>
      <c r="U271" s="269"/>
      <c r="V271" s="269"/>
      <c r="W271" s="269"/>
      <c r="X271" s="269"/>
      <c r="Y271" s="269"/>
      <c r="Z271" s="269"/>
    </row>
    <row r="272" spans="1:26" ht="13.5" customHeight="1">
      <c r="A272" s="269"/>
      <c r="B272" s="269"/>
      <c r="C272" s="269"/>
      <c r="D272" s="269"/>
      <c r="E272" s="269"/>
      <c r="F272" s="269"/>
      <c r="G272" s="269"/>
      <c r="H272" s="269"/>
      <c r="I272" s="269"/>
      <c r="J272" s="269"/>
      <c r="K272" s="269"/>
      <c r="L272" s="269"/>
      <c r="M272" s="268"/>
      <c r="N272" s="269"/>
      <c r="O272" s="269"/>
      <c r="P272" s="269"/>
      <c r="Q272" s="269"/>
      <c r="R272" s="269"/>
      <c r="S272" s="269"/>
      <c r="T272" s="269"/>
      <c r="U272" s="269"/>
      <c r="V272" s="269"/>
      <c r="W272" s="269"/>
      <c r="X272" s="269"/>
      <c r="Y272" s="269"/>
      <c r="Z272" s="269"/>
    </row>
    <row r="273" spans="1:26" ht="13.5" customHeight="1">
      <c r="A273" s="269"/>
      <c r="B273" s="269"/>
      <c r="C273" s="269"/>
      <c r="D273" s="269"/>
      <c r="E273" s="269"/>
      <c r="F273" s="269"/>
      <c r="G273" s="269"/>
      <c r="H273" s="269"/>
      <c r="I273" s="269"/>
      <c r="J273" s="269"/>
      <c r="K273" s="269"/>
      <c r="L273" s="269"/>
      <c r="M273" s="268"/>
      <c r="N273" s="269"/>
      <c r="O273" s="269"/>
      <c r="P273" s="269"/>
      <c r="Q273" s="269"/>
      <c r="R273" s="269"/>
      <c r="S273" s="269"/>
      <c r="T273" s="269"/>
      <c r="U273" s="269"/>
      <c r="V273" s="269"/>
      <c r="W273" s="269"/>
      <c r="X273" s="269"/>
      <c r="Y273" s="269"/>
      <c r="Z273" s="269"/>
    </row>
    <row r="274" spans="1:26" ht="13.5" customHeight="1">
      <c r="A274" s="269"/>
      <c r="B274" s="269"/>
      <c r="C274" s="269"/>
      <c r="D274" s="269"/>
      <c r="E274" s="269"/>
      <c r="F274" s="269"/>
      <c r="G274" s="269"/>
      <c r="H274" s="269"/>
      <c r="I274" s="269"/>
      <c r="J274" s="269"/>
      <c r="K274" s="269"/>
      <c r="L274" s="269"/>
      <c r="M274" s="268"/>
      <c r="N274" s="269"/>
      <c r="O274" s="269"/>
      <c r="P274" s="269"/>
      <c r="Q274" s="269"/>
      <c r="R274" s="269"/>
      <c r="S274" s="269"/>
      <c r="T274" s="269"/>
      <c r="U274" s="269"/>
      <c r="V274" s="269"/>
      <c r="W274" s="269"/>
      <c r="X274" s="269"/>
      <c r="Y274" s="269"/>
      <c r="Z274" s="269"/>
    </row>
    <row r="275" spans="1:26" ht="13.5" customHeight="1">
      <c r="A275" s="269"/>
      <c r="B275" s="269"/>
      <c r="C275" s="269"/>
      <c r="D275" s="269"/>
      <c r="E275" s="269"/>
      <c r="F275" s="269"/>
      <c r="G275" s="269"/>
      <c r="H275" s="269"/>
      <c r="I275" s="269"/>
      <c r="J275" s="269"/>
      <c r="K275" s="269"/>
      <c r="L275" s="269"/>
      <c r="M275" s="268"/>
      <c r="N275" s="269"/>
      <c r="O275" s="269"/>
      <c r="P275" s="269"/>
      <c r="Q275" s="269"/>
      <c r="R275" s="269"/>
      <c r="S275" s="269"/>
      <c r="T275" s="269"/>
      <c r="U275" s="269"/>
      <c r="V275" s="269"/>
      <c r="W275" s="269"/>
      <c r="X275" s="269"/>
      <c r="Y275" s="269"/>
      <c r="Z275" s="269"/>
    </row>
    <row r="276" spans="1:26" ht="13.5" customHeight="1">
      <c r="A276" s="269"/>
      <c r="B276" s="269"/>
      <c r="C276" s="269"/>
      <c r="D276" s="269"/>
      <c r="E276" s="269"/>
      <c r="F276" s="269"/>
      <c r="G276" s="269"/>
      <c r="H276" s="269"/>
      <c r="I276" s="269"/>
      <c r="J276" s="269"/>
      <c r="K276" s="269"/>
      <c r="L276" s="269"/>
      <c r="M276" s="268"/>
      <c r="N276" s="269"/>
      <c r="O276" s="269"/>
      <c r="P276" s="269"/>
      <c r="Q276" s="269"/>
      <c r="R276" s="269"/>
      <c r="S276" s="269"/>
      <c r="T276" s="269"/>
      <c r="U276" s="269"/>
      <c r="V276" s="269"/>
      <c r="W276" s="269"/>
      <c r="X276" s="269"/>
      <c r="Y276" s="269"/>
      <c r="Z276" s="269"/>
    </row>
    <row r="277" spans="1:26" ht="13.5" customHeight="1">
      <c r="A277" s="269"/>
      <c r="B277" s="269"/>
      <c r="C277" s="269"/>
      <c r="D277" s="269"/>
      <c r="E277" s="269"/>
      <c r="F277" s="269"/>
      <c r="G277" s="269"/>
      <c r="H277" s="269"/>
      <c r="I277" s="269"/>
      <c r="J277" s="269"/>
      <c r="K277" s="269"/>
      <c r="L277" s="269"/>
      <c r="M277" s="268"/>
      <c r="N277" s="269"/>
      <c r="O277" s="269"/>
      <c r="P277" s="269"/>
      <c r="Q277" s="269"/>
      <c r="R277" s="269"/>
      <c r="S277" s="269"/>
      <c r="T277" s="269"/>
      <c r="U277" s="269"/>
      <c r="V277" s="269"/>
      <c r="W277" s="269"/>
      <c r="X277" s="269"/>
      <c r="Y277" s="269"/>
      <c r="Z277" s="269"/>
    </row>
    <row r="278" spans="1:26" ht="13.5" customHeight="1">
      <c r="A278" s="269"/>
      <c r="B278" s="269"/>
      <c r="C278" s="269"/>
      <c r="D278" s="269"/>
      <c r="E278" s="269"/>
      <c r="F278" s="269"/>
      <c r="G278" s="269"/>
      <c r="H278" s="269"/>
      <c r="I278" s="269"/>
      <c r="J278" s="269"/>
      <c r="K278" s="269"/>
      <c r="L278" s="269"/>
      <c r="M278" s="268"/>
      <c r="N278" s="269"/>
      <c r="O278" s="269"/>
      <c r="P278" s="269"/>
      <c r="Q278" s="269"/>
      <c r="R278" s="269"/>
      <c r="S278" s="269"/>
      <c r="T278" s="269"/>
      <c r="U278" s="269"/>
      <c r="V278" s="269"/>
      <c r="W278" s="269"/>
      <c r="X278" s="269"/>
      <c r="Y278" s="269"/>
      <c r="Z278" s="269"/>
    </row>
    <row r="279" spans="1:26" ht="13.5" customHeight="1">
      <c r="A279" s="269"/>
      <c r="B279" s="269"/>
      <c r="C279" s="269"/>
      <c r="D279" s="269"/>
      <c r="E279" s="269"/>
      <c r="F279" s="269"/>
      <c r="G279" s="269"/>
      <c r="H279" s="269"/>
      <c r="I279" s="269"/>
      <c r="J279" s="269"/>
      <c r="K279" s="269"/>
      <c r="L279" s="269"/>
      <c r="M279" s="268"/>
      <c r="N279" s="269"/>
      <c r="O279" s="269"/>
      <c r="P279" s="269"/>
      <c r="Q279" s="269"/>
      <c r="R279" s="269"/>
      <c r="S279" s="269"/>
      <c r="T279" s="269"/>
      <c r="U279" s="269"/>
      <c r="V279" s="269"/>
      <c r="W279" s="269"/>
      <c r="X279" s="269"/>
      <c r="Y279" s="269"/>
      <c r="Z279" s="269"/>
    </row>
    <row r="280" spans="1:26" ht="13.5" customHeight="1">
      <c r="A280" s="269"/>
      <c r="B280" s="269"/>
      <c r="C280" s="269"/>
      <c r="D280" s="269"/>
      <c r="E280" s="269"/>
      <c r="F280" s="269"/>
      <c r="G280" s="269"/>
      <c r="H280" s="269"/>
      <c r="I280" s="269"/>
      <c r="J280" s="269"/>
      <c r="K280" s="269"/>
      <c r="L280" s="269"/>
      <c r="M280" s="268"/>
      <c r="N280" s="269"/>
      <c r="O280" s="269"/>
      <c r="P280" s="269"/>
      <c r="Q280" s="269"/>
      <c r="R280" s="269"/>
      <c r="S280" s="269"/>
      <c r="T280" s="269"/>
      <c r="U280" s="269"/>
      <c r="V280" s="269"/>
      <c r="W280" s="269"/>
      <c r="X280" s="269"/>
      <c r="Y280" s="269"/>
      <c r="Z280" s="269"/>
    </row>
    <row r="281" spans="1:26" ht="13.5" customHeight="1">
      <c r="A281" s="269"/>
      <c r="B281" s="269"/>
      <c r="C281" s="269"/>
      <c r="D281" s="269"/>
      <c r="E281" s="269"/>
      <c r="F281" s="269"/>
      <c r="G281" s="269"/>
      <c r="H281" s="269"/>
      <c r="I281" s="269"/>
      <c r="J281" s="269"/>
      <c r="K281" s="269"/>
      <c r="L281" s="269"/>
      <c r="M281" s="268"/>
      <c r="N281" s="269"/>
      <c r="O281" s="269"/>
      <c r="P281" s="269"/>
      <c r="Q281" s="269"/>
      <c r="R281" s="269"/>
      <c r="S281" s="269"/>
      <c r="T281" s="269"/>
      <c r="U281" s="269"/>
      <c r="V281" s="269"/>
      <c r="W281" s="269"/>
      <c r="X281" s="269"/>
      <c r="Y281" s="269"/>
      <c r="Z281" s="269"/>
    </row>
    <row r="282" spans="1:26" ht="13.5" customHeight="1">
      <c r="A282" s="269"/>
      <c r="B282" s="269"/>
      <c r="C282" s="269"/>
      <c r="D282" s="269"/>
      <c r="E282" s="269"/>
      <c r="F282" s="269"/>
      <c r="G282" s="269"/>
      <c r="H282" s="269"/>
      <c r="I282" s="269"/>
      <c r="J282" s="269"/>
      <c r="K282" s="269"/>
      <c r="L282" s="269"/>
      <c r="M282" s="268"/>
      <c r="N282" s="269"/>
      <c r="O282" s="269"/>
      <c r="P282" s="269"/>
      <c r="Q282" s="269"/>
      <c r="R282" s="269"/>
      <c r="S282" s="269"/>
      <c r="T282" s="269"/>
      <c r="U282" s="269"/>
      <c r="V282" s="269"/>
      <c r="W282" s="269"/>
      <c r="X282" s="269"/>
      <c r="Y282" s="269"/>
      <c r="Z282" s="269"/>
    </row>
    <row r="283" spans="1:26" ht="13.5" customHeight="1">
      <c r="A283" s="269"/>
      <c r="B283" s="269"/>
      <c r="C283" s="269"/>
      <c r="D283" s="269"/>
      <c r="E283" s="269"/>
      <c r="F283" s="269"/>
      <c r="G283" s="269"/>
      <c r="H283" s="269"/>
      <c r="I283" s="269"/>
      <c r="J283" s="269"/>
      <c r="K283" s="269"/>
      <c r="L283" s="269"/>
      <c r="M283" s="268"/>
      <c r="N283" s="269"/>
      <c r="O283" s="269"/>
      <c r="P283" s="269"/>
      <c r="Q283" s="269"/>
      <c r="R283" s="269"/>
      <c r="S283" s="269"/>
      <c r="T283" s="269"/>
      <c r="U283" s="269"/>
      <c r="V283" s="269"/>
      <c r="W283" s="269"/>
      <c r="X283" s="269"/>
      <c r="Y283" s="269"/>
      <c r="Z283" s="269"/>
    </row>
    <row r="284" spans="1:26" ht="13.5" customHeight="1">
      <c r="A284" s="269"/>
      <c r="B284" s="269"/>
      <c r="C284" s="269"/>
      <c r="D284" s="269"/>
      <c r="E284" s="269"/>
      <c r="F284" s="269"/>
      <c r="G284" s="269"/>
      <c r="H284" s="269"/>
      <c r="I284" s="269"/>
      <c r="J284" s="269"/>
      <c r="K284" s="269"/>
      <c r="L284" s="269"/>
      <c r="M284" s="268"/>
      <c r="N284" s="269"/>
      <c r="O284" s="269"/>
      <c r="P284" s="269"/>
      <c r="Q284" s="269"/>
      <c r="R284" s="269"/>
      <c r="S284" s="269"/>
      <c r="T284" s="269"/>
      <c r="U284" s="269"/>
      <c r="V284" s="269"/>
      <c r="W284" s="269"/>
      <c r="X284" s="269"/>
      <c r="Y284" s="269"/>
      <c r="Z284" s="269"/>
    </row>
    <row r="285" spans="1:26" ht="13.5" customHeight="1">
      <c r="A285" s="269"/>
      <c r="B285" s="269"/>
      <c r="C285" s="269"/>
      <c r="D285" s="269"/>
      <c r="E285" s="269"/>
      <c r="F285" s="269"/>
      <c r="G285" s="269"/>
      <c r="H285" s="269"/>
      <c r="I285" s="269"/>
      <c r="J285" s="269"/>
      <c r="K285" s="269"/>
      <c r="L285" s="269"/>
      <c r="M285" s="268"/>
      <c r="N285" s="269"/>
      <c r="O285" s="269"/>
      <c r="P285" s="269"/>
      <c r="Q285" s="269"/>
      <c r="R285" s="269"/>
      <c r="S285" s="269"/>
      <c r="T285" s="269"/>
      <c r="U285" s="269"/>
      <c r="V285" s="269"/>
      <c r="W285" s="269"/>
      <c r="X285" s="269"/>
      <c r="Y285" s="269"/>
      <c r="Z285" s="269"/>
    </row>
    <row r="286" spans="1:26" ht="13.5" customHeight="1">
      <c r="A286" s="269"/>
      <c r="B286" s="269"/>
      <c r="C286" s="269"/>
      <c r="D286" s="269"/>
      <c r="E286" s="269"/>
      <c r="F286" s="269"/>
      <c r="G286" s="269"/>
      <c r="H286" s="269"/>
      <c r="I286" s="269"/>
      <c r="J286" s="269"/>
      <c r="K286" s="269"/>
      <c r="L286" s="269"/>
      <c r="M286" s="268"/>
      <c r="N286" s="269"/>
      <c r="O286" s="269"/>
      <c r="P286" s="269"/>
      <c r="Q286" s="269"/>
      <c r="R286" s="269"/>
      <c r="S286" s="269"/>
      <c r="T286" s="269"/>
      <c r="U286" s="269"/>
      <c r="V286" s="269"/>
      <c r="W286" s="269"/>
      <c r="X286" s="269"/>
      <c r="Y286" s="269"/>
      <c r="Z286" s="269"/>
    </row>
    <row r="287" spans="1:26" ht="13.5" customHeight="1">
      <c r="A287" s="269"/>
      <c r="B287" s="269"/>
      <c r="C287" s="269"/>
      <c r="D287" s="269"/>
      <c r="E287" s="269"/>
      <c r="F287" s="269"/>
      <c r="G287" s="269"/>
      <c r="H287" s="269"/>
      <c r="I287" s="269"/>
      <c r="J287" s="269"/>
      <c r="K287" s="269"/>
      <c r="L287" s="269"/>
      <c r="M287" s="268"/>
      <c r="N287" s="269"/>
      <c r="O287" s="269"/>
      <c r="P287" s="269"/>
      <c r="Q287" s="269"/>
      <c r="R287" s="269"/>
      <c r="S287" s="269"/>
      <c r="T287" s="269"/>
      <c r="U287" s="269"/>
      <c r="V287" s="269"/>
      <c r="W287" s="269"/>
      <c r="X287" s="269"/>
      <c r="Y287" s="269"/>
      <c r="Z287" s="269"/>
    </row>
    <row r="288" spans="1:26" ht="13.5" customHeight="1">
      <c r="A288" s="269"/>
      <c r="B288" s="269"/>
      <c r="C288" s="269"/>
      <c r="D288" s="269"/>
      <c r="E288" s="269"/>
      <c r="F288" s="269"/>
      <c r="G288" s="269"/>
      <c r="H288" s="269"/>
      <c r="I288" s="269"/>
      <c r="J288" s="269"/>
      <c r="K288" s="269"/>
      <c r="L288" s="269"/>
      <c r="M288" s="268"/>
      <c r="N288" s="269"/>
      <c r="O288" s="269"/>
      <c r="P288" s="269"/>
      <c r="Q288" s="269"/>
      <c r="R288" s="269"/>
      <c r="S288" s="269"/>
      <c r="T288" s="269"/>
      <c r="U288" s="269"/>
      <c r="V288" s="269"/>
      <c r="W288" s="269"/>
      <c r="X288" s="269"/>
      <c r="Y288" s="269"/>
      <c r="Z288" s="269"/>
    </row>
    <row r="289" spans="1:26" ht="13.5" customHeight="1">
      <c r="A289" s="269"/>
      <c r="B289" s="269"/>
      <c r="C289" s="269"/>
      <c r="D289" s="269"/>
      <c r="E289" s="269"/>
      <c r="F289" s="269"/>
      <c r="G289" s="269"/>
      <c r="H289" s="269"/>
      <c r="I289" s="269"/>
      <c r="J289" s="269"/>
      <c r="K289" s="269"/>
      <c r="L289" s="269"/>
      <c r="M289" s="268"/>
      <c r="N289" s="269"/>
      <c r="O289" s="269"/>
      <c r="P289" s="269"/>
      <c r="Q289" s="269"/>
      <c r="R289" s="269"/>
      <c r="S289" s="269"/>
      <c r="T289" s="269"/>
      <c r="U289" s="269"/>
      <c r="V289" s="269"/>
      <c r="W289" s="269"/>
      <c r="X289" s="269"/>
      <c r="Y289" s="269"/>
      <c r="Z289" s="269"/>
    </row>
    <row r="290" spans="1:26" ht="13.5" customHeight="1">
      <c r="A290" s="269"/>
      <c r="B290" s="269"/>
      <c r="C290" s="269"/>
      <c r="D290" s="269"/>
      <c r="E290" s="269"/>
      <c r="F290" s="269"/>
      <c r="G290" s="269"/>
      <c r="H290" s="269"/>
      <c r="I290" s="269"/>
      <c r="J290" s="269"/>
      <c r="K290" s="269"/>
      <c r="L290" s="269"/>
      <c r="M290" s="268"/>
      <c r="N290" s="269"/>
      <c r="O290" s="269"/>
      <c r="P290" s="269"/>
      <c r="Q290" s="269"/>
      <c r="R290" s="269"/>
      <c r="S290" s="269"/>
      <c r="T290" s="269"/>
      <c r="U290" s="269"/>
      <c r="V290" s="269"/>
      <c r="W290" s="269"/>
      <c r="X290" s="269"/>
      <c r="Y290" s="269"/>
      <c r="Z290" s="269"/>
    </row>
    <row r="291" spans="1:26" ht="13.5" customHeight="1">
      <c r="A291" s="269"/>
      <c r="B291" s="269"/>
      <c r="C291" s="269"/>
      <c r="D291" s="269"/>
      <c r="E291" s="269"/>
      <c r="F291" s="269"/>
      <c r="G291" s="269"/>
      <c r="H291" s="269"/>
      <c r="I291" s="269"/>
      <c r="J291" s="269"/>
      <c r="K291" s="269"/>
      <c r="L291" s="269"/>
      <c r="M291" s="268"/>
      <c r="N291" s="269"/>
      <c r="O291" s="269"/>
      <c r="P291" s="269"/>
      <c r="Q291" s="269"/>
      <c r="R291" s="269"/>
      <c r="S291" s="269"/>
      <c r="T291" s="269"/>
      <c r="U291" s="269"/>
      <c r="V291" s="269"/>
      <c r="W291" s="269"/>
      <c r="X291" s="269"/>
      <c r="Y291" s="269"/>
      <c r="Z291" s="269"/>
    </row>
    <row r="292" spans="1:26" ht="13.5" customHeight="1">
      <c r="A292" s="269"/>
      <c r="B292" s="269"/>
      <c r="C292" s="269"/>
      <c r="D292" s="269"/>
      <c r="E292" s="269"/>
      <c r="F292" s="269"/>
      <c r="G292" s="269"/>
      <c r="H292" s="269"/>
      <c r="I292" s="269"/>
      <c r="J292" s="269"/>
      <c r="K292" s="269"/>
      <c r="L292" s="269"/>
      <c r="M292" s="268"/>
      <c r="N292" s="269"/>
      <c r="O292" s="269"/>
      <c r="P292" s="269"/>
      <c r="Q292" s="269"/>
      <c r="R292" s="269"/>
      <c r="S292" s="269"/>
      <c r="T292" s="269"/>
      <c r="U292" s="269"/>
      <c r="V292" s="269"/>
      <c r="W292" s="269"/>
      <c r="X292" s="269"/>
      <c r="Y292" s="269"/>
      <c r="Z292" s="269"/>
    </row>
    <row r="293" spans="1:26" ht="13.5" customHeight="1">
      <c r="A293" s="269"/>
      <c r="B293" s="269"/>
      <c r="C293" s="269"/>
      <c r="D293" s="269"/>
      <c r="E293" s="269"/>
      <c r="F293" s="269"/>
      <c r="G293" s="269"/>
      <c r="H293" s="269"/>
      <c r="I293" s="269"/>
      <c r="J293" s="269"/>
      <c r="K293" s="269"/>
      <c r="L293" s="269"/>
      <c r="M293" s="268"/>
      <c r="N293" s="269"/>
      <c r="O293" s="269"/>
      <c r="P293" s="269"/>
      <c r="Q293" s="269"/>
      <c r="R293" s="269"/>
      <c r="S293" s="269"/>
      <c r="T293" s="269"/>
      <c r="U293" s="269"/>
      <c r="V293" s="269"/>
      <c r="W293" s="269"/>
      <c r="X293" s="269"/>
      <c r="Y293" s="269"/>
      <c r="Z293" s="269"/>
    </row>
    <row r="294" spans="1:26" ht="13.5" customHeight="1">
      <c r="A294" s="269"/>
      <c r="B294" s="269"/>
      <c r="C294" s="269"/>
      <c r="D294" s="269"/>
      <c r="E294" s="269"/>
      <c r="F294" s="269"/>
      <c r="G294" s="269"/>
      <c r="H294" s="269"/>
      <c r="I294" s="269"/>
      <c r="J294" s="269"/>
      <c r="K294" s="269"/>
      <c r="L294" s="269"/>
      <c r="M294" s="268"/>
      <c r="N294" s="269"/>
      <c r="O294" s="269"/>
      <c r="P294" s="269"/>
      <c r="Q294" s="269"/>
      <c r="R294" s="269"/>
      <c r="S294" s="269"/>
      <c r="T294" s="269"/>
      <c r="U294" s="269"/>
      <c r="V294" s="269"/>
      <c r="W294" s="269"/>
      <c r="X294" s="269"/>
      <c r="Y294" s="269"/>
      <c r="Z294" s="269"/>
    </row>
    <row r="295" spans="1:26" ht="13.5" customHeight="1">
      <c r="A295" s="269"/>
      <c r="B295" s="269"/>
      <c r="C295" s="269"/>
      <c r="D295" s="269"/>
      <c r="E295" s="269"/>
      <c r="F295" s="269"/>
      <c r="G295" s="269"/>
      <c r="H295" s="269"/>
      <c r="I295" s="269"/>
      <c r="J295" s="269"/>
      <c r="K295" s="269"/>
      <c r="L295" s="269"/>
      <c r="M295" s="268"/>
      <c r="N295" s="269"/>
      <c r="O295" s="269"/>
      <c r="P295" s="269"/>
      <c r="Q295" s="269"/>
      <c r="R295" s="269"/>
      <c r="S295" s="269"/>
      <c r="T295" s="269"/>
      <c r="U295" s="269"/>
      <c r="V295" s="269"/>
      <c r="W295" s="269"/>
      <c r="X295" s="269"/>
      <c r="Y295" s="269"/>
      <c r="Z295" s="269"/>
    </row>
    <row r="296" spans="1:26" ht="13.5" customHeight="1">
      <c r="A296" s="269"/>
      <c r="B296" s="269"/>
      <c r="C296" s="269"/>
      <c r="D296" s="269"/>
      <c r="E296" s="269"/>
      <c r="F296" s="269"/>
      <c r="G296" s="269"/>
      <c r="H296" s="269"/>
      <c r="I296" s="269"/>
      <c r="J296" s="269"/>
      <c r="K296" s="269"/>
      <c r="L296" s="269"/>
      <c r="M296" s="268"/>
      <c r="N296" s="269"/>
      <c r="O296" s="269"/>
      <c r="P296" s="269"/>
      <c r="Q296" s="269"/>
      <c r="R296" s="269"/>
      <c r="S296" s="269"/>
      <c r="T296" s="269"/>
      <c r="U296" s="269"/>
      <c r="V296" s="269"/>
      <c r="W296" s="269"/>
      <c r="X296" s="269"/>
      <c r="Y296" s="269"/>
      <c r="Z296" s="269"/>
    </row>
    <row r="297" spans="1:26" ht="13.5" customHeight="1">
      <c r="A297" s="269"/>
      <c r="B297" s="269"/>
      <c r="C297" s="269"/>
      <c r="D297" s="269"/>
      <c r="E297" s="269"/>
      <c r="F297" s="269"/>
      <c r="G297" s="269"/>
      <c r="H297" s="269"/>
      <c r="I297" s="269"/>
      <c r="J297" s="269"/>
      <c r="K297" s="269"/>
      <c r="L297" s="269"/>
      <c r="M297" s="268"/>
      <c r="N297" s="269"/>
      <c r="O297" s="269"/>
      <c r="P297" s="269"/>
      <c r="Q297" s="269"/>
      <c r="R297" s="269"/>
      <c r="S297" s="269"/>
      <c r="T297" s="269"/>
      <c r="U297" s="269"/>
      <c r="V297" s="269"/>
      <c r="W297" s="269"/>
      <c r="X297" s="269"/>
      <c r="Y297" s="269"/>
      <c r="Z297" s="269"/>
    </row>
    <row r="298" spans="1:26" ht="13.5" customHeight="1">
      <c r="A298" s="269"/>
      <c r="B298" s="269"/>
      <c r="C298" s="269"/>
      <c r="D298" s="269"/>
      <c r="E298" s="269"/>
      <c r="F298" s="269"/>
      <c r="G298" s="269"/>
      <c r="H298" s="269"/>
      <c r="I298" s="269"/>
      <c r="J298" s="269"/>
      <c r="K298" s="269"/>
      <c r="L298" s="269"/>
      <c r="M298" s="268"/>
      <c r="N298" s="269"/>
      <c r="O298" s="269"/>
      <c r="P298" s="269"/>
      <c r="Q298" s="269"/>
      <c r="R298" s="269"/>
      <c r="S298" s="269"/>
      <c r="T298" s="269"/>
      <c r="U298" s="269"/>
      <c r="V298" s="269"/>
      <c r="W298" s="269"/>
      <c r="X298" s="269"/>
      <c r="Y298" s="269"/>
      <c r="Z298" s="269"/>
    </row>
    <row r="299" spans="1:26" ht="13.5" customHeight="1">
      <c r="A299" s="269"/>
      <c r="B299" s="269"/>
      <c r="C299" s="269"/>
      <c r="D299" s="269"/>
      <c r="E299" s="269"/>
      <c r="F299" s="269"/>
      <c r="G299" s="269"/>
      <c r="H299" s="269"/>
      <c r="I299" s="269"/>
      <c r="J299" s="269"/>
      <c r="K299" s="269"/>
      <c r="L299" s="269"/>
      <c r="M299" s="268"/>
      <c r="N299" s="269"/>
      <c r="O299" s="269"/>
      <c r="P299" s="269"/>
      <c r="Q299" s="269"/>
      <c r="R299" s="269"/>
      <c r="S299" s="269"/>
      <c r="T299" s="269"/>
      <c r="U299" s="269"/>
      <c r="V299" s="269"/>
      <c r="W299" s="269"/>
      <c r="X299" s="269"/>
      <c r="Y299" s="269"/>
      <c r="Z299" s="269"/>
    </row>
    <row r="300" spans="1:26" ht="13.5" customHeight="1">
      <c r="A300" s="269"/>
      <c r="B300" s="269"/>
      <c r="C300" s="269"/>
      <c r="D300" s="269"/>
      <c r="E300" s="269"/>
      <c r="F300" s="269"/>
      <c r="G300" s="269"/>
      <c r="H300" s="269"/>
      <c r="I300" s="269"/>
      <c r="J300" s="269"/>
      <c r="K300" s="269"/>
      <c r="L300" s="269"/>
      <c r="M300" s="268"/>
      <c r="N300" s="269"/>
      <c r="O300" s="269"/>
      <c r="P300" s="269"/>
      <c r="Q300" s="269"/>
      <c r="R300" s="269"/>
      <c r="S300" s="269"/>
      <c r="T300" s="269"/>
      <c r="U300" s="269"/>
      <c r="V300" s="269"/>
      <c r="W300" s="269"/>
      <c r="X300" s="269"/>
      <c r="Y300" s="269"/>
      <c r="Z300" s="269"/>
    </row>
    <row r="301" spans="1:26" ht="13.5" customHeight="1">
      <c r="A301" s="269"/>
      <c r="B301" s="269"/>
      <c r="C301" s="269"/>
      <c r="D301" s="269"/>
      <c r="E301" s="269"/>
      <c r="F301" s="269"/>
      <c r="G301" s="269"/>
      <c r="H301" s="269"/>
      <c r="I301" s="269"/>
      <c r="J301" s="269"/>
      <c r="K301" s="269"/>
      <c r="L301" s="269"/>
      <c r="M301" s="268"/>
      <c r="N301" s="269"/>
      <c r="O301" s="269"/>
      <c r="P301" s="269"/>
      <c r="Q301" s="269"/>
      <c r="R301" s="269"/>
      <c r="S301" s="269"/>
      <c r="T301" s="269"/>
      <c r="U301" s="269"/>
      <c r="V301" s="269"/>
      <c r="W301" s="269"/>
      <c r="X301" s="269"/>
      <c r="Y301" s="269"/>
      <c r="Z301" s="269"/>
    </row>
    <row r="302" spans="1:26" ht="13.5" customHeight="1">
      <c r="A302" s="269"/>
      <c r="B302" s="269"/>
      <c r="C302" s="269"/>
      <c r="D302" s="269"/>
      <c r="E302" s="269"/>
      <c r="F302" s="269"/>
      <c r="G302" s="269"/>
      <c r="H302" s="269"/>
      <c r="I302" s="269"/>
      <c r="J302" s="269"/>
      <c r="K302" s="269"/>
      <c r="L302" s="269"/>
      <c r="M302" s="268"/>
      <c r="N302" s="269"/>
      <c r="O302" s="269"/>
      <c r="P302" s="269"/>
      <c r="Q302" s="269"/>
      <c r="R302" s="269"/>
      <c r="S302" s="269"/>
      <c r="T302" s="269"/>
      <c r="U302" s="269"/>
      <c r="V302" s="269"/>
      <c r="W302" s="269"/>
      <c r="X302" s="269"/>
      <c r="Y302" s="269"/>
      <c r="Z302" s="269"/>
    </row>
    <row r="303" spans="1:26" ht="13.5" customHeight="1">
      <c r="A303" s="269"/>
      <c r="B303" s="269"/>
      <c r="C303" s="269"/>
      <c r="D303" s="269"/>
      <c r="E303" s="269"/>
      <c r="F303" s="269"/>
      <c r="G303" s="269"/>
      <c r="H303" s="269"/>
      <c r="I303" s="269"/>
      <c r="J303" s="269"/>
      <c r="K303" s="269"/>
      <c r="L303" s="269"/>
      <c r="M303" s="268"/>
      <c r="N303" s="269"/>
      <c r="O303" s="269"/>
      <c r="P303" s="269"/>
      <c r="Q303" s="269"/>
      <c r="R303" s="269"/>
      <c r="S303" s="269"/>
      <c r="T303" s="269"/>
      <c r="U303" s="269"/>
      <c r="V303" s="269"/>
      <c r="W303" s="269"/>
      <c r="X303" s="269"/>
      <c r="Y303" s="269"/>
      <c r="Z303" s="269"/>
    </row>
    <row r="304" spans="1:26" ht="13.5" customHeight="1">
      <c r="A304" s="269"/>
      <c r="B304" s="269"/>
      <c r="C304" s="269"/>
      <c r="D304" s="269"/>
      <c r="E304" s="269"/>
      <c r="F304" s="269"/>
      <c r="G304" s="269"/>
      <c r="H304" s="269"/>
      <c r="I304" s="269"/>
      <c r="J304" s="269"/>
      <c r="K304" s="269"/>
      <c r="L304" s="269"/>
      <c r="M304" s="268"/>
      <c r="N304" s="269"/>
      <c r="O304" s="269"/>
      <c r="P304" s="269"/>
      <c r="Q304" s="269"/>
      <c r="R304" s="269"/>
      <c r="S304" s="269"/>
      <c r="T304" s="269"/>
      <c r="U304" s="269"/>
      <c r="V304" s="269"/>
      <c r="W304" s="269"/>
      <c r="X304" s="269"/>
      <c r="Y304" s="269"/>
      <c r="Z304" s="269"/>
    </row>
    <row r="305" spans="1:26" ht="13.5" customHeight="1">
      <c r="A305" s="269"/>
      <c r="B305" s="269"/>
      <c r="C305" s="269"/>
      <c r="D305" s="269"/>
      <c r="E305" s="269"/>
      <c r="F305" s="269"/>
      <c r="G305" s="269"/>
      <c r="H305" s="269"/>
      <c r="I305" s="269"/>
      <c r="J305" s="269"/>
      <c r="K305" s="269"/>
      <c r="L305" s="269"/>
      <c r="M305" s="268"/>
      <c r="N305" s="269"/>
      <c r="O305" s="269"/>
      <c r="P305" s="269"/>
      <c r="Q305" s="269"/>
      <c r="R305" s="269"/>
      <c r="S305" s="269"/>
      <c r="T305" s="269"/>
      <c r="U305" s="269"/>
      <c r="V305" s="269"/>
      <c r="W305" s="269"/>
      <c r="X305" s="269"/>
      <c r="Y305" s="269"/>
      <c r="Z305" s="269"/>
    </row>
    <row r="306" spans="1:26" ht="13.5" customHeight="1">
      <c r="A306" s="269"/>
      <c r="B306" s="269"/>
      <c r="C306" s="269"/>
      <c r="D306" s="269"/>
      <c r="E306" s="269"/>
      <c r="F306" s="269"/>
      <c r="G306" s="269"/>
      <c r="H306" s="269"/>
      <c r="I306" s="269"/>
      <c r="J306" s="269"/>
      <c r="K306" s="269"/>
      <c r="L306" s="269"/>
      <c r="M306" s="268"/>
      <c r="N306" s="269"/>
      <c r="O306" s="269"/>
      <c r="P306" s="269"/>
      <c r="Q306" s="269"/>
      <c r="R306" s="269"/>
      <c r="S306" s="269"/>
      <c r="T306" s="269"/>
      <c r="U306" s="269"/>
      <c r="V306" s="269"/>
      <c r="W306" s="269"/>
      <c r="X306" s="269"/>
      <c r="Y306" s="269"/>
      <c r="Z306" s="269"/>
    </row>
    <row r="307" spans="1:26" ht="13.5" customHeight="1">
      <c r="A307" s="269"/>
      <c r="B307" s="269"/>
      <c r="C307" s="269"/>
      <c r="D307" s="269"/>
      <c r="E307" s="269"/>
      <c r="F307" s="269"/>
      <c r="G307" s="269"/>
      <c r="H307" s="269"/>
      <c r="I307" s="269"/>
      <c r="J307" s="269"/>
      <c r="K307" s="269"/>
      <c r="L307" s="269"/>
      <c r="M307" s="268"/>
      <c r="N307" s="269"/>
      <c r="O307" s="269"/>
      <c r="P307" s="269"/>
      <c r="Q307" s="269"/>
      <c r="R307" s="269"/>
      <c r="S307" s="269"/>
      <c r="T307" s="269"/>
      <c r="U307" s="269"/>
      <c r="V307" s="269"/>
      <c r="W307" s="269"/>
      <c r="X307" s="269"/>
      <c r="Y307" s="269"/>
      <c r="Z307" s="269"/>
    </row>
    <row r="308" spans="1:26" ht="13.5" customHeight="1">
      <c r="A308" s="269"/>
      <c r="B308" s="269"/>
      <c r="C308" s="269"/>
      <c r="D308" s="269"/>
      <c r="E308" s="269"/>
      <c r="F308" s="269"/>
      <c r="G308" s="269"/>
      <c r="H308" s="269"/>
      <c r="I308" s="269"/>
      <c r="J308" s="269"/>
      <c r="K308" s="269"/>
      <c r="L308" s="269"/>
      <c r="M308" s="268"/>
      <c r="N308" s="269"/>
      <c r="O308" s="269"/>
      <c r="P308" s="269"/>
      <c r="Q308" s="269"/>
      <c r="R308" s="269"/>
      <c r="S308" s="269"/>
      <c r="T308" s="269"/>
      <c r="U308" s="269"/>
      <c r="V308" s="269"/>
      <c r="W308" s="269"/>
      <c r="X308" s="269"/>
      <c r="Y308" s="269"/>
      <c r="Z308" s="269"/>
    </row>
    <row r="309" spans="1:26" ht="13.5" customHeight="1">
      <c r="A309" s="269"/>
      <c r="B309" s="269"/>
      <c r="C309" s="269"/>
      <c r="D309" s="269"/>
      <c r="E309" s="269"/>
      <c r="F309" s="269"/>
      <c r="G309" s="269"/>
      <c r="H309" s="269"/>
      <c r="I309" s="269"/>
      <c r="J309" s="269"/>
      <c r="K309" s="269"/>
      <c r="L309" s="269"/>
      <c r="M309" s="268"/>
      <c r="N309" s="269"/>
      <c r="O309" s="269"/>
      <c r="P309" s="269"/>
      <c r="Q309" s="269"/>
      <c r="R309" s="269"/>
      <c r="S309" s="269"/>
      <c r="T309" s="269"/>
      <c r="U309" s="269"/>
      <c r="V309" s="269"/>
      <c r="W309" s="269"/>
      <c r="X309" s="269"/>
      <c r="Y309" s="269"/>
      <c r="Z309" s="269"/>
    </row>
    <row r="310" spans="1:26" ht="13.5" customHeight="1">
      <c r="A310" s="269"/>
      <c r="B310" s="269"/>
      <c r="C310" s="269"/>
      <c r="D310" s="269"/>
      <c r="E310" s="269"/>
      <c r="F310" s="269"/>
      <c r="G310" s="269"/>
      <c r="H310" s="269"/>
      <c r="I310" s="269"/>
      <c r="J310" s="269"/>
      <c r="K310" s="269"/>
      <c r="L310" s="269"/>
      <c r="M310" s="268"/>
      <c r="N310" s="269"/>
      <c r="O310" s="269"/>
      <c r="P310" s="269"/>
      <c r="Q310" s="269"/>
      <c r="R310" s="269"/>
      <c r="S310" s="269"/>
      <c r="T310" s="269"/>
      <c r="U310" s="269"/>
      <c r="V310" s="269"/>
      <c r="W310" s="269"/>
      <c r="X310" s="269"/>
      <c r="Y310" s="269"/>
      <c r="Z310" s="269"/>
    </row>
    <row r="311" spans="1:26" ht="13.5" customHeight="1">
      <c r="A311" s="269"/>
      <c r="B311" s="269"/>
      <c r="C311" s="269"/>
      <c r="D311" s="269"/>
      <c r="E311" s="269"/>
      <c r="F311" s="269"/>
      <c r="G311" s="269"/>
      <c r="H311" s="269"/>
      <c r="I311" s="269"/>
      <c r="J311" s="269"/>
      <c r="K311" s="269"/>
      <c r="L311" s="269"/>
      <c r="M311" s="268"/>
      <c r="N311" s="269"/>
      <c r="O311" s="269"/>
      <c r="P311" s="269"/>
      <c r="Q311" s="269"/>
      <c r="R311" s="269"/>
      <c r="S311" s="269"/>
      <c r="T311" s="269"/>
      <c r="U311" s="269"/>
      <c r="V311" s="269"/>
      <c r="W311" s="269"/>
      <c r="X311" s="269"/>
      <c r="Y311" s="269"/>
      <c r="Z311" s="269"/>
    </row>
    <row r="312" spans="1:26" ht="13.5" customHeight="1">
      <c r="A312" s="269"/>
      <c r="B312" s="269"/>
      <c r="C312" s="269"/>
      <c r="D312" s="269"/>
      <c r="E312" s="269"/>
      <c r="F312" s="269"/>
      <c r="G312" s="269"/>
      <c r="H312" s="269"/>
      <c r="I312" s="269"/>
      <c r="J312" s="269"/>
      <c r="K312" s="269"/>
      <c r="L312" s="269"/>
      <c r="M312" s="268"/>
      <c r="N312" s="269"/>
      <c r="O312" s="269"/>
      <c r="P312" s="269"/>
      <c r="Q312" s="269"/>
      <c r="R312" s="269"/>
      <c r="S312" s="269"/>
      <c r="T312" s="269"/>
      <c r="U312" s="269"/>
      <c r="V312" s="269"/>
      <c r="W312" s="269"/>
      <c r="X312" s="269"/>
      <c r="Y312" s="269"/>
      <c r="Z312" s="269"/>
    </row>
    <row r="313" spans="1:26" ht="13.5" customHeight="1">
      <c r="A313" s="269"/>
      <c r="B313" s="269"/>
      <c r="C313" s="269"/>
      <c r="D313" s="269"/>
      <c r="E313" s="269"/>
      <c r="F313" s="269"/>
      <c r="G313" s="269"/>
      <c r="H313" s="269"/>
      <c r="I313" s="269"/>
      <c r="J313" s="269"/>
      <c r="K313" s="269"/>
      <c r="L313" s="269"/>
      <c r="M313" s="268"/>
      <c r="N313" s="269"/>
      <c r="O313" s="269"/>
      <c r="P313" s="269"/>
      <c r="Q313" s="269"/>
      <c r="R313" s="269"/>
      <c r="S313" s="269"/>
      <c r="T313" s="269"/>
      <c r="U313" s="269"/>
      <c r="V313" s="269"/>
      <c r="W313" s="269"/>
      <c r="X313" s="269"/>
      <c r="Y313" s="269"/>
      <c r="Z313" s="269"/>
    </row>
    <row r="314" spans="1:26" ht="13.5" customHeight="1">
      <c r="A314" s="269"/>
      <c r="B314" s="269"/>
      <c r="C314" s="269"/>
      <c r="D314" s="269"/>
      <c r="E314" s="269"/>
      <c r="F314" s="269"/>
      <c r="G314" s="269"/>
      <c r="H314" s="269"/>
      <c r="I314" s="269"/>
      <c r="J314" s="269"/>
      <c r="K314" s="269"/>
      <c r="L314" s="269"/>
      <c r="M314" s="268"/>
      <c r="N314" s="269"/>
      <c r="O314" s="269"/>
      <c r="P314" s="269"/>
      <c r="Q314" s="269"/>
      <c r="R314" s="269"/>
      <c r="S314" s="269"/>
      <c r="T314" s="269"/>
      <c r="U314" s="269"/>
      <c r="V314" s="269"/>
      <c r="W314" s="269"/>
      <c r="X314" s="269"/>
      <c r="Y314" s="269"/>
      <c r="Z314" s="269"/>
    </row>
    <row r="315" spans="1:26" ht="13.5" customHeight="1">
      <c r="A315" s="269"/>
      <c r="B315" s="269"/>
      <c r="C315" s="269"/>
      <c r="D315" s="269"/>
      <c r="E315" s="269"/>
      <c r="F315" s="269"/>
      <c r="G315" s="269"/>
      <c r="H315" s="269"/>
      <c r="I315" s="269"/>
      <c r="J315" s="269"/>
      <c r="K315" s="269"/>
      <c r="L315" s="269"/>
      <c r="M315" s="268"/>
      <c r="N315" s="269"/>
      <c r="O315" s="269"/>
      <c r="P315" s="269"/>
      <c r="Q315" s="269"/>
      <c r="R315" s="269"/>
      <c r="S315" s="269"/>
      <c r="T315" s="269"/>
      <c r="U315" s="269"/>
      <c r="V315" s="269"/>
      <c r="W315" s="269"/>
      <c r="X315" s="269"/>
      <c r="Y315" s="269"/>
      <c r="Z315" s="269"/>
    </row>
    <row r="316" spans="1:26" ht="13.5" customHeight="1">
      <c r="A316" s="269"/>
      <c r="B316" s="269"/>
      <c r="C316" s="269"/>
      <c r="D316" s="269"/>
      <c r="E316" s="269"/>
      <c r="F316" s="269"/>
      <c r="G316" s="269"/>
      <c r="H316" s="269"/>
      <c r="I316" s="269"/>
      <c r="J316" s="269"/>
      <c r="K316" s="269"/>
      <c r="L316" s="269"/>
      <c r="M316" s="268"/>
      <c r="N316" s="269"/>
      <c r="O316" s="269"/>
      <c r="P316" s="269"/>
      <c r="Q316" s="269"/>
      <c r="R316" s="269"/>
      <c r="S316" s="269"/>
      <c r="T316" s="269"/>
      <c r="U316" s="269"/>
      <c r="V316" s="269"/>
      <c r="W316" s="269"/>
      <c r="X316" s="269"/>
      <c r="Y316" s="269"/>
      <c r="Z316" s="269"/>
    </row>
    <row r="317" spans="1:26" ht="13.5" customHeight="1">
      <c r="A317" s="269"/>
      <c r="B317" s="269"/>
      <c r="C317" s="269"/>
      <c r="D317" s="269"/>
      <c r="E317" s="269"/>
      <c r="F317" s="269"/>
      <c r="G317" s="269"/>
      <c r="H317" s="269"/>
      <c r="I317" s="269"/>
      <c r="J317" s="269"/>
      <c r="K317" s="269"/>
      <c r="L317" s="269"/>
      <c r="M317" s="268"/>
      <c r="N317" s="269"/>
      <c r="O317" s="269"/>
      <c r="P317" s="269"/>
      <c r="Q317" s="269"/>
      <c r="R317" s="269"/>
      <c r="S317" s="269"/>
      <c r="T317" s="269"/>
      <c r="U317" s="269"/>
      <c r="V317" s="269"/>
      <c r="W317" s="269"/>
      <c r="X317" s="269"/>
      <c r="Y317" s="269"/>
      <c r="Z317" s="269"/>
    </row>
    <row r="318" spans="1:26" ht="13.5" customHeight="1">
      <c r="A318" s="269"/>
      <c r="B318" s="269"/>
      <c r="C318" s="269"/>
      <c r="D318" s="269"/>
      <c r="E318" s="269"/>
      <c r="F318" s="269"/>
      <c r="G318" s="269"/>
      <c r="H318" s="269"/>
      <c r="I318" s="269"/>
      <c r="J318" s="269"/>
      <c r="K318" s="269"/>
      <c r="L318" s="269"/>
      <c r="M318" s="268"/>
      <c r="N318" s="269"/>
      <c r="O318" s="269"/>
      <c r="P318" s="269"/>
      <c r="Q318" s="269"/>
      <c r="R318" s="269"/>
      <c r="S318" s="269"/>
      <c r="T318" s="269"/>
      <c r="U318" s="269"/>
      <c r="V318" s="269"/>
      <c r="W318" s="269"/>
      <c r="X318" s="269"/>
      <c r="Y318" s="269"/>
      <c r="Z318" s="269"/>
    </row>
    <row r="319" spans="1:26" ht="13.5" customHeight="1">
      <c r="A319" s="269"/>
      <c r="B319" s="269"/>
      <c r="C319" s="269"/>
      <c r="D319" s="269"/>
      <c r="E319" s="269"/>
      <c r="F319" s="269"/>
      <c r="G319" s="269"/>
      <c r="H319" s="269"/>
      <c r="I319" s="269"/>
      <c r="J319" s="269"/>
      <c r="K319" s="269"/>
      <c r="L319" s="269"/>
      <c r="M319" s="268"/>
      <c r="N319" s="269"/>
      <c r="O319" s="269"/>
      <c r="P319" s="269"/>
      <c r="Q319" s="269"/>
      <c r="R319" s="269"/>
      <c r="S319" s="269"/>
      <c r="T319" s="269"/>
      <c r="U319" s="269"/>
      <c r="V319" s="269"/>
      <c r="W319" s="269"/>
      <c r="X319" s="269"/>
      <c r="Y319" s="269"/>
      <c r="Z319" s="269"/>
    </row>
    <row r="320" spans="1:26" ht="13.5" customHeight="1">
      <c r="A320" s="269"/>
      <c r="B320" s="269"/>
      <c r="C320" s="269"/>
      <c r="D320" s="269"/>
      <c r="E320" s="269"/>
      <c r="F320" s="269"/>
      <c r="G320" s="269"/>
      <c r="H320" s="269"/>
      <c r="I320" s="269"/>
      <c r="J320" s="269"/>
      <c r="K320" s="269"/>
      <c r="L320" s="269"/>
      <c r="M320" s="268"/>
      <c r="N320" s="269"/>
      <c r="O320" s="269"/>
      <c r="P320" s="269"/>
      <c r="Q320" s="269"/>
      <c r="R320" s="269"/>
      <c r="S320" s="269"/>
      <c r="T320" s="269"/>
      <c r="U320" s="269"/>
      <c r="V320" s="269"/>
      <c r="W320" s="269"/>
      <c r="X320" s="269"/>
      <c r="Y320" s="269"/>
      <c r="Z320" s="269"/>
    </row>
    <row r="321" spans="1:26" ht="13.5" customHeight="1">
      <c r="A321" s="269"/>
      <c r="B321" s="269"/>
      <c r="C321" s="269"/>
      <c r="D321" s="269"/>
      <c r="E321" s="269"/>
      <c r="F321" s="269"/>
      <c r="G321" s="269"/>
      <c r="H321" s="269"/>
      <c r="I321" s="269"/>
      <c r="J321" s="269"/>
      <c r="K321" s="269"/>
      <c r="L321" s="269"/>
      <c r="M321" s="268"/>
      <c r="N321" s="269"/>
      <c r="O321" s="269"/>
      <c r="P321" s="269"/>
      <c r="Q321" s="269"/>
      <c r="R321" s="269"/>
      <c r="S321" s="269"/>
      <c r="T321" s="269"/>
      <c r="U321" s="269"/>
      <c r="V321" s="269"/>
      <c r="W321" s="269"/>
      <c r="X321" s="269"/>
      <c r="Y321" s="269"/>
      <c r="Z321" s="269"/>
    </row>
    <row r="322" spans="1:26" ht="13.5" customHeight="1">
      <c r="A322" s="269"/>
      <c r="B322" s="269"/>
      <c r="C322" s="269"/>
      <c r="D322" s="269"/>
      <c r="E322" s="269"/>
      <c r="F322" s="269"/>
      <c r="G322" s="269"/>
      <c r="H322" s="269"/>
      <c r="I322" s="269"/>
      <c r="J322" s="269"/>
      <c r="K322" s="269"/>
      <c r="L322" s="269"/>
      <c r="M322" s="268"/>
      <c r="N322" s="269"/>
      <c r="O322" s="269"/>
      <c r="P322" s="269"/>
      <c r="Q322" s="269"/>
      <c r="R322" s="269"/>
      <c r="S322" s="269"/>
      <c r="T322" s="269"/>
      <c r="U322" s="269"/>
      <c r="V322" s="269"/>
      <c r="W322" s="269"/>
      <c r="X322" s="269"/>
      <c r="Y322" s="269"/>
      <c r="Z322" s="269"/>
    </row>
    <row r="323" spans="1:26" ht="13.5" customHeight="1">
      <c r="A323" s="269"/>
      <c r="B323" s="269"/>
      <c r="C323" s="269"/>
      <c r="D323" s="269"/>
      <c r="E323" s="269"/>
      <c r="F323" s="269"/>
      <c r="G323" s="269"/>
      <c r="H323" s="269"/>
      <c r="I323" s="269"/>
      <c r="J323" s="269"/>
      <c r="K323" s="269"/>
      <c r="L323" s="269"/>
      <c r="M323" s="268"/>
      <c r="N323" s="269"/>
      <c r="O323" s="269"/>
      <c r="P323" s="269"/>
      <c r="Q323" s="269"/>
      <c r="R323" s="269"/>
      <c r="S323" s="269"/>
      <c r="T323" s="269"/>
      <c r="U323" s="269"/>
      <c r="V323" s="269"/>
      <c r="W323" s="269"/>
      <c r="X323" s="269"/>
      <c r="Y323" s="269"/>
      <c r="Z323" s="269"/>
    </row>
    <row r="324" spans="1:26" ht="13.5" customHeight="1">
      <c r="A324" s="269"/>
      <c r="B324" s="269"/>
      <c r="C324" s="269"/>
      <c r="D324" s="269"/>
      <c r="E324" s="269"/>
      <c r="F324" s="269"/>
      <c r="G324" s="269"/>
      <c r="H324" s="269"/>
      <c r="I324" s="269"/>
      <c r="J324" s="269"/>
      <c r="K324" s="269"/>
      <c r="L324" s="269"/>
      <c r="M324" s="268"/>
      <c r="N324" s="269"/>
      <c r="O324" s="269"/>
      <c r="P324" s="269"/>
      <c r="Q324" s="269"/>
      <c r="R324" s="269"/>
      <c r="S324" s="269"/>
      <c r="T324" s="269"/>
      <c r="U324" s="269"/>
      <c r="V324" s="269"/>
      <c r="W324" s="269"/>
      <c r="X324" s="269"/>
      <c r="Y324" s="269"/>
      <c r="Z324" s="269"/>
    </row>
    <row r="325" spans="1:26" ht="13.5" customHeight="1">
      <c r="A325" s="269"/>
      <c r="B325" s="269"/>
      <c r="C325" s="269"/>
      <c r="D325" s="269"/>
      <c r="E325" s="269"/>
      <c r="F325" s="269"/>
      <c r="G325" s="269"/>
      <c r="H325" s="269"/>
      <c r="I325" s="269"/>
      <c r="J325" s="269"/>
      <c r="K325" s="269"/>
      <c r="L325" s="269"/>
      <c r="M325" s="268"/>
      <c r="N325" s="269"/>
      <c r="O325" s="269"/>
      <c r="P325" s="269"/>
      <c r="Q325" s="269"/>
      <c r="R325" s="269"/>
      <c r="S325" s="269"/>
      <c r="T325" s="269"/>
      <c r="U325" s="269"/>
      <c r="V325" s="269"/>
      <c r="W325" s="269"/>
      <c r="X325" s="269"/>
      <c r="Y325" s="269"/>
      <c r="Z325" s="269"/>
    </row>
    <row r="326" spans="1:26" ht="13.5" customHeight="1">
      <c r="A326" s="269"/>
      <c r="B326" s="269"/>
      <c r="C326" s="269"/>
      <c r="D326" s="269"/>
      <c r="E326" s="269"/>
      <c r="F326" s="269"/>
      <c r="G326" s="269"/>
      <c r="H326" s="269"/>
      <c r="I326" s="269"/>
      <c r="J326" s="269"/>
      <c r="K326" s="269"/>
      <c r="L326" s="269"/>
      <c r="M326" s="268"/>
      <c r="N326" s="269"/>
      <c r="O326" s="269"/>
      <c r="P326" s="269"/>
      <c r="Q326" s="269"/>
      <c r="R326" s="269"/>
      <c r="S326" s="269"/>
      <c r="T326" s="269"/>
      <c r="U326" s="269"/>
      <c r="V326" s="269"/>
      <c r="W326" s="269"/>
      <c r="X326" s="269"/>
      <c r="Y326" s="269"/>
      <c r="Z326" s="269"/>
    </row>
    <row r="327" spans="1:26" ht="13.5" customHeight="1">
      <c r="A327" s="269"/>
      <c r="B327" s="269"/>
      <c r="C327" s="269"/>
      <c r="D327" s="269"/>
      <c r="E327" s="269"/>
      <c r="F327" s="269"/>
      <c r="G327" s="269"/>
      <c r="H327" s="269"/>
      <c r="I327" s="269"/>
      <c r="J327" s="269"/>
      <c r="K327" s="269"/>
      <c r="L327" s="269"/>
      <c r="M327" s="268"/>
      <c r="N327" s="269"/>
      <c r="O327" s="269"/>
      <c r="P327" s="269"/>
      <c r="Q327" s="269"/>
      <c r="R327" s="269"/>
      <c r="S327" s="269"/>
      <c r="T327" s="269"/>
      <c r="U327" s="269"/>
      <c r="V327" s="269"/>
      <c r="W327" s="269"/>
      <c r="X327" s="269"/>
      <c r="Y327" s="269"/>
      <c r="Z327" s="269"/>
    </row>
    <row r="328" spans="1:26" ht="13.5" customHeight="1">
      <c r="A328" s="269"/>
      <c r="B328" s="269"/>
      <c r="C328" s="269"/>
      <c r="D328" s="269"/>
      <c r="E328" s="269"/>
      <c r="F328" s="269"/>
      <c r="G328" s="269"/>
      <c r="H328" s="269"/>
      <c r="I328" s="269"/>
      <c r="J328" s="269"/>
      <c r="K328" s="269"/>
      <c r="L328" s="269"/>
      <c r="M328" s="268"/>
      <c r="N328" s="269"/>
      <c r="O328" s="269"/>
      <c r="P328" s="269"/>
      <c r="Q328" s="269"/>
      <c r="R328" s="269"/>
      <c r="S328" s="269"/>
      <c r="T328" s="269"/>
      <c r="U328" s="269"/>
      <c r="V328" s="269"/>
      <c r="W328" s="269"/>
      <c r="X328" s="269"/>
      <c r="Y328" s="269"/>
      <c r="Z328" s="269"/>
    </row>
    <row r="329" spans="1:26" ht="13.5" customHeight="1">
      <c r="A329" s="269"/>
      <c r="B329" s="269"/>
      <c r="C329" s="269"/>
      <c r="D329" s="269"/>
      <c r="E329" s="269"/>
      <c r="F329" s="269"/>
      <c r="G329" s="269"/>
      <c r="H329" s="269"/>
      <c r="I329" s="269"/>
      <c r="J329" s="269"/>
      <c r="K329" s="269"/>
      <c r="L329" s="269"/>
      <c r="M329" s="268"/>
      <c r="N329" s="269"/>
      <c r="O329" s="269"/>
      <c r="P329" s="269"/>
      <c r="Q329" s="269"/>
      <c r="R329" s="269"/>
      <c r="S329" s="269"/>
      <c r="T329" s="269"/>
      <c r="U329" s="269"/>
      <c r="V329" s="269"/>
      <c r="W329" s="269"/>
      <c r="X329" s="269"/>
      <c r="Y329" s="269"/>
      <c r="Z329" s="269"/>
    </row>
    <row r="330" spans="1:26" ht="13.5" customHeight="1">
      <c r="A330" s="269"/>
      <c r="B330" s="269"/>
      <c r="C330" s="269"/>
      <c r="D330" s="269"/>
      <c r="E330" s="269"/>
      <c r="F330" s="269"/>
      <c r="G330" s="269"/>
      <c r="H330" s="269"/>
      <c r="I330" s="269"/>
      <c r="J330" s="269"/>
      <c r="K330" s="269"/>
      <c r="L330" s="269"/>
      <c r="M330" s="268"/>
      <c r="N330" s="269"/>
      <c r="O330" s="269"/>
      <c r="P330" s="269"/>
      <c r="Q330" s="269"/>
      <c r="R330" s="269"/>
      <c r="S330" s="269"/>
      <c r="T330" s="269"/>
      <c r="U330" s="269"/>
      <c r="V330" s="269"/>
      <c r="W330" s="269"/>
      <c r="X330" s="269"/>
      <c r="Y330" s="269"/>
      <c r="Z330" s="269"/>
    </row>
    <row r="331" spans="1:26" ht="13.5" customHeight="1">
      <c r="A331" s="269"/>
      <c r="B331" s="269"/>
      <c r="C331" s="269"/>
      <c r="D331" s="269"/>
      <c r="E331" s="269"/>
      <c r="F331" s="269"/>
      <c r="G331" s="269"/>
      <c r="H331" s="269"/>
      <c r="I331" s="269"/>
      <c r="J331" s="269"/>
      <c r="K331" s="269"/>
      <c r="L331" s="269"/>
      <c r="M331" s="268"/>
      <c r="N331" s="269"/>
      <c r="O331" s="269"/>
      <c r="P331" s="269"/>
      <c r="Q331" s="269"/>
      <c r="R331" s="269"/>
      <c r="S331" s="269"/>
      <c r="T331" s="269"/>
      <c r="U331" s="269"/>
      <c r="V331" s="269"/>
      <c r="W331" s="269"/>
      <c r="X331" s="269"/>
      <c r="Y331" s="269"/>
      <c r="Z331" s="269"/>
    </row>
    <row r="332" spans="1:26" ht="13.5" customHeight="1">
      <c r="A332" s="269"/>
      <c r="B332" s="269"/>
      <c r="C332" s="269"/>
      <c r="D332" s="269"/>
      <c r="E332" s="269"/>
      <c r="F332" s="269"/>
      <c r="G332" s="269"/>
      <c r="H332" s="269"/>
      <c r="I332" s="269"/>
      <c r="J332" s="269"/>
      <c r="K332" s="269"/>
      <c r="L332" s="269"/>
      <c r="M332" s="268"/>
      <c r="N332" s="269"/>
      <c r="O332" s="269"/>
      <c r="P332" s="269"/>
      <c r="Q332" s="269"/>
      <c r="R332" s="269"/>
      <c r="S332" s="269"/>
      <c r="T332" s="269"/>
      <c r="U332" s="269"/>
      <c r="V332" s="269"/>
      <c r="W332" s="269"/>
      <c r="X332" s="269"/>
      <c r="Y332" s="269"/>
      <c r="Z332" s="269"/>
    </row>
    <row r="333" spans="1:26" ht="13.5" customHeight="1">
      <c r="A333" s="269"/>
      <c r="B333" s="269"/>
      <c r="C333" s="269"/>
      <c r="D333" s="269"/>
      <c r="E333" s="269"/>
      <c r="F333" s="269"/>
      <c r="G333" s="269"/>
      <c r="H333" s="269"/>
      <c r="I333" s="269"/>
      <c r="J333" s="269"/>
      <c r="K333" s="269"/>
      <c r="L333" s="269"/>
      <c r="M333" s="268"/>
      <c r="N333" s="269"/>
      <c r="O333" s="269"/>
      <c r="P333" s="269"/>
      <c r="Q333" s="269"/>
      <c r="R333" s="269"/>
      <c r="S333" s="269"/>
      <c r="T333" s="269"/>
      <c r="U333" s="269"/>
      <c r="V333" s="269"/>
      <c r="W333" s="269"/>
      <c r="X333" s="269"/>
      <c r="Y333" s="269"/>
      <c r="Z333" s="269"/>
    </row>
    <row r="334" spans="1:26" ht="13.5" customHeight="1">
      <c r="A334" s="269"/>
      <c r="B334" s="269"/>
      <c r="C334" s="269"/>
      <c r="D334" s="269"/>
      <c r="E334" s="269"/>
      <c r="F334" s="269"/>
      <c r="G334" s="269"/>
      <c r="H334" s="269"/>
      <c r="I334" s="269"/>
      <c r="J334" s="269"/>
      <c r="K334" s="269"/>
      <c r="L334" s="269"/>
      <c r="M334" s="268"/>
      <c r="N334" s="269"/>
      <c r="O334" s="269"/>
      <c r="P334" s="269"/>
      <c r="Q334" s="269"/>
      <c r="R334" s="269"/>
      <c r="S334" s="269"/>
      <c r="T334" s="269"/>
      <c r="U334" s="269"/>
      <c r="V334" s="269"/>
      <c r="W334" s="269"/>
      <c r="X334" s="269"/>
      <c r="Y334" s="269"/>
      <c r="Z334" s="269"/>
    </row>
    <row r="335" spans="1:26" ht="13.5" customHeight="1">
      <c r="A335" s="269"/>
      <c r="B335" s="269"/>
      <c r="C335" s="269"/>
      <c r="D335" s="269"/>
      <c r="E335" s="269"/>
      <c r="F335" s="269"/>
      <c r="G335" s="269"/>
      <c r="H335" s="269"/>
      <c r="I335" s="269"/>
      <c r="J335" s="269"/>
      <c r="K335" s="269"/>
      <c r="L335" s="269"/>
      <c r="M335" s="268"/>
      <c r="N335" s="269"/>
      <c r="O335" s="269"/>
      <c r="P335" s="269"/>
      <c r="Q335" s="269"/>
      <c r="R335" s="269"/>
      <c r="S335" s="269"/>
      <c r="T335" s="269"/>
      <c r="U335" s="269"/>
      <c r="V335" s="269"/>
      <c r="W335" s="269"/>
      <c r="X335" s="269"/>
      <c r="Y335" s="269"/>
      <c r="Z335" s="269"/>
    </row>
    <row r="336" spans="1:26" ht="13.5" customHeight="1">
      <c r="A336" s="269"/>
      <c r="B336" s="269"/>
      <c r="C336" s="269"/>
      <c r="D336" s="269"/>
      <c r="E336" s="269"/>
      <c r="F336" s="269"/>
      <c r="G336" s="269"/>
      <c r="H336" s="269"/>
      <c r="I336" s="269"/>
      <c r="J336" s="269"/>
      <c r="K336" s="269"/>
      <c r="L336" s="269"/>
      <c r="M336" s="268"/>
      <c r="N336" s="269"/>
      <c r="O336" s="269"/>
      <c r="P336" s="269"/>
      <c r="Q336" s="269"/>
      <c r="R336" s="269"/>
      <c r="S336" s="269"/>
      <c r="T336" s="269"/>
      <c r="U336" s="269"/>
      <c r="V336" s="269"/>
      <c r="W336" s="269"/>
      <c r="X336" s="269"/>
      <c r="Y336" s="269"/>
      <c r="Z336" s="269"/>
    </row>
    <row r="337" spans="1:26" ht="13.5" customHeight="1">
      <c r="A337" s="269"/>
      <c r="B337" s="269"/>
      <c r="C337" s="269"/>
      <c r="D337" s="269"/>
      <c r="E337" s="269"/>
      <c r="F337" s="269"/>
      <c r="G337" s="269"/>
      <c r="H337" s="269"/>
      <c r="I337" s="269"/>
      <c r="J337" s="269"/>
      <c r="K337" s="269"/>
      <c r="L337" s="269"/>
      <c r="M337" s="268"/>
      <c r="N337" s="269"/>
      <c r="O337" s="269"/>
      <c r="P337" s="269"/>
      <c r="Q337" s="269"/>
      <c r="R337" s="269"/>
      <c r="S337" s="269"/>
      <c r="T337" s="269"/>
      <c r="U337" s="269"/>
      <c r="V337" s="269"/>
      <c r="W337" s="269"/>
      <c r="X337" s="269"/>
      <c r="Y337" s="269"/>
      <c r="Z337" s="269"/>
    </row>
    <row r="338" spans="1:26" ht="13.5" customHeight="1">
      <c r="A338" s="269"/>
      <c r="B338" s="269"/>
      <c r="C338" s="269"/>
      <c r="D338" s="269"/>
      <c r="E338" s="269"/>
      <c r="F338" s="269"/>
      <c r="G338" s="269"/>
      <c r="H338" s="269"/>
      <c r="I338" s="269"/>
      <c r="J338" s="269"/>
      <c r="K338" s="269"/>
      <c r="L338" s="269"/>
      <c r="M338" s="268"/>
      <c r="N338" s="269"/>
      <c r="O338" s="269"/>
      <c r="P338" s="269"/>
      <c r="Q338" s="269"/>
      <c r="R338" s="269"/>
      <c r="S338" s="269"/>
      <c r="T338" s="269"/>
      <c r="U338" s="269"/>
      <c r="V338" s="269"/>
      <c r="W338" s="269"/>
      <c r="X338" s="269"/>
      <c r="Y338" s="269"/>
      <c r="Z338" s="269"/>
    </row>
    <row r="339" spans="1:26" ht="13.5" customHeight="1">
      <c r="A339" s="269"/>
      <c r="B339" s="269"/>
      <c r="C339" s="269"/>
      <c r="D339" s="269"/>
      <c r="E339" s="269"/>
      <c r="F339" s="269"/>
      <c r="G339" s="269"/>
      <c r="H339" s="269"/>
      <c r="I339" s="269"/>
      <c r="J339" s="269"/>
      <c r="K339" s="269"/>
      <c r="L339" s="269"/>
      <c r="M339" s="268"/>
      <c r="N339" s="269"/>
      <c r="O339" s="269"/>
      <c r="P339" s="269"/>
      <c r="Q339" s="269"/>
      <c r="R339" s="269"/>
      <c r="S339" s="269"/>
      <c r="T339" s="269"/>
      <c r="U339" s="269"/>
      <c r="V339" s="269"/>
      <c r="W339" s="269"/>
      <c r="X339" s="269"/>
      <c r="Y339" s="269"/>
      <c r="Z339" s="269"/>
    </row>
    <row r="340" spans="1:26" ht="13.5" customHeight="1">
      <c r="A340" s="269"/>
      <c r="B340" s="269"/>
      <c r="C340" s="269"/>
      <c r="D340" s="269"/>
      <c r="E340" s="269"/>
      <c r="F340" s="269"/>
      <c r="G340" s="269"/>
      <c r="H340" s="269"/>
      <c r="I340" s="269"/>
      <c r="J340" s="269"/>
      <c r="K340" s="269"/>
      <c r="L340" s="269"/>
      <c r="M340" s="268"/>
      <c r="N340" s="269"/>
      <c r="O340" s="269"/>
      <c r="P340" s="269"/>
      <c r="Q340" s="269"/>
      <c r="R340" s="269"/>
      <c r="S340" s="269"/>
      <c r="T340" s="269"/>
      <c r="U340" s="269"/>
      <c r="V340" s="269"/>
      <c r="W340" s="269"/>
      <c r="X340" s="269"/>
      <c r="Y340" s="269"/>
      <c r="Z340" s="269"/>
    </row>
    <row r="341" spans="1:26" ht="13.5" customHeight="1">
      <c r="A341" s="269"/>
      <c r="B341" s="269"/>
      <c r="C341" s="269"/>
      <c r="D341" s="269"/>
      <c r="E341" s="269"/>
      <c r="F341" s="269"/>
      <c r="G341" s="269"/>
      <c r="H341" s="269"/>
      <c r="I341" s="269"/>
      <c r="J341" s="269"/>
      <c r="K341" s="269"/>
      <c r="L341" s="269"/>
      <c r="M341" s="268"/>
      <c r="N341" s="269"/>
      <c r="O341" s="269"/>
      <c r="P341" s="269"/>
      <c r="Q341" s="269"/>
      <c r="R341" s="269"/>
      <c r="S341" s="269"/>
      <c r="T341" s="269"/>
      <c r="U341" s="269"/>
      <c r="V341" s="269"/>
      <c r="W341" s="269"/>
      <c r="X341" s="269"/>
      <c r="Y341" s="269"/>
      <c r="Z341" s="269"/>
    </row>
    <row r="342" spans="1:26" ht="13.5" customHeight="1">
      <c r="A342" s="269"/>
      <c r="B342" s="269"/>
      <c r="C342" s="269"/>
      <c r="D342" s="269"/>
      <c r="E342" s="269"/>
      <c r="F342" s="269"/>
      <c r="G342" s="269"/>
      <c r="H342" s="269"/>
      <c r="I342" s="269"/>
      <c r="J342" s="269"/>
      <c r="K342" s="269"/>
      <c r="L342" s="269"/>
      <c r="M342" s="268"/>
      <c r="N342" s="269"/>
      <c r="O342" s="269"/>
      <c r="P342" s="269"/>
      <c r="Q342" s="269"/>
      <c r="R342" s="269"/>
      <c r="S342" s="269"/>
      <c r="T342" s="269"/>
      <c r="U342" s="269"/>
      <c r="V342" s="269"/>
      <c r="W342" s="269"/>
      <c r="X342" s="269"/>
      <c r="Y342" s="269"/>
      <c r="Z342" s="269"/>
    </row>
    <row r="343" spans="1:26" ht="13.5" customHeight="1">
      <c r="A343" s="269"/>
      <c r="B343" s="269"/>
      <c r="C343" s="269"/>
      <c r="D343" s="269"/>
      <c r="E343" s="269"/>
      <c r="F343" s="269"/>
      <c r="G343" s="269"/>
      <c r="H343" s="269"/>
      <c r="I343" s="269"/>
      <c r="J343" s="269"/>
      <c r="K343" s="269"/>
      <c r="L343" s="269"/>
      <c r="M343" s="268"/>
      <c r="N343" s="269"/>
      <c r="O343" s="269"/>
      <c r="P343" s="269"/>
      <c r="Q343" s="269"/>
      <c r="R343" s="269"/>
      <c r="S343" s="269"/>
      <c r="T343" s="269"/>
      <c r="U343" s="269"/>
      <c r="V343" s="269"/>
      <c r="W343" s="269"/>
      <c r="X343" s="269"/>
      <c r="Y343" s="269"/>
      <c r="Z343" s="269"/>
    </row>
    <row r="344" spans="1:26" ht="13.5" customHeight="1">
      <c r="A344" s="269"/>
      <c r="B344" s="269"/>
      <c r="C344" s="269"/>
      <c r="D344" s="269"/>
      <c r="E344" s="269"/>
      <c r="F344" s="269"/>
      <c r="G344" s="269"/>
      <c r="H344" s="269"/>
      <c r="I344" s="269"/>
      <c r="J344" s="269"/>
      <c r="K344" s="269"/>
      <c r="L344" s="269"/>
      <c r="M344" s="268"/>
      <c r="N344" s="269"/>
      <c r="O344" s="269"/>
      <c r="P344" s="269"/>
      <c r="Q344" s="269"/>
      <c r="R344" s="269"/>
      <c r="S344" s="269"/>
      <c r="T344" s="269"/>
      <c r="U344" s="269"/>
      <c r="V344" s="269"/>
      <c r="W344" s="269"/>
      <c r="X344" s="269"/>
      <c r="Y344" s="269"/>
      <c r="Z344" s="269"/>
    </row>
    <row r="345" spans="1:26" ht="13.5" customHeight="1">
      <c r="A345" s="269"/>
      <c r="B345" s="269"/>
      <c r="C345" s="269"/>
      <c r="D345" s="269"/>
      <c r="E345" s="269"/>
      <c r="F345" s="269"/>
      <c r="G345" s="269"/>
      <c r="H345" s="269"/>
      <c r="I345" s="269"/>
      <c r="J345" s="269"/>
      <c r="K345" s="269"/>
      <c r="L345" s="269"/>
      <c r="M345" s="268"/>
      <c r="N345" s="269"/>
      <c r="O345" s="269"/>
      <c r="P345" s="269"/>
      <c r="Q345" s="269"/>
      <c r="R345" s="269"/>
      <c r="S345" s="269"/>
      <c r="T345" s="269"/>
      <c r="U345" s="269"/>
      <c r="V345" s="269"/>
      <c r="W345" s="269"/>
      <c r="X345" s="269"/>
      <c r="Y345" s="269"/>
      <c r="Z345" s="269"/>
    </row>
    <row r="346" spans="1:26" ht="13.5" customHeight="1">
      <c r="A346" s="269"/>
      <c r="B346" s="269"/>
      <c r="C346" s="269"/>
      <c r="D346" s="269"/>
      <c r="E346" s="269"/>
      <c r="F346" s="269"/>
      <c r="G346" s="269"/>
      <c r="H346" s="269"/>
      <c r="I346" s="269"/>
      <c r="J346" s="269"/>
      <c r="K346" s="269"/>
      <c r="L346" s="269"/>
      <c r="M346" s="268"/>
      <c r="N346" s="269"/>
      <c r="O346" s="269"/>
      <c r="P346" s="269"/>
      <c r="Q346" s="269"/>
      <c r="R346" s="269"/>
      <c r="S346" s="269"/>
      <c r="T346" s="269"/>
      <c r="U346" s="269"/>
      <c r="V346" s="269"/>
      <c r="W346" s="269"/>
      <c r="X346" s="269"/>
      <c r="Y346" s="269"/>
      <c r="Z346" s="269"/>
    </row>
    <row r="347" spans="1:26" ht="13.5" customHeight="1">
      <c r="A347" s="269"/>
      <c r="B347" s="269"/>
      <c r="C347" s="269"/>
      <c r="D347" s="269"/>
      <c r="E347" s="269"/>
      <c r="F347" s="269"/>
      <c r="G347" s="269"/>
      <c r="H347" s="269"/>
      <c r="I347" s="269"/>
      <c r="J347" s="269"/>
      <c r="K347" s="269"/>
      <c r="L347" s="269"/>
      <c r="M347" s="268"/>
      <c r="N347" s="269"/>
      <c r="O347" s="269"/>
      <c r="P347" s="269"/>
      <c r="Q347" s="269"/>
      <c r="R347" s="269"/>
      <c r="S347" s="269"/>
      <c r="T347" s="269"/>
      <c r="U347" s="269"/>
      <c r="V347" s="269"/>
      <c r="W347" s="269"/>
      <c r="X347" s="269"/>
      <c r="Y347" s="269"/>
      <c r="Z347" s="269"/>
    </row>
    <row r="348" spans="1:26" ht="13.5" customHeight="1">
      <c r="A348" s="269"/>
      <c r="B348" s="269"/>
      <c r="C348" s="269"/>
      <c r="D348" s="269"/>
      <c r="E348" s="269"/>
      <c r="F348" s="269"/>
      <c r="G348" s="269"/>
      <c r="H348" s="269"/>
      <c r="I348" s="269"/>
      <c r="J348" s="269"/>
      <c r="K348" s="269"/>
      <c r="L348" s="269"/>
      <c r="M348" s="268"/>
      <c r="N348" s="269"/>
      <c r="O348" s="269"/>
      <c r="P348" s="269"/>
      <c r="Q348" s="269"/>
      <c r="R348" s="269"/>
      <c r="S348" s="269"/>
      <c r="T348" s="269"/>
      <c r="U348" s="269"/>
      <c r="V348" s="269"/>
      <c r="W348" s="269"/>
      <c r="X348" s="269"/>
      <c r="Y348" s="269"/>
      <c r="Z348" s="269"/>
    </row>
    <row r="349" spans="1:26" ht="13.5" customHeight="1">
      <c r="A349" s="269"/>
      <c r="B349" s="269"/>
      <c r="C349" s="269"/>
      <c r="D349" s="269"/>
      <c r="E349" s="269"/>
      <c r="F349" s="269"/>
      <c r="G349" s="269"/>
      <c r="H349" s="269"/>
      <c r="I349" s="269"/>
      <c r="J349" s="269"/>
      <c r="K349" s="269"/>
      <c r="L349" s="269"/>
      <c r="M349" s="268"/>
      <c r="N349" s="269"/>
      <c r="O349" s="269"/>
      <c r="P349" s="269"/>
      <c r="Q349" s="269"/>
      <c r="R349" s="269"/>
      <c r="S349" s="269"/>
      <c r="T349" s="269"/>
      <c r="U349" s="269"/>
      <c r="V349" s="269"/>
      <c r="W349" s="269"/>
      <c r="X349" s="269"/>
      <c r="Y349" s="269"/>
      <c r="Z349" s="269"/>
    </row>
    <row r="350" spans="1:26" ht="13.5" customHeight="1">
      <c r="A350" s="269"/>
      <c r="B350" s="269"/>
      <c r="C350" s="269"/>
      <c r="D350" s="269"/>
      <c r="E350" s="269"/>
      <c r="F350" s="269"/>
      <c r="G350" s="269"/>
      <c r="H350" s="269"/>
      <c r="I350" s="269"/>
      <c r="J350" s="269"/>
      <c r="K350" s="269"/>
      <c r="L350" s="269"/>
      <c r="M350" s="268"/>
      <c r="N350" s="269"/>
      <c r="O350" s="269"/>
      <c r="P350" s="269"/>
      <c r="Q350" s="269"/>
      <c r="R350" s="269"/>
      <c r="S350" s="269"/>
      <c r="T350" s="269"/>
      <c r="U350" s="269"/>
      <c r="V350" s="269"/>
      <c r="W350" s="269"/>
      <c r="X350" s="269"/>
      <c r="Y350" s="269"/>
      <c r="Z350" s="269"/>
    </row>
    <row r="351" spans="1:26" ht="13.5" customHeight="1">
      <c r="A351" s="269"/>
      <c r="B351" s="269"/>
      <c r="C351" s="269"/>
      <c r="D351" s="269"/>
      <c r="E351" s="269"/>
      <c r="F351" s="269"/>
      <c r="G351" s="269"/>
      <c r="H351" s="269"/>
      <c r="I351" s="269"/>
      <c r="J351" s="269"/>
      <c r="K351" s="269"/>
      <c r="L351" s="269"/>
      <c r="M351" s="268"/>
      <c r="N351" s="269"/>
      <c r="O351" s="269"/>
      <c r="P351" s="269"/>
      <c r="Q351" s="269"/>
      <c r="R351" s="269"/>
      <c r="S351" s="269"/>
      <c r="T351" s="269"/>
      <c r="U351" s="269"/>
      <c r="V351" s="269"/>
      <c r="W351" s="269"/>
      <c r="X351" s="269"/>
      <c r="Y351" s="269"/>
      <c r="Z351" s="269"/>
    </row>
    <row r="352" spans="1:26" ht="13.5" customHeight="1">
      <c r="A352" s="269"/>
      <c r="B352" s="269"/>
      <c r="C352" s="269"/>
      <c r="D352" s="269"/>
      <c r="E352" s="269"/>
      <c r="F352" s="269"/>
      <c r="G352" s="269"/>
      <c r="H352" s="269"/>
      <c r="I352" s="269"/>
      <c r="J352" s="269"/>
      <c r="K352" s="269"/>
      <c r="L352" s="269"/>
      <c r="M352" s="268"/>
      <c r="N352" s="269"/>
      <c r="O352" s="269"/>
      <c r="P352" s="269"/>
      <c r="Q352" s="269"/>
      <c r="R352" s="269"/>
      <c r="S352" s="269"/>
      <c r="T352" s="269"/>
      <c r="U352" s="269"/>
      <c r="V352" s="269"/>
      <c r="W352" s="269"/>
      <c r="X352" s="269"/>
      <c r="Y352" s="269"/>
      <c r="Z352" s="269"/>
    </row>
    <row r="353" spans="1:26" ht="13.5" customHeight="1">
      <c r="A353" s="269"/>
      <c r="B353" s="269"/>
      <c r="C353" s="269"/>
      <c r="D353" s="269"/>
      <c r="E353" s="269"/>
      <c r="F353" s="269"/>
      <c r="G353" s="269"/>
      <c r="H353" s="269"/>
      <c r="I353" s="269"/>
      <c r="J353" s="269"/>
      <c r="K353" s="269"/>
      <c r="L353" s="269"/>
      <c r="M353" s="268"/>
      <c r="N353" s="269"/>
      <c r="O353" s="269"/>
      <c r="P353" s="269"/>
      <c r="Q353" s="269"/>
      <c r="R353" s="269"/>
      <c r="S353" s="269"/>
      <c r="T353" s="269"/>
      <c r="U353" s="269"/>
      <c r="V353" s="269"/>
      <c r="W353" s="269"/>
      <c r="X353" s="269"/>
      <c r="Y353" s="269"/>
      <c r="Z353" s="269"/>
    </row>
    <row r="354" spans="1:26" ht="13.5" customHeight="1">
      <c r="A354" s="269"/>
      <c r="B354" s="269"/>
      <c r="C354" s="269"/>
      <c r="D354" s="269"/>
      <c r="E354" s="269"/>
      <c r="F354" s="269"/>
      <c r="G354" s="269"/>
      <c r="H354" s="269"/>
      <c r="I354" s="269"/>
      <c r="J354" s="269"/>
      <c r="K354" s="269"/>
      <c r="L354" s="269"/>
      <c r="M354" s="268"/>
      <c r="N354" s="269"/>
      <c r="O354" s="269"/>
      <c r="P354" s="269"/>
      <c r="Q354" s="269"/>
      <c r="R354" s="269"/>
      <c r="S354" s="269"/>
      <c r="T354" s="269"/>
      <c r="U354" s="269"/>
      <c r="V354" s="269"/>
      <c r="W354" s="269"/>
      <c r="X354" s="269"/>
      <c r="Y354" s="269"/>
      <c r="Z354" s="269"/>
    </row>
    <row r="355" spans="1:26" ht="13.5" customHeight="1">
      <c r="A355" s="269"/>
      <c r="B355" s="269"/>
      <c r="C355" s="269"/>
      <c r="D355" s="269"/>
      <c r="E355" s="269"/>
      <c r="F355" s="269"/>
      <c r="G355" s="269"/>
      <c r="H355" s="269"/>
      <c r="I355" s="269"/>
      <c r="J355" s="269"/>
      <c r="K355" s="269"/>
      <c r="L355" s="269"/>
      <c r="M355" s="268"/>
      <c r="N355" s="269"/>
      <c r="O355" s="269"/>
      <c r="P355" s="269"/>
      <c r="Q355" s="269"/>
      <c r="R355" s="269"/>
      <c r="S355" s="269"/>
      <c r="T355" s="269"/>
      <c r="U355" s="269"/>
      <c r="V355" s="269"/>
      <c r="W355" s="269"/>
      <c r="X355" s="269"/>
      <c r="Y355" s="269"/>
      <c r="Z355" s="269"/>
    </row>
    <row r="356" spans="1:26" ht="13.5" customHeight="1">
      <c r="A356" s="269"/>
      <c r="B356" s="269"/>
      <c r="C356" s="269"/>
      <c r="D356" s="269"/>
      <c r="E356" s="269"/>
      <c r="F356" s="269"/>
      <c r="G356" s="269"/>
      <c r="H356" s="269"/>
      <c r="I356" s="269"/>
      <c r="J356" s="269"/>
      <c r="K356" s="269"/>
      <c r="L356" s="269"/>
      <c r="M356" s="268"/>
      <c r="N356" s="269"/>
      <c r="O356" s="269"/>
      <c r="P356" s="269"/>
      <c r="Q356" s="269"/>
      <c r="R356" s="269"/>
      <c r="S356" s="269"/>
      <c r="T356" s="269"/>
      <c r="U356" s="269"/>
      <c r="V356" s="269"/>
      <c r="W356" s="269"/>
      <c r="X356" s="269"/>
      <c r="Y356" s="269"/>
      <c r="Z356" s="269"/>
    </row>
    <row r="357" spans="1:26" ht="13.5" customHeight="1">
      <c r="A357" s="269"/>
      <c r="B357" s="269"/>
      <c r="C357" s="269"/>
      <c r="D357" s="269"/>
      <c r="E357" s="269"/>
      <c r="F357" s="269"/>
      <c r="G357" s="269"/>
      <c r="H357" s="269"/>
      <c r="I357" s="269"/>
      <c r="J357" s="269"/>
      <c r="K357" s="269"/>
      <c r="L357" s="269"/>
      <c r="M357" s="268"/>
      <c r="N357" s="269"/>
      <c r="O357" s="269"/>
      <c r="P357" s="269"/>
      <c r="Q357" s="269"/>
      <c r="R357" s="269"/>
      <c r="S357" s="269"/>
      <c r="T357" s="269"/>
      <c r="U357" s="269"/>
      <c r="V357" s="269"/>
      <c r="W357" s="269"/>
      <c r="X357" s="269"/>
      <c r="Y357" s="269"/>
      <c r="Z357" s="269"/>
    </row>
    <row r="358" spans="1:26" ht="13.5" customHeight="1">
      <c r="A358" s="269"/>
      <c r="B358" s="269"/>
      <c r="C358" s="269"/>
      <c r="D358" s="269"/>
      <c r="E358" s="269"/>
      <c r="F358" s="269"/>
      <c r="G358" s="269"/>
      <c r="H358" s="269"/>
      <c r="I358" s="269"/>
      <c r="J358" s="269"/>
      <c r="K358" s="269"/>
      <c r="L358" s="269"/>
      <c r="M358" s="268"/>
      <c r="N358" s="269"/>
      <c r="O358" s="269"/>
      <c r="P358" s="269"/>
      <c r="Q358" s="269"/>
      <c r="R358" s="269"/>
      <c r="S358" s="269"/>
      <c r="T358" s="269"/>
      <c r="U358" s="269"/>
      <c r="V358" s="269"/>
      <c r="W358" s="269"/>
      <c r="X358" s="269"/>
      <c r="Y358" s="269"/>
      <c r="Z358" s="269"/>
    </row>
    <row r="359" spans="1:26" ht="13.5" customHeight="1">
      <c r="A359" s="269"/>
      <c r="B359" s="269"/>
      <c r="C359" s="269"/>
      <c r="D359" s="269"/>
      <c r="E359" s="269"/>
      <c r="F359" s="269"/>
      <c r="G359" s="269"/>
      <c r="H359" s="269"/>
      <c r="I359" s="269"/>
      <c r="J359" s="269"/>
      <c r="K359" s="269"/>
      <c r="L359" s="269"/>
      <c r="M359" s="268"/>
      <c r="N359" s="269"/>
      <c r="O359" s="269"/>
      <c r="P359" s="269"/>
      <c r="Q359" s="269"/>
      <c r="R359" s="269"/>
      <c r="S359" s="269"/>
      <c r="T359" s="269"/>
      <c r="U359" s="269"/>
      <c r="V359" s="269"/>
      <c r="W359" s="269"/>
      <c r="X359" s="269"/>
      <c r="Y359" s="269"/>
      <c r="Z359" s="269"/>
    </row>
    <row r="360" spans="1:26" ht="13.5" customHeight="1">
      <c r="A360" s="269"/>
      <c r="B360" s="269"/>
      <c r="C360" s="269"/>
      <c r="D360" s="269"/>
      <c r="E360" s="269"/>
      <c r="F360" s="269"/>
      <c r="G360" s="269"/>
      <c r="H360" s="269"/>
      <c r="I360" s="269"/>
      <c r="J360" s="269"/>
      <c r="K360" s="269"/>
      <c r="L360" s="269"/>
      <c r="M360" s="268"/>
      <c r="N360" s="269"/>
      <c r="O360" s="269"/>
      <c r="P360" s="269"/>
      <c r="Q360" s="269"/>
      <c r="R360" s="269"/>
      <c r="S360" s="269"/>
      <c r="T360" s="269"/>
      <c r="U360" s="269"/>
      <c r="V360" s="269"/>
      <c r="W360" s="269"/>
      <c r="X360" s="269"/>
      <c r="Y360" s="269"/>
      <c r="Z360" s="269"/>
    </row>
    <row r="361" spans="1:26" ht="13.5" customHeight="1">
      <c r="A361" s="269"/>
      <c r="B361" s="269"/>
      <c r="C361" s="269"/>
      <c r="D361" s="269"/>
      <c r="E361" s="269"/>
      <c r="F361" s="269"/>
      <c r="G361" s="269"/>
      <c r="H361" s="269"/>
      <c r="I361" s="269"/>
      <c r="J361" s="269"/>
      <c r="K361" s="269"/>
      <c r="L361" s="269"/>
      <c r="M361" s="268"/>
      <c r="N361" s="269"/>
      <c r="O361" s="269"/>
      <c r="P361" s="269"/>
      <c r="Q361" s="269"/>
      <c r="R361" s="269"/>
      <c r="S361" s="269"/>
      <c r="T361" s="269"/>
      <c r="U361" s="269"/>
      <c r="V361" s="269"/>
      <c r="W361" s="269"/>
      <c r="X361" s="269"/>
      <c r="Y361" s="269"/>
      <c r="Z361" s="269"/>
    </row>
    <row r="362" spans="1:26" ht="13.5" customHeight="1">
      <c r="A362" s="269"/>
      <c r="B362" s="269"/>
      <c r="C362" s="269"/>
      <c r="D362" s="269"/>
      <c r="E362" s="269"/>
      <c r="F362" s="269"/>
      <c r="G362" s="269"/>
      <c r="H362" s="269"/>
      <c r="I362" s="269"/>
      <c r="J362" s="269"/>
      <c r="K362" s="269"/>
      <c r="L362" s="269"/>
      <c r="M362" s="268"/>
      <c r="N362" s="269"/>
      <c r="O362" s="269"/>
      <c r="P362" s="269"/>
      <c r="Q362" s="269"/>
      <c r="R362" s="269"/>
      <c r="S362" s="269"/>
      <c r="T362" s="269"/>
      <c r="U362" s="269"/>
      <c r="V362" s="269"/>
      <c r="W362" s="269"/>
      <c r="X362" s="269"/>
      <c r="Y362" s="269"/>
      <c r="Z362" s="269"/>
    </row>
    <row r="363" spans="1:26" ht="13.5" customHeight="1">
      <c r="A363" s="269"/>
      <c r="B363" s="269"/>
      <c r="C363" s="269"/>
      <c r="D363" s="269"/>
      <c r="E363" s="269"/>
      <c r="F363" s="269"/>
      <c r="G363" s="269"/>
      <c r="H363" s="269"/>
      <c r="I363" s="269"/>
      <c r="J363" s="269"/>
      <c r="K363" s="269"/>
      <c r="L363" s="269"/>
      <c r="M363" s="268"/>
      <c r="N363" s="269"/>
      <c r="O363" s="269"/>
      <c r="P363" s="269"/>
      <c r="Q363" s="269"/>
      <c r="R363" s="269"/>
      <c r="S363" s="269"/>
      <c r="T363" s="269"/>
      <c r="U363" s="269"/>
      <c r="V363" s="269"/>
      <c r="W363" s="269"/>
      <c r="X363" s="269"/>
      <c r="Y363" s="269"/>
      <c r="Z363" s="269"/>
    </row>
    <row r="364" spans="1:26" ht="13.5" customHeight="1">
      <c r="A364" s="269"/>
      <c r="B364" s="269"/>
      <c r="C364" s="269"/>
      <c r="D364" s="269"/>
      <c r="E364" s="269"/>
      <c r="F364" s="269"/>
      <c r="G364" s="269"/>
      <c r="H364" s="269"/>
      <c r="I364" s="269"/>
      <c r="J364" s="269"/>
      <c r="K364" s="269"/>
      <c r="L364" s="269"/>
      <c r="M364" s="268"/>
      <c r="N364" s="269"/>
      <c r="O364" s="269"/>
      <c r="P364" s="269"/>
      <c r="Q364" s="269"/>
      <c r="R364" s="269"/>
      <c r="S364" s="269"/>
      <c r="T364" s="269"/>
      <c r="U364" s="269"/>
      <c r="V364" s="269"/>
      <c r="W364" s="269"/>
      <c r="X364" s="269"/>
      <c r="Y364" s="269"/>
      <c r="Z364" s="269"/>
    </row>
    <row r="365" spans="1:26" ht="13.5" customHeight="1">
      <c r="A365" s="269"/>
      <c r="B365" s="269"/>
      <c r="C365" s="269"/>
      <c r="D365" s="269"/>
      <c r="E365" s="269"/>
      <c r="F365" s="269"/>
      <c r="G365" s="269"/>
      <c r="H365" s="269"/>
      <c r="I365" s="269"/>
      <c r="J365" s="269"/>
      <c r="K365" s="269"/>
      <c r="L365" s="269"/>
      <c r="M365" s="268"/>
      <c r="N365" s="269"/>
      <c r="O365" s="269"/>
      <c r="P365" s="269"/>
      <c r="Q365" s="269"/>
      <c r="R365" s="269"/>
      <c r="S365" s="269"/>
      <c r="T365" s="269"/>
      <c r="U365" s="269"/>
      <c r="V365" s="269"/>
      <c r="W365" s="269"/>
      <c r="X365" s="269"/>
      <c r="Y365" s="269"/>
      <c r="Z365" s="269"/>
    </row>
    <row r="366" spans="1:26" ht="13.5" customHeight="1">
      <c r="A366" s="269"/>
      <c r="B366" s="269"/>
      <c r="C366" s="269"/>
      <c r="D366" s="269"/>
      <c r="E366" s="269"/>
      <c r="F366" s="269"/>
      <c r="G366" s="269"/>
      <c r="H366" s="269"/>
      <c r="I366" s="269"/>
      <c r="J366" s="269"/>
      <c r="K366" s="269"/>
      <c r="L366" s="269"/>
      <c r="M366" s="268"/>
      <c r="N366" s="269"/>
      <c r="O366" s="269"/>
      <c r="P366" s="269"/>
      <c r="Q366" s="269"/>
      <c r="R366" s="269"/>
      <c r="S366" s="269"/>
      <c r="T366" s="269"/>
      <c r="U366" s="269"/>
      <c r="V366" s="269"/>
      <c r="W366" s="269"/>
      <c r="X366" s="269"/>
      <c r="Y366" s="269"/>
      <c r="Z366" s="269"/>
    </row>
    <row r="367" spans="1:26" ht="13.5" customHeight="1">
      <c r="A367" s="269"/>
      <c r="B367" s="269"/>
      <c r="C367" s="269"/>
      <c r="D367" s="269"/>
      <c r="E367" s="269"/>
      <c r="F367" s="269"/>
      <c r="G367" s="269"/>
      <c r="H367" s="269"/>
      <c r="I367" s="269"/>
      <c r="J367" s="269"/>
      <c r="K367" s="269"/>
      <c r="L367" s="269"/>
      <c r="M367" s="268"/>
      <c r="N367" s="269"/>
      <c r="O367" s="269"/>
      <c r="P367" s="269"/>
      <c r="Q367" s="269"/>
      <c r="R367" s="269"/>
      <c r="S367" s="269"/>
      <c r="T367" s="269"/>
      <c r="U367" s="269"/>
      <c r="V367" s="269"/>
      <c r="W367" s="269"/>
      <c r="X367" s="269"/>
      <c r="Y367" s="269"/>
      <c r="Z367" s="269"/>
    </row>
    <row r="368" spans="1:26" ht="13.5" customHeight="1">
      <c r="A368" s="269"/>
      <c r="B368" s="269"/>
      <c r="C368" s="269"/>
      <c r="D368" s="269"/>
      <c r="E368" s="269"/>
      <c r="F368" s="269"/>
      <c r="G368" s="269"/>
      <c r="H368" s="269"/>
      <c r="I368" s="269"/>
      <c r="J368" s="269"/>
      <c r="K368" s="269"/>
      <c r="L368" s="269"/>
      <c r="M368" s="268"/>
      <c r="N368" s="269"/>
      <c r="O368" s="269"/>
      <c r="P368" s="269"/>
      <c r="Q368" s="269"/>
      <c r="R368" s="269"/>
      <c r="S368" s="269"/>
      <c r="T368" s="269"/>
      <c r="U368" s="269"/>
      <c r="V368" s="269"/>
      <c r="W368" s="269"/>
      <c r="X368" s="269"/>
      <c r="Y368" s="269"/>
      <c r="Z368" s="269"/>
    </row>
    <row r="369" spans="1:26" ht="13.5" customHeight="1">
      <c r="A369" s="269"/>
      <c r="B369" s="269"/>
      <c r="C369" s="269"/>
      <c r="D369" s="269"/>
      <c r="E369" s="269"/>
      <c r="F369" s="269"/>
      <c r="G369" s="269"/>
      <c r="H369" s="269"/>
      <c r="I369" s="269"/>
      <c r="J369" s="269"/>
      <c r="K369" s="269"/>
      <c r="L369" s="269"/>
      <c r="M369" s="268"/>
      <c r="N369" s="269"/>
      <c r="O369" s="269"/>
      <c r="P369" s="269"/>
      <c r="Q369" s="269"/>
      <c r="R369" s="269"/>
      <c r="S369" s="269"/>
      <c r="T369" s="269"/>
      <c r="U369" s="269"/>
      <c r="V369" s="269"/>
      <c r="W369" s="269"/>
      <c r="X369" s="269"/>
      <c r="Y369" s="269"/>
      <c r="Z369" s="269"/>
    </row>
    <row r="370" spans="1:26" ht="13.5" customHeight="1">
      <c r="A370" s="269"/>
      <c r="B370" s="269"/>
      <c r="C370" s="269"/>
      <c r="D370" s="269"/>
      <c r="E370" s="269"/>
      <c r="F370" s="269"/>
      <c r="G370" s="269"/>
      <c r="H370" s="269"/>
      <c r="I370" s="269"/>
      <c r="J370" s="269"/>
      <c r="K370" s="269"/>
      <c r="L370" s="269"/>
      <c r="M370" s="268"/>
      <c r="N370" s="269"/>
      <c r="O370" s="269"/>
      <c r="P370" s="269"/>
      <c r="Q370" s="269"/>
      <c r="R370" s="269"/>
      <c r="S370" s="269"/>
      <c r="T370" s="269"/>
      <c r="U370" s="269"/>
      <c r="V370" s="269"/>
      <c r="W370" s="269"/>
      <c r="X370" s="269"/>
      <c r="Y370" s="269"/>
      <c r="Z370" s="269"/>
    </row>
    <row r="371" spans="1:26" ht="13.5" customHeight="1">
      <c r="A371" s="269"/>
      <c r="B371" s="269"/>
      <c r="C371" s="269"/>
      <c r="D371" s="269"/>
      <c r="E371" s="269"/>
      <c r="F371" s="269"/>
      <c r="G371" s="269"/>
      <c r="H371" s="269"/>
      <c r="I371" s="269"/>
      <c r="J371" s="269"/>
      <c r="K371" s="269"/>
      <c r="L371" s="269"/>
      <c r="M371" s="268"/>
      <c r="N371" s="269"/>
      <c r="O371" s="269"/>
      <c r="P371" s="269"/>
      <c r="Q371" s="269"/>
      <c r="R371" s="269"/>
      <c r="S371" s="269"/>
      <c r="T371" s="269"/>
      <c r="U371" s="269"/>
      <c r="V371" s="269"/>
      <c r="W371" s="269"/>
      <c r="X371" s="269"/>
      <c r="Y371" s="269"/>
      <c r="Z371" s="269"/>
    </row>
    <row r="372" spans="1:26" ht="13.5" customHeight="1">
      <c r="A372" s="269"/>
      <c r="B372" s="269"/>
      <c r="C372" s="269"/>
      <c r="D372" s="269"/>
      <c r="E372" s="269"/>
      <c r="F372" s="269"/>
      <c r="G372" s="269"/>
      <c r="H372" s="269"/>
      <c r="I372" s="269"/>
      <c r="J372" s="269"/>
      <c r="K372" s="269"/>
      <c r="L372" s="269"/>
      <c r="M372" s="268"/>
      <c r="N372" s="269"/>
      <c r="O372" s="269"/>
      <c r="P372" s="269"/>
      <c r="Q372" s="269"/>
      <c r="R372" s="269"/>
      <c r="S372" s="269"/>
      <c r="T372" s="269"/>
      <c r="U372" s="269"/>
      <c r="V372" s="269"/>
      <c r="W372" s="269"/>
      <c r="X372" s="269"/>
      <c r="Y372" s="269"/>
      <c r="Z372" s="269"/>
    </row>
    <row r="373" spans="1:26" ht="13.5" customHeight="1">
      <c r="A373" s="269"/>
      <c r="B373" s="269"/>
      <c r="C373" s="269"/>
      <c r="D373" s="269"/>
      <c r="E373" s="269"/>
      <c r="F373" s="269"/>
      <c r="G373" s="269"/>
      <c r="H373" s="269"/>
      <c r="I373" s="269"/>
      <c r="J373" s="269"/>
      <c r="K373" s="269"/>
      <c r="L373" s="269"/>
      <c r="M373" s="268"/>
      <c r="N373" s="269"/>
      <c r="O373" s="269"/>
      <c r="P373" s="269"/>
      <c r="Q373" s="269"/>
      <c r="R373" s="269"/>
      <c r="S373" s="269"/>
      <c r="T373" s="269"/>
      <c r="U373" s="269"/>
      <c r="V373" s="269"/>
      <c r="W373" s="269"/>
      <c r="X373" s="269"/>
      <c r="Y373" s="269"/>
      <c r="Z373" s="269"/>
    </row>
    <row r="374" spans="1:26" ht="13.5" customHeight="1">
      <c r="A374" s="269"/>
      <c r="B374" s="269"/>
      <c r="C374" s="269"/>
      <c r="D374" s="269"/>
      <c r="E374" s="269"/>
      <c r="F374" s="269"/>
      <c r="G374" s="269"/>
      <c r="H374" s="269"/>
      <c r="I374" s="269"/>
      <c r="J374" s="269"/>
      <c r="K374" s="269"/>
      <c r="L374" s="269"/>
      <c r="M374" s="268"/>
      <c r="N374" s="269"/>
      <c r="O374" s="269"/>
      <c r="P374" s="269"/>
      <c r="Q374" s="269"/>
      <c r="R374" s="269"/>
      <c r="S374" s="269"/>
      <c r="T374" s="269"/>
      <c r="U374" s="269"/>
      <c r="V374" s="269"/>
      <c r="W374" s="269"/>
      <c r="X374" s="269"/>
      <c r="Y374" s="269"/>
      <c r="Z374" s="269"/>
    </row>
    <row r="375" spans="1:26" ht="13.5" customHeight="1">
      <c r="A375" s="269"/>
      <c r="B375" s="269"/>
      <c r="C375" s="269"/>
      <c r="D375" s="269"/>
      <c r="E375" s="269"/>
      <c r="F375" s="269"/>
      <c r="G375" s="269"/>
      <c r="H375" s="269"/>
      <c r="I375" s="269"/>
      <c r="J375" s="269"/>
      <c r="K375" s="269"/>
      <c r="L375" s="269"/>
      <c r="M375" s="268"/>
      <c r="N375" s="269"/>
      <c r="O375" s="269"/>
      <c r="P375" s="269"/>
      <c r="Q375" s="269"/>
      <c r="R375" s="269"/>
      <c r="S375" s="269"/>
      <c r="T375" s="269"/>
      <c r="U375" s="269"/>
      <c r="V375" s="269"/>
      <c r="W375" s="269"/>
      <c r="X375" s="269"/>
      <c r="Y375" s="269"/>
      <c r="Z375" s="269"/>
    </row>
    <row r="376" spans="1:26" ht="13.5" customHeight="1">
      <c r="A376" s="269"/>
      <c r="B376" s="269"/>
      <c r="C376" s="269"/>
      <c r="D376" s="269"/>
      <c r="E376" s="269"/>
      <c r="F376" s="269"/>
      <c r="G376" s="269"/>
      <c r="H376" s="269"/>
      <c r="I376" s="269"/>
      <c r="J376" s="269"/>
      <c r="K376" s="269"/>
      <c r="L376" s="269"/>
      <c r="M376" s="268"/>
      <c r="N376" s="269"/>
      <c r="O376" s="269"/>
      <c r="P376" s="269"/>
      <c r="Q376" s="269"/>
      <c r="R376" s="269"/>
      <c r="S376" s="269"/>
      <c r="T376" s="269"/>
      <c r="U376" s="269"/>
      <c r="V376" s="269"/>
      <c r="W376" s="269"/>
      <c r="X376" s="269"/>
      <c r="Y376" s="269"/>
      <c r="Z376" s="269"/>
    </row>
    <row r="377" spans="1:26" ht="13.5" customHeight="1">
      <c r="A377" s="269"/>
      <c r="B377" s="269"/>
      <c r="C377" s="269"/>
      <c r="D377" s="269"/>
      <c r="E377" s="269"/>
      <c r="F377" s="269"/>
      <c r="G377" s="269"/>
      <c r="H377" s="269"/>
      <c r="I377" s="269"/>
      <c r="J377" s="269"/>
      <c r="K377" s="269"/>
      <c r="L377" s="269"/>
      <c r="M377" s="268"/>
      <c r="N377" s="269"/>
      <c r="O377" s="269"/>
      <c r="P377" s="269"/>
      <c r="Q377" s="269"/>
      <c r="R377" s="269"/>
      <c r="S377" s="269"/>
      <c r="T377" s="269"/>
      <c r="U377" s="269"/>
      <c r="V377" s="269"/>
      <c r="W377" s="269"/>
      <c r="X377" s="269"/>
      <c r="Y377" s="269"/>
      <c r="Z377" s="269"/>
    </row>
    <row r="378" spans="1:26" ht="13.5" customHeight="1">
      <c r="A378" s="269"/>
      <c r="B378" s="269"/>
      <c r="C378" s="269"/>
      <c r="D378" s="269"/>
      <c r="E378" s="269"/>
      <c r="F378" s="269"/>
      <c r="G378" s="269"/>
      <c r="H378" s="269"/>
      <c r="I378" s="269"/>
      <c r="J378" s="269"/>
      <c r="K378" s="269"/>
      <c r="L378" s="269"/>
      <c r="M378" s="268"/>
      <c r="N378" s="269"/>
      <c r="O378" s="269"/>
      <c r="P378" s="269"/>
      <c r="Q378" s="269"/>
      <c r="R378" s="269"/>
      <c r="S378" s="269"/>
      <c r="T378" s="269"/>
      <c r="U378" s="269"/>
      <c r="V378" s="269"/>
      <c r="W378" s="269"/>
      <c r="X378" s="269"/>
      <c r="Y378" s="269"/>
      <c r="Z378" s="269"/>
    </row>
    <row r="379" spans="1:26" ht="13.5" customHeight="1">
      <c r="A379" s="269"/>
      <c r="B379" s="269"/>
      <c r="C379" s="269"/>
      <c r="D379" s="269"/>
      <c r="E379" s="269"/>
      <c r="F379" s="269"/>
      <c r="G379" s="269"/>
      <c r="H379" s="269"/>
      <c r="I379" s="269"/>
      <c r="J379" s="269"/>
      <c r="K379" s="269"/>
      <c r="L379" s="269"/>
      <c r="M379" s="268"/>
      <c r="N379" s="269"/>
      <c r="O379" s="269"/>
      <c r="P379" s="269"/>
      <c r="Q379" s="269"/>
      <c r="R379" s="269"/>
      <c r="S379" s="269"/>
      <c r="T379" s="269"/>
      <c r="U379" s="269"/>
      <c r="V379" s="269"/>
      <c r="W379" s="269"/>
      <c r="X379" s="269"/>
      <c r="Y379" s="269"/>
      <c r="Z379" s="269"/>
    </row>
    <row r="380" spans="1:26" ht="13.5" customHeight="1">
      <c r="A380" s="269"/>
      <c r="B380" s="269"/>
      <c r="C380" s="269"/>
      <c r="D380" s="269"/>
      <c r="E380" s="269"/>
      <c r="F380" s="269"/>
      <c r="G380" s="269"/>
      <c r="H380" s="269"/>
      <c r="I380" s="269"/>
      <c r="J380" s="269"/>
      <c r="K380" s="269"/>
      <c r="L380" s="269"/>
      <c r="M380" s="268"/>
      <c r="N380" s="269"/>
      <c r="O380" s="269"/>
      <c r="P380" s="269"/>
      <c r="Q380" s="269"/>
      <c r="R380" s="269"/>
      <c r="S380" s="269"/>
      <c r="T380" s="269"/>
      <c r="U380" s="269"/>
      <c r="V380" s="269"/>
      <c r="W380" s="269"/>
      <c r="X380" s="269"/>
      <c r="Y380" s="269"/>
      <c r="Z380" s="269"/>
    </row>
    <row r="381" spans="1:26" ht="13.5" customHeight="1">
      <c r="A381" s="269"/>
      <c r="B381" s="269"/>
      <c r="C381" s="269"/>
      <c r="D381" s="269"/>
      <c r="E381" s="269"/>
      <c r="F381" s="269"/>
      <c r="G381" s="269"/>
      <c r="H381" s="269"/>
      <c r="I381" s="269"/>
      <c r="J381" s="269"/>
      <c r="K381" s="269"/>
      <c r="L381" s="269"/>
      <c r="M381" s="268"/>
      <c r="N381" s="269"/>
      <c r="O381" s="269"/>
      <c r="P381" s="269"/>
      <c r="Q381" s="269"/>
      <c r="R381" s="269"/>
      <c r="S381" s="269"/>
      <c r="T381" s="269"/>
      <c r="U381" s="269"/>
      <c r="V381" s="269"/>
      <c r="W381" s="269"/>
      <c r="X381" s="269"/>
      <c r="Y381" s="269"/>
      <c r="Z381" s="269"/>
    </row>
    <row r="382" spans="1:26" ht="13.5" customHeight="1">
      <c r="A382" s="269"/>
      <c r="B382" s="269"/>
      <c r="C382" s="269"/>
      <c r="D382" s="269"/>
      <c r="E382" s="269"/>
      <c r="F382" s="269"/>
      <c r="G382" s="269"/>
      <c r="H382" s="269"/>
      <c r="I382" s="269"/>
      <c r="J382" s="269"/>
      <c r="K382" s="269"/>
      <c r="L382" s="269"/>
      <c r="M382" s="268"/>
      <c r="N382" s="269"/>
      <c r="O382" s="269"/>
      <c r="P382" s="269"/>
      <c r="Q382" s="269"/>
      <c r="R382" s="269"/>
      <c r="S382" s="269"/>
      <c r="T382" s="269"/>
      <c r="U382" s="269"/>
      <c r="V382" s="269"/>
      <c r="W382" s="269"/>
      <c r="X382" s="269"/>
      <c r="Y382" s="269"/>
      <c r="Z382" s="269"/>
    </row>
    <row r="383" spans="1:26" ht="13.5" customHeight="1">
      <c r="A383" s="269"/>
      <c r="B383" s="269"/>
      <c r="C383" s="269"/>
      <c r="D383" s="269"/>
      <c r="E383" s="269"/>
      <c r="F383" s="269"/>
      <c r="G383" s="269"/>
      <c r="H383" s="269"/>
      <c r="I383" s="269"/>
      <c r="J383" s="269"/>
      <c r="K383" s="269"/>
      <c r="L383" s="269"/>
      <c r="M383" s="268"/>
      <c r="N383" s="269"/>
      <c r="O383" s="269"/>
      <c r="P383" s="269"/>
      <c r="Q383" s="269"/>
      <c r="R383" s="269"/>
      <c r="S383" s="269"/>
      <c r="T383" s="269"/>
      <c r="U383" s="269"/>
      <c r="V383" s="269"/>
      <c r="W383" s="269"/>
      <c r="X383" s="269"/>
      <c r="Y383" s="269"/>
      <c r="Z383" s="269"/>
    </row>
    <row r="384" spans="1:26" ht="13.5" customHeight="1">
      <c r="A384" s="269"/>
      <c r="B384" s="269"/>
      <c r="C384" s="269"/>
      <c r="D384" s="269"/>
      <c r="E384" s="269"/>
      <c r="F384" s="269"/>
      <c r="G384" s="269"/>
      <c r="H384" s="269"/>
      <c r="I384" s="269"/>
      <c r="J384" s="269"/>
      <c r="K384" s="269"/>
      <c r="L384" s="269"/>
      <c r="M384" s="268"/>
      <c r="N384" s="269"/>
      <c r="O384" s="269"/>
      <c r="P384" s="269"/>
      <c r="Q384" s="269"/>
      <c r="R384" s="269"/>
      <c r="S384" s="269"/>
      <c r="T384" s="269"/>
      <c r="U384" s="269"/>
      <c r="V384" s="269"/>
      <c r="W384" s="269"/>
      <c r="X384" s="269"/>
      <c r="Y384" s="269"/>
      <c r="Z384" s="269"/>
    </row>
    <row r="385" spans="1:26" ht="13.5" customHeight="1">
      <c r="A385" s="269"/>
      <c r="B385" s="269"/>
      <c r="C385" s="269"/>
      <c r="D385" s="269"/>
      <c r="E385" s="269"/>
      <c r="F385" s="269"/>
      <c r="G385" s="269"/>
      <c r="H385" s="269"/>
      <c r="I385" s="269"/>
      <c r="J385" s="269"/>
      <c r="K385" s="269"/>
      <c r="L385" s="269"/>
      <c r="M385" s="268"/>
      <c r="N385" s="269"/>
      <c r="O385" s="269"/>
      <c r="P385" s="269"/>
      <c r="Q385" s="269"/>
      <c r="R385" s="269"/>
      <c r="S385" s="269"/>
      <c r="T385" s="269"/>
      <c r="U385" s="269"/>
      <c r="V385" s="269"/>
      <c r="W385" s="269"/>
      <c r="X385" s="269"/>
      <c r="Y385" s="269"/>
      <c r="Z385" s="269"/>
    </row>
    <row r="386" spans="1:26" ht="13.5" customHeight="1">
      <c r="A386" s="269"/>
      <c r="B386" s="269"/>
      <c r="C386" s="269"/>
      <c r="D386" s="269"/>
      <c r="E386" s="269"/>
      <c r="F386" s="269"/>
      <c r="G386" s="269"/>
      <c r="H386" s="269"/>
      <c r="I386" s="269"/>
      <c r="J386" s="269"/>
      <c r="K386" s="269"/>
      <c r="L386" s="269"/>
      <c r="M386" s="268"/>
      <c r="N386" s="269"/>
      <c r="O386" s="269"/>
      <c r="P386" s="269"/>
      <c r="Q386" s="269"/>
      <c r="R386" s="269"/>
      <c r="S386" s="269"/>
      <c r="T386" s="269"/>
      <c r="U386" s="269"/>
      <c r="V386" s="269"/>
      <c r="W386" s="269"/>
      <c r="X386" s="269"/>
      <c r="Y386" s="269"/>
      <c r="Z386" s="269"/>
    </row>
    <row r="387" spans="1:26" ht="13.5" customHeight="1">
      <c r="A387" s="269"/>
      <c r="B387" s="269"/>
      <c r="C387" s="269"/>
      <c r="D387" s="269"/>
      <c r="E387" s="269"/>
      <c r="F387" s="269"/>
      <c r="G387" s="269"/>
      <c r="H387" s="269"/>
      <c r="I387" s="269"/>
      <c r="J387" s="269"/>
      <c r="K387" s="269"/>
      <c r="L387" s="269"/>
      <c r="M387" s="268"/>
      <c r="N387" s="269"/>
      <c r="O387" s="269"/>
      <c r="P387" s="269"/>
      <c r="Q387" s="269"/>
      <c r="R387" s="269"/>
      <c r="S387" s="269"/>
      <c r="T387" s="269"/>
      <c r="U387" s="269"/>
      <c r="V387" s="269"/>
      <c r="W387" s="269"/>
      <c r="X387" s="269"/>
      <c r="Y387" s="269"/>
      <c r="Z387" s="269"/>
    </row>
    <row r="388" spans="1:26" ht="13.5" customHeight="1">
      <c r="A388" s="269"/>
      <c r="B388" s="269"/>
      <c r="C388" s="269"/>
      <c r="D388" s="269"/>
      <c r="E388" s="269"/>
      <c r="F388" s="269"/>
      <c r="G388" s="269"/>
      <c r="H388" s="269"/>
      <c r="I388" s="269"/>
      <c r="J388" s="269"/>
      <c r="K388" s="269"/>
      <c r="L388" s="269"/>
      <c r="M388" s="268"/>
      <c r="N388" s="269"/>
      <c r="O388" s="269"/>
      <c r="P388" s="269"/>
      <c r="Q388" s="269"/>
      <c r="R388" s="269"/>
      <c r="S388" s="269"/>
      <c r="T388" s="269"/>
      <c r="U388" s="269"/>
      <c r="V388" s="269"/>
      <c r="W388" s="269"/>
      <c r="X388" s="269"/>
      <c r="Y388" s="269"/>
      <c r="Z388" s="269"/>
    </row>
    <row r="389" spans="1:26" ht="13.5" customHeight="1">
      <c r="A389" s="269"/>
      <c r="B389" s="269"/>
      <c r="C389" s="269"/>
      <c r="D389" s="269"/>
      <c r="E389" s="269"/>
      <c r="F389" s="269"/>
      <c r="G389" s="269"/>
      <c r="H389" s="269"/>
      <c r="I389" s="269"/>
      <c r="J389" s="269"/>
      <c r="K389" s="269"/>
      <c r="L389" s="269"/>
      <c r="M389" s="268"/>
      <c r="N389" s="269"/>
      <c r="O389" s="269"/>
      <c r="P389" s="269"/>
      <c r="Q389" s="269"/>
      <c r="R389" s="269"/>
      <c r="S389" s="269"/>
      <c r="T389" s="269"/>
      <c r="U389" s="269"/>
      <c r="V389" s="269"/>
      <c r="W389" s="269"/>
      <c r="X389" s="269"/>
      <c r="Y389" s="269"/>
      <c r="Z389" s="269"/>
    </row>
    <row r="390" spans="1:26" ht="13.5" customHeight="1">
      <c r="A390" s="269"/>
      <c r="B390" s="269"/>
      <c r="C390" s="269"/>
      <c r="D390" s="269"/>
      <c r="E390" s="269"/>
      <c r="F390" s="269"/>
      <c r="G390" s="269"/>
      <c r="H390" s="269"/>
      <c r="I390" s="269"/>
      <c r="J390" s="269"/>
      <c r="K390" s="269"/>
      <c r="L390" s="269"/>
      <c r="M390" s="268"/>
      <c r="N390" s="269"/>
      <c r="O390" s="269"/>
      <c r="P390" s="269"/>
      <c r="Q390" s="269"/>
      <c r="R390" s="269"/>
      <c r="S390" s="269"/>
      <c r="T390" s="269"/>
      <c r="U390" s="269"/>
      <c r="V390" s="269"/>
      <c r="W390" s="269"/>
      <c r="X390" s="269"/>
      <c r="Y390" s="269"/>
      <c r="Z390" s="269"/>
    </row>
    <row r="391" spans="1:26" ht="13.5" customHeight="1">
      <c r="A391" s="269"/>
      <c r="B391" s="269"/>
      <c r="C391" s="269"/>
      <c r="D391" s="269"/>
      <c r="E391" s="269"/>
      <c r="F391" s="269"/>
      <c r="G391" s="269"/>
      <c r="H391" s="269"/>
      <c r="I391" s="269"/>
      <c r="J391" s="269"/>
      <c r="K391" s="269"/>
      <c r="L391" s="269"/>
      <c r="M391" s="268"/>
      <c r="N391" s="269"/>
      <c r="O391" s="269"/>
      <c r="P391" s="269"/>
      <c r="Q391" s="269"/>
      <c r="R391" s="269"/>
      <c r="S391" s="269"/>
      <c r="T391" s="269"/>
      <c r="U391" s="269"/>
      <c r="V391" s="269"/>
      <c r="W391" s="269"/>
      <c r="X391" s="269"/>
      <c r="Y391" s="269"/>
      <c r="Z391" s="269"/>
    </row>
    <row r="392" spans="1:26" ht="13.5" customHeight="1">
      <c r="A392" s="269"/>
      <c r="B392" s="269"/>
      <c r="C392" s="269"/>
      <c r="D392" s="269"/>
      <c r="E392" s="269"/>
      <c r="F392" s="269"/>
      <c r="G392" s="269"/>
      <c r="H392" s="269"/>
      <c r="I392" s="269"/>
      <c r="J392" s="269"/>
      <c r="K392" s="269"/>
      <c r="L392" s="269"/>
      <c r="M392" s="268"/>
      <c r="N392" s="269"/>
      <c r="O392" s="269"/>
      <c r="P392" s="269"/>
      <c r="Q392" s="269"/>
      <c r="R392" s="269"/>
      <c r="S392" s="269"/>
      <c r="T392" s="269"/>
      <c r="U392" s="269"/>
      <c r="V392" s="269"/>
      <c r="W392" s="269"/>
      <c r="X392" s="269"/>
      <c r="Y392" s="269"/>
      <c r="Z392" s="269"/>
    </row>
    <row r="393" spans="1:26" ht="13.5" customHeight="1">
      <c r="A393" s="269"/>
      <c r="B393" s="269"/>
      <c r="C393" s="269"/>
      <c r="D393" s="269"/>
      <c r="E393" s="269"/>
      <c r="F393" s="269"/>
      <c r="G393" s="269"/>
      <c r="H393" s="269"/>
      <c r="I393" s="269"/>
      <c r="J393" s="269"/>
      <c r="K393" s="269"/>
      <c r="L393" s="269"/>
      <c r="M393" s="268"/>
      <c r="N393" s="269"/>
      <c r="O393" s="269"/>
      <c r="P393" s="269"/>
      <c r="Q393" s="269"/>
      <c r="R393" s="269"/>
      <c r="S393" s="269"/>
      <c r="T393" s="269"/>
      <c r="U393" s="269"/>
      <c r="V393" s="269"/>
      <c r="W393" s="269"/>
      <c r="X393" s="269"/>
      <c r="Y393" s="269"/>
      <c r="Z393" s="269"/>
    </row>
    <row r="394" spans="1:26" ht="13.5" customHeight="1">
      <c r="A394" s="269"/>
      <c r="B394" s="269"/>
      <c r="C394" s="269"/>
      <c r="D394" s="269"/>
      <c r="E394" s="269"/>
      <c r="F394" s="269"/>
      <c r="G394" s="269"/>
      <c r="H394" s="269"/>
      <c r="I394" s="269"/>
      <c r="J394" s="269"/>
      <c r="K394" s="269"/>
      <c r="L394" s="269"/>
      <c r="M394" s="268"/>
      <c r="N394" s="269"/>
      <c r="O394" s="269"/>
      <c r="P394" s="269"/>
      <c r="Q394" s="269"/>
      <c r="R394" s="269"/>
      <c r="S394" s="269"/>
      <c r="T394" s="269"/>
      <c r="U394" s="269"/>
      <c r="V394" s="269"/>
      <c r="W394" s="269"/>
      <c r="X394" s="269"/>
      <c r="Y394" s="269"/>
      <c r="Z394" s="269"/>
    </row>
    <row r="395" spans="1:26" ht="13.5" customHeight="1">
      <c r="A395" s="269"/>
      <c r="B395" s="269"/>
      <c r="C395" s="269"/>
      <c r="D395" s="269"/>
      <c r="E395" s="269"/>
      <c r="F395" s="269"/>
      <c r="G395" s="269"/>
      <c r="H395" s="269"/>
      <c r="I395" s="269"/>
      <c r="J395" s="269"/>
      <c r="K395" s="269"/>
      <c r="L395" s="269"/>
      <c r="M395" s="268"/>
      <c r="N395" s="269"/>
      <c r="O395" s="269"/>
      <c r="P395" s="269"/>
      <c r="Q395" s="269"/>
      <c r="R395" s="269"/>
      <c r="S395" s="269"/>
      <c r="T395" s="269"/>
      <c r="U395" s="269"/>
      <c r="V395" s="269"/>
      <c r="W395" s="269"/>
      <c r="X395" s="269"/>
      <c r="Y395" s="269"/>
      <c r="Z395" s="269"/>
    </row>
    <row r="396" spans="1:26" ht="13.5" customHeight="1">
      <c r="A396" s="269"/>
      <c r="B396" s="269"/>
      <c r="C396" s="269"/>
      <c r="D396" s="269"/>
      <c r="E396" s="269"/>
      <c r="F396" s="269"/>
      <c r="G396" s="269"/>
      <c r="H396" s="269"/>
      <c r="I396" s="269"/>
      <c r="J396" s="269"/>
      <c r="K396" s="269"/>
      <c r="L396" s="269"/>
      <c r="M396" s="268"/>
      <c r="N396" s="269"/>
      <c r="O396" s="269"/>
      <c r="P396" s="269"/>
      <c r="Q396" s="269"/>
      <c r="R396" s="269"/>
      <c r="S396" s="269"/>
      <c r="T396" s="269"/>
      <c r="U396" s="269"/>
      <c r="V396" s="269"/>
      <c r="W396" s="269"/>
      <c r="X396" s="269"/>
      <c r="Y396" s="269"/>
      <c r="Z396" s="269"/>
    </row>
    <row r="397" spans="1:26" ht="13.5" customHeight="1">
      <c r="A397" s="269"/>
      <c r="B397" s="269"/>
      <c r="C397" s="269"/>
      <c r="D397" s="269"/>
      <c r="E397" s="269"/>
      <c r="F397" s="269"/>
      <c r="G397" s="269"/>
      <c r="H397" s="269"/>
      <c r="I397" s="269"/>
      <c r="J397" s="269"/>
      <c r="K397" s="269"/>
      <c r="L397" s="269"/>
      <c r="M397" s="268"/>
      <c r="N397" s="269"/>
      <c r="O397" s="269"/>
      <c r="P397" s="269"/>
      <c r="Q397" s="269"/>
      <c r="R397" s="269"/>
      <c r="S397" s="269"/>
      <c r="T397" s="269"/>
      <c r="U397" s="269"/>
      <c r="V397" s="269"/>
      <c r="W397" s="269"/>
      <c r="X397" s="269"/>
      <c r="Y397" s="269"/>
      <c r="Z397" s="269"/>
    </row>
    <row r="398" spans="1:26" ht="13.5" customHeight="1">
      <c r="A398" s="269"/>
      <c r="B398" s="269"/>
      <c r="C398" s="269"/>
      <c r="D398" s="269"/>
      <c r="E398" s="269"/>
      <c r="F398" s="269"/>
      <c r="G398" s="269"/>
      <c r="H398" s="269"/>
      <c r="I398" s="269"/>
      <c r="J398" s="269"/>
      <c r="K398" s="269"/>
      <c r="L398" s="269"/>
      <c r="M398" s="268"/>
      <c r="N398" s="269"/>
      <c r="O398" s="269"/>
      <c r="P398" s="269"/>
      <c r="Q398" s="269"/>
      <c r="R398" s="269"/>
      <c r="S398" s="269"/>
      <c r="T398" s="269"/>
      <c r="U398" s="269"/>
      <c r="V398" s="269"/>
      <c r="W398" s="269"/>
      <c r="X398" s="269"/>
      <c r="Y398" s="269"/>
      <c r="Z398" s="269"/>
    </row>
    <row r="399" spans="1:26" ht="13.5" customHeight="1">
      <c r="A399" s="269"/>
      <c r="B399" s="269"/>
      <c r="C399" s="269"/>
      <c r="D399" s="269"/>
      <c r="E399" s="269"/>
      <c r="F399" s="269"/>
      <c r="G399" s="269"/>
      <c r="H399" s="269"/>
      <c r="I399" s="269"/>
      <c r="J399" s="269"/>
      <c r="K399" s="269"/>
      <c r="L399" s="269"/>
      <c r="M399" s="268"/>
      <c r="N399" s="269"/>
      <c r="O399" s="269"/>
      <c r="P399" s="269"/>
      <c r="Q399" s="269"/>
      <c r="R399" s="269"/>
      <c r="S399" s="269"/>
      <c r="T399" s="269"/>
      <c r="U399" s="269"/>
      <c r="V399" s="269"/>
      <c r="W399" s="269"/>
      <c r="X399" s="269"/>
      <c r="Y399" s="269"/>
      <c r="Z399" s="269"/>
    </row>
    <row r="400" spans="1:26" ht="13.5" customHeight="1">
      <c r="A400" s="269"/>
      <c r="B400" s="269"/>
      <c r="C400" s="269"/>
      <c r="D400" s="269"/>
      <c r="E400" s="269"/>
      <c r="F400" s="269"/>
      <c r="G400" s="269"/>
      <c r="H400" s="269"/>
      <c r="I400" s="269"/>
      <c r="J400" s="269"/>
      <c r="K400" s="269"/>
      <c r="L400" s="269"/>
      <c r="M400" s="268"/>
      <c r="N400" s="269"/>
      <c r="O400" s="269"/>
      <c r="P400" s="269"/>
      <c r="Q400" s="269"/>
      <c r="R400" s="269"/>
      <c r="S400" s="269"/>
      <c r="T400" s="269"/>
      <c r="U400" s="269"/>
      <c r="V400" s="269"/>
      <c r="W400" s="269"/>
      <c r="X400" s="269"/>
      <c r="Y400" s="269"/>
      <c r="Z400" s="269"/>
    </row>
    <row r="401" spans="1:26" ht="13.5" customHeight="1">
      <c r="A401" s="269"/>
      <c r="B401" s="269"/>
      <c r="C401" s="269"/>
      <c r="D401" s="269"/>
      <c r="E401" s="269"/>
      <c r="F401" s="269"/>
      <c r="G401" s="269"/>
      <c r="H401" s="269"/>
      <c r="I401" s="269"/>
      <c r="J401" s="269"/>
      <c r="K401" s="269"/>
      <c r="L401" s="269"/>
      <c r="M401" s="268"/>
      <c r="N401" s="269"/>
      <c r="O401" s="269"/>
      <c r="P401" s="269"/>
      <c r="Q401" s="269"/>
      <c r="R401" s="269"/>
      <c r="S401" s="269"/>
      <c r="T401" s="269"/>
      <c r="U401" s="269"/>
      <c r="V401" s="269"/>
      <c r="W401" s="269"/>
      <c r="X401" s="269"/>
      <c r="Y401" s="269"/>
      <c r="Z401" s="269"/>
    </row>
    <row r="402" spans="1:26" ht="13.5" customHeight="1">
      <c r="A402" s="269"/>
      <c r="B402" s="269"/>
      <c r="C402" s="269"/>
      <c r="D402" s="269"/>
      <c r="E402" s="269"/>
      <c r="F402" s="269"/>
      <c r="G402" s="269"/>
      <c r="H402" s="269"/>
      <c r="I402" s="269"/>
      <c r="J402" s="269"/>
      <c r="K402" s="269"/>
      <c r="L402" s="269"/>
      <c r="M402" s="268"/>
      <c r="N402" s="269"/>
      <c r="O402" s="269"/>
      <c r="P402" s="269"/>
      <c r="Q402" s="269"/>
      <c r="R402" s="269"/>
      <c r="S402" s="269"/>
      <c r="T402" s="269"/>
      <c r="U402" s="269"/>
      <c r="V402" s="269"/>
      <c r="W402" s="269"/>
      <c r="X402" s="269"/>
      <c r="Y402" s="269"/>
      <c r="Z402" s="269"/>
    </row>
    <row r="403" spans="1:26" ht="13.5" customHeight="1">
      <c r="A403" s="269"/>
      <c r="B403" s="269"/>
      <c r="C403" s="269"/>
      <c r="D403" s="269"/>
      <c r="E403" s="269"/>
      <c r="F403" s="269"/>
      <c r="G403" s="269"/>
      <c r="H403" s="269"/>
      <c r="I403" s="269"/>
      <c r="J403" s="269"/>
      <c r="K403" s="269"/>
      <c r="L403" s="269"/>
      <c r="M403" s="268"/>
      <c r="N403" s="269"/>
      <c r="O403" s="269"/>
      <c r="P403" s="269"/>
      <c r="Q403" s="269"/>
      <c r="R403" s="269"/>
      <c r="S403" s="269"/>
      <c r="T403" s="269"/>
      <c r="U403" s="269"/>
      <c r="V403" s="269"/>
      <c r="W403" s="269"/>
      <c r="X403" s="269"/>
      <c r="Y403" s="269"/>
      <c r="Z403" s="269"/>
    </row>
    <row r="404" spans="1:26" ht="13.5" customHeight="1">
      <c r="A404" s="269"/>
      <c r="B404" s="269"/>
      <c r="C404" s="269"/>
      <c r="D404" s="269"/>
      <c r="E404" s="269"/>
      <c r="F404" s="269"/>
      <c r="G404" s="269"/>
      <c r="H404" s="269"/>
      <c r="I404" s="269"/>
      <c r="J404" s="269"/>
      <c r="K404" s="269"/>
      <c r="L404" s="269"/>
      <c r="M404" s="268"/>
      <c r="N404" s="269"/>
      <c r="O404" s="269"/>
      <c r="P404" s="269"/>
      <c r="Q404" s="269"/>
      <c r="R404" s="269"/>
      <c r="S404" s="269"/>
      <c r="T404" s="269"/>
      <c r="U404" s="269"/>
      <c r="V404" s="269"/>
      <c r="W404" s="269"/>
      <c r="X404" s="269"/>
      <c r="Y404" s="269"/>
      <c r="Z404" s="269"/>
    </row>
    <row r="405" spans="1:26" ht="13.5" customHeight="1">
      <c r="A405" s="269"/>
      <c r="B405" s="269"/>
      <c r="C405" s="269"/>
      <c r="D405" s="269"/>
      <c r="E405" s="269"/>
      <c r="F405" s="269"/>
      <c r="G405" s="269"/>
      <c r="H405" s="269"/>
      <c r="I405" s="269"/>
      <c r="J405" s="269"/>
      <c r="K405" s="269"/>
      <c r="L405" s="269"/>
      <c r="M405" s="268"/>
      <c r="N405" s="269"/>
      <c r="O405" s="269"/>
      <c r="P405" s="269"/>
      <c r="Q405" s="269"/>
      <c r="R405" s="269"/>
      <c r="S405" s="269"/>
      <c r="T405" s="269"/>
      <c r="U405" s="269"/>
      <c r="V405" s="269"/>
      <c r="W405" s="269"/>
      <c r="X405" s="269"/>
      <c r="Y405" s="269"/>
      <c r="Z405" s="269"/>
    </row>
    <row r="406" spans="1:26" ht="13.5" customHeight="1">
      <c r="A406" s="269"/>
      <c r="B406" s="269"/>
      <c r="C406" s="269"/>
      <c r="D406" s="269"/>
      <c r="E406" s="269"/>
      <c r="F406" s="269"/>
      <c r="G406" s="269"/>
      <c r="H406" s="269"/>
      <c r="I406" s="269"/>
      <c r="J406" s="269"/>
      <c r="K406" s="269"/>
      <c r="L406" s="269"/>
      <c r="M406" s="268"/>
      <c r="N406" s="269"/>
      <c r="O406" s="269"/>
      <c r="P406" s="269"/>
      <c r="Q406" s="269"/>
      <c r="R406" s="269"/>
      <c r="S406" s="269"/>
      <c r="T406" s="269"/>
      <c r="U406" s="269"/>
      <c r="V406" s="269"/>
      <c r="W406" s="269"/>
      <c r="X406" s="269"/>
      <c r="Y406" s="269"/>
      <c r="Z406" s="269"/>
    </row>
    <row r="407" spans="1:26" ht="13.5" customHeight="1">
      <c r="A407" s="269"/>
      <c r="B407" s="269"/>
      <c r="C407" s="269"/>
      <c r="D407" s="269"/>
      <c r="E407" s="269"/>
      <c r="F407" s="269"/>
      <c r="G407" s="269"/>
      <c r="H407" s="269"/>
      <c r="I407" s="269"/>
      <c r="J407" s="269"/>
      <c r="K407" s="269"/>
      <c r="L407" s="269"/>
      <c r="M407" s="268"/>
      <c r="N407" s="269"/>
      <c r="O407" s="269"/>
      <c r="P407" s="269"/>
      <c r="Q407" s="269"/>
      <c r="R407" s="269"/>
      <c r="S407" s="269"/>
      <c r="T407" s="269"/>
      <c r="U407" s="269"/>
      <c r="V407" s="269"/>
      <c r="W407" s="269"/>
      <c r="X407" s="269"/>
      <c r="Y407" s="269"/>
      <c r="Z407" s="269"/>
    </row>
    <row r="408" spans="1:26" ht="13.5" customHeight="1">
      <c r="A408" s="269"/>
      <c r="B408" s="269"/>
      <c r="C408" s="269"/>
      <c r="D408" s="269"/>
      <c r="E408" s="269"/>
      <c r="F408" s="269"/>
      <c r="G408" s="269"/>
      <c r="H408" s="269"/>
      <c r="I408" s="269"/>
      <c r="J408" s="269"/>
      <c r="K408" s="269"/>
      <c r="L408" s="269"/>
      <c r="M408" s="268"/>
      <c r="N408" s="269"/>
      <c r="O408" s="269"/>
      <c r="P408" s="269"/>
      <c r="Q408" s="269"/>
      <c r="R408" s="269"/>
      <c r="S408" s="269"/>
      <c r="T408" s="269"/>
      <c r="U408" s="269"/>
      <c r="V408" s="269"/>
      <c r="W408" s="269"/>
      <c r="X408" s="269"/>
      <c r="Y408" s="269"/>
      <c r="Z408" s="269"/>
    </row>
    <row r="409" spans="1:26" ht="13.5" customHeight="1">
      <c r="A409" s="269"/>
      <c r="B409" s="269"/>
      <c r="C409" s="269"/>
      <c r="D409" s="269"/>
      <c r="E409" s="269"/>
      <c r="F409" s="269"/>
      <c r="G409" s="269"/>
      <c r="H409" s="269"/>
      <c r="I409" s="269"/>
      <c r="J409" s="269"/>
      <c r="K409" s="269"/>
      <c r="L409" s="269"/>
      <c r="M409" s="268"/>
      <c r="N409" s="269"/>
      <c r="O409" s="269"/>
      <c r="P409" s="269"/>
      <c r="Q409" s="269"/>
      <c r="R409" s="269"/>
      <c r="S409" s="269"/>
      <c r="T409" s="269"/>
      <c r="U409" s="269"/>
      <c r="V409" s="269"/>
      <c r="W409" s="269"/>
      <c r="X409" s="269"/>
      <c r="Y409" s="269"/>
      <c r="Z409" s="269"/>
    </row>
    <row r="410" spans="1:26" ht="13.5" customHeight="1">
      <c r="A410" s="269"/>
      <c r="B410" s="269"/>
      <c r="C410" s="269"/>
      <c r="D410" s="269"/>
      <c r="E410" s="269"/>
      <c r="F410" s="269"/>
      <c r="G410" s="269"/>
      <c r="H410" s="269"/>
      <c r="I410" s="269"/>
      <c r="J410" s="269"/>
      <c r="K410" s="269"/>
      <c r="L410" s="269"/>
      <c r="M410" s="268"/>
      <c r="N410" s="269"/>
      <c r="O410" s="269"/>
      <c r="P410" s="269"/>
      <c r="Q410" s="269"/>
      <c r="R410" s="269"/>
      <c r="S410" s="269"/>
      <c r="T410" s="269"/>
      <c r="U410" s="269"/>
      <c r="V410" s="269"/>
      <c r="W410" s="269"/>
      <c r="X410" s="269"/>
      <c r="Y410" s="269"/>
      <c r="Z410" s="269"/>
    </row>
    <row r="411" spans="1:26" ht="13.5" customHeight="1">
      <c r="A411" s="269"/>
      <c r="B411" s="269"/>
      <c r="C411" s="269"/>
      <c r="D411" s="269"/>
      <c r="E411" s="269"/>
      <c r="F411" s="269"/>
      <c r="G411" s="269"/>
      <c r="H411" s="269"/>
      <c r="I411" s="269"/>
      <c r="J411" s="269"/>
      <c r="K411" s="269"/>
      <c r="L411" s="269"/>
      <c r="M411" s="268"/>
      <c r="N411" s="269"/>
      <c r="O411" s="269"/>
      <c r="P411" s="269"/>
      <c r="Q411" s="269"/>
      <c r="R411" s="269"/>
      <c r="S411" s="269"/>
      <c r="T411" s="269"/>
      <c r="U411" s="269"/>
      <c r="V411" s="269"/>
      <c r="W411" s="269"/>
      <c r="X411" s="269"/>
      <c r="Y411" s="269"/>
      <c r="Z411" s="269"/>
    </row>
    <row r="412" spans="1:26" ht="13.5" customHeight="1">
      <c r="A412" s="269"/>
      <c r="B412" s="269"/>
      <c r="C412" s="269"/>
      <c r="D412" s="269"/>
      <c r="E412" s="269"/>
      <c r="F412" s="269"/>
      <c r="G412" s="269"/>
      <c r="H412" s="269"/>
      <c r="I412" s="269"/>
      <c r="J412" s="269"/>
      <c r="K412" s="269"/>
      <c r="L412" s="269"/>
      <c r="M412" s="268"/>
      <c r="N412" s="269"/>
      <c r="O412" s="269"/>
      <c r="P412" s="269"/>
      <c r="Q412" s="269"/>
      <c r="R412" s="269"/>
      <c r="S412" s="269"/>
      <c r="T412" s="269"/>
      <c r="U412" s="269"/>
      <c r="V412" s="269"/>
      <c r="W412" s="269"/>
      <c r="X412" s="269"/>
      <c r="Y412" s="269"/>
      <c r="Z412" s="269"/>
    </row>
    <row r="413" spans="1:26" ht="13.5" customHeight="1">
      <c r="A413" s="269"/>
      <c r="B413" s="269"/>
      <c r="C413" s="269"/>
      <c r="D413" s="269"/>
      <c r="E413" s="269"/>
      <c r="F413" s="269"/>
      <c r="G413" s="269"/>
      <c r="H413" s="269"/>
      <c r="I413" s="269"/>
      <c r="J413" s="269"/>
      <c r="K413" s="269"/>
      <c r="L413" s="269"/>
      <c r="M413" s="268"/>
      <c r="N413" s="269"/>
      <c r="O413" s="269"/>
      <c r="P413" s="269"/>
      <c r="Q413" s="269"/>
      <c r="R413" s="269"/>
      <c r="S413" s="269"/>
      <c r="T413" s="269"/>
      <c r="U413" s="269"/>
      <c r="V413" s="269"/>
      <c r="W413" s="269"/>
      <c r="X413" s="269"/>
      <c r="Y413" s="269"/>
      <c r="Z413" s="269"/>
    </row>
    <row r="414" spans="1:26" ht="13.5" customHeight="1">
      <c r="A414" s="269"/>
      <c r="B414" s="269"/>
      <c r="C414" s="269"/>
      <c r="D414" s="269"/>
      <c r="E414" s="269"/>
      <c r="F414" s="269"/>
      <c r="G414" s="269"/>
      <c r="H414" s="269"/>
      <c r="I414" s="269"/>
      <c r="J414" s="269"/>
      <c r="K414" s="269"/>
      <c r="L414" s="269"/>
      <c r="M414" s="268"/>
      <c r="N414" s="269"/>
      <c r="O414" s="269"/>
      <c r="P414" s="269"/>
      <c r="Q414" s="269"/>
      <c r="R414" s="269"/>
      <c r="S414" s="269"/>
      <c r="T414" s="269"/>
      <c r="U414" s="269"/>
      <c r="V414" s="269"/>
      <c r="W414" s="269"/>
      <c r="X414" s="269"/>
      <c r="Y414" s="269"/>
      <c r="Z414" s="269"/>
    </row>
    <row r="415" spans="1:26" ht="13.5" customHeight="1">
      <c r="A415" s="269"/>
      <c r="B415" s="269"/>
      <c r="C415" s="269"/>
      <c r="D415" s="269"/>
      <c r="E415" s="269"/>
      <c r="F415" s="269"/>
      <c r="G415" s="269"/>
      <c r="H415" s="269"/>
      <c r="I415" s="269"/>
      <c r="J415" s="269"/>
      <c r="K415" s="269"/>
      <c r="L415" s="269"/>
      <c r="M415" s="268"/>
      <c r="N415" s="269"/>
      <c r="O415" s="269"/>
      <c r="P415" s="269"/>
      <c r="Q415" s="269"/>
      <c r="R415" s="269"/>
      <c r="S415" s="269"/>
      <c r="T415" s="269"/>
      <c r="U415" s="269"/>
      <c r="V415" s="269"/>
      <c r="W415" s="269"/>
      <c r="X415" s="269"/>
      <c r="Y415" s="269"/>
      <c r="Z415" s="269"/>
    </row>
    <row r="416" spans="1:26" ht="13.5" customHeight="1">
      <c r="A416" s="269"/>
      <c r="B416" s="269"/>
      <c r="C416" s="269"/>
      <c r="D416" s="269"/>
      <c r="E416" s="269"/>
      <c r="F416" s="269"/>
      <c r="G416" s="269"/>
      <c r="H416" s="269"/>
      <c r="I416" s="269"/>
      <c r="J416" s="269"/>
      <c r="K416" s="269"/>
      <c r="L416" s="269"/>
      <c r="M416" s="268"/>
      <c r="N416" s="269"/>
      <c r="O416" s="269"/>
      <c r="P416" s="269"/>
      <c r="Q416" s="269"/>
      <c r="R416" s="269"/>
      <c r="S416" s="269"/>
      <c r="T416" s="269"/>
      <c r="U416" s="269"/>
      <c r="V416" s="269"/>
      <c r="W416" s="269"/>
      <c r="X416" s="269"/>
      <c r="Y416" s="269"/>
      <c r="Z416" s="269"/>
    </row>
    <row r="417" spans="1:26" ht="13.5" customHeight="1">
      <c r="A417" s="269"/>
      <c r="B417" s="269"/>
      <c r="C417" s="269"/>
      <c r="D417" s="269"/>
      <c r="E417" s="269"/>
      <c r="F417" s="269"/>
      <c r="G417" s="269"/>
      <c r="H417" s="269"/>
      <c r="I417" s="269"/>
      <c r="J417" s="269"/>
      <c r="K417" s="269"/>
      <c r="L417" s="269"/>
      <c r="M417" s="268"/>
      <c r="N417" s="269"/>
      <c r="O417" s="269"/>
      <c r="P417" s="269"/>
      <c r="Q417" s="269"/>
      <c r="R417" s="269"/>
      <c r="S417" s="269"/>
      <c r="T417" s="269"/>
      <c r="U417" s="269"/>
      <c r="V417" s="269"/>
      <c r="W417" s="269"/>
      <c r="X417" s="269"/>
      <c r="Y417" s="269"/>
      <c r="Z417" s="269"/>
    </row>
    <row r="418" spans="1:26" ht="13.5" customHeight="1">
      <c r="A418" s="269"/>
      <c r="B418" s="269"/>
      <c r="C418" s="269"/>
      <c r="D418" s="269"/>
      <c r="E418" s="269"/>
      <c r="F418" s="269"/>
      <c r="G418" s="269"/>
      <c r="H418" s="269"/>
      <c r="I418" s="269"/>
      <c r="J418" s="269"/>
      <c r="K418" s="269"/>
      <c r="L418" s="269"/>
      <c r="M418" s="268"/>
      <c r="N418" s="269"/>
      <c r="O418" s="269"/>
      <c r="P418" s="269"/>
      <c r="Q418" s="269"/>
      <c r="R418" s="269"/>
      <c r="S418" s="269"/>
      <c r="T418" s="269"/>
      <c r="U418" s="269"/>
      <c r="V418" s="269"/>
      <c r="W418" s="269"/>
      <c r="X418" s="269"/>
      <c r="Y418" s="269"/>
      <c r="Z418" s="269"/>
    </row>
    <row r="419" spans="1:26" ht="13.5" customHeight="1">
      <c r="A419" s="269"/>
      <c r="B419" s="269"/>
      <c r="C419" s="269"/>
      <c r="D419" s="269"/>
      <c r="E419" s="269"/>
      <c r="F419" s="269"/>
      <c r="G419" s="269"/>
      <c r="H419" s="269"/>
      <c r="I419" s="269"/>
      <c r="J419" s="269"/>
      <c r="K419" s="269"/>
      <c r="L419" s="269"/>
      <c r="M419" s="268"/>
      <c r="N419" s="269"/>
      <c r="O419" s="269"/>
      <c r="P419" s="269"/>
      <c r="Q419" s="269"/>
      <c r="R419" s="269"/>
      <c r="S419" s="269"/>
      <c r="T419" s="269"/>
      <c r="U419" s="269"/>
      <c r="V419" s="269"/>
      <c r="W419" s="269"/>
      <c r="X419" s="269"/>
      <c r="Y419" s="269"/>
      <c r="Z419" s="269"/>
    </row>
    <row r="420" spans="1:26" ht="13.5" customHeight="1">
      <c r="A420" s="269"/>
      <c r="B420" s="269"/>
      <c r="C420" s="269"/>
      <c r="D420" s="269"/>
      <c r="E420" s="269"/>
      <c r="F420" s="269"/>
      <c r="G420" s="269"/>
      <c r="H420" s="269"/>
      <c r="I420" s="269"/>
      <c r="J420" s="269"/>
      <c r="K420" s="269"/>
      <c r="L420" s="269"/>
      <c r="M420" s="268"/>
      <c r="N420" s="269"/>
      <c r="O420" s="269"/>
      <c r="P420" s="269"/>
      <c r="Q420" s="269"/>
      <c r="R420" s="269"/>
      <c r="S420" s="269"/>
      <c r="T420" s="269"/>
      <c r="U420" s="269"/>
      <c r="V420" s="269"/>
      <c r="W420" s="269"/>
      <c r="X420" s="269"/>
      <c r="Y420" s="269"/>
      <c r="Z420" s="269"/>
    </row>
    <row r="421" spans="1:26" ht="13.5" customHeight="1">
      <c r="A421" s="269"/>
      <c r="B421" s="269"/>
      <c r="C421" s="269"/>
      <c r="D421" s="269"/>
      <c r="E421" s="269"/>
      <c r="F421" s="269"/>
      <c r="G421" s="269"/>
      <c r="H421" s="269"/>
      <c r="I421" s="269"/>
      <c r="J421" s="269"/>
      <c r="K421" s="269"/>
      <c r="L421" s="269"/>
      <c r="M421" s="268"/>
      <c r="N421" s="269"/>
      <c r="O421" s="269"/>
      <c r="P421" s="269"/>
      <c r="Q421" s="269"/>
      <c r="R421" s="269"/>
      <c r="S421" s="269"/>
      <c r="T421" s="269"/>
      <c r="U421" s="269"/>
      <c r="V421" s="269"/>
      <c r="W421" s="269"/>
      <c r="X421" s="269"/>
      <c r="Y421" s="269"/>
      <c r="Z421" s="269"/>
    </row>
    <row r="422" spans="1:26" ht="13.5" customHeight="1">
      <c r="A422" s="269"/>
      <c r="B422" s="269"/>
      <c r="C422" s="269"/>
      <c r="D422" s="269"/>
      <c r="E422" s="269"/>
      <c r="F422" s="269"/>
      <c r="G422" s="269"/>
      <c r="H422" s="269"/>
      <c r="I422" s="269"/>
      <c r="J422" s="269"/>
      <c r="K422" s="269"/>
      <c r="L422" s="269"/>
      <c r="M422" s="268"/>
      <c r="N422" s="269"/>
      <c r="O422" s="269"/>
      <c r="P422" s="269"/>
      <c r="Q422" s="269"/>
      <c r="R422" s="269"/>
      <c r="S422" s="269"/>
      <c r="T422" s="269"/>
      <c r="U422" s="269"/>
      <c r="V422" s="269"/>
      <c r="W422" s="269"/>
      <c r="X422" s="269"/>
      <c r="Y422" s="269"/>
      <c r="Z422" s="269"/>
    </row>
    <row r="423" spans="1:26" ht="13.5" customHeight="1">
      <c r="A423" s="269"/>
      <c r="B423" s="269"/>
      <c r="C423" s="269"/>
      <c r="D423" s="269"/>
      <c r="E423" s="269"/>
      <c r="F423" s="269"/>
      <c r="G423" s="269"/>
      <c r="H423" s="269"/>
      <c r="I423" s="269"/>
      <c r="J423" s="269"/>
      <c r="K423" s="269"/>
      <c r="L423" s="269"/>
      <c r="M423" s="268"/>
      <c r="N423" s="269"/>
      <c r="O423" s="269"/>
      <c r="P423" s="269"/>
      <c r="Q423" s="269"/>
      <c r="R423" s="269"/>
      <c r="S423" s="269"/>
      <c r="T423" s="269"/>
      <c r="U423" s="269"/>
      <c r="V423" s="269"/>
      <c r="W423" s="269"/>
      <c r="X423" s="269"/>
      <c r="Y423" s="269"/>
      <c r="Z423" s="269"/>
    </row>
    <row r="424" spans="1:26" ht="13.5" customHeight="1">
      <c r="A424" s="269"/>
      <c r="B424" s="269"/>
      <c r="C424" s="269"/>
      <c r="D424" s="269"/>
      <c r="E424" s="269"/>
      <c r="F424" s="269"/>
      <c r="G424" s="269"/>
      <c r="H424" s="269"/>
      <c r="I424" s="269"/>
      <c r="J424" s="269"/>
      <c r="K424" s="269"/>
      <c r="L424" s="269"/>
      <c r="M424" s="268"/>
      <c r="N424" s="269"/>
      <c r="O424" s="269"/>
      <c r="P424" s="269"/>
      <c r="Q424" s="269"/>
      <c r="R424" s="269"/>
      <c r="S424" s="269"/>
      <c r="T424" s="269"/>
      <c r="U424" s="269"/>
      <c r="V424" s="269"/>
      <c r="W424" s="269"/>
      <c r="X424" s="269"/>
      <c r="Y424" s="269"/>
      <c r="Z424" s="269"/>
    </row>
    <row r="425" spans="1:26" ht="13.5" customHeight="1">
      <c r="A425" s="269"/>
      <c r="B425" s="269"/>
      <c r="C425" s="269"/>
      <c r="D425" s="269"/>
      <c r="E425" s="269"/>
      <c r="F425" s="269"/>
      <c r="G425" s="269"/>
      <c r="H425" s="269"/>
      <c r="I425" s="269"/>
      <c r="J425" s="269"/>
      <c r="K425" s="269"/>
      <c r="L425" s="269"/>
      <c r="M425" s="268"/>
      <c r="N425" s="269"/>
      <c r="O425" s="269"/>
      <c r="P425" s="269"/>
      <c r="Q425" s="269"/>
      <c r="R425" s="269"/>
      <c r="S425" s="269"/>
      <c r="T425" s="269"/>
      <c r="U425" s="269"/>
      <c r="V425" s="269"/>
      <c r="W425" s="269"/>
      <c r="X425" s="269"/>
      <c r="Y425" s="269"/>
      <c r="Z425" s="269"/>
    </row>
    <row r="426" spans="1:26" ht="13.5" customHeight="1">
      <c r="A426" s="269"/>
      <c r="B426" s="269"/>
      <c r="C426" s="269"/>
      <c r="D426" s="269"/>
      <c r="E426" s="269"/>
      <c r="F426" s="269"/>
      <c r="G426" s="269"/>
      <c r="H426" s="269"/>
      <c r="I426" s="269"/>
      <c r="J426" s="269"/>
      <c r="K426" s="269"/>
      <c r="L426" s="269"/>
      <c r="M426" s="268"/>
      <c r="N426" s="269"/>
      <c r="O426" s="269"/>
      <c r="P426" s="269"/>
      <c r="Q426" s="269"/>
      <c r="R426" s="269"/>
      <c r="S426" s="269"/>
      <c r="T426" s="269"/>
      <c r="U426" s="269"/>
      <c r="V426" s="269"/>
      <c r="W426" s="269"/>
      <c r="X426" s="269"/>
      <c r="Y426" s="269"/>
      <c r="Z426" s="269"/>
    </row>
    <row r="427" spans="1:26" ht="13.5" customHeight="1">
      <c r="A427" s="269"/>
      <c r="B427" s="269"/>
      <c r="C427" s="269"/>
      <c r="D427" s="269"/>
      <c r="E427" s="269"/>
      <c r="F427" s="269"/>
      <c r="G427" s="269"/>
      <c r="H427" s="269"/>
      <c r="I427" s="269"/>
      <c r="J427" s="269"/>
      <c r="K427" s="269"/>
      <c r="L427" s="269"/>
      <c r="M427" s="268"/>
      <c r="N427" s="269"/>
      <c r="O427" s="269"/>
      <c r="P427" s="269"/>
      <c r="Q427" s="269"/>
      <c r="R427" s="269"/>
      <c r="S427" s="269"/>
      <c r="T427" s="269"/>
      <c r="U427" s="269"/>
      <c r="V427" s="269"/>
      <c r="W427" s="269"/>
      <c r="X427" s="269"/>
      <c r="Y427" s="269"/>
      <c r="Z427" s="269"/>
    </row>
    <row r="428" spans="1:26" ht="13.5" customHeight="1">
      <c r="A428" s="269"/>
      <c r="B428" s="269"/>
      <c r="C428" s="269"/>
      <c r="D428" s="269"/>
      <c r="E428" s="269"/>
      <c r="F428" s="269"/>
      <c r="G428" s="269"/>
      <c r="H428" s="269"/>
      <c r="I428" s="269"/>
      <c r="J428" s="269"/>
      <c r="K428" s="269"/>
      <c r="L428" s="269"/>
      <c r="M428" s="268"/>
      <c r="N428" s="269"/>
      <c r="O428" s="269"/>
      <c r="P428" s="269"/>
      <c r="Q428" s="269"/>
      <c r="R428" s="269"/>
      <c r="S428" s="269"/>
      <c r="T428" s="269"/>
      <c r="U428" s="269"/>
      <c r="V428" s="269"/>
      <c r="W428" s="269"/>
      <c r="X428" s="269"/>
      <c r="Y428" s="269"/>
      <c r="Z428" s="269"/>
    </row>
    <row r="429" spans="1:26" ht="13.5" customHeight="1">
      <c r="A429" s="269"/>
      <c r="B429" s="269"/>
      <c r="C429" s="269"/>
      <c r="D429" s="269"/>
      <c r="E429" s="269"/>
      <c r="F429" s="269"/>
      <c r="G429" s="269"/>
      <c r="H429" s="269"/>
      <c r="I429" s="269"/>
      <c r="J429" s="269"/>
      <c r="K429" s="269"/>
      <c r="L429" s="269"/>
      <c r="M429" s="268"/>
      <c r="N429" s="269"/>
      <c r="O429" s="269"/>
      <c r="P429" s="269"/>
      <c r="Q429" s="269"/>
      <c r="R429" s="269"/>
      <c r="S429" s="269"/>
      <c r="T429" s="269"/>
      <c r="U429" s="269"/>
      <c r="V429" s="269"/>
      <c r="W429" s="269"/>
      <c r="X429" s="269"/>
      <c r="Y429" s="269"/>
      <c r="Z429" s="269"/>
    </row>
    <row r="430" spans="1:26" ht="13.5" customHeight="1">
      <c r="A430" s="269"/>
      <c r="B430" s="269"/>
      <c r="C430" s="269"/>
      <c r="D430" s="269"/>
      <c r="E430" s="269"/>
      <c r="F430" s="269"/>
      <c r="G430" s="269"/>
      <c r="H430" s="269"/>
      <c r="I430" s="269"/>
      <c r="J430" s="269"/>
      <c r="K430" s="269"/>
      <c r="L430" s="269"/>
      <c r="M430" s="268"/>
      <c r="N430" s="269"/>
      <c r="O430" s="269"/>
      <c r="P430" s="269"/>
      <c r="Q430" s="269"/>
      <c r="R430" s="269"/>
      <c r="S430" s="269"/>
      <c r="T430" s="269"/>
      <c r="U430" s="269"/>
      <c r="V430" s="269"/>
      <c r="W430" s="269"/>
      <c r="X430" s="269"/>
      <c r="Y430" s="269"/>
      <c r="Z430" s="269"/>
    </row>
    <row r="431" spans="1:26" ht="13.5" customHeight="1">
      <c r="A431" s="269"/>
      <c r="B431" s="269"/>
      <c r="C431" s="269"/>
      <c r="D431" s="269"/>
      <c r="E431" s="269"/>
      <c r="F431" s="269"/>
      <c r="G431" s="269"/>
      <c r="H431" s="269"/>
      <c r="I431" s="269"/>
      <c r="J431" s="269"/>
      <c r="K431" s="269"/>
      <c r="L431" s="269"/>
      <c r="M431" s="268"/>
      <c r="N431" s="269"/>
      <c r="O431" s="269"/>
      <c r="P431" s="269"/>
      <c r="Q431" s="269"/>
      <c r="R431" s="269"/>
      <c r="S431" s="269"/>
      <c r="T431" s="269"/>
      <c r="U431" s="269"/>
      <c r="V431" s="269"/>
      <c r="W431" s="269"/>
      <c r="X431" s="269"/>
      <c r="Y431" s="269"/>
      <c r="Z431" s="269"/>
    </row>
    <row r="432" spans="1:26" ht="13.5" customHeight="1">
      <c r="A432" s="269"/>
      <c r="B432" s="269"/>
      <c r="C432" s="269"/>
      <c r="D432" s="269"/>
      <c r="E432" s="269"/>
      <c r="F432" s="269"/>
      <c r="G432" s="269"/>
      <c r="H432" s="269"/>
      <c r="I432" s="269"/>
      <c r="J432" s="269"/>
      <c r="K432" s="269"/>
      <c r="L432" s="269"/>
      <c r="M432" s="268"/>
      <c r="N432" s="269"/>
      <c r="O432" s="269"/>
      <c r="P432" s="269"/>
      <c r="Q432" s="269"/>
      <c r="R432" s="269"/>
      <c r="S432" s="269"/>
      <c r="T432" s="269"/>
      <c r="U432" s="269"/>
      <c r="V432" s="269"/>
      <c r="W432" s="269"/>
      <c r="X432" s="269"/>
      <c r="Y432" s="269"/>
      <c r="Z432" s="269"/>
    </row>
    <row r="433" spans="1:26" ht="13.5" customHeight="1">
      <c r="A433" s="269"/>
      <c r="B433" s="269"/>
      <c r="C433" s="269"/>
      <c r="D433" s="269"/>
      <c r="E433" s="269"/>
      <c r="F433" s="269"/>
      <c r="G433" s="269"/>
      <c r="H433" s="269"/>
      <c r="I433" s="269"/>
      <c r="J433" s="269"/>
      <c r="K433" s="269"/>
      <c r="L433" s="269"/>
      <c r="M433" s="268"/>
      <c r="N433" s="269"/>
      <c r="O433" s="269"/>
      <c r="P433" s="269"/>
      <c r="Q433" s="269"/>
      <c r="R433" s="269"/>
      <c r="S433" s="269"/>
      <c r="T433" s="269"/>
      <c r="U433" s="269"/>
      <c r="V433" s="269"/>
      <c r="W433" s="269"/>
      <c r="X433" s="269"/>
      <c r="Y433" s="269"/>
      <c r="Z433" s="269"/>
    </row>
    <row r="434" spans="1:26" ht="13.5" customHeight="1">
      <c r="A434" s="269"/>
      <c r="B434" s="269"/>
      <c r="C434" s="269"/>
      <c r="D434" s="269"/>
      <c r="E434" s="269"/>
      <c r="F434" s="269"/>
      <c r="G434" s="269"/>
      <c r="H434" s="269"/>
      <c r="I434" s="269"/>
      <c r="J434" s="269"/>
      <c r="K434" s="269"/>
      <c r="L434" s="269"/>
      <c r="M434" s="268"/>
      <c r="N434" s="269"/>
      <c r="O434" s="269"/>
      <c r="P434" s="269"/>
      <c r="Q434" s="269"/>
      <c r="R434" s="269"/>
      <c r="S434" s="269"/>
      <c r="T434" s="269"/>
      <c r="U434" s="269"/>
      <c r="V434" s="269"/>
      <c r="W434" s="269"/>
      <c r="X434" s="269"/>
      <c r="Y434" s="269"/>
      <c r="Z434" s="269"/>
    </row>
    <row r="435" spans="1:26" ht="13.5" customHeight="1">
      <c r="A435" s="269"/>
      <c r="B435" s="269"/>
      <c r="C435" s="269"/>
      <c r="D435" s="269"/>
      <c r="E435" s="269"/>
      <c r="F435" s="269"/>
      <c r="G435" s="269"/>
      <c r="H435" s="269"/>
      <c r="I435" s="269"/>
      <c r="J435" s="269"/>
      <c r="K435" s="269"/>
      <c r="L435" s="269"/>
      <c r="M435" s="268"/>
      <c r="N435" s="269"/>
      <c r="O435" s="269"/>
      <c r="P435" s="269"/>
      <c r="Q435" s="269"/>
      <c r="R435" s="269"/>
      <c r="S435" s="269"/>
      <c r="T435" s="269"/>
      <c r="U435" s="269"/>
      <c r="V435" s="269"/>
      <c r="W435" s="269"/>
      <c r="X435" s="269"/>
      <c r="Y435" s="269"/>
      <c r="Z435" s="269"/>
    </row>
    <row r="436" spans="1:26" ht="13.5" customHeight="1">
      <c r="A436" s="269"/>
      <c r="B436" s="269"/>
      <c r="C436" s="269"/>
      <c r="D436" s="269"/>
      <c r="E436" s="269"/>
      <c r="F436" s="269"/>
      <c r="G436" s="269"/>
      <c r="H436" s="269"/>
      <c r="I436" s="269"/>
      <c r="J436" s="269"/>
      <c r="K436" s="269"/>
      <c r="L436" s="269"/>
      <c r="M436" s="268"/>
      <c r="N436" s="269"/>
      <c r="O436" s="269"/>
      <c r="P436" s="269"/>
      <c r="Q436" s="269"/>
      <c r="R436" s="269"/>
      <c r="S436" s="269"/>
      <c r="T436" s="269"/>
      <c r="U436" s="269"/>
      <c r="V436" s="269"/>
      <c r="W436" s="269"/>
      <c r="X436" s="269"/>
      <c r="Y436" s="269"/>
      <c r="Z436" s="269"/>
    </row>
    <row r="437" spans="1:26" ht="13.5" customHeight="1">
      <c r="A437" s="269"/>
      <c r="B437" s="269"/>
      <c r="C437" s="269"/>
      <c r="D437" s="269"/>
      <c r="E437" s="269"/>
      <c r="F437" s="269"/>
      <c r="G437" s="269"/>
      <c r="H437" s="269"/>
      <c r="I437" s="269"/>
      <c r="J437" s="269"/>
      <c r="K437" s="269"/>
      <c r="L437" s="269"/>
      <c r="M437" s="268"/>
      <c r="N437" s="269"/>
      <c r="O437" s="269"/>
      <c r="P437" s="269"/>
      <c r="Q437" s="269"/>
      <c r="R437" s="269"/>
      <c r="S437" s="269"/>
      <c r="T437" s="269"/>
      <c r="U437" s="269"/>
      <c r="V437" s="269"/>
      <c r="W437" s="269"/>
      <c r="X437" s="269"/>
      <c r="Y437" s="269"/>
      <c r="Z437" s="269"/>
    </row>
    <row r="438" spans="1:26" ht="13.5" customHeight="1">
      <c r="A438" s="269"/>
      <c r="B438" s="269"/>
      <c r="C438" s="269"/>
      <c r="D438" s="269"/>
      <c r="E438" s="269"/>
      <c r="F438" s="269"/>
      <c r="G438" s="269"/>
      <c r="H438" s="269"/>
      <c r="I438" s="269"/>
      <c r="J438" s="269"/>
      <c r="K438" s="269"/>
      <c r="L438" s="269"/>
      <c r="M438" s="268"/>
      <c r="N438" s="269"/>
      <c r="O438" s="269"/>
      <c r="P438" s="269"/>
      <c r="Q438" s="269"/>
      <c r="R438" s="269"/>
      <c r="S438" s="269"/>
      <c r="T438" s="269"/>
      <c r="U438" s="269"/>
      <c r="V438" s="269"/>
      <c r="W438" s="269"/>
      <c r="X438" s="269"/>
      <c r="Y438" s="269"/>
      <c r="Z438" s="269"/>
    </row>
    <row r="439" spans="1:26" ht="13.5" customHeight="1">
      <c r="A439" s="269"/>
      <c r="B439" s="269"/>
      <c r="C439" s="269"/>
      <c r="D439" s="269"/>
      <c r="E439" s="269"/>
      <c r="F439" s="269"/>
      <c r="G439" s="269"/>
      <c r="H439" s="269"/>
      <c r="I439" s="269"/>
      <c r="J439" s="269"/>
      <c r="K439" s="269"/>
      <c r="L439" s="269"/>
      <c r="M439" s="268"/>
      <c r="N439" s="269"/>
      <c r="O439" s="269"/>
      <c r="P439" s="269"/>
      <c r="Q439" s="269"/>
      <c r="R439" s="269"/>
      <c r="S439" s="269"/>
      <c r="T439" s="269"/>
      <c r="U439" s="269"/>
      <c r="V439" s="269"/>
      <c r="W439" s="269"/>
      <c r="X439" s="269"/>
      <c r="Y439" s="269"/>
      <c r="Z439" s="269"/>
    </row>
    <row r="440" spans="1:26" ht="13.5" customHeight="1">
      <c r="A440" s="269"/>
      <c r="B440" s="269"/>
      <c r="C440" s="269"/>
      <c r="D440" s="269"/>
      <c r="E440" s="269"/>
      <c r="F440" s="269"/>
      <c r="G440" s="269"/>
      <c r="H440" s="269"/>
      <c r="I440" s="269"/>
      <c r="J440" s="269"/>
      <c r="K440" s="269"/>
      <c r="L440" s="269"/>
      <c r="M440" s="268"/>
      <c r="N440" s="269"/>
      <c r="O440" s="269"/>
      <c r="P440" s="269"/>
      <c r="Q440" s="269"/>
      <c r="R440" s="269"/>
      <c r="S440" s="269"/>
      <c r="T440" s="269"/>
      <c r="U440" s="269"/>
      <c r="V440" s="269"/>
      <c r="W440" s="269"/>
      <c r="X440" s="269"/>
      <c r="Y440" s="269"/>
      <c r="Z440" s="269"/>
    </row>
    <row r="441" spans="1:26" ht="13.5" customHeight="1">
      <c r="A441" s="269"/>
      <c r="B441" s="269"/>
      <c r="C441" s="269"/>
      <c r="D441" s="269"/>
      <c r="E441" s="269"/>
      <c r="F441" s="269"/>
      <c r="G441" s="269"/>
      <c r="H441" s="269"/>
      <c r="I441" s="269"/>
      <c r="J441" s="269"/>
      <c r="K441" s="269"/>
      <c r="L441" s="269"/>
      <c r="M441" s="268"/>
      <c r="N441" s="269"/>
      <c r="O441" s="269"/>
      <c r="P441" s="269"/>
      <c r="Q441" s="269"/>
      <c r="R441" s="269"/>
      <c r="S441" s="269"/>
      <c r="T441" s="269"/>
      <c r="U441" s="269"/>
      <c r="V441" s="269"/>
      <c r="W441" s="269"/>
      <c r="X441" s="269"/>
      <c r="Y441" s="269"/>
      <c r="Z441" s="269"/>
    </row>
    <row r="442" spans="1:26" ht="13.5" customHeight="1">
      <c r="A442" s="269"/>
      <c r="B442" s="269"/>
      <c r="C442" s="269"/>
      <c r="D442" s="269"/>
      <c r="E442" s="269"/>
      <c r="F442" s="269"/>
      <c r="G442" s="269"/>
      <c r="H442" s="269"/>
      <c r="I442" s="269"/>
      <c r="J442" s="269"/>
      <c r="K442" s="269"/>
      <c r="L442" s="269"/>
      <c r="M442" s="268"/>
      <c r="N442" s="269"/>
      <c r="O442" s="269"/>
      <c r="P442" s="269"/>
      <c r="Q442" s="269"/>
      <c r="R442" s="269"/>
      <c r="S442" s="269"/>
      <c r="T442" s="269"/>
      <c r="U442" s="269"/>
      <c r="V442" s="269"/>
      <c r="W442" s="269"/>
      <c r="X442" s="269"/>
      <c r="Y442" s="269"/>
      <c r="Z442" s="269"/>
    </row>
    <row r="443" spans="1:26" ht="13.5" customHeight="1">
      <c r="A443" s="269"/>
      <c r="B443" s="269"/>
      <c r="C443" s="269"/>
      <c r="D443" s="269"/>
      <c r="E443" s="269"/>
      <c r="F443" s="269"/>
      <c r="G443" s="269"/>
      <c r="H443" s="269"/>
      <c r="I443" s="269"/>
      <c r="J443" s="269"/>
      <c r="K443" s="269"/>
      <c r="L443" s="269"/>
      <c r="M443" s="268"/>
      <c r="N443" s="269"/>
      <c r="O443" s="269"/>
      <c r="P443" s="269"/>
      <c r="Q443" s="269"/>
      <c r="R443" s="269"/>
      <c r="S443" s="269"/>
      <c r="T443" s="269"/>
      <c r="U443" s="269"/>
      <c r="V443" s="269"/>
      <c r="W443" s="269"/>
      <c r="X443" s="269"/>
      <c r="Y443" s="269"/>
      <c r="Z443" s="269"/>
    </row>
    <row r="444" spans="1:26" ht="13.5" customHeight="1">
      <c r="A444" s="269"/>
      <c r="B444" s="269"/>
      <c r="C444" s="269"/>
      <c r="D444" s="269"/>
      <c r="E444" s="269"/>
      <c r="F444" s="269"/>
      <c r="G444" s="269"/>
      <c r="H444" s="269"/>
      <c r="I444" s="269"/>
      <c r="J444" s="269"/>
      <c r="K444" s="269"/>
      <c r="L444" s="269"/>
      <c r="M444" s="268"/>
      <c r="N444" s="269"/>
      <c r="O444" s="269"/>
      <c r="P444" s="269"/>
      <c r="Q444" s="269"/>
      <c r="R444" s="269"/>
      <c r="S444" s="269"/>
      <c r="T444" s="269"/>
      <c r="U444" s="269"/>
      <c r="V444" s="269"/>
      <c r="W444" s="269"/>
      <c r="X444" s="269"/>
      <c r="Y444" s="269"/>
      <c r="Z444" s="269"/>
    </row>
    <row r="445" spans="1:26" ht="13.5" customHeight="1">
      <c r="A445" s="269"/>
      <c r="B445" s="269"/>
      <c r="C445" s="269"/>
      <c r="D445" s="269"/>
      <c r="E445" s="269"/>
      <c r="F445" s="269"/>
      <c r="G445" s="269"/>
      <c r="H445" s="269"/>
      <c r="I445" s="269"/>
      <c r="J445" s="269"/>
      <c r="K445" s="269"/>
      <c r="L445" s="269"/>
      <c r="M445" s="268"/>
      <c r="N445" s="269"/>
      <c r="O445" s="269"/>
      <c r="P445" s="269"/>
      <c r="Q445" s="269"/>
      <c r="R445" s="269"/>
      <c r="S445" s="269"/>
      <c r="T445" s="269"/>
      <c r="U445" s="269"/>
      <c r="V445" s="269"/>
      <c r="W445" s="269"/>
      <c r="X445" s="269"/>
      <c r="Y445" s="269"/>
      <c r="Z445" s="269"/>
    </row>
    <row r="446" spans="1:26" ht="13.5" customHeight="1">
      <c r="A446" s="269"/>
      <c r="B446" s="269"/>
      <c r="C446" s="269"/>
      <c r="D446" s="269"/>
      <c r="E446" s="269"/>
      <c r="F446" s="269"/>
      <c r="G446" s="269"/>
      <c r="H446" s="269"/>
      <c r="I446" s="269"/>
      <c r="J446" s="269"/>
      <c r="K446" s="269"/>
      <c r="L446" s="269"/>
      <c r="M446" s="268"/>
      <c r="N446" s="269"/>
      <c r="O446" s="269"/>
      <c r="P446" s="269"/>
      <c r="Q446" s="269"/>
      <c r="R446" s="269"/>
      <c r="S446" s="269"/>
      <c r="T446" s="269"/>
      <c r="U446" s="269"/>
      <c r="V446" s="269"/>
      <c r="W446" s="269"/>
      <c r="X446" s="269"/>
      <c r="Y446" s="269"/>
      <c r="Z446" s="269"/>
    </row>
    <row r="447" spans="1:26" ht="13.5" customHeight="1">
      <c r="A447" s="269"/>
      <c r="B447" s="269"/>
      <c r="C447" s="269"/>
      <c r="D447" s="269"/>
      <c r="E447" s="269"/>
      <c r="F447" s="269"/>
      <c r="G447" s="269"/>
      <c r="H447" s="269"/>
      <c r="I447" s="269"/>
      <c r="J447" s="269"/>
      <c r="K447" s="269"/>
      <c r="L447" s="269"/>
      <c r="M447" s="268"/>
      <c r="N447" s="269"/>
      <c r="O447" s="269"/>
      <c r="P447" s="269"/>
      <c r="Q447" s="269"/>
      <c r="R447" s="269"/>
      <c r="S447" s="269"/>
      <c r="T447" s="269"/>
      <c r="U447" s="269"/>
      <c r="V447" s="269"/>
      <c r="W447" s="269"/>
      <c r="X447" s="269"/>
      <c r="Y447" s="269"/>
      <c r="Z447" s="269"/>
    </row>
    <row r="448" spans="1:26" ht="13.5" customHeight="1">
      <c r="A448" s="269"/>
      <c r="B448" s="269"/>
      <c r="C448" s="269"/>
      <c r="D448" s="269"/>
      <c r="E448" s="269"/>
      <c r="F448" s="269"/>
      <c r="G448" s="269"/>
      <c r="H448" s="269"/>
      <c r="I448" s="269"/>
      <c r="J448" s="269"/>
      <c r="K448" s="269"/>
      <c r="L448" s="269"/>
      <c r="M448" s="268"/>
      <c r="N448" s="269"/>
      <c r="O448" s="269"/>
      <c r="P448" s="269"/>
      <c r="Q448" s="269"/>
      <c r="R448" s="269"/>
      <c r="S448" s="269"/>
      <c r="T448" s="269"/>
      <c r="U448" s="269"/>
      <c r="V448" s="269"/>
      <c r="W448" s="269"/>
      <c r="X448" s="269"/>
      <c r="Y448" s="269"/>
      <c r="Z448" s="269"/>
    </row>
    <row r="449" spans="1:26" ht="13.5" customHeight="1">
      <c r="A449" s="269"/>
      <c r="B449" s="269"/>
      <c r="C449" s="269"/>
      <c r="D449" s="269"/>
      <c r="E449" s="269"/>
      <c r="F449" s="269"/>
      <c r="G449" s="269"/>
      <c r="H449" s="269"/>
      <c r="I449" s="269"/>
      <c r="J449" s="269"/>
      <c r="K449" s="269"/>
      <c r="L449" s="269"/>
      <c r="M449" s="268"/>
      <c r="N449" s="269"/>
      <c r="O449" s="269"/>
      <c r="P449" s="269"/>
      <c r="Q449" s="269"/>
      <c r="R449" s="269"/>
      <c r="S449" s="269"/>
      <c r="T449" s="269"/>
      <c r="U449" s="269"/>
      <c r="V449" s="269"/>
      <c r="W449" s="269"/>
      <c r="X449" s="269"/>
      <c r="Y449" s="269"/>
      <c r="Z449" s="269"/>
    </row>
    <row r="450" spans="1:26" ht="13.5" customHeight="1">
      <c r="A450" s="269"/>
      <c r="B450" s="269"/>
      <c r="C450" s="269"/>
      <c r="D450" s="269"/>
      <c r="E450" s="269"/>
      <c r="F450" s="269"/>
      <c r="G450" s="269"/>
      <c r="H450" s="269"/>
      <c r="I450" s="269"/>
      <c r="J450" s="269"/>
      <c r="K450" s="269"/>
      <c r="L450" s="269"/>
      <c r="M450" s="268"/>
      <c r="N450" s="269"/>
      <c r="O450" s="269"/>
      <c r="P450" s="269"/>
      <c r="Q450" s="269"/>
      <c r="R450" s="269"/>
      <c r="S450" s="269"/>
      <c r="T450" s="269"/>
      <c r="U450" s="269"/>
      <c r="V450" s="269"/>
      <c r="W450" s="269"/>
      <c r="X450" s="269"/>
      <c r="Y450" s="269"/>
      <c r="Z450" s="269"/>
    </row>
    <row r="451" spans="1:26" ht="13.5" customHeight="1">
      <c r="A451" s="269"/>
      <c r="B451" s="269"/>
      <c r="C451" s="269"/>
      <c r="D451" s="269"/>
      <c r="E451" s="269"/>
      <c r="F451" s="269"/>
      <c r="G451" s="269"/>
      <c r="H451" s="269"/>
      <c r="I451" s="269"/>
      <c r="J451" s="269"/>
      <c r="K451" s="269"/>
      <c r="L451" s="269"/>
      <c r="M451" s="268"/>
      <c r="N451" s="269"/>
      <c r="O451" s="269"/>
      <c r="P451" s="269"/>
      <c r="Q451" s="269"/>
      <c r="R451" s="269"/>
      <c r="S451" s="269"/>
      <c r="T451" s="269"/>
      <c r="U451" s="269"/>
      <c r="V451" s="269"/>
      <c r="W451" s="269"/>
      <c r="X451" s="269"/>
      <c r="Y451" s="269"/>
      <c r="Z451" s="269"/>
    </row>
    <row r="452" spans="1:26" ht="13.5" customHeight="1">
      <c r="A452" s="269"/>
      <c r="B452" s="269"/>
      <c r="C452" s="269"/>
      <c r="D452" s="269"/>
      <c r="E452" s="269"/>
      <c r="F452" s="269"/>
      <c r="G452" s="269"/>
      <c r="H452" s="269"/>
      <c r="I452" s="269"/>
      <c r="J452" s="269"/>
      <c r="K452" s="269"/>
      <c r="L452" s="269"/>
      <c r="M452" s="268"/>
      <c r="N452" s="269"/>
      <c r="O452" s="269"/>
      <c r="P452" s="269"/>
      <c r="Q452" s="269"/>
      <c r="R452" s="269"/>
      <c r="S452" s="269"/>
      <c r="T452" s="269"/>
      <c r="U452" s="269"/>
      <c r="V452" s="269"/>
      <c r="W452" s="269"/>
      <c r="X452" s="269"/>
      <c r="Y452" s="269"/>
      <c r="Z452" s="269"/>
    </row>
    <row r="453" spans="1:26" ht="13.5" customHeight="1">
      <c r="A453" s="269"/>
      <c r="B453" s="269"/>
      <c r="C453" s="269"/>
      <c r="D453" s="269"/>
      <c r="E453" s="269"/>
      <c r="F453" s="269"/>
      <c r="G453" s="269"/>
      <c r="H453" s="269"/>
      <c r="I453" s="269"/>
      <c r="J453" s="269"/>
      <c r="K453" s="269"/>
      <c r="L453" s="269"/>
      <c r="M453" s="268"/>
      <c r="N453" s="269"/>
      <c r="O453" s="269"/>
      <c r="P453" s="269"/>
      <c r="Q453" s="269"/>
      <c r="R453" s="269"/>
      <c r="S453" s="269"/>
      <c r="T453" s="269"/>
      <c r="U453" s="269"/>
      <c r="V453" s="269"/>
      <c r="W453" s="269"/>
      <c r="X453" s="269"/>
      <c r="Y453" s="269"/>
      <c r="Z453" s="269"/>
    </row>
    <row r="454" spans="1:26" ht="13.5" customHeight="1">
      <c r="A454" s="269"/>
      <c r="B454" s="269"/>
      <c r="C454" s="269"/>
      <c r="D454" s="269"/>
      <c r="E454" s="269"/>
      <c r="F454" s="269"/>
      <c r="G454" s="269"/>
      <c r="H454" s="269"/>
      <c r="I454" s="269"/>
      <c r="J454" s="269"/>
      <c r="K454" s="269"/>
      <c r="L454" s="269"/>
      <c r="M454" s="268"/>
      <c r="N454" s="269"/>
      <c r="O454" s="269"/>
      <c r="P454" s="269"/>
      <c r="Q454" s="269"/>
      <c r="R454" s="269"/>
      <c r="S454" s="269"/>
      <c r="T454" s="269"/>
      <c r="U454" s="269"/>
      <c r="V454" s="269"/>
      <c r="W454" s="269"/>
      <c r="X454" s="269"/>
      <c r="Y454" s="269"/>
      <c r="Z454" s="269"/>
    </row>
    <row r="455" spans="1:26" ht="13.5" customHeight="1">
      <c r="A455" s="269"/>
      <c r="B455" s="269"/>
      <c r="C455" s="269"/>
      <c r="D455" s="269"/>
      <c r="E455" s="269"/>
      <c r="F455" s="269"/>
      <c r="G455" s="269"/>
      <c r="H455" s="269"/>
      <c r="I455" s="269"/>
      <c r="J455" s="269"/>
      <c r="K455" s="269"/>
      <c r="L455" s="269"/>
      <c r="M455" s="268"/>
      <c r="N455" s="269"/>
      <c r="O455" s="269"/>
      <c r="P455" s="269"/>
      <c r="Q455" s="269"/>
      <c r="R455" s="269"/>
      <c r="S455" s="269"/>
      <c r="T455" s="269"/>
      <c r="U455" s="269"/>
      <c r="V455" s="269"/>
      <c r="W455" s="269"/>
      <c r="X455" s="269"/>
      <c r="Y455" s="269"/>
      <c r="Z455" s="269"/>
    </row>
    <row r="456" spans="1:26" ht="13.5" customHeight="1">
      <c r="A456" s="269"/>
      <c r="B456" s="269"/>
      <c r="C456" s="269"/>
      <c r="D456" s="269"/>
      <c r="E456" s="269"/>
      <c r="F456" s="269"/>
      <c r="G456" s="269"/>
      <c r="H456" s="269"/>
      <c r="I456" s="269"/>
      <c r="J456" s="269"/>
      <c r="K456" s="269"/>
      <c r="L456" s="269"/>
      <c r="M456" s="268"/>
      <c r="N456" s="269"/>
      <c r="O456" s="269"/>
      <c r="P456" s="269"/>
      <c r="Q456" s="269"/>
      <c r="R456" s="269"/>
      <c r="S456" s="269"/>
      <c r="T456" s="269"/>
      <c r="U456" s="269"/>
      <c r="V456" s="269"/>
      <c r="W456" s="269"/>
      <c r="X456" s="269"/>
      <c r="Y456" s="269"/>
      <c r="Z456" s="269"/>
    </row>
    <row r="457" spans="1:26" ht="13.5" customHeight="1">
      <c r="A457" s="269"/>
      <c r="B457" s="269"/>
      <c r="C457" s="269"/>
      <c r="D457" s="269"/>
      <c r="E457" s="269"/>
      <c r="F457" s="269"/>
      <c r="G457" s="269"/>
      <c r="H457" s="269"/>
      <c r="I457" s="269"/>
      <c r="J457" s="269"/>
      <c r="K457" s="269"/>
      <c r="L457" s="269"/>
      <c r="M457" s="268"/>
      <c r="N457" s="269"/>
      <c r="O457" s="269"/>
      <c r="P457" s="269"/>
      <c r="Q457" s="269"/>
      <c r="R457" s="269"/>
      <c r="S457" s="269"/>
      <c r="T457" s="269"/>
      <c r="U457" s="269"/>
      <c r="V457" s="269"/>
      <c r="W457" s="269"/>
      <c r="X457" s="269"/>
      <c r="Y457" s="269"/>
      <c r="Z457" s="269"/>
    </row>
    <row r="458" spans="1:26" ht="13.5" customHeight="1">
      <c r="A458" s="269"/>
      <c r="B458" s="269"/>
      <c r="C458" s="269"/>
      <c r="D458" s="269"/>
      <c r="E458" s="269"/>
      <c r="F458" s="269"/>
      <c r="G458" s="269"/>
      <c r="H458" s="269"/>
      <c r="I458" s="269"/>
      <c r="J458" s="269"/>
      <c r="K458" s="269"/>
      <c r="L458" s="269"/>
      <c r="M458" s="268"/>
      <c r="N458" s="269"/>
      <c r="O458" s="269"/>
      <c r="P458" s="269"/>
      <c r="Q458" s="269"/>
      <c r="R458" s="269"/>
      <c r="S458" s="269"/>
      <c r="T458" s="269"/>
      <c r="U458" s="269"/>
      <c r="V458" s="269"/>
      <c r="W458" s="269"/>
      <c r="X458" s="269"/>
      <c r="Y458" s="269"/>
      <c r="Z458" s="269"/>
    </row>
    <row r="459" spans="1:26" ht="13.5" customHeight="1">
      <c r="A459" s="269"/>
      <c r="B459" s="269"/>
      <c r="C459" s="269"/>
      <c r="D459" s="269"/>
      <c r="E459" s="269"/>
      <c r="F459" s="269"/>
      <c r="G459" s="269"/>
      <c r="H459" s="269"/>
      <c r="I459" s="269"/>
      <c r="J459" s="269"/>
      <c r="K459" s="269"/>
      <c r="L459" s="269"/>
      <c r="M459" s="268"/>
      <c r="N459" s="269"/>
      <c r="O459" s="269"/>
      <c r="P459" s="269"/>
      <c r="Q459" s="269"/>
      <c r="R459" s="269"/>
      <c r="S459" s="269"/>
      <c r="T459" s="269"/>
      <c r="U459" s="269"/>
      <c r="V459" s="269"/>
      <c r="W459" s="269"/>
      <c r="X459" s="269"/>
      <c r="Y459" s="269"/>
      <c r="Z459" s="269"/>
    </row>
    <row r="460" spans="1:26" ht="13.5" customHeight="1">
      <c r="A460" s="269"/>
      <c r="B460" s="269"/>
      <c r="C460" s="269"/>
      <c r="D460" s="269"/>
      <c r="E460" s="269"/>
      <c r="F460" s="269"/>
      <c r="G460" s="269"/>
      <c r="H460" s="269"/>
      <c r="I460" s="269"/>
      <c r="J460" s="269"/>
      <c r="K460" s="269"/>
      <c r="L460" s="269"/>
      <c r="M460" s="268"/>
      <c r="N460" s="269"/>
      <c r="O460" s="269"/>
      <c r="P460" s="269"/>
      <c r="Q460" s="269"/>
      <c r="R460" s="269"/>
      <c r="S460" s="269"/>
      <c r="T460" s="269"/>
      <c r="U460" s="269"/>
      <c r="V460" s="269"/>
      <c r="W460" s="269"/>
      <c r="X460" s="269"/>
      <c r="Y460" s="269"/>
      <c r="Z460" s="269"/>
    </row>
    <row r="461" spans="1:26" ht="13.5" customHeight="1">
      <c r="A461" s="269"/>
      <c r="B461" s="269"/>
      <c r="C461" s="269"/>
      <c r="D461" s="269"/>
      <c r="E461" s="269"/>
      <c r="F461" s="269"/>
      <c r="G461" s="269"/>
      <c r="H461" s="269"/>
      <c r="I461" s="269"/>
      <c r="J461" s="269"/>
      <c r="K461" s="269"/>
      <c r="L461" s="269"/>
      <c r="M461" s="268"/>
      <c r="N461" s="269"/>
      <c r="O461" s="269"/>
      <c r="P461" s="269"/>
      <c r="Q461" s="269"/>
      <c r="R461" s="269"/>
      <c r="S461" s="269"/>
      <c r="T461" s="269"/>
      <c r="U461" s="269"/>
      <c r="V461" s="269"/>
      <c r="W461" s="269"/>
      <c r="X461" s="269"/>
      <c r="Y461" s="269"/>
      <c r="Z461" s="269"/>
    </row>
    <row r="462" spans="1:26" ht="13.5" customHeight="1">
      <c r="A462" s="269"/>
      <c r="B462" s="269"/>
      <c r="C462" s="269"/>
      <c r="D462" s="269"/>
      <c r="E462" s="269"/>
      <c r="F462" s="269"/>
      <c r="G462" s="269"/>
      <c r="H462" s="269"/>
      <c r="I462" s="269"/>
      <c r="J462" s="269"/>
      <c r="K462" s="269"/>
      <c r="L462" s="269"/>
      <c r="M462" s="268"/>
      <c r="N462" s="269"/>
      <c r="O462" s="269"/>
      <c r="P462" s="269"/>
      <c r="Q462" s="269"/>
      <c r="R462" s="269"/>
      <c r="S462" s="269"/>
      <c r="T462" s="269"/>
      <c r="U462" s="269"/>
      <c r="V462" s="269"/>
      <c r="W462" s="269"/>
      <c r="X462" s="269"/>
      <c r="Y462" s="269"/>
      <c r="Z462" s="269"/>
    </row>
    <row r="463" spans="1:26" ht="13.5" customHeight="1">
      <c r="A463" s="269"/>
      <c r="B463" s="269"/>
      <c r="C463" s="269"/>
      <c r="D463" s="269"/>
      <c r="E463" s="269"/>
      <c r="F463" s="269"/>
      <c r="G463" s="269"/>
      <c r="H463" s="269"/>
      <c r="I463" s="269"/>
      <c r="J463" s="269"/>
      <c r="K463" s="269"/>
      <c r="L463" s="269"/>
      <c r="M463" s="268"/>
      <c r="N463" s="269"/>
      <c r="O463" s="269"/>
      <c r="P463" s="269"/>
      <c r="Q463" s="269"/>
      <c r="R463" s="269"/>
      <c r="S463" s="269"/>
      <c r="T463" s="269"/>
      <c r="U463" s="269"/>
      <c r="V463" s="269"/>
      <c r="W463" s="269"/>
      <c r="X463" s="269"/>
      <c r="Y463" s="269"/>
      <c r="Z463" s="269"/>
    </row>
    <row r="464" spans="1:26" ht="13.5" customHeight="1">
      <c r="A464" s="269"/>
      <c r="B464" s="269"/>
      <c r="C464" s="269"/>
      <c r="D464" s="269"/>
      <c r="E464" s="269"/>
      <c r="F464" s="269"/>
      <c r="G464" s="269"/>
      <c r="H464" s="269"/>
      <c r="I464" s="269"/>
      <c r="J464" s="269"/>
      <c r="K464" s="269"/>
      <c r="L464" s="269"/>
      <c r="M464" s="268"/>
      <c r="N464" s="269"/>
      <c r="O464" s="269"/>
      <c r="P464" s="269"/>
      <c r="Q464" s="269"/>
      <c r="R464" s="269"/>
      <c r="S464" s="269"/>
      <c r="T464" s="269"/>
      <c r="U464" s="269"/>
      <c r="V464" s="269"/>
      <c r="W464" s="269"/>
      <c r="X464" s="269"/>
      <c r="Y464" s="269"/>
      <c r="Z464" s="269"/>
    </row>
    <row r="465" spans="1:26" ht="13.5" customHeight="1">
      <c r="A465" s="269"/>
      <c r="B465" s="269"/>
      <c r="C465" s="269"/>
      <c r="D465" s="269"/>
      <c r="E465" s="269"/>
      <c r="F465" s="269"/>
      <c r="G465" s="269"/>
      <c r="H465" s="269"/>
      <c r="I465" s="269"/>
      <c r="J465" s="269"/>
      <c r="K465" s="269"/>
      <c r="L465" s="269"/>
      <c r="M465" s="268"/>
      <c r="N465" s="269"/>
      <c r="O465" s="269"/>
      <c r="P465" s="269"/>
      <c r="Q465" s="269"/>
      <c r="R465" s="269"/>
      <c r="S465" s="269"/>
      <c r="T465" s="269"/>
      <c r="U465" s="269"/>
      <c r="V465" s="269"/>
      <c r="W465" s="269"/>
      <c r="X465" s="269"/>
      <c r="Y465" s="269"/>
      <c r="Z465" s="269"/>
    </row>
    <row r="466" spans="1:26" ht="13.5" customHeight="1">
      <c r="A466" s="269"/>
      <c r="B466" s="269"/>
      <c r="C466" s="269"/>
      <c r="D466" s="269"/>
      <c r="E466" s="269"/>
      <c r="F466" s="269"/>
      <c r="G466" s="269"/>
      <c r="H466" s="269"/>
      <c r="I466" s="269"/>
      <c r="J466" s="269"/>
      <c r="K466" s="269"/>
      <c r="L466" s="269"/>
      <c r="M466" s="268"/>
      <c r="N466" s="269"/>
      <c r="O466" s="269"/>
      <c r="P466" s="269"/>
      <c r="Q466" s="269"/>
      <c r="R466" s="269"/>
      <c r="S466" s="269"/>
      <c r="T466" s="269"/>
      <c r="U466" s="269"/>
      <c r="V466" s="269"/>
      <c r="W466" s="269"/>
      <c r="X466" s="269"/>
      <c r="Y466" s="269"/>
      <c r="Z466" s="269"/>
    </row>
    <row r="467" spans="1:26" ht="13.5" customHeight="1">
      <c r="A467" s="269"/>
      <c r="B467" s="269"/>
      <c r="C467" s="269"/>
      <c r="D467" s="269"/>
      <c r="E467" s="269"/>
      <c r="F467" s="269"/>
      <c r="G467" s="269"/>
      <c r="H467" s="269"/>
      <c r="I467" s="269"/>
      <c r="J467" s="269"/>
      <c r="K467" s="269"/>
      <c r="L467" s="269"/>
      <c r="M467" s="268"/>
      <c r="N467" s="269"/>
      <c r="O467" s="269"/>
      <c r="P467" s="269"/>
      <c r="Q467" s="269"/>
      <c r="R467" s="269"/>
      <c r="S467" s="269"/>
      <c r="T467" s="269"/>
      <c r="U467" s="269"/>
      <c r="V467" s="269"/>
      <c r="W467" s="269"/>
      <c r="X467" s="269"/>
      <c r="Y467" s="269"/>
      <c r="Z467" s="269"/>
    </row>
    <row r="468" spans="1:26" ht="13.5" customHeight="1">
      <c r="A468" s="269"/>
      <c r="B468" s="269"/>
      <c r="C468" s="269"/>
      <c r="D468" s="269"/>
      <c r="E468" s="269"/>
      <c r="F468" s="269"/>
      <c r="G468" s="269"/>
      <c r="H468" s="269"/>
      <c r="I468" s="269"/>
      <c r="J468" s="269"/>
      <c r="K468" s="269"/>
      <c r="L468" s="269"/>
      <c r="M468" s="268"/>
      <c r="N468" s="269"/>
      <c r="O468" s="269"/>
      <c r="P468" s="269"/>
      <c r="Q468" s="269"/>
      <c r="R468" s="269"/>
      <c r="S468" s="269"/>
      <c r="T468" s="269"/>
      <c r="U468" s="269"/>
      <c r="V468" s="269"/>
      <c r="W468" s="269"/>
      <c r="X468" s="269"/>
      <c r="Y468" s="269"/>
      <c r="Z468" s="269"/>
    </row>
    <row r="469" spans="1:26" ht="13.5" customHeight="1">
      <c r="A469" s="269"/>
      <c r="B469" s="269"/>
      <c r="C469" s="269"/>
      <c r="D469" s="269"/>
      <c r="E469" s="269"/>
      <c r="F469" s="269"/>
      <c r="G469" s="269"/>
      <c r="H469" s="269"/>
      <c r="I469" s="269"/>
      <c r="J469" s="269"/>
      <c r="K469" s="269"/>
      <c r="L469" s="269"/>
      <c r="M469" s="268"/>
      <c r="N469" s="269"/>
      <c r="O469" s="269"/>
      <c r="P469" s="269"/>
      <c r="Q469" s="269"/>
      <c r="R469" s="269"/>
      <c r="S469" s="269"/>
      <c r="T469" s="269"/>
      <c r="U469" s="269"/>
      <c r="V469" s="269"/>
      <c r="W469" s="269"/>
      <c r="X469" s="269"/>
      <c r="Y469" s="269"/>
      <c r="Z469" s="269"/>
    </row>
    <row r="470" spans="1:26" ht="13.5" customHeight="1">
      <c r="A470" s="269"/>
      <c r="B470" s="269"/>
      <c r="C470" s="269"/>
      <c r="D470" s="269"/>
      <c r="E470" s="269"/>
      <c r="F470" s="269"/>
      <c r="G470" s="269"/>
      <c r="H470" s="269"/>
      <c r="I470" s="269"/>
      <c r="J470" s="269"/>
      <c r="K470" s="269"/>
      <c r="L470" s="269"/>
      <c r="M470" s="268"/>
      <c r="N470" s="269"/>
      <c r="O470" s="269"/>
      <c r="P470" s="269"/>
      <c r="Q470" s="269"/>
      <c r="R470" s="269"/>
      <c r="S470" s="269"/>
      <c r="T470" s="269"/>
      <c r="U470" s="269"/>
      <c r="V470" s="269"/>
      <c r="W470" s="269"/>
      <c r="X470" s="269"/>
      <c r="Y470" s="269"/>
      <c r="Z470" s="269"/>
    </row>
    <row r="471" spans="1:26" ht="13.5" customHeight="1">
      <c r="A471" s="269"/>
      <c r="B471" s="269"/>
      <c r="C471" s="269"/>
      <c r="D471" s="269"/>
      <c r="E471" s="269"/>
      <c r="F471" s="269"/>
      <c r="G471" s="269"/>
      <c r="H471" s="269"/>
      <c r="I471" s="269"/>
      <c r="J471" s="269"/>
      <c r="K471" s="269"/>
      <c r="L471" s="269"/>
      <c r="M471" s="268"/>
      <c r="N471" s="269"/>
      <c r="O471" s="269"/>
      <c r="P471" s="269"/>
      <c r="Q471" s="269"/>
      <c r="R471" s="269"/>
      <c r="S471" s="269"/>
      <c r="T471" s="269"/>
      <c r="U471" s="269"/>
      <c r="V471" s="269"/>
      <c r="W471" s="269"/>
      <c r="X471" s="269"/>
      <c r="Y471" s="269"/>
      <c r="Z471" s="269"/>
    </row>
    <row r="472" spans="1:26" ht="13.5" customHeight="1">
      <c r="A472" s="269"/>
      <c r="B472" s="269"/>
      <c r="C472" s="269"/>
      <c r="D472" s="269"/>
      <c r="E472" s="269"/>
      <c r="F472" s="269"/>
      <c r="G472" s="269"/>
      <c r="H472" s="269"/>
      <c r="I472" s="269"/>
      <c r="J472" s="269"/>
      <c r="K472" s="269"/>
      <c r="L472" s="269"/>
      <c r="M472" s="268"/>
      <c r="N472" s="269"/>
      <c r="O472" s="269"/>
      <c r="P472" s="269"/>
      <c r="Q472" s="269"/>
      <c r="R472" s="269"/>
      <c r="S472" s="269"/>
      <c r="T472" s="269"/>
      <c r="U472" s="269"/>
      <c r="V472" s="269"/>
      <c r="W472" s="269"/>
      <c r="X472" s="269"/>
      <c r="Y472" s="269"/>
      <c r="Z472" s="269"/>
    </row>
    <row r="473" spans="1:26" ht="13.5" customHeight="1">
      <c r="A473" s="269"/>
      <c r="B473" s="269"/>
      <c r="C473" s="269"/>
      <c r="D473" s="269"/>
      <c r="E473" s="269"/>
      <c r="F473" s="269"/>
      <c r="G473" s="269"/>
      <c r="H473" s="269"/>
      <c r="I473" s="269"/>
      <c r="J473" s="269"/>
      <c r="K473" s="269"/>
      <c r="L473" s="269"/>
      <c r="M473" s="268"/>
      <c r="N473" s="269"/>
      <c r="O473" s="269"/>
      <c r="P473" s="269"/>
      <c r="Q473" s="269"/>
      <c r="R473" s="269"/>
      <c r="S473" s="269"/>
      <c r="T473" s="269"/>
      <c r="U473" s="269"/>
      <c r="V473" s="269"/>
      <c r="W473" s="269"/>
      <c r="X473" s="269"/>
      <c r="Y473" s="269"/>
      <c r="Z473" s="269"/>
    </row>
    <row r="474" spans="1:26" ht="13.5" customHeight="1">
      <c r="A474" s="269"/>
      <c r="B474" s="269"/>
      <c r="C474" s="269"/>
      <c r="D474" s="269"/>
      <c r="E474" s="269"/>
      <c r="F474" s="269"/>
      <c r="G474" s="269"/>
      <c r="H474" s="269"/>
      <c r="I474" s="269"/>
      <c r="J474" s="269"/>
      <c r="K474" s="269"/>
      <c r="L474" s="269"/>
      <c r="M474" s="268"/>
      <c r="N474" s="269"/>
      <c r="O474" s="269"/>
      <c r="P474" s="269"/>
      <c r="Q474" s="269"/>
      <c r="R474" s="269"/>
      <c r="S474" s="269"/>
      <c r="T474" s="269"/>
      <c r="U474" s="269"/>
      <c r="V474" s="269"/>
      <c r="W474" s="269"/>
      <c r="X474" s="269"/>
      <c r="Y474" s="269"/>
      <c r="Z474" s="269"/>
    </row>
    <row r="475" spans="1:26" ht="13.5" customHeight="1">
      <c r="A475" s="269"/>
      <c r="B475" s="269"/>
      <c r="C475" s="269"/>
      <c r="D475" s="269"/>
      <c r="E475" s="269"/>
      <c r="F475" s="269"/>
      <c r="G475" s="269"/>
      <c r="H475" s="269"/>
      <c r="I475" s="269"/>
      <c r="J475" s="269"/>
      <c r="K475" s="269"/>
      <c r="L475" s="269"/>
      <c r="M475" s="268"/>
      <c r="N475" s="269"/>
      <c r="O475" s="269"/>
      <c r="P475" s="269"/>
      <c r="Q475" s="269"/>
      <c r="R475" s="269"/>
      <c r="S475" s="269"/>
      <c r="T475" s="269"/>
      <c r="U475" s="269"/>
      <c r="V475" s="269"/>
      <c r="W475" s="269"/>
      <c r="X475" s="269"/>
      <c r="Y475" s="269"/>
      <c r="Z475" s="269"/>
    </row>
    <row r="476" spans="1:26" ht="13.5" customHeight="1">
      <c r="A476" s="269"/>
      <c r="B476" s="269"/>
      <c r="C476" s="269"/>
      <c r="D476" s="269"/>
      <c r="E476" s="269"/>
      <c r="F476" s="269"/>
      <c r="G476" s="269"/>
      <c r="H476" s="269"/>
      <c r="I476" s="269"/>
      <c r="J476" s="269"/>
      <c r="K476" s="269"/>
      <c r="L476" s="269"/>
      <c r="M476" s="268"/>
      <c r="N476" s="269"/>
      <c r="O476" s="269"/>
      <c r="P476" s="269"/>
      <c r="Q476" s="269"/>
      <c r="R476" s="269"/>
      <c r="S476" s="269"/>
      <c r="T476" s="269"/>
      <c r="U476" s="269"/>
      <c r="V476" s="269"/>
      <c r="W476" s="269"/>
      <c r="X476" s="269"/>
      <c r="Y476" s="269"/>
      <c r="Z476" s="269"/>
    </row>
    <row r="477" spans="1:26" ht="13.5" customHeight="1">
      <c r="A477" s="269"/>
      <c r="B477" s="269"/>
      <c r="C477" s="269"/>
      <c r="D477" s="269"/>
      <c r="E477" s="269"/>
      <c r="F477" s="269"/>
      <c r="G477" s="269"/>
      <c r="H477" s="269"/>
      <c r="I477" s="269"/>
      <c r="J477" s="269"/>
      <c r="K477" s="269"/>
      <c r="L477" s="269"/>
      <c r="M477" s="268"/>
      <c r="N477" s="269"/>
      <c r="O477" s="269"/>
      <c r="P477" s="269"/>
      <c r="Q477" s="269"/>
      <c r="R477" s="269"/>
      <c r="S477" s="269"/>
      <c r="T477" s="269"/>
      <c r="U477" s="269"/>
      <c r="V477" s="269"/>
      <c r="W477" s="269"/>
      <c r="X477" s="269"/>
      <c r="Y477" s="269"/>
      <c r="Z477" s="269"/>
    </row>
    <row r="478" spans="1:26" ht="13.5" customHeight="1">
      <c r="A478" s="269"/>
      <c r="B478" s="269"/>
      <c r="C478" s="269"/>
      <c r="D478" s="269"/>
      <c r="E478" s="269"/>
      <c r="F478" s="269"/>
      <c r="G478" s="269"/>
      <c r="H478" s="269"/>
      <c r="I478" s="269"/>
      <c r="J478" s="269"/>
      <c r="K478" s="269"/>
      <c r="L478" s="269"/>
      <c r="M478" s="268"/>
      <c r="N478" s="269"/>
      <c r="O478" s="269"/>
      <c r="P478" s="269"/>
      <c r="Q478" s="269"/>
      <c r="R478" s="269"/>
      <c r="S478" s="269"/>
      <c r="T478" s="269"/>
      <c r="U478" s="269"/>
      <c r="V478" s="269"/>
      <c r="W478" s="269"/>
      <c r="X478" s="269"/>
      <c r="Y478" s="269"/>
      <c r="Z478" s="269"/>
    </row>
    <row r="479" spans="1:26" ht="13.5" customHeight="1">
      <c r="A479" s="269"/>
      <c r="B479" s="269"/>
      <c r="C479" s="269"/>
      <c r="D479" s="269"/>
      <c r="E479" s="269"/>
      <c r="F479" s="269"/>
      <c r="G479" s="269"/>
      <c r="H479" s="269"/>
      <c r="I479" s="269"/>
      <c r="J479" s="269"/>
      <c r="K479" s="269"/>
      <c r="L479" s="269"/>
      <c r="M479" s="268"/>
      <c r="N479" s="269"/>
      <c r="O479" s="269"/>
      <c r="P479" s="269"/>
      <c r="Q479" s="269"/>
      <c r="R479" s="269"/>
      <c r="S479" s="269"/>
      <c r="T479" s="269"/>
      <c r="U479" s="269"/>
      <c r="V479" s="269"/>
      <c r="W479" s="269"/>
      <c r="X479" s="269"/>
      <c r="Y479" s="269"/>
      <c r="Z479" s="269"/>
    </row>
    <row r="480" spans="1:26" ht="13.5" customHeight="1">
      <c r="A480" s="269"/>
      <c r="B480" s="269"/>
      <c r="C480" s="269"/>
      <c r="D480" s="269"/>
      <c r="E480" s="269"/>
      <c r="F480" s="269"/>
      <c r="G480" s="269"/>
      <c r="H480" s="269"/>
      <c r="I480" s="269"/>
      <c r="J480" s="269"/>
      <c r="K480" s="269"/>
      <c r="L480" s="269"/>
      <c r="M480" s="268"/>
      <c r="N480" s="269"/>
      <c r="O480" s="269"/>
      <c r="P480" s="269"/>
      <c r="Q480" s="269"/>
      <c r="R480" s="269"/>
      <c r="S480" s="269"/>
      <c r="T480" s="269"/>
      <c r="U480" s="269"/>
      <c r="V480" s="269"/>
      <c r="W480" s="269"/>
      <c r="X480" s="269"/>
      <c r="Y480" s="269"/>
      <c r="Z480" s="269"/>
    </row>
    <row r="481" spans="1:26" ht="13.5" customHeight="1">
      <c r="A481" s="269"/>
      <c r="B481" s="269"/>
      <c r="C481" s="269"/>
      <c r="D481" s="269"/>
      <c r="E481" s="269"/>
      <c r="F481" s="269"/>
      <c r="G481" s="269"/>
      <c r="H481" s="269"/>
      <c r="I481" s="269"/>
      <c r="J481" s="269"/>
      <c r="K481" s="269"/>
      <c r="L481" s="269"/>
      <c r="M481" s="268"/>
      <c r="N481" s="269"/>
      <c r="O481" s="269"/>
      <c r="P481" s="269"/>
      <c r="Q481" s="269"/>
      <c r="R481" s="269"/>
      <c r="S481" s="269"/>
      <c r="T481" s="269"/>
      <c r="U481" s="269"/>
      <c r="V481" s="269"/>
      <c r="W481" s="269"/>
      <c r="X481" s="269"/>
      <c r="Y481" s="269"/>
      <c r="Z481" s="269"/>
    </row>
    <row r="482" spans="1:26" ht="13.5" customHeight="1">
      <c r="A482" s="269"/>
      <c r="B482" s="269"/>
      <c r="C482" s="269"/>
      <c r="D482" s="269"/>
      <c r="E482" s="269"/>
      <c r="F482" s="269"/>
      <c r="G482" s="269"/>
      <c r="H482" s="269"/>
      <c r="I482" s="269"/>
      <c r="J482" s="269"/>
      <c r="K482" s="269"/>
      <c r="L482" s="269"/>
      <c r="M482" s="268"/>
      <c r="N482" s="269"/>
      <c r="O482" s="269"/>
      <c r="P482" s="269"/>
      <c r="Q482" s="269"/>
      <c r="R482" s="269"/>
      <c r="S482" s="269"/>
      <c r="T482" s="269"/>
      <c r="U482" s="269"/>
      <c r="V482" s="269"/>
      <c r="W482" s="269"/>
      <c r="X482" s="269"/>
      <c r="Y482" s="269"/>
      <c r="Z482" s="269"/>
    </row>
    <row r="483" spans="1:26" ht="13.5" customHeight="1">
      <c r="A483" s="269"/>
      <c r="B483" s="269"/>
      <c r="C483" s="269"/>
      <c r="D483" s="269"/>
      <c r="E483" s="269"/>
      <c r="F483" s="269"/>
      <c r="G483" s="269"/>
      <c r="H483" s="269"/>
      <c r="I483" s="269"/>
      <c r="J483" s="269"/>
      <c r="K483" s="269"/>
      <c r="L483" s="269"/>
      <c r="M483" s="268"/>
      <c r="N483" s="269"/>
      <c r="O483" s="269"/>
      <c r="P483" s="269"/>
      <c r="Q483" s="269"/>
      <c r="R483" s="269"/>
      <c r="S483" s="269"/>
      <c r="T483" s="269"/>
      <c r="U483" s="269"/>
      <c r="V483" s="269"/>
      <c r="W483" s="269"/>
      <c r="X483" s="269"/>
      <c r="Y483" s="269"/>
      <c r="Z483" s="269"/>
    </row>
    <row r="484" spans="1:26" ht="13.5" customHeight="1">
      <c r="A484" s="269"/>
      <c r="B484" s="269"/>
      <c r="C484" s="269"/>
      <c r="D484" s="269"/>
      <c r="E484" s="269"/>
      <c r="F484" s="269"/>
      <c r="G484" s="269"/>
      <c r="H484" s="269"/>
      <c r="I484" s="269"/>
      <c r="J484" s="269"/>
      <c r="K484" s="269"/>
      <c r="L484" s="269"/>
      <c r="M484" s="268"/>
      <c r="N484" s="269"/>
      <c r="O484" s="269"/>
      <c r="P484" s="269"/>
      <c r="Q484" s="269"/>
      <c r="R484" s="269"/>
      <c r="S484" s="269"/>
      <c r="T484" s="269"/>
      <c r="U484" s="269"/>
      <c r="V484" s="269"/>
      <c r="W484" s="269"/>
      <c r="X484" s="269"/>
      <c r="Y484" s="269"/>
      <c r="Z484" s="269"/>
    </row>
    <row r="485" spans="1:26" ht="13.5" customHeight="1">
      <c r="A485" s="269"/>
      <c r="B485" s="269"/>
      <c r="C485" s="269"/>
      <c r="D485" s="269"/>
      <c r="E485" s="269"/>
      <c r="F485" s="269"/>
      <c r="G485" s="269"/>
      <c r="H485" s="269"/>
      <c r="I485" s="269"/>
      <c r="J485" s="269"/>
      <c r="K485" s="269"/>
      <c r="L485" s="269"/>
      <c r="M485" s="268"/>
      <c r="N485" s="269"/>
      <c r="O485" s="269"/>
      <c r="P485" s="269"/>
      <c r="Q485" s="269"/>
      <c r="R485" s="269"/>
      <c r="S485" s="269"/>
      <c r="T485" s="269"/>
      <c r="U485" s="269"/>
      <c r="V485" s="269"/>
      <c r="W485" s="269"/>
      <c r="X485" s="269"/>
      <c r="Y485" s="269"/>
      <c r="Z485" s="269"/>
    </row>
    <row r="486" spans="1:26" ht="13.5" customHeight="1">
      <c r="A486" s="269"/>
      <c r="B486" s="269"/>
      <c r="C486" s="269"/>
      <c r="D486" s="269"/>
      <c r="E486" s="269"/>
      <c r="F486" s="269"/>
      <c r="G486" s="269"/>
      <c r="H486" s="269"/>
      <c r="I486" s="269"/>
      <c r="J486" s="269"/>
      <c r="K486" s="269"/>
      <c r="L486" s="269"/>
      <c r="M486" s="268"/>
      <c r="N486" s="269"/>
      <c r="O486" s="269"/>
      <c r="P486" s="269"/>
      <c r="Q486" s="269"/>
      <c r="R486" s="269"/>
      <c r="S486" s="269"/>
      <c r="T486" s="269"/>
      <c r="U486" s="269"/>
      <c r="V486" s="269"/>
      <c r="W486" s="269"/>
      <c r="X486" s="269"/>
      <c r="Y486" s="269"/>
      <c r="Z486" s="269"/>
    </row>
    <row r="487" spans="1:26" ht="13.5" customHeight="1">
      <c r="A487" s="269"/>
      <c r="B487" s="269"/>
      <c r="C487" s="269"/>
      <c r="D487" s="269"/>
      <c r="E487" s="269"/>
      <c r="F487" s="269"/>
      <c r="G487" s="269"/>
      <c r="H487" s="269"/>
      <c r="I487" s="269"/>
      <c r="J487" s="269"/>
      <c r="K487" s="269"/>
      <c r="L487" s="269"/>
      <c r="M487" s="268"/>
      <c r="N487" s="269"/>
      <c r="O487" s="269"/>
      <c r="P487" s="269"/>
      <c r="Q487" s="269"/>
      <c r="R487" s="269"/>
      <c r="S487" s="269"/>
      <c r="T487" s="269"/>
      <c r="U487" s="269"/>
      <c r="V487" s="269"/>
      <c r="W487" s="269"/>
      <c r="X487" s="269"/>
      <c r="Y487" s="269"/>
      <c r="Z487" s="269"/>
    </row>
    <row r="488" spans="1:26" ht="13.5" customHeight="1">
      <c r="A488" s="269"/>
      <c r="B488" s="269"/>
      <c r="C488" s="269"/>
      <c r="D488" s="269"/>
      <c r="E488" s="269"/>
      <c r="F488" s="269"/>
      <c r="G488" s="269"/>
      <c r="H488" s="269"/>
      <c r="I488" s="269"/>
      <c r="J488" s="269"/>
      <c r="K488" s="269"/>
      <c r="L488" s="269"/>
      <c r="M488" s="268"/>
      <c r="N488" s="269"/>
      <c r="O488" s="269"/>
      <c r="P488" s="269"/>
      <c r="Q488" s="269"/>
      <c r="R488" s="269"/>
      <c r="S488" s="269"/>
      <c r="T488" s="269"/>
      <c r="U488" s="269"/>
      <c r="V488" s="269"/>
      <c r="W488" s="269"/>
      <c r="X488" s="269"/>
      <c r="Y488" s="269"/>
      <c r="Z488" s="269"/>
    </row>
    <row r="489" spans="1:26" ht="13.5" customHeight="1">
      <c r="A489" s="269"/>
      <c r="B489" s="269"/>
      <c r="C489" s="269"/>
      <c r="D489" s="269"/>
      <c r="E489" s="269"/>
      <c r="F489" s="269"/>
      <c r="G489" s="269"/>
      <c r="H489" s="269"/>
      <c r="I489" s="269"/>
      <c r="J489" s="269"/>
      <c r="K489" s="269"/>
      <c r="L489" s="269"/>
      <c r="M489" s="268"/>
      <c r="N489" s="269"/>
      <c r="O489" s="269"/>
      <c r="P489" s="269"/>
      <c r="Q489" s="269"/>
      <c r="R489" s="269"/>
      <c r="S489" s="269"/>
      <c r="T489" s="269"/>
      <c r="U489" s="269"/>
      <c r="V489" s="269"/>
      <c r="W489" s="269"/>
      <c r="X489" s="269"/>
      <c r="Y489" s="269"/>
      <c r="Z489" s="269"/>
    </row>
    <row r="490" spans="1:26" ht="13.5" customHeight="1">
      <c r="A490" s="269"/>
      <c r="B490" s="269"/>
      <c r="C490" s="269"/>
      <c r="D490" s="269"/>
      <c r="E490" s="269"/>
      <c r="F490" s="269"/>
      <c r="G490" s="269"/>
      <c r="H490" s="269"/>
      <c r="I490" s="269"/>
      <c r="J490" s="269"/>
      <c r="K490" s="269"/>
      <c r="L490" s="269"/>
      <c r="M490" s="268"/>
      <c r="N490" s="269"/>
      <c r="O490" s="269"/>
      <c r="P490" s="269"/>
      <c r="Q490" s="269"/>
      <c r="R490" s="269"/>
      <c r="S490" s="269"/>
      <c r="T490" s="269"/>
      <c r="U490" s="269"/>
      <c r="V490" s="269"/>
      <c r="W490" s="269"/>
      <c r="X490" s="269"/>
      <c r="Y490" s="269"/>
      <c r="Z490" s="269"/>
    </row>
    <row r="491" spans="1:26" ht="13.5" customHeight="1">
      <c r="A491" s="269"/>
      <c r="B491" s="269"/>
      <c r="C491" s="269"/>
      <c r="D491" s="269"/>
      <c r="E491" s="269"/>
      <c r="F491" s="269"/>
      <c r="G491" s="269"/>
      <c r="H491" s="269"/>
      <c r="I491" s="269"/>
      <c r="J491" s="269"/>
      <c r="K491" s="269"/>
      <c r="L491" s="269"/>
      <c r="M491" s="268"/>
      <c r="N491" s="269"/>
      <c r="O491" s="269"/>
      <c r="P491" s="269"/>
      <c r="Q491" s="269"/>
      <c r="R491" s="269"/>
      <c r="S491" s="269"/>
      <c r="T491" s="269"/>
      <c r="U491" s="269"/>
      <c r="V491" s="269"/>
      <c r="W491" s="269"/>
      <c r="X491" s="269"/>
      <c r="Y491" s="269"/>
      <c r="Z491" s="269"/>
    </row>
    <row r="492" spans="1:26" ht="13.5" customHeight="1">
      <c r="A492" s="269"/>
      <c r="B492" s="269"/>
      <c r="C492" s="269"/>
      <c r="D492" s="269"/>
      <c r="E492" s="269"/>
      <c r="F492" s="269"/>
      <c r="G492" s="269"/>
      <c r="H492" s="269"/>
      <c r="I492" s="269"/>
      <c r="J492" s="269"/>
      <c r="K492" s="269"/>
      <c r="L492" s="269"/>
      <c r="M492" s="268"/>
      <c r="N492" s="269"/>
      <c r="O492" s="269"/>
      <c r="P492" s="269"/>
      <c r="Q492" s="269"/>
      <c r="R492" s="269"/>
      <c r="S492" s="269"/>
      <c r="T492" s="269"/>
      <c r="U492" s="269"/>
      <c r="V492" s="269"/>
      <c r="W492" s="269"/>
      <c r="X492" s="269"/>
      <c r="Y492" s="269"/>
      <c r="Z492" s="269"/>
    </row>
    <row r="493" spans="1:26" ht="13.5" customHeight="1">
      <c r="A493" s="269"/>
      <c r="B493" s="269"/>
      <c r="C493" s="269"/>
      <c r="D493" s="269"/>
      <c r="E493" s="269"/>
      <c r="F493" s="269"/>
      <c r="G493" s="269"/>
      <c r="H493" s="269"/>
      <c r="I493" s="269"/>
      <c r="J493" s="269"/>
      <c r="K493" s="269"/>
      <c r="L493" s="269"/>
      <c r="M493" s="268"/>
      <c r="N493" s="269"/>
      <c r="O493" s="269"/>
      <c r="P493" s="269"/>
      <c r="Q493" s="269"/>
      <c r="R493" s="269"/>
      <c r="S493" s="269"/>
      <c r="T493" s="269"/>
      <c r="U493" s="269"/>
      <c r="V493" s="269"/>
      <c r="W493" s="269"/>
      <c r="X493" s="269"/>
      <c r="Y493" s="269"/>
      <c r="Z493" s="269"/>
    </row>
    <row r="494" spans="1:26" ht="13.5" customHeight="1">
      <c r="A494" s="269"/>
      <c r="B494" s="269"/>
      <c r="C494" s="269"/>
      <c r="D494" s="269"/>
      <c r="E494" s="269"/>
      <c r="F494" s="269"/>
      <c r="G494" s="269"/>
      <c r="H494" s="269"/>
      <c r="I494" s="269"/>
      <c r="J494" s="269"/>
      <c r="K494" s="269"/>
      <c r="L494" s="269"/>
      <c r="M494" s="268"/>
      <c r="N494" s="269"/>
      <c r="O494" s="269"/>
      <c r="P494" s="269"/>
      <c r="Q494" s="269"/>
      <c r="R494" s="269"/>
      <c r="S494" s="269"/>
      <c r="T494" s="269"/>
      <c r="U494" s="269"/>
      <c r="V494" s="269"/>
      <c r="W494" s="269"/>
      <c r="X494" s="269"/>
      <c r="Y494" s="269"/>
      <c r="Z494" s="269"/>
    </row>
    <row r="495" spans="1:26" ht="13.5" customHeight="1">
      <c r="A495" s="269"/>
      <c r="B495" s="269"/>
      <c r="C495" s="269"/>
      <c r="D495" s="269"/>
      <c r="E495" s="269"/>
      <c r="F495" s="269"/>
      <c r="G495" s="269"/>
      <c r="H495" s="269"/>
      <c r="I495" s="269"/>
      <c r="J495" s="269"/>
      <c r="K495" s="269"/>
      <c r="L495" s="269"/>
      <c r="M495" s="268"/>
      <c r="N495" s="269"/>
      <c r="O495" s="269"/>
      <c r="P495" s="269"/>
      <c r="Q495" s="269"/>
      <c r="R495" s="269"/>
      <c r="S495" s="269"/>
      <c r="T495" s="269"/>
      <c r="U495" s="269"/>
      <c r="V495" s="269"/>
      <c r="W495" s="269"/>
      <c r="X495" s="269"/>
      <c r="Y495" s="269"/>
      <c r="Z495" s="269"/>
    </row>
    <row r="496" spans="1:26" ht="13.5" customHeight="1">
      <c r="A496" s="269"/>
      <c r="B496" s="269"/>
      <c r="C496" s="269"/>
      <c r="D496" s="269"/>
      <c r="E496" s="269"/>
      <c r="F496" s="269"/>
      <c r="G496" s="269"/>
      <c r="H496" s="269"/>
      <c r="I496" s="269"/>
      <c r="J496" s="269"/>
      <c r="K496" s="269"/>
      <c r="L496" s="269"/>
      <c r="M496" s="268"/>
      <c r="N496" s="269"/>
      <c r="O496" s="269"/>
      <c r="P496" s="269"/>
      <c r="Q496" s="269"/>
      <c r="R496" s="269"/>
      <c r="S496" s="269"/>
      <c r="T496" s="269"/>
      <c r="U496" s="269"/>
      <c r="V496" s="269"/>
      <c r="W496" s="269"/>
      <c r="X496" s="269"/>
      <c r="Y496" s="269"/>
      <c r="Z496" s="269"/>
    </row>
    <row r="497" spans="1:26" ht="13.5" customHeight="1">
      <c r="A497" s="269"/>
      <c r="B497" s="269"/>
      <c r="C497" s="269"/>
      <c r="D497" s="269"/>
      <c r="E497" s="269"/>
      <c r="F497" s="269"/>
      <c r="G497" s="269"/>
      <c r="H497" s="269"/>
      <c r="I497" s="269"/>
      <c r="J497" s="269"/>
      <c r="K497" s="269"/>
      <c r="L497" s="269"/>
      <c r="M497" s="268"/>
      <c r="N497" s="269"/>
      <c r="O497" s="269"/>
      <c r="P497" s="269"/>
      <c r="Q497" s="269"/>
      <c r="R497" s="269"/>
      <c r="S497" s="269"/>
      <c r="T497" s="269"/>
      <c r="U497" s="269"/>
      <c r="V497" s="269"/>
      <c r="W497" s="269"/>
      <c r="X497" s="269"/>
      <c r="Y497" s="269"/>
      <c r="Z497" s="269"/>
    </row>
    <row r="498" spans="1:26" ht="13.5" customHeight="1">
      <c r="A498" s="269"/>
      <c r="B498" s="269"/>
      <c r="C498" s="269"/>
      <c r="D498" s="269"/>
      <c r="E498" s="269"/>
      <c r="F498" s="269"/>
      <c r="G498" s="269"/>
      <c r="H498" s="269"/>
      <c r="I498" s="269"/>
      <c r="J498" s="269"/>
      <c r="K498" s="269"/>
      <c r="L498" s="269"/>
      <c r="M498" s="268"/>
      <c r="N498" s="269"/>
      <c r="O498" s="269"/>
      <c r="P498" s="269"/>
      <c r="Q498" s="269"/>
      <c r="R498" s="269"/>
      <c r="S498" s="269"/>
      <c r="T498" s="269"/>
      <c r="U498" s="269"/>
      <c r="V498" s="269"/>
      <c r="W498" s="269"/>
      <c r="X498" s="269"/>
      <c r="Y498" s="269"/>
      <c r="Z498" s="269"/>
    </row>
    <row r="499" spans="1:26" ht="13.5" customHeight="1">
      <c r="A499" s="269"/>
      <c r="B499" s="269"/>
      <c r="C499" s="269"/>
      <c r="D499" s="269"/>
      <c r="E499" s="269"/>
      <c r="F499" s="269"/>
      <c r="G499" s="269"/>
      <c r="H499" s="269"/>
      <c r="I499" s="269"/>
      <c r="J499" s="269"/>
      <c r="K499" s="269"/>
      <c r="L499" s="269"/>
      <c r="M499" s="268"/>
      <c r="N499" s="269"/>
      <c r="O499" s="269"/>
      <c r="P499" s="269"/>
      <c r="Q499" s="269"/>
      <c r="R499" s="269"/>
      <c r="S499" s="269"/>
      <c r="T499" s="269"/>
      <c r="U499" s="269"/>
      <c r="V499" s="269"/>
      <c r="W499" s="269"/>
      <c r="X499" s="269"/>
      <c r="Y499" s="269"/>
      <c r="Z499" s="269"/>
    </row>
    <row r="500" spans="1:26" ht="13.5" customHeight="1">
      <c r="A500" s="269"/>
      <c r="B500" s="269"/>
      <c r="C500" s="269"/>
      <c r="D500" s="269"/>
      <c r="E500" s="269"/>
      <c r="F500" s="269"/>
      <c r="G500" s="269"/>
      <c r="H500" s="269"/>
      <c r="I500" s="269"/>
      <c r="J500" s="269"/>
      <c r="K500" s="269"/>
      <c r="L500" s="269"/>
      <c r="M500" s="268"/>
      <c r="N500" s="269"/>
      <c r="O500" s="269"/>
      <c r="P500" s="269"/>
      <c r="Q500" s="269"/>
      <c r="R500" s="269"/>
      <c r="S500" s="269"/>
      <c r="T500" s="269"/>
      <c r="U500" s="269"/>
      <c r="V500" s="269"/>
      <c r="W500" s="269"/>
      <c r="X500" s="269"/>
      <c r="Y500" s="269"/>
      <c r="Z500" s="269"/>
    </row>
    <row r="501" spans="1:26" ht="13.5" customHeight="1">
      <c r="A501" s="269"/>
      <c r="B501" s="269"/>
      <c r="C501" s="269"/>
      <c r="D501" s="269"/>
      <c r="E501" s="269"/>
      <c r="F501" s="269"/>
      <c r="G501" s="269"/>
      <c r="H501" s="269"/>
      <c r="I501" s="269"/>
      <c r="J501" s="269"/>
      <c r="K501" s="269"/>
      <c r="L501" s="269"/>
      <c r="M501" s="268"/>
      <c r="N501" s="269"/>
      <c r="O501" s="269"/>
      <c r="P501" s="269"/>
      <c r="Q501" s="269"/>
      <c r="R501" s="269"/>
      <c r="S501" s="269"/>
      <c r="T501" s="269"/>
      <c r="U501" s="269"/>
      <c r="V501" s="269"/>
      <c r="W501" s="269"/>
      <c r="X501" s="269"/>
      <c r="Y501" s="269"/>
      <c r="Z501" s="269"/>
    </row>
    <row r="502" spans="1:26" ht="13.5" customHeight="1">
      <c r="A502" s="269"/>
      <c r="B502" s="269"/>
      <c r="C502" s="269"/>
      <c r="D502" s="269"/>
      <c r="E502" s="269"/>
      <c r="F502" s="269"/>
      <c r="G502" s="269"/>
      <c r="H502" s="269"/>
      <c r="I502" s="269"/>
      <c r="J502" s="269"/>
      <c r="K502" s="269"/>
      <c r="L502" s="269"/>
      <c r="M502" s="268"/>
      <c r="N502" s="269"/>
      <c r="O502" s="269"/>
      <c r="P502" s="269"/>
      <c r="Q502" s="269"/>
      <c r="R502" s="269"/>
      <c r="S502" s="269"/>
      <c r="T502" s="269"/>
      <c r="U502" s="269"/>
      <c r="V502" s="269"/>
      <c r="W502" s="269"/>
      <c r="X502" s="269"/>
      <c r="Y502" s="269"/>
      <c r="Z502" s="269"/>
    </row>
    <row r="503" spans="1:26" ht="13.5" customHeight="1">
      <c r="A503" s="269"/>
      <c r="B503" s="269"/>
      <c r="C503" s="269"/>
      <c r="D503" s="269"/>
      <c r="E503" s="269"/>
      <c r="F503" s="269"/>
      <c r="G503" s="269"/>
      <c r="H503" s="269"/>
      <c r="I503" s="269"/>
      <c r="J503" s="269"/>
      <c r="K503" s="269"/>
      <c r="L503" s="269"/>
      <c r="M503" s="268"/>
      <c r="N503" s="269"/>
      <c r="O503" s="269"/>
      <c r="P503" s="269"/>
      <c r="Q503" s="269"/>
      <c r="R503" s="269"/>
      <c r="S503" s="269"/>
      <c r="T503" s="269"/>
      <c r="U503" s="269"/>
      <c r="V503" s="269"/>
      <c r="W503" s="269"/>
      <c r="X503" s="269"/>
      <c r="Y503" s="269"/>
      <c r="Z503" s="269"/>
    </row>
    <row r="504" spans="1:26" ht="13.5" customHeight="1">
      <c r="A504" s="269"/>
      <c r="B504" s="269"/>
      <c r="C504" s="269"/>
      <c r="D504" s="269"/>
      <c r="E504" s="269"/>
      <c r="F504" s="269"/>
      <c r="G504" s="269"/>
      <c r="H504" s="269"/>
      <c r="I504" s="269"/>
      <c r="J504" s="269"/>
      <c r="K504" s="269"/>
      <c r="L504" s="269"/>
      <c r="M504" s="268"/>
      <c r="N504" s="269"/>
      <c r="O504" s="269"/>
      <c r="P504" s="269"/>
      <c r="Q504" s="269"/>
      <c r="R504" s="269"/>
      <c r="S504" s="269"/>
      <c r="T504" s="269"/>
      <c r="U504" s="269"/>
      <c r="V504" s="269"/>
      <c r="W504" s="269"/>
      <c r="X504" s="269"/>
      <c r="Y504" s="269"/>
      <c r="Z504" s="269"/>
    </row>
    <row r="505" spans="1:26" ht="13.5" customHeight="1">
      <c r="A505" s="269"/>
      <c r="B505" s="269"/>
      <c r="C505" s="269"/>
      <c r="D505" s="269"/>
      <c r="E505" s="269"/>
      <c r="F505" s="269"/>
      <c r="G505" s="269"/>
      <c r="H505" s="269"/>
      <c r="I505" s="269"/>
      <c r="J505" s="269"/>
      <c r="K505" s="269"/>
      <c r="L505" s="269"/>
      <c r="M505" s="268"/>
      <c r="N505" s="269"/>
      <c r="O505" s="269"/>
      <c r="P505" s="269"/>
      <c r="Q505" s="269"/>
      <c r="R505" s="269"/>
      <c r="S505" s="269"/>
      <c r="T505" s="269"/>
      <c r="U505" s="269"/>
      <c r="V505" s="269"/>
      <c r="W505" s="269"/>
      <c r="X505" s="269"/>
      <c r="Y505" s="269"/>
      <c r="Z505" s="269"/>
    </row>
    <row r="506" spans="1:26" ht="13.5" customHeight="1">
      <c r="A506" s="269"/>
      <c r="B506" s="269"/>
      <c r="C506" s="269"/>
      <c r="D506" s="269"/>
      <c r="E506" s="269"/>
      <c r="F506" s="269"/>
      <c r="G506" s="269"/>
      <c r="H506" s="269"/>
      <c r="I506" s="269"/>
      <c r="J506" s="269"/>
      <c r="K506" s="269"/>
      <c r="L506" s="269"/>
      <c r="M506" s="268"/>
      <c r="N506" s="269"/>
      <c r="O506" s="269"/>
      <c r="P506" s="269"/>
      <c r="Q506" s="269"/>
      <c r="R506" s="269"/>
      <c r="S506" s="269"/>
      <c r="T506" s="269"/>
      <c r="U506" s="269"/>
      <c r="V506" s="269"/>
      <c r="W506" s="269"/>
      <c r="X506" s="269"/>
      <c r="Y506" s="269"/>
      <c r="Z506" s="269"/>
    </row>
    <row r="507" spans="1:26" ht="13.5" customHeight="1">
      <c r="A507" s="269"/>
      <c r="B507" s="269"/>
      <c r="C507" s="269"/>
      <c r="D507" s="269"/>
      <c r="E507" s="269"/>
      <c r="F507" s="269"/>
      <c r="G507" s="269"/>
      <c r="H507" s="269"/>
      <c r="I507" s="269"/>
      <c r="J507" s="269"/>
      <c r="K507" s="269"/>
      <c r="L507" s="269"/>
      <c r="M507" s="268"/>
      <c r="N507" s="269"/>
      <c r="O507" s="269"/>
      <c r="P507" s="269"/>
      <c r="Q507" s="269"/>
      <c r="R507" s="269"/>
      <c r="S507" s="269"/>
      <c r="T507" s="269"/>
      <c r="U507" s="269"/>
      <c r="V507" s="269"/>
      <c r="W507" s="269"/>
      <c r="X507" s="269"/>
      <c r="Y507" s="269"/>
      <c r="Z507" s="269"/>
    </row>
    <row r="508" spans="1:26" ht="13.5" customHeight="1">
      <c r="A508" s="269"/>
      <c r="B508" s="269"/>
      <c r="C508" s="269"/>
      <c r="D508" s="269"/>
      <c r="E508" s="269"/>
      <c r="F508" s="269"/>
      <c r="G508" s="269"/>
      <c r="H508" s="269"/>
      <c r="I508" s="269"/>
      <c r="J508" s="269"/>
      <c r="K508" s="269"/>
      <c r="L508" s="269"/>
      <c r="M508" s="268"/>
      <c r="N508" s="269"/>
      <c r="O508" s="269"/>
      <c r="P508" s="269"/>
      <c r="Q508" s="269"/>
      <c r="R508" s="269"/>
      <c r="S508" s="269"/>
      <c r="T508" s="269"/>
      <c r="U508" s="269"/>
      <c r="V508" s="269"/>
      <c r="W508" s="269"/>
      <c r="X508" s="269"/>
      <c r="Y508" s="269"/>
      <c r="Z508" s="269"/>
    </row>
    <row r="509" spans="1:26" ht="13.5" customHeight="1">
      <c r="A509" s="269"/>
      <c r="B509" s="269"/>
      <c r="C509" s="269"/>
      <c r="D509" s="269"/>
      <c r="E509" s="269"/>
      <c r="F509" s="269"/>
      <c r="G509" s="269"/>
      <c r="H509" s="269"/>
      <c r="I509" s="269"/>
      <c r="J509" s="269"/>
      <c r="K509" s="269"/>
      <c r="L509" s="269"/>
      <c r="M509" s="268"/>
      <c r="N509" s="269"/>
      <c r="O509" s="269"/>
      <c r="P509" s="269"/>
      <c r="Q509" s="269"/>
      <c r="R509" s="269"/>
      <c r="S509" s="269"/>
      <c r="T509" s="269"/>
      <c r="U509" s="269"/>
      <c r="V509" s="269"/>
      <c r="W509" s="269"/>
      <c r="X509" s="269"/>
      <c r="Y509" s="269"/>
      <c r="Z509" s="269"/>
    </row>
    <row r="510" spans="1:26" ht="13.5" customHeight="1">
      <c r="A510" s="269"/>
      <c r="B510" s="269"/>
      <c r="C510" s="269"/>
      <c r="D510" s="269"/>
      <c r="E510" s="269"/>
      <c r="F510" s="269"/>
      <c r="G510" s="269"/>
      <c r="H510" s="269"/>
      <c r="I510" s="269"/>
      <c r="J510" s="269"/>
      <c r="K510" s="269"/>
      <c r="L510" s="269"/>
      <c r="M510" s="268"/>
      <c r="N510" s="269"/>
      <c r="O510" s="269"/>
      <c r="P510" s="269"/>
      <c r="Q510" s="269"/>
      <c r="R510" s="269"/>
      <c r="S510" s="269"/>
      <c r="T510" s="269"/>
      <c r="U510" s="269"/>
      <c r="V510" s="269"/>
      <c r="W510" s="269"/>
      <c r="X510" s="269"/>
      <c r="Y510" s="269"/>
      <c r="Z510" s="269"/>
    </row>
    <row r="511" spans="1:26" ht="13.5" customHeight="1">
      <c r="A511" s="269"/>
      <c r="B511" s="269"/>
      <c r="C511" s="269"/>
      <c r="D511" s="269"/>
      <c r="E511" s="269"/>
      <c r="F511" s="269"/>
      <c r="G511" s="269"/>
      <c r="H511" s="269"/>
      <c r="I511" s="269"/>
      <c r="J511" s="269"/>
      <c r="K511" s="269"/>
      <c r="L511" s="269"/>
      <c r="M511" s="268"/>
      <c r="N511" s="269"/>
      <c r="O511" s="269"/>
      <c r="P511" s="269"/>
      <c r="Q511" s="269"/>
      <c r="R511" s="269"/>
      <c r="S511" s="269"/>
      <c r="T511" s="269"/>
      <c r="U511" s="269"/>
      <c r="V511" s="269"/>
      <c r="W511" s="269"/>
      <c r="X511" s="269"/>
      <c r="Y511" s="269"/>
      <c r="Z511" s="269"/>
    </row>
    <row r="512" spans="1:26" ht="13.5" customHeight="1">
      <c r="A512" s="269"/>
      <c r="B512" s="269"/>
      <c r="C512" s="269"/>
      <c r="D512" s="269"/>
      <c r="E512" s="269"/>
      <c r="F512" s="269"/>
      <c r="G512" s="269"/>
      <c r="H512" s="269"/>
      <c r="I512" s="269"/>
      <c r="J512" s="269"/>
      <c r="K512" s="269"/>
      <c r="L512" s="269"/>
      <c r="M512" s="268"/>
      <c r="N512" s="269"/>
      <c r="O512" s="269"/>
      <c r="P512" s="269"/>
      <c r="Q512" s="269"/>
      <c r="R512" s="269"/>
      <c r="S512" s="269"/>
      <c r="T512" s="269"/>
      <c r="U512" s="269"/>
      <c r="V512" s="269"/>
      <c r="W512" s="269"/>
      <c r="X512" s="269"/>
      <c r="Y512" s="269"/>
      <c r="Z512" s="269"/>
    </row>
    <row r="513" spans="1:26" ht="13.5" customHeight="1">
      <c r="A513" s="269"/>
      <c r="B513" s="269"/>
      <c r="C513" s="269"/>
      <c r="D513" s="269"/>
      <c r="E513" s="269"/>
      <c r="F513" s="269"/>
      <c r="G513" s="269"/>
      <c r="H513" s="269"/>
      <c r="I513" s="269"/>
      <c r="J513" s="269"/>
      <c r="K513" s="269"/>
      <c r="L513" s="269"/>
      <c r="M513" s="268"/>
      <c r="N513" s="269"/>
      <c r="O513" s="269"/>
      <c r="P513" s="269"/>
      <c r="Q513" s="269"/>
      <c r="R513" s="269"/>
      <c r="S513" s="269"/>
      <c r="T513" s="269"/>
      <c r="U513" s="269"/>
      <c r="V513" s="269"/>
      <c r="W513" s="269"/>
      <c r="X513" s="269"/>
      <c r="Y513" s="269"/>
      <c r="Z513" s="269"/>
    </row>
    <row r="514" spans="1:26" ht="13.5" customHeight="1">
      <c r="A514" s="269"/>
      <c r="B514" s="269"/>
      <c r="C514" s="269"/>
      <c r="D514" s="269"/>
      <c r="E514" s="269"/>
      <c r="F514" s="269"/>
      <c r="G514" s="269"/>
      <c r="H514" s="269"/>
      <c r="I514" s="269"/>
      <c r="J514" s="269"/>
      <c r="K514" s="269"/>
      <c r="L514" s="269"/>
      <c r="M514" s="268"/>
      <c r="N514" s="269"/>
      <c r="O514" s="269"/>
      <c r="P514" s="269"/>
      <c r="Q514" s="269"/>
      <c r="R514" s="269"/>
      <c r="S514" s="269"/>
      <c r="T514" s="269"/>
      <c r="U514" s="269"/>
      <c r="V514" s="269"/>
      <c r="W514" s="269"/>
      <c r="X514" s="269"/>
      <c r="Y514" s="269"/>
      <c r="Z514" s="269"/>
    </row>
    <row r="515" spans="1:26" ht="13.5" customHeight="1">
      <c r="A515" s="269"/>
      <c r="B515" s="269"/>
      <c r="C515" s="269"/>
      <c r="D515" s="269"/>
      <c r="E515" s="269"/>
      <c r="F515" s="269"/>
      <c r="G515" s="269"/>
      <c r="H515" s="269"/>
      <c r="I515" s="269"/>
      <c r="J515" s="269"/>
      <c r="K515" s="269"/>
      <c r="L515" s="269"/>
      <c r="M515" s="268"/>
      <c r="N515" s="269"/>
      <c r="O515" s="269"/>
      <c r="P515" s="269"/>
      <c r="Q515" s="269"/>
      <c r="R515" s="269"/>
      <c r="S515" s="269"/>
      <c r="T515" s="269"/>
      <c r="U515" s="269"/>
      <c r="V515" s="269"/>
      <c r="W515" s="269"/>
      <c r="X515" s="269"/>
      <c r="Y515" s="269"/>
      <c r="Z515" s="269"/>
    </row>
    <row r="516" spans="1:26" ht="13.5" customHeight="1">
      <c r="A516" s="269"/>
      <c r="B516" s="269"/>
      <c r="C516" s="269"/>
      <c r="D516" s="269"/>
      <c r="E516" s="269"/>
      <c r="F516" s="269"/>
      <c r="G516" s="269"/>
      <c r="H516" s="269"/>
      <c r="I516" s="269"/>
      <c r="J516" s="269"/>
      <c r="K516" s="269"/>
      <c r="L516" s="269"/>
      <c r="M516" s="268"/>
      <c r="N516" s="269"/>
      <c r="O516" s="269"/>
      <c r="P516" s="269"/>
      <c r="Q516" s="269"/>
      <c r="R516" s="269"/>
      <c r="S516" s="269"/>
      <c r="T516" s="269"/>
      <c r="U516" s="269"/>
      <c r="V516" s="269"/>
      <c r="W516" s="269"/>
      <c r="X516" s="269"/>
      <c r="Y516" s="269"/>
      <c r="Z516" s="269"/>
    </row>
    <row r="517" spans="1:26" ht="13.5" customHeight="1">
      <c r="A517" s="269"/>
      <c r="B517" s="269"/>
      <c r="C517" s="269"/>
      <c r="D517" s="269"/>
      <c r="E517" s="269"/>
      <c r="F517" s="269"/>
      <c r="G517" s="269"/>
      <c r="H517" s="269"/>
      <c r="I517" s="269"/>
      <c r="J517" s="269"/>
      <c r="K517" s="269"/>
      <c r="L517" s="269"/>
      <c r="M517" s="268"/>
      <c r="N517" s="269"/>
      <c r="O517" s="269"/>
      <c r="P517" s="269"/>
      <c r="Q517" s="269"/>
      <c r="R517" s="269"/>
      <c r="S517" s="269"/>
      <c r="T517" s="269"/>
      <c r="U517" s="269"/>
      <c r="V517" s="269"/>
      <c r="W517" s="269"/>
      <c r="X517" s="269"/>
      <c r="Y517" s="269"/>
      <c r="Z517" s="269"/>
    </row>
    <row r="518" spans="1:26" ht="13.5" customHeight="1">
      <c r="A518" s="269"/>
      <c r="B518" s="269"/>
      <c r="C518" s="269"/>
      <c r="D518" s="269"/>
      <c r="E518" s="269"/>
      <c r="F518" s="269"/>
      <c r="G518" s="269"/>
      <c r="H518" s="269"/>
      <c r="I518" s="269"/>
      <c r="J518" s="269"/>
      <c r="K518" s="269"/>
      <c r="L518" s="269"/>
      <c r="M518" s="268"/>
      <c r="N518" s="269"/>
      <c r="O518" s="269"/>
      <c r="P518" s="269"/>
      <c r="Q518" s="269"/>
      <c r="R518" s="269"/>
      <c r="S518" s="269"/>
      <c r="T518" s="269"/>
      <c r="U518" s="269"/>
      <c r="V518" s="269"/>
      <c r="W518" s="269"/>
      <c r="X518" s="269"/>
      <c r="Y518" s="269"/>
      <c r="Z518" s="269"/>
    </row>
    <row r="519" spans="1:26" ht="13.5" customHeight="1">
      <c r="A519" s="269"/>
      <c r="B519" s="269"/>
      <c r="C519" s="269"/>
      <c r="D519" s="269"/>
      <c r="E519" s="269"/>
      <c r="F519" s="269"/>
      <c r="G519" s="269"/>
      <c r="H519" s="269"/>
      <c r="I519" s="269"/>
      <c r="J519" s="269"/>
      <c r="K519" s="269"/>
      <c r="L519" s="269"/>
      <c r="M519" s="268"/>
      <c r="N519" s="269"/>
      <c r="O519" s="269"/>
      <c r="P519" s="269"/>
      <c r="Q519" s="269"/>
      <c r="R519" s="269"/>
      <c r="S519" s="269"/>
      <c r="T519" s="269"/>
      <c r="U519" s="269"/>
      <c r="V519" s="269"/>
      <c r="W519" s="269"/>
      <c r="X519" s="269"/>
      <c r="Y519" s="269"/>
      <c r="Z519" s="269"/>
    </row>
    <row r="520" spans="1:26" ht="13.5" customHeight="1">
      <c r="A520" s="269"/>
      <c r="B520" s="269"/>
      <c r="C520" s="269"/>
      <c r="D520" s="269"/>
      <c r="E520" s="269"/>
      <c r="F520" s="269"/>
      <c r="G520" s="269"/>
      <c r="H520" s="269"/>
      <c r="I520" s="269"/>
      <c r="J520" s="269"/>
      <c r="K520" s="269"/>
      <c r="L520" s="269"/>
      <c r="M520" s="268"/>
      <c r="N520" s="269"/>
      <c r="O520" s="269"/>
      <c r="P520" s="269"/>
      <c r="Q520" s="269"/>
      <c r="R520" s="269"/>
      <c r="S520" s="269"/>
      <c r="T520" s="269"/>
      <c r="U520" s="269"/>
      <c r="V520" s="269"/>
      <c r="W520" s="269"/>
      <c r="X520" s="269"/>
      <c r="Y520" s="269"/>
      <c r="Z520" s="269"/>
    </row>
    <row r="521" spans="1:26" ht="13.5" customHeight="1">
      <c r="A521" s="269"/>
      <c r="B521" s="269"/>
      <c r="C521" s="269"/>
      <c r="D521" s="269"/>
      <c r="E521" s="269"/>
      <c r="F521" s="269"/>
      <c r="G521" s="269"/>
      <c r="H521" s="269"/>
      <c r="I521" s="269"/>
      <c r="J521" s="269"/>
      <c r="K521" s="269"/>
      <c r="L521" s="269"/>
      <c r="M521" s="268"/>
      <c r="N521" s="269"/>
      <c r="O521" s="269"/>
      <c r="P521" s="269"/>
      <c r="Q521" s="269"/>
      <c r="R521" s="269"/>
      <c r="S521" s="269"/>
      <c r="T521" s="269"/>
      <c r="U521" s="269"/>
      <c r="V521" s="269"/>
      <c r="W521" s="269"/>
      <c r="X521" s="269"/>
      <c r="Y521" s="269"/>
      <c r="Z521" s="269"/>
    </row>
    <row r="522" spans="1:26" ht="13.5" customHeight="1">
      <c r="A522" s="269"/>
      <c r="B522" s="269"/>
      <c r="C522" s="269"/>
      <c r="D522" s="269"/>
      <c r="E522" s="269"/>
      <c r="F522" s="269"/>
      <c r="G522" s="269"/>
      <c r="H522" s="269"/>
      <c r="I522" s="269"/>
      <c r="J522" s="269"/>
      <c r="K522" s="269"/>
      <c r="L522" s="269"/>
      <c r="M522" s="268"/>
      <c r="N522" s="269"/>
      <c r="O522" s="269"/>
      <c r="P522" s="269"/>
      <c r="Q522" s="269"/>
      <c r="R522" s="269"/>
      <c r="S522" s="269"/>
      <c r="T522" s="269"/>
      <c r="U522" s="269"/>
      <c r="V522" s="269"/>
      <c r="W522" s="269"/>
      <c r="X522" s="269"/>
      <c r="Y522" s="269"/>
      <c r="Z522" s="269"/>
    </row>
    <row r="523" spans="1:26" ht="13.5" customHeight="1">
      <c r="A523" s="269"/>
      <c r="B523" s="269"/>
      <c r="C523" s="269"/>
      <c r="D523" s="269"/>
      <c r="E523" s="269"/>
      <c r="F523" s="269"/>
      <c r="G523" s="269"/>
      <c r="H523" s="269"/>
      <c r="I523" s="269"/>
      <c r="J523" s="269"/>
      <c r="K523" s="269"/>
      <c r="L523" s="269"/>
      <c r="M523" s="268"/>
      <c r="N523" s="269"/>
      <c r="O523" s="269"/>
      <c r="P523" s="269"/>
      <c r="Q523" s="269"/>
      <c r="R523" s="269"/>
      <c r="S523" s="269"/>
      <c r="T523" s="269"/>
      <c r="U523" s="269"/>
      <c r="V523" s="269"/>
      <c r="W523" s="269"/>
      <c r="X523" s="269"/>
      <c r="Y523" s="269"/>
      <c r="Z523" s="269"/>
    </row>
    <row r="524" spans="1:26" ht="13.5" customHeight="1">
      <c r="A524" s="269"/>
      <c r="B524" s="269"/>
      <c r="C524" s="269"/>
      <c r="D524" s="269"/>
      <c r="E524" s="269"/>
      <c r="F524" s="269"/>
      <c r="G524" s="269"/>
      <c r="H524" s="269"/>
      <c r="I524" s="269"/>
      <c r="J524" s="269"/>
      <c r="K524" s="269"/>
      <c r="L524" s="269"/>
      <c r="M524" s="268"/>
      <c r="N524" s="269"/>
      <c r="O524" s="269"/>
      <c r="P524" s="269"/>
      <c r="Q524" s="269"/>
      <c r="R524" s="269"/>
      <c r="S524" s="269"/>
      <c r="T524" s="269"/>
      <c r="U524" s="269"/>
      <c r="V524" s="269"/>
      <c r="W524" s="269"/>
      <c r="X524" s="269"/>
      <c r="Y524" s="269"/>
      <c r="Z524" s="269"/>
    </row>
    <row r="525" spans="1:26" ht="13.5" customHeight="1">
      <c r="A525" s="269"/>
      <c r="B525" s="269"/>
      <c r="C525" s="269"/>
      <c r="D525" s="269"/>
      <c r="E525" s="269"/>
      <c r="F525" s="269"/>
      <c r="G525" s="269"/>
      <c r="H525" s="269"/>
      <c r="I525" s="269"/>
      <c r="J525" s="269"/>
      <c r="K525" s="269"/>
      <c r="L525" s="269"/>
      <c r="M525" s="268"/>
      <c r="N525" s="269"/>
      <c r="O525" s="269"/>
      <c r="P525" s="269"/>
      <c r="Q525" s="269"/>
      <c r="R525" s="269"/>
      <c r="S525" s="269"/>
      <c r="T525" s="269"/>
      <c r="U525" s="269"/>
      <c r="V525" s="269"/>
      <c r="W525" s="269"/>
      <c r="X525" s="269"/>
      <c r="Y525" s="269"/>
      <c r="Z525" s="269"/>
    </row>
    <row r="526" spans="1:26" ht="13.5" customHeight="1">
      <c r="A526" s="269"/>
      <c r="B526" s="269"/>
      <c r="C526" s="269"/>
      <c r="D526" s="269"/>
      <c r="E526" s="269"/>
      <c r="F526" s="269"/>
      <c r="G526" s="269"/>
      <c r="H526" s="269"/>
      <c r="I526" s="269"/>
      <c r="J526" s="269"/>
      <c r="K526" s="269"/>
      <c r="L526" s="269"/>
      <c r="M526" s="268"/>
      <c r="N526" s="269"/>
      <c r="O526" s="269"/>
      <c r="P526" s="269"/>
      <c r="Q526" s="269"/>
      <c r="R526" s="269"/>
      <c r="S526" s="269"/>
      <c r="T526" s="269"/>
      <c r="U526" s="269"/>
      <c r="V526" s="269"/>
      <c r="W526" s="269"/>
      <c r="X526" s="269"/>
      <c r="Y526" s="269"/>
      <c r="Z526" s="269"/>
    </row>
    <row r="527" spans="1:26" ht="13.5" customHeight="1">
      <c r="A527" s="269"/>
      <c r="B527" s="269"/>
      <c r="C527" s="269"/>
      <c r="D527" s="269"/>
      <c r="E527" s="269"/>
      <c r="F527" s="269"/>
      <c r="G527" s="269"/>
      <c r="H527" s="269"/>
      <c r="I527" s="269"/>
      <c r="J527" s="269"/>
      <c r="K527" s="269"/>
      <c r="L527" s="269"/>
      <c r="M527" s="268"/>
      <c r="N527" s="269"/>
      <c r="O527" s="269"/>
      <c r="P527" s="269"/>
      <c r="Q527" s="269"/>
      <c r="R527" s="269"/>
      <c r="S527" s="269"/>
      <c r="T527" s="269"/>
      <c r="U527" s="269"/>
      <c r="V527" s="269"/>
      <c r="W527" s="269"/>
      <c r="X527" s="269"/>
      <c r="Y527" s="269"/>
      <c r="Z527" s="269"/>
    </row>
    <row r="528" spans="1:26" ht="13.5" customHeight="1">
      <c r="A528" s="269"/>
      <c r="B528" s="269"/>
      <c r="C528" s="269"/>
      <c r="D528" s="269"/>
      <c r="E528" s="269"/>
      <c r="F528" s="269"/>
      <c r="G528" s="269"/>
      <c r="H528" s="269"/>
      <c r="I528" s="269"/>
      <c r="J528" s="269"/>
      <c r="K528" s="269"/>
      <c r="L528" s="269"/>
      <c r="M528" s="268"/>
      <c r="N528" s="269"/>
      <c r="O528" s="269"/>
      <c r="P528" s="269"/>
      <c r="Q528" s="269"/>
      <c r="R528" s="269"/>
      <c r="S528" s="269"/>
      <c r="T528" s="269"/>
      <c r="U528" s="269"/>
      <c r="V528" s="269"/>
      <c r="W528" s="269"/>
      <c r="X528" s="269"/>
      <c r="Y528" s="269"/>
      <c r="Z528" s="269"/>
    </row>
    <row r="529" spans="1:26" ht="13.5" customHeight="1">
      <c r="A529" s="269"/>
      <c r="B529" s="269"/>
      <c r="C529" s="269"/>
      <c r="D529" s="269"/>
      <c r="E529" s="269"/>
      <c r="F529" s="269"/>
      <c r="G529" s="269"/>
      <c r="H529" s="269"/>
      <c r="I529" s="269"/>
      <c r="J529" s="269"/>
      <c r="K529" s="269"/>
      <c r="L529" s="269"/>
      <c r="M529" s="268"/>
      <c r="N529" s="269"/>
      <c r="O529" s="269"/>
      <c r="P529" s="269"/>
      <c r="Q529" s="269"/>
      <c r="R529" s="269"/>
      <c r="S529" s="269"/>
      <c r="T529" s="269"/>
      <c r="U529" s="269"/>
      <c r="V529" s="269"/>
      <c r="W529" s="269"/>
      <c r="X529" s="269"/>
      <c r="Y529" s="269"/>
      <c r="Z529" s="269"/>
    </row>
    <row r="530" spans="1:26" ht="13.5" customHeight="1">
      <c r="A530" s="269"/>
      <c r="B530" s="269"/>
      <c r="C530" s="269"/>
      <c r="D530" s="269"/>
      <c r="E530" s="269"/>
      <c r="F530" s="269"/>
      <c r="G530" s="269"/>
      <c r="H530" s="269"/>
      <c r="I530" s="269"/>
      <c r="J530" s="269"/>
      <c r="K530" s="269"/>
      <c r="L530" s="269"/>
      <c r="M530" s="268"/>
      <c r="N530" s="269"/>
      <c r="O530" s="269"/>
      <c r="P530" s="269"/>
      <c r="Q530" s="269"/>
      <c r="R530" s="269"/>
      <c r="S530" s="269"/>
      <c r="T530" s="269"/>
      <c r="U530" s="269"/>
      <c r="V530" s="269"/>
      <c r="W530" s="269"/>
      <c r="X530" s="269"/>
      <c r="Y530" s="269"/>
      <c r="Z530" s="269"/>
    </row>
    <row r="531" spans="1:26" ht="13.5" customHeight="1">
      <c r="A531" s="269"/>
      <c r="B531" s="269"/>
      <c r="C531" s="269"/>
      <c r="D531" s="269"/>
      <c r="E531" s="269"/>
      <c r="F531" s="269"/>
      <c r="G531" s="269"/>
      <c r="H531" s="269"/>
      <c r="I531" s="269"/>
      <c r="J531" s="269"/>
      <c r="K531" s="269"/>
      <c r="L531" s="269"/>
      <c r="M531" s="268"/>
      <c r="N531" s="269"/>
      <c r="O531" s="269"/>
      <c r="P531" s="269"/>
      <c r="Q531" s="269"/>
      <c r="R531" s="269"/>
      <c r="S531" s="269"/>
      <c r="T531" s="269"/>
      <c r="U531" s="269"/>
      <c r="V531" s="269"/>
      <c r="W531" s="269"/>
      <c r="X531" s="269"/>
      <c r="Y531" s="269"/>
      <c r="Z531" s="269"/>
    </row>
    <row r="532" spans="1:26" ht="13.5" customHeight="1">
      <c r="A532" s="269"/>
      <c r="B532" s="269"/>
      <c r="C532" s="269"/>
      <c r="D532" s="269"/>
      <c r="E532" s="269"/>
      <c r="F532" s="269"/>
      <c r="G532" s="269"/>
      <c r="H532" s="269"/>
      <c r="I532" s="269"/>
      <c r="J532" s="269"/>
      <c r="K532" s="269"/>
      <c r="L532" s="269"/>
      <c r="M532" s="268"/>
      <c r="N532" s="269"/>
      <c r="O532" s="269"/>
      <c r="P532" s="269"/>
      <c r="Q532" s="269"/>
      <c r="R532" s="269"/>
      <c r="S532" s="269"/>
      <c r="T532" s="269"/>
      <c r="U532" s="269"/>
      <c r="V532" s="269"/>
      <c r="W532" s="269"/>
      <c r="X532" s="269"/>
      <c r="Y532" s="269"/>
      <c r="Z532" s="269"/>
    </row>
    <row r="533" spans="1:26" ht="13.5" customHeight="1">
      <c r="A533" s="269"/>
      <c r="B533" s="269"/>
      <c r="C533" s="269"/>
      <c r="D533" s="269"/>
      <c r="E533" s="269"/>
      <c r="F533" s="269"/>
      <c r="G533" s="269"/>
      <c r="H533" s="269"/>
      <c r="I533" s="269"/>
      <c r="J533" s="269"/>
      <c r="K533" s="269"/>
      <c r="L533" s="269"/>
      <c r="M533" s="268"/>
      <c r="N533" s="269"/>
      <c r="O533" s="269"/>
      <c r="P533" s="269"/>
      <c r="Q533" s="269"/>
      <c r="R533" s="269"/>
      <c r="S533" s="269"/>
      <c r="T533" s="269"/>
      <c r="U533" s="269"/>
      <c r="V533" s="269"/>
      <c r="W533" s="269"/>
      <c r="X533" s="269"/>
      <c r="Y533" s="269"/>
      <c r="Z533" s="269"/>
    </row>
    <row r="534" spans="1:26" ht="13.5" customHeight="1">
      <c r="A534" s="269"/>
      <c r="B534" s="269"/>
      <c r="C534" s="269"/>
      <c r="D534" s="269"/>
      <c r="E534" s="269"/>
      <c r="F534" s="269"/>
      <c r="G534" s="269"/>
      <c r="H534" s="269"/>
      <c r="I534" s="269"/>
      <c r="J534" s="269"/>
      <c r="K534" s="269"/>
      <c r="L534" s="269"/>
      <c r="M534" s="268"/>
      <c r="N534" s="269"/>
      <c r="O534" s="269"/>
      <c r="P534" s="269"/>
      <c r="Q534" s="269"/>
      <c r="R534" s="269"/>
      <c r="S534" s="269"/>
      <c r="T534" s="269"/>
      <c r="U534" s="269"/>
      <c r="V534" s="269"/>
      <c r="W534" s="269"/>
      <c r="X534" s="269"/>
      <c r="Y534" s="269"/>
      <c r="Z534" s="269"/>
    </row>
    <row r="535" spans="1:26" ht="13.5" customHeight="1">
      <c r="A535" s="269"/>
      <c r="B535" s="269"/>
      <c r="C535" s="269"/>
      <c r="D535" s="269"/>
      <c r="E535" s="269"/>
      <c r="F535" s="269"/>
      <c r="G535" s="269"/>
      <c r="H535" s="269"/>
      <c r="I535" s="269"/>
      <c r="J535" s="269"/>
      <c r="K535" s="269"/>
      <c r="L535" s="269"/>
      <c r="M535" s="268"/>
      <c r="N535" s="269"/>
      <c r="O535" s="269"/>
      <c r="P535" s="269"/>
      <c r="Q535" s="269"/>
      <c r="R535" s="269"/>
      <c r="S535" s="269"/>
      <c r="T535" s="269"/>
      <c r="U535" s="269"/>
      <c r="V535" s="269"/>
      <c r="W535" s="269"/>
      <c r="X535" s="269"/>
      <c r="Y535" s="269"/>
      <c r="Z535" s="269"/>
    </row>
    <row r="536" spans="1:26" ht="13.5" customHeight="1">
      <c r="A536" s="269"/>
      <c r="B536" s="269"/>
      <c r="C536" s="269"/>
      <c r="D536" s="269"/>
      <c r="E536" s="269"/>
      <c r="F536" s="269"/>
      <c r="G536" s="269"/>
      <c r="H536" s="269"/>
      <c r="I536" s="269"/>
      <c r="J536" s="269"/>
      <c r="K536" s="269"/>
      <c r="L536" s="269"/>
      <c r="M536" s="268"/>
      <c r="N536" s="269"/>
      <c r="O536" s="269"/>
      <c r="P536" s="269"/>
      <c r="Q536" s="269"/>
      <c r="R536" s="269"/>
      <c r="S536" s="269"/>
      <c r="T536" s="269"/>
      <c r="U536" s="269"/>
      <c r="V536" s="269"/>
      <c r="W536" s="269"/>
      <c r="X536" s="269"/>
      <c r="Y536" s="269"/>
      <c r="Z536" s="269"/>
    </row>
    <row r="537" spans="1:26" ht="13.5" customHeight="1">
      <c r="A537" s="269"/>
      <c r="B537" s="269"/>
      <c r="C537" s="269"/>
      <c r="D537" s="269"/>
      <c r="E537" s="269"/>
      <c r="F537" s="269"/>
      <c r="G537" s="269"/>
      <c r="H537" s="269"/>
      <c r="I537" s="269"/>
      <c r="J537" s="269"/>
      <c r="K537" s="269"/>
      <c r="L537" s="269"/>
      <c r="M537" s="268"/>
      <c r="N537" s="269"/>
      <c r="O537" s="269"/>
      <c r="P537" s="269"/>
      <c r="Q537" s="269"/>
      <c r="R537" s="269"/>
      <c r="S537" s="269"/>
      <c r="T537" s="269"/>
      <c r="U537" s="269"/>
      <c r="V537" s="269"/>
      <c r="W537" s="269"/>
      <c r="X537" s="269"/>
      <c r="Y537" s="269"/>
      <c r="Z537" s="269"/>
    </row>
    <row r="538" spans="1:26" ht="13.5" customHeight="1">
      <c r="A538" s="269"/>
      <c r="B538" s="269"/>
      <c r="C538" s="269"/>
      <c r="D538" s="269"/>
      <c r="E538" s="269"/>
      <c r="F538" s="269"/>
      <c r="G538" s="269"/>
      <c r="H538" s="269"/>
      <c r="I538" s="269"/>
      <c r="J538" s="269"/>
      <c r="K538" s="269"/>
      <c r="L538" s="269"/>
      <c r="M538" s="268"/>
      <c r="N538" s="269"/>
      <c r="O538" s="269"/>
      <c r="P538" s="269"/>
      <c r="Q538" s="269"/>
      <c r="R538" s="269"/>
      <c r="S538" s="269"/>
      <c r="T538" s="269"/>
      <c r="U538" s="269"/>
      <c r="V538" s="269"/>
      <c r="W538" s="269"/>
      <c r="X538" s="269"/>
      <c r="Y538" s="269"/>
      <c r="Z538" s="269"/>
    </row>
    <row r="539" spans="1:26" ht="13.5" customHeight="1">
      <c r="A539" s="269"/>
      <c r="B539" s="269"/>
      <c r="C539" s="269"/>
      <c r="D539" s="269"/>
      <c r="E539" s="269"/>
      <c r="F539" s="269"/>
      <c r="G539" s="269"/>
      <c r="H539" s="269"/>
      <c r="I539" s="269"/>
      <c r="J539" s="269"/>
      <c r="K539" s="269"/>
      <c r="L539" s="269"/>
      <c r="M539" s="268"/>
      <c r="N539" s="269"/>
      <c r="O539" s="269"/>
      <c r="P539" s="269"/>
      <c r="Q539" s="269"/>
      <c r="R539" s="269"/>
      <c r="S539" s="269"/>
      <c r="T539" s="269"/>
      <c r="U539" s="269"/>
      <c r="V539" s="269"/>
      <c r="W539" s="269"/>
      <c r="X539" s="269"/>
      <c r="Y539" s="269"/>
      <c r="Z539" s="269"/>
    </row>
    <row r="540" spans="1:26" ht="13.5" customHeight="1">
      <c r="A540" s="269"/>
      <c r="B540" s="269"/>
      <c r="C540" s="269"/>
      <c r="D540" s="269"/>
      <c r="E540" s="269"/>
      <c r="F540" s="269"/>
      <c r="G540" s="269"/>
      <c r="H540" s="269"/>
      <c r="I540" s="269"/>
      <c r="J540" s="269"/>
      <c r="K540" s="269"/>
      <c r="L540" s="269"/>
      <c r="M540" s="268"/>
      <c r="N540" s="269"/>
      <c r="O540" s="269"/>
      <c r="P540" s="269"/>
      <c r="Q540" s="269"/>
      <c r="R540" s="269"/>
      <c r="S540" s="269"/>
      <c r="T540" s="269"/>
      <c r="U540" s="269"/>
      <c r="V540" s="269"/>
      <c r="W540" s="269"/>
      <c r="X540" s="269"/>
      <c r="Y540" s="269"/>
      <c r="Z540" s="269"/>
    </row>
    <row r="541" spans="1:26" ht="13.5" customHeight="1">
      <c r="A541" s="269"/>
      <c r="B541" s="269"/>
      <c r="C541" s="269"/>
      <c r="D541" s="269"/>
      <c r="E541" s="269"/>
      <c r="F541" s="269"/>
      <c r="G541" s="269"/>
      <c r="H541" s="269"/>
      <c r="I541" s="269"/>
      <c r="J541" s="269"/>
      <c r="K541" s="269"/>
      <c r="L541" s="269"/>
      <c r="M541" s="268"/>
      <c r="N541" s="269"/>
      <c r="O541" s="269"/>
      <c r="P541" s="269"/>
      <c r="Q541" s="269"/>
      <c r="R541" s="269"/>
      <c r="S541" s="269"/>
      <c r="T541" s="269"/>
      <c r="U541" s="269"/>
      <c r="V541" s="269"/>
      <c r="W541" s="269"/>
      <c r="X541" s="269"/>
      <c r="Y541" s="269"/>
      <c r="Z541" s="269"/>
    </row>
    <row r="542" spans="1:26" ht="13.5" customHeight="1">
      <c r="A542" s="269"/>
      <c r="B542" s="269"/>
      <c r="C542" s="269"/>
      <c r="D542" s="269"/>
      <c r="E542" s="269"/>
      <c r="F542" s="269"/>
      <c r="G542" s="269"/>
      <c r="H542" s="269"/>
      <c r="I542" s="269"/>
      <c r="J542" s="269"/>
      <c r="K542" s="269"/>
      <c r="L542" s="269"/>
      <c r="M542" s="268"/>
      <c r="N542" s="269"/>
      <c r="O542" s="269"/>
      <c r="P542" s="269"/>
      <c r="Q542" s="269"/>
      <c r="R542" s="269"/>
      <c r="S542" s="269"/>
      <c r="T542" s="269"/>
      <c r="U542" s="269"/>
      <c r="V542" s="269"/>
      <c r="W542" s="269"/>
      <c r="X542" s="269"/>
      <c r="Y542" s="269"/>
      <c r="Z542" s="269"/>
    </row>
    <row r="543" spans="1:26" ht="13.5" customHeight="1">
      <c r="A543" s="269"/>
      <c r="B543" s="269"/>
      <c r="C543" s="269"/>
      <c r="D543" s="269"/>
      <c r="E543" s="269"/>
      <c r="F543" s="269"/>
      <c r="G543" s="269"/>
      <c r="H543" s="269"/>
      <c r="I543" s="269"/>
      <c r="J543" s="269"/>
      <c r="K543" s="269"/>
      <c r="L543" s="269"/>
      <c r="M543" s="268"/>
      <c r="N543" s="269"/>
      <c r="O543" s="269"/>
      <c r="P543" s="269"/>
      <c r="Q543" s="269"/>
      <c r="R543" s="269"/>
      <c r="S543" s="269"/>
      <c r="T543" s="269"/>
      <c r="U543" s="269"/>
      <c r="V543" s="269"/>
      <c r="W543" s="269"/>
      <c r="X543" s="269"/>
      <c r="Y543" s="269"/>
      <c r="Z543" s="269"/>
    </row>
    <row r="544" spans="1:26" ht="13.5" customHeight="1">
      <c r="A544" s="269"/>
      <c r="B544" s="269"/>
      <c r="C544" s="269"/>
      <c r="D544" s="269"/>
      <c r="E544" s="269"/>
      <c r="F544" s="269"/>
      <c r="G544" s="269"/>
      <c r="H544" s="269"/>
      <c r="I544" s="269"/>
      <c r="J544" s="269"/>
      <c r="K544" s="269"/>
      <c r="L544" s="269"/>
      <c r="M544" s="268"/>
      <c r="N544" s="269"/>
      <c r="O544" s="269"/>
      <c r="P544" s="269"/>
      <c r="Q544" s="269"/>
      <c r="R544" s="269"/>
      <c r="S544" s="269"/>
      <c r="T544" s="269"/>
      <c r="U544" s="269"/>
      <c r="V544" s="269"/>
      <c r="W544" s="269"/>
      <c r="X544" s="269"/>
      <c r="Y544" s="269"/>
      <c r="Z544" s="269"/>
    </row>
    <row r="545" spans="1:26" ht="13.5" customHeight="1">
      <c r="A545" s="269"/>
      <c r="B545" s="269"/>
      <c r="C545" s="269"/>
      <c r="D545" s="269"/>
      <c r="E545" s="269"/>
      <c r="F545" s="269"/>
      <c r="G545" s="269"/>
      <c r="H545" s="269"/>
      <c r="I545" s="269"/>
      <c r="J545" s="269"/>
      <c r="K545" s="269"/>
      <c r="L545" s="269"/>
      <c r="M545" s="268"/>
      <c r="N545" s="269"/>
      <c r="O545" s="269"/>
      <c r="P545" s="269"/>
      <c r="Q545" s="269"/>
      <c r="R545" s="269"/>
      <c r="S545" s="269"/>
      <c r="T545" s="269"/>
      <c r="U545" s="269"/>
      <c r="V545" s="269"/>
      <c r="W545" s="269"/>
      <c r="X545" s="269"/>
      <c r="Y545" s="269"/>
      <c r="Z545" s="269"/>
    </row>
    <row r="546" spans="1:26" ht="13.5" customHeight="1">
      <c r="A546" s="269"/>
      <c r="B546" s="269"/>
      <c r="C546" s="269"/>
      <c r="D546" s="269"/>
      <c r="E546" s="269"/>
      <c r="F546" s="269"/>
      <c r="G546" s="269"/>
      <c r="H546" s="269"/>
      <c r="I546" s="269"/>
      <c r="J546" s="269"/>
      <c r="K546" s="269"/>
      <c r="L546" s="269"/>
      <c r="M546" s="268"/>
      <c r="N546" s="269"/>
      <c r="O546" s="269"/>
      <c r="P546" s="269"/>
      <c r="Q546" s="269"/>
      <c r="R546" s="269"/>
      <c r="S546" s="269"/>
      <c r="T546" s="269"/>
      <c r="U546" s="269"/>
      <c r="V546" s="269"/>
      <c r="W546" s="269"/>
      <c r="X546" s="269"/>
      <c r="Y546" s="269"/>
      <c r="Z546" s="269"/>
    </row>
    <row r="547" spans="1:26" ht="13.5" customHeight="1">
      <c r="A547" s="269"/>
      <c r="B547" s="269"/>
      <c r="C547" s="269"/>
      <c r="D547" s="269"/>
      <c r="E547" s="269"/>
      <c r="F547" s="269"/>
      <c r="G547" s="269"/>
      <c r="H547" s="269"/>
      <c r="I547" s="269"/>
      <c r="J547" s="269"/>
      <c r="K547" s="269"/>
      <c r="L547" s="269"/>
      <c r="M547" s="268"/>
      <c r="N547" s="269"/>
      <c r="O547" s="269"/>
      <c r="P547" s="269"/>
      <c r="Q547" s="269"/>
      <c r="R547" s="269"/>
      <c r="S547" s="269"/>
      <c r="T547" s="269"/>
      <c r="U547" s="269"/>
      <c r="V547" s="269"/>
      <c r="W547" s="269"/>
      <c r="X547" s="269"/>
      <c r="Y547" s="269"/>
      <c r="Z547" s="269"/>
    </row>
    <row r="548" spans="1:26" ht="13.5" customHeight="1">
      <c r="A548" s="269"/>
      <c r="B548" s="269"/>
      <c r="C548" s="269"/>
      <c r="D548" s="269"/>
      <c r="E548" s="269"/>
      <c r="F548" s="269"/>
      <c r="G548" s="269"/>
      <c r="H548" s="269"/>
      <c r="I548" s="269"/>
      <c r="J548" s="269"/>
      <c r="K548" s="269"/>
      <c r="L548" s="269"/>
      <c r="M548" s="268"/>
      <c r="N548" s="269"/>
      <c r="O548" s="269"/>
      <c r="P548" s="269"/>
      <c r="Q548" s="269"/>
      <c r="R548" s="269"/>
      <c r="S548" s="269"/>
      <c r="T548" s="269"/>
      <c r="U548" s="269"/>
      <c r="V548" s="269"/>
      <c r="W548" s="269"/>
      <c r="X548" s="269"/>
      <c r="Y548" s="269"/>
      <c r="Z548" s="269"/>
    </row>
    <row r="549" spans="1:26" ht="13.5" customHeight="1">
      <c r="A549" s="269"/>
      <c r="B549" s="269"/>
      <c r="C549" s="269"/>
      <c r="D549" s="269"/>
      <c r="E549" s="269"/>
      <c r="F549" s="269"/>
      <c r="G549" s="269"/>
      <c r="H549" s="269"/>
      <c r="I549" s="269"/>
      <c r="J549" s="269"/>
      <c r="K549" s="269"/>
      <c r="L549" s="269"/>
      <c r="M549" s="268"/>
      <c r="N549" s="269"/>
      <c r="O549" s="269"/>
      <c r="P549" s="269"/>
      <c r="Q549" s="269"/>
      <c r="R549" s="269"/>
      <c r="S549" s="269"/>
      <c r="T549" s="269"/>
      <c r="U549" s="269"/>
      <c r="V549" s="269"/>
      <c r="W549" s="269"/>
      <c r="X549" s="269"/>
      <c r="Y549" s="269"/>
      <c r="Z549" s="269"/>
    </row>
    <row r="550" spans="1:26" ht="13.5" customHeight="1">
      <c r="A550" s="269"/>
      <c r="B550" s="269"/>
      <c r="C550" s="269"/>
      <c r="D550" s="269"/>
      <c r="E550" s="269"/>
      <c r="F550" s="269"/>
      <c r="G550" s="269"/>
      <c r="H550" s="269"/>
      <c r="I550" s="269"/>
      <c r="J550" s="269"/>
      <c r="K550" s="269"/>
      <c r="L550" s="269"/>
      <c r="M550" s="268"/>
      <c r="N550" s="269"/>
      <c r="O550" s="269"/>
      <c r="P550" s="269"/>
      <c r="Q550" s="269"/>
      <c r="R550" s="269"/>
      <c r="S550" s="269"/>
      <c r="T550" s="269"/>
      <c r="U550" s="269"/>
      <c r="V550" s="269"/>
      <c r="W550" s="269"/>
      <c r="X550" s="269"/>
      <c r="Y550" s="269"/>
      <c r="Z550" s="269"/>
    </row>
    <row r="551" spans="1:26" ht="13.5" customHeight="1">
      <c r="A551" s="269"/>
      <c r="B551" s="269"/>
      <c r="C551" s="269"/>
      <c r="D551" s="269"/>
      <c r="E551" s="269"/>
      <c r="F551" s="269"/>
      <c r="G551" s="269"/>
      <c r="H551" s="269"/>
      <c r="I551" s="269"/>
      <c r="J551" s="269"/>
      <c r="K551" s="269"/>
      <c r="L551" s="269"/>
      <c r="M551" s="268"/>
      <c r="N551" s="269"/>
      <c r="O551" s="269"/>
      <c r="P551" s="269"/>
      <c r="Q551" s="269"/>
      <c r="R551" s="269"/>
      <c r="S551" s="269"/>
      <c r="T551" s="269"/>
      <c r="U551" s="269"/>
      <c r="V551" s="269"/>
      <c r="W551" s="269"/>
      <c r="X551" s="269"/>
      <c r="Y551" s="269"/>
      <c r="Z551" s="269"/>
    </row>
    <row r="552" spans="1:26" ht="13.5" customHeight="1">
      <c r="A552" s="269"/>
      <c r="B552" s="269"/>
      <c r="C552" s="269"/>
      <c r="D552" s="269"/>
      <c r="E552" s="269"/>
      <c r="F552" s="269"/>
      <c r="G552" s="269"/>
      <c r="H552" s="269"/>
      <c r="I552" s="269"/>
      <c r="J552" s="269"/>
      <c r="K552" s="269"/>
      <c r="L552" s="269"/>
      <c r="M552" s="268"/>
      <c r="N552" s="269"/>
      <c r="O552" s="269"/>
      <c r="P552" s="269"/>
      <c r="Q552" s="269"/>
      <c r="R552" s="269"/>
      <c r="S552" s="269"/>
      <c r="T552" s="269"/>
      <c r="U552" s="269"/>
      <c r="V552" s="269"/>
      <c r="W552" s="269"/>
      <c r="X552" s="269"/>
      <c r="Y552" s="269"/>
      <c r="Z552" s="269"/>
    </row>
    <row r="553" spans="1:26" ht="13.5" customHeight="1">
      <c r="A553" s="269"/>
      <c r="B553" s="269"/>
      <c r="C553" s="269"/>
      <c r="D553" s="269"/>
      <c r="E553" s="269"/>
      <c r="F553" s="269"/>
      <c r="G553" s="269"/>
      <c r="H553" s="269"/>
      <c r="I553" s="269"/>
      <c r="J553" s="269"/>
      <c r="K553" s="269"/>
      <c r="L553" s="269"/>
      <c r="M553" s="268"/>
      <c r="N553" s="269"/>
      <c r="O553" s="269"/>
      <c r="P553" s="269"/>
      <c r="Q553" s="269"/>
      <c r="R553" s="269"/>
      <c r="S553" s="269"/>
      <c r="T553" s="269"/>
      <c r="U553" s="269"/>
      <c r="V553" s="269"/>
      <c r="W553" s="269"/>
      <c r="X553" s="269"/>
      <c r="Y553" s="269"/>
      <c r="Z553" s="269"/>
    </row>
    <row r="554" spans="1:26" ht="13.5" customHeight="1">
      <c r="A554" s="269"/>
      <c r="B554" s="269"/>
      <c r="C554" s="269"/>
      <c r="D554" s="269"/>
      <c r="E554" s="269"/>
      <c r="F554" s="269"/>
      <c r="G554" s="269"/>
      <c r="H554" s="269"/>
      <c r="I554" s="269"/>
      <c r="J554" s="269"/>
      <c r="K554" s="269"/>
      <c r="L554" s="269"/>
      <c r="M554" s="268"/>
      <c r="N554" s="269"/>
      <c r="O554" s="269"/>
      <c r="P554" s="269"/>
      <c r="Q554" s="269"/>
      <c r="R554" s="269"/>
      <c r="S554" s="269"/>
      <c r="T554" s="269"/>
      <c r="U554" s="269"/>
      <c r="V554" s="269"/>
      <c r="W554" s="269"/>
      <c r="X554" s="269"/>
      <c r="Y554" s="269"/>
      <c r="Z554" s="269"/>
    </row>
    <row r="555" spans="1:26" ht="13.5" customHeight="1">
      <c r="A555" s="269"/>
      <c r="B555" s="269"/>
      <c r="C555" s="269"/>
      <c r="D555" s="269"/>
      <c r="E555" s="269"/>
      <c r="F555" s="269"/>
      <c r="G555" s="269"/>
      <c r="H555" s="269"/>
      <c r="I555" s="269"/>
      <c r="J555" s="269"/>
      <c r="K555" s="269"/>
      <c r="L555" s="269"/>
      <c r="M555" s="268"/>
      <c r="N555" s="269"/>
      <c r="O555" s="269"/>
      <c r="P555" s="269"/>
      <c r="Q555" s="269"/>
      <c r="R555" s="269"/>
      <c r="S555" s="269"/>
      <c r="T555" s="269"/>
      <c r="U555" s="269"/>
      <c r="V555" s="269"/>
      <c r="W555" s="269"/>
      <c r="X555" s="269"/>
      <c r="Y555" s="269"/>
      <c r="Z555" s="269"/>
    </row>
    <row r="556" spans="1:26" ht="13.5" customHeight="1">
      <c r="A556" s="269"/>
      <c r="B556" s="269"/>
      <c r="C556" s="269"/>
      <c r="D556" s="269"/>
      <c r="E556" s="269"/>
      <c r="F556" s="269"/>
      <c r="G556" s="269"/>
      <c r="H556" s="269"/>
      <c r="I556" s="269"/>
      <c r="J556" s="269"/>
      <c r="K556" s="269"/>
      <c r="L556" s="269"/>
      <c r="M556" s="268"/>
      <c r="N556" s="269"/>
      <c r="O556" s="269"/>
      <c r="P556" s="269"/>
      <c r="Q556" s="269"/>
      <c r="R556" s="269"/>
      <c r="S556" s="269"/>
      <c r="T556" s="269"/>
      <c r="U556" s="269"/>
      <c r="V556" s="269"/>
      <c r="W556" s="269"/>
      <c r="X556" s="269"/>
      <c r="Y556" s="269"/>
      <c r="Z556" s="269"/>
    </row>
    <row r="557" spans="1:26" ht="13.5" customHeight="1">
      <c r="A557" s="269"/>
      <c r="B557" s="269"/>
      <c r="C557" s="269"/>
      <c r="D557" s="269"/>
      <c r="E557" s="269"/>
      <c r="F557" s="269"/>
      <c r="G557" s="269"/>
      <c r="H557" s="269"/>
      <c r="I557" s="269"/>
      <c r="J557" s="269"/>
      <c r="K557" s="269"/>
      <c r="L557" s="269"/>
      <c r="M557" s="268"/>
      <c r="N557" s="269"/>
      <c r="O557" s="269"/>
      <c r="P557" s="269"/>
      <c r="Q557" s="269"/>
      <c r="R557" s="269"/>
      <c r="S557" s="269"/>
      <c r="T557" s="269"/>
      <c r="U557" s="269"/>
      <c r="V557" s="269"/>
      <c r="W557" s="269"/>
      <c r="X557" s="269"/>
      <c r="Y557" s="269"/>
      <c r="Z557" s="269"/>
    </row>
    <row r="558" spans="1:26" ht="13.5" customHeight="1">
      <c r="A558" s="269"/>
      <c r="B558" s="269"/>
      <c r="C558" s="269"/>
      <c r="D558" s="269"/>
      <c r="E558" s="269"/>
      <c r="F558" s="269"/>
      <c r="G558" s="269"/>
      <c r="H558" s="269"/>
      <c r="I558" s="269"/>
      <c r="J558" s="269"/>
      <c r="K558" s="269"/>
      <c r="L558" s="269"/>
      <c r="M558" s="268"/>
      <c r="N558" s="269"/>
      <c r="O558" s="269"/>
      <c r="P558" s="269"/>
      <c r="Q558" s="269"/>
      <c r="R558" s="269"/>
      <c r="S558" s="269"/>
      <c r="T558" s="269"/>
      <c r="U558" s="269"/>
      <c r="V558" s="269"/>
      <c r="W558" s="269"/>
      <c r="X558" s="269"/>
      <c r="Y558" s="269"/>
      <c r="Z558" s="269"/>
    </row>
    <row r="559" spans="1:26" ht="13.5" customHeight="1">
      <c r="A559" s="269"/>
      <c r="B559" s="269"/>
      <c r="C559" s="269"/>
      <c r="D559" s="269"/>
      <c r="E559" s="269"/>
      <c r="F559" s="269"/>
      <c r="G559" s="269"/>
      <c r="H559" s="269"/>
      <c r="I559" s="269"/>
      <c r="J559" s="269"/>
      <c r="K559" s="269"/>
      <c r="L559" s="269"/>
      <c r="M559" s="268"/>
      <c r="N559" s="269"/>
      <c r="O559" s="269"/>
      <c r="P559" s="269"/>
      <c r="Q559" s="269"/>
      <c r="R559" s="269"/>
      <c r="S559" s="269"/>
      <c r="T559" s="269"/>
      <c r="U559" s="269"/>
      <c r="V559" s="269"/>
      <c r="W559" s="269"/>
      <c r="X559" s="269"/>
      <c r="Y559" s="269"/>
      <c r="Z559" s="269"/>
    </row>
    <row r="560" spans="1:26" ht="13.5" customHeight="1">
      <c r="A560" s="269"/>
      <c r="B560" s="269"/>
      <c r="C560" s="269"/>
      <c r="D560" s="269"/>
      <c r="E560" s="269"/>
      <c r="F560" s="269"/>
      <c r="G560" s="269"/>
      <c r="H560" s="269"/>
      <c r="I560" s="269"/>
      <c r="J560" s="269"/>
      <c r="K560" s="269"/>
      <c r="L560" s="269"/>
      <c r="M560" s="268"/>
      <c r="N560" s="269"/>
      <c r="O560" s="269"/>
      <c r="P560" s="269"/>
      <c r="Q560" s="269"/>
      <c r="R560" s="269"/>
      <c r="S560" s="269"/>
      <c r="T560" s="269"/>
      <c r="U560" s="269"/>
      <c r="V560" s="269"/>
      <c r="W560" s="269"/>
      <c r="X560" s="269"/>
      <c r="Y560" s="269"/>
      <c r="Z560" s="269"/>
    </row>
    <row r="561" spans="1:26" ht="13.5" customHeight="1">
      <c r="A561" s="269"/>
      <c r="B561" s="269"/>
      <c r="C561" s="269"/>
      <c r="D561" s="269"/>
      <c r="E561" s="269"/>
      <c r="F561" s="269"/>
      <c r="G561" s="269"/>
      <c r="H561" s="269"/>
      <c r="I561" s="269"/>
      <c r="J561" s="269"/>
      <c r="K561" s="269"/>
      <c r="L561" s="269"/>
      <c r="M561" s="268"/>
      <c r="N561" s="269"/>
      <c r="O561" s="269"/>
      <c r="P561" s="269"/>
      <c r="Q561" s="269"/>
      <c r="R561" s="269"/>
      <c r="S561" s="269"/>
      <c r="T561" s="269"/>
      <c r="U561" s="269"/>
      <c r="V561" s="269"/>
      <c r="W561" s="269"/>
      <c r="X561" s="269"/>
      <c r="Y561" s="269"/>
      <c r="Z561" s="269"/>
    </row>
    <row r="562" spans="1:26" ht="13.5" customHeight="1">
      <c r="A562" s="269"/>
      <c r="B562" s="269"/>
      <c r="C562" s="269"/>
      <c r="D562" s="269"/>
      <c r="E562" s="269"/>
      <c r="F562" s="269"/>
      <c r="G562" s="269"/>
      <c r="H562" s="269"/>
      <c r="I562" s="269"/>
      <c r="J562" s="269"/>
      <c r="K562" s="269"/>
      <c r="L562" s="269"/>
      <c r="M562" s="268"/>
      <c r="N562" s="269"/>
      <c r="O562" s="269"/>
      <c r="P562" s="269"/>
      <c r="Q562" s="269"/>
      <c r="R562" s="269"/>
      <c r="S562" s="269"/>
      <c r="T562" s="269"/>
      <c r="U562" s="269"/>
      <c r="V562" s="269"/>
      <c r="W562" s="269"/>
      <c r="X562" s="269"/>
      <c r="Y562" s="269"/>
      <c r="Z562" s="269"/>
    </row>
    <row r="563" spans="1:26" ht="13.5" customHeight="1">
      <c r="A563" s="269"/>
      <c r="B563" s="269"/>
      <c r="C563" s="269"/>
      <c r="D563" s="269"/>
      <c r="E563" s="269"/>
      <c r="F563" s="269"/>
      <c r="G563" s="269"/>
      <c r="H563" s="269"/>
      <c r="I563" s="269"/>
      <c r="J563" s="269"/>
      <c r="K563" s="269"/>
      <c r="L563" s="269"/>
      <c r="M563" s="268"/>
      <c r="N563" s="269"/>
      <c r="O563" s="269"/>
      <c r="P563" s="269"/>
      <c r="Q563" s="269"/>
      <c r="R563" s="269"/>
      <c r="S563" s="269"/>
      <c r="T563" s="269"/>
      <c r="U563" s="269"/>
      <c r="V563" s="269"/>
      <c r="W563" s="269"/>
      <c r="X563" s="269"/>
      <c r="Y563" s="269"/>
      <c r="Z563" s="269"/>
    </row>
    <row r="564" spans="1:26" ht="13.5" customHeight="1">
      <c r="A564" s="269"/>
      <c r="B564" s="269"/>
      <c r="C564" s="269"/>
      <c r="D564" s="269"/>
      <c r="E564" s="269"/>
      <c r="F564" s="269"/>
      <c r="G564" s="269"/>
      <c r="H564" s="269"/>
      <c r="I564" s="269"/>
      <c r="J564" s="269"/>
      <c r="K564" s="269"/>
      <c r="L564" s="269"/>
      <c r="M564" s="268"/>
      <c r="N564" s="269"/>
      <c r="O564" s="269"/>
      <c r="P564" s="269"/>
      <c r="Q564" s="269"/>
      <c r="R564" s="269"/>
      <c r="S564" s="269"/>
      <c r="T564" s="269"/>
      <c r="U564" s="269"/>
      <c r="V564" s="269"/>
      <c r="W564" s="269"/>
      <c r="X564" s="269"/>
      <c r="Y564" s="269"/>
      <c r="Z564" s="269"/>
    </row>
    <row r="565" spans="1:26" ht="13.5" customHeight="1">
      <c r="A565" s="269"/>
      <c r="B565" s="269"/>
      <c r="C565" s="269"/>
      <c r="D565" s="269"/>
      <c r="E565" s="269"/>
      <c r="F565" s="269"/>
      <c r="G565" s="269"/>
      <c r="H565" s="269"/>
      <c r="I565" s="269"/>
      <c r="J565" s="269"/>
      <c r="K565" s="269"/>
      <c r="L565" s="269"/>
      <c r="M565" s="268"/>
      <c r="N565" s="269"/>
      <c r="O565" s="269"/>
      <c r="P565" s="269"/>
      <c r="Q565" s="269"/>
      <c r="R565" s="269"/>
      <c r="S565" s="269"/>
      <c r="T565" s="269"/>
      <c r="U565" s="269"/>
      <c r="V565" s="269"/>
      <c r="W565" s="269"/>
      <c r="X565" s="269"/>
      <c r="Y565" s="269"/>
      <c r="Z565" s="269"/>
    </row>
    <row r="566" spans="1:26" ht="13.5" customHeight="1">
      <c r="A566" s="269"/>
      <c r="B566" s="269"/>
      <c r="C566" s="269"/>
      <c r="D566" s="269"/>
      <c r="E566" s="269"/>
      <c r="F566" s="269"/>
      <c r="G566" s="269"/>
      <c r="H566" s="269"/>
      <c r="I566" s="269"/>
      <c r="J566" s="269"/>
      <c r="K566" s="269"/>
      <c r="L566" s="269"/>
      <c r="M566" s="268"/>
      <c r="N566" s="269"/>
      <c r="O566" s="269"/>
      <c r="P566" s="269"/>
      <c r="Q566" s="269"/>
      <c r="R566" s="269"/>
      <c r="S566" s="269"/>
      <c r="T566" s="269"/>
      <c r="U566" s="269"/>
      <c r="V566" s="269"/>
      <c r="W566" s="269"/>
      <c r="X566" s="269"/>
      <c r="Y566" s="269"/>
      <c r="Z566" s="269"/>
    </row>
    <row r="567" spans="1:26" ht="13.5" customHeight="1">
      <c r="A567" s="269"/>
      <c r="B567" s="269"/>
      <c r="C567" s="269"/>
      <c r="D567" s="269"/>
      <c r="E567" s="269"/>
      <c r="F567" s="269"/>
      <c r="G567" s="269"/>
      <c r="H567" s="269"/>
      <c r="I567" s="269"/>
      <c r="J567" s="269"/>
      <c r="K567" s="269"/>
      <c r="L567" s="269"/>
      <c r="M567" s="268"/>
      <c r="N567" s="269"/>
      <c r="O567" s="269"/>
      <c r="P567" s="269"/>
      <c r="Q567" s="269"/>
      <c r="R567" s="269"/>
      <c r="S567" s="269"/>
      <c r="T567" s="269"/>
      <c r="U567" s="269"/>
      <c r="V567" s="269"/>
      <c r="W567" s="269"/>
      <c r="X567" s="269"/>
      <c r="Y567" s="269"/>
      <c r="Z567" s="269"/>
    </row>
    <row r="568" spans="1:26" ht="13.5" customHeight="1">
      <c r="A568" s="269"/>
      <c r="B568" s="269"/>
      <c r="C568" s="269"/>
      <c r="D568" s="269"/>
      <c r="E568" s="269"/>
      <c r="F568" s="269"/>
      <c r="G568" s="269"/>
      <c r="H568" s="269"/>
      <c r="I568" s="269"/>
      <c r="J568" s="269"/>
      <c r="K568" s="269"/>
      <c r="L568" s="269"/>
      <c r="M568" s="268"/>
      <c r="N568" s="269"/>
      <c r="O568" s="269"/>
      <c r="P568" s="269"/>
      <c r="Q568" s="269"/>
      <c r="R568" s="269"/>
      <c r="S568" s="269"/>
      <c r="T568" s="269"/>
      <c r="U568" s="269"/>
      <c r="V568" s="269"/>
      <c r="W568" s="269"/>
      <c r="X568" s="269"/>
      <c r="Y568" s="269"/>
      <c r="Z568" s="269"/>
    </row>
    <row r="569" spans="1:26" ht="13.5" customHeight="1">
      <c r="A569" s="269"/>
      <c r="B569" s="269"/>
      <c r="C569" s="269"/>
      <c r="D569" s="269"/>
      <c r="E569" s="269"/>
      <c r="F569" s="269"/>
      <c r="G569" s="269"/>
      <c r="H569" s="269"/>
      <c r="I569" s="269"/>
      <c r="J569" s="269"/>
      <c r="K569" s="269"/>
      <c r="L569" s="269"/>
      <c r="M569" s="268"/>
      <c r="N569" s="269"/>
      <c r="O569" s="269"/>
      <c r="P569" s="269"/>
      <c r="Q569" s="269"/>
      <c r="R569" s="269"/>
      <c r="S569" s="269"/>
      <c r="T569" s="269"/>
      <c r="U569" s="269"/>
      <c r="V569" s="269"/>
      <c r="W569" s="269"/>
      <c r="X569" s="269"/>
      <c r="Y569" s="269"/>
      <c r="Z569" s="269"/>
    </row>
    <row r="570" spans="1:26" ht="13.5" customHeight="1">
      <c r="A570" s="269"/>
      <c r="B570" s="269"/>
      <c r="C570" s="269"/>
      <c r="D570" s="269"/>
      <c r="E570" s="269"/>
      <c r="F570" s="269"/>
      <c r="G570" s="269"/>
      <c r="H570" s="269"/>
      <c r="I570" s="269"/>
      <c r="J570" s="269"/>
      <c r="K570" s="269"/>
      <c r="L570" s="269"/>
      <c r="M570" s="268"/>
      <c r="N570" s="269"/>
      <c r="O570" s="269"/>
      <c r="P570" s="269"/>
      <c r="Q570" s="269"/>
      <c r="R570" s="269"/>
      <c r="S570" s="269"/>
      <c r="T570" s="269"/>
      <c r="U570" s="269"/>
      <c r="V570" s="269"/>
      <c r="W570" s="269"/>
      <c r="X570" s="269"/>
      <c r="Y570" s="269"/>
      <c r="Z570" s="269"/>
    </row>
    <row r="571" spans="1:26" ht="13.5" customHeight="1">
      <c r="A571" s="269"/>
      <c r="B571" s="269"/>
      <c r="C571" s="269"/>
      <c r="D571" s="269"/>
      <c r="E571" s="269"/>
      <c r="F571" s="269"/>
      <c r="G571" s="269"/>
      <c r="H571" s="269"/>
      <c r="I571" s="269"/>
      <c r="J571" s="269"/>
      <c r="K571" s="269"/>
      <c r="L571" s="269"/>
      <c r="M571" s="268"/>
      <c r="N571" s="269"/>
      <c r="O571" s="269"/>
      <c r="P571" s="269"/>
      <c r="Q571" s="269"/>
      <c r="R571" s="269"/>
      <c r="S571" s="269"/>
      <c r="T571" s="269"/>
      <c r="U571" s="269"/>
      <c r="V571" s="269"/>
      <c r="W571" s="269"/>
      <c r="X571" s="269"/>
      <c r="Y571" s="269"/>
      <c r="Z571" s="269"/>
    </row>
    <row r="572" spans="1:26" ht="13.5" customHeight="1">
      <c r="A572" s="269"/>
      <c r="B572" s="269"/>
      <c r="C572" s="269"/>
      <c r="D572" s="269"/>
      <c r="E572" s="269"/>
      <c r="F572" s="269"/>
      <c r="G572" s="269"/>
      <c r="H572" s="269"/>
      <c r="I572" s="269"/>
      <c r="J572" s="269"/>
      <c r="K572" s="269"/>
      <c r="L572" s="269"/>
      <c r="M572" s="268"/>
      <c r="N572" s="269"/>
      <c r="O572" s="269"/>
      <c r="P572" s="269"/>
      <c r="Q572" s="269"/>
      <c r="R572" s="269"/>
      <c r="S572" s="269"/>
      <c r="T572" s="269"/>
      <c r="U572" s="269"/>
      <c r="V572" s="269"/>
      <c r="W572" s="269"/>
      <c r="X572" s="269"/>
      <c r="Y572" s="269"/>
      <c r="Z572" s="269"/>
    </row>
    <row r="573" spans="1:26" ht="13.5" customHeight="1">
      <c r="A573" s="269"/>
      <c r="B573" s="269"/>
      <c r="C573" s="269"/>
      <c r="D573" s="269"/>
      <c r="E573" s="269"/>
      <c r="F573" s="269"/>
      <c r="G573" s="269"/>
      <c r="H573" s="269"/>
      <c r="I573" s="269"/>
      <c r="J573" s="269"/>
      <c r="K573" s="269"/>
      <c r="L573" s="269"/>
      <c r="M573" s="268"/>
      <c r="N573" s="269"/>
      <c r="O573" s="269"/>
      <c r="P573" s="269"/>
      <c r="Q573" s="269"/>
      <c r="R573" s="269"/>
      <c r="S573" s="269"/>
      <c r="T573" s="269"/>
      <c r="U573" s="269"/>
      <c r="V573" s="269"/>
      <c r="W573" s="269"/>
      <c r="X573" s="269"/>
      <c r="Y573" s="269"/>
      <c r="Z573" s="269"/>
    </row>
    <row r="574" spans="1:26" ht="13.5" customHeight="1">
      <c r="A574" s="269"/>
      <c r="B574" s="269"/>
      <c r="C574" s="269"/>
      <c r="D574" s="269"/>
      <c r="E574" s="269"/>
      <c r="F574" s="269"/>
      <c r="G574" s="269"/>
      <c r="H574" s="269"/>
      <c r="I574" s="269"/>
      <c r="J574" s="269"/>
      <c r="K574" s="269"/>
      <c r="L574" s="269"/>
      <c r="M574" s="268"/>
      <c r="N574" s="269"/>
      <c r="O574" s="269"/>
      <c r="P574" s="269"/>
      <c r="Q574" s="269"/>
      <c r="R574" s="269"/>
      <c r="S574" s="269"/>
      <c r="T574" s="269"/>
      <c r="U574" s="269"/>
      <c r="V574" s="269"/>
      <c r="W574" s="269"/>
      <c r="X574" s="269"/>
      <c r="Y574" s="269"/>
      <c r="Z574" s="269"/>
    </row>
    <row r="575" spans="1:26" ht="13.5" customHeight="1">
      <c r="A575" s="269"/>
      <c r="B575" s="269"/>
      <c r="C575" s="269"/>
      <c r="D575" s="269"/>
      <c r="E575" s="269"/>
      <c r="F575" s="269"/>
      <c r="G575" s="269"/>
      <c r="H575" s="269"/>
      <c r="I575" s="269"/>
      <c r="J575" s="269"/>
      <c r="K575" s="269"/>
      <c r="L575" s="269"/>
      <c r="M575" s="268"/>
      <c r="N575" s="269"/>
      <c r="O575" s="269"/>
      <c r="P575" s="269"/>
      <c r="Q575" s="269"/>
      <c r="R575" s="269"/>
      <c r="S575" s="269"/>
      <c r="T575" s="269"/>
      <c r="U575" s="269"/>
      <c r="V575" s="269"/>
      <c r="W575" s="269"/>
      <c r="X575" s="269"/>
      <c r="Y575" s="269"/>
      <c r="Z575" s="269"/>
    </row>
    <row r="576" spans="1:26" ht="13.5" customHeight="1">
      <c r="A576" s="269"/>
      <c r="B576" s="269"/>
      <c r="C576" s="269"/>
      <c r="D576" s="269"/>
      <c r="E576" s="269"/>
      <c r="F576" s="269"/>
      <c r="G576" s="269"/>
      <c r="H576" s="269"/>
      <c r="I576" s="269"/>
      <c r="J576" s="269"/>
      <c r="K576" s="269"/>
      <c r="L576" s="269"/>
      <c r="M576" s="268"/>
      <c r="N576" s="269"/>
      <c r="O576" s="269"/>
      <c r="P576" s="269"/>
      <c r="Q576" s="269"/>
      <c r="R576" s="269"/>
      <c r="S576" s="269"/>
      <c r="T576" s="269"/>
      <c r="U576" s="269"/>
      <c r="V576" s="269"/>
      <c r="W576" s="269"/>
      <c r="X576" s="269"/>
      <c r="Y576" s="269"/>
      <c r="Z576" s="269"/>
    </row>
    <row r="577" spans="1:26" ht="13.5" customHeight="1">
      <c r="A577" s="269"/>
      <c r="B577" s="269"/>
      <c r="C577" s="269"/>
      <c r="D577" s="269"/>
      <c r="E577" s="269"/>
      <c r="F577" s="269"/>
      <c r="G577" s="269"/>
      <c r="H577" s="269"/>
      <c r="I577" s="269"/>
      <c r="J577" s="269"/>
      <c r="K577" s="269"/>
      <c r="L577" s="269"/>
      <c r="M577" s="268"/>
      <c r="N577" s="269"/>
      <c r="O577" s="269"/>
      <c r="P577" s="269"/>
      <c r="Q577" s="269"/>
      <c r="R577" s="269"/>
      <c r="S577" s="269"/>
      <c r="T577" s="269"/>
      <c r="U577" s="269"/>
      <c r="V577" s="269"/>
      <c r="W577" s="269"/>
      <c r="X577" s="269"/>
      <c r="Y577" s="269"/>
      <c r="Z577" s="269"/>
    </row>
    <row r="578" spans="1:26" ht="13.5" customHeight="1">
      <c r="A578" s="269"/>
      <c r="B578" s="269"/>
      <c r="C578" s="269"/>
      <c r="D578" s="269"/>
      <c r="E578" s="269"/>
      <c r="F578" s="269"/>
      <c r="G578" s="269"/>
      <c r="H578" s="269"/>
      <c r="I578" s="269"/>
      <c r="J578" s="269"/>
      <c r="K578" s="269"/>
      <c r="L578" s="269"/>
      <c r="M578" s="268"/>
      <c r="N578" s="269"/>
      <c r="O578" s="269"/>
      <c r="P578" s="269"/>
      <c r="Q578" s="269"/>
      <c r="R578" s="269"/>
      <c r="S578" s="269"/>
      <c r="T578" s="269"/>
      <c r="U578" s="269"/>
      <c r="V578" s="269"/>
      <c r="W578" s="269"/>
      <c r="X578" s="269"/>
      <c r="Y578" s="269"/>
      <c r="Z578" s="269"/>
    </row>
    <row r="579" spans="1:26" ht="13.5" customHeight="1">
      <c r="A579" s="269"/>
      <c r="B579" s="269"/>
      <c r="C579" s="269"/>
      <c r="D579" s="269"/>
      <c r="E579" s="269"/>
      <c r="F579" s="269"/>
      <c r="G579" s="269"/>
      <c r="H579" s="269"/>
      <c r="I579" s="269"/>
      <c r="J579" s="269"/>
      <c r="K579" s="269"/>
      <c r="L579" s="269"/>
      <c r="M579" s="268"/>
      <c r="N579" s="269"/>
      <c r="O579" s="269"/>
      <c r="P579" s="269"/>
      <c r="Q579" s="269"/>
      <c r="R579" s="269"/>
      <c r="S579" s="269"/>
      <c r="T579" s="269"/>
      <c r="U579" s="269"/>
      <c r="V579" s="269"/>
      <c r="W579" s="269"/>
      <c r="X579" s="269"/>
      <c r="Y579" s="269"/>
      <c r="Z579" s="269"/>
    </row>
    <row r="580" spans="1:26" ht="13.5" customHeight="1">
      <c r="A580" s="269"/>
      <c r="B580" s="269"/>
      <c r="C580" s="269"/>
      <c r="D580" s="269"/>
      <c r="E580" s="269"/>
      <c r="F580" s="269"/>
      <c r="G580" s="269"/>
      <c r="H580" s="269"/>
      <c r="I580" s="269"/>
      <c r="J580" s="269"/>
      <c r="K580" s="269"/>
      <c r="L580" s="269"/>
      <c r="M580" s="268"/>
      <c r="N580" s="269"/>
      <c r="O580" s="269"/>
      <c r="P580" s="269"/>
      <c r="Q580" s="269"/>
      <c r="R580" s="269"/>
      <c r="S580" s="269"/>
      <c r="T580" s="269"/>
      <c r="U580" s="269"/>
      <c r="V580" s="269"/>
      <c r="W580" s="269"/>
      <c r="X580" s="269"/>
      <c r="Y580" s="269"/>
      <c r="Z580" s="269"/>
    </row>
    <row r="581" spans="1:26" ht="13.5" customHeight="1">
      <c r="A581" s="269"/>
      <c r="B581" s="269"/>
      <c r="C581" s="269"/>
      <c r="D581" s="269"/>
      <c r="E581" s="269"/>
      <c r="F581" s="269"/>
      <c r="G581" s="269"/>
      <c r="H581" s="269"/>
      <c r="I581" s="269"/>
      <c r="J581" s="269"/>
      <c r="K581" s="269"/>
      <c r="L581" s="269"/>
      <c r="M581" s="268"/>
      <c r="N581" s="269"/>
      <c r="O581" s="269"/>
      <c r="P581" s="269"/>
      <c r="Q581" s="269"/>
      <c r="R581" s="269"/>
      <c r="S581" s="269"/>
      <c r="T581" s="269"/>
      <c r="U581" s="269"/>
      <c r="V581" s="269"/>
      <c r="W581" s="269"/>
      <c r="X581" s="269"/>
      <c r="Y581" s="269"/>
      <c r="Z581" s="269"/>
    </row>
    <row r="582" spans="1:26" ht="13.5" customHeight="1">
      <c r="A582" s="269"/>
      <c r="B582" s="269"/>
      <c r="C582" s="269"/>
      <c r="D582" s="269"/>
      <c r="E582" s="269"/>
      <c r="F582" s="269"/>
      <c r="G582" s="269"/>
      <c r="H582" s="269"/>
      <c r="I582" s="269"/>
      <c r="J582" s="269"/>
      <c r="K582" s="269"/>
      <c r="L582" s="269"/>
      <c r="M582" s="268"/>
      <c r="N582" s="269"/>
      <c r="O582" s="269"/>
      <c r="P582" s="269"/>
      <c r="Q582" s="269"/>
      <c r="R582" s="269"/>
      <c r="S582" s="269"/>
      <c r="T582" s="269"/>
      <c r="U582" s="269"/>
      <c r="V582" s="269"/>
      <c r="W582" s="269"/>
      <c r="X582" s="269"/>
      <c r="Y582" s="269"/>
      <c r="Z582" s="269"/>
    </row>
    <row r="583" spans="1:26" ht="13.5" customHeight="1">
      <c r="A583" s="269"/>
      <c r="B583" s="269"/>
      <c r="C583" s="269"/>
      <c r="D583" s="269"/>
      <c r="E583" s="269"/>
      <c r="F583" s="269"/>
      <c r="G583" s="269"/>
      <c r="H583" s="269"/>
      <c r="I583" s="269"/>
      <c r="J583" s="269"/>
      <c r="K583" s="269"/>
      <c r="L583" s="269"/>
      <c r="M583" s="268"/>
      <c r="N583" s="269"/>
      <c r="O583" s="269"/>
      <c r="P583" s="269"/>
      <c r="Q583" s="269"/>
      <c r="R583" s="269"/>
      <c r="S583" s="269"/>
      <c r="T583" s="269"/>
      <c r="U583" s="269"/>
      <c r="V583" s="269"/>
      <c r="W583" s="269"/>
      <c r="X583" s="269"/>
      <c r="Y583" s="269"/>
      <c r="Z583" s="269"/>
    </row>
    <row r="584" spans="1:26" ht="13.5" customHeight="1">
      <c r="A584" s="269"/>
      <c r="B584" s="269"/>
      <c r="C584" s="269"/>
      <c r="D584" s="269"/>
      <c r="E584" s="269"/>
      <c r="F584" s="269"/>
      <c r="G584" s="269"/>
      <c r="H584" s="269"/>
      <c r="I584" s="269"/>
      <c r="J584" s="269"/>
      <c r="K584" s="269"/>
      <c r="L584" s="269"/>
      <c r="M584" s="268"/>
      <c r="N584" s="269"/>
      <c r="O584" s="269"/>
      <c r="P584" s="269"/>
      <c r="Q584" s="269"/>
      <c r="R584" s="269"/>
      <c r="S584" s="269"/>
      <c r="T584" s="269"/>
      <c r="U584" s="269"/>
      <c r="V584" s="269"/>
      <c r="W584" s="269"/>
      <c r="X584" s="269"/>
      <c r="Y584" s="269"/>
      <c r="Z584" s="269"/>
    </row>
    <row r="585" spans="1:26" ht="13.5" customHeight="1">
      <c r="A585" s="269"/>
      <c r="B585" s="269"/>
      <c r="C585" s="269"/>
      <c r="D585" s="269"/>
      <c r="E585" s="269"/>
      <c r="F585" s="269"/>
      <c r="G585" s="269"/>
      <c r="H585" s="269"/>
      <c r="I585" s="269"/>
      <c r="J585" s="269"/>
      <c r="K585" s="269"/>
      <c r="L585" s="269"/>
      <c r="M585" s="268"/>
      <c r="N585" s="269"/>
      <c r="O585" s="269"/>
      <c r="P585" s="269"/>
      <c r="Q585" s="269"/>
      <c r="R585" s="269"/>
      <c r="S585" s="269"/>
      <c r="T585" s="269"/>
      <c r="U585" s="269"/>
      <c r="V585" s="269"/>
      <c r="W585" s="269"/>
      <c r="X585" s="269"/>
      <c r="Y585" s="269"/>
      <c r="Z585" s="269"/>
    </row>
    <row r="586" spans="1:26" ht="13.5" customHeight="1">
      <c r="A586" s="269"/>
      <c r="B586" s="269"/>
      <c r="C586" s="269"/>
      <c r="D586" s="269"/>
      <c r="E586" s="269"/>
      <c r="F586" s="269"/>
      <c r="G586" s="269"/>
      <c r="H586" s="269"/>
      <c r="I586" s="269"/>
      <c r="J586" s="269"/>
      <c r="K586" s="269"/>
      <c r="L586" s="269"/>
      <c r="M586" s="268"/>
      <c r="N586" s="269"/>
      <c r="O586" s="269"/>
      <c r="P586" s="269"/>
      <c r="Q586" s="269"/>
      <c r="R586" s="269"/>
      <c r="S586" s="269"/>
      <c r="T586" s="269"/>
      <c r="U586" s="269"/>
      <c r="V586" s="269"/>
      <c r="W586" s="269"/>
      <c r="X586" s="269"/>
      <c r="Y586" s="269"/>
      <c r="Z586" s="269"/>
    </row>
    <row r="587" spans="1:26" ht="13.5" customHeight="1">
      <c r="A587" s="269"/>
      <c r="B587" s="269"/>
      <c r="C587" s="269"/>
      <c r="D587" s="269"/>
      <c r="E587" s="269"/>
      <c r="F587" s="269"/>
      <c r="G587" s="269"/>
      <c r="H587" s="269"/>
      <c r="I587" s="269"/>
      <c r="J587" s="269"/>
      <c r="K587" s="269"/>
      <c r="L587" s="269"/>
      <c r="M587" s="268"/>
      <c r="N587" s="269"/>
      <c r="O587" s="269"/>
      <c r="P587" s="269"/>
      <c r="Q587" s="269"/>
      <c r="R587" s="269"/>
      <c r="S587" s="269"/>
      <c r="T587" s="269"/>
      <c r="U587" s="269"/>
      <c r="V587" s="269"/>
      <c r="W587" s="269"/>
      <c r="X587" s="269"/>
      <c r="Y587" s="269"/>
      <c r="Z587" s="269"/>
    </row>
    <row r="588" spans="1:26" ht="13.5" customHeight="1">
      <c r="A588" s="269"/>
      <c r="B588" s="269"/>
      <c r="C588" s="269"/>
      <c r="D588" s="269"/>
      <c r="E588" s="269"/>
      <c r="F588" s="269"/>
      <c r="G588" s="269"/>
      <c r="H588" s="269"/>
      <c r="I588" s="269"/>
      <c r="J588" s="269"/>
      <c r="K588" s="269"/>
      <c r="L588" s="269"/>
      <c r="M588" s="268"/>
      <c r="N588" s="269"/>
      <c r="O588" s="269"/>
      <c r="P588" s="269"/>
      <c r="Q588" s="269"/>
      <c r="R588" s="269"/>
      <c r="S588" s="269"/>
      <c r="T588" s="269"/>
      <c r="U588" s="269"/>
      <c r="V588" s="269"/>
      <c r="W588" s="269"/>
      <c r="X588" s="269"/>
      <c r="Y588" s="269"/>
      <c r="Z588" s="269"/>
    </row>
    <row r="589" spans="1:26" ht="13.5" customHeight="1">
      <c r="A589" s="269"/>
      <c r="B589" s="269"/>
      <c r="C589" s="269"/>
      <c r="D589" s="269"/>
      <c r="E589" s="269"/>
      <c r="F589" s="269"/>
      <c r="G589" s="269"/>
      <c r="H589" s="269"/>
      <c r="I589" s="269"/>
      <c r="J589" s="269"/>
      <c r="K589" s="269"/>
      <c r="L589" s="269"/>
      <c r="M589" s="268"/>
      <c r="N589" s="269"/>
      <c r="O589" s="269"/>
      <c r="P589" s="269"/>
      <c r="Q589" s="269"/>
      <c r="R589" s="269"/>
      <c r="S589" s="269"/>
      <c r="T589" s="269"/>
      <c r="U589" s="269"/>
      <c r="V589" s="269"/>
      <c r="W589" s="269"/>
      <c r="X589" s="269"/>
      <c r="Y589" s="269"/>
      <c r="Z589" s="269"/>
    </row>
    <row r="590" spans="1:26" ht="13.5" customHeight="1">
      <c r="A590" s="269"/>
      <c r="B590" s="269"/>
      <c r="C590" s="269"/>
      <c r="D590" s="269"/>
      <c r="E590" s="269"/>
      <c r="F590" s="269"/>
      <c r="G590" s="269"/>
      <c r="H590" s="269"/>
      <c r="I590" s="269"/>
      <c r="J590" s="269"/>
      <c r="K590" s="269"/>
      <c r="L590" s="269"/>
      <c r="M590" s="268"/>
      <c r="N590" s="269"/>
      <c r="O590" s="269"/>
      <c r="P590" s="269"/>
      <c r="Q590" s="269"/>
      <c r="R590" s="269"/>
      <c r="S590" s="269"/>
      <c r="T590" s="269"/>
      <c r="U590" s="269"/>
      <c r="V590" s="269"/>
      <c r="W590" s="269"/>
      <c r="X590" s="269"/>
      <c r="Y590" s="269"/>
      <c r="Z590" s="269"/>
    </row>
    <row r="591" spans="1:26" ht="13.5" customHeight="1">
      <c r="A591" s="269"/>
      <c r="B591" s="269"/>
      <c r="C591" s="269"/>
      <c r="D591" s="269"/>
      <c r="E591" s="269"/>
      <c r="F591" s="269"/>
      <c r="G591" s="269"/>
      <c r="H591" s="269"/>
      <c r="I591" s="269"/>
      <c r="J591" s="269"/>
      <c r="K591" s="269"/>
      <c r="L591" s="269"/>
      <c r="M591" s="268"/>
      <c r="N591" s="269"/>
      <c r="O591" s="269"/>
      <c r="P591" s="269"/>
      <c r="Q591" s="269"/>
      <c r="R591" s="269"/>
      <c r="S591" s="269"/>
      <c r="T591" s="269"/>
      <c r="U591" s="269"/>
      <c r="V591" s="269"/>
      <c r="W591" s="269"/>
      <c r="X591" s="269"/>
      <c r="Y591" s="269"/>
      <c r="Z591" s="269"/>
    </row>
    <row r="592" spans="1:26" ht="13.5" customHeight="1">
      <c r="A592" s="269"/>
      <c r="B592" s="269"/>
      <c r="C592" s="269"/>
      <c r="D592" s="269"/>
      <c r="E592" s="269"/>
      <c r="F592" s="269"/>
      <c r="G592" s="269"/>
      <c r="H592" s="269"/>
      <c r="I592" s="269"/>
      <c r="J592" s="269"/>
      <c r="K592" s="269"/>
      <c r="L592" s="269"/>
      <c r="M592" s="268"/>
      <c r="N592" s="269"/>
      <c r="O592" s="269"/>
      <c r="P592" s="269"/>
      <c r="Q592" s="269"/>
      <c r="R592" s="269"/>
      <c r="S592" s="269"/>
      <c r="T592" s="269"/>
      <c r="U592" s="269"/>
      <c r="V592" s="269"/>
      <c r="W592" s="269"/>
      <c r="X592" s="269"/>
      <c r="Y592" s="269"/>
      <c r="Z592" s="269"/>
    </row>
    <row r="593" spans="1:26" ht="13.5" customHeight="1">
      <c r="A593" s="269"/>
      <c r="B593" s="269"/>
      <c r="C593" s="269"/>
      <c r="D593" s="269"/>
      <c r="E593" s="269"/>
      <c r="F593" s="269"/>
      <c r="G593" s="269"/>
      <c r="H593" s="269"/>
      <c r="I593" s="269"/>
      <c r="J593" s="269"/>
      <c r="K593" s="269"/>
      <c r="L593" s="269"/>
      <c r="M593" s="268"/>
      <c r="N593" s="269"/>
      <c r="O593" s="269"/>
      <c r="P593" s="269"/>
      <c r="Q593" s="269"/>
      <c r="R593" s="269"/>
      <c r="S593" s="269"/>
      <c r="T593" s="269"/>
      <c r="U593" s="269"/>
      <c r="V593" s="269"/>
      <c r="W593" s="269"/>
      <c r="X593" s="269"/>
      <c r="Y593" s="269"/>
      <c r="Z593" s="269"/>
    </row>
    <row r="594" spans="1:26" ht="13.5" customHeight="1">
      <c r="A594" s="269"/>
      <c r="B594" s="269"/>
      <c r="C594" s="269"/>
      <c r="D594" s="269"/>
      <c r="E594" s="269"/>
      <c r="F594" s="269"/>
      <c r="G594" s="269"/>
      <c r="H594" s="269"/>
      <c r="I594" s="269"/>
      <c r="J594" s="269"/>
      <c r="K594" s="269"/>
      <c r="L594" s="269"/>
      <c r="M594" s="268"/>
      <c r="N594" s="269"/>
      <c r="O594" s="269"/>
      <c r="P594" s="269"/>
      <c r="Q594" s="269"/>
      <c r="R594" s="269"/>
      <c r="S594" s="269"/>
      <c r="T594" s="269"/>
      <c r="U594" s="269"/>
      <c r="V594" s="269"/>
      <c r="W594" s="269"/>
      <c r="X594" s="269"/>
      <c r="Y594" s="269"/>
      <c r="Z594" s="269"/>
    </row>
    <row r="595" spans="1:26" ht="13.5" customHeight="1">
      <c r="A595" s="269"/>
      <c r="B595" s="269"/>
      <c r="C595" s="269"/>
      <c r="D595" s="269"/>
      <c r="E595" s="269"/>
      <c r="F595" s="269"/>
      <c r="G595" s="269"/>
      <c r="H595" s="269"/>
      <c r="I595" s="269"/>
      <c r="J595" s="269"/>
      <c r="K595" s="269"/>
      <c r="L595" s="269"/>
      <c r="M595" s="268"/>
      <c r="N595" s="269"/>
      <c r="O595" s="269"/>
      <c r="P595" s="269"/>
      <c r="Q595" s="269"/>
      <c r="R595" s="269"/>
      <c r="S595" s="269"/>
      <c r="T595" s="269"/>
      <c r="U595" s="269"/>
      <c r="V595" s="269"/>
      <c r="W595" s="269"/>
      <c r="X595" s="269"/>
      <c r="Y595" s="269"/>
      <c r="Z595" s="269"/>
    </row>
    <row r="596" spans="1:26" ht="13.5" customHeight="1">
      <c r="A596" s="269"/>
      <c r="B596" s="269"/>
      <c r="C596" s="269"/>
      <c r="D596" s="269"/>
      <c r="E596" s="269"/>
      <c r="F596" s="269"/>
      <c r="G596" s="269"/>
      <c r="H596" s="269"/>
      <c r="I596" s="269"/>
      <c r="J596" s="269"/>
      <c r="K596" s="269"/>
      <c r="L596" s="269"/>
      <c r="M596" s="268"/>
      <c r="N596" s="269"/>
      <c r="O596" s="269"/>
      <c r="P596" s="269"/>
      <c r="Q596" s="269"/>
      <c r="R596" s="269"/>
      <c r="S596" s="269"/>
      <c r="T596" s="269"/>
      <c r="U596" s="269"/>
      <c r="V596" s="269"/>
      <c r="W596" s="269"/>
      <c r="X596" s="269"/>
      <c r="Y596" s="269"/>
      <c r="Z596" s="269"/>
    </row>
    <row r="597" spans="1:26" ht="13.5" customHeight="1">
      <c r="A597" s="269"/>
      <c r="B597" s="269"/>
      <c r="C597" s="269"/>
      <c r="D597" s="269"/>
      <c r="E597" s="269"/>
      <c r="F597" s="269"/>
      <c r="G597" s="269"/>
      <c r="H597" s="269"/>
      <c r="I597" s="269"/>
      <c r="J597" s="269"/>
      <c r="K597" s="269"/>
      <c r="L597" s="269"/>
      <c r="M597" s="268"/>
      <c r="N597" s="269"/>
      <c r="O597" s="269"/>
      <c r="P597" s="269"/>
      <c r="Q597" s="269"/>
      <c r="R597" s="269"/>
      <c r="S597" s="269"/>
      <c r="T597" s="269"/>
      <c r="U597" s="269"/>
      <c r="V597" s="269"/>
      <c r="W597" s="269"/>
      <c r="X597" s="269"/>
      <c r="Y597" s="269"/>
      <c r="Z597" s="269"/>
    </row>
    <row r="598" spans="1:26" ht="13.5" customHeight="1">
      <c r="A598" s="269"/>
      <c r="B598" s="269"/>
      <c r="C598" s="269"/>
      <c r="D598" s="269"/>
      <c r="E598" s="269"/>
      <c r="F598" s="269"/>
      <c r="G598" s="269"/>
      <c r="H598" s="269"/>
      <c r="I598" s="269"/>
      <c r="J598" s="269"/>
      <c r="K598" s="269"/>
      <c r="L598" s="269"/>
      <c r="M598" s="268"/>
      <c r="N598" s="269"/>
      <c r="O598" s="269"/>
      <c r="P598" s="269"/>
      <c r="Q598" s="269"/>
      <c r="R598" s="269"/>
      <c r="S598" s="269"/>
      <c r="T598" s="269"/>
      <c r="U598" s="269"/>
      <c r="V598" s="269"/>
      <c r="W598" s="269"/>
      <c r="X598" s="269"/>
      <c r="Y598" s="269"/>
      <c r="Z598" s="269"/>
    </row>
    <row r="599" spans="1:26" ht="13.5" customHeight="1">
      <c r="A599" s="269"/>
      <c r="B599" s="269"/>
      <c r="C599" s="269"/>
      <c r="D599" s="269"/>
      <c r="E599" s="269"/>
      <c r="F599" s="269"/>
      <c r="G599" s="269"/>
      <c r="H599" s="269"/>
      <c r="I599" s="269"/>
      <c r="J599" s="269"/>
      <c r="K599" s="269"/>
      <c r="L599" s="269"/>
      <c r="M599" s="268"/>
      <c r="N599" s="269"/>
      <c r="O599" s="269"/>
      <c r="P599" s="269"/>
      <c r="Q599" s="269"/>
      <c r="R599" s="269"/>
      <c r="S599" s="269"/>
      <c r="T599" s="269"/>
      <c r="U599" s="269"/>
      <c r="V599" s="269"/>
      <c r="W599" s="269"/>
      <c r="X599" s="269"/>
      <c r="Y599" s="269"/>
      <c r="Z599" s="269"/>
    </row>
    <row r="600" spans="1:26" ht="13.5" customHeight="1">
      <c r="A600" s="269"/>
      <c r="B600" s="269"/>
      <c r="C600" s="269"/>
      <c r="D600" s="269"/>
      <c r="E600" s="269"/>
      <c r="F600" s="269"/>
      <c r="G600" s="269"/>
      <c r="H600" s="269"/>
      <c r="I600" s="269"/>
      <c r="J600" s="269"/>
      <c r="K600" s="269"/>
      <c r="L600" s="269"/>
      <c r="M600" s="268"/>
      <c r="N600" s="269"/>
      <c r="O600" s="269"/>
      <c r="P600" s="269"/>
      <c r="Q600" s="269"/>
      <c r="R600" s="269"/>
      <c r="S600" s="269"/>
      <c r="T600" s="269"/>
      <c r="U600" s="269"/>
      <c r="V600" s="269"/>
      <c r="W600" s="269"/>
      <c r="X600" s="269"/>
      <c r="Y600" s="269"/>
      <c r="Z600" s="269"/>
    </row>
    <row r="601" spans="1:26" ht="13.5" customHeight="1">
      <c r="A601" s="269"/>
      <c r="B601" s="269"/>
      <c r="C601" s="269"/>
      <c r="D601" s="269"/>
      <c r="E601" s="269"/>
      <c r="F601" s="269"/>
      <c r="G601" s="269"/>
      <c r="H601" s="269"/>
      <c r="I601" s="269"/>
      <c r="J601" s="269"/>
      <c r="K601" s="269"/>
      <c r="L601" s="269"/>
      <c r="M601" s="268"/>
      <c r="N601" s="269"/>
      <c r="O601" s="269"/>
      <c r="P601" s="269"/>
      <c r="Q601" s="269"/>
      <c r="R601" s="269"/>
      <c r="S601" s="269"/>
      <c r="T601" s="269"/>
      <c r="U601" s="269"/>
      <c r="V601" s="269"/>
      <c r="W601" s="269"/>
      <c r="X601" s="269"/>
      <c r="Y601" s="269"/>
      <c r="Z601" s="269"/>
    </row>
    <row r="602" spans="1:26" ht="13.5" customHeight="1">
      <c r="A602" s="269"/>
      <c r="B602" s="269"/>
      <c r="C602" s="269"/>
      <c r="D602" s="269"/>
      <c r="E602" s="269"/>
      <c r="F602" s="269"/>
      <c r="G602" s="269"/>
      <c r="H602" s="269"/>
      <c r="I602" s="269"/>
      <c r="J602" s="269"/>
      <c r="K602" s="269"/>
      <c r="L602" s="269"/>
      <c r="M602" s="268"/>
      <c r="N602" s="269"/>
      <c r="O602" s="269"/>
      <c r="P602" s="269"/>
      <c r="Q602" s="269"/>
      <c r="R602" s="269"/>
      <c r="S602" s="269"/>
      <c r="T602" s="269"/>
      <c r="U602" s="269"/>
      <c r="V602" s="269"/>
      <c r="W602" s="269"/>
      <c r="X602" s="269"/>
      <c r="Y602" s="269"/>
      <c r="Z602" s="269"/>
    </row>
    <row r="603" spans="1:26" ht="13.5" customHeight="1">
      <c r="A603" s="269"/>
      <c r="B603" s="269"/>
      <c r="C603" s="269"/>
      <c r="D603" s="269"/>
      <c r="E603" s="269"/>
      <c r="F603" s="269"/>
      <c r="G603" s="269"/>
      <c r="H603" s="269"/>
      <c r="I603" s="269"/>
      <c r="J603" s="269"/>
      <c r="K603" s="269"/>
      <c r="L603" s="269"/>
      <c r="M603" s="268"/>
      <c r="N603" s="269"/>
      <c r="O603" s="269"/>
      <c r="P603" s="269"/>
      <c r="Q603" s="269"/>
      <c r="R603" s="269"/>
      <c r="S603" s="269"/>
      <c r="T603" s="269"/>
      <c r="U603" s="269"/>
      <c r="V603" s="269"/>
      <c r="W603" s="269"/>
      <c r="X603" s="269"/>
      <c r="Y603" s="269"/>
      <c r="Z603" s="269"/>
    </row>
    <row r="604" spans="1:26" ht="13.5" customHeight="1">
      <c r="A604" s="269"/>
      <c r="B604" s="269"/>
      <c r="C604" s="269"/>
      <c r="D604" s="269"/>
      <c r="E604" s="269"/>
      <c r="F604" s="269"/>
      <c r="G604" s="269"/>
      <c r="H604" s="269"/>
      <c r="I604" s="269"/>
      <c r="J604" s="269"/>
      <c r="K604" s="269"/>
      <c r="L604" s="269"/>
      <c r="M604" s="268"/>
      <c r="N604" s="269"/>
      <c r="O604" s="269"/>
      <c r="P604" s="269"/>
      <c r="Q604" s="269"/>
      <c r="R604" s="269"/>
      <c r="S604" s="269"/>
      <c r="T604" s="269"/>
      <c r="U604" s="269"/>
      <c r="V604" s="269"/>
      <c r="W604" s="269"/>
      <c r="X604" s="269"/>
      <c r="Y604" s="269"/>
      <c r="Z604" s="269"/>
    </row>
    <row r="605" spans="1:26" ht="13.5" customHeight="1">
      <c r="A605" s="269"/>
      <c r="B605" s="269"/>
      <c r="C605" s="269"/>
      <c r="D605" s="269"/>
      <c r="E605" s="269"/>
      <c r="F605" s="269"/>
      <c r="G605" s="269"/>
      <c r="H605" s="269"/>
      <c r="I605" s="269"/>
      <c r="J605" s="269"/>
      <c r="K605" s="269"/>
      <c r="L605" s="269"/>
      <c r="M605" s="268"/>
      <c r="N605" s="269"/>
      <c r="O605" s="269"/>
      <c r="P605" s="269"/>
      <c r="Q605" s="269"/>
      <c r="R605" s="269"/>
      <c r="S605" s="269"/>
      <c r="T605" s="269"/>
      <c r="U605" s="269"/>
      <c r="V605" s="269"/>
      <c r="W605" s="269"/>
      <c r="X605" s="269"/>
      <c r="Y605" s="269"/>
      <c r="Z605" s="269"/>
    </row>
    <row r="606" spans="1:26" ht="13.5" customHeight="1">
      <c r="A606" s="269"/>
      <c r="B606" s="269"/>
      <c r="C606" s="269"/>
      <c r="D606" s="269"/>
      <c r="E606" s="269"/>
      <c r="F606" s="269"/>
      <c r="G606" s="269"/>
      <c r="H606" s="269"/>
      <c r="I606" s="269"/>
      <c r="J606" s="269"/>
      <c r="K606" s="269"/>
      <c r="L606" s="269"/>
      <c r="M606" s="268"/>
      <c r="N606" s="269"/>
      <c r="O606" s="269"/>
      <c r="P606" s="269"/>
      <c r="Q606" s="269"/>
      <c r="R606" s="269"/>
      <c r="S606" s="269"/>
      <c r="T606" s="269"/>
      <c r="U606" s="269"/>
      <c r="V606" s="269"/>
      <c r="W606" s="269"/>
      <c r="X606" s="269"/>
      <c r="Y606" s="269"/>
      <c r="Z606" s="269"/>
    </row>
    <row r="607" spans="1:26" ht="13.5" customHeight="1">
      <c r="A607" s="269"/>
      <c r="B607" s="269"/>
      <c r="C607" s="269"/>
      <c r="D607" s="269"/>
      <c r="E607" s="269"/>
      <c r="F607" s="269"/>
      <c r="G607" s="269"/>
      <c r="H607" s="269"/>
      <c r="I607" s="269"/>
      <c r="J607" s="269"/>
      <c r="K607" s="269"/>
      <c r="L607" s="269"/>
      <c r="M607" s="268"/>
      <c r="N607" s="269"/>
      <c r="O607" s="269"/>
      <c r="P607" s="269"/>
      <c r="Q607" s="269"/>
      <c r="R607" s="269"/>
      <c r="S607" s="269"/>
      <c r="T607" s="269"/>
      <c r="U607" s="269"/>
      <c r="V607" s="269"/>
      <c r="W607" s="269"/>
      <c r="X607" s="269"/>
      <c r="Y607" s="269"/>
      <c r="Z607" s="269"/>
    </row>
    <row r="608" spans="1:26" ht="13.5" customHeight="1">
      <c r="A608" s="269"/>
      <c r="B608" s="269"/>
      <c r="C608" s="269"/>
      <c r="D608" s="269"/>
      <c r="E608" s="269"/>
      <c r="F608" s="269"/>
      <c r="G608" s="269"/>
      <c r="H608" s="269"/>
      <c r="I608" s="269"/>
      <c r="J608" s="269"/>
      <c r="K608" s="269"/>
      <c r="L608" s="269"/>
      <c r="M608" s="268"/>
      <c r="N608" s="269"/>
      <c r="O608" s="269"/>
      <c r="P608" s="269"/>
      <c r="Q608" s="269"/>
      <c r="R608" s="269"/>
      <c r="S608" s="269"/>
      <c r="T608" s="269"/>
      <c r="U608" s="269"/>
      <c r="V608" s="269"/>
      <c r="W608" s="269"/>
      <c r="X608" s="269"/>
      <c r="Y608" s="269"/>
      <c r="Z608" s="269"/>
    </row>
    <row r="609" spans="1:26" ht="13.5" customHeight="1">
      <c r="A609" s="269"/>
      <c r="B609" s="269"/>
      <c r="C609" s="269"/>
      <c r="D609" s="269"/>
      <c r="E609" s="269"/>
      <c r="F609" s="269"/>
      <c r="G609" s="269"/>
      <c r="H609" s="269"/>
      <c r="I609" s="269"/>
      <c r="J609" s="269"/>
      <c r="K609" s="269"/>
      <c r="L609" s="269"/>
      <c r="M609" s="268"/>
      <c r="N609" s="269"/>
      <c r="O609" s="269"/>
      <c r="P609" s="269"/>
      <c r="Q609" s="269"/>
      <c r="R609" s="269"/>
      <c r="S609" s="269"/>
      <c r="T609" s="269"/>
      <c r="U609" s="269"/>
      <c r="V609" s="269"/>
      <c r="W609" s="269"/>
      <c r="X609" s="269"/>
      <c r="Y609" s="269"/>
      <c r="Z609" s="269"/>
    </row>
    <row r="610" spans="1:26" ht="13.5" customHeight="1">
      <c r="A610" s="269"/>
      <c r="B610" s="269"/>
      <c r="C610" s="269"/>
      <c r="D610" s="269"/>
      <c r="E610" s="269"/>
      <c r="F610" s="269"/>
      <c r="G610" s="269"/>
      <c r="H610" s="269"/>
      <c r="I610" s="269"/>
      <c r="J610" s="269"/>
      <c r="K610" s="269"/>
      <c r="L610" s="269"/>
      <c r="M610" s="268"/>
      <c r="N610" s="269"/>
      <c r="O610" s="269"/>
      <c r="P610" s="269"/>
      <c r="Q610" s="269"/>
      <c r="R610" s="269"/>
      <c r="S610" s="269"/>
      <c r="T610" s="269"/>
      <c r="U610" s="269"/>
      <c r="V610" s="269"/>
      <c r="W610" s="269"/>
      <c r="X610" s="269"/>
      <c r="Y610" s="269"/>
      <c r="Z610" s="269"/>
    </row>
    <row r="611" spans="1:26" ht="13.5" customHeight="1">
      <c r="A611" s="269"/>
      <c r="B611" s="269"/>
      <c r="C611" s="269"/>
      <c r="D611" s="269"/>
      <c r="E611" s="269"/>
      <c r="F611" s="269"/>
      <c r="G611" s="269"/>
      <c r="H611" s="269"/>
      <c r="I611" s="269"/>
      <c r="J611" s="269"/>
      <c r="K611" s="269"/>
      <c r="L611" s="269"/>
      <c r="M611" s="268"/>
      <c r="N611" s="269"/>
      <c r="O611" s="269"/>
      <c r="P611" s="269"/>
      <c r="Q611" s="269"/>
      <c r="R611" s="269"/>
      <c r="S611" s="269"/>
      <c r="T611" s="269"/>
      <c r="U611" s="269"/>
      <c r="V611" s="269"/>
      <c r="W611" s="269"/>
      <c r="X611" s="269"/>
      <c r="Y611" s="269"/>
      <c r="Z611" s="269"/>
    </row>
    <row r="612" spans="1:26" ht="13.5" customHeight="1">
      <c r="A612" s="269"/>
      <c r="B612" s="269"/>
      <c r="C612" s="269"/>
      <c r="D612" s="269"/>
      <c r="E612" s="269"/>
      <c r="F612" s="269"/>
      <c r="G612" s="269"/>
      <c r="H612" s="269"/>
      <c r="I612" s="269"/>
      <c r="J612" s="269"/>
      <c r="K612" s="269"/>
      <c r="L612" s="269"/>
      <c r="M612" s="268"/>
      <c r="N612" s="269"/>
      <c r="O612" s="269"/>
      <c r="P612" s="269"/>
      <c r="Q612" s="269"/>
      <c r="R612" s="269"/>
      <c r="S612" s="269"/>
      <c r="T612" s="269"/>
      <c r="U612" s="269"/>
      <c r="V612" s="269"/>
      <c r="W612" s="269"/>
      <c r="X612" s="269"/>
      <c r="Y612" s="269"/>
      <c r="Z612" s="269"/>
    </row>
    <row r="613" spans="1:26" ht="13.5" customHeight="1">
      <c r="A613" s="269"/>
      <c r="B613" s="269"/>
      <c r="C613" s="269"/>
      <c r="D613" s="269"/>
      <c r="E613" s="269"/>
      <c r="F613" s="269"/>
      <c r="G613" s="269"/>
      <c r="H613" s="269"/>
      <c r="I613" s="269"/>
      <c r="J613" s="269"/>
      <c r="K613" s="269"/>
      <c r="L613" s="269"/>
      <c r="M613" s="268"/>
      <c r="N613" s="269"/>
      <c r="O613" s="269"/>
      <c r="P613" s="269"/>
      <c r="Q613" s="269"/>
      <c r="R613" s="269"/>
      <c r="S613" s="269"/>
      <c r="T613" s="269"/>
      <c r="U613" s="269"/>
      <c r="V613" s="269"/>
      <c r="W613" s="269"/>
      <c r="X613" s="269"/>
      <c r="Y613" s="269"/>
      <c r="Z613" s="269"/>
    </row>
    <row r="614" spans="1:26" ht="13.5" customHeight="1">
      <c r="A614" s="269"/>
      <c r="B614" s="269"/>
      <c r="C614" s="269"/>
      <c r="D614" s="269"/>
      <c r="E614" s="269"/>
      <c r="F614" s="269"/>
      <c r="G614" s="269"/>
      <c r="H614" s="269"/>
      <c r="I614" s="269"/>
      <c r="J614" s="269"/>
      <c r="K614" s="269"/>
      <c r="L614" s="269"/>
      <c r="M614" s="268"/>
      <c r="N614" s="269"/>
      <c r="O614" s="269"/>
      <c r="P614" s="269"/>
      <c r="Q614" s="269"/>
      <c r="R614" s="269"/>
      <c r="S614" s="269"/>
      <c r="T614" s="269"/>
      <c r="U614" s="269"/>
      <c r="V614" s="269"/>
      <c r="W614" s="269"/>
      <c r="X614" s="269"/>
      <c r="Y614" s="269"/>
      <c r="Z614" s="269"/>
    </row>
    <row r="615" spans="1:26" ht="13.5" customHeight="1">
      <c r="A615" s="269"/>
      <c r="B615" s="269"/>
      <c r="C615" s="269"/>
      <c r="D615" s="269"/>
      <c r="E615" s="269"/>
      <c r="F615" s="269"/>
      <c r="G615" s="269"/>
      <c r="H615" s="269"/>
      <c r="I615" s="269"/>
      <c r="J615" s="269"/>
      <c r="K615" s="269"/>
      <c r="L615" s="269"/>
      <c r="M615" s="268"/>
      <c r="N615" s="269"/>
      <c r="O615" s="269"/>
      <c r="P615" s="269"/>
      <c r="Q615" s="269"/>
      <c r="R615" s="269"/>
      <c r="S615" s="269"/>
      <c r="T615" s="269"/>
      <c r="U615" s="269"/>
      <c r="V615" s="269"/>
      <c r="W615" s="269"/>
      <c r="X615" s="269"/>
      <c r="Y615" s="269"/>
      <c r="Z615" s="269"/>
    </row>
    <row r="616" spans="1:26" ht="13.5" customHeight="1">
      <c r="A616" s="269"/>
      <c r="B616" s="269"/>
      <c r="C616" s="269"/>
      <c r="D616" s="269"/>
      <c r="E616" s="269"/>
      <c r="F616" s="269"/>
      <c r="G616" s="269"/>
      <c r="H616" s="269"/>
      <c r="I616" s="269"/>
      <c r="J616" s="269"/>
      <c r="K616" s="269"/>
      <c r="L616" s="269"/>
      <c r="M616" s="268"/>
      <c r="N616" s="269"/>
      <c r="O616" s="269"/>
      <c r="P616" s="269"/>
      <c r="Q616" s="269"/>
      <c r="R616" s="269"/>
      <c r="S616" s="269"/>
      <c r="T616" s="269"/>
      <c r="U616" s="269"/>
      <c r="V616" s="269"/>
      <c r="W616" s="269"/>
      <c r="X616" s="269"/>
      <c r="Y616" s="269"/>
      <c r="Z616" s="269"/>
    </row>
    <row r="617" spans="1:26" ht="13.5" customHeight="1">
      <c r="A617" s="269"/>
      <c r="B617" s="269"/>
      <c r="C617" s="269"/>
      <c r="D617" s="269"/>
      <c r="E617" s="269"/>
      <c r="F617" s="269"/>
      <c r="G617" s="269"/>
      <c r="H617" s="269"/>
      <c r="I617" s="269"/>
      <c r="J617" s="269"/>
      <c r="K617" s="269"/>
      <c r="L617" s="269"/>
      <c r="M617" s="268"/>
      <c r="N617" s="269"/>
      <c r="O617" s="269"/>
      <c r="P617" s="269"/>
      <c r="Q617" s="269"/>
      <c r="R617" s="269"/>
      <c r="S617" s="269"/>
      <c r="T617" s="269"/>
      <c r="U617" s="269"/>
      <c r="V617" s="269"/>
      <c r="W617" s="269"/>
      <c r="X617" s="269"/>
      <c r="Y617" s="269"/>
      <c r="Z617" s="269"/>
    </row>
    <row r="618" spans="1:26" ht="13.5" customHeight="1">
      <c r="A618" s="269"/>
      <c r="B618" s="269"/>
      <c r="C618" s="269"/>
      <c r="D618" s="269"/>
      <c r="E618" s="269"/>
      <c r="F618" s="269"/>
      <c r="G618" s="269"/>
      <c r="H618" s="269"/>
      <c r="I618" s="269"/>
      <c r="J618" s="269"/>
      <c r="K618" s="269"/>
      <c r="L618" s="269"/>
      <c r="M618" s="268"/>
      <c r="N618" s="269"/>
      <c r="O618" s="269"/>
      <c r="P618" s="269"/>
      <c r="Q618" s="269"/>
      <c r="R618" s="269"/>
      <c r="S618" s="269"/>
      <c r="T618" s="269"/>
      <c r="U618" s="269"/>
      <c r="V618" s="269"/>
      <c r="W618" s="269"/>
      <c r="X618" s="269"/>
      <c r="Y618" s="269"/>
      <c r="Z618" s="269"/>
    </row>
    <row r="619" spans="1:26" ht="13.5" customHeight="1">
      <c r="A619" s="269"/>
      <c r="B619" s="269"/>
      <c r="C619" s="269"/>
      <c r="D619" s="269"/>
      <c r="E619" s="269"/>
      <c r="F619" s="269"/>
      <c r="G619" s="269"/>
      <c r="H619" s="269"/>
      <c r="I619" s="269"/>
      <c r="J619" s="269"/>
      <c r="K619" s="269"/>
      <c r="L619" s="269"/>
      <c r="M619" s="268"/>
      <c r="N619" s="269"/>
      <c r="O619" s="269"/>
      <c r="P619" s="269"/>
      <c r="Q619" s="269"/>
      <c r="R619" s="269"/>
      <c r="S619" s="269"/>
      <c r="T619" s="269"/>
      <c r="U619" s="269"/>
      <c r="V619" s="269"/>
      <c r="W619" s="269"/>
      <c r="X619" s="269"/>
      <c r="Y619" s="269"/>
      <c r="Z619" s="269"/>
    </row>
    <row r="620" spans="1:26" ht="13.5" customHeight="1">
      <c r="A620" s="269"/>
      <c r="B620" s="269"/>
      <c r="C620" s="269"/>
      <c r="D620" s="269"/>
      <c r="E620" s="269"/>
      <c r="F620" s="269"/>
      <c r="G620" s="269"/>
      <c r="H620" s="269"/>
      <c r="I620" s="269"/>
      <c r="J620" s="269"/>
      <c r="K620" s="269"/>
      <c r="L620" s="269"/>
      <c r="M620" s="268"/>
      <c r="N620" s="269"/>
      <c r="O620" s="269"/>
      <c r="P620" s="269"/>
      <c r="Q620" s="269"/>
      <c r="R620" s="269"/>
      <c r="S620" s="269"/>
      <c r="T620" s="269"/>
      <c r="U620" s="269"/>
      <c r="V620" s="269"/>
      <c r="W620" s="269"/>
      <c r="X620" s="269"/>
      <c r="Y620" s="269"/>
      <c r="Z620" s="269"/>
    </row>
    <row r="621" spans="1:26" ht="13.5" customHeight="1">
      <c r="A621" s="269"/>
      <c r="B621" s="269"/>
      <c r="C621" s="269"/>
      <c r="D621" s="269"/>
      <c r="E621" s="269"/>
      <c r="F621" s="269"/>
      <c r="G621" s="269"/>
      <c r="H621" s="269"/>
      <c r="I621" s="269"/>
      <c r="J621" s="269"/>
      <c r="K621" s="269"/>
      <c r="L621" s="269"/>
      <c r="M621" s="268"/>
      <c r="N621" s="269"/>
      <c r="O621" s="269"/>
      <c r="P621" s="269"/>
      <c r="Q621" s="269"/>
      <c r="R621" s="269"/>
      <c r="S621" s="269"/>
      <c r="T621" s="269"/>
      <c r="U621" s="269"/>
      <c r="V621" s="269"/>
      <c r="W621" s="269"/>
      <c r="X621" s="269"/>
      <c r="Y621" s="269"/>
      <c r="Z621" s="269"/>
    </row>
    <row r="622" spans="1:26" ht="13.5" customHeight="1">
      <c r="A622" s="269"/>
      <c r="B622" s="269"/>
      <c r="C622" s="269"/>
      <c r="D622" s="269"/>
      <c r="E622" s="269"/>
      <c r="F622" s="269"/>
      <c r="G622" s="269"/>
      <c r="H622" s="269"/>
      <c r="I622" s="269"/>
      <c r="J622" s="269"/>
      <c r="K622" s="269"/>
      <c r="L622" s="269"/>
      <c r="M622" s="268"/>
      <c r="N622" s="269"/>
      <c r="O622" s="269"/>
      <c r="P622" s="269"/>
      <c r="Q622" s="269"/>
      <c r="R622" s="269"/>
      <c r="S622" s="269"/>
      <c r="T622" s="269"/>
      <c r="U622" s="269"/>
      <c r="V622" s="269"/>
      <c r="W622" s="269"/>
      <c r="X622" s="269"/>
      <c r="Y622" s="269"/>
      <c r="Z622" s="269"/>
    </row>
    <row r="623" spans="1:26" ht="13.5" customHeight="1">
      <c r="A623" s="269"/>
      <c r="B623" s="269"/>
      <c r="C623" s="269"/>
      <c r="D623" s="269"/>
      <c r="E623" s="269"/>
      <c r="F623" s="269"/>
      <c r="G623" s="269"/>
      <c r="H623" s="269"/>
      <c r="I623" s="269"/>
      <c r="J623" s="269"/>
      <c r="K623" s="269"/>
      <c r="L623" s="269"/>
      <c r="M623" s="268"/>
      <c r="N623" s="269"/>
      <c r="O623" s="269"/>
      <c r="P623" s="269"/>
      <c r="Q623" s="269"/>
      <c r="R623" s="269"/>
      <c r="S623" s="269"/>
      <c r="T623" s="269"/>
      <c r="U623" s="269"/>
      <c r="V623" s="269"/>
      <c r="W623" s="269"/>
      <c r="X623" s="269"/>
      <c r="Y623" s="269"/>
      <c r="Z623" s="269"/>
    </row>
    <row r="624" spans="1:26" ht="13.5" customHeight="1">
      <c r="A624" s="269"/>
      <c r="B624" s="269"/>
      <c r="C624" s="269"/>
      <c r="D624" s="269"/>
      <c r="E624" s="269"/>
      <c r="F624" s="269"/>
      <c r="G624" s="269"/>
      <c r="H624" s="269"/>
      <c r="I624" s="269"/>
      <c r="J624" s="269"/>
      <c r="K624" s="269"/>
      <c r="L624" s="269"/>
      <c r="M624" s="268"/>
      <c r="N624" s="269"/>
      <c r="O624" s="269"/>
      <c r="P624" s="269"/>
      <c r="Q624" s="269"/>
      <c r="R624" s="269"/>
      <c r="S624" s="269"/>
      <c r="T624" s="269"/>
      <c r="U624" s="269"/>
      <c r="V624" s="269"/>
      <c r="W624" s="269"/>
      <c r="X624" s="269"/>
      <c r="Y624" s="269"/>
      <c r="Z624" s="269"/>
    </row>
    <row r="625" spans="1:26" ht="13.5" customHeight="1">
      <c r="A625" s="269"/>
      <c r="B625" s="269"/>
      <c r="C625" s="269"/>
      <c r="D625" s="269"/>
      <c r="E625" s="269"/>
      <c r="F625" s="269"/>
      <c r="G625" s="269"/>
      <c r="H625" s="269"/>
      <c r="I625" s="269"/>
      <c r="J625" s="269"/>
      <c r="K625" s="269"/>
      <c r="L625" s="269"/>
      <c r="M625" s="268"/>
      <c r="N625" s="269"/>
      <c r="O625" s="269"/>
      <c r="P625" s="269"/>
      <c r="Q625" s="269"/>
      <c r="R625" s="269"/>
      <c r="S625" s="269"/>
      <c r="T625" s="269"/>
      <c r="U625" s="269"/>
      <c r="V625" s="269"/>
      <c r="W625" s="269"/>
      <c r="X625" s="269"/>
      <c r="Y625" s="269"/>
      <c r="Z625" s="269"/>
    </row>
    <row r="626" spans="1:26" ht="13.5" customHeight="1">
      <c r="A626" s="269"/>
      <c r="B626" s="269"/>
      <c r="C626" s="269"/>
      <c r="D626" s="269"/>
      <c r="E626" s="269"/>
      <c r="F626" s="269"/>
      <c r="G626" s="269"/>
      <c r="H626" s="269"/>
      <c r="I626" s="269"/>
      <c r="J626" s="269"/>
      <c r="K626" s="269"/>
      <c r="L626" s="269"/>
      <c r="M626" s="268"/>
      <c r="N626" s="269"/>
      <c r="O626" s="269"/>
      <c r="P626" s="269"/>
      <c r="Q626" s="269"/>
      <c r="R626" s="269"/>
      <c r="S626" s="269"/>
      <c r="T626" s="269"/>
      <c r="U626" s="269"/>
      <c r="V626" s="269"/>
      <c r="W626" s="269"/>
      <c r="X626" s="269"/>
      <c r="Y626" s="269"/>
      <c r="Z626" s="269"/>
    </row>
    <row r="627" spans="1:26" ht="13.5" customHeight="1">
      <c r="A627" s="269"/>
      <c r="B627" s="269"/>
      <c r="C627" s="269"/>
      <c r="D627" s="269"/>
      <c r="E627" s="269"/>
      <c r="F627" s="269"/>
      <c r="G627" s="269"/>
      <c r="H627" s="269"/>
      <c r="I627" s="269"/>
      <c r="J627" s="269"/>
      <c r="K627" s="269"/>
      <c r="L627" s="269"/>
      <c r="M627" s="268"/>
      <c r="N627" s="269"/>
      <c r="O627" s="269"/>
      <c r="P627" s="269"/>
      <c r="Q627" s="269"/>
      <c r="R627" s="269"/>
      <c r="S627" s="269"/>
      <c r="T627" s="269"/>
      <c r="U627" s="269"/>
      <c r="V627" s="269"/>
      <c r="W627" s="269"/>
      <c r="X627" s="269"/>
      <c r="Y627" s="269"/>
      <c r="Z627" s="269"/>
    </row>
    <row r="628" spans="1:26" ht="13.5" customHeight="1">
      <c r="A628" s="269"/>
      <c r="B628" s="269"/>
      <c r="C628" s="269"/>
      <c r="D628" s="269"/>
      <c r="E628" s="269"/>
      <c r="F628" s="269"/>
      <c r="G628" s="269"/>
      <c r="H628" s="269"/>
      <c r="I628" s="269"/>
      <c r="J628" s="269"/>
      <c r="K628" s="269"/>
      <c r="L628" s="269"/>
      <c r="M628" s="268"/>
      <c r="N628" s="269"/>
      <c r="O628" s="269"/>
      <c r="P628" s="269"/>
      <c r="Q628" s="269"/>
      <c r="R628" s="269"/>
      <c r="S628" s="269"/>
      <c r="T628" s="269"/>
      <c r="U628" s="269"/>
      <c r="V628" s="269"/>
      <c r="W628" s="269"/>
      <c r="X628" s="269"/>
      <c r="Y628" s="269"/>
      <c r="Z628" s="269"/>
    </row>
    <row r="629" spans="1:26" ht="13.5" customHeight="1">
      <c r="A629" s="269"/>
      <c r="B629" s="269"/>
      <c r="C629" s="269"/>
      <c r="D629" s="269"/>
      <c r="E629" s="269"/>
      <c r="F629" s="269"/>
      <c r="G629" s="269"/>
      <c r="H629" s="269"/>
      <c r="I629" s="269"/>
      <c r="J629" s="269"/>
      <c r="K629" s="269"/>
      <c r="L629" s="269"/>
      <c r="M629" s="268"/>
      <c r="N629" s="269"/>
      <c r="O629" s="269"/>
      <c r="P629" s="269"/>
      <c r="Q629" s="269"/>
      <c r="R629" s="269"/>
      <c r="S629" s="269"/>
      <c r="T629" s="269"/>
      <c r="U629" s="269"/>
      <c r="V629" s="269"/>
      <c r="W629" s="269"/>
      <c r="X629" s="269"/>
      <c r="Y629" s="269"/>
      <c r="Z629" s="269"/>
    </row>
    <row r="630" spans="1:26" ht="13.5" customHeight="1">
      <c r="A630" s="269"/>
      <c r="B630" s="269"/>
      <c r="C630" s="269"/>
      <c r="D630" s="269"/>
      <c r="E630" s="269"/>
      <c r="F630" s="269"/>
      <c r="G630" s="269"/>
      <c r="H630" s="269"/>
      <c r="I630" s="269"/>
      <c r="J630" s="269"/>
      <c r="K630" s="269"/>
      <c r="L630" s="269"/>
      <c r="M630" s="268"/>
      <c r="N630" s="269"/>
      <c r="O630" s="269"/>
      <c r="P630" s="269"/>
      <c r="Q630" s="269"/>
      <c r="R630" s="269"/>
      <c r="S630" s="269"/>
      <c r="T630" s="269"/>
      <c r="U630" s="269"/>
      <c r="V630" s="269"/>
      <c r="W630" s="269"/>
      <c r="X630" s="269"/>
      <c r="Y630" s="269"/>
      <c r="Z630" s="269"/>
    </row>
    <row r="631" spans="1:26" ht="13.5" customHeight="1">
      <c r="A631" s="269"/>
      <c r="B631" s="269"/>
      <c r="C631" s="269"/>
      <c r="D631" s="269"/>
      <c r="E631" s="269"/>
      <c r="F631" s="269"/>
      <c r="G631" s="269"/>
      <c r="H631" s="269"/>
      <c r="I631" s="269"/>
      <c r="J631" s="269"/>
      <c r="K631" s="269"/>
      <c r="L631" s="269"/>
      <c r="M631" s="268"/>
      <c r="N631" s="269"/>
      <c r="O631" s="269"/>
      <c r="P631" s="269"/>
      <c r="Q631" s="269"/>
      <c r="R631" s="269"/>
      <c r="S631" s="269"/>
      <c r="T631" s="269"/>
      <c r="U631" s="269"/>
      <c r="V631" s="269"/>
      <c r="W631" s="269"/>
      <c r="X631" s="269"/>
      <c r="Y631" s="269"/>
      <c r="Z631" s="269"/>
    </row>
    <row r="632" spans="1:26" ht="13.5" customHeight="1">
      <c r="A632" s="269"/>
      <c r="B632" s="269"/>
      <c r="C632" s="269"/>
      <c r="D632" s="269"/>
      <c r="E632" s="269"/>
      <c r="F632" s="269"/>
      <c r="G632" s="269"/>
      <c r="H632" s="269"/>
      <c r="I632" s="269"/>
      <c r="J632" s="269"/>
      <c r="K632" s="269"/>
      <c r="L632" s="269"/>
      <c r="M632" s="268"/>
      <c r="N632" s="269"/>
      <c r="O632" s="269"/>
      <c r="P632" s="269"/>
      <c r="Q632" s="269"/>
      <c r="R632" s="269"/>
      <c r="S632" s="269"/>
      <c r="T632" s="269"/>
      <c r="U632" s="269"/>
      <c r="V632" s="269"/>
      <c r="W632" s="269"/>
      <c r="X632" s="269"/>
      <c r="Y632" s="269"/>
      <c r="Z632" s="269"/>
    </row>
    <row r="633" spans="1:26" ht="13.5" customHeight="1">
      <c r="A633" s="269"/>
      <c r="B633" s="269"/>
      <c r="C633" s="269"/>
      <c r="D633" s="269"/>
      <c r="E633" s="269"/>
      <c r="F633" s="269"/>
      <c r="G633" s="269"/>
      <c r="H633" s="269"/>
      <c r="I633" s="269"/>
      <c r="J633" s="269"/>
      <c r="K633" s="269"/>
      <c r="L633" s="269"/>
      <c r="M633" s="268"/>
      <c r="N633" s="269"/>
      <c r="O633" s="269"/>
      <c r="P633" s="269"/>
      <c r="Q633" s="269"/>
      <c r="R633" s="269"/>
      <c r="S633" s="269"/>
      <c r="T633" s="269"/>
      <c r="U633" s="269"/>
      <c r="V633" s="269"/>
      <c r="W633" s="269"/>
      <c r="X633" s="269"/>
      <c r="Y633" s="269"/>
      <c r="Z633" s="269"/>
    </row>
    <row r="634" spans="1:26" ht="13.5" customHeight="1">
      <c r="A634" s="269"/>
      <c r="B634" s="269"/>
      <c r="C634" s="269"/>
      <c r="D634" s="269"/>
      <c r="E634" s="269"/>
      <c r="F634" s="269"/>
      <c r="G634" s="269"/>
      <c r="H634" s="269"/>
      <c r="I634" s="269"/>
      <c r="J634" s="269"/>
      <c r="K634" s="269"/>
      <c r="L634" s="269"/>
      <c r="M634" s="268"/>
      <c r="N634" s="269"/>
      <c r="O634" s="269"/>
      <c r="P634" s="269"/>
      <c r="Q634" s="269"/>
      <c r="R634" s="269"/>
      <c r="S634" s="269"/>
      <c r="T634" s="269"/>
      <c r="U634" s="269"/>
      <c r="V634" s="269"/>
      <c r="W634" s="269"/>
      <c r="X634" s="269"/>
      <c r="Y634" s="269"/>
      <c r="Z634" s="269"/>
    </row>
    <row r="635" spans="1:26" ht="13.5" customHeight="1">
      <c r="A635" s="269"/>
      <c r="B635" s="269"/>
      <c r="C635" s="269"/>
      <c r="D635" s="269"/>
      <c r="E635" s="269"/>
      <c r="F635" s="269"/>
      <c r="G635" s="269"/>
      <c r="H635" s="269"/>
      <c r="I635" s="269"/>
      <c r="J635" s="269"/>
      <c r="K635" s="269"/>
      <c r="L635" s="269"/>
      <c r="M635" s="268"/>
      <c r="N635" s="269"/>
      <c r="O635" s="269"/>
      <c r="P635" s="269"/>
      <c r="Q635" s="269"/>
      <c r="R635" s="269"/>
      <c r="S635" s="269"/>
      <c r="T635" s="269"/>
      <c r="U635" s="269"/>
      <c r="V635" s="269"/>
      <c r="W635" s="269"/>
      <c r="X635" s="269"/>
      <c r="Y635" s="269"/>
      <c r="Z635" s="269"/>
    </row>
    <row r="636" spans="1:26" ht="13.5" customHeight="1">
      <c r="A636" s="269"/>
      <c r="B636" s="269"/>
      <c r="C636" s="269"/>
      <c r="D636" s="269"/>
      <c r="E636" s="269"/>
      <c r="F636" s="269"/>
      <c r="G636" s="269"/>
      <c r="H636" s="269"/>
      <c r="I636" s="269"/>
      <c r="J636" s="269"/>
      <c r="K636" s="269"/>
      <c r="L636" s="269"/>
      <c r="M636" s="268"/>
      <c r="N636" s="269"/>
      <c r="O636" s="269"/>
      <c r="P636" s="269"/>
      <c r="Q636" s="269"/>
      <c r="R636" s="269"/>
      <c r="S636" s="269"/>
      <c r="T636" s="269"/>
      <c r="U636" s="269"/>
      <c r="V636" s="269"/>
      <c r="W636" s="269"/>
      <c r="X636" s="269"/>
      <c r="Y636" s="269"/>
      <c r="Z636" s="269"/>
    </row>
    <row r="637" spans="1:26" ht="13.5" customHeight="1">
      <c r="A637" s="269"/>
      <c r="B637" s="269"/>
      <c r="C637" s="269"/>
      <c r="D637" s="269"/>
      <c r="E637" s="269"/>
      <c r="F637" s="269"/>
      <c r="G637" s="269"/>
      <c r="H637" s="269"/>
      <c r="I637" s="269"/>
      <c r="J637" s="269"/>
      <c r="K637" s="269"/>
      <c r="L637" s="269"/>
      <c r="M637" s="268"/>
      <c r="N637" s="269"/>
      <c r="O637" s="269"/>
      <c r="P637" s="269"/>
      <c r="Q637" s="269"/>
      <c r="R637" s="269"/>
      <c r="S637" s="269"/>
      <c r="T637" s="269"/>
      <c r="U637" s="269"/>
      <c r="V637" s="269"/>
      <c r="W637" s="269"/>
      <c r="X637" s="269"/>
      <c r="Y637" s="269"/>
      <c r="Z637" s="269"/>
    </row>
    <row r="638" spans="1:26" ht="13.5" customHeight="1">
      <c r="A638" s="269"/>
      <c r="B638" s="269"/>
      <c r="C638" s="269"/>
      <c r="D638" s="269"/>
      <c r="E638" s="269"/>
      <c r="F638" s="269"/>
      <c r="G638" s="269"/>
      <c r="H638" s="269"/>
      <c r="I638" s="269"/>
      <c r="J638" s="269"/>
      <c r="K638" s="269"/>
      <c r="L638" s="269"/>
      <c r="M638" s="268"/>
      <c r="N638" s="269"/>
      <c r="O638" s="269"/>
      <c r="P638" s="269"/>
      <c r="Q638" s="269"/>
      <c r="R638" s="269"/>
      <c r="S638" s="269"/>
      <c r="T638" s="269"/>
      <c r="U638" s="269"/>
      <c r="V638" s="269"/>
      <c r="W638" s="269"/>
      <c r="X638" s="269"/>
      <c r="Y638" s="269"/>
      <c r="Z638" s="269"/>
    </row>
    <row r="639" spans="1:26" ht="13.5" customHeight="1">
      <c r="A639" s="269"/>
      <c r="B639" s="269"/>
      <c r="C639" s="269"/>
      <c r="D639" s="269"/>
      <c r="E639" s="269"/>
      <c r="F639" s="269"/>
      <c r="G639" s="269"/>
      <c r="H639" s="269"/>
      <c r="I639" s="269"/>
      <c r="J639" s="269"/>
      <c r="K639" s="269"/>
      <c r="L639" s="269"/>
      <c r="M639" s="268"/>
      <c r="N639" s="269"/>
      <c r="O639" s="269"/>
      <c r="P639" s="269"/>
      <c r="Q639" s="269"/>
      <c r="R639" s="269"/>
      <c r="S639" s="269"/>
      <c r="T639" s="269"/>
      <c r="U639" s="269"/>
      <c r="V639" s="269"/>
      <c r="W639" s="269"/>
      <c r="X639" s="269"/>
      <c r="Y639" s="269"/>
      <c r="Z639" s="269"/>
    </row>
    <row r="640" spans="1:26" ht="13.5" customHeight="1">
      <c r="A640" s="269"/>
      <c r="B640" s="269"/>
      <c r="C640" s="269"/>
      <c r="D640" s="269"/>
      <c r="E640" s="269"/>
      <c r="F640" s="269"/>
      <c r="G640" s="269"/>
      <c r="H640" s="269"/>
      <c r="I640" s="269"/>
      <c r="J640" s="269"/>
      <c r="K640" s="269"/>
      <c r="L640" s="269"/>
      <c r="M640" s="268"/>
      <c r="N640" s="269"/>
      <c r="O640" s="269"/>
      <c r="P640" s="269"/>
      <c r="Q640" s="269"/>
      <c r="R640" s="269"/>
      <c r="S640" s="269"/>
      <c r="T640" s="269"/>
      <c r="U640" s="269"/>
      <c r="V640" s="269"/>
      <c r="W640" s="269"/>
      <c r="X640" s="269"/>
      <c r="Y640" s="269"/>
      <c r="Z640" s="269"/>
    </row>
    <row r="641" spans="1:26" ht="13.5" customHeight="1">
      <c r="A641" s="269"/>
      <c r="B641" s="269"/>
      <c r="C641" s="269"/>
      <c r="D641" s="269"/>
      <c r="E641" s="269"/>
      <c r="F641" s="269"/>
      <c r="G641" s="269"/>
      <c r="H641" s="269"/>
      <c r="I641" s="269"/>
      <c r="J641" s="269"/>
      <c r="K641" s="269"/>
      <c r="L641" s="269"/>
      <c r="M641" s="268"/>
      <c r="N641" s="269"/>
      <c r="O641" s="269"/>
      <c r="P641" s="269"/>
      <c r="Q641" s="269"/>
      <c r="R641" s="269"/>
      <c r="S641" s="269"/>
      <c r="T641" s="269"/>
      <c r="U641" s="269"/>
      <c r="V641" s="269"/>
      <c r="W641" s="269"/>
      <c r="X641" s="269"/>
      <c r="Y641" s="269"/>
      <c r="Z641" s="269"/>
    </row>
    <row r="642" spans="1:26" ht="13.5" customHeight="1">
      <c r="A642" s="269"/>
      <c r="B642" s="269"/>
      <c r="C642" s="269"/>
      <c r="D642" s="269"/>
      <c r="E642" s="269"/>
      <c r="F642" s="269"/>
      <c r="G642" s="269"/>
      <c r="H642" s="269"/>
      <c r="I642" s="269"/>
      <c r="J642" s="269"/>
      <c r="K642" s="269"/>
      <c r="L642" s="269"/>
      <c r="M642" s="268"/>
      <c r="N642" s="269"/>
      <c r="O642" s="269"/>
      <c r="P642" s="269"/>
      <c r="Q642" s="269"/>
      <c r="R642" s="269"/>
      <c r="S642" s="269"/>
      <c r="T642" s="269"/>
      <c r="U642" s="269"/>
      <c r="V642" s="269"/>
      <c r="W642" s="269"/>
      <c r="X642" s="269"/>
      <c r="Y642" s="269"/>
      <c r="Z642" s="269"/>
    </row>
    <row r="643" spans="1:26" ht="13.5" customHeight="1">
      <c r="A643" s="269"/>
      <c r="B643" s="269"/>
      <c r="C643" s="269"/>
      <c r="D643" s="269"/>
      <c r="E643" s="269"/>
      <c r="F643" s="269"/>
      <c r="G643" s="269"/>
      <c r="H643" s="269"/>
      <c r="I643" s="269"/>
      <c r="J643" s="269"/>
      <c r="K643" s="269"/>
      <c r="L643" s="269"/>
      <c r="M643" s="268"/>
      <c r="N643" s="269"/>
      <c r="O643" s="269"/>
      <c r="P643" s="269"/>
      <c r="Q643" s="269"/>
      <c r="R643" s="269"/>
      <c r="S643" s="269"/>
      <c r="T643" s="269"/>
      <c r="U643" s="269"/>
      <c r="V643" s="269"/>
      <c r="W643" s="269"/>
      <c r="X643" s="269"/>
      <c r="Y643" s="269"/>
      <c r="Z643" s="269"/>
    </row>
    <row r="644" spans="1:26" ht="13.5" customHeight="1">
      <c r="A644" s="269"/>
      <c r="B644" s="269"/>
      <c r="C644" s="269"/>
      <c r="D644" s="269"/>
      <c r="E644" s="269"/>
      <c r="F644" s="269"/>
      <c r="G644" s="269"/>
      <c r="H644" s="269"/>
      <c r="I644" s="269"/>
      <c r="J644" s="269"/>
      <c r="K644" s="269"/>
      <c r="L644" s="269"/>
      <c r="M644" s="268"/>
      <c r="N644" s="269"/>
      <c r="O644" s="269"/>
      <c r="P644" s="269"/>
      <c r="Q644" s="269"/>
      <c r="R644" s="269"/>
      <c r="S644" s="269"/>
      <c r="T644" s="269"/>
      <c r="U644" s="269"/>
      <c r="V644" s="269"/>
      <c r="W644" s="269"/>
      <c r="X644" s="269"/>
      <c r="Y644" s="269"/>
      <c r="Z644" s="269"/>
    </row>
    <row r="645" spans="1:26" ht="13.5" customHeight="1">
      <c r="A645" s="269"/>
      <c r="B645" s="269"/>
      <c r="C645" s="269"/>
      <c r="D645" s="269"/>
      <c r="E645" s="269"/>
      <c r="F645" s="269"/>
      <c r="G645" s="269"/>
      <c r="H645" s="269"/>
      <c r="I645" s="269"/>
      <c r="J645" s="269"/>
      <c r="K645" s="269"/>
      <c r="L645" s="269"/>
      <c r="M645" s="268"/>
      <c r="N645" s="269"/>
      <c r="O645" s="269"/>
      <c r="P645" s="269"/>
      <c r="Q645" s="269"/>
      <c r="R645" s="269"/>
      <c r="S645" s="269"/>
      <c r="T645" s="269"/>
      <c r="U645" s="269"/>
      <c r="V645" s="269"/>
      <c r="W645" s="269"/>
      <c r="X645" s="269"/>
      <c r="Y645" s="269"/>
      <c r="Z645" s="269"/>
    </row>
    <row r="646" spans="1:26" ht="13.5" customHeight="1">
      <c r="A646" s="269"/>
      <c r="B646" s="269"/>
      <c r="C646" s="269"/>
      <c r="D646" s="269"/>
      <c r="E646" s="269"/>
      <c r="F646" s="269"/>
      <c r="G646" s="269"/>
      <c r="H646" s="269"/>
      <c r="I646" s="269"/>
      <c r="J646" s="269"/>
      <c r="K646" s="269"/>
      <c r="L646" s="269"/>
      <c r="M646" s="268"/>
      <c r="N646" s="269"/>
      <c r="O646" s="269"/>
      <c r="P646" s="269"/>
      <c r="Q646" s="269"/>
      <c r="R646" s="269"/>
      <c r="S646" s="269"/>
      <c r="T646" s="269"/>
      <c r="U646" s="269"/>
      <c r="V646" s="269"/>
      <c r="W646" s="269"/>
      <c r="X646" s="269"/>
      <c r="Y646" s="269"/>
      <c r="Z646" s="269"/>
    </row>
    <row r="647" spans="1:26" ht="13.5" customHeight="1">
      <c r="A647" s="269"/>
      <c r="B647" s="269"/>
      <c r="C647" s="269"/>
      <c r="D647" s="269"/>
      <c r="E647" s="269"/>
      <c r="F647" s="269"/>
      <c r="G647" s="269"/>
      <c r="H647" s="269"/>
      <c r="I647" s="269"/>
      <c r="J647" s="269"/>
      <c r="K647" s="269"/>
      <c r="L647" s="269"/>
      <c r="M647" s="268"/>
      <c r="N647" s="269"/>
      <c r="O647" s="269"/>
      <c r="P647" s="269"/>
      <c r="Q647" s="269"/>
      <c r="R647" s="269"/>
      <c r="S647" s="269"/>
      <c r="T647" s="269"/>
      <c r="U647" s="269"/>
      <c r="V647" s="269"/>
      <c r="W647" s="269"/>
      <c r="X647" s="269"/>
      <c r="Y647" s="269"/>
      <c r="Z647" s="269"/>
    </row>
    <row r="648" spans="1:26" ht="13.5" customHeight="1">
      <c r="A648" s="269"/>
      <c r="B648" s="269"/>
      <c r="C648" s="269"/>
      <c r="D648" s="269"/>
      <c r="E648" s="269"/>
      <c r="F648" s="269"/>
      <c r="G648" s="269"/>
      <c r="H648" s="269"/>
      <c r="I648" s="269"/>
      <c r="J648" s="269"/>
      <c r="K648" s="269"/>
      <c r="L648" s="269"/>
      <c r="M648" s="268"/>
      <c r="N648" s="269"/>
      <c r="O648" s="269"/>
      <c r="P648" s="269"/>
      <c r="Q648" s="269"/>
      <c r="R648" s="269"/>
      <c r="S648" s="269"/>
      <c r="T648" s="269"/>
      <c r="U648" s="269"/>
      <c r="V648" s="269"/>
      <c r="W648" s="269"/>
      <c r="X648" s="269"/>
      <c r="Y648" s="269"/>
      <c r="Z648" s="269"/>
    </row>
    <row r="649" spans="1:26" ht="13.5" customHeight="1">
      <c r="A649" s="269"/>
      <c r="B649" s="269"/>
      <c r="C649" s="269"/>
      <c r="D649" s="269"/>
      <c r="E649" s="269"/>
      <c r="F649" s="269"/>
      <c r="G649" s="269"/>
      <c r="H649" s="269"/>
      <c r="I649" s="269"/>
      <c r="J649" s="269"/>
      <c r="K649" s="269"/>
      <c r="L649" s="269"/>
      <c r="M649" s="268"/>
      <c r="N649" s="269"/>
      <c r="O649" s="269"/>
      <c r="P649" s="269"/>
      <c r="Q649" s="269"/>
      <c r="R649" s="269"/>
      <c r="S649" s="269"/>
      <c r="T649" s="269"/>
      <c r="U649" s="269"/>
      <c r="V649" s="269"/>
      <c r="W649" s="269"/>
      <c r="X649" s="269"/>
      <c r="Y649" s="269"/>
      <c r="Z649" s="269"/>
    </row>
    <row r="650" spans="1:26" ht="13.5" customHeight="1">
      <c r="A650" s="269"/>
      <c r="B650" s="269"/>
      <c r="C650" s="269"/>
      <c r="D650" s="269"/>
      <c r="E650" s="269"/>
      <c r="F650" s="269"/>
      <c r="G650" s="269"/>
      <c r="H650" s="269"/>
      <c r="I650" s="269"/>
      <c r="J650" s="269"/>
      <c r="K650" s="269"/>
      <c r="L650" s="269"/>
      <c r="M650" s="268"/>
      <c r="N650" s="269"/>
      <c r="O650" s="269"/>
      <c r="P650" s="269"/>
      <c r="Q650" s="269"/>
      <c r="R650" s="269"/>
      <c r="S650" s="269"/>
      <c r="T650" s="269"/>
      <c r="U650" s="269"/>
      <c r="V650" s="269"/>
      <c r="W650" s="269"/>
      <c r="X650" s="269"/>
      <c r="Y650" s="269"/>
      <c r="Z650" s="269"/>
    </row>
    <row r="651" spans="1:26" ht="13.5" customHeight="1">
      <c r="A651" s="269"/>
      <c r="B651" s="269"/>
      <c r="C651" s="269"/>
      <c r="D651" s="269"/>
      <c r="E651" s="269"/>
      <c r="F651" s="269"/>
      <c r="G651" s="269"/>
      <c r="H651" s="269"/>
      <c r="I651" s="269"/>
      <c r="J651" s="269"/>
      <c r="K651" s="269"/>
      <c r="L651" s="269"/>
      <c r="M651" s="268"/>
      <c r="N651" s="269"/>
      <c r="O651" s="269"/>
      <c r="P651" s="269"/>
      <c r="Q651" s="269"/>
      <c r="R651" s="269"/>
      <c r="S651" s="269"/>
      <c r="T651" s="269"/>
      <c r="U651" s="269"/>
      <c r="V651" s="269"/>
      <c r="W651" s="269"/>
      <c r="X651" s="269"/>
      <c r="Y651" s="269"/>
      <c r="Z651" s="269"/>
    </row>
    <row r="652" spans="1:26" ht="13.5" customHeight="1">
      <c r="A652" s="269"/>
      <c r="B652" s="269"/>
      <c r="C652" s="269"/>
      <c r="D652" s="269"/>
      <c r="E652" s="269"/>
      <c r="F652" s="269"/>
      <c r="G652" s="269"/>
      <c r="H652" s="269"/>
      <c r="I652" s="269"/>
      <c r="J652" s="269"/>
      <c r="K652" s="269"/>
      <c r="L652" s="269"/>
      <c r="M652" s="268"/>
      <c r="N652" s="269"/>
      <c r="O652" s="269"/>
      <c r="P652" s="269"/>
      <c r="Q652" s="269"/>
      <c r="R652" s="269"/>
      <c r="S652" s="269"/>
      <c r="T652" s="269"/>
      <c r="U652" s="269"/>
      <c r="V652" s="269"/>
      <c r="W652" s="269"/>
      <c r="X652" s="269"/>
      <c r="Y652" s="269"/>
      <c r="Z652" s="269"/>
    </row>
    <row r="653" spans="1:26" ht="13.5" customHeight="1">
      <c r="A653" s="269"/>
      <c r="B653" s="269"/>
      <c r="C653" s="269"/>
      <c r="D653" s="269"/>
      <c r="E653" s="269"/>
      <c r="F653" s="269"/>
      <c r="G653" s="269"/>
      <c r="H653" s="269"/>
      <c r="I653" s="269"/>
      <c r="J653" s="269"/>
      <c r="K653" s="269"/>
      <c r="L653" s="269"/>
      <c r="M653" s="268"/>
      <c r="N653" s="269"/>
      <c r="O653" s="269"/>
      <c r="P653" s="269"/>
      <c r="Q653" s="269"/>
      <c r="R653" s="269"/>
      <c r="S653" s="269"/>
      <c r="T653" s="269"/>
      <c r="U653" s="269"/>
      <c r="V653" s="269"/>
      <c r="W653" s="269"/>
      <c r="X653" s="269"/>
      <c r="Y653" s="269"/>
      <c r="Z653" s="269"/>
    </row>
    <row r="654" spans="1:26" ht="13.5" customHeight="1">
      <c r="A654" s="269"/>
      <c r="B654" s="269"/>
      <c r="C654" s="269"/>
      <c r="D654" s="269"/>
      <c r="E654" s="269"/>
      <c r="F654" s="269"/>
      <c r="G654" s="269"/>
      <c r="H654" s="269"/>
      <c r="I654" s="269"/>
      <c r="J654" s="269"/>
      <c r="K654" s="269"/>
      <c r="L654" s="269"/>
      <c r="M654" s="268"/>
      <c r="N654" s="269"/>
      <c r="O654" s="269"/>
      <c r="P654" s="269"/>
      <c r="Q654" s="269"/>
      <c r="R654" s="269"/>
      <c r="S654" s="269"/>
      <c r="T654" s="269"/>
      <c r="U654" s="269"/>
      <c r="V654" s="269"/>
      <c r="W654" s="269"/>
      <c r="X654" s="269"/>
      <c r="Y654" s="269"/>
      <c r="Z654" s="269"/>
    </row>
    <row r="655" spans="1:26" ht="13.5" customHeight="1">
      <c r="A655" s="269"/>
      <c r="B655" s="269"/>
      <c r="C655" s="269"/>
      <c r="D655" s="269"/>
      <c r="E655" s="269"/>
      <c r="F655" s="269"/>
      <c r="G655" s="269"/>
      <c r="H655" s="269"/>
      <c r="I655" s="269"/>
      <c r="J655" s="269"/>
      <c r="K655" s="269"/>
      <c r="L655" s="269"/>
      <c r="M655" s="268"/>
      <c r="N655" s="269"/>
      <c r="O655" s="269"/>
      <c r="P655" s="269"/>
      <c r="Q655" s="269"/>
      <c r="R655" s="269"/>
      <c r="S655" s="269"/>
      <c r="T655" s="269"/>
      <c r="U655" s="269"/>
      <c r="V655" s="269"/>
      <c r="W655" s="269"/>
      <c r="X655" s="269"/>
      <c r="Y655" s="269"/>
      <c r="Z655" s="269"/>
    </row>
    <row r="656" spans="1:26" ht="13.5" customHeight="1">
      <c r="A656" s="269"/>
      <c r="B656" s="269"/>
      <c r="C656" s="269"/>
      <c r="D656" s="269"/>
      <c r="E656" s="269"/>
      <c r="F656" s="269"/>
      <c r="G656" s="269"/>
      <c r="H656" s="269"/>
      <c r="I656" s="269"/>
      <c r="J656" s="269"/>
      <c r="K656" s="269"/>
      <c r="L656" s="269"/>
      <c r="M656" s="268"/>
      <c r="N656" s="269"/>
      <c r="O656" s="269"/>
      <c r="P656" s="269"/>
      <c r="Q656" s="269"/>
      <c r="R656" s="269"/>
      <c r="S656" s="269"/>
      <c r="T656" s="269"/>
      <c r="U656" s="269"/>
      <c r="V656" s="269"/>
      <c r="W656" s="269"/>
      <c r="X656" s="269"/>
      <c r="Y656" s="269"/>
      <c r="Z656" s="269"/>
    </row>
    <row r="657" spans="1:26" ht="13.5" customHeight="1">
      <c r="A657" s="269"/>
      <c r="B657" s="269"/>
      <c r="C657" s="269"/>
      <c r="D657" s="269"/>
      <c r="E657" s="269"/>
      <c r="F657" s="269"/>
      <c r="G657" s="269"/>
      <c r="H657" s="269"/>
      <c r="I657" s="269"/>
      <c r="J657" s="269"/>
      <c r="K657" s="269"/>
      <c r="L657" s="269"/>
      <c r="M657" s="268"/>
      <c r="N657" s="269"/>
      <c r="O657" s="269"/>
      <c r="P657" s="269"/>
      <c r="Q657" s="269"/>
      <c r="R657" s="269"/>
      <c r="S657" s="269"/>
      <c r="T657" s="269"/>
      <c r="U657" s="269"/>
      <c r="V657" s="269"/>
      <c r="W657" s="269"/>
      <c r="X657" s="269"/>
      <c r="Y657" s="269"/>
      <c r="Z657" s="269"/>
    </row>
    <row r="658" spans="1:26" ht="13.5" customHeight="1">
      <c r="A658" s="269"/>
      <c r="B658" s="269"/>
      <c r="C658" s="269"/>
      <c r="D658" s="269"/>
      <c r="E658" s="269"/>
      <c r="F658" s="269"/>
      <c r="G658" s="269"/>
      <c r="H658" s="269"/>
      <c r="I658" s="269"/>
      <c r="J658" s="269"/>
      <c r="K658" s="269"/>
      <c r="L658" s="269"/>
      <c r="M658" s="268"/>
      <c r="N658" s="269"/>
      <c r="O658" s="269"/>
      <c r="P658" s="269"/>
      <c r="Q658" s="269"/>
      <c r="R658" s="269"/>
      <c r="S658" s="269"/>
      <c r="T658" s="269"/>
      <c r="U658" s="269"/>
      <c r="V658" s="269"/>
      <c r="W658" s="269"/>
      <c r="X658" s="269"/>
      <c r="Y658" s="269"/>
      <c r="Z658" s="269"/>
    </row>
    <row r="659" spans="1:26" ht="13.5" customHeight="1">
      <c r="A659" s="269"/>
      <c r="B659" s="269"/>
      <c r="C659" s="269"/>
      <c r="D659" s="269"/>
      <c r="E659" s="269"/>
      <c r="F659" s="269"/>
      <c r="G659" s="269"/>
      <c r="H659" s="269"/>
      <c r="I659" s="269"/>
      <c r="J659" s="269"/>
      <c r="K659" s="269"/>
      <c r="L659" s="269"/>
      <c r="M659" s="268"/>
      <c r="N659" s="269"/>
      <c r="O659" s="269"/>
      <c r="P659" s="269"/>
      <c r="Q659" s="269"/>
      <c r="R659" s="269"/>
      <c r="S659" s="269"/>
      <c r="T659" s="269"/>
      <c r="U659" s="269"/>
      <c r="V659" s="269"/>
      <c r="W659" s="269"/>
      <c r="X659" s="269"/>
      <c r="Y659" s="269"/>
      <c r="Z659" s="269"/>
    </row>
    <row r="660" spans="1:26" ht="13.5" customHeight="1">
      <c r="A660" s="269"/>
      <c r="B660" s="269"/>
      <c r="C660" s="269"/>
      <c r="D660" s="269"/>
      <c r="E660" s="269"/>
      <c r="F660" s="269"/>
      <c r="G660" s="269"/>
      <c r="H660" s="269"/>
      <c r="I660" s="269"/>
      <c r="J660" s="269"/>
      <c r="K660" s="269"/>
      <c r="L660" s="269"/>
      <c r="M660" s="268"/>
      <c r="N660" s="269"/>
      <c r="O660" s="269"/>
      <c r="P660" s="269"/>
      <c r="Q660" s="269"/>
      <c r="R660" s="269"/>
      <c r="S660" s="269"/>
      <c r="T660" s="269"/>
      <c r="U660" s="269"/>
      <c r="V660" s="269"/>
      <c r="W660" s="269"/>
      <c r="X660" s="269"/>
      <c r="Y660" s="269"/>
      <c r="Z660" s="269"/>
    </row>
    <row r="661" spans="1:26" ht="13.5" customHeight="1">
      <c r="A661" s="269"/>
      <c r="B661" s="269"/>
      <c r="C661" s="269"/>
      <c r="D661" s="269"/>
      <c r="E661" s="269"/>
      <c r="F661" s="269"/>
      <c r="G661" s="269"/>
      <c r="H661" s="269"/>
      <c r="I661" s="269"/>
      <c r="J661" s="269"/>
      <c r="K661" s="269"/>
      <c r="L661" s="269"/>
      <c r="M661" s="268"/>
      <c r="N661" s="269"/>
      <c r="O661" s="269"/>
      <c r="P661" s="269"/>
      <c r="Q661" s="269"/>
      <c r="R661" s="269"/>
      <c r="S661" s="269"/>
      <c r="T661" s="269"/>
      <c r="U661" s="269"/>
      <c r="V661" s="269"/>
      <c r="W661" s="269"/>
      <c r="X661" s="269"/>
      <c r="Y661" s="269"/>
      <c r="Z661" s="269"/>
    </row>
    <row r="662" spans="1:26" ht="13.5" customHeight="1">
      <c r="A662" s="269"/>
      <c r="B662" s="269"/>
      <c r="C662" s="269"/>
      <c r="D662" s="269"/>
      <c r="E662" s="269"/>
      <c r="F662" s="269"/>
      <c r="G662" s="269"/>
      <c r="H662" s="269"/>
      <c r="I662" s="269"/>
      <c r="J662" s="269"/>
      <c r="K662" s="269"/>
      <c r="L662" s="269"/>
      <c r="M662" s="268"/>
      <c r="N662" s="269"/>
      <c r="O662" s="269"/>
      <c r="P662" s="269"/>
      <c r="Q662" s="269"/>
      <c r="R662" s="269"/>
      <c r="S662" s="269"/>
      <c r="T662" s="269"/>
      <c r="U662" s="269"/>
      <c r="V662" s="269"/>
      <c r="W662" s="269"/>
      <c r="X662" s="269"/>
      <c r="Y662" s="269"/>
      <c r="Z662" s="269"/>
    </row>
    <row r="663" spans="1:26" ht="13.5" customHeight="1">
      <c r="A663" s="269"/>
      <c r="B663" s="269"/>
      <c r="C663" s="269"/>
      <c r="D663" s="269"/>
      <c r="E663" s="269"/>
      <c r="F663" s="269"/>
      <c r="G663" s="269"/>
      <c r="H663" s="269"/>
      <c r="I663" s="269"/>
      <c r="J663" s="269"/>
      <c r="K663" s="269"/>
      <c r="L663" s="269"/>
      <c r="M663" s="268"/>
      <c r="N663" s="269"/>
      <c r="O663" s="269"/>
      <c r="P663" s="269"/>
      <c r="Q663" s="269"/>
      <c r="R663" s="269"/>
      <c r="S663" s="269"/>
      <c r="T663" s="269"/>
      <c r="U663" s="269"/>
      <c r="V663" s="269"/>
      <c r="W663" s="269"/>
      <c r="X663" s="269"/>
      <c r="Y663" s="269"/>
      <c r="Z663" s="269"/>
    </row>
    <row r="664" spans="1:26" ht="13.5" customHeight="1">
      <c r="A664" s="269"/>
      <c r="B664" s="269"/>
      <c r="C664" s="269"/>
      <c r="D664" s="269"/>
      <c r="E664" s="269"/>
      <c r="F664" s="269"/>
      <c r="G664" s="269"/>
      <c r="H664" s="269"/>
      <c r="I664" s="269"/>
      <c r="J664" s="269"/>
      <c r="K664" s="269"/>
      <c r="L664" s="269"/>
      <c r="M664" s="268"/>
      <c r="N664" s="269"/>
      <c r="O664" s="269"/>
      <c r="P664" s="269"/>
      <c r="Q664" s="269"/>
      <c r="R664" s="269"/>
      <c r="S664" s="269"/>
      <c r="T664" s="269"/>
      <c r="U664" s="269"/>
      <c r="V664" s="269"/>
      <c r="W664" s="269"/>
      <c r="X664" s="269"/>
      <c r="Y664" s="269"/>
      <c r="Z664" s="269"/>
    </row>
    <row r="665" spans="1:26" ht="13.5" customHeight="1">
      <c r="A665" s="269"/>
      <c r="B665" s="269"/>
      <c r="C665" s="269"/>
      <c r="D665" s="269"/>
      <c r="E665" s="269"/>
      <c r="F665" s="269"/>
      <c r="G665" s="269"/>
      <c r="H665" s="269"/>
      <c r="I665" s="269"/>
      <c r="J665" s="269"/>
      <c r="K665" s="269"/>
      <c r="L665" s="269"/>
      <c r="M665" s="268"/>
      <c r="N665" s="269"/>
      <c r="O665" s="269"/>
      <c r="P665" s="269"/>
      <c r="Q665" s="269"/>
      <c r="R665" s="269"/>
      <c r="S665" s="269"/>
      <c r="T665" s="269"/>
      <c r="U665" s="269"/>
      <c r="V665" s="269"/>
      <c r="W665" s="269"/>
      <c r="X665" s="269"/>
      <c r="Y665" s="269"/>
      <c r="Z665" s="269"/>
    </row>
    <row r="666" spans="1:26" ht="13.5" customHeight="1">
      <c r="A666" s="269"/>
      <c r="B666" s="269"/>
      <c r="C666" s="269"/>
      <c r="D666" s="269"/>
      <c r="E666" s="269"/>
      <c r="F666" s="269"/>
      <c r="G666" s="269"/>
      <c r="H666" s="269"/>
      <c r="I666" s="269"/>
      <c r="J666" s="269"/>
      <c r="K666" s="269"/>
      <c r="L666" s="269"/>
      <c r="M666" s="268"/>
      <c r="N666" s="269"/>
      <c r="O666" s="269"/>
      <c r="P666" s="269"/>
      <c r="Q666" s="269"/>
      <c r="R666" s="269"/>
      <c r="S666" s="269"/>
      <c r="T666" s="269"/>
      <c r="U666" s="269"/>
      <c r="V666" s="269"/>
      <c r="W666" s="269"/>
      <c r="X666" s="269"/>
      <c r="Y666" s="269"/>
      <c r="Z666" s="269"/>
    </row>
    <row r="667" spans="1:26" ht="13.5" customHeight="1">
      <c r="A667" s="269"/>
      <c r="B667" s="269"/>
      <c r="C667" s="269"/>
      <c r="D667" s="269"/>
      <c r="E667" s="269"/>
      <c r="F667" s="269"/>
      <c r="G667" s="269"/>
      <c r="H667" s="269"/>
      <c r="I667" s="269"/>
      <c r="J667" s="269"/>
      <c r="K667" s="269"/>
      <c r="L667" s="269"/>
      <c r="M667" s="268"/>
      <c r="N667" s="269"/>
      <c r="O667" s="269"/>
      <c r="P667" s="269"/>
      <c r="Q667" s="269"/>
      <c r="R667" s="269"/>
      <c r="S667" s="269"/>
      <c r="T667" s="269"/>
      <c r="U667" s="269"/>
      <c r="V667" s="269"/>
      <c r="W667" s="269"/>
      <c r="X667" s="269"/>
      <c r="Y667" s="269"/>
      <c r="Z667" s="269"/>
    </row>
    <row r="668" spans="1:26" ht="13.5" customHeight="1">
      <c r="A668" s="269"/>
      <c r="B668" s="269"/>
      <c r="C668" s="269"/>
      <c r="D668" s="269"/>
      <c r="E668" s="269"/>
      <c r="F668" s="269"/>
      <c r="G668" s="269"/>
      <c r="H668" s="269"/>
      <c r="I668" s="269"/>
      <c r="J668" s="269"/>
      <c r="K668" s="269"/>
      <c r="L668" s="269"/>
      <c r="M668" s="268"/>
      <c r="N668" s="269"/>
      <c r="O668" s="269"/>
      <c r="P668" s="269"/>
      <c r="Q668" s="269"/>
      <c r="R668" s="269"/>
      <c r="S668" s="269"/>
      <c r="T668" s="269"/>
      <c r="U668" s="269"/>
      <c r="V668" s="269"/>
      <c r="W668" s="269"/>
      <c r="X668" s="269"/>
      <c r="Y668" s="269"/>
      <c r="Z668" s="269"/>
    </row>
    <row r="669" spans="1:26" ht="13.5" customHeight="1">
      <c r="A669" s="269"/>
      <c r="B669" s="269"/>
      <c r="C669" s="269"/>
      <c r="D669" s="269"/>
      <c r="E669" s="269"/>
      <c r="F669" s="269"/>
      <c r="G669" s="269"/>
      <c r="H669" s="269"/>
      <c r="I669" s="269"/>
      <c r="J669" s="269"/>
      <c r="K669" s="269"/>
      <c r="L669" s="269"/>
      <c r="M669" s="268"/>
      <c r="N669" s="269"/>
      <c r="O669" s="269"/>
      <c r="P669" s="269"/>
      <c r="Q669" s="269"/>
      <c r="R669" s="269"/>
      <c r="S669" s="269"/>
      <c r="T669" s="269"/>
      <c r="U669" s="269"/>
      <c r="V669" s="269"/>
      <c r="W669" s="269"/>
      <c r="X669" s="269"/>
      <c r="Y669" s="269"/>
      <c r="Z669" s="269"/>
    </row>
    <row r="670" spans="1:26" ht="13.5" customHeight="1">
      <c r="A670" s="269"/>
      <c r="B670" s="269"/>
      <c r="C670" s="269"/>
      <c r="D670" s="269"/>
      <c r="E670" s="269"/>
      <c r="F670" s="269"/>
      <c r="G670" s="269"/>
      <c r="H670" s="269"/>
      <c r="I670" s="269"/>
      <c r="J670" s="269"/>
      <c r="K670" s="269"/>
      <c r="L670" s="269"/>
      <c r="M670" s="268"/>
      <c r="N670" s="269"/>
      <c r="O670" s="269"/>
      <c r="P670" s="269"/>
      <c r="Q670" s="269"/>
      <c r="R670" s="269"/>
      <c r="S670" s="269"/>
      <c r="T670" s="269"/>
      <c r="U670" s="269"/>
      <c r="V670" s="269"/>
      <c r="W670" s="269"/>
      <c r="X670" s="269"/>
      <c r="Y670" s="269"/>
      <c r="Z670" s="269"/>
    </row>
    <row r="671" spans="1:26" ht="13.5" customHeight="1">
      <c r="A671" s="269"/>
      <c r="B671" s="269"/>
      <c r="C671" s="269"/>
      <c r="D671" s="269"/>
      <c r="E671" s="269"/>
      <c r="F671" s="269"/>
      <c r="G671" s="269"/>
      <c r="H671" s="269"/>
      <c r="I671" s="269"/>
      <c r="J671" s="269"/>
      <c r="K671" s="269"/>
      <c r="L671" s="269"/>
      <c r="M671" s="268"/>
      <c r="N671" s="269"/>
      <c r="O671" s="269"/>
      <c r="P671" s="269"/>
      <c r="Q671" s="269"/>
      <c r="R671" s="269"/>
      <c r="S671" s="269"/>
      <c r="T671" s="269"/>
      <c r="U671" s="269"/>
      <c r="V671" s="269"/>
      <c r="W671" s="269"/>
      <c r="X671" s="269"/>
      <c r="Y671" s="269"/>
      <c r="Z671" s="269"/>
    </row>
    <row r="672" spans="1:26" ht="13.5" customHeight="1">
      <c r="A672" s="269"/>
      <c r="B672" s="269"/>
      <c r="C672" s="269"/>
      <c r="D672" s="269"/>
      <c r="E672" s="269"/>
      <c r="F672" s="269"/>
      <c r="G672" s="269"/>
      <c r="H672" s="269"/>
      <c r="I672" s="269"/>
      <c r="J672" s="269"/>
      <c r="K672" s="269"/>
      <c r="L672" s="269"/>
      <c r="M672" s="268"/>
      <c r="N672" s="269"/>
      <c r="O672" s="269"/>
      <c r="P672" s="269"/>
      <c r="Q672" s="269"/>
      <c r="R672" s="269"/>
      <c r="S672" s="269"/>
      <c r="T672" s="269"/>
      <c r="U672" s="269"/>
      <c r="V672" s="269"/>
      <c r="W672" s="269"/>
      <c r="X672" s="269"/>
      <c r="Y672" s="269"/>
      <c r="Z672" s="269"/>
    </row>
    <row r="673" spans="1:26" ht="13.5" customHeight="1">
      <c r="A673" s="269"/>
      <c r="B673" s="269"/>
      <c r="C673" s="269"/>
      <c r="D673" s="269"/>
      <c r="E673" s="269"/>
      <c r="F673" s="269"/>
      <c r="G673" s="269"/>
      <c r="H673" s="269"/>
      <c r="I673" s="269"/>
      <c r="J673" s="269"/>
      <c r="K673" s="269"/>
      <c r="L673" s="269"/>
      <c r="M673" s="268"/>
      <c r="N673" s="269"/>
      <c r="O673" s="269"/>
      <c r="P673" s="269"/>
      <c r="Q673" s="269"/>
      <c r="R673" s="269"/>
      <c r="S673" s="269"/>
      <c r="T673" s="269"/>
      <c r="U673" s="269"/>
      <c r="V673" s="269"/>
      <c r="W673" s="269"/>
      <c r="X673" s="269"/>
      <c r="Y673" s="269"/>
      <c r="Z673" s="269"/>
    </row>
    <row r="674" spans="1:26" ht="13.5" customHeight="1">
      <c r="A674" s="269"/>
      <c r="B674" s="269"/>
      <c r="C674" s="269"/>
      <c r="D674" s="269"/>
      <c r="E674" s="269"/>
      <c r="F674" s="269"/>
      <c r="G674" s="269"/>
      <c r="H674" s="269"/>
      <c r="I674" s="269"/>
      <c r="J674" s="269"/>
      <c r="K674" s="269"/>
      <c r="L674" s="269"/>
      <c r="M674" s="268"/>
      <c r="N674" s="269"/>
      <c r="O674" s="269"/>
      <c r="P674" s="269"/>
      <c r="Q674" s="269"/>
      <c r="R674" s="269"/>
      <c r="S674" s="269"/>
      <c r="T674" s="269"/>
      <c r="U674" s="269"/>
      <c r="V674" s="269"/>
      <c r="W674" s="269"/>
      <c r="X674" s="269"/>
      <c r="Y674" s="269"/>
      <c r="Z674" s="269"/>
    </row>
    <row r="675" spans="1:26" ht="13.5" customHeight="1">
      <c r="A675" s="269"/>
      <c r="B675" s="269"/>
      <c r="C675" s="269"/>
      <c r="D675" s="269"/>
      <c r="E675" s="269"/>
      <c r="F675" s="269"/>
      <c r="G675" s="269"/>
      <c r="H675" s="269"/>
      <c r="I675" s="269"/>
      <c r="J675" s="269"/>
      <c r="K675" s="269"/>
      <c r="L675" s="269"/>
      <c r="M675" s="268"/>
      <c r="N675" s="269"/>
      <c r="O675" s="269"/>
      <c r="P675" s="269"/>
      <c r="Q675" s="269"/>
      <c r="R675" s="269"/>
      <c r="S675" s="269"/>
      <c r="T675" s="269"/>
      <c r="U675" s="269"/>
      <c r="V675" s="269"/>
      <c r="W675" s="269"/>
      <c r="X675" s="269"/>
      <c r="Y675" s="269"/>
      <c r="Z675" s="269"/>
    </row>
    <row r="676" spans="1:26" ht="13.5" customHeight="1">
      <c r="A676" s="269"/>
      <c r="B676" s="269"/>
      <c r="C676" s="269"/>
      <c r="D676" s="269"/>
      <c r="E676" s="269"/>
      <c r="F676" s="269"/>
      <c r="G676" s="269"/>
      <c r="H676" s="269"/>
      <c r="I676" s="269"/>
      <c r="J676" s="269"/>
      <c r="K676" s="269"/>
      <c r="L676" s="269"/>
      <c r="M676" s="268"/>
      <c r="N676" s="269"/>
      <c r="O676" s="269"/>
      <c r="P676" s="269"/>
      <c r="Q676" s="269"/>
      <c r="R676" s="269"/>
      <c r="S676" s="269"/>
      <c r="T676" s="269"/>
      <c r="U676" s="269"/>
      <c r="V676" s="269"/>
      <c r="W676" s="269"/>
      <c r="X676" s="269"/>
      <c r="Y676" s="269"/>
      <c r="Z676" s="269"/>
    </row>
    <row r="677" spans="1:26" ht="13.5" customHeight="1">
      <c r="A677" s="269"/>
      <c r="B677" s="269"/>
      <c r="C677" s="269"/>
      <c r="D677" s="269"/>
      <c r="E677" s="269"/>
      <c r="F677" s="269"/>
      <c r="G677" s="269"/>
      <c r="H677" s="269"/>
      <c r="I677" s="269"/>
      <c r="J677" s="269"/>
      <c r="K677" s="269"/>
      <c r="L677" s="269"/>
      <c r="M677" s="268"/>
      <c r="N677" s="269"/>
      <c r="O677" s="269"/>
      <c r="P677" s="269"/>
      <c r="Q677" s="269"/>
      <c r="R677" s="269"/>
      <c r="S677" s="269"/>
      <c r="T677" s="269"/>
      <c r="U677" s="269"/>
      <c r="V677" s="269"/>
      <c r="W677" s="269"/>
      <c r="X677" s="269"/>
      <c r="Y677" s="269"/>
      <c r="Z677" s="269"/>
    </row>
    <row r="678" spans="1:26" ht="13.5" customHeight="1">
      <c r="A678" s="269"/>
      <c r="B678" s="269"/>
      <c r="C678" s="269"/>
      <c r="D678" s="269"/>
      <c r="E678" s="269"/>
      <c r="F678" s="269"/>
      <c r="G678" s="269"/>
      <c r="H678" s="269"/>
      <c r="I678" s="269"/>
      <c r="J678" s="269"/>
      <c r="K678" s="269"/>
      <c r="L678" s="269"/>
      <c r="M678" s="268"/>
      <c r="N678" s="269"/>
      <c r="O678" s="269"/>
      <c r="P678" s="269"/>
      <c r="Q678" s="269"/>
      <c r="R678" s="269"/>
      <c r="S678" s="269"/>
      <c r="T678" s="269"/>
      <c r="U678" s="269"/>
      <c r="V678" s="269"/>
      <c r="W678" s="269"/>
      <c r="X678" s="269"/>
      <c r="Y678" s="269"/>
      <c r="Z678" s="269"/>
    </row>
    <row r="679" spans="1:26" ht="13.5" customHeight="1">
      <c r="A679" s="269"/>
      <c r="B679" s="269"/>
      <c r="C679" s="269"/>
      <c r="D679" s="269"/>
      <c r="E679" s="269"/>
      <c r="F679" s="269"/>
      <c r="G679" s="269"/>
      <c r="H679" s="269"/>
      <c r="I679" s="269"/>
      <c r="J679" s="269"/>
      <c r="K679" s="269"/>
      <c r="L679" s="269"/>
      <c r="M679" s="268"/>
      <c r="N679" s="269"/>
      <c r="O679" s="269"/>
      <c r="P679" s="269"/>
      <c r="Q679" s="269"/>
      <c r="R679" s="269"/>
      <c r="S679" s="269"/>
      <c r="T679" s="269"/>
      <c r="U679" s="269"/>
      <c r="V679" s="269"/>
      <c r="W679" s="269"/>
      <c r="X679" s="269"/>
      <c r="Y679" s="269"/>
      <c r="Z679" s="269"/>
    </row>
    <row r="680" spans="1:26" ht="13.5" customHeight="1">
      <c r="A680" s="269"/>
      <c r="B680" s="269"/>
      <c r="C680" s="269"/>
      <c r="D680" s="269"/>
      <c r="E680" s="269"/>
      <c r="F680" s="269"/>
      <c r="G680" s="269"/>
      <c r="H680" s="269"/>
      <c r="I680" s="269"/>
      <c r="J680" s="269"/>
      <c r="K680" s="269"/>
      <c r="L680" s="269"/>
      <c r="M680" s="268"/>
      <c r="N680" s="269"/>
      <c r="O680" s="269"/>
      <c r="P680" s="269"/>
      <c r="Q680" s="269"/>
      <c r="R680" s="269"/>
      <c r="S680" s="269"/>
      <c r="T680" s="269"/>
      <c r="U680" s="269"/>
      <c r="V680" s="269"/>
      <c r="W680" s="269"/>
      <c r="X680" s="269"/>
      <c r="Y680" s="269"/>
      <c r="Z680" s="269"/>
    </row>
    <row r="681" spans="1:26" ht="13.5" customHeight="1">
      <c r="A681" s="269"/>
      <c r="B681" s="269"/>
      <c r="C681" s="269"/>
      <c r="D681" s="269"/>
      <c r="E681" s="269"/>
      <c r="F681" s="269"/>
      <c r="G681" s="269"/>
      <c r="H681" s="269"/>
      <c r="I681" s="269"/>
      <c r="J681" s="269"/>
      <c r="K681" s="269"/>
      <c r="L681" s="269"/>
      <c r="M681" s="268"/>
      <c r="N681" s="269"/>
      <c r="O681" s="269"/>
      <c r="P681" s="269"/>
      <c r="Q681" s="269"/>
      <c r="R681" s="269"/>
      <c r="S681" s="269"/>
      <c r="T681" s="269"/>
      <c r="U681" s="269"/>
      <c r="V681" s="269"/>
      <c r="W681" s="269"/>
      <c r="X681" s="269"/>
      <c r="Y681" s="269"/>
      <c r="Z681" s="269"/>
    </row>
    <row r="682" spans="1:26" ht="13.5" customHeight="1">
      <c r="A682" s="269"/>
      <c r="B682" s="269"/>
      <c r="C682" s="269"/>
      <c r="D682" s="269"/>
      <c r="E682" s="269"/>
      <c r="F682" s="269"/>
      <c r="G682" s="269"/>
      <c r="H682" s="269"/>
      <c r="I682" s="269"/>
      <c r="J682" s="269"/>
      <c r="K682" s="269"/>
      <c r="L682" s="269"/>
      <c r="M682" s="268"/>
      <c r="N682" s="269"/>
      <c r="O682" s="269"/>
      <c r="P682" s="269"/>
      <c r="Q682" s="269"/>
      <c r="R682" s="269"/>
      <c r="S682" s="269"/>
      <c r="T682" s="269"/>
      <c r="U682" s="269"/>
      <c r="V682" s="269"/>
      <c r="W682" s="269"/>
      <c r="X682" s="269"/>
      <c r="Y682" s="269"/>
      <c r="Z682" s="269"/>
    </row>
    <row r="683" spans="1:26" ht="13.5" customHeight="1">
      <c r="A683" s="269"/>
      <c r="B683" s="269"/>
      <c r="C683" s="269"/>
      <c r="D683" s="269"/>
      <c r="E683" s="269"/>
      <c r="F683" s="269"/>
      <c r="G683" s="269"/>
      <c r="H683" s="269"/>
      <c r="I683" s="269"/>
      <c r="J683" s="269"/>
      <c r="K683" s="269"/>
      <c r="L683" s="269"/>
      <c r="M683" s="268"/>
      <c r="N683" s="269"/>
      <c r="O683" s="269"/>
      <c r="P683" s="269"/>
      <c r="Q683" s="269"/>
      <c r="R683" s="269"/>
      <c r="S683" s="269"/>
      <c r="T683" s="269"/>
      <c r="U683" s="269"/>
      <c r="V683" s="269"/>
      <c r="W683" s="269"/>
      <c r="X683" s="269"/>
      <c r="Y683" s="269"/>
      <c r="Z683" s="269"/>
    </row>
    <row r="684" spans="1:26" ht="13.5" customHeight="1">
      <c r="A684" s="269"/>
      <c r="B684" s="269"/>
      <c r="C684" s="269"/>
      <c r="D684" s="269"/>
      <c r="E684" s="269"/>
      <c r="F684" s="269"/>
      <c r="G684" s="269"/>
      <c r="H684" s="269"/>
      <c r="I684" s="269"/>
      <c r="J684" s="269"/>
      <c r="K684" s="269"/>
      <c r="L684" s="269"/>
      <c r="M684" s="268"/>
      <c r="N684" s="269"/>
      <c r="O684" s="269"/>
      <c r="P684" s="269"/>
      <c r="Q684" s="269"/>
      <c r="R684" s="269"/>
      <c r="S684" s="269"/>
      <c r="T684" s="269"/>
      <c r="U684" s="269"/>
      <c r="V684" s="269"/>
      <c r="W684" s="269"/>
      <c r="X684" s="269"/>
      <c r="Y684" s="269"/>
      <c r="Z684" s="269"/>
    </row>
    <row r="685" spans="1:26" ht="13.5" customHeight="1">
      <c r="A685" s="269"/>
      <c r="B685" s="269"/>
      <c r="C685" s="269"/>
      <c r="D685" s="269"/>
      <c r="E685" s="269"/>
      <c r="F685" s="269"/>
      <c r="G685" s="269"/>
      <c r="H685" s="269"/>
      <c r="I685" s="269"/>
      <c r="J685" s="269"/>
      <c r="K685" s="269"/>
      <c r="L685" s="269"/>
      <c r="M685" s="268"/>
      <c r="N685" s="269"/>
      <c r="O685" s="269"/>
      <c r="P685" s="269"/>
      <c r="Q685" s="269"/>
      <c r="R685" s="269"/>
      <c r="S685" s="269"/>
      <c r="T685" s="269"/>
      <c r="U685" s="269"/>
      <c r="V685" s="269"/>
      <c r="W685" s="269"/>
      <c r="X685" s="269"/>
      <c r="Y685" s="269"/>
      <c r="Z685" s="269"/>
    </row>
    <row r="686" spans="1:26" ht="13.5" customHeight="1">
      <c r="A686" s="269"/>
      <c r="B686" s="269"/>
      <c r="C686" s="269"/>
      <c r="D686" s="269"/>
      <c r="E686" s="269"/>
      <c r="F686" s="269"/>
      <c r="G686" s="269"/>
      <c r="H686" s="269"/>
      <c r="I686" s="269"/>
      <c r="J686" s="269"/>
      <c r="K686" s="269"/>
      <c r="L686" s="269"/>
      <c r="M686" s="268"/>
      <c r="N686" s="269"/>
      <c r="O686" s="269"/>
      <c r="P686" s="269"/>
      <c r="Q686" s="269"/>
      <c r="R686" s="269"/>
      <c r="S686" s="269"/>
      <c r="T686" s="269"/>
      <c r="U686" s="269"/>
      <c r="V686" s="269"/>
      <c r="W686" s="269"/>
      <c r="X686" s="269"/>
      <c r="Y686" s="269"/>
      <c r="Z686" s="269"/>
    </row>
    <row r="687" spans="1:26" ht="13.5" customHeight="1">
      <c r="A687" s="269"/>
      <c r="B687" s="269"/>
      <c r="C687" s="269"/>
      <c r="D687" s="269"/>
      <c r="E687" s="269"/>
      <c r="F687" s="269"/>
      <c r="G687" s="269"/>
      <c r="H687" s="269"/>
      <c r="I687" s="269"/>
      <c r="J687" s="269"/>
      <c r="K687" s="269"/>
      <c r="L687" s="269"/>
      <c r="M687" s="268"/>
      <c r="N687" s="269"/>
      <c r="O687" s="269"/>
      <c r="P687" s="269"/>
      <c r="Q687" s="269"/>
      <c r="R687" s="269"/>
      <c r="S687" s="269"/>
      <c r="T687" s="269"/>
      <c r="U687" s="269"/>
      <c r="V687" s="269"/>
      <c r="W687" s="269"/>
      <c r="X687" s="269"/>
      <c r="Y687" s="269"/>
      <c r="Z687" s="269"/>
    </row>
    <row r="688" spans="1:26" ht="13.5" customHeight="1">
      <c r="A688" s="269"/>
      <c r="B688" s="269"/>
      <c r="C688" s="269"/>
      <c r="D688" s="269"/>
      <c r="E688" s="269"/>
      <c r="F688" s="269"/>
      <c r="G688" s="269"/>
      <c r="H688" s="269"/>
      <c r="I688" s="269"/>
      <c r="J688" s="269"/>
      <c r="K688" s="269"/>
      <c r="L688" s="269"/>
      <c r="M688" s="268"/>
      <c r="N688" s="269"/>
      <c r="O688" s="269"/>
      <c r="P688" s="269"/>
      <c r="Q688" s="269"/>
      <c r="R688" s="269"/>
      <c r="S688" s="269"/>
      <c r="T688" s="269"/>
      <c r="U688" s="269"/>
      <c r="V688" s="269"/>
      <c r="W688" s="269"/>
      <c r="X688" s="269"/>
      <c r="Y688" s="269"/>
      <c r="Z688" s="269"/>
    </row>
    <row r="689" spans="1:26" ht="13.5" customHeight="1">
      <c r="A689" s="269"/>
      <c r="B689" s="269"/>
      <c r="C689" s="269"/>
      <c r="D689" s="269"/>
      <c r="E689" s="269"/>
      <c r="F689" s="269"/>
      <c r="G689" s="269"/>
      <c r="H689" s="269"/>
      <c r="I689" s="269"/>
      <c r="J689" s="269"/>
      <c r="K689" s="269"/>
      <c r="L689" s="269"/>
      <c r="M689" s="268"/>
      <c r="N689" s="269"/>
      <c r="O689" s="269"/>
      <c r="P689" s="269"/>
      <c r="Q689" s="269"/>
      <c r="R689" s="269"/>
      <c r="S689" s="269"/>
      <c r="T689" s="269"/>
      <c r="U689" s="269"/>
      <c r="V689" s="269"/>
      <c r="W689" s="269"/>
      <c r="X689" s="269"/>
      <c r="Y689" s="269"/>
      <c r="Z689" s="269"/>
    </row>
    <row r="690" spans="1:26" ht="13.5" customHeight="1">
      <c r="A690" s="269"/>
      <c r="B690" s="269"/>
      <c r="C690" s="269"/>
      <c r="D690" s="269"/>
      <c r="E690" s="269"/>
      <c r="F690" s="269"/>
      <c r="G690" s="269"/>
      <c r="H690" s="269"/>
      <c r="I690" s="269"/>
      <c r="J690" s="269"/>
      <c r="K690" s="269"/>
      <c r="L690" s="269"/>
      <c r="M690" s="268"/>
      <c r="N690" s="269"/>
      <c r="O690" s="269"/>
      <c r="P690" s="269"/>
      <c r="Q690" s="269"/>
      <c r="R690" s="269"/>
      <c r="S690" s="269"/>
      <c r="T690" s="269"/>
      <c r="U690" s="269"/>
      <c r="V690" s="269"/>
      <c r="W690" s="269"/>
      <c r="X690" s="269"/>
      <c r="Y690" s="269"/>
      <c r="Z690" s="269"/>
    </row>
    <row r="691" spans="1:26" ht="13.5" customHeight="1">
      <c r="A691" s="269"/>
      <c r="B691" s="269"/>
      <c r="C691" s="269"/>
      <c r="D691" s="269"/>
      <c r="E691" s="269"/>
      <c r="F691" s="269"/>
      <c r="G691" s="269"/>
      <c r="H691" s="269"/>
      <c r="I691" s="269"/>
      <c r="J691" s="269"/>
      <c r="K691" s="269"/>
      <c r="L691" s="269"/>
      <c r="M691" s="268"/>
      <c r="N691" s="269"/>
      <c r="O691" s="269"/>
      <c r="P691" s="269"/>
      <c r="Q691" s="269"/>
      <c r="R691" s="269"/>
      <c r="S691" s="269"/>
      <c r="T691" s="269"/>
      <c r="U691" s="269"/>
      <c r="V691" s="269"/>
      <c r="W691" s="269"/>
      <c r="X691" s="269"/>
      <c r="Y691" s="269"/>
      <c r="Z691" s="269"/>
    </row>
    <row r="692" spans="1:26" ht="13.5" customHeight="1">
      <c r="A692" s="269"/>
      <c r="B692" s="269"/>
      <c r="C692" s="269"/>
      <c r="D692" s="269"/>
      <c r="E692" s="269"/>
      <c r="F692" s="269"/>
      <c r="G692" s="269"/>
      <c r="H692" s="269"/>
      <c r="I692" s="269"/>
      <c r="J692" s="269"/>
      <c r="K692" s="269"/>
      <c r="L692" s="269"/>
      <c r="M692" s="268"/>
      <c r="N692" s="269"/>
      <c r="O692" s="269"/>
      <c r="P692" s="269"/>
      <c r="Q692" s="269"/>
      <c r="R692" s="269"/>
      <c r="S692" s="269"/>
      <c r="T692" s="269"/>
      <c r="U692" s="269"/>
      <c r="V692" s="269"/>
      <c r="W692" s="269"/>
      <c r="X692" s="269"/>
      <c r="Y692" s="269"/>
      <c r="Z692" s="269"/>
    </row>
    <row r="693" spans="1:26" ht="13.5" customHeight="1">
      <c r="A693" s="269"/>
      <c r="B693" s="269"/>
      <c r="C693" s="269"/>
      <c r="D693" s="269"/>
      <c r="E693" s="269"/>
      <c r="F693" s="269"/>
      <c r="G693" s="269"/>
      <c r="H693" s="269"/>
      <c r="I693" s="269"/>
      <c r="J693" s="269"/>
      <c r="K693" s="269"/>
      <c r="L693" s="269"/>
      <c r="M693" s="268"/>
      <c r="N693" s="269"/>
      <c r="O693" s="269"/>
      <c r="P693" s="269"/>
      <c r="Q693" s="269"/>
      <c r="R693" s="269"/>
      <c r="S693" s="269"/>
      <c r="T693" s="269"/>
      <c r="U693" s="269"/>
      <c r="V693" s="269"/>
      <c r="W693" s="269"/>
      <c r="X693" s="269"/>
      <c r="Y693" s="269"/>
      <c r="Z693" s="269"/>
    </row>
    <row r="694" spans="1:26" ht="13.5" customHeight="1">
      <c r="A694" s="269"/>
      <c r="B694" s="269"/>
      <c r="C694" s="269"/>
      <c r="D694" s="269"/>
      <c r="E694" s="269"/>
      <c r="F694" s="269"/>
      <c r="G694" s="269"/>
      <c r="H694" s="269"/>
      <c r="I694" s="269"/>
      <c r="J694" s="269"/>
      <c r="K694" s="269"/>
      <c r="L694" s="269"/>
      <c r="M694" s="268"/>
      <c r="N694" s="269"/>
      <c r="O694" s="269"/>
      <c r="P694" s="269"/>
      <c r="Q694" s="269"/>
      <c r="R694" s="269"/>
      <c r="S694" s="269"/>
      <c r="T694" s="269"/>
      <c r="U694" s="269"/>
      <c r="V694" s="269"/>
      <c r="W694" s="269"/>
      <c r="X694" s="269"/>
      <c r="Y694" s="269"/>
      <c r="Z694" s="269"/>
    </row>
    <row r="695" spans="1:26" ht="13.5" customHeight="1">
      <c r="A695" s="269"/>
      <c r="B695" s="269"/>
      <c r="C695" s="269"/>
      <c r="D695" s="269"/>
      <c r="E695" s="269"/>
      <c r="F695" s="269"/>
      <c r="G695" s="269"/>
      <c r="H695" s="269"/>
      <c r="I695" s="269"/>
      <c r="J695" s="269"/>
      <c r="K695" s="269"/>
      <c r="L695" s="269"/>
      <c r="M695" s="268"/>
      <c r="N695" s="269"/>
      <c r="O695" s="269"/>
      <c r="P695" s="269"/>
      <c r="Q695" s="269"/>
      <c r="R695" s="269"/>
      <c r="S695" s="269"/>
      <c r="T695" s="269"/>
      <c r="U695" s="269"/>
      <c r="V695" s="269"/>
      <c r="W695" s="269"/>
      <c r="X695" s="269"/>
      <c r="Y695" s="269"/>
      <c r="Z695" s="269"/>
    </row>
    <row r="696" spans="1:26" ht="13.5" customHeight="1">
      <c r="A696" s="269"/>
      <c r="B696" s="269"/>
      <c r="C696" s="269"/>
      <c r="D696" s="269"/>
      <c r="E696" s="269"/>
      <c r="F696" s="269"/>
      <c r="G696" s="269"/>
      <c r="H696" s="269"/>
      <c r="I696" s="269"/>
      <c r="J696" s="269"/>
      <c r="K696" s="269"/>
      <c r="L696" s="269"/>
      <c r="M696" s="268"/>
      <c r="N696" s="269"/>
      <c r="O696" s="269"/>
      <c r="P696" s="269"/>
      <c r="Q696" s="269"/>
      <c r="R696" s="269"/>
      <c r="S696" s="269"/>
      <c r="T696" s="269"/>
      <c r="U696" s="269"/>
      <c r="V696" s="269"/>
      <c r="W696" s="269"/>
      <c r="X696" s="269"/>
      <c r="Y696" s="269"/>
      <c r="Z696" s="269"/>
    </row>
    <row r="697" spans="1:26" ht="13.5" customHeight="1">
      <c r="A697" s="269"/>
      <c r="B697" s="269"/>
      <c r="C697" s="269"/>
      <c r="D697" s="269"/>
      <c r="E697" s="269"/>
      <c r="F697" s="269"/>
      <c r="G697" s="269"/>
      <c r="H697" s="269"/>
      <c r="I697" s="269"/>
      <c r="J697" s="269"/>
      <c r="K697" s="269"/>
      <c r="L697" s="269"/>
      <c r="M697" s="268"/>
      <c r="N697" s="269"/>
      <c r="O697" s="269"/>
      <c r="P697" s="269"/>
      <c r="Q697" s="269"/>
      <c r="R697" s="269"/>
      <c r="S697" s="269"/>
      <c r="T697" s="269"/>
      <c r="U697" s="269"/>
      <c r="V697" s="269"/>
      <c r="W697" s="269"/>
      <c r="X697" s="269"/>
      <c r="Y697" s="269"/>
      <c r="Z697" s="269"/>
    </row>
    <row r="698" spans="1:26" ht="13.5" customHeight="1">
      <c r="A698" s="269"/>
      <c r="B698" s="269"/>
      <c r="C698" s="269"/>
      <c r="D698" s="269"/>
      <c r="E698" s="269"/>
      <c r="F698" s="269"/>
      <c r="G698" s="269"/>
      <c r="H698" s="269"/>
      <c r="I698" s="269"/>
      <c r="J698" s="269"/>
      <c r="K698" s="269"/>
      <c r="L698" s="269"/>
      <c r="M698" s="268"/>
      <c r="N698" s="269"/>
      <c r="O698" s="269"/>
      <c r="P698" s="269"/>
      <c r="Q698" s="269"/>
      <c r="R698" s="269"/>
      <c r="S698" s="269"/>
      <c r="T698" s="269"/>
      <c r="U698" s="269"/>
      <c r="V698" s="269"/>
      <c r="W698" s="269"/>
      <c r="X698" s="269"/>
      <c r="Y698" s="269"/>
      <c r="Z698" s="269"/>
    </row>
    <row r="699" spans="1:26" ht="13.5" customHeight="1">
      <c r="A699" s="269"/>
      <c r="B699" s="269"/>
      <c r="C699" s="269"/>
      <c r="D699" s="269"/>
      <c r="E699" s="269"/>
      <c r="F699" s="269"/>
      <c r="G699" s="269"/>
      <c r="H699" s="269"/>
      <c r="I699" s="269"/>
      <c r="J699" s="269"/>
      <c r="K699" s="269"/>
      <c r="L699" s="269"/>
      <c r="M699" s="268"/>
      <c r="N699" s="269"/>
      <c r="O699" s="269"/>
      <c r="P699" s="269"/>
      <c r="Q699" s="269"/>
      <c r="R699" s="269"/>
      <c r="S699" s="269"/>
      <c r="T699" s="269"/>
      <c r="U699" s="269"/>
      <c r="V699" s="269"/>
      <c r="W699" s="269"/>
      <c r="X699" s="269"/>
      <c r="Y699" s="269"/>
      <c r="Z699" s="269"/>
    </row>
    <row r="700" spans="1:26" ht="13.5" customHeight="1">
      <c r="A700" s="269"/>
      <c r="B700" s="269"/>
      <c r="C700" s="269"/>
      <c r="D700" s="269"/>
      <c r="E700" s="269"/>
      <c r="F700" s="269"/>
      <c r="G700" s="269"/>
      <c r="H700" s="269"/>
      <c r="I700" s="269"/>
      <c r="J700" s="269"/>
      <c r="K700" s="269"/>
      <c r="L700" s="269"/>
      <c r="M700" s="268"/>
      <c r="N700" s="269"/>
      <c r="O700" s="269"/>
      <c r="P700" s="269"/>
      <c r="Q700" s="269"/>
      <c r="R700" s="269"/>
      <c r="S700" s="269"/>
      <c r="T700" s="269"/>
      <c r="U700" s="269"/>
      <c r="V700" s="269"/>
      <c r="W700" s="269"/>
      <c r="X700" s="269"/>
      <c r="Y700" s="269"/>
      <c r="Z700" s="269"/>
    </row>
    <row r="701" spans="1:26" ht="13.5" customHeight="1">
      <c r="A701" s="269"/>
      <c r="B701" s="269"/>
      <c r="C701" s="269"/>
      <c r="D701" s="269"/>
      <c r="E701" s="269"/>
      <c r="F701" s="269"/>
      <c r="G701" s="269"/>
      <c r="H701" s="269"/>
      <c r="I701" s="269"/>
      <c r="J701" s="269"/>
      <c r="K701" s="269"/>
      <c r="L701" s="269"/>
      <c r="M701" s="268"/>
      <c r="N701" s="269"/>
      <c r="O701" s="269"/>
      <c r="P701" s="269"/>
      <c r="Q701" s="269"/>
      <c r="R701" s="269"/>
      <c r="S701" s="269"/>
      <c r="T701" s="269"/>
      <c r="U701" s="269"/>
      <c r="V701" s="269"/>
      <c r="W701" s="269"/>
      <c r="X701" s="269"/>
      <c r="Y701" s="269"/>
      <c r="Z701" s="269"/>
    </row>
    <row r="702" spans="1:26" ht="13.5" customHeight="1">
      <c r="A702" s="269"/>
      <c r="B702" s="269"/>
      <c r="C702" s="269"/>
      <c r="D702" s="269"/>
      <c r="E702" s="269"/>
      <c r="F702" s="269"/>
      <c r="G702" s="269"/>
      <c r="H702" s="269"/>
      <c r="I702" s="269"/>
      <c r="J702" s="269"/>
      <c r="K702" s="269"/>
      <c r="L702" s="269"/>
      <c r="M702" s="268"/>
      <c r="N702" s="269"/>
      <c r="O702" s="269"/>
      <c r="P702" s="269"/>
      <c r="Q702" s="269"/>
      <c r="R702" s="269"/>
      <c r="S702" s="269"/>
      <c r="T702" s="269"/>
      <c r="U702" s="269"/>
      <c r="V702" s="269"/>
      <c r="W702" s="269"/>
      <c r="X702" s="269"/>
      <c r="Y702" s="269"/>
      <c r="Z702" s="269"/>
    </row>
    <row r="703" spans="1:26" ht="13.5" customHeight="1">
      <c r="A703" s="269"/>
      <c r="B703" s="269"/>
      <c r="C703" s="269"/>
      <c r="D703" s="269"/>
      <c r="E703" s="269"/>
      <c r="F703" s="269"/>
      <c r="G703" s="269"/>
      <c r="H703" s="269"/>
      <c r="I703" s="269"/>
      <c r="J703" s="269"/>
      <c r="K703" s="269"/>
      <c r="L703" s="269"/>
      <c r="M703" s="268"/>
      <c r="N703" s="269"/>
      <c r="O703" s="269"/>
      <c r="P703" s="269"/>
      <c r="Q703" s="269"/>
      <c r="R703" s="269"/>
      <c r="S703" s="269"/>
      <c r="T703" s="269"/>
      <c r="U703" s="269"/>
      <c r="V703" s="269"/>
      <c r="W703" s="269"/>
      <c r="X703" s="269"/>
      <c r="Y703" s="269"/>
      <c r="Z703" s="269"/>
    </row>
    <row r="704" spans="1:26" ht="13.5" customHeight="1">
      <c r="A704" s="269"/>
      <c r="B704" s="269"/>
      <c r="C704" s="269"/>
      <c r="D704" s="269"/>
      <c r="E704" s="269"/>
      <c r="F704" s="269"/>
      <c r="G704" s="269"/>
      <c r="H704" s="269"/>
      <c r="I704" s="269"/>
      <c r="J704" s="269"/>
      <c r="K704" s="269"/>
      <c r="L704" s="269"/>
      <c r="M704" s="268"/>
      <c r="N704" s="269"/>
      <c r="O704" s="269"/>
      <c r="P704" s="269"/>
      <c r="Q704" s="269"/>
      <c r="R704" s="269"/>
      <c r="S704" s="269"/>
      <c r="T704" s="269"/>
      <c r="U704" s="269"/>
      <c r="V704" s="269"/>
      <c r="W704" s="269"/>
      <c r="X704" s="269"/>
      <c r="Y704" s="269"/>
      <c r="Z704" s="269"/>
    </row>
    <row r="705" spans="1:26" ht="13.5" customHeight="1">
      <c r="A705" s="269"/>
      <c r="B705" s="269"/>
      <c r="C705" s="269"/>
      <c r="D705" s="269"/>
      <c r="E705" s="269"/>
      <c r="F705" s="269"/>
      <c r="G705" s="269"/>
      <c r="H705" s="269"/>
      <c r="I705" s="269"/>
      <c r="J705" s="269"/>
      <c r="K705" s="269"/>
      <c r="L705" s="269"/>
      <c r="M705" s="268"/>
      <c r="N705" s="269"/>
      <c r="O705" s="269"/>
      <c r="P705" s="269"/>
      <c r="Q705" s="269"/>
      <c r="R705" s="269"/>
      <c r="S705" s="269"/>
      <c r="T705" s="269"/>
      <c r="U705" s="269"/>
      <c r="V705" s="269"/>
      <c r="W705" s="269"/>
      <c r="X705" s="269"/>
      <c r="Y705" s="269"/>
      <c r="Z705" s="269"/>
    </row>
    <row r="706" spans="1:26" ht="13.5" customHeight="1">
      <c r="A706" s="269"/>
      <c r="B706" s="269"/>
      <c r="C706" s="269"/>
      <c r="D706" s="269"/>
      <c r="E706" s="269"/>
      <c r="F706" s="269"/>
      <c r="G706" s="269"/>
      <c r="H706" s="269"/>
      <c r="I706" s="269"/>
      <c r="J706" s="269"/>
      <c r="K706" s="269"/>
      <c r="L706" s="269"/>
      <c r="M706" s="268"/>
      <c r="N706" s="269"/>
      <c r="O706" s="269"/>
      <c r="P706" s="269"/>
      <c r="Q706" s="269"/>
      <c r="R706" s="269"/>
      <c r="S706" s="269"/>
      <c r="T706" s="269"/>
      <c r="U706" s="269"/>
      <c r="V706" s="269"/>
      <c r="W706" s="269"/>
      <c r="X706" s="269"/>
      <c r="Y706" s="269"/>
      <c r="Z706" s="269"/>
    </row>
    <row r="707" spans="1:26" ht="13.5" customHeight="1">
      <c r="A707" s="269"/>
      <c r="B707" s="269"/>
      <c r="C707" s="269"/>
      <c r="D707" s="269"/>
      <c r="E707" s="269"/>
      <c r="F707" s="269"/>
      <c r="G707" s="269"/>
      <c r="H707" s="269"/>
      <c r="I707" s="269"/>
      <c r="J707" s="269"/>
      <c r="K707" s="269"/>
      <c r="L707" s="269"/>
      <c r="M707" s="268"/>
      <c r="N707" s="269"/>
      <c r="O707" s="269"/>
      <c r="P707" s="269"/>
      <c r="Q707" s="269"/>
      <c r="R707" s="269"/>
      <c r="S707" s="269"/>
      <c r="T707" s="269"/>
      <c r="U707" s="269"/>
      <c r="V707" s="269"/>
      <c r="W707" s="269"/>
      <c r="X707" s="269"/>
      <c r="Y707" s="269"/>
      <c r="Z707" s="269"/>
    </row>
    <row r="708" spans="1:26" ht="13.5" customHeight="1">
      <c r="A708" s="269"/>
      <c r="B708" s="269"/>
      <c r="C708" s="269"/>
      <c r="D708" s="269"/>
      <c r="E708" s="269"/>
      <c r="F708" s="269"/>
      <c r="G708" s="269"/>
      <c r="H708" s="269"/>
      <c r="I708" s="269"/>
      <c r="J708" s="269"/>
      <c r="K708" s="269"/>
      <c r="L708" s="269"/>
      <c r="M708" s="268"/>
      <c r="N708" s="269"/>
      <c r="O708" s="269"/>
      <c r="P708" s="269"/>
      <c r="Q708" s="269"/>
      <c r="R708" s="269"/>
      <c r="S708" s="269"/>
      <c r="T708" s="269"/>
      <c r="U708" s="269"/>
      <c r="V708" s="269"/>
      <c r="W708" s="269"/>
      <c r="X708" s="269"/>
      <c r="Y708" s="269"/>
      <c r="Z708" s="269"/>
    </row>
    <row r="709" spans="1:26" ht="13.5" customHeight="1">
      <c r="A709" s="269"/>
      <c r="B709" s="269"/>
      <c r="C709" s="269"/>
      <c r="D709" s="269"/>
      <c r="E709" s="269"/>
      <c r="F709" s="269"/>
      <c r="G709" s="269"/>
      <c r="H709" s="269"/>
      <c r="I709" s="269"/>
      <c r="J709" s="269"/>
      <c r="K709" s="269"/>
      <c r="L709" s="269"/>
      <c r="M709" s="268"/>
      <c r="N709" s="269"/>
      <c r="O709" s="269"/>
      <c r="P709" s="269"/>
      <c r="Q709" s="269"/>
      <c r="R709" s="269"/>
      <c r="S709" s="269"/>
      <c r="T709" s="269"/>
      <c r="U709" s="269"/>
      <c r="V709" s="269"/>
      <c r="W709" s="269"/>
      <c r="X709" s="269"/>
      <c r="Y709" s="269"/>
      <c r="Z709" s="269"/>
    </row>
    <row r="710" spans="1:26" ht="13.5" customHeight="1">
      <c r="A710" s="269"/>
      <c r="B710" s="269"/>
      <c r="C710" s="269"/>
      <c r="D710" s="269"/>
      <c r="E710" s="269"/>
      <c r="F710" s="269"/>
      <c r="G710" s="269"/>
      <c r="H710" s="269"/>
      <c r="I710" s="269"/>
      <c r="J710" s="269"/>
      <c r="K710" s="269"/>
      <c r="L710" s="269"/>
      <c r="M710" s="268"/>
      <c r="N710" s="269"/>
      <c r="O710" s="269"/>
      <c r="P710" s="269"/>
      <c r="Q710" s="269"/>
      <c r="R710" s="269"/>
      <c r="S710" s="269"/>
      <c r="T710" s="269"/>
      <c r="U710" s="269"/>
      <c r="V710" s="269"/>
      <c r="W710" s="269"/>
      <c r="X710" s="269"/>
      <c r="Y710" s="269"/>
      <c r="Z710" s="269"/>
    </row>
    <row r="711" spans="1:26" ht="13.5" customHeight="1">
      <c r="A711" s="269"/>
      <c r="B711" s="269"/>
      <c r="C711" s="269"/>
      <c r="D711" s="269"/>
      <c r="E711" s="269"/>
      <c r="F711" s="269"/>
      <c r="G711" s="269"/>
      <c r="H711" s="269"/>
      <c r="I711" s="269"/>
      <c r="J711" s="269"/>
      <c r="K711" s="269"/>
      <c r="L711" s="269"/>
      <c r="M711" s="268"/>
      <c r="N711" s="269"/>
      <c r="O711" s="269"/>
      <c r="P711" s="269"/>
      <c r="Q711" s="269"/>
      <c r="R711" s="269"/>
      <c r="S711" s="269"/>
      <c r="T711" s="269"/>
      <c r="U711" s="269"/>
      <c r="V711" s="269"/>
      <c r="W711" s="269"/>
      <c r="X711" s="269"/>
      <c r="Y711" s="269"/>
      <c r="Z711" s="269"/>
    </row>
    <row r="712" spans="1:26" ht="13.5" customHeight="1">
      <c r="A712" s="269"/>
      <c r="B712" s="269"/>
      <c r="C712" s="269"/>
      <c r="D712" s="269"/>
      <c r="E712" s="269"/>
      <c r="F712" s="269"/>
      <c r="G712" s="269"/>
      <c r="H712" s="269"/>
      <c r="I712" s="269"/>
      <c r="J712" s="269"/>
      <c r="K712" s="269"/>
      <c r="L712" s="269"/>
      <c r="M712" s="268"/>
      <c r="N712" s="269"/>
      <c r="O712" s="269"/>
      <c r="P712" s="269"/>
      <c r="Q712" s="269"/>
      <c r="R712" s="269"/>
      <c r="S712" s="269"/>
      <c r="T712" s="269"/>
      <c r="U712" s="269"/>
      <c r="V712" s="269"/>
      <c r="W712" s="269"/>
      <c r="X712" s="269"/>
      <c r="Y712" s="269"/>
      <c r="Z712" s="269"/>
    </row>
    <row r="713" spans="1:26" ht="13.5" customHeight="1">
      <c r="A713" s="269"/>
      <c r="B713" s="269"/>
      <c r="C713" s="269"/>
      <c r="D713" s="269"/>
      <c r="E713" s="269"/>
      <c r="F713" s="269"/>
      <c r="G713" s="269"/>
      <c r="H713" s="269"/>
      <c r="I713" s="269"/>
      <c r="J713" s="269"/>
      <c r="K713" s="269"/>
      <c r="L713" s="269"/>
      <c r="M713" s="268"/>
      <c r="N713" s="269"/>
      <c r="O713" s="269"/>
      <c r="P713" s="269"/>
      <c r="Q713" s="269"/>
      <c r="R713" s="269"/>
      <c r="S713" s="269"/>
      <c r="T713" s="269"/>
      <c r="U713" s="269"/>
      <c r="V713" s="269"/>
      <c r="W713" s="269"/>
      <c r="X713" s="269"/>
      <c r="Y713" s="269"/>
      <c r="Z713" s="269"/>
    </row>
    <row r="714" spans="1:26" ht="13.5" customHeight="1">
      <c r="A714" s="269"/>
      <c r="B714" s="269"/>
      <c r="C714" s="269"/>
      <c r="D714" s="269"/>
      <c r="E714" s="269"/>
      <c r="F714" s="269"/>
      <c r="G714" s="269"/>
      <c r="H714" s="269"/>
      <c r="I714" s="269"/>
      <c r="J714" s="269"/>
      <c r="K714" s="269"/>
      <c r="L714" s="269"/>
      <c r="M714" s="268"/>
      <c r="N714" s="269"/>
      <c r="O714" s="269"/>
      <c r="P714" s="269"/>
      <c r="Q714" s="269"/>
      <c r="R714" s="269"/>
      <c r="S714" s="269"/>
      <c r="T714" s="269"/>
      <c r="U714" s="269"/>
      <c r="V714" s="269"/>
      <c r="W714" s="269"/>
      <c r="X714" s="269"/>
      <c r="Y714" s="269"/>
      <c r="Z714" s="269"/>
    </row>
    <row r="715" spans="1:26" ht="13.5" customHeight="1">
      <c r="A715" s="269"/>
      <c r="B715" s="269"/>
      <c r="C715" s="269"/>
      <c r="D715" s="269"/>
      <c r="E715" s="269"/>
      <c r="F715" s="269"/>
      <c r="G715" s="269"/>
      <c r="H715" s="269"/>
      <c r="I715" s="269"/>
      <c r="J715" s="269"/>
      <c r="K715" s="269"/>
      <c r="L715" s="269"/>
      <c r="M715" s="268"/>
      <c r="N715" s="269"/>
      <c r="O715" s="269"/>
      <c r="P715" s="269"/>
      <c r="Q715" s="269"/>
      <c r="R715" s="269"/>
      <c r="S715" s="269"/>
      <c r="T715" s="269"/>
      <c r="U715" s="269"/>
      <c r="V715" s="269"/>
      <c r="W715" s="269"/>
      <c r="X715" s="269"/>
      <c r="Y715" s="269"/>
      <c r="Z715" s="269"/>
    </row>
    <row r="716" spans="1:26" ht="13.5" customHeight="1">
      <c r="A716" s="269"/>
      <c r="B716" s="269"/>
      <c r="C716" s="269"/>
      <c r="D716" s="269"/>
      <c r="E716" s="269"/>
      <c r="F716" s="269"/>
      <c r="G716" s="269"/>
      <c r="H716" s="269"/>
      <c r="I716" s="269"/>
      <c r="J716" s="269"/>
      <c r="K716" s="269"/>
      <c r="L716" s="269"/>
      <c r="M716" s="268"/>
      <c r="N716" s="269"/>
      <c r="O716" s="269"/>
      <c r="P716" s="269"/>
      <c r="Q716" s="269"/>
      <c r="R716" s="269"/>
      <c r="S716" s="269"/>
      <c r="T716" s="269"/>
      <c r="U716" s="269"/>
      <c r="V716" s="269"/>
      <c r="W716" s="269"/>
      <c r="X716" s="269"/>
      <c r="Y716" s="269"/>
      <c r="Z716" s="269"/>
    </row>
    <row r="717" spans="1:26" ht="13.5" customHeight="1">
      <c r="A717" s="269"/>
      <c r="B717" s="269"/>
      <c r="C717" s="269"/>
      <c r="D717" s="269"/>
      <c r="E717" s="269"/>
      <c r="F717" s="269"/>
      <c r="G717" s="269"/>
      <c r="H717" s="269"/>
      <c r="I717" s="269"/>
      <c r="J717" s="269"/>
      <c r="K717" s="269"/>
      <c r="L717" s="269"/>
      <c r="M717" s="268"/>
      <c r="N717" s="269"/>
      <c r="O717" s="269"/>
      <c r="P717" s="269"/>
      <c r="Q717" s="269"/>
      <c r="R717" s="269"/>
      <c r="S717" s="269"/>
      <c r="T717" s="269"/>
      <c r="U717" s="269"/>
      <c r="V717" s="269"/>
      <c r="W717" s="269"/>
      <c r="X717" s="269"/>
      <c r="Y717" s="269"/>
      <c r="Z717" s="269"/>
    </row>
    <row r="718" spans="1:26" ht="13.5" customHeight="1">
      <c r="A718" s="269"/>
      <c r="B718" s="269"/>
      <c r="C718" s="269"/>
      <c r="D718" s="269"/>
      <c r="E718" s="269"/>
      <c r="F718" s="269"/>
      <c r="G718" s="269"/>
      <c r="H718" s="269"/>
      <c r="I718" s="269"/>
      <c r="J718" s="269"/>
      <c r="K718" s="269"/>
      <c r="L718" s="269"/>
      <c r="M718" s="268"/>
      <c r="N718" s="269"/>
      <c r="O718" s="269"/>
      <c r="P718" s="269"/>
      <c r="Q718" s="269"/>
      <c r="R718" s="269"/>
      <c r="S718" s="269"/>
      <c r="T718" s="269"/>
      <c r="U718" s="269"/>
      <c r="V718" s="269"/>
      <c r="W718" s="269"/>
      <c r="X718" s="269"/>
      <c r="Y718" s="269"/>
      <c r="Z718" s="269"/>
    </row>
    <row r="719" spans="1:26" ht="13.5" customHeight="1">
      <c r="A719" s="269"/>
      <c r="B719" s="269"/>
      <c r="C719" s="269"/>
      <c r="D719" s="269"/>
      <c r="E719" s="269"/>
      <c r="F719" s="269"/>
      <c r="G719" s="269"/>
      <c r="H719" s="269"/>
      <c r="I719" s="269"/>
      <c r="J719" s="269"/>
      <c r="K719" s="269"/>
      <c r="L719" s="269"/>
      <c r="M719" s="268"/>
      <c r="N719" s="269"/>
      <c r="O719" s="269"/>
      <c r="P719" s="269"/>
      <c r="Q719" s="269"/>
      <c r="R719" s="269"/>
      <c r="S719" s="269"/>
      <c r="T719" s="269"/>
      <c r="U719" s="269"/>
      <c r="V719" s="269"/>
      <c r="W719" s="269"/>
      <c r="X719" s="269"/>
      <c r="Y719" s="269"/>
      <c r="Z719" s="269"/>
    </row>
    <row r="720" spans="1:26" ht="13.5" customHeight="1">
      <c r="A720" s="269"/>
      <c r="B720" s="269"/>
      <c r="C720" s="269"/>
      <c r="D720" s="269"/>
      <c r="E720" s="269"/>
      <c r="F720" s="269"/>
      <c r="G720" s="269"/>
      <c r="H720" s="269"/>
      <c r="I720" s="269"/>
      <c r="J720" s="269"/>
      <c r="K720" s="269"/>
      <c r="L720" s="269"/>
      <c r="M720" s="268"/>
      <c r="N720" s="269"/>
      <c r="O720" s="269"/>
      <c r="P720" s="269"/>
      <c r="Q720" s="269"/>
      <c r="R720" s="269"/>
      <c r="S720" s="269"/>
      <c r="T720" s="269"/>
      <c r="U720" s="269"/>
      <c r="V720" s="269"/>
      <c r="W720" s="269"/>
      <c r="X720" s="269"/>
      <c r="Y720" s="269"/>
      <c r="Z720" s="269"/>
    </row>
    <row r="721" spans="1:26" ht="13.5" customHeight="1">
      <c r="A721" s="269"/>
      <c r="B721" s="269"/>
      <c r="C721" s="269"/>
      <c r="D721" s="269"/>
      <c r="E721" s="269"/>
      <c r="F721" s="269"/>
      <c r="G721" s="269"/>
      <c r="H721" s="269"/>
      <c r="I721" s="269"/>
      <c r="J721" s="269"/>
      <c r="K721" s="269"/>
      <c r="L721" s="269"/>
      <c r="M721" s="268"/>
      <c r="N721" s="269"/>
      <c r="O721" s="269"/>
      <c r="P721" s="269"/>
      <c r="Q721" s="269"/>
      <c r="R721" s="269"/>
      <c r="S721" s="269"/>
      <c r="T721" s="269"/>
      <c r="U721" s="269"/>
      <c r="V721" s="269"/>
      <c r="W721" s="269"/>
      <c r="X721" s="269"/>
      <c r="Y721" s="269"/>
      <c r="Z721" s="269"/>
    </row>
    <row r="722" spans="1:26" ht="13.5" customHeight="1">
      <c r="A722" s="269"/>
      <c r="B722" s="269"/>
      <c r="C722" s="269"/>
      <c r="D722" s="269"/>
      <c r="E722" s="269"/>
      <c r="F722" s="269"/>
      <c r="G722" s="269"/>
      <c r="H722" s="269"/>
      <c r="I722" s="269"/>
      <c r="J722" s="269"/>
      <c r="K722" s="269"/>
      <c r="L722" s="269"/>
      <c r="M722" s="268"/>
      <c r="N722" s="269"/>
      <c r="O722" s="269"/>
      <c r="P722" s="269"/>
      <c r="Q722" s="269"/>
      <c r="R722" s="269"/>
      <c r="S722" s="269"/>
      <c r="T722" s="269"/>
      <c r="U722" s="269"/>
      <c r="V722" s="269"/>
      <c r="W722" s="269"/>
      <c r="X722" s="269"/>
      <c r="Y722" s="269"/>
      <c r="Z722" s="269"/>
    </row>
    <row r="723" spans="1:26" ht="13.5" customHeight="1">
      <c r="A723" s="269"/>
      <c r="B723" s="269"/>
      <c r="C723" s="269"/>
      <c r="D723" s="269"/>
      <c r="E723" s="269"/>
      <c r="F723" s="269"/>
      <c r="G723" s="269"/>
      <c r="H723" s="269"/>
      <c r="I723" s="269"/>
      <c r="J723" s="269"/>
      <c r="K723" s="269"/>
      <c r="L723" s="269"/>
      <c r="M723" s="268"/>
      <c r="N723" s="269"/>
      <c r="O723" s="269"/>
      <c r="P723" s="269"/>
      <c r="Q723" s="269"/>
      <c r="R723" s="269"/>
      <c r="S723" s="269"/>
      <c r="T723" s="269"/>
      <c r="U723" s="269"/>
      <c r="V723" s="269"/>
      <c r="W723" s="269"/>
      <c r="X723" s="269"/>
      <c r="Y723" s="269"/>
      <c r="Z723" s="269"/>
    </row>
    <row r="724" spans="1:26" ht="13.5" customHeight="1">
      <c r="A724" s="269"/>
      <c r="B724" s="269"/>
      <c r="C724" s="269"/>
      <c r="D724" s="269"/>
      <c r="E724" s="269"/>
      <c r="F724" s="269"/>
      <c r="G724" s="269"/>
      <c r="H724" s="269"/>
      <c r="I724" s="269"/>
      <c r="J724" s="269"/>
      <c r="K724" s="269"/>
      <c r="L724" s="269"/>
      <c r="M724" s="268"/>
      <c r="N724" s="269"/>
      <c r="O724" s="269"/>
      <c r="P724" s="269"/>
      <c r="Q724" s="269"/>
      <c r="R724" s="269"/>
      <c r="S724" s="269"/>
      <c r="T724" s="269"/>
      <c r="U724" s="269"/>
      <c r="V724" s="269"/>
      <c r="W724" s="269"/>
      <c r="X724" s="269"/>
      <c r="Y724" s="269"/>
      <c r="Z724" s="269"/>
    </row>
    <row r="725" spans="1:26" ht="13.5" customHeight="1">
      <c r="A725" s="269"/>
      <c r="B725" s="269"/>
      <c r="C725" s="269"/>
      <c r="D725" s="269"/>
      <c r="E725" s="269"/>
      <c r="F725" s="269"/>
      <c r="G725" s="269"/>
      <c r="H725" s="269"/>
      <c r="I725" s="269"/>
      <c r="J725" s="269"/>
      <c r="K725" s="269"/>
      <c r="L725" s="269"/>
      <c r="M725" s="268"/>
      <c r="N725" s="269"/>
      <c r="O725" s="269"/>
      <c r="P725" s="269"/>
      <c r="Q725" s="269"/>
      <c r="R725" s="269"/>
      <c r="S725" s="269"/>
      <c r="T725" s="269"/>
      <c r="U725" s="269"/>
      <c r="V725" s="269"/>
      <c r="W725" s="269"/>
      <c r="X725" s="269"/>
      <c r="Y725" s="269"/>
      <c r="Z725" s="269"/>
    </row>
    <row r="726" spans="1:26" ht="13.5" customHeight="1">
      <c r="A726" s="269"/>
      <c r="B726" s="269"/>
      <c r="C726" s="269"/>
      <c r="D726" s="269"/>
      <c r="E726" s="269"/>
      <c r="F726" s="269"/>
      <c r="G726" s="269"/>
      <c r="H726" s="269"/>
      <c r="I726" s="269"/>
      <c r="J726" s="269"/>
      <c r="K726" s="269"/>
      <c r="L726" s="269"/>
      <c r="M726" s="268"/>
      <c r="N726" s="269"/>
      <c r="O726" s="269"/>
      <c r="P726" s="269"/>
      <c r="Q726" s="269"/>
      <c r="R726" s="269"/>
      <c r="S726" s="269"/>
      <c r="T726" s="269"/>
      <c r="U726" s="269"/>
      <c r="V726" s="269"/>
      <c r="W726" s="269"/>
      <c r="X726" s="269"/>
      <c r="Y726" s="269"/>
      <c r="Z726" s="269"/>
    </row>
    <row r="727" spans="1:26" ht="13.5" customHeight="1">
      <c r="A727" s="269"/>
      <c r="B727" s="269"/>
      <c r="C727" s="269"/>
      <c r="D727" s="269"/>
      <c r="E727" s="269"/>
      <c r="F727" s="269"/>
      <c r="G727" s="269"/>
      <c r="H727" s="269"/>
      <c r="I727" s="269"/>
      <c r="J727" s="269"/>
      <c r="K727" s="269"/>
      <c r="L727" s="269"/>
      <c r="M727" s="268"/>
      <c r="N727" s="269"/>
      <c r="O727" s="269"/>
      <c r="P727" s="269"/>
      <c r="Q727" s="269"/>
      <c r="R727" s="269"/>
      <c r="S727" s="269"/>
      <c r="T727" s="269"/>
      <c r="U727" s="269"/>
      <c r="V727" s="269"/>
      <c r="W727" s="269"/>
      <c r="X727" s="269"/>
      <c r="Y727" s="269"/>
      <c r="Z727" s="269"/>
    </row>
    <row r="728" spans="1:26" ht="13.5" customHeight="1">
      <c r="A728" s="269"/>
      <c r="B728" s="269"/>
      <c r="C728" s="269"/>
      <c r="D728" s="269"/>
      <c r="E728" s="269"/>
      <c r="F728" s="269"/>
      <c r="G728" s="269"/>
      <c r="H728" s="269"/>
      <c r="I728" s="269"/>
      <c r="J728" s="269"/>
      <c r="K728" s="269"/>
      <c r="L728" s="269"/>
      <c r="M728" s="268"/>
      <c r="N728" s="269"/>
      <c r="O728" s="269"/>
      <c r="P728" s="269"/>
      <c r="Q728" s="269"/>
      <c r="R728" s="269"/>
      <c r="S728" s="269"/>
      <c r="T728" s="269"/>
      <c r="U728" s="269"/>
      <c r="V728" s="269"/>
      <c r="W728" s="269"/>
      <c r="X728" s="269"/>
      <c r="Y728" s="269"/>
      <c r="Z728" s="269"/>
    </row>
    <row r="729" spans="1:26" ht="13.5" customHeight="1">
      <c r="A729" s="269"/>
      <c r="B729" s="269"/>
      <c r="C729" s="269"/>
      <c r="D729" s="269"/>
      <c r="E729" s="269"/>
      <c r="F729" s="269"/>
      <c r="G729" s="269"/>
      <c r="H729" s="269"/>
      <c r="I729" s="269"/>
      <c r="J729" s="269"/>
      <c r="K729" s="269"/>
      <c r="L729" s="269"/>
      <c r="M729" s="268"/>
      <c r="N729" s="269"/>
      <c r="O729" s="269"/>
      <c r="P729" s="269"/>
      <c r="Q729" s="269"/>
      <c r="R729" s="269"/>
      <c r="S729" s="269"/>
      <c r="T729" s="269"/>
      <c r="U729" s="269"/>
      <c r="V729" s="269"/>
      <c r="W729" s="269"/>
      <c r="X729" s="269"/>
      <c r="Y729" s="269"/>
      <c r="Z729" s="269"/>
    </row>
    <row r="730" spans="1:26" ht="13.5" customHeight="1">
      <c r="A730" s="269"/>
      <c r="B730" s="269"/>
      <c r="C730" s="269"/>
      <c r="D730" s="269"/>
      <c r="E730" s="269"/>
      <c r="F730" s="269"/>
      <c r="G730" s="269"/>
      <c r="H730" s="269"/>
      <c r="I730" s="269"/>
      <c r="J730" s="269"/>
      <c r="K730" s="269"/>
      <c r="L730" s="269"/>
      <c r="M730" s="268"/>
      <c r="N730" s="269"/>
      <c r="O730" s="269"/>
      <c r="P730" s="269"/>
      <c r="Q730" s="269"/>
      <c r="R730" s="269"/>
      <c r="S730" s="269"/>
      <c r="T730" s="269"/>
      <c r="U730" s="269"/>
      <c r="V730" s="269"/>
      <c r="W730" s="269"/>
      <c r="X730" s="269"/>
      <c r="Y730" s="269"/>
      <c r="Z730" s="269"/>
    </row>
    <row r="731" spans="1:26" ht="13.5" customHeight="1">
      <c r="A731" s="269"/>
      <c r="B731" s="269"/>
      <c r="C731" s="269"/>
      <c r="D731" s="269"/>
      <c r="E731" s="269"/>
      <c r="F731" s="269"/>
      <c r="G731" s="269"/>
      <c r="H731" s="269"/>
      <c r="I731" s="269"/>
      <c r="J731" s="269"/>
      <c r="K731" s="269"/>
      <c r="L731" s="269"/>
      <c r="M731" s="268"/>
      <c r="N731" s="269"/>
      <c r="O731" s="269"/>
      <c r="P731" s="269"/>
      <c r="Q731" s="269"/>
      <c r="R731" s="269"/>
      <c r="S731" s="269"/>
      <c r="T731" s="269"/>
      <c r="U731" s="269"/>
      <c r="V731" s="269"/>
      <c r="W731" s="269"/>
      <c r="X731" s="269"/>
      <c r="Y731" s="269"/>
      <c r="Z731" s="269"/>
    </row>
    <row r="732" spans="1:26" ht="13.5" customHeight="1">
      <c r="A732" s="269"/>
      <c r="B732" s="269"/>
      <c r="C732" s="269"/>
      <c r="D732" s="269"/>
      <c r="E732" s="269"/>
      <c r="F732" s="269"/>
      <c r="G732" s="269"/>
      <c r="H732" s="269"/>
      <c r="I732" s="269"/>
      <c r="J732" s="269"/>
      <c r="K732" s="269"/>
      <c r="L732" s="269"/>
      <c r="M732" s="268"/>
      <c r="N732" s="269"/>
      <c r="O732" s="269"/>
      <c r="P732" s="269"/>
      <c r="Q732" s="269"/>
      <c r="R732" s="269"/>
      <c r="S732" s="269"/>
      <c r="T732" s="269"/>
      <c r="U732" s="269"/>
      <c r="V732" s="269"/>
      <c r="W732" s="269"/>
      <c r="X732" s="269"/>
      <c r="Y732" s="269"/>
      <c r="Z732" s="269"/>
    </row>
    <row r="733" spans="1:26" ht="13.5" customHeight="1">
      <c r="A733" s="269"/>
      <c r="B733" s="269"/>
      <c r="C733" s="269"/>
      <c r="D733" s="269"/>
      <c r="E733" s="269"/>
      <c r="F733" s="269"/>
      <c r="G733" s="269"/>
      <c r="H733" s="269"/>
      <c r="I733" s="269"/>
      <c r="J733" s="269"/>
      <c r="K733" s="269"/>
      <c r="L733" s="269"/>
      <c r="M733" s="268"/>
      <c r="N733" s="269"/>
      <c r="O733" s="269"/>
      <c r="P733" s="269"/>
      <c r="Q733" s="269"/>
      <c r="R733" s="269"/>
      <c r="S733" s="269"/>
      <c r="T733" s="269"/>
      <c r="U733" s="269"/>
      <c r="V733" s="269"/>
      <c r="W733" s="269"/>
      <c r="X733" s="269"/>
      <c r="Y733" s="269"/>
      <c r="Z733" s="269"/>
    </row>
    <row r="734" spans="1:26" ht="13.5" customHeight="1">
      <c r="A734" s="269"/>
      <c r="B734" s="269"/>
      <c r="C734" s="269"/>
      <c r="D734" s="269"/>
      <c r="E734" s="269"/>
      <c r="F734" s="269"/>
      <c r="G734" s="269"/>
      <c r="H734" s="269"/>
      <c r="I734" s="269"/>
      <c r="J734" s="269"/>
      <c r="K734" s="269"/>
      <c r="L734" s="269"/>
      <c r="M734" s="268"/>
      <c r="N734" s="269"/>
      <c r="O734" s="269"/>
      <c r="P734" s="269"/>
      <c r="Q734" s="269"/>
      <c r="R734" s="269"/>
      <c r="S734" s="269"/>
      <c r="T734" s="269"/>
      <c r="U734" s="269"/>
      <c r="V734" s="269"/>
      <c r="W734" s="269"/>
      <c r="X734" s="269"/>
      <c r="Y734" s="269"/>
      <c r="Z734" s="269"/>
    </row>
    <row r="735" spans="1:26" ht="13.5" customHeight="1">
      <c r="A735" s="269"/>
      <c r="B735" s="269"/>
      <c r="C735" s="269"/>
      <c r="D735" s="269"/>
      <c r="E735" s="269"/>
      <c r="F735" s="269"/>
      <c r="G735" s="269"/>
      <c r="H735" s="269"/>
      <c r="I735" s="269"/>
      <c r="J735" s="269"/>
      <c r="K735" s="269"/>
      <c r="L735" s="269"/>
      <c r="M735" s="268"/>
      <c r="N735" s="269"/>
      <c r="O735" s="269"/>
      <c r="P735" s="269"/>
      <c r="Q735" s="269"/>
      <c r="R735" s="269"/>
      <c r="S735" s="269"/>
      <c r="T735" s="269"/>
      <c r="U735" s="269"/>
      <c r="V735" s="269"/>
      <c r="W735" s="269"/>
      <c r="X735" s="269"/>
      <c r="Y735" s="269"/>
      <c r="Z735" s="269"/>
    </row>
    <row r="736" spans="1:26" ht="13.5" customHeight="1">
      <c r="A736" s="269"/>
      <c r="B736" s="269"/>
      <c r="C736" s="269"/>
      <c r="D736" s="269"/>
      <c r="E736" s="269"/>
      <c r="F736" s="269"/>
      <c r="G736" s="269"/>
      <c r="H736" s="269"/>
      <c r="I736" s="269"/>
      <c r="J736" s="269"/>
      <c r="K736" s="269"/>
      <c r="L736" s="269"/>
      <c r="M736" s="268"/>
      <c r="N736" s="269"/>
      <c r="O736" s="269"/>
      <c r="P736" s="269"/>
      <c r="Q736" s="269"/>
      <c r="R736" s="269"/>
      <c r="S736" s="269"/>
      <c r="T736" s="269"/>
      <c r="U736" s="269"/>
      <c r="V736" s="269"/>
      <c r="W736" s="269"/>
      <c r="X736" s="269"/>
      <c r="Y736" s="269"/>
      <c r="Z736" s="269"/>
    </row>
    <row r="737" spans="1:26" ht="13.5" customHeight="1">
      <c r="A737" s="269"/>
      <c r="B737" s="269"/>
      <c r="C737" s="269"/>
      <c r="D737" s="269"/>
      <c r="E737" s="269"/>
      <c r="F737" s="269"/>
      <c r="G737" s="269"/>
      <c r="H737" s="269"/>
      <c r="I737" s="269"/>
      <c r="J737" s="269"/>
      <c r="K737" s="269"/>
      <c r="L737" s="269"/>
      <c r="M737" s="268"/>
      <c r="N737" s="269"/>
      <c r="O737" s="269"/>
      <c r="P737" s="269"/>
      <c r="Q737" s="269"/>
      <c r="R737" s="269"/>
      <c r="S737" s="269"/>
      <c r="T737" s="269"/>
      <c r="U737" s="269"/>
      <c r="V737" s="269"/>
      <c r="W737" s="269"/>
      <c r="X737" s="269"/>
      <c r="Y737" s="269"/>
      <c r="Z737" s="269"/>
    </row>
    <row r="738" spans="1:26" ht="13.5" customHeight="1">
      <c r="A738" s="269"/>
      <c r="B738" s="269"/>
      <c r="C738" s="269"/>
      <c r="D738" s="269"/>
      <c r="E738" s="269"/>
      <c r="F738" s="269"/>
      <c r="G738" s="269"/>
      <c r="H738" s="269"/>
      <c r="I738" s="269"/>
      <c r="J738" s="269"/>
      <c r="K738" s="269"/>
      <c r="L738" s="269"/>
      <c r="M738" s="268"/>
      <c r="N738" s="269"/>
      <c r="O738" s="269"/>
      <c r="P738" s="269"/>
      <c r="Q738" s="269"/>
      <c r="R738" s="269"/>
      <c r="S738" s="269"/>
      <c r="T738" s="269"/>
      <c r="U738" s="269"/>
      <c r="V738" s="269"/>
      <c r="W738" s="269"/>
      <c r="X738" s="269"/>
      <c r="Y738" s="269"/>
      <c r="Z738" s="269"/>
    </row>
    <row r="739" spans="1:26" ht="13.5" customHeight="1">
      <c r="A739" s="269"/>
      <c r="B739" s="269"/>
      <c r="C739" s="269"/>
      <c r="D739" s="269"/>
      <c r="E739" s="269"/>
      <c r="F739" s="269"/>
      <c r="G739" s="269"/>
      <c r="H739" s="269"/>
      <c r="I739" s="269"/>
      <c r="J739" s="269"/>
      <c r="K739" s="269"/>
      <c r="L739" s="269"/>
      <c r="M739" s="268"/>
      <c r="N739" s="269"/>
      <c r="O739" s="269"/>
      <c r="P739" s="269"/>
      <c r="Q739" s="269"/>
      <c r="R739" s="269"/>
      <c r="S739" s="269"/>
      <c r="T739" s="269"/>
      <c r="U739" s="269"/>
      <c r="V739" s="269"/>
      <c r="W739" s="269"/>
      <c r="X739" s="269"/>
      <c r="Y739" s="269"/>
      <c r="Z739" s="269"/>
    </row>
    <row r="740" spans="1:26" ht="13.5" customHeight="1">
      <c r="A740" s="269"/>
      <c r="B740" s="269"/>
      <c r="C740" s="269"/>
      <c r="D740" s="269"/>
      <c r="E740" s="269"/>
      <c r="F740" s="269"/>
      <c r="G740" s="269"/>
      <c r="H740" s="269"/>
      <c r="I740" s="269"/>
      <c r="J740" s="269"/>
      <c r="K740" s="269"/>
      <c r="L740" s="269"/>
      <c r="M740" s="268"/>
      <c r="N740" s="269"/>
      <c r="O740" s="269"/>
      <c r="P740" s="269"/>
      <c r="Q740" s="269"/>
      <c r="R740" s="269"/>
      <c r="S740" s="269"/>
      <c r="T740" s="269"/>
      <c r="U740" s="269"/>
      <c r="V740" s="269"/>
      <c r="W740" s="269"/>
      <c r="X740" s="269"/>
      <c r="Y740" s="269"/>
      <c r="Z740" s="269"/>
    </row>
    <row r="741" spans="1:26" ht="13.5" customHeight="1">
      <c r="A741" s="269"/>
      <c r="B741" s="269"/>
      <c r="C741" s="269"/>
      <c r="D741" s="269"/>
      <c r="E741" s="269"/>
      <c r="F741" s="269"/>
      <c r="G741" s="269"/>
      <c r="H741" s="269"/>
      <c r="I741" s="269"/>
      <c r="J741" s="269"/>
      <c r="K741" s="269"/>
      <c r="L741" s="269"/>
      <c r="M741" s="268"/>
      <c r="N741" s="269"/>
      <c r="O741" s="269"/>
      <c r="P741" s="269"/>
      <c r="Q741" s="269"/>
      <c r="R741" s="269"/>
      <c r="S741" s="269"/>
      <c r="T741" s="269"/>
      <c r="U741" s="269"/>
      <c r="V741" s="269"/>
      <c r="W741" s="269"/>
      <c r="X741" s="269"/>
      <c r="Y741" s="269"/>
      <c r="Z741" s="269"/>
    </row>
    <row r="742" spans="1:26" ht="13.5" customHeight="1">
      <c r="A742" s="269"/>
      <c r="B742" s="269"/>
      <c r="C742" s="269"/>
      <c r="D742" s="269"/>
      <c r="E742" s="269"/>
      <c r="F742" s="269"/>
      <c r="G742" s="269"/>
      <c r="H742" s="269"/>
      <c r="I742" s="269"/>
      <c r="J742" s="269"/>
      <c r="K742" s="269"/>
      <c r="L742" s="269"/>
      <c r="M742" s="268"/>
      <c r="N742" s="269"/>
      <c r="O742" s="269"/>
      <c r="P742" s="269"/>
      <c r="Q742" s="269"/>
      <c r="R742" s="269"/>
      <c r="S742" s="269"/>
      <c r="T742" s="269"/>
      <c r="U742" s="269"/>
      <c r="V742" s="269"/>
      <c r="W742" s="269"/>
      <c r="X742" s="269"/>
      <c r="Y742" s="269"/>
      <c r="Z742" s="269"/>
    </row>
    <row r="743" spans="1:26" ht="13.5" customHeight="1">
      <c r="A743" s="269"/>
      <c r="B743" s="269"/>
      <c r="C743" s="269"/>
      <c r="D743" s="269"/>
      <c r="E743" s="269"/>
      <c r="F743" s="269"/>
      <c r="G743" s="269"/>
      <c r="H743" s="269"/>
      <c r="I743" s="269"/>
      <c r="J743" s="269"/>
      <c r="K743" s="269"/>
      <c r="L743" s="269"/>
      <c r="M743" s="268"/>
      <c r="N743" s="269"/>
      <c r="O743" s="269"/>
      <c r="P743" s="269"/>
      <c r="Q743" s="269"/>
      <c r="R743" s="269"/>
      <c r="S743" s="269"/>
      <c r="T743" s="269"/>
      <c r="U743" s="269"/>
      <c r="V743" s="269"/>
      <c r="W743" s="269"/>
      <c r="X743" s="269"/>
      <c r="Y743" s="269"/>
      <c r="Z743" s="269"/>
    </row>
    <row r="744" spans="1:26" ht="13.5" customHeight="1">
      <c r="A744" s="269"/>
      <c r="B744" s="269"/>
      <c r="C744" s="269"/>
      <c r="D744" s="269"/>
      <c r="E744" s="269"/>
      <c r="F744" s="269"/>
      <c r="G744" s="269"/>
      <c r="H744" s="269"/>
      <c r="I744" s="269"/>
      <c r="J744" s="269"/>
      <c r="K744" s="269"/>
      <c r="L744" s="269"/>
      <c r="M744" s="268"/>
      <c r="N744" s="269"/>
      <c r="O744" s="269"/>
      <c r="P744" s="269"/>
      <c r="Q744" s="269"/>
      <c r="R744" s="269"/>
      <c r="S744" s="269"/>
      <c r="T744" s="269"/>
      <c r="U744" s="269"/>
      <c r="V744" s="269"/>
      <c r="W744" s="269"/>
      <c r="X744" s="269"/>
      <c r="Y744" s="269"/>
      <c r="Z744" s="269"/>
    </row>
    <row r="745" spans="1:26" ht="13.5" customHeight="1">
      <c r="A745" s="269"/>
      <c r="B745" s="269"/>
      <c r="C745" s="269"/>
      <c r="D745" s="269"/>
      <c r="E745" s="269"/>
      <c r="F745" s="269"/>
      <c r="G745" s="269"/>
      <c r="H745" s="269"/>
      <c r="I745" s="269"/>
      <c r="J745" s="269"/>
      <c r="K745" s="269"/>
      <c r="L745" s="269"/>
      <c r="M745" s="268"/>
      <c r="N745" s="269"/>
      <c r="O745" s="269"/>
      <c r="P745" s="269"/>
      <c r="Q745" s="269"/>
      <c r="R745" s="269"/>
      <c r="S745" s="269"/>
      <c r="T745" s="269"/>
      <c r="U745" s="269"/>
      <c r="V745" s="269"/>
      <c r="W745" s="269"/>
      <c r="X745" s="269"/>
      <c r="Y745" s="269"/>
      <c r="Z745" s="269"/>
    </row>
    <row r="746" spans="1:26" ht="13.5" customHeight="1">
      <c r="A746" s="269"/>
      <c r="B746" s="269"/>
      <c r="C746" s="269"/>
      <c r="D746" s="269"/>
      <c r="E746" s="269"/>
      <c r="F746" s="269"/>
      <c r="G746" s="269"/>
      <c r="H746" s="269"/>
      <c r="I746" s="269"/>
      <c r="J746" s="269"/>
      <c r="K746" s="269"/>
      <c r="L746" s="269"/>
      <c r="M746" s="268"/>
      <c r="N746" s="269"/>
      <c r="O746" s="269"/>
      <c r="P746" s="269"/>
      <c r="Q746" s="269"/>
      <c r="R746" s="269"/>
      <c r="S746" s="269"/>
      <c r="T746" s="269"/>
      <c r="U746" s="269"/>
      <c r="V746" s="269"/>
      <c r="W746" s="269"/>
      <c r="X746" s="269"/>
      <c r="Y746" s="269"/>
      <c r="Z746" s="269"/>
    </row>
    <row r="747" spans="1:26" ht="13.5" customHeight="1">
      <c r="A747" s="269"/>
      <c r="B747" s="269"/>
      <c r="C747" s="269"/>
      <c r="D747" s="269"/>
      <c r="E747" s="269"/>
      <c r="F747" s="269"/>
      <c r="G747" s="269"/>
      <c r="H747" s="269"/>
      <c r="I747" s="269"/>
      <c r="J747" s="269"/>
      <c r="K747" s="269"/>
      <c r="L747" s="269"/>
      <c r="M747" s="268"/>
      <c r="N747" s="269"/>
      <c r="O747" s="269"/>
      <c r="P747" s="269"/>
      <c r="Q747" s="269"/>
      <c r="R747" s="269"/>
      <c r="S747" s="269"/>
      <c r="T747" s="269"/>
      <c r="U747" s="269"/>
      <c r="V747" s="269"/>
      <c r="W747" s="269"/>
      <c r="X747" s="269"/>
      <c r="Y747" s="269"/>
      <c r="Z747" s="269"/>
    </row>
    <row r="748" spans="1:26" ht="13.5" customHeight="1">
      <c r="A748" s="269"/>
      <c r="B748" s="269"/>
      <c r="C748" s="269"/>
      <c r="D748" s="269"/>
      <c r="E748" s="269"/>
      <c r="F748" s="269"/>
      <c r="G748" s="269"/>
      <c r="H748" s="269"/>
      <c r="I748" s="269"/>
      <c r="J748" s="269"/>
      <c r="K748" s="269"/>
      <c r="L748" s="269"/>
      <c r="M748" s="268"/>
      <c r="N748" s="269"/>
      <c r="O748" s="269"/>
      <c r="P748" s="269"/>
      <c r="Q748" s="269"/>
      <c r="R748" s="269"/>
      <c r="S748" s="269"/>
      <c r="T748" s="269"/>
      <c r="U748" s="269"/>
      <c r="V748" s="269"/>
      <c r="W748" s="269"/>
      <c r="X748" s="269"/>
      <c r="Y748" s="269"/>
      <c r="Z748" s="269"/>
    </row>
    <row r="749" spans="1:26" ht="13.5" customHeight="1">
      <c r="A749" s="269"/>
      <c r="B749" s="269"/>
      <c r="C749" s="269"/>
      <c r="D749" s="269"/>
      <c r="E749" s="269"/>
      <c r="F749" s="269"/>
      <c r="G749" s="269"/>
      <c r="H749" s="269"/>
      <c r="I749" s="269"/>
      <c r="J749" s="269"/>
      <c r="K749" s="269"/>
      <c r="L749" s="269"/>
      <c r="M749" s="268"/>
      <c r="N749" s="269"/>
      <c r="O749" s="269"/>
      <c r="P749" s="269"/>
      <c r="Q749" s="269"/>
      <c r="R749" s="269"/>
      <c r="S749" s="269"/>
      <c r="T749" s="269"/>
      <c r="U749" s="269"/>
      <c r="V749" s="269"/>
      <c r="W749" s="269"/>
      <c r="X749" s="269"/>
      <c r="Y749" s="269"/>
      <c r="Z749" s="269"/>
    </row>
    <row r="750" spans="1:26" ht="13.5" customHeight="1">
      <c r="A750" s="269"/>
      <c r="B750" s="269"/>
      <c r="C750" s="269"/>
      <c r="D750" s="269"/>
      <c r="E750" s="269"/>
      <c r="F750" s="269"/>
      <c r="G750" s="269"/>
      <c r="H750" s="269"/>
      <c r="I750" s="269"/>
      <c r="J750" s="269"/>
      <c r="K750" s="269"/>
      <c r="L750" s="269"/>
      <c r="M750" s="268"/>
      <c r="N750" s="269"/>
      <c r="O750" s="269"/>
      <c r="P750" s="269"/>
      <c r="Q750" s="269"/>
      <c r="R750" s="269"/>
      <c r="S750" s="269"/>
      <c r="T750" s="269"/>
      <c r="U750" s="269"/>
      <c r="V750" s="269"/>
      <c r="W750" s="269"/>
      <c r="X750" s="269"/>
      <c r="Y750" s="269"/>
      <c r="Z750" s="269"/>
    </row>
    <row r="751" spans="1:26" ht="13.5" customHeight="1">
      <c r="A751" s="269"/>
      <c r="B751" s="269"/>
      <c r="C751" s="269"/>
      <c r="D751" s="269"/>
      <c r="E751" s="269"/>
      <c r="F751" s="269"/>
      <c r="G751" s="269"/>
      <c r="H751" s="269"/>
      <c r="I751" s="269"/>
      <c r="J751" s="269"/>
      <c r="K751" s="269"/>
      <c r="L751" s="269"/>
      <c r="M751" s="268"/>
      <c r="N751" s="269"/>
      <c r="O751" s="269"/>
      <c r="P751" s="269"/>
      <c r="Q751" s="269"/>
      <c r="R751" s="269"/>
      <c r="S751" s="269"/>
      <c r="T751" s="269"/>
      <c r="U751" s="269"/>
      <c r="V751" s="269"/>
      <c r="W751" s="269"/>
      <c r="X751" s="269"/>
      <c r="Y751" s="269"/>
      <c r="Z751" s="269"/>
    </row>
    <row r="752" spans="1:26" ht="13.5" customHeight="1">
      <c r="A752" s="269"/>
      <c r="B752" s="269"/>
      <c r="C752" s="269"/>
      <c r="D752" s="269"/>
      <c r="E752" s="269"/>
      <c r="F752" s="269"/>
      <c r="G752" s="269"/>
      <c r="H752" s="269"/>
      <c r="I752" s="269"/>
      <c r="J752" s="269"/>
      <c r="K752" s="269"/>
      <c r="L752" s="269"/>
      <c r="M752" s="268"/>
      <c r="N752" s="269"/>
      <c r="O752" s="269"/>
      <c r="P752" s="269"/>
      <c r="Q752" s="269"/>
      <c r="R752" s="269"/>
      <c r="S752" s="269"/>
      <c r="T752" s="269"/>
      <c r="U752" s="269"/>
      <c r="V752" s="269"/>
      <c r="W752" s="269"/>
      <c r="X752" s="269"/>
      <c r="Y752" s="269"/>
      <c r="Z752" s="269"/>
    </row>
    <row r="753" spans="1:26" ht="13.5" customHeight="1">
      <c r="A753" s="269"/>
      <c r="B753" s="269"/>
      <c r="C753" s="269"/>
      <c r="D753" s="269"/>
      <c r="E753" s="269"/>
      <c r="F753" s="269"/>
      <c r="G753" s="269"/>
      <c r="H753" s="269"/>
      <c r="I753" s="269"/>
      <c r="J753" s="269"/>
      <c r="K753" s="269"/>
      <c r="L753" s="269"/>
      <c r="M753" s="268"/>
      <c r="N753" s="269"/>
      <c r="O753" s="269"/>
      <c r="P753" s="269"/>
      <c r="Q753" s="269"/>
      <c r="R753" s="269"/>
      <c r="S753" s="269"/>
      <c r="T753" s="269"/>
      <c r="U753" s="269"/>
      <c r="V753" s="269"/>
      <c r="W753" s="269"/>
      <c r="X753" s="269"/>
      <c r="Y753" s="269"/>
      <c r="Z753" s="269"/>
    </row>
    <row r="754" spans="1:26" ht="13.5" customHeight="1">
      <c r="A754" s="269"/>
      <c r="B754" s="269"/>
      <c r="C754" s="269"/>
      <c r="D754" s="269"/>
      <c r="E754" s="269"/>
      <c r="F754" s="269"/>
      <c r="G754" s="269"/>
      <c r="H754" s="269"/>
      <c r="I754" s="269"/>
      <c r="J754" s="269"/>
      <c r="K754" s="269"/>
      <c r="L754" s="269"/>
      <c r="M754" s="268"/>
      <c r="N754" s="269"/>
      <c r="O754" s="269"/>
      <c r="P754" s="269"/>
      <c r="Q754" s="269"/>
      <c r="R754" s="269"/>
      <c r="S754" s="269"/>
      <c r="T754" s="269"/>
      <c r="U754" s="269"/>
      <c r="V754" s="269"/>
      <c r="W754" s="269"/>
      <c r="X754" s="269"/>
      <c r="Y754" s="269"/>
      <c r="Z754" s="269"/>
    </row>
    <row r="755" spans="1:26" ht="13.5" customHeight="1">
      <c r="A755" s="269"/>
      <c r="B755" s="269"/>
      <c r="C755" s="269"/>
      <c r="D755" s="269"/>
      <c r="E755" s="269"/>
      <c r="F755" s="269"/>
      <c r="G755" s="269"/>
      <c r="H755" s="269"/>
      <c r="I755" s="269"/>
      <c r="J755" s="269"/>
      <c r="K755" s="269"/>
      <c r="L755" s="269"/>
      <c r="M755" s="268"/>
      <c r="N755" s="269"/>
      <c r="O755" s="269"/>
      <c r="P755" s="269"/>
      <c r="Q755" s="269"/>
      <c r="R755" s="269"/>
      <c r="S755" s="269"/>
      <c r="T755" s="269"/>
      <c r="U755" s="269"/>
      <c r="V755" s="269"/>
      <c r="W755" s="269"/>
      <c r="X755" s="269"/>
      <c r="Y755" s="269"/>
      <c r="Z755" s="269"/>
    </row>
    <row r="756" spans="1:26" ht="13.5" customHeight="1">
      <c r="A756" s="269"/>
      <c r="B756" s="269"/>
      <c r="C756" s="269"/>
      <c r="D756" s="269"/>
      <c r="E756" s="269"/>
      <c r="F756" s="269"/>
      <c r="G756" s="269"/>
      <c r="H756" s="269"/>
      <c r="I756" s="269"/>
      <c r="J756" s="269"/>
      <c r="K756" s="269"/>
      <c r="L756" s="269"/>
      <c r="M756" s="268"/>
      <c r="N756" s="269"/>
      <c r="O756" s="269"/>
      <c r="P756" s="269"/>
      <c r="Q756" s="269"/>
      <c r="R756" s="269"/>
      <c r="S756" s="269"/>
      <c r="T756" s="269"/>
      <c r="U756" s="269"/>
      <c r="V756" s="269"/>
      <c r="W756" s="269"/>
      <c r="X756" s="269"/>
      <c r="Y756" s="269"/>
      <c r="Z756" s="269"/>
    </row>
    <row r="757" spans="1:26" ht="13.5" customHeight="1">
      <c r="A757" s="269"/>
      <c r="B757" s="269"/>
      <c r="C757" s="269"/>
      <c r="D757" s="269"/>
      <c r="E757" s="269"/>
      <c r="F757" s="269"/>
      <c r="G757" s="269"/>
      <c r="H757" s="269"/>
      <c r="I757" s="269"/>
      <c r="J757" s="269"/>
      <c r="K757" s="269"/>
      <c r="L757" s="269"/>
      <c r="M757" s="268"/>
      <c r="N757" s="269"/>
      <c r="O757" s="269"/>
      <c r="P757" s="269"/>
      <c r="Q757" s="269"/>
      <c r="R757" s="269"/>
      <c r="S757" s="269"/>
      <c r="T757" s="269"/>
      <c r="U757" s="269"/>
      <c r="V757" s="269"/>
      <c r="W757" s="269"/>
      <c r="X757" s="269"/>
      <c r="Y757" s="269"/>
      <c r="Z757" s="269"/>
    </row>
    <row r="758" spans="1:26" ht="13.5" customHeight="1">
      <c r="A758" s="269"/>
      <c r="B758" s="269"/>
      <c r="C758" s="269"/>
      <c r="D758" s="269"/>
      <c r="E758" s="269"/>
      <c r="F758" s="269"/>
      <c r="G758" s="269"/>
      <c r="H758" s="269"/>
      <c r="I758" s="269"/>
      <c r="J758" s="269"/>
      <c r="K758" s="269"/>
      <c r="L758" s="269"/>
      <c r="M758" s="268"/>
      <c r="N758" s="269"/>
      <c r="O758" s="269"/>
      <c r="P758" s="269"/>
      <c r="Q758" s="269"/>
      <c r="R758" s="269"/>
      <c r="S758" s="269"/>
      <c r="T758" s="269"/>
      <c r="U758" s="269"/>
      <c r="V758" s="269"/>
      <c r="W758" s="269"/>
      <c r="X758" s="269"/>
      <c r="Y758" s="269"/>
      <c r="Z758" s="269"/>
    </row>
    <row r="759" spans="1:26" ht="13.5" customHeight="1">
      <c r="A759" s="269"/>
      <c r="B759" s="269"/>
      <c r="C759" s="269"/>
      <c r="D759" s="269"/>
      <c r="E759" s="269"/>
      <c r="F759" s="269"/>
      <c r="G759" s="269"/>
      <c r="H759" s="269"/>
      <c r="I759" s="269"/>
      <c r="J759" s="269"/>
      <c r="K759" s="269"/>
      <c r="L759" s="269"/>
      <c r="M759" s="268"/>
      <c r="N759" s="269"/>
      <c r="O759" s="269"/>
      <c r="P759" s="269"/>
      <c r="Q759" s="269"/>
      <c r="R759" s="269"/>
      <c r="S759" s="269"/>
      <c r="T759" s="269"/>
      <c r="U759" s="269"/>
      <c r="V759" s="269"/>
      <c r="W759" s="269"/>
      <c r="X759" s="269"/>
      <c r="Y759" s="269"/>
      <c r="Z759" s="269"/>
    </row>
    <row r="760" spans="1:26" ht="13.5" customHeight="1">
      <c r="A760" s="269"/>
      <c r="B760" s="269"/>
      <c r="C760" s="269"/>
      <c r="D760" s="269"/>
      <c r="E760" s="269"/>
      <c r="F760" s="269"/>
      <c r="G760" s="269"/>
      <c r="H760" s="269"/>
      <c r="I760" s="269"/>
      <c r="J760" s="269"/>
      <c r="K760" s="269"/>
      <c r="L760" s="269"/>
      <c r="M760" s="268"/>
      <c r="N760" s="269"/>
      <c r="O760" s="269"/>
      <c r="P760" s="269"/>
      <c r="Q760" s="269"/>
      <c r="R760" s="269"/>
      <c r="S760" s="269"/>
      <c r="T760" s="269"/>
      <c r="U760" s="269"/>
      <c r="V760" s="269"/>
      <c r="W760" s="269"/>
      <c r="X760" s="269"/>
      <c r="Y760" s="269"/>
      <c r="Z760" s="269"/>
    </row>
    <row r="761" spans="1:26" ht="13.5" customHeight="1">
      <c r="A761" s="269"/>
      <c r="B761" s="269"/>
      <c r="C761" s="269"/>
      <c r="D761" s="269"/>
      <c r="E761" s="269"/>
      <c r="F761" s="269"/>
      <c r="G761" s="269"/>
      <c r="H761" s="269"/>
      <c r="I761" s="269"/>
      <c r="J761" s="269"/>
      <c r="K761" s="269"/>
      <c r="L761" s="269"/>
      <c r="M761" s="268"/>
      <c r="N761" s="269"/>
      <c r="O761" s="269"/>
      <c r="P761" s="269"/>
      <c r="Q761" s="269"/>
      <c r="R761" s="269"/>
      <c r="S761" s="269"/>
      <c r="T761" s="269"/>
      <c r="U761" s="269"/>
      <c r="V761" s="269"/>
      <c r="W761" s="269"/>
      <c r="X761" s="269"/>
      <c r="Y761" s="269"/>
      <c r="Z761" s="269"/>
    </row>
    <row r="762" spans="1:26" ht="13.5" customHeight="1">
      <c r="A762" s="269"/>
      <c r="B762" s="269"/>
      <c r="C762" s="269"/>
      <c r="D762" s="269"/>
      <c r="E762" s="269"/>
      <c r="F762" s="269"/>
      <c r="G762" s="269"/>
      <c r="H762" s="269"/>
      <c r="I762" s="269"/>
      <c r="J762" s="269"/>
      <c r="K762" s="269"/>
      <c r="L762" s="269"/>
      <c r="M762" s="268"/>
      <c r="N762" s="269"/>
      <c r="O762" s="269"/>
      <c r="P762" s="269"/>
      <c r="Q762" s="269"/>
      <c r="R762" s="269"/>
      <c r="S762" s="269"/>
      <c r="T762" s="269"/>
      <c r="U762" s="269"/>
      <c r="V762" s="269"/>
      <c r="W762" s="269"/>
      <c r="X762" s="269"/>
      <c r="Y762" s="269"/>
      <c r="Z762" s="269"/>
    </row>
    <row r="763" spans="1:26" ht="13.5" customHeight="1">
      <c r="A763" s="269"/>
      <c r="B763" s="269"/>
      <c r="C763" s="269"/>
      <c r="D763" s="269"/>
      <c r="E763" s="269"/>
      <c r="F763" s="269"/>
      <c r="G763" s="269"/>
      <c r="H763" s="269"/>
      <c r="I763" s="269"/>
      <c r="J763" s="269"/>
      <c r="K763" s="269"/>
      <c r="L763" s="269"/>
      <c r="M763" s="268"/>
      <c r="N763" s="269"/>
      <c r="O763" s="269"/>
      <c r="P763" s="269"/>
      <c r="Q763" s="269"/>
      <c r="R763" s="269"/>
      <c r="S763" s="269"/>
      <c r="T763" s="269"/>
      <c r="U763" s="269"/>
      <c r="V763" s="269"/>
      <c r="W763" s="269"/>
      <c r="X763" s="269"/>
      <c r="Y763" s="269"/>
      <c r="Z763" s="269"/>
    </row>
    <row r="764" spans="1:26" ht="13.5" customHeight="1">
      <c r="A764" s="269"/>
      <c r="B764" s="269"/>
      <c r="C764" s="269"/>
      <c r="D764" s="269"/>
      <c r="E764" s="269"/>
      <c r="F764" s="269"/>
      <c r="G764" s="269"/>
      <c r="H764" s="269"/>
      <c r="I764" s="269"/>
      <c r="J764" s="269"/>
      <c r="K764" s="269"/>
      <c r="L764" s="269"/>
      <c r="M764" s="268"/>
      <c r="N764" s="269"/>
      <c r="O764" s="269"/>
      <c r="P764" s="269"/>
      <c r="Q764" s="269"/>
      <c r="R764" s="269"/>
      <c r="S764" s="269"/>
      <c r="T764" s="269"/>
      <c r="U764" s="269"/>
      <c r="V764" s="269"/>
      <c r="W764" s="269"/>
      <c r="X764" s="269"/>
      <c r="Y764" s="269"/>
      <c r="Z764" s="269"/>
    </row>
    <row r="765" spans="1:26" ht="13.5" customHeight="1">
      <c r="A765" s="269"/>
      <c r="B765" s="269"/>
      <c r="C765" s="269"/>
      <c r="D765" s="269"/>
      <c r="E765" s="269"/>
      <c r="F765" s="269"/>
      <c r="G765" s="269"/>
      <c r="H765" s="269"/>
      <c r="I765" s="269"/>
      <c r="J765" s="269"/>
      <c r="K765" s="269"/>
      <c r="L765" s="269"/>
      <c r="M765" s="268"/>
      <c r="N765" s="269"/>
      <c r="O765" s="269"/>
      <c r="P765" s="269"/>
      <c r="Q765" s="269"/>
      <c r="R765" s="269"/>
      <c r="S765" s="269"/>
      <c r="T765" s="269"/>
      <c r="U765" s="269"/>
      <c r="V765" s="269"/>
      <c r="W765" s="269"/>
      <c r="X765" s="269"/>
      <c r="Y765" s="269"/>
      <c r="Z765" s="269"/>
    </row>
    <row r="766" spans="1:26" ht="13.5" customHeight="1">
      <c r="A766" s="269"/>
      <c r="B766" s="269"/>
      <c r="C766" s="269"/>
      <c r="D766" s="269"/>
      <c r="E766" s="269"/>
      <c r="F766" s="269"/>
      <c r="G766" s="269"/>
      <c r="H766" s="269"/>
      <c r="I766" s="269"/>
      <c r="J766" s="269"/>
      <c r="K766" s="269"/>
      <c r="L766" s="269"/>
      <c r="M766" s="268"/>
      <c r="N766" s="269"/>
      <c r="O766" s="269"/>
      <c r="P766" s="269"/>
      <c r="Q766" s="269"/>
      <c r="R766" s="269"/>
      <c r="S766" s="269"/>
      <c r="T766" s="269"/>
      <c r="U766" s="269"/>
      <c r="V766" s="269"/>
      <c r="W766" s="269"/>
      <c r="X766" s="269"/>
      <c r="Y766" s="269"/>
      <c r="Z766" s="269"/>
    </row>
    <row r="767" spans="1:26" ht="13.5" customHeight="1">
      <c r="A767" s="269"/>
      <c r="B767" s="269"/>
      <c r="C767" s="269"/>
      <c r="D767" s="269"/>
      <c r="E767" s="269"/>
      <c r="F767" s="269"/>
      <c r="G767" s="269"/>
      <c r="H767" s="269"/>
      <c r="I767" s="269"/>
      <c r="J767" s="269"/>
      <c r="K767" s="269"/>
      <c r="L767" s="269"/>
      <c r="M767" s="268"/>
      <c r="N767" s="269"/>
      <c r="O767" s="269"/>
      <c r="P767" s="269"/>
      <c r="Q767" s="269"/>
      <c r="R767" s="269"/>
      <c r="S767" s="269"/>
      <c r="T767" s="269"/>
      <c r="U767" s="269"/>
      <c r="V767" s="269"/>
      <c r="W767" s="269"/>
      <c r="X767" s="269"/>
      <c r="Y767" s="269"/>
      <c r="Z767" s="269"/>
    </row>
    <row r="768" spans="1:26" ht="13.5" customHeight="1">
      <c r="A768" s="269"/>
      <c r="B768" s="269"/>
      <c r="C768" s="269"/>
      <c r="D768" s="269"/>
      <c r="E768" s="269"/>
      <c r="F768" s="269"/>
      <c r="G768" s="269"/>
      <c r="H768" s="269"/>
      <c r="I768" s="269"/>
      <c r="J768" s="269"/>
      <c r="K768" s="269"/>
      <c r="L768" s="269"/>
      <c r="M768" s="268"/>
      <c r="N768" s="269"/>
      <c r="O768" s="269"/>
      <c r="P768" s="269"/>
      <c r="Q768" s="269"/>
      <c r="R768" s="269"/>
      <c r="S768" s="269"/>
      <c r="T768" s="269"/>
      <c r="U768" s="269"/>
      <c r="V768" s="269"/>
      <c r="W768" s="269"/>
      <c r="X768" s="269"/>
      <c r="Y768" s="269"/>
      <c r="Z768" s="269"/>
    </row>
    <row r="769" spans="1:26" ht="13.5" customHeight="1">
      <c r="A769" s="269"/>
      <c r="B769" s="269"/>
      <c r="C769" s="269"/>
      <c r="D769" s="269"/>
      <c r="E769" s="269"/>
      <c r="F769" s="269"/>
      <c r="G769" s="269"/>
      <c r="H769" s="269"/>
      <c r="I769" s="269"/>
      <c r="J769" s="269"/>
      <c r="K769" s="269"/>
      <c r="L769" s="269"/>
      <c r="M769" s="268"/>
      <c r="N769" s="269"/>
      <c r="O769" s="269"/>
      <c r="P769" s="269"/>
      <c r="Q769" s="269"/>
      <c r="R769" s="269"/>
      <c r="S769" s="269"/>
      <c r="T769" s="269"/>
      <c r="U769" s="269"/>
      <c r="V769" s="269"/>
      <c r="W769" s="269"/>
      <c r="X769" s="269"/>
      <c r="Y769" s="269"/>
      <c r="Z769" s="269"/>
    </row>
    <row r="770" spans="1:26" ht="13.5" customHeight="1">
      <c r="A770" s="269"/>
      <c r="B770" s="269"/>
      <c r="C770" s="269"/>
      <c r="D770" s="269"/>
      <c r="E770" s="269"/>
      <c r="F770" s="269"/>
      <c r="G770" s="269"/>
      <c r="H770" s="269"/>
      <c r="I770" s="269"/>
      <c r="J770" s="269"/>
      <c r="K770" s="269"/>
      <c r="L770" s="269"/>
      <c r="M770" s="268"/>
      <c r="N770" s="269"/>
      <c r="O770" s="269"/>
      <c r="P770" s="269"/>
      <c r="Q770" s="269"/>
      <c r="R770" s="269"/>
      <c r="S770" s="269"/>
      <c r="T770" s="269"/>
      <c r="U770" s="269"/>
      <c r="V770" s="269"/>
      <c r="W770" s="269"/>
      <c r="X770" s="269"/>
      <c r="Y770" s="269"/>
      <c r="Z770" s="269"/>
    </row>
    <row r="771" spans="1:26" ht="13.5" customHeight="1">
      <c r="A771" s="269"/>
      <c r="B771" s="269"/>
      <c r="C771" s="269"/>
      <c r="D771" s="269"/>
      <c r="E771" s="269"/>
      <c r="F771" s="269"/>
      <c r="G771" s="269"/>
      <c r="H771" s="269"/>
      <c r="I771" s="269"/>
      <c r="J771" s="269"/>
      <c r="K771" s="269"/>
      <c r="L771" s="269"/>
      <c r="M771" s="268"/>
      <c r="N771" s="269"/>
      <c r="O771" s="269"/>
      <c r="P771" s="269"/>
      <c r="Q771" s="269"/>
      <c r="R771" s="269"/>
      <c r="S771" s="269"/>
      <c r="T771" s="269"/>
      <c r="U771" s="269"/>
      <c r="V771" s="269"/>
      <c r="W771" s="269"/>
      <c r="X771" s="269"/>
      <c r="Y771" s="269"/>
      <c r="Z771" s="269"/>
    </row>
    <row r="772" spans="1:26" ht="13.5" customHeight="1">
      <c r="A772" s="269"/>
      <c r="B772" s="269"/>
      <c r="C772" s="269"/>
      <c r="D772" s="269"/>
      <c r="E772" s="269"/>
      <c r="F772" s="269"/>
      <c r="G772" s="269"/>
      <c r="H772" s="269"/>
      <c r="I772" s="269"/>
      <c r="J772" s="269"/>
      <c r="K772" s="269"/>
      <c r="L772" s="269"/>
      <c r="M772" s="268"/>
      <c r="N772" s="269"/>
      <c r="O772" s="269"/>
      <c r="P772" s="269"/>
      <c r="Q772" s="269"/>
      <c r="R772" s="269"/>
      <c r="S772" s="269"/>
      <c r="T772" s="269"/>
      <c r="U772" s="269"/>
      <c r="V772" s="269"/>
      <c r="W772" s="269"/>
      <c r="X772" s="269"/>
      <c r="Y772" s="269"/>
      <c r="Z772" s="269"/>
    </row>
    <row r="773" spans="1:26" ht="13.5" customHeight="1">
      <c r="A773" s="269"/>
      <c r="B773" s="269"/>
      <c r="C773" s="269"/>
      <c r="D773" s="269"/>
      <c r="E773" s="269"/>
      <c r="F773" s="269"/>
      <c r="G773" s="269"/>
      <c r="H773" s="269"/>
      <c r="I773" s="269"/>
      <c r="J773" s="269"/>
      <c r="K773" s="269"/>
      <c r="L773" s="269"/>
      <c r="M773" s="268"/>
      <c r="N773" s="269"/>
      <c r="O773" s="269"/>
      <c r="P773" s="269"/>
      <c r="Q773" s="269"/>
      <c r="R773" s="269"/>
      <c r="S773" s="269"/>
      <c r="T773" s="269"/>
      <c r="U773" s="269"/>
      <c r="V773" s="269"/>
      <c r="W773" s="269"/>
      <c r="X773" s="269"/>
      <c r="Y773" s="269"/>
      <c r="Z773" s="269"/>
    </row>
    <row r="774" spans="1:26" ht="13.5" customHeight="1">
      <c r="A774" s="269"/>
      <c r="B774" s="269"/>
      <c r="C774" s="269"/>
      <c r="D774" s="269"/>
      <c r="E774" s="269"/>
      <c r="F774" s="269"/>
      <c r="G774" s="269"/>
      <c r="H774" s="269"/>
      <c r="I774" s="269"/>
      <c r="J774" s="269"/>
      <c r="K774" s="269"/>
      <c r="L774" s="269"/>
      <c r="M774" s="268"/>
      <c r="N774" s="269"/>
      <c r="O774" s="269"/>
      <c r="P774" s="269"/>
      <c r="Q774" s="269"/>
      <c r="R774" s="269"/>
      <c r="S774" s="269"/>
      <c r="T774" s="269"/>
      <c r="U774" s="269"/>
      <c r="V774" s="269"/>
      <c r="W774" s="269"/>
      <c r="X774" s="269"/>
      <c r="Y774" s="269"/>
      <c r="Z774" s="269"/>
    </row>
    <row r="775" spans="1:26" ht="13.5" customHeight="1">
      <c r="A775" s="269"/>
      <c r="B775" s="269"/>
      <c r="C775" s="269"/>
      <c r="D775" s="269"/>
      <c r="E775" s="269"/>
      <c r="F775" s="269"/>
      <c r="G775" s="269"/>
      <c r="H775" s="269"/>
      <c r="I775" s="269"/>
      <c r="J775" s="269"/>
      <c r="K775" s="269"/>
      <c r="L775" s="269"/>
      <c r="M775" s="268"/>
      <c r="N775" s="269"/>
      <c r="O775" s="269"/>
      <c r="P775" s="269"/>
      <c r="Q775" s="269"/>
      <c r="R775" s="269"/>
      <c r="S775" s="269"/>
      <c r="T775" s="269"/>
      <c r="U775" s="269"/>
      <c r="V775" s="269"/>
      <c r="W775" s="269"/>
      <c r="X775" s="269"/>
      <c r="Y775" s="269"/>
      <c r="Z775" s="269"/>
    </row>
    <row r="776" spans="1:26" ht="13.5" customHeight="1">
      <c r="A776" s="269"/>
      <c r="B776" s="269"/>
      <c r="C776" s="269"/>
      <c r="D776" s="269"/>
      <c r="E776" s="269"/>
      <c r="F776" s="269"/>
      <c r="G776" s="269"/>
      <c r="H776" s="269"/>
      <c r="I776" s="269"/>
      <c r="J776" s="269"/>
      <c r="K776" s="269"/>
      <c r="L776" s="269"/>
      <c r="M776" s="268"/>
      <c r="N776" s="269"/>
      <c r="O776" s="269"/>
      <c r="P776" s="269"/>
      <c r="Q776" s="269"/>
      <c r="R776" s="269"/>
      <c r="S776" s="269"/>
      <c r="T776" s="269"/>
      <c r="U776" s="269"/>
      <c r="V776" s="269"/>
      <c r="W776" s="269"/>
      <c r="X776" s="269"/>
      <c r="Y776" s="269"/>
      <c r="Z776" s="269"/>
    </row>
    <row r="777" spans="1:26" ht="13.5" customHeight="1">
      <c r="A777" s="269"/>
      <c r="B777" s="269"/>
      <c r="C777" s="269"/>
      <c r="D777" s="269"/>
      <c r="E777" s="269"/>
      <c r="F777" s="269"/>
      <c r="G777" s="269"/>
      <c r="H777" s="269"/>
      <c r="I777" s="269"/>
      <c r="J777" s="269"/>
      <c r="K777" s="269"/>
      <c r="L777" s="269"/>
      <c r="M777" s="268"/>
      <c r="N777" s="269"/>
      <c r="O777" s="269"/>
      <c r="P777" s="269"/>
      <c r="Q777" s="269"/>
      <c r="R777" s="269"/>
      <c r="S777" s="269"/>
      <c r="T777" s="269"/>
      <c r="U777" s="269"/>
      <c r="V777" s="269"/>
      <c r="W777" s="269"/>
      <c r="X777" s="269"/>
      <c r="Y777" s="269"/>
      <c r="Z777" s="269"/>
    </row>
    <row r="778" spans="1:26" ht="13.5" customHeight="1">
      <c r="A778" s="269"/>
      <c r="B778" s="269"/>
      <c r="C778" s="269"/>
      <c r="D778" s="269"/>
      <c r="E778" s="269"/>
      <c r="F778" s="269"/>
      <c r="G778" s="269"/>
      <c r="H778" s="269"/>
      <c r="I778" s="269"/>
      <c r="J778" s="269"/>
      <c r="K778" s="269"/>
      <c r="L778" s="269"/>
      <c r="M778" s="268"/>
      <c r="N778" s="269"/>
      <c r="O778" s="269"/>
      <c r="P778" s="269"/>
      <c r="Q778" s="269"/>
      <c r="R778" s="269"/>
      <c r="S778" s="269"/>
      <c r="T778" s="269"/>
      <c r="U778" s="269"/>
      <c r="V778" s="269"/>
      <c r="W778" s="269"/>
      <c r="X778" s="269"/>
      <c r="Y778" s="269"/>
      <c r="Z778" s="269"/>
    </row>
    <row r="779" spans="1:26" ht="13.5" customHeight="1">
      <c r="A779" s="269"/>
      <c r="B779" s="269"/>
      <c r="C779" s="269"/>
      <c r="D779" s="269"/>
      <c r="E779" s="269"/>
      <c r="F779" s="269"/>
      <c r="G779" s="269"/>
      <c r="H779" s="269"/>
      <c r="I779" s="269"/>
      <c r="J779" s="269"/>
      <c r="K779" s="269"/>
      <c r="L779" s="269"/>
      <c r="M779" s="268"/>
      <c r="N779" s="269"/>
      <c r="O779" s="269"/>
      <c r="P779" s="269"/>
      <c r="Q779" s="269"/>
      <c r="R779" s="269"/>
      <c r="S779" s="269"/>
      <c r="T779" s="269"/>
      <c r="U779" s="269"/>
      <c r="V779" s="269"/>
      <c r="W779" s="269"/>
      <c r="X779" s="269"/>
      <c r="Y779" s="269"/>
      <c r="Z779" s="269"/>
    </row>
    <row r="780" spans="1:26" ht="13.5" customHeight="1">
      <c r="A780" s="269"/>
      <c r="B780" s="269"/>
      <c r="C780" s="269"/>
      <c r="D780" s="269"/>
      <c r="E780" s="269"/>
      <c r="F780" s="269"/>
      <c r="G780" s="269"/>
      <c r="H780" s="269"/>
      <c r="I780" s="269"/>
      <c r="J780" s="269"/>
      <c r="K780" s="269"/>
      <c r="L780" s="269"/>
      <c r="M780" s="268"/>
      <c r="N780" s="269"/>
      <c r="O780" s="269"/>
      <c r="P780" s="269"/>
      <c r="Q780" s="269"/>
      <c r="R780" s="269"/>
      <c r="S780" s="269"/>
      <c r="T780" s="269"/>
      <c r="U780" s="269"/>
      <c r="V780" s="269"/>
      <c r="W780" s="269"/>
      <c r="X780" s="269"/>
      <c r="Y780" s="269"/>
      <c r="Z780" s="269"/>
    </row>
    <row r="781" spans="1:26" ht="13.5" customHeight="1">
      <c r="A781" s="269"/>
      <c r="B781" s="269"/>
      <c r="C781" s="269"/>
      <c r="D781" s="269"/>
      <c r="E781" s="269"/>
      <c r="F781" s="269"/>
      <c r="G781" s="269"/>
      <c r="H781" s="269"/>
      <c r="I781" s="269"/>
      <c r="J781" s="269"/>
      <c r="K781" s="269"/>
      <c r="L781" s="269"/>
      <c r="M781" s="268"/>
      <c r="N781" s="269"/>
      <c r="O781" s="269"/>
      <c r="P781" s="269"/>
      <c r="Q781" s="269"/>
      <c r="R781" s="269"/>
      <c r="S781" s="269"/>
      <c r="T781" s="269"/>
      <c r="U781" s="269"/>
      <c r="V781" s="269"/>
      <c r="W781" s="269"/>
      <c r="X781" s="269"/>
      <c r="Y781" s="269"/>
      <c r="Z781" s="269"/>
    </row>
    <row r="782" spans="1:26" ht="13.5" customHeight="1">
      <c r="A782" s="269"/>
      <c r="B782" s="269"/>
      <c r="C782" s="269"/>
      <c r="D782" s="269"/>
      <c r="E782" s="269"/>
      <c r="F782" s="269"/>
      <c r="G782" s="269"/>
      <c r="H782" s="269"/>
      <c r="I782" s="269"/>
      <c r="J782" s="269"/>
      <c r="K782" s="269"/>
      <c r="L782" s="269"/>
      <c r="M782" s="268"/>
      <c r="N782" s="269"/>
      <c r="O782" s="269"/>
      <c r="P782" s="269"/>
      <c r="Q782" s="269"/>
      <c r="R782" s="269"/>
      <c r="S782" s="269"/>
      <c r="T782" s="269"/>
      <c r="U782" s="269"/>
      <c r="V782" s="269"/>
      <c r="W782" s="269"/>
      <c r="X782" s="269"/>
      <c r="Y782" s="269"/>
      <c r="Z782" s="269"/>
    </row>
    <row r="783" spans="1:26" ht="13.5" customHeight="1">
      <c r="A783" s="269"/>
      <c r="B783" s="269"/>
      <c r="C783" s="269"/>
      <c r="D783" s="269"/>
      <c r="E783" s="269"/>
      <c r="F783" s="269"/>
      <c r="G783" s="269"/>
      <c r="H783" s="269"/>
      <c r="I783" s="269"/>
      <c r="J783" s="269"/>
      <c r="K783" s="269"/>
      <c r="L783" s="269"/>
      <c r="M783" s="268"/>
      <c r="N783" s="269"/>
      <c r="O783" s="269"/>
      <c r="P783" s="269"/>
      <c r="Q783" s="269"/>
      <c r="R783" s="269"/>
      <c r="S783" s="269"/>
      <c r="T783" s="269"/>
      <c r="U783" s="269"/>
      <c r="V783" s="269"/>
      <c r="W783" s="269"/>
      <c r="X783" s="269"/>
      <c r="Y783" s="269"/>
      <c r="Z783" s="269"/>
    </row>
    <row r="784" spans="1:26" ht="13.5" customHeight="1">
      <c r="A784" s="269"/>
      <c r="B784" s="269"/>
      <c r="C784" s="269"/>
      <c r="D784" s="269"/>
      <c r="E784" s="269"/>
      <c r="F784" s="269"/>
      <c r="G784" s="269"/>
      <c r="H784" s="269"/>
      <c r="I784" s="269"/>
      <c r="J784" s="269"/>
      <c r="K784" s="269"/>
      <c r="L784" s="269"/>
      <c r="M784" s="268"/>
      <c r="N784" s="269"/>
      <c r="O784" s="269"/>
      <c r="P784" s="269"/>
      <c r="Q784" s="269"/>
      <c r="R784" s="269"/>
      <c r="S784" s="269"/>
      <c r="T784" s="269"/>
      <c r="U784" s="269"/>
      <c r="V784" s="269"/>
      <c r="W784" s="269"/>
      <c r="X784" s="269"/>
      <c r="Y784" s="269"/>
      <c r="Z784" s="269"/>
    </row>
    <row r="785" spans="1:26" ht="13.5" customHeight="1">
      <c r="A785" s="269"/>
      <c r="B785" s="269"/>
      <c r="C785" s="269"/>
      <c r="D785" s="269"/>
      <c r="E785" s="269"/>
      <c r="F785" s="269"/>
      <c r="G785" s="269"/>
      <c r="H785" s="269"/>
      <c r="I785" s="269"/>
      <c r="J785" s="269"/>
      <c r="K785" s="269"/>
      <c r="L785" s="269"/>
      <c r="M785" s="268"/>
      <c r="N785" s="269"/>
      <c r="O785" s="269"/>
      <c r="P785" s="269"/>
      <c r="Q785" s="269"/>
      <c r="R785" s="269"/>
      <c r="S785" s="269"/>
      <c r="T785" s="269"/>
      <c r="U785" s="269"/>
      <c r="V785" s="269"/>
      <c r="W785" s="269"/>
      <c r="X785" s="269"/>
      <c r="Y785" s="269"/>
      <c r="Z785" s="269"/>
    </row>
    <row r="786" spans="1:26" ht="13.5" customHeight="1">
      <c r="A786" s="269"/>
      <c r="B786" s="269"/>
      <c r="C786" s="269"/>
      <c r="D786" s="269"/>
      <c r="E786" s="269"/>
      <c r="F786" s="269"/>
      <c r="G786" s="269"/>
      <c r="H786" s="269"/>
      <c r="I786" s="269"/>
      <c r="J786" s="269"/>
      <c r="K786" s="269"/>
      <c r="L786" s="269"/>
      <c r="M786" s="268"/>
      <c r="N786" s="269"/>
      <c r="O786" s="269"/>
      <c r="P786" s="269"/>
      <c r="Q786" s="269"/>
      <c r="R786" s="269"/>
      <c r="S786" s="269"/>
      <c r="T786" s="269"/>
      <c r="U786" s="269"/>
      <c r="V786" s="269"/>
      <c r="W786" s="269"/>
      <c r="X786" s="269"/>
      <c r="Y786" s="269"/>
      <c r="Z786" s="269"/>
    </row>
    <row r="787" spans="1:26" ht="13.5" customHeight="1">
      <c r="A787" s="269"/>
      <c r="B787" s="269"/>
      <c r="C787" s="269"/>
      <c r="D787" s="269"/>
      <c r="E787" s="269"/>
      <c r="F787" s="269"/>
      <c r="G787" s="269"/>
      <c r="H787" s="269"/>
      <c r="I787" s="269"/>
      <c r="J787" s="269"/>
      <c r="K787" s="269"/>
      <c r="L787" s="269"/>
      <c r="M787" s="268"/>
      <c r="N787" s="269"/>
      <c r="O787" s="269"/>
      <c r="P787" s="269"/>
      <c r="Q787" s="269"/>
      <c r="R787" s="269"/>
      <c r="S787" s="269"/>
      <c r="T787" s="269"/>
      <c r="U787" s="269"/>
      <c r="V787" s="269"/>
      <c r="W787" s="269"/>
      <c r="X787" s="269"/>
      <c r="Y787" s="269"/>
      <c r="Z787" s="269"/>
    </row>
    <row r="788" spans="1:26" ht="13.5" customHeight="1">
      <c r="A788" s="269"/>
      <c r="B788" s="269"/>
      <c r="C788" s="269"/>
      <c r="D788" s="269"/>
      <c r="E788" s="269"/>
      <c r="F788" s="269"/>
      <c r="G788" s="269"/>
      <c r="H788" s="269"/>
      <c r="I788" s="269"/>
      <c r="J788" s="269"/>
      <c r="K788" s="269"/>
      <c r="L788" s="269"/>
      <c r="M788" s="268"/>
      <c r="N788" s="269"/>
      <c r="O788" s="269"/>
      <c r="P788" s="269"/>
      <c r="Q788" s="269"/>
      <c r="R788" s="269"/>
      <c r="S788" s="269"/>
      <c r="T788" s="269"/>
      <c r="U788" s="269"/>
      <c r="V788" s="269"/>
      <c r="W788" s="269"/>
      <c r="X788" s="269"/>
      <c r="Y788" s="269"/>
      <c r="Z788" s="269"/>
    </row>
    <row r="789" spans="1:26" ht="13.5" customHeight="1">
      <c r="A789" s="269"/>
      <c r="B789" s="269"/>
      <c r="C789" s="269"/>
      <c r="D789" s="269"/>
      <c r="E789" s="269"/>
      <c r="F789" s="269"/>
      <c r="G789" s="269"/>
      <c r="H789" s="269"/>
      <c r="I789" s="269"/>
      <c r="J789" s="269"/>
      <c r="K789" s="269"/>
      <c r="L789" s="269"/>
      <c r="M789" s="268"/>
      <c r="N789" s="269"/>
      <c r="O789" s="269"/>
      <c r="P789" s="269"/>
      <c r="Q789" s="269"/>
      <c r="R789" s="269"/>
      <c r="S789" s="269"/>
      <c r="T789" s="269"/>
      <c r="U789" s="269"/>
      <c r="V789" s="269"/>
      <c r="W789" s="269"/>
      <c r="X789" s="269"/>
      <c r="Y789" s="269"/>
      <c r="Z789" s="269"/>
    </row>
    <row r="790" spans="1:26" ht="13.5" customHeight="1">
      <c r="A790" s="269"/>
      <c r="B790" s="269"/>
      <c r="C790" s="269"/>
      <c r="D790" s="269"/>
      <c r="E790" s="269"/>
      <c r="F790" s="269"/>
      <c r="G790" s="269"/>
      <c r="H790" s="269"/>
      <c r="I790" s="269"/>
      <c r="J790" s="269"/>
      <c r="K790" s="269"/>
      <c r="L790" s="269"/>
      <c r="M790" s="268"/>
      <c r="N790" s="269"/>
      <c r="O790" s="269"/>
      <c r="P790" s="269"/>
      <c r="Q790" s="269"/>
      <c r="R790" s="269"/>
      <c r="S790" s="269"/>
      <c r="T790" s="269"/>
      <c r="U790" s="269"/>
      <c r="V790" s="269"/>
      <c r="W790" s="269"/>
      <c r="X790" s="269"/>
      <c r="Y790" s="269"/>
      <c r="Z790" s="269"/>
    </row>
    <row r="791" spans="1:26" ht="13.5" customHeight="1">
      <c r="A791" s="269"/>
      <c r="B791" s="269"/>
      <c r="C791" s="269"/>
      <c r="D791" s="269"/>
      <c r="E791" s="269"/>
      <c r="F791" s="269"/>
      <c r="G791" s="269"/>
      <c r="H791" s="269"/>
      <c r="I791" s="269"/>
      <c r="J791" s="269"/>
      <c r="K791" s="269"/>
      <c r="L791" s="269"/>
      <c r="M791" s="268"/>
      <c r="N791" s="269"/>
      <c r="O791" s="269"/>
      <c r="P791" s="269"/>
      <c r="Q791" s="269"/>
      <c r="R791" s="269"/>
      <c r="S791" s="269"/>
      <c r="T791" s="269"/>
      <c r="U791" s="269"/>
      <c r="V791" s="269"/>
      <c r="W791" s="269"/>
      <c r="X791" s="269"/>
      <c r="Y791" s="269"/>
      <c r="Z791" s="269"/>
    </row>
    <row r="792" spans="1:26" ht="13.5" customHeight="1">
      <c r="A792" s="269"/>
      <c r="B792" s="269"/>
      <c r="C792" s="269"/>
      <c r="D792" s="269"/>
      <c r="E792" s="269"/>
      <c r="F792" s="269"/>
      <c r="G792" s="269"/>
      <c r="H792" s="269"/>
      <c r="I792" s="269"/>
      <c r="J792" s="269"/>
      <c r="K792" s="269"/>
      <c r="L792" s="269"/>
      <c r="M792" s="268"/>
      <c r="N792" s="269"/>
      <c r="O792" s="269"/>
      <c r="P792" s="269"/>
      <c r="Q792" s="269"/>
      <c r="R792" s="269"/>
      <c r="S792" s="269"/>
      <c r="T792" s="269"/>
      <c r="U792" s="269"/>
      <c r="V792" s="269"/>
      <c r="W792" s="269"/>
      <c r="X792" s="269"/>
      <c r="Y792" s="269"/>
      <c r="Z792" s="269"/>
    </row>
    <row r="793" spans="1:26" ht="13.5" customHeight="1">
      <c r="A793" s="269"/>
      <c r="B793" s="269"/>
      <c r="C793" s="269"/>
      <c r="D793" s="269"/>
      <c r="E793" s="269"/>
      <c r="F793" s="269"/>
      <c r="G793" s="269"/>
      <c r="H793" s="269"/>
      <c r="I793" s="269"/>
      <c r="J793" s="269"/>
      <c r="K793" s="269"/>
      <c r="L793" s="269"/>
      <c r="M793" s="268"/>
      <c r="N793" s="269"/>
      <c r="O793" s="269"/>
      <c r="P793" s="269"/>
      <c r="Q793" s="269"/>
      <c r="R793" s="269"/>
      <c r="S793" s="269"/>
      <c r="T793" s="269"/>
      <c r="U793" s="269"/>
      <c r="V793" s="269"/>
      <c r="W793" s="269"/>
      <c r="X793" s="269"/>
      <c r="Y793" s="269"/>
      <c r="Z793" s="269"/>
    </row>
    <row r="794" spans="1:26" ht="13.5" customHeight="1">
      <c r="A794" s="269"/>
      <c r="B794" s="269"/>
      <c r="C794" s="269"/>
      <c r="D794" s="269"/>
      <c r="E794" s="269"/>
      <c r="F794" s="269"/>
      <c r="G794" s="269"/>
      <c r="H794" s="269"/>
      <c r="I794" s="269"/>
      <c r="J794" s="269"/>
      <c r="K794" s="269"/>
      <c r="L794" s="269"/>
      <c r="M794" s="268"/>
      <c r="N794" s="269"/>
      <c r="O794" s="269"/>
      <c r="P794" s="269"/>
      <c r="Q794" s="269"/>
      <c r="R794" s="269"/>
      <c r="S794" s="269"/>
      <c r="T794" s="269"/>
      <c r="U794" s="269"/>
      <c r="V794" s="269"/>
      <c r="W794" s="269"/>
      <c r="X794" s="269"/>
      <c r="Y794" s="269"/>
      <c r="Z794" s="269"/>
    </row>
    <row r="795" spans="1:26" ht="13.5" customHeight="1">
      <c r="A795" s="269"/>
      <c r="B795" s="269"/>
      <c r="C795" s="269"/>
      <c r="D795" s="269"/>
      <c r="E795" s="269"/>
      <c r="F795" s="269"/>
      <c r="G795" s="269"/>
      <c r="H795" s="269"/>
      <c r="I795" s="269"/>
      <c r="J795" s="269"/>
      <c r="K795" s="269"/>
      <c r="L795" s="269"/>
      <c r="M795" s="268"/>
      <c r="N795" s="269"/>
      <c r="O795" s="269"/>
      <c r="P795" s="269"/>
      <c r="Q795" s="269"/>
      <c r="R795" s="269"/>
      <c r="S795" s="269"/>
      <c r="T795" s="269"/>
      <c r="U795" s="269"/>
      <c r="V795" s="269"/>
      <c r="W795" s="269"/>
      <c r="X795" s="269"/>
      <c r="Y795" s="269"/>
      <c r="Z795" s="269"/>
    </row>
    <row r="796" spans="1:26" ht="13.5" customHeight="1">
      <c r="A796" s="269"/>
      <c r="B796" s="269"/>
      <c r="C796" s="269"/>
      <c r="D796" s="269"/>
      <c r="E796" s="269"/>
      <c r="F796" s="269"/>
      <c r="G796" s="269"/>
      <c r="H796" s="269"/>
      <c r="I796" s="269"/>
      <c r="J796" s="269"/>
      <c r="K796" s="269"/>
      <c r="L796" s="269"/>
      <c r="M796" s="268"/>
      <c r="N796" s="269"/>
      <c r="O796" s="269"/>
      <c r="P796" s="269"/>
      <c r="Q796" s="269"/>
      <c r="R796" s="269"/>
      <c r="S796" s="269"/>
      <c r="T796" s="269"/>
      <c r="U796" s="269"/>
      <c r="V796" s="269"/>
      <c r="W796" s="269"/>
      <c r="X796" s="269"/>
      <c r="Y796" s="269"/>
      <c r="Z796" s="269"/>
    </row>
    <row r="797" spans="1:26" ht="13.5" customHeight="1">
      <c r="A797" s="269"/>
      <c r="B797" s="269"/>
      <c r="C797" s="269"/>
      <c r="D797" s="269"/>
      <c r="E797" s="269"/>
      <c r="F797" s="269"/>
      <c r="G797" s="269"/>
      <c r="H797" s="269"/>
      <c r="I797" s="269"/>
      <c r="J797" s="269"/>
      <c r="K797" s="269"/>
      <c r="L797" s="269"/>
      <c r="M797" s="268"/>
      <c r="N797" s="269"/>
      <c r="O797" s="269"/>
      <c r="P797" s="269"/>
      <c r="Q797" s="269"/>
      <c r="R797" s="269"/>
      <c r="S797" s="269"/>
      <c r="T797" s="269"/>
      <c r="U797" s="269"/>
      <c r="V797" s="269"/>
      <c r="W797" s="269"/>
      <c r="X797" s="269"/>
      <c r="Y797" s="269"/>
      <c r="Z797" s="269"/>
    </row>
    <row r="798" spans="1:26" ht="13.5" customHeight="1">
      <c r="A798" s="269"/>
      <c r="B798" s="269"/>
      <c r="C798" s="269"/>
      <c r="D798" s="269"/>
      <c r="E798" s="269"/>
      <c r="F798" s="269"/>
      <c r="G798" s="269"/>
      <c r="H798" s="269"/>
      <c r="I798" s="269"/>
      <c r="J798" s="269"/>
      <c r="K798" s="269"/>
      <c r="L798" s="269"/>
      <c r="M798" s="268"/>
      <c r="N798" s="269"/>
      <c r="O798" s="269"/>
      <c r="P798" s="269"/>
      <c r="Q798" s="269"/>
      <c r="R798" s="269"/>
      <c r="S798" s="269"/>
      <c r="T798" s="269"/>
      <c r="U798" s="269"/>
      <c r="V798" s="269"/>
      <c r="W798" s="269"/>
      <c r="X798" s="269"/>
      <c r="Y798" s="269"/>
      <c r="Z798" s="269"/>
    </row>
    <row r="799" spans="1:26" ht="13.5" customHeight="1">
      <c r="A799" s="269"/>
      <c r="B799" s="269"/>
      <c r="C799" s="269"/>
      <c r="D799" s="269"/>
      <c r="E799" s="269"/>
      <c r="F799" s="269"/>
      <c r="G799" s="269"/>
      <c r="H799" s="269"/>
      <c r="I799" s="269"/>
      <c r="J799" s="269"/>
      <c r="K799" s="269"/>
      <c r="L799" s="269"/>
      <c r="M799" s="268"/>
      <c r="N799" s="269"/>
      <c r="O799" s="269"/>
      <c r="P799" s="269"/>
      <c r="Q799" s="269"/>
      <c r="R799" s="269"/>
      <c r="S799" s="269"/>
      <c r="T799" s="269"/>
      <c r="U799" s="269"/>
      <c r="V799" s="269"/>
      <c r="W799" s="269"/>
      <c r="X799" s="269"/>
      <c r="Y799" s="269"/>
      <c r="Z799" s="269"/>
    </row>
    <row r="800" spans="1:26" ht="13.5" customHeight="1">
      <c r="A800" s="269"/>
      <c r="B800" s="269"/>
      <c r="C800" s="269"/>
      <c r="D800" s="269"/>
      <c r="E800" s="269"/>
      <c r="F800" s="269"/>
      <c r="G800" s="269"/>
      <c r="H800" s="269"/>
      <c r="I800" s="269"/>
      <c r="J800" s="269"/>
      <c r="K800" s="269"/>
      <c r="L800" s="269"/>
      <c r="M800" s="268"/>
      <c r="N800" s="269"/>
      <c r="O800" s="269"/>
      <c r="P800" s="269"/>
      <c r="Q800" s="269"/>
      <c r="R800" s="269"/>
      <c r="S800" s="269"/>
      <c r="T800" s="269"/>
      <c r="U800" s="269"/>
      <c r="V800" s="269"/>
      <c r="W800" s="269"/>
      <c r="X800" s="269"/>
      <c r="Y800" s="269"/>
      <c r="Z800" s="269"/>
    </row>
    <row r="801" spans="1:26" ht="13.5" customHeight="1">
      <c r="A801" s="269"/>
      <c r="B801" s="269"/>
      <c r="C801" s="269"/>
      <c r="D801" s="269"/>
      <c r="E801" s="269"/>
      <c r="F801" s="269"/>
      <c r="G801" s="269"/>
      <c r="H801" s="269"/>
      <c r="I801" s="269"/>
      <c r="J801" s="269"/>
      <c r="K801" s="269"/>
      <c r="L801" s="269"/>
      <c r="M801" s="268"/>
      <c r="N801" s="269"/>
      <c r="O801" s="269"/>
      <c r="P801" s="269"/>
      <c r="Q801" s="269"/>
      <c r="R801" s="269"/>
      <c r="S801" s="269"/>
      <c r="T801" s="269"/>
      <c r="U801" s="269"/>
      <c r="V801" s="269"/>
      <c r="W801" s="269"/>
      <c r="X801" s="269"/>
      <c r="Y801" s="269"/>
      <c r="Z801" s="269"/>
    </row>
    <row r="802" spans="1:26" ht="13.5" customHeight="1">
      <c r="A802" s="269"/>
      <c r="B802" s="269"/>
      <c r="C802" s="269"/>
      <c r="D802" s="269"/>
      <c r="E802" s="269"/>
      <c r="F802" s="269"/>
      <c r="G802" s="269"/>
      <c r="H802" s="269"/>
      <c r="I802" s="269"/>
      <c r="J802" s="269"/>
      <c r="K802" s="269"/>
      <c r="L802" s="269"/>
      <c r="M802" s="268"/>
      <c r="N802" s="269"/>
      <c r="O802" s="269"/>
      <c r="P802" s="269"/>
      <c r="Q802" s="269"/>
      <c r="R802" s="269"/>
      <c r="S802" s="269"/>
      <c r="T802" s="269"/>
      <c r="U802" s="269"/>
      <c r="V802" s="269"/>
      <c r="W802" s="269"/>
      <c r="X802" s="269"/>
      <c r="Y802" s="269"/>
      <c r="Z802" s="269"/>
    </row>
    <row r="803" spans="1:26" ht="13.5" customHeight="1">
      <c r="A803" s="269"/>
      <c r="B803" s="269"/>
      <c r="C803" s="269"/>
      <c r="D803" s="269"/>
      <c r="E803" s="269"/>
      <c r="F803" s="269"/>
      <c r="G803" s="269"/>
      <c r="H803" s="269"/>
      <c r="I803" s="269"/>
      <c r="J803" s="269"/>
      <c r="K803" s="269"/>
      <c r="L803" s="269"/>
      <c r="M803" s="268"/>
      <c r="N803" s="269"/>
      <c r="O803" s="269"/>
      <c r="P803" s="269"/>
      <c r="Q803" s="269"/>
      <c r="R803" s="269"/>
      <c r="S803" s="269"/>
      <c r="T803" s="269"/>
      <c r="U803" s="269"/>
      <c r="V803" s="269"/>
      <c r="W803" s="269"/>
      <c r="X803" s="269"/>
      <c r="Y803" s="269"/>
      <c r="Z803" s="269"/>
    </row>
    <row r="804" spans="1:26" ht="13.5" customHeight="1">
      <c r="A804" s="269"/>
      <c r="B804" s="269"/>
      <c r="C804" s="269"/>
      <c r="D804" s="269"/>
      <c r="E804" s="269"/>
      <c r="F804" s="269"/>
      <c r="G804" s="269"/>
      <c r="H804" s="269"/>
      <c r="I804" s="269"/>
      <c r="J804" s="269"/>
      <c r="K804" s="269"/>
      <c r="L804" s="269"/>
      <c r="M804" s="268"/>
      <c r="N804" s="269"/>
      <c r="O804" s="269"/>
      <c r="P804" s="269"/>
      <c r="Q804" s="269"/>
      <c r="R804" s="269"/>
      <c r="S804" s="269"/>
      <c r="T804" s="269"/>
      <c r="U804" s="269"/>
      <c r="V804" s="269"/>
      <c r="W804" s="269"/>
      <c r="X804" s="269"/>
      <c r="Y804" s="269"/>
      <c r="Z804" s="269"/>
    </row>
    <row r="805" spans="1:26" ht="13.5" customHeight="1">
      <c r="A805" s="269"/>
      <c r="B805" s="269"/>
      <c r="C805" s="269"/>
      <c r="D805" s="269"/>
      <c r="E805" s="269"/>
      <c r="F805" s="269"/>
      <c r="G805" s="269"/>
      <c r="H805" s="269"/>
      <c r="I805" s="269"/>
      <c r="J805" s="269"/>
      <c r="K805" s="269"/>
      <c r="L805" s="269"/>
      <c r="M805" s="268"/>
      <c r="N805" s="269"/>
      <c r="O805" s="269"/>
      <c r="P805" s="269"/>
      <c r="Q805" s="269"/>
      <c r="R805" s="269"/>
      <c r="S805" s="269"/>
      <c r="T805" s="269"/>
      <c r="U805" s="269"/>
      <c r="V805" s="269"/>
      <c r="W805" s="269"/>
      <c r="X805" s="269"/>
      <c r="Y805" s="269"/>
      <c r="Z805" s="269"/>
    </row>
    <row r="806" spans="1:26" ht="13.5" customHeight="1">
      <c r="A806" s="269"/>
      <c r="B806" s="269"/>
      <c r="C806" s="269"/>
      <c r="D806" s="269"/>
      <c r="E806" s="269"/>
      <c r="F806" s="269"/>
      <c r="G806" s="269"/>
      <c r="H806" s="269"/>
      <c r="I806" s="269"/>
      <c r="J806" s="269"/>
      <c r="K806" s="269"/>
      <c r="L806" s="269"/>
      <c r="M806" s="268"/>
      <c r="N806" s="269"/>
      <c r="O806" s="269"/>
      <c r="P806" s="269"/>
      <c r="Q806" s="269"/>
      <c r="R806" s="269"/>
      <c r="S806" s="269"/>
      <c r="T806" s="269"/>
      <c r="U806" s="269"/>
      <c r="V806" s="269"/>
      <c r="W806" s="269"/>
      <c r="X806" s="269"/>
      <c r="Y806" s="269"/>
      <c r="Z806" s="269"/>
    </row>
    <row r="807" spans="1:26" ht="13.5" customHeight="1">
      <c r="A807" s="269"/>
      <c r="B807" s="269"/>
      <c r="C807" s="269"/>
      <c r="D807" s="269"/>
      <c r="E807" s="269"/>
      <c r="F807" s="269"/>
      <c r="G807" s="269"/>
      <c r="H807" s="269"/>
      <c r="I807" s="269"/>
      <c r="J807" s="269"/>
      <c r="K807" s="269"/>
      <c r="L807" s="269"/>
      <c r="M807" s="268"/>
      <c r="N807" s="269"/>
      <c r="O807" s="269"/>
      <c r="P807" s="269"/>
      <c r="Q807" s="269"/>
      <c r="R807" s="269"/>
      <c r="S807" s="269"/>
      <c r="T807" s="269"/>
      <c r="U807" s="269"/>
      <c r="V807" s="269"/>
      <c r="W807" s="269"/>
      <c r="X807" s="269"/>
      <c r="Y807" s="269"/>
      <c r="Z807" s="269"/>
    </row>
    <row r="808" spans="1:26" ht="13.5" customHeight="1">
      <c r="A808" s="269"/>
      <c r="B808" s="269"/>
      <c r="C808" s="269"/>
      <c r="D808" s="269"/>
      <c r="E808" s="269"/>
      <c r="F808" s="269"/>
      <c r="G808" s="269"/>
      <c r="H808" s="269"/>
      <c r="I808" s="269"/>
      <c r="J808" s="269"/>
      <c r="K808" s="269"/>
      <c r="L808" s="269"/>
      <c r="M808" s="268"/>
      <c r="N808" s="269"/>
      <c r="O808" s="269"/>
      <c r="P808" s="269"/>
      <c r="Q808" s="269"/>
      <c r="R808" s="269"/>
      <c r="S808" s="269"/>
      <c r="T808" s="269"/>
      <c r="U808" s="269"/>
      <c r="V808" s="269"/>
      <c r="W808" s="269"/>
      <c r="X808" s="269"/>
      <c r="Y808" s="269"/>
      <c r="Z808" s="269"/>
    </row>
    <row r="809" spans="1:26" ht="13.5" customHeight="1">
      <c r="A809" s="269"/>
      <c r="B809" s="269"/>
      <c r="C809" s="269"/>
      <c r="D809" s="269"/>
      <c r="E809" s="269"/>
      <c r="F809" s="269"/>
      <c r="G809" s="269"/>
      <c r="H809" s="269"/>
      <c r="I809" s="269"/>
      <c r="J809" s="269"/>
      <c r="K809" s="269"/>
      <c r="L809" s="269"/>
      <c r="M809" s="268"/>
      <c r="N809" s="269"/>
      <c r="O809" s="269"/>
      <c r="P809" s="269"/>
      <c r="Q809" s="269"/>
      <c r="R809" s="269"/>
      <c r="S809" s="269"/>
      <c r="T809" s="269"/>
      <c r="U809" s="269"/>
      <c r="V809" s="269"/>
      <c r="W809" s="269"/>
      <c r="X809" s="269"/>
      <c r="Y809" s="269"/>
      <c r="Z809" s="269"/>
    </row>
    <row r="810" spans="1:26" ht="13.5" customHeight="1">
      <c r="A810" s="269"/>
      <c r="B810" s="269"/>
      <c r="C810" s="269"/>
      <c r="D810" s="269"/>
      <c r="E810" s="269"/>
      <c r="F810" s="269"/>
      <c r="G810" s="269"/>
      <c r="H810" s="269"/>
      <c r="I810" s="269"/>
      <c r="J810" s="269"/>
      <c r="K810" s="269"/>
      <c r="L810" s="269"/>
      <c r="M810" s="268"/>
      <c r="N810" s="269"/>
      <c r="O810" s="269"/>
      <c r="P810" s="269"/>
      <c r="Q810" s="269"/>
      <c r="R810" s="269"/>
      <c r="S810" s="269"/>
      <c r="T810" s="269"/>
      <c r="U810" s="269"/>
      <c r="V810" s="269"/>
      <c r="W810" s="269"/>
      <c r="X810" s="269"/>
      <c r="Y810" s="269"/>
      <c r="Z810" s="269"/>
    </row>
    <row r="811" spans="1:26" ht="13.5" customHeight="1">
      <c r="A811" s="269"/>
      <c r="B811" s="269"/>
      <c r="C811" s="269"/>
      <c r="D811" s="269"/>
      <c r="E811" s="269"/>
      <c r="F811" s="269"/>
      <c r="G811" s="269"/>
      <c r="H811" s="269"/>
      <c r="I811" s="269"/>
      <c r="J811" s="269"/>
      <c r="K811" s="269"/>
      <c r="L811" s="269"/>
      <c r="M811" s="268"/>
      <c r="N811" s="269"/>
      <c r="O811" s="269"/>
      <c r="P811" s="269"/>
      <c r="Q811" s="269"/>
      <c r="R811" s="269"/>
      <c r="S811" s="269"/>
      <c r="T811" s="269"/>
      <c r="U811" s="269"/>
      <c r="V811" s="269"/>
      <c r="W811" s="269"/>
      <c r="X811" s="269"/>
      <c r="Y811" s="269"/>
      <c r="Z811" s="269"/>
    </row>
    <row r="812" spans="1:26" ht="13.5" customHeight="1">
      <c r="A812" s="269"/>
      <c r="B812" s="269"/>
      <c r="C812" s="269"/>
      <c r="D812" s="269"/>
      <c r="E812" s="269"/>
      <c r="F812" s="269"/>
      <c r="G812" s="269"/>
      <c r="H812" s="269"/>
      <c r="I812" s="269"/>
      <c r="J812" s="269"/>
      <c r="K812" s="269"/>
      <c r="L812" s="269"/>
      <c r="M812" s="268"/>
      <c r="N812" s="269"/>
      <c r="O812" s="269"/>
      <c r="P812" s="269"/>
      <c r="Q812" s="269"/>
      <c r="R812" s="269"/>
      <c r="S812" s="269"/>
      <c r="T812" s="269"/>
      <c r="U812" s="269"/>
      <c r="V812" s="269"/>
      <c r="W812" s="269"/>
      <c r="X812" s="269"/>
      <c r="Y812" s="269"/>
      <c r="Z812" s="269"/>
    </row>
    <row r="813" spans="1:26" ht="13.5" customHeight="1">
      <c r="A813" s="269"/>
      <c r="B813" s="269"/>
      <c r="C813" s="269"/>
      <c r="D813" s="269"/>
      <c r="E813" s="269"/>
      <c r="F813" s="269"/>
      <c r="G813" s="269"/>
      <c r="H813" s="269"/>
      <c r="I813" s="269"/>
      <c r="J813" s="269"/>
      <c r="K813" s="269"/>
      <c r="L813" s="269"/>
      <c r="M813" s="268"/>
      <c r="N813" s="269"/>
      <c r="O813" s="269"/>
      <c r="P813" s="269"/>
      <c r="Q813" s="269"/>
      <c r="R813" s="269"/>
      <c r="S813" s="269"/>
      <c r="T813" s="269"/>
      <c r="U813" s="269"/>
      <c r="V813" s="269"/>
      <c r="W813" s="269"/>
      <c r="X813" s="269"/>
      <c r="Y813" s="269"/>
      <c r="Z813" s="269"/>
    </row>
    <row r="814" spans="1:26" ht="13.5" customHeight="1">
      <c r="A814" s="269"/>
      <c r="B814" s="269"/>
      <c r="C814" s="269"/>
      <c r="D814" s="269"/>
      <c r="E814" s="269"/>
      <c r="F814" s="269"/>
      <c r="G814" s="269"/>
      <c r="H814" s="269"/>
      <c r="I814" s="269"/>
      <c r="J814" s="269"/>
      <c r="K814" s="269"/>
      <c r="L814" s="269"/>
      <c r="M814" s="268"/>
      <c r="N814" s="269"/>
      <c r="O814" s="269"/>
      <c r="P814" s="269"/>
      <c r="Q814" s="269"/>
      <c r="R814" s="269"/>
      <c r="S814" s="269"/>
      <c r="T814" s="269"/>
      <c r="U814" s="269"/>
      <c r="V814" s="269"/>
      <c r="W814" s="269"/>
      <c r="X814" s="269"/>
      <c r="Y814" s="269"/>
      <c r="Z814" s="269"/>
    </row>
    <row r="815" spans="1:26" ht="13.5" customHeight="1">
      <c r="A815" s="269"/>
      <c r="B815" s="269"/>
      <c r="C815" s="269"/>
      <c r="D815" s="269"/>
      <c r="E815" s="269"/>
      <c r="F815" s="269"/>
      <c r="G815" s="269"/>
      <c r="H815" s="269"/>
      <c r="I815" s="269"/>
      <c r="J815" s="269"/>
      <c r="K815" s="269"/>
      <c r="L815" s="269"/>
      <c r="M815" s="268"/>
      <c r="N815" s="269"/>
      <c r="O815" s="269"/>
      <c r="P815" s="269"/>
      <c r="Q815" s="269"/>
      <c r="R815" s="269"/>
      <c r="S815" s="269"/>
      <c r="T815" s="269"/>
      <c r="U815" s="269"/>
      <c r="V815" s="269"/>
      <c r="W815" s="269"/>
      <c r="X815" s="269"/>
      <c r="Y815" s="269"/>
      <c r="Z815" s="269"/>
    </row>
    <row r="816" spans="1:26" ht="13.5" customHeight="1">
      <c r="A816" s="269"/>
      <c r="B816" s="269"/>
      <c r="C816" s="269"/>
      <c r="D816" s="269"/>
      <c r="E816" s="269"/>
      <c r="F816" s="269"/>
      <c r="G816" s="269"/>
      <c r="H816" s="269"/>
      <c r="I816" s="269"/>
      <c r="J816" s="269"/>
      <c r="K816" s="269"/>
      <c r="L816" s="269"/>
      <c r="M816" s="268"/>
      <c r="N816" s="269"/>
      <c r="O816" s="269"/>
      <c r="P816" s="269"/>
      <c r="Q816" s="269"/>
      <c r="R816" s="269"/>
      <c r="S816" s="269"/>
      <c r="T816" s="269"/>
      <c r="U816" s="269"/>
      <c r="V816" s="269"/>
      <c r="W816" s="269"/>
      <c r="X816" s="269"/>
      <c r="Y816" s="269"/>
      <c r="Z816" s="269"/>
    </row>
    <row r="817" spans="1:26" ht="13.5" customHeight="1">
      <c r="A817" s="269"/>
      <c r="B817" s="269"/>
      <c r="C817" s="269"/>
      <c r="D817" s="269"/>
      <c r="E817" s="269"/>
      <c r="F817" s="269"/>
      <c r="G817" s="269"/>
      <c r="H817" s="269"/>
      <c r="I817" s="269"/>
      <c r="J817" s="269"/>
      <c r="K817" s="269"/>
      <c r="L817" s="269"/>
      <c r="M817" s="268"/>
      <c r="N817" s="269"/>
      <c r="O817" s="269"/>
      <c r="P817" s="269"/>
      <c r="Q817" s="269"/>
      <c r="R817" s="269"/>
      <c r="S817" s="269"/>
      <c r="T817" s="269"/>
      <c r="U817" s="269"/>
      <c r="V817" s="269"/>
      <c r="W817" s="269"/>
      <c r="X817" s="269"/>
      <c r="Y817" s="269"/>
      <c r="Z817" s="269"/>
    </row>
    <row r="818" spans="1:26" ht="13.5" customHeight="1">
      <c r="A818" s="269"/>
      <c r="B818" s="269"/>
      <c r="C818" s="269"/>
      <c r="D818" s="269"/>
      <c r="E818" s="269"/>
      <c r="F818" s="269"/>
      <c r="G818" s="269"/>
      <c r="H818" s="269"/>
      <c r="I818" s="269"/>
      <c r="J818" s="269"/>
      <c r="K818" s="269"/>
      <c r="L818" s="269"/>
      <c r="M818" s="268"/>
      <c r="N818" s="269"/>
      <c r="O818" s="269"/>
      <c r="P818" s="269"/>
      <c r="Q818" s="269"/>
      <c r="R818" s="269"/>
      <c r="S818" s="269"/>
      <c r="T818" s="269"/>
      <c r="U818" s="269"/>
      <c r="V818" s="269"/>
      <c r="W818" s="269"/>
      <c r="X818" s="269"/>
      <c r="Y818" s="269"/>
      <c r="Z818" s="269"/>
    </row>
    <row r="819" spans="1:26" ht="13.5" customHeight="1">
      <c r="A819" s="269"/>
      <c r="B819" s="269"/>
      <c r="C819" s="269"/>
      <c r="D819" s="269"/>
      <c r="E819" s="269"/>
      <c r="F819" s="269"/>
      <c r="G819" s="269"/>
      <c r="H819" s="269"/>
      <c r="I819" s="269"/>
      <c r="J819" s="269"/>
      <c r="K819" s="269"/>
      <c r="L819" s="269"/>
      <c r="M819" s="268"/>
      <c r="N819" s="269"/>
      <c r="O819" s="269"/>
      <c r="P819" s="269"/>
      <c r="Q819" s="269"/>
      <c r="R819" s="269"/>
      <c r="S819" s="269"/>
      <c r="T819" s="269"/>
      <c r="U819" s="269"/>
      <c r="V819" s="269"/>
      <c r="W819" s="269"/>
      <c r="X819" s="269"/>
      <c r="Y819" s="269"/>
      <c r="Z819" s="269"/>
    </row>
    <row r="820" spans="1:26" ht="13.5" customHeight="1">
      <c r="A820" s="269"/>
      <c r="B820" s="269"/>
      <c r="C820" s="269"/>
      <c r="D820" s="269"/>
      <c r="E820" s="269"/>
      <c r="F820" s="269"/>
      <c r="G820" s="269"/>
      <c r="H820" s="269"/>
      <c r="I820" s="269"/>
      <c r="J820" s="269"/>
      <c r="K820" s="269"/>
      <c r="L820" s="269"/>
      <c r="M820" s="268"/>
      <c r="N820" s="269"/>
      <c r="O820" s="269"/>
      <c r="P820" s="269"/>
      <c r="Q820" s="269"/>
      <c r="R820" s="269"/>
      <c r="S820" s="269"/>
      <c r="T820" s="269"/>
      <c r="U820" s="269"/>
      <c r="V820" s="269"/>
      <c r="W820" s="269"/>
      <c r="X820" s="269"/>
      <c r="Y820" s="269"/>
      <c r="Z820" s="269"/>
    </row>
    <row r="821" spans="1:26" ht="13.5" customHeight="1">
      <c r="A821" s="269"/>
      <c r="B821" s="269"/>
      <c r="C821" s="269"/>
      <c r="D821" s="269"/>
      <c r="E821" s="269"/>
      <c r="F821" s="269"/>
      <c r="G821" s="269"/>
      <c r="H821" s="269"/>
      <c r="I821" s="269"/>
      <c r="J821" s="269"/>
      <c r="K821" s="269"/>
      <c r="L821" s="269"/>
      <c r="M821" s="268"/>
      <c r="N821" s="269"/>
      <c r="O821" s="269"/>
      <c r="P821" s="269"/>
      <c r="Q821" s="269"/>
      <c r="R821" s="269"/>
      <c r="S821" s="269"/>
      <c r="T821" s="269"/>
      <c r="U821" s="269"/>
      <c r="V821" s="269"/>
      <c r="W821" s="269"/>
      <c r="X821" s="269"/>
      <c r="Y821" s="269"/>
      <c r="Z821" s="269"/>
    </row>
    <row r="822" spans="1:26" ht="13.5" customHeight="1">
      <c r="A822" s="269"/>
      <c r="B822" s="269"/>
      <c r="C822" s="269"/>
      <c r="D822" s="269"/>
      <c r="E822" s="269"/>
      <c r="F822" s="269"/>
      <c r="G822" s="269"/>
      <c r="H822" s="269"/>
      <c r="I822" s="269"/>
      <c r="J822" s="269"/>
      <c r="K822" s="269"/>
      <c r="L822" s="269"/>
      <c r="M822" s="268"/>
      <c r="N822" s="269"/>
      <c r="O822" s="269"/>
      <c r="P822" s="269"/>
      <c r="Q822" s="269"/>
      <c r="R822" s="269"/>
      <c r="S822" s="269"/>
      <c r="T822" s="269"/>
      <c r="U822" s="269"/>
      <c r="V822" s="269"/>
      <c r="W822" s="269"/>
      <c r="X822" s="269"/>
      <c r="Y822" s="269"/>
      <c r="Z822" s="269"/>
    </row>
    <row r="823" spans="1:26" ht="13.5" customHeight="1">
      <c r="A823" s="269"/>
      <c r="B823" s="269"/>
      <c r="C823" s="269"/>
      <c r="D823" s="269"/>
      <c r="E823" s="269"/>
      <c r="F823" s="269"/>
      <c r="G823" s="269"/>
      <c r="H823" s="269"/>
      <c r="I823" s="269"/>
      <c r="J823" s="269"/>
      <c r="K823" s="269"/>
      <c r="L823" s="269"/>
      <c r="M823" s="268"/>
      <c r="N823" s="269"/>
      <c r="O823" s="269"/>
      <c r="P823" s="269"/>
      <c r="Q823" s="269"/>
      <c r="R823" s="269"/>
      <c r="S823" s="269"/>
      <c r="T823" s="269"/>
      <c r="U823" s="269"/>
      <c r="V823" s="269"/>
      <c r="W823" s="269"/>
      <c r="X823" s="269"/>
      <c r="Y823" s="269"/>
      <c r="Z823" s="269"/>
    </row>
    <row r="824" spans="1:26" ht="13.5" customHeight="1">
      <c r="A824" s="269"/>
      <c r="B824" s="269"/>
      <c r="C824" s="269"/>
      <c r="D824" s="269"/>
      <c r="E824" s="269"/>
      <c r="F824" s="269"/>
      <c r="G824" s="269"/>
      <c r="H824" s="269"/>
      <c r="I824" s="269"/>
      <c r="J824" s="269"/>
      <c r="K824" s="269"/>
      <c r="L824" s="269"/>
      <c r="M824" s="268"/>
      <c r="N824" s="269"/>
      <c r="O824" s="269"/>
      <c r="P824" s="269"/>
      <c r="Q824" s="269"/>
      <c r="R824" s="269"/>
      <c r="S824" s="269"/>
      <c r="T824" s="269"/>
      <c r="U824" s="269"/>
      <c r="V824" s="269"/>
      <c r="W824" s="269"/>
      <c r="X824" s="269"/>
      <c r="Y824" s="269"/>
      <c r="Z824" s="269"/>
    </row>
    <row r="825" spans="1:26" ht="13.5" customHeight="1">
      <c r="A825" s="269"/>
      <c r="B825" s="269"/>
      <c r="C825" s="269"/>
      <c r="D825" s="269"/>
      <c r="E825" s="269"/>
      <c r="F825" s="269"/>
      <c r="G825" s="269"/>
      <c r="H825" s="269"/>
      <c r="I825" s="269"/>
      <c r="J825" s="269"/>
      <c r="K825" s="269"/>
      <c r="L825" s="269"/>
      <c r="M825" s="268"/>
      <c r="N825" s="269"/>
      <c r="O825" s="269"/>
      <c r="P825" s="269"/>
      <c r="Q825" s="269"/>
      <c r="R825" s="269"/>
      <c r="S825" s="269"/>
      <c r="T825" s="269"/>
      <c r="U825" s="269"/>
      <c r="V825" s="269"/>
      <c r="W825" s="269"/>
      <c r="X825" s="269"/>
      <c r="Y825" s="269"/>
      <c r="Z825" s="269"/>
    </row>
    <row r="826" spans="1:26" ht="13.5" customHeight="1">
      <c r="A826" s="269"/>
      <c r="B826" s="269"/>
      <c r="C826" s="269"/>
      <c r="D826" s="269"/>
      <c r="E826" s="269"/>
      <c r="F826" s="269"/>
      <c r="G826" s="269"/>
      <c r="H826" s="269"/>
      <c r="I826" s="269"/>
      <c r="J826" s="269"/>
      <c r="K826" s="269"/>
      <c r="L826" s="269"/>
      <c r="M826" s="268"/>
      <c r="N826" s="269"/>
      <c r="O826" s="269"/>
      <c r="P826" s="269"/>
      <c r="Q826" s="269"/>
      <c r="R826" s="269"/>
      <c r="S826" s="269"/>
      <c r="T826" s="269"/>
      <c r="U826" s="269"/>
      <c r="V826" s="269"/>
      <c r="W826" s="269"/>
      <c r="X826" s="269"/>
      <c r="Y826" s="269"/>
      <c r="Z826" s="269"/>
    </row>
    <row r="827" spans="1:26" ht="13.5" customHeight="1">
      <c r="A827" s="269"/>
      <c r="B827" s="269"/>
      <c r="C827" s="269"/>
      <c r="D827" s="269"/>
      <c r="E827" s="269"/>
      <c r="F827" s="269"/>
      <c r="G827" s="269"/>
      <c r="H827" s="269"/>
      <c r="I827" s="269"/>
      <c r="J827" s="269"/>
      <c r="K827" s="269"/>
      <c r="L827" s="269"/>
      <c r="M827" s="268"/>
      <c r="N827" s="269"/>
      <c r="O827" s="269"/>
      <c r="P827" s="269"/>
      <c r="Q827" s="269"/>
      <c r="R827" s="269"/>
      <c r="S827" s="269"/>
      <c r="T827" s="269"/>
      <c r="U827" s="269"/>
      <c r="V827" s="269"/>
      <c r="W827" s="269"/>
      <c r="X827" s="269"/>
      <c r="Y827" s="269"/>
      <c r="Z827" s="269"/>
    </row>
    <row r="828" spans="1:26" ht="13.5" customHeight="1">
      <c r="A828" s="269"/>
      <c r="B828" s="269"/>
      <c r="C828" s="269"/>
      <c r="D828" s="269"/>
      <c r="E828" s="269"/>
      <c r="F828" s="269"/>
      <c r="G828" s="269"/>
      <c r="H828" s="269"/>
      <c r="I828" s="269"/>
      <c r="J828" s="269"/>
      <c r="K828" s="269"/>
      <c r="L828" s="269"/>
      <c r="M828" s="268"/>
      <c r="N828" s="269"/>
      <c r="O828" s="269"/>
      <c r="P828" s="269"/>
      <c r="Q828" s="269"/>
      <c r="R828" s="269"/>
      <c r="S828" s="269"/>
      <c r="T828" s="269"/>
      <c r="U828" s="269"/>
      <c r="V828" s="269"/>
      <c r="W828" s="269"/>
      <c r="X828" s="269"/>
      <c r="Y828" s="269"/>
      <c r="Z828" s="269"/>
    </row>
    <row r="829" spans="1:26" ht="13.5" customHeight="1">
      <c r="A829" s="269"/>
      <c r="B829" s="269"/>
      <c r="C829" s="269"/>
      <c r="D829" s="269"/>
      <c r="E829" s="269"/>
      <c r="F829" s="269"/>
      <c r="G829" s="269"/>
      <c r="H829" s="269"/>
      <c r="I829" s="269"/>
      <c r="J829" s="269"/>
      <c r="K829" s="269"/>
      <c r="L829" s="269"/>
      <c r="M829" s="268"/>
      <c r="N829" s="269"/>
      <c r="O829" s="269"/>
      <c r="P829" s="269"/>
      <c r="Q829" s="269"/>
      <c r="R829" s="269"/>
      <c r="S829" s="269"/>
      <c r="T829" s="269"/>
      <c r="U829" s="269"/>
      <c r="V829" s="269"/>
      <c r="W829" s="269"/>
      <c r="X829" s="269"/>
      <c r="Y829" s="269"/>
      <c r="Z829" s="269"/>
    </row>
    <row r="830" spans="1:26" ht="13.5" customHeight="1">
      <c r="A830" s="269"/>
      <c r="B830" s="269"/>
      <c r="C830" s="269"/>
      <c r="D830" s="269"/>
      <c r="E830" s="269"/>
      <c r="F830" s="269"/>
      <c r="G830" s="269"/>
      <c r="H830" s="269"/>
      <c r="I830" s="269"/>
      <c r="J830" s="269"/>
      <c r="K830" s="269"/>
      <c r="L830" s="269"/>
      <c r="M830" s="268"/>
      <c r="N830" s="269"/>
      <c r="O830" s="269"/>
      <c r="P830" s="269"/>
      <c r="Q830" s="269"/>
      <c r="R830" s="269"/>
      <c r="S830" s="269"/>
      <c r="T830" s="269"/>
      <c r="U830" s="269"/>
      <c r="V830" s="269"/>
      <c r="W830" s="269"/>
      <c r="X830" s="269"/>
      <c r="Y830" s="269"/>
      <c r="Z830" s="269"/>
    </row>
    <row r="831" spans="1:26" ht="13.5" customHeight="1">
      <c r="A831" s="269"/>
      <c r="B831" s="269"/>
      <c r="C831" s="269"/>
      <c r="D831" s="269"/>
      <c r="E831" s="269"/>
      <c r="F831" s="269"/>
      <c r="G831" s="269"/>
      <c r="H831" s="269"/>
      <c r="I831" s="269"/>
      <c r="J831" s="269"/>
      <c r="K831" s="269"/>
      <c r="L831" s="269"/>
      <c r="M831" s="268"/>
      <c r="N831" s="269"/>
      <c r="O831" s="269"/>
      <c r="P831" s="269"/>
      <c r="Q831" s="269"/>
      <c r="R831" s="269"/>
      <c r="S831" s="269"/>
      <c r="T831" s="269"/>
      <c r="U831" s="269"/>
      <c r="V831" s="269"/>
      <c r="W831" s="269"/>
      <c r="X831" s="269"/>
      <c r="Y831" s="269"/>
      <c r="Z831" s="269"/>
    </row>
    <row r="832" spans="1:26" ht="13.5" customHeight="1">
      <c r="A832" s="269"/>
      <c r="B832" s="269"/>
      <c r="C832" s="269"/>
      <c r="D832" s="269"/>
      <c r="E832" s="269"/>
      <c r="F832" s="269"/>
      <c r="G832" s="269"/>
      <c r="H832" s="269"/>
      <c r="I832" s="269"/>
      <c r="J832" s="269"/>
      <c r="K832" s="269"/>
      <c r="L832" s="269"/>
      <c r="M832" s="268"/>
      <c r="N832" s="269"/>
      <c r="O832" s="269"/>
      <c r="P832" s="269"/>
      <c r="Q832" s="269"/>
      <c r="R832" s="269"/>
      <c r="S832" s="269"/>
      <c r="T832" s="269"/>
      <c r="U832" s="269"/>
      <c r="V832" s="269"/>
      <c r="W832" s="269"/>
      <c r="X832" s="269"/>
      <c r="Y832" s="269"/>
      <c r="Z832" s="269"/>
    </row>
    <row r="833" spans="1:26" ht="13.5" customHeight="1">
      <c r="A833" s="269"/>
      <c r="B833" s="269"/>
      <c r="C833" s="269"/>
      <c r="D833" s="269"/>
      <c r="E833" s="269"/>
      <c r="F833" s="269"/>
      <c r="G833" s="269"/>
      <c r="H833" s="269"/>
      <c r="I833" s="269"/>
      <c r="J833" s="269"/>
      <c r="K833" s="269"/>
      <c r="L833" s="269"/>
      <c r="M833" s="268"/>
      <c r="N833" s="269"/>
      <c r="O833" s="269"/>
      <c r="P833" s="269"/>
      <c r="Q833" s="269"/>
      <c r="R833" s="269"/>
      <c r="S833" s="269"/>
      <c r="T833" s="269"/>
      <c r="U833" s="269"/>
      <c r="V833" s="269"/>
      <c r="W833" s="269"/>
      <c r="X833" s="269"/>
      <c r="Y833" s="269"/>
      <c r="Z833" s="269"/>
    </row>
    <row r="834" spans="1:26" ht="13.5" customHeight="1">
      <c r="A834" s="269"/>
      <c r="B834" s="269"/>
      <c r="C834" s="269"/>
      <c r="D834" s="269"/>
      <c r="E834" s="269"/>
      <c r="F834" s="269"/>
      <c r="G834" s="269"/>
      <c r="H834" s="269"/>
      <c r="I834" s="269"/>
      <c r="J834" s="269"/>
      <c r="K834" s="269"/>
      <c r="L834" s="269"/>
      <c r="M834" s="268"/>
      <c r="N834" s="269"/>
      <c r="O834" s="269"/>
      <c r="P834" s="269"/>
      <c r="Q834" s="269"/>
      <c r="R834" s="269"/>
      <c r="S834" s="269"/>
      <c r="T834" s="269"/>
      <c r="U834" s="269"/>
      <c r="V834" s="269"/>
      <c r="W834" s="269"/>
      <c r="X834" s="269"/>
      <c r="Y834" s="269"/>
      <c r="Z834" s="269"/>
    </row>
    <row r="835" spans="1:26" ht="13.5" customHeight="1">
      <c r="A835" s="269"/>
      <c r="B835" s="269"/>
      <c r="C835" s="269"/>
      <c r="D835" s="269"/>
      <c r="E835" s="269"/>
      <c r="F835" s="269"/>
      <c r="G835" s="269"/>
      <c r="H835" s="269"/>
      <c r="I835" s="269"/>
      <c r="J835" s="269"/>
      <c r="K835" s="269"/>
      <c r="L835" s="269"/>
      <c r="M835" s="268"/>
      <c r="N835" s="269"/>
      <c r="O835" s="269"/>
      <c r="P835" s="269"/>
      <c r="Q835" s="269"/>
      <c r="R835" s="269"/>
      <c r="S835" s="269"/>
      <c r="T835" s="269"/>
      <c r="U835" s="269"/>
      <c r="V835" s="269"/>
      <c r="W835" s="269"/>
      <c r="X835" s="269"/>
      <c r="Y835" s="269"/>
      <c r="Z835" s="269"/>
    </row>
    <row r="836" spans="1:26" ht="13.5" customHeight="1">
      <c r="A836" s="269"/>
      <c r="B836" s="269"/>
      <c r="C836" s="269"/>
      <c r="D836" s="269"/>
      <c r="E836" s="269"/>
      <c r="F836" s="269"/>
      <c r="G836" s="269"/>
      <c r="H836" s="269"/>
      <c r="I836" s="269"/>
      <c r="J836" s="269"/>
      <c r="K836" s="269"/>
      <c r="L836" s="269"/>
      <c r="M836" s="268"/>
      <c r="N836" s="269"/>
      <c r="O836" s="269"/>
      <c r="P836" s="269"/>
      <c r="Q836" s="269"/>
      <c r="R836" s="269"/>
      <c r="S836" s="269"/>
      <c r="T836" s="269"/>
      <c r="U836" s="269"/>
      <c r="V836" s="269"/>
      <c r="W836" s="269"/>
      <c r="X836" s="269"/>
      <c r="Y836" s="269"/>
      <c r="Z836" s="269"/>
    </row>
    <row r="837" spans="1:26" ht="13.5" customHeight="1">
      <c r="A837" s="269"/>
      <c r="B837" s="269"/>
      <c r="C837" s="269"/>
      <c r="D837" s="269"/>
      <c r="E837" s="269"/>
      <c r="F837" s="269"/>
      <c r="G837" s="269"/>
      <c r="H837" s="269"/>
      <c r="I837" s="269"/>
      <c r="J837" s="269"/>
      <c r="K837" s="269"/>
      <c r="L837" s="269"/>
      <c r="M837" s="268"/>
      <c r="N837" s="269"/>
      <c r="O837" s="269"/>
      <c r="P837" s="269"/>
      <c r="Q837" s="269"/>
      <c r="R837" s="269"/>
      <c r="S837" s="269"/>
      <c r="T837" s="269"/>
      <c r="U837" s="269"/>
      <c r="V837" s="269"/>
      <c r="W837" s="269"/>
      <c r="X837" s="269"/>
      <c r="Y837" s="269"/>
      <c r="Z837" s="269"/>
    </row>
    <row r="838" spans="1:26" ht="13.5" customHeight="1">
      <c r="A838" s="269"/>
      <c r="B838" s="269"/>
      <c r="C838" s="269"/>
      <c r="D838" s="269"/>
      <c r="E838" s="269"/>
      <c r="F838" s="269"/>
      <c r="G838" s="269"/>
      <c r="H838" s="269"/>
      <c r="I838" s="269"/>
      <c r="J838" s="269"/>
      <c r="K838" s="269"/>
      <c r="L838" s="269"/>
      <c r="M838" s="268"/>
      <c r="N838" s="269"/>
      <c r="O838" s="269"/>
      <c r="P838" s="269"/>
      <c r="Q838" s="269"/>
      <c r="R838" s="269"/>
      <c r="S838" s="269"/>
      <c r="T838" s="269"/>
      <c r="U838" s="269"/>
      <c r="V838" s="269"/>
      <c r="W838" s="269"/>
      <c r="X838" s="269"/>
      <c r="Y838" s="269"/>
      <c r="Z838" s="269"/>
    </row>
    <row r="839" spans="1:26" ht="13.5" customHeight="1">
      <c r="A839" s="269"/>
      <c r="B839" s="269"/>
      <c r="C839" s="269"/>
      <c r="D839" s="269"/>
      <c r="E839" s="269"/>
      <c r="F839" s="269"/>
      <c r="G839" s="269"/>
      <c r="H839" s="269"/>
      <c r="I839" s="269"/>
      <c r="J839" s="269"/>
      <c r="K839" s="269"/>
      <c r="L839" s="269"/>
      <c r="M839" s="268"/>
      <c r="N839" s="269"/>
      <c r="O839" s="269"/>
      <c r="P839" s="269"/>
      <c r="Q839" s="269"/>
      <c r="R839" s="269"/>
      <c r="S839" s="269"/>
      <c r="T839" s="269"/>
      <c r="U839" s="269"/>
      <c r="V839" s="269"/>
      <c r="W839" s="269"/>
      <c r="X839" s="269"/>
      <c r="Y839" s="269"/>
      <c r="Z839" s="269"/>
    </row>
    <row r="840" spans="1:26" ht="13.5" customHeight="1">
      <c r="A840" s="269"/>
      <c r="B840" s="269"/>
      <c r="C840" s="269"/>
      <c r="D840" s="269"/>
      <c r="E840" s="269"/>
      <c r="F840" s="269"/>
      <c r="G840" s="269"/>
      <c r="H840" s="269"/>
      <c r="I840" s="269"/>
      <c r="J840" s="269"/>
      <c r="K840" s="269"/>
      <c r="L840" s="269"/>
      <c r="M840" s="268"/>
      <c r="N840" s="269"/>
      <c r="O840" s="269"/>
      <c r="P840" s="269"/>
      <c r="Q840" s="269"/>
      <c r="R840" s="269"/>
      <c r="S840" s="269"/>
      <c r="T840" s="269"/>
      <c r="U840" s="269"/>
      <c r="V840" s="269"/>
      <c r="W840" s="269"/>
      <c r="X840" s="269"/>
      <c r="Y840" s="269"/>
      <c r="Z840" s="269"/>
    </row>
    <row r="841" spans="1:26" ht="13.5" customHeight="1">
      <c r="A841" s="269"/>
      <c r="B841" s="269"/>
      <c r="C841" s="269"/>
      <c r="D841" s="269"/>
      <c r="E841" s="269"/>
      <c r="F841" s="269"/>
      <c r="G841" s="269"/>
      <c r="H841" s="269"/>
      <c r="I841" s="269"/>
      <c r="J841" s="269"/>
      <c r="K841" s="269"/>
      <c r="L841" s="269"/>
      <c r="M841" s="268"/>
      <c r="N841" s="269"/>
      <c r="O841" s="269"/>
      <c r="P841" s="269"/>
      <c r="Q841" s="269"/>
      <c r="R841" s="269"/>
      <c r="S841" s="269"/>
      <c r="T841" s="269"/>
      <c r="U841" s="269"/>
      <c r="V841" s="269"/>
      <c r="W841" s="269"/>
      <c r="X841" s="269"/>
      <c r="Y841" s="269"/>
      <c r="Z841" s="269"/>
    </row>
    <row r="842" spans="1:26" ht="13.5" customHeight="1">
      <c r="A842" s="269"/>
      <c r="B842" s="269"/>
      <c r="C842" s="269"/>
      <c r="D842" s="269"/>
      <c r="E842" s="269"/>
      <c r="F842" s="269"/>
      <c r="G842" s="269"/>
      <c r="H842" s="269"/>
      <c r="I842" s="269"/>
      <c r="J842" s="269"/>
      <c r="K842" s="269"/>
      <c r="L842" s="269"/>
      <c r="M842" s="268"/>
      <c r="N842" s="269"/>
      <c r="O842" s="269"/>
      <c r="P842" s="269"/>
      <c r="Q842" s="269"/>
      <c r="R842" s="269"/>
      <c r="S842" s="269"/>
      <c r="T842" s="269"/>
      <c r="U842" s="269"/>
      <c r="V842" s="269"/>
      <c r="W842" s="269"/>
      <c r="X842" s="269"/>
      <c r="Y842" s="269"/>
      <c r="Z842" s="269"/>
    </row>
    <row r="843" spans="1:26" ht="13.5" customHeight="1">
      <c r="A843" s="269"/>
      <c r="B843" s="269"/>
      <c r="C843" s="269"/>
      <c r="D843" s="269"/>
      <c r="E843" s="269"/>
      <c r="F843" s="269"/>
      <c r="G843" s="269"/>
      <c r="H843" s="269"/>
      <c r="I843" s="269"/>
      <c r="J843" s="269"/>
      <c r="K843" s="269"/>
      <c r="L843" s="269"/>
      <c r="M843" s="268"/>
      <c r="N843" s="269"/>
      <c r="O843" s="269"/>
      <c r="P843" s="269"/>
      <c r="Q843" s="269"/>
      <c r="R843" s="269"/>
      <c r="S843" s="269"/>
      <c r="T843" s="269"/>
      <c r="U843" s="269"/>
      <c r="V843" s="269"/>
      <c r="W843" s="269"/>
      <c r="X843" s="269"/>
      <c r="Y843" s="269"/>
      <c r="Z843" s="269"/>
    </row>
    <row r="844" spans="1:26" ht="13.5" customHeight="1">
      <c r="A844" s="269"/>
      <c r="B844" s="269"/>
      <c r="C844" s="269"/>
      <c r="D844" s="269"/>
      <c r="E844" s="269"/>
      <c r="F844" s="269"/>
      <c r="G844" s="269"/>
      <c r="H844" s="269"/>
      <c r="I844" s="269"/>
      <c r="J844" s="269"/>
      <c r="K844" s="269"/>
      <c r="L844" s="269"/>
      <c r="M844" s="268"/>
      <c r="N844" s="269"/>
      <c r="O844" s="269"/>
      <c r="P844" s="269"/>
      <c r="Q844" s="269"/>
      <c r="R844" s="269"/>
      <c r="S844" s="269"/>
      <c r="T844" s="269"/>
      <c r="U844" s="269"/>
      <c r="V844" s="269"/>
      <c r="W844" s="269"/>
      <c r="X844" s="269"/>
      <c r="Y844" s="269"/>
      <c r="Z844" s="269"/>
    </row>
    <row r="845" spans="1:26" ht="13.5" customHeight="1">
      <c r="A845" s="269"/>
      <c r="B845" s="269"/>
      <c r="C845" s="269"/>
      <c r="D845" s="269"/>
      <c r="E845" s="269"/>
      <c r="F845" s="269"/>
      <c r="G845" s="269"/>
      <c r="H845" s="269"/>
      <c r="I845" s="269"/>
      <c r="J845" s="269"/>
      <c r="K845" s="269"/>
      <c r="L845" s="269"/>
      <c r="M845" s="268"/>
      <c r="N845" s="269"/>
      <c r="O845" s="269"/>
      <c r="P845" s="269"/>
      <c r="Q845" s="269"/>
      <c r="R845" s="269"/>
      <c r="S845" s="269"/>
      <c r="T845" s="269"/>
      <c r="U845" s="269"/>
      <c r="V845" s="269"/>
      <c r="W845" s="269"/>
      <c r="X845" s="269"/>
      <c r="Y845" s="269"/>
      <c r="Z845" s="269"/>
    </row>
    <row r="846" spans="1:26" ht="13.5" customHeight="1">
      <c r="A846" s="269"/>
      <c r="B846" s="269"/>
      <c r="C846" s="269"/>
      <c r="D846" s="269"/>
      <c r="E846" s="269"/>
      <c r="F846" s="269"/>
      <c r="G846" s="269"/>
      <c r="H846" s="269"/>
      <c r="I846" s="269"/>
      <c r="J846" s="269"/>
      <c r="K846" s="269"/>
      <c r="L846" s="269"/>
      <c r="M846" s="268"/>
      <c r="N846" s="269"/>
      <c r="O846" s="269"/>
      <c r="P846" s="269"/>
      <c r="Q846" s="269"/>
      <c r="R846" s="269"/>
      <c r="S846" s="269"/>
      <c r="T846" s="269"/>
      <c r="U846" s="269"/>
      <c r="V846" s="269"/>
      <c r="W846" s="269"/>
      <c r="X846" s="269"/>
      <c r="Y846" s="269"/>
      <c r="Z846" s="269"/>
    </row>
    <row r="847" spans="1:26" ht="13.5" customHeight="1">
      <c r="A847" s="269"/>
      <c r="B847" s="269"/>
      <c r="C847" s="269"/>
      <c r="D847" s="269"/>
      <c r="E847" s="269"/>
      <c r="F847" s="269"/>
      <c r="G847" s="269"/>
      <c r="H847" s="269"/>
      <c r="I847" s="269"/>
      <c r="J847" s="269"/>
      <c r="K847" s="269"/>
      <c r="L847" s="269"/>
      <c r="M847" s="268"/>
      <c r="N847" s="269"/>
      <c r="O847" s="269"/>
      <c r="P847" s="269"/>
      <c r="Q847" s="269"/>
      <c r="R847" s="269"/>
      <c r="S847" s="269"/>
      <c r="T847" s="269"/>
      <c r="U847" s="269"/>
      <c r="V847" s="269"/>
      <c r="W847" s="269"/>
      <c r="X847" s="269"/>
      <c r="Y847" s="269"/>
      <c r="Z847" s="269"/>
    </row>
    <row r="848" spans="1:26" ht="13.5" customHeight="1">
      <c r="A848" s="269"/>
      <c r="B848" s="269"/>
      <c r="C848" s="269"/>
      <c r="D848" s="269"/>
      <c r="E848" s="269"/>
      <c r="F848" s="269"/>
      <c r="G848" s="269"/>
      <c r="H848" s="269"/>
      <c r="I848" s="269"/>
      <c r="J848" s="269"/>
      <c r="K848" s="269"/>
      <c r="L848" s="269"/>
      <c r="M848" s="268"/>
      <c r="N848" s="269"/>
      <c r="O848" s="269"/>
      <c r="P848" s="269"/>
      <c r="Q848" s="269"/>
      <c r="R848" s="269"/>
      <c r="S848" s="269"/>
      <c r="T848" s="269"/>
      <c r="U848" s="269"/>
      <c r="V848" s="269"/>
      <c r="W848" s="269"/>
      <c r="X848" s="269"/>
      <c r="Y848" s="269"/>
      <c r="Z848" s="269"/>
    </row>
    <row r="849" spans="1:26" ht="13.5" customHeight="1">
      <c r="A849" s="269"/>
      <c r="B849" s="269"/>
      <c r="C849" s="269"/>
      <c r="D849" s="269"/>
      <c r="E849" s="269"/>
      <c r="F849" s="269"/>
      <c r="G849" s="269"/>
      <c r="H849" s="269"/>
      <c r="I849" s="269"/>
      <c r="J849" s="269"/>
      <c r="K849" s="269"/>
      <c r="L849" s="269"/>
      <c r="M849" s="268"/>
      <c r="N849" s="269"/>
      <c r="O849" s="269"/>
      <c r="P849" s="269"/>
      <c r="Q849" s="269"/>
      <c r="R849" s="269"/>
      <c r="S849" s="269"/>
      <c r="T849" s="269"/>
      <c r="U849" s="269"/>
      <c r="V849" s="269"/>
      <c r="W849" s="269"/>
      <c r="X849" s="269"/>
      <c r="Y849" s="269"/>
      <c r="Z849" s="269"/>
    </row>
    <row r="850" spans="1:26" ht="13.5" customHeight="1">
      <c r="A850" s="269"/>
      <c r="B850" s="269"/>
      <c r="C850" s="269"/>
      <c r="D850" s="269"/>
      <c r="E850" s="269"/>
      <c r="F850" s="269"/>
      <c r="G850" s="269"/>
      <c r="H850" s="269"/>
      <c r="I850" s="269"/>
      <c r="J850" s="269"/>
      <c r="K850" s="269"/>
      <c r="L850" s="269"/>
      <c r="M850" s="268"/>
      <c r="N850" s="269"/>
      <c r="O850" s="269"/>
      <c r="P850" s="269"/>
      <c r="Q850" s="269"/>
      <c r="R850" s="269"/>
      <c r="S850" s="269"/>
      <c r="T850" s="269"/>
      <c r="U850" s="269"/>
      <c r="V850" s="269"/>
      <c r="W850" s="269"/>
      <c r="X850" s="269"/>
      <c r="Y850" s="269"/>
      <c r="Z850" s="269"/>
    </row>
    <row r="851" spans="1:26" ht="13.5" customHeight="1">
      <c r="A851" s="269"/>
      <c r="B851" s="269"/>
      <c r="C851" s="269"/>
      <c r="D851" s="269"/>
      <c r="E851" s="269"/>
      <c r="F851" s="269"/>
      <c r="G851" s="269"/>
      <c r="H851" s="269"/>
      <c r="I851" s="269"/>
      <c r="J851" s="269"/>
      <c r="K851" s="269"/>
      <c r="L851" s="269"/>
      <c r="M851" s="268"/>
      <c r="N851" s="269"/>
      <c r="O851" s="269"/>
      <c r="P851" s="269"/>
      <c r="Q851" s="269"/>
      <c r="R851" s="269"/>
      <c r="S851" s="269"/>
      <c r="T851" s="269"/>
      <c r="U851" s="269"/>
      <c r="V851" s="269"/>
      <c r="W851" s="269"/>
      <c r="X851" s="269"/>
      <c r="Y851" s="269"/>
      <c r="Z851" s="269"/>
    </row>
    <row r="852" spans="1:26" ht="13.5" customHeight="1">
      <c r="A852" s="269"/>
      <c r="B852" s="269"/>
      <c r="C852" s="269"/>
      <c r="D852" s="269"/>
      <c r="E852" s="269"/>
      <c r="F852" s="269"/>
      <c r="G852" s="269"/>
      <c r="H852" s="269"/>
      <c r="I852" s="269"/>
      <c r="J852" s="269"/>
      <c r="K852" s="269"/>
      <c r="L852" s="269"/>
      <c r="M852" s="268"/>
      <c r="N852" s="269"/>
      <c r="O852" s="269"/>
      <c r="P852" s="269"/>
      <c r="Q852" s="269"/>
      <c r="R852" s="269"/>
      <c r="S852" s="269"/>
      <c r="T852" s="269"/>
      <c r="U852" s="269"/>
      <c r="V852" s="269"/>
      <c r="W852" s="269"/>
      <c r="X852" s="269"/>
      <c r="Y852" s="269"/>
      <c r="Z852" s="269"/>
    </row>
    <row r="853" spans="1:26" ht="13.5" customHeight="1">
      <c r="A853" s="269"/>
      <c r="B853" s="269"/>
      <c r="C853" s="269"/>
      <c r="D853" s="269"/>
      <c r="E853" s="269"/>
      <c r="F853" s="269"/>
      <c r="G853" s="269"/>
      <c r="H853" s="269"/>
      <c r="I853" s="269"/>
      <c r="J853" s="269"/>
      <c r="K853" s="269"/>
      <c r="L853" s="269"/>
      <c r="M853" s="268"/>
      <c r="N853" s="269"/>
      <c r="O853" s="269"/>
      <c r="P853" s="269"/>
      <c r="Q853" s="269"/>
      <c r="R853" s="269"/>
      <c r="S853" s="269"/>
      <c r="T853" s="269"/>
      <c r="U853" s="269"/>
      <c r="V853" s="269"/>
      <c r="W853" s="269"/>
      <c r="X853" s="269"/>
      <c r="Y853" s="269"/>
      <c r="Z853" s="269"/>
    </row>
    <row r="854" spans="1:26" ht="13.5" customHeight="1">
      <c r="A854" s="269"/>
      <c r="B854" s="269"/>
      <c r="C854" s="269"/>
      <c r="D854" s="269"/>
      <c r="E854" s="269"/>
      <c r="F854" s="269"/>
      <c r="G854" s="269"/>
      <c r="H854" s="269"/>
      <c r="I854" s="269"/>
      <c r="J854" s="269"/>
      <c r="K854" s="269"/>
      <c r="L854" s="269"/>
      <c r="M854" s="268"/>
      <c r="N854" s="269"/>
      <c r="O854" s="269"/>
      <c r="P854" s="269"/>
      <c r="Q854" s="269"/>
      <c r="R854" s="269"/>
      <c r="S854" s="269"/>
      <c r="T854" s="269"/>
      <c r="U854" s="269"/>
      <c r="V854" s="269"/>
      <c r="W854" s="269"/>
      <c r="X854" s="269"/>
      <c r="Y854" s="269"/>
      <c r="Z854" s="269"/>
    </row>
    <row r="855" spans="1:26" ht="13.5" customHeight="1">
      <c r="A855" s="269"/>
      <c r="B855" s="269"/>
      <c r="C855" s="269"/>
      <c r="D855" s="269"/>
      <c r="E855" s="269"/>
      <c r="F855" s="269"/>
      <c r="G855" s="269"/>
      <c r="H855" s="269"/>
      <c r="I855" s="269"/>
      <c r="J855" s="269"/>
      <c r="K855" s="269"/>
      <c r="L855" s="269"/>
      <c r="M855" s="268"/>
      <c r="N855" s="269"/>
      <c r="O855" s="269"/>
      <c r="P855" s="269"/>
      <c r="Q855" s="269"/>
      <c r="R855" s="269"/>
      <c r="S855" s="269"/>
      <c r="T855" s="269"/>
      <c r="U855" s="269"/>
      <c r="V855" s="269"/>
      <c r="W855" s="269"/>
      <c r="X855" s="269"/>
      <c r="Y855" s="269"/>
      <c r="Z855" s="269"/>
    </row>
    <row r="856" spans="1:26" ht="13.5" customHeight="1">
      <c r="A856" s="269"/>
      <c r="B856" s="269"/>
      <c r="C856" s="269"/>
      <c r="D856" s="269"/>
      <c r="E856" s="269"/>
      <c r="F856" s="269"/>
      <c r="G856" s="269"/>
      <c r="H856" s="269"/>
      <c r="I856" s="269"/>
      <c r="J856" s="269"/>
      <c r="K856" s="269"/>
      <c r="L856" s="269"/>
      <c r="M856" s="268"/>
      <c r="N856" s="269"/>
      <c r="O856" s="269"/>
      <c r="P856" s="269"/>
      <c r="Q856" s="269"/>
      <c r="R856" s="269"/>
      <c r="S856" s="269"/>
      <c r="T856" s="269"/>
      <c r="U856" s="269"/>
      <c r="V856" s="269"/>
      <c r="W856" s="269"/>
      <c r="X856" s="269"/>
      <c r="Y856" s="269"/>
      <c r="Z856" s="269"/>
    </row>
    <row r="857" spans="1:26" ht="13.5" customHeight="1">
      <c r="A857" s="269"/>
      <c r="B857" s="269"/>
      <c r="C857" s="269"/>
      <c r="D857" s="269"/>
      <c r="E857" s="269"/>
      <c r="F857" s="269"/>
      <c r="G857" s="269"/>
      <c r="H857" s="269"/>
      <c r="I857" s="269"/>
      <c r="J857" s="269"/>
      <c r="K857" s="269"/>
      <c r="L857" s="269"/>
      <c r="M857" s="268"/>
      <c r="N857" s="269"/>
      <c r="O857" s="269"/>
      <c r="P857" s="269"/>
      <c r="Q857" s="269"/>
      <c r="R857" s="269"/>
      <c r="S857" s="269"/>
      <c r="T857" s="269"/>
      <c r="U857" s="269"/>
      <c r="V857" s="269"/>
      <c r="W857" s="269"/>
      <c r="X857" s="269"/>
      <c r="Y857" s="269"/>
      <c r="Z857" s="269"/>
    </row>
    <row r="858" spans="1:26" ht="13.5" customHeight="1">
      <c r="A858" s="269"/>
      <c r="B858" s="269"/>
      <c r="C858" s="269"/>
      <c r="D858" s="269"/>
      <c r="E858" s="269"/>
      <c r="F858" s="269"/>
      <c r="G858" s="269"/>
      <c r="H858" s="269"/>
      <c r="I858" s="269"/>
      <c r="J858" s="269"/>
      <c r="K858" s="269"/>
      <c r="L858" s="269"/>
      <c r="M858" s="268"/>
      <c r="N858" s="269"/>
      <c r="O858" s="269"/>
      <c r="P858" s="269"/>
      <c r="Q858" s="269"/>
      <c r="R858" s="269"/>
      <c r="S858" s="269"/>
      <c r="T858" s="269"/>
      <c r="U858" s="269"/>
      <c r="V858" s="269"/>
      <c r="W858" s="269"/>
      <c r="X858" s="269"/>
      <c r="Y858" s="269"/>
      <c r="Z858" s="269"/>
    </row>
    <row r="859" spans="1:26" ht="13.5" customHeight="1">
      <c r="A859" s="269"/>
      <c r="B859" s="269"/>
      <c r="C859" s="269"/>
      <c r="D859" s="269"/>
      <c r="E859" s="269"/>
      <c r="F859" s="269"/>
      <c r="G859" s="269"/>
      <c r="H859" s="269"/>
      <c r="I859" s="269"/>
      <c r="J859" s="269"/>
      <c r="K859" s="269"/>
      <c r="L859" s="269"/>
      <c r="M859" s="268"/>
      <c r="N859" s="269"/>
      <c r="O859" s="269"/>
      <c r="P859" s="269"/>
      <c r="Q859" s="269"/>
      <c r="R859" s="269"/>
      <c r="S859" s="269"/>
      <c r="T859" s="269"/>
      <c r="U859" s="269"/>
      <c r="V859" s="269"/>
      <c r="W859" s="269"/>
      <c r="X859" s="269"/>
      <c r="Y859" s="269"/>
      <c r="Z859" s="269"/>
    </row>
    <row r="860" spans="1:26" ht="13.5" customHeight="1">
      <c r="A860" s="269"/>
      <c r="B860" s="269"/>
      <c r="C860" s="269"/>
      <c r="D860" s="269"/>
      <c r="E860" s="269"/>
      <c r="F860" s="269"/>
      <c r="G860" s="269"/>
      <c r="H860" s="269"/>
      <c r="I860" s="269"/>
      <c r="J860" s="269"/>
      <c r="K860" s="269"/>
      <c r="L860" s="269"/>
      <c r="M860" s="268"/>
      <c r="N860" s="269"/>
      <c r="O860" s="269"/>
      <c r="P860" s="269"/>
      <c r="Q860" s="269"/>
      <c r="R860" s="269"/>
      <c r="S860" s="269"/>
      <c r="T860" s="269"/>
      <c r="U860" s="269"/>
      <c r="V860" s="269"/>
      <c r="W860" s="269"/>
      <c r="X860" s="269"/>
      <c r="Y860" s="269"/>
      <c r="Z860" s="269"/>
    </row>
    <row r="861" spans="1:26" ht="13.5" customHeight="1">
      <c r="A861" s="269"/>
      <c r="B861" s="269"/>
      <c r="C861" s="269"/>
      <c r="D861" s="269"/>
      <c r="E861" s="269"/>
      <c r="F861" s="269"/>
      <c r="G861" s="269"/>
      <c r="H861" s="269"/>
      <c r="I861" s="269"/>
      <c r="J861" s="269"/>
      <c r="K861" s="269"/>
      <c r="L861" s="269"/>
      <c r="M861" s="268"/>
      <c r="N861" s="269"/>
      <c r="O861" s="269"/>
      <c r="P861" s="269"/>
      <c r="Q861" s="269"/>
      <c r="R861" s="269"/>
      <c r="S861" s="269"/>
      <c r="T861" s="269"/>
      <c r="U861" s="269"/>
      <c r="V861" s="269"/>
      <c r="W861" s="269"/>
      <c r="X861" s="269"/>
      <c r="Y861" s="269"/>
      <c r="Z861" s="269"/>
    </row>
    <row r="862" spans="1:26" ht="13.5" customHeight="1">
      <c r="A862" s="269"/>
      <c r="B862" s="269"/>
      <c r="C862" s="269"/>
      <c r="D862" s="269"/>
      <c r="E862" s="269"/>
      <c r="F862" s="269"/>
      <c r="G862" s="269"/>
      <c r="H862" s="269"/>
      <c r="I862" s="269"/>
      <c r="J862" s="269"/>
      <c r="K862" s="269"/>
      <c r="L862" s="269"/>
      <c r="M862" s="268"/>
      <c r="N862" s="269"/>
      <c r="O862" s="269"/>
      <c r="P862" s="269"/>
      <c r="Q862" s="269"/>
      <c r="R862" s="269"/>
      <c r="S862" s="269"/>
      <c r="T862" s="269"/>
      <c r="U862" s="269"/>
      <c r="V862" s="269"/>
      <c r="W862" s="269"/>
      <c r="X862" s="269"/>
      <c r="Y862" s="269"/>
      <c r="Z862" s="269"/>
    </row>
    <row r="863" spans="1:26" ht="13.5" customHeight="1">
      <c r="A863" s="269"/>
      <c r="B863" s="269"/>
      <c r="C863" s="269"/>
      <c r="D863" s="269"/>
      <c r="E863" s="269"/>
      <c r="F863" s="269"/>
      <c r="G863" s="269"/>
      <c r="H863" s="269"/>
      <c r="I863" s="269"/>
      <c r="J863" s="269"/>
      <c r="K863" s="269"/>
      <c r="L863" s="269"/>
      <c r="M863" s="268"/>
      <c r="N863" s="269"/>
      <c r="O863" s="269"/>
      <c r="P863" s="269"/>
      <c r="Q863" s="269"/>
      <c r="R863" s="269"/>
      <c r="S863" s="269"/>
      <c r="T863" s="269"/>
      <c r="U863" s="269"/>
      <c r="V863" s="269"/>
      <c r="W863" s="269"/>
      <c r="X863" s="269"/>
      <c r="Y863" s="269"/>
      <c r="Z863" s="269"/>
    </row>
    <row r="864" spans="1:26" ht="13.5" customHeight="1">
      <c r="A864" s="269"/>
      <c r="B864" s="269"/>
      <c r="C864" s="269"/>
      <c r="D864" s="269"/>
      <c r="E864" s="269"/>
      <c r="F864" s="269"/>
      <c r="G864" s="269"/>
      <c r="H864" s="269"/>
      <c r="I864" s="269"/>
      <c r="J864" s="269"/>
      <c r="K864" s="269"/>
      <c r="L864" s="269"/>
      <c r="M864" s="268"/>
      <c r="N864" s="269"/>
      <c r="O864" s="269"/>
      <c r="P864" s="269"/>
      <c r="Q864" s="269"/>
      <c r="R864" s="269"/>
      <c r="S864" s="269"/>
      <c r="T864" s="269"/>
      <c r="U864" s="269"/>
      <c r="V864" s="269"/>
      <c r="W864" s="269"/>
      <c r="X864" s="269"/>
      <c r="Y864" s="269"/>
      <c r="Z864" s="269"/>
    </row>
    <row r="865" spans="1:26" ht="13.5" customHeight="1">
      <c r="A865" s="269"/>
      <c r="B865" s="269"/>
      <c r="C865" s="269"/>
      <c r="D865" s="269"/>
      <c r="E865" s="269"/>
      <c r="F865" s="269"/>
      <c r="G865" s="269"/>
      <c r="H865" s="269"/>
      <c r="I865" s="269"/>
      <c r="J865" s="269"/>
      <c r="K865" s="269"/>
      <c r="L865" s="269"/>
      <c r="M865" s="268"/>
      <c r="N865" s="269"/>
      <c r="O865" s="269"/>
      <c r="P865" s="269"/>
      <c r="Q865" s="269"/>
      <c r="R865" s="269"/>
      <c r="S865" s="269"/>
      <c r="T865" s="269"/>
      <c r="U865" s="269"/>
      <c r="V865" s="269"/>
      <c r="W865" s="269"/>
      <c r="X865" s="269"/>
      <c r="Y865" s="269"/>
      <c r="Z865" s="269"/>
    </row>
    <row r="866" spans="1:26" ht="13.5" customHeight="1">
      <c r="A866" s="269"/>
      <c r="B866" s="269"/>
      <c r="C866" s="269"/>
      <c r="D866" s="269"/>
      <c r="E866" s="269"/>
      <c r="F866" s="269"/>
      <c r="G866" s="269"/>
      <c r="H866" s="269"/>
      <c r="I866" s="269"/>
      <c r="J866" s="269"/>
      <c r="K866" s="269"/>
      <c r="L866" s="269"/>
      <c r="M866" s="268"/>
      <c r="N866" s="269"/>
      <c r="O866" s="269"/>
      <c r="P866" s="269"/>
      <c r="Q866" s="269"/>
      <c r="R866" s="269"/>
      <c r="S866" s="269"/>
      <c r="T866" s="269"/>
      <c r="U866" s="269"/>
      <c r="V866" s="269"/>
      <c r="W866" s="269"/>
      <c r="X866" s="269"/>
      <c r="Y866" s="269"/>
      <c r="Z866" s="269"/>
    </row>
    <row r="867" spans="1:26" ht="13.5" customHeight="1">
      <c r="A867" s="269"/>
      <c r="B867" s="269"/>
      <c r="C867" s="269"/>
      <c r="D867" s="269"/>
      <c r="E867" s="269"/>
      <c r="F867" s="269"/>
      <c r="G867" s="269"/>
      <c r="H867" s="269"/>
      <c r="I867" s="269"/>
      <c r="J867" s="269"/>
      <c r="K867" s="269"/>
      <c r="L867" s="269"/>
      <c r="M867" s="268"/>
      <c r="N867" s="269"/>
      <c r="O867" s="269"/>
      <c r="P867" s="269"/>
      <c r="Q867" s="269"/>
      <c r="R867" s="269"/>
      <c r="S867" s="269"/>
      <c r="T867" s="269"/>
      <c r="U867" s="269"/>
      <c r="V867" s="269"/>
      <c r="W867" s="269"/>
      <c r="X867" s="269"/>
      <c r="Y867" s="269"/>
      <c r="Z867" s="269"/>
    </row>
    <row r="868" spans="1:26" ht="13.5" customHeight="1">
      <c r="A868" s="269"/>
      <c r="B868" s="269"/>
      <c r="C868" s="269"/>
      <c r="D868" s="269"/>
      <c r="E868" s="269"/>
      <c r="F868" s="269"/>
      <c r="G868" s="269"/>
      <c r="H868" s="269"/>
      <c r="I868" s="269"/>
      <c r="J868" s="269"/>
      <c r="K868" s="269"/>
      <c r="L868" s="269"/>
      <c r="M868" s="268"/>
      <c r="N868" s="269"/>
      <c r="O868" s="269"/>
      <c r="P868" s="269"/>
      <c r="Q868" s="269"/>
      <c r="R868" s="269"/>
      <c r="S868" s="269"/>
      <c r="T868" s="269"/>
      <c r="U868" s="269"/>
      <c r="V868" s="269"/>
      <c r="W868" s="269"/>
      <c r="X868" s="269"/>
      <c r="Y868" s="269"/>
      <c r="Z868" s="269"/>
    </row>
    <row r="869" spans="1:26" ht="13.5" customHeight="1">
      <c r="A869" s="269"/>
      <c r="B869" s="269"/>
      <c r="C869" s="269"/>
      <c r="D869" s="269"/>
      <c r="E869" s="269"/>
      <c r="F869" s="269"/>
      <c r="G869" s="269"/>
      <c r="H869" s="269"/>
      <c r="I869" s="269"/>
      <c r="J869" s="269"/>
      <c r="K869" s="269"/>
      <c r="L869" s="269"/>
      <c r="M869" s="268"/>
      <c r="N869" s="269"/>
      <c r="O869" s="269"/>
      <c r="P869" s="269"/>
      <c r="Q869" s="269"/>
      <c r="R869" s="269"/>
      <c r="S869" s="269"/>
      <c r="T869" s="269"/>
      <c r="U869" s="269"/>
      <c r="V869" s="269"/>
      <c r="W869" s="269"/>
      <c r="X869" s="269"/>
      <c r="Y869" s="269"/>
      <c r="Z869" s="269"/>
    </row>
    <row r="870" spans="1:26" ht="13.5" customHeight="1">
      <c r="A870" s="269"/>
      <c r="B870" s="269"/>
      <c r="C870" s="269"/>
      <c r="D870" s="269"/>
      <c r="E870" s="269"/>
      <c r="F870" s="269"/>
      <c r="G870" s="269"/>
      <c r="H870" s="269"/>
      <c r="I870" s="269"/>
      <c r="J870" s="269"/>
      <c r="K870" s="269"/>
      <c r="L870" s="269"/>
      <c r="M870" s="268"/>
      <c r="N870" s="269"/>
      <c r="O870" s="269"/>
      <c r="P870" s="269"/>
      <c r="Q870" s="269"/>
      <c r="R870" s="269"/>
      <c r="S870" s="269"/>
      <c r="T870" s="269"/>
      <c r="U870" s="269"/>
      <c r="V870" s="269"/>
      <c r="W870" s="269"/>
      <c r="X870" s="269"/>
      <c r="Y870" s="269"/>
      <c r="Z870" s="269"/>
    </row>
    <row r="871" spans="1:26" ht="13.5" customHeight="1">
      <c r="A871" s="269"/>
      <c r="B871" s="269"/>
      <c r="C871" s="269"/>
      <c r="D871" s="269"/>
      <c r="E871" s="269"/>
      <c r="F871" s="269"/>
      <c r="G871" s="269"/>
      <c r="H871" s="269"/>
      <c r="I871" s="269"/>
      <c r="J871" s="269"/>
      <c r="K871" s="269"/>
      <c r="L871" s="269"/>
      <c r="M871" s="268"/>
      <c r="N871" s="269"/>
      <c r="O871" s="269"/>
      <c r="P871" s="269"/>
      <c r="Q871" s="269"/>
      <c r="R871" s="269"/>
      <c r="S871" s="269"/>
      <c r="T871" s="269"/>
      <c r="U871" s="269"/>
      <c r="V871" s="269"/>
      <c r="W871" s="269"/>
      <c r="X871" s="269"/>
      <c r="Y871" s="269"/>
      <c r="Z871" s="269"/>
    </row>
    <row r="872" spans="1:26" ht="13.5" customHeight="1">
      <c r="A872" s="269"/>
      <c r="B872" s="269"/>
      <c r="C872" s="269"/>
      <c r="D872" s="269"/>
      <c r="E872" s="269"/>
      <c r="F872" s="269"/>
      <c r="G872" s="269"/>
      <c r="H872" s="269"/>
      <c r="I872" s="269"/>
      <c r="J872" s="269"/>
      <c r="K872" s="269"/>
      <c r="L872" s="269"/>
      <c r="M872" s="268"/>
      <c r="N872" s="269"/>
      <c r="O872" s="269"/>
      <c r="P872" s="269"/>
      <c r="Q872" s="269"/>
      <c r="R872" s="269"/>
      <c r="S872" s="269"/>
      <c r="T872" s="269"/>
      <c r="U872" s="269"/>
      <c r="V872" s="269"/>
      <c r="W872" s="269"/>
      <c r="X872" s="269"/>
      <c r="Y872" s="269"/>
      <c r="Z872" s="269"/>
    </row>
    <row r="873" spans="1:26" ht="13.5" customHeight="1">
      <c r="A873" s="269"/>
      <c r="B873" s="269"/>
      <c r="C873" s="269"/>
      <c r="D873" s="269"/>
      <c r="E873" s="269"/>
      <c r="F873" s="269"/>
      <c r="G873" s="269"/>
      <c r="H873" s="269"/>
      <c r="I873" s="269"/>
      <c r="J873" s="269"/>
      <c r="K873" s="269"/>
      <c r="L873" s="269"/>
      <c r="M873" s="268"/>
      <c r="N873" s="269"/>
      <c r="O873" s="269"/>
      <c r="P873" s="269"/>
      <c r="Q873" s="269"/>
      <c r="R873" s="269"/>
      <c r="S873" s="269"/>
      <c r="T873" s="269"/>
      <c r="U873" s="269"/>
      <c r="V873" s="269"/>
      <c r="W873" s="269"/>
      <c r="X873" s="269"/>
      <c r="Y873" s="269"/>
      <c r="Z873" s="269"/>
    </row>
    <row r="874" spans="1:26" ht="13.5" customHeight="1">
      <c r="A874" s="269"/>
      <c r="B874" s="269"/>
      <c r="C874" s="269"/>
      <c r="D874" s="269"/>
      <c r="E874" s="269"/>
      <c r="F874" s="269"/>
      <c r="G874" s="269"/>
      <c r="H874" s="269"/>
      <c r="I874" s="269"/>
      <c r="J874" s="269"/>
      <c r="K874" s="269"/>
      <c r="L874" s="269"/>
      <c r="M874" s="268"/>
      <c r="N874" s="269"/>
      <c r="O874" s="269"/>
      <c r="P874" s="269"/>
      <c r="Q874" s="269"/>
      <c r="R874" s="269"/>
      <c r="S874" s="269"/>
      <c r="T874" s="269"/>
      <c r="U874" s="269"/>
      <c r="V874" s="269"/>
      <c r="W874" s="269"/>
      <c r="X874" s="269"/>
      <c r="Y874" s="269"/>
      <c r="Z874" s="269"/>
    </row>
    <row r="875" spans="1:26" ht="13.5" customHeight="1">
      <c r="A875" s="269"/>
      <c r="B875" s="269"/>
      <c r="C875" s="269"/>
      <c r="D875" s="269"/>
      <c r="E875" s="269"/>
      <c r="F875" s="269"/>
      <c r="G875" s="269"/>
      <c r="H875" s="269"/>
      <c r="I875" s="269"/>
      <c r="J875" s="269"/>
      <c r="K875" s="269"/>
      <c r="L875" s="269"/>
      <c r="M875" s="268"/>
      <c r="N875" s="269"/>
      <c r="O875" s="269"/>
      <c r="P875" s="269"/>
      <c r="Q875" s="269"/>
      <c r="R875" s="269"/>
      <c r="S875" s="269"/>
      <c r="T875" s="269"/>
      <c r="U875" s="269"/>
      <c r="V875" s="269"/>
      <c r="W875" s="269"/>
      <c r="X875" s="269"/>
      <c r="Y875" s="269"/>
      <c r="Z875" s="269"/>
    </row>
    <row r="876" spans="1:26" ht="13.5" customHeight="1">
      <c r="A876" s="269"/>
      <c r="B876" s="269"/>
      <c r="C876" s="269"/>
      <c r="D876" s="269"/>
      <c r="E876" s="269"/>
      <c r="F876" s="269"/>
      <c r="G876" s="269"/>
      <c r="H876" s="269"/>
      <c r="I876" s="269"/>
      <c r="J876" s="269"/>
      <c r="K876" s="269"/>
      <c r="L876" s="269"/>
      <c r="M876" s="268"/>
      <c r="N876" s="269"/>
      <c r="O876" s="269"/>
      <c r="P876" s="269"/>
      <c r="Q876" s="269"/>
      <c r="R876" s="269"/>
      <c r="S876" s="269"/>
      <c r="T876" s="269"/>
      <c r="U876" s="269"/>
      <c r="V876" s="269"/>
      <c r="W876" s="269"/>
      <c r="X876" s="269"/>
      <c r="Y876" s="269"/>
      <c r="Z876" s="269"/>
    </row>
    <row r="877" spans="1:26" ht="13.5" customHeight="1">
      <c r="A877" s="269"/>
      <c r="B877" s="269"/>
      <c r="C877" s="269"/>
      <c r="D877" s="269"/>
      <c r="E877" s="269"/>
      <c r="F877" s="269"/>
      <c r="G877" s="269"/>
      <c r="H877" s="269"/>
      <c r="I877" s="269"/>
      <c r="J877" s="269"/>
      <c r="K877" s="269"/>
      <c r="L877" s="269"/>
      <c r="M877" s="268"/>
      <c r="N877" s="269"/>
      <c r="O877" s="269"/>
      <c r="P877" s="269"/>
      <c r="Q877" s="269"/>
      <c r="R877" s="269"/>
      <c r="S877" s="269"/>
      <c r="T877" s="269"/>
      <c r="U877" s="269"/>
      <c r="V877" s="269"/>
      <c r="W877" s="269"/>
      <c r="X877" s="269"/>
      <c r="Y877" s="269"/>
      <c r="Z877" s="269"/>
    </row>
    <row r="878" spans="1:26" ht="13.5" customHeight="1">
      <c r="A878" s="269"/>
      <c r="B878" s="269"/>
      <c r="C878" s="269"/>
      <c r="D878" s="269"/>
      <c r="E878" s="269"/>
      <c r="F878" s="269"/>
      <c r="G878" s="269"/>
      <c r="H878" s="269"/>
      <c r="I878" s="269"/>
      <c r="J878" s="269"/>
      <c r="K878" s="269"/>
      <c r="L878" s="269"/>
      <c r="M878" s="268"/>
      <c r="N878" s="269"/>
      <c r="O878" s="269"/>
      <c r="P878" s="269"/>
      <c r="Q878" s="269"/>
      <c r="R878" s="269"/>
      <c r="S878" s="269"/>
      <c r="T878" s="269"/>
      <c r="U878" s="269"/>
      <c r="V878" s="269"/>
      <c r="W878" s="269"/>
      <c r="X878" s="269"/>
      <c r="Y878" s="269"/>
      <c r="Z878" s="269"/>
    </row>
    <row r="879" spans="1:26" ht="13.5" customHeight="1">
      <c r="A879" s="269"/>
      <c r="B879" s="269"/>
      <c r="C879" s="269"/>
      <c r="D879" s="269"/>
      <c r="E879" s="269"/>
      <c r="F879" s="269"/>
      <c r="G879" s="269"/>
      <c r="H879" s="269"/>
      <c r="I879" s="269"/>
      <c r="J879" s="269"/>
      <c r="K879" s="269"/>
      <c r="L879" s="269"/>
      <c r="M879" s="268"/>
      <c r="N879" s="269"/>
      <c r="O879" s="269"/>
      <c r="P879" s="269"/>
      <c r="Q879" s="269"/>
      <c r="R879" s="269"/>
      <c r="S879" s="269"/>
      <c r="T879" s="269"/>
      <c r="U879" s="269"/>
      <c r="V879" s="269"/>
      <c r="W879" s="269"/>
      <c r="X879" s="269"/>
      <c r="Y879" s="269"/>
      <c r="Z879" s="269"/>
    </row>
    <row r="880" spans="1:26" ht="13.5" customHeight="1">
      <c r="A880" s="269"/>
      <c r="B880" s="269"/>
      <c r="C880" s="269"/>
      <c r="D880" s="269"/>
      <c r="E880" s="269"/>
      <c r="F880" s="269"/>
      <c r="G880" s="269"/>
      <c r="H880" s="269"/>
      <c r="I880" s="269"/>
      <c r="J880" s="269"/>
      <c r="K880" s="269"/>
      <c r="L880" s="269"/>
      <c r="M880" s="268"/>
      <c r="N880" s="269"/>
      <c r="O880" s="269"/>
      <c r="P880" s="269"/>
      <c r="Q880" s="269"/>
      <c r="R880" s="269"/>
      <c r="S880" s="269"/>
      <c r="T880" s="269"/>
      <c r="U880" s="269"/>
      <c r="V880" s="269"/>
      <c r="W880" s="269"/>
      <c r="X880" s="269"/>
      <c r="Y880" s="269"/>
      <c r="Z880" s="269"/>
    </row>
    <row r="881" spans="1:26" ht="13.5" customHeight="1">
      <c r="A881" s="269"/>
      <c r="B881" s="269"/>
      <c r="C881" s="269"/>
      <c r="D881" s="269"/>
      <c r="E881" s="269"/>
      <c r="F881" s="269"/>
      <c r="G881" s="269"/>
      <c r="H881" s="269"/>
      <c r="I881" s="269"/>
      <c r="J881" s="269"/>
      <c r="K881" s="269"/>
      <c r="L881" s="269"/>
      <c r="M881" s="268"/>
      <c r="N881" s="269"/>
      <c r="O881" s="269"/>
      <c r="P881" s="269"/>
      <c r="Q881" s="269"/>
      <c r="R881" s="269"/>
      <c r="S881" s="269"/>
      <c r="T881" s="269"/>
      <c r="U881" s="269"/>
      <c r="V881" s="269"/>
      <c r="W881" s="269"/>
      <c r="X881" s="269"/>
      <c r="Y881" s="269"/>
      <c r="Z881" s="269"/>
    </row>
    <row r="882" spans="1:26" ht="13.5" customHeight="1">
      <c r="A882" s="269"/>
      <c r="B882" s="269"/>
      <c r="C882" s="269"/>
      <c r="D882" s="269"/>
      <c r="E882" s="269"/>
      <c r="F882" s="269"/>
      <c r="G882" s="269"/>
      <c r="H882" s="269"/>
      <c r="I882" s="269"/>
      <c r="J882" s="269"/>
      <c r="K882" s="269"/>
      <c r="L882" s="269"/>
      <c r="M882" s="268"/>
      <c r="N882" s="269"/>
      <c r="O882" s="269"/>
      <c r="P882" s="269"/>
      <c r="Q882" s="269"/>
      <c r="R882" s="269"/>
      <c r="S882" s="269"/>
      <c r="T882" s="269"/>
      <c r="U882" s="269"/>
      <c r="V882" s="269"/>
      <c r="W882" s="269"/>
      <c r="X882" s="269"/>
      <c r="Y882" s="269"/>
      <c r="Z882" s="269"/>
    </row>
    <row r="883" spans="1:26" ht="13.5" customHeight="1">
      <c r="A883" s="269"/>
      <c r="B883" s="269"/>
      <c r="C883" s="269"/>
      <c r="D883" s="269"/>
      <c r="E883" s="269"/>
      <c r="F883" s="269"/>
      <c r="G883" s="269"/>
      <c r="H883" s="269"/>
      <c r="I883" s="269"/>
      <c r="J883" s="269"/>
      <c r="K883" s="269"/>
      <c r="L883" s="269"/>
      <c r="M883" s="268"/>
      <c r="N883" s="269"/>
      <c r="O883" s="269"/>
      <c r="P883" s="269"/>
      <c r="Q883" s="269"/>
      <c r="R883" s="269"/>
      <c r="S883" s="269"/>
      <c r="T883" s="269"/>
      <c r="U883" s="269"/>
      <c r="V883" s="269"/>
      <c r="W883" s="269"/>
      <c r="X883" s="269"/>
      <c r="Y883" s="269"/>
      <c r="Z883" s="269"/>
    </row>
    <row r="884" spans="1:26" ht="13.5" customHeight="1">
      <c r="A884" s="269"/>
      <c r="B884" s="269"/>
      <c r="C884" s="269"/>
      <c r="D884" s="269"/>
      <c r="E884" s="269"/>
      <c r="F884" s="269"/>
      <c r="G884" s="269"/>
      <c r="H884" s="269"/>
      <c r="I884" s="269"/>
      <c r="J884" s="269"/>
      <c r="K884" s="269"/>
      <c r="L884" s="269"/>
      <c r="M884" s="268"/>
      <c r="N884" s="269"/>
      <c r="O884" s="269"/>
      <c r="P884" s="269"/>
      <c r="Q884" s="269"/>
      <c r="R884" s="269"/>
      <c r="S884" s="269"/>
      <c r="T884" s="269"/>
      <c r="U884" s="269"/>
      <c r="V884" s="269"/>
      <c r="W884" s="269"/>
      <c r="X884" s="269"/>
      <c r="Y884" s="269"/>
      <c r="Z884" s="269"/>
    </row>
    <row r="885" spans="1:26" ht="13.5" customHeight="1">
      <c r="A885" s="269"/>
      <c r="B885" s="269"/>
      <c r="C885" s="269"/>
      <c r="D885" s="269"/>
      <c r="E885" s="269"/>
      <c r="F885" s="269"/>
      <c r="G885" s="269"/>
      <c r="H885" s="269"/>
      <c r="I885" s="269"/>
      <c r="J885" s="269"/>
      <c r="K885" s="269"/>
      <c r="L885" s="269"/>
      <c r="M885" s="268"/>
      <c r="N885" s="269"/>
      <c r="O885" s="269"/>
      <c r="P885" s="269"/>
      <c r="Q885" s="269"/>
      <c r="R885" s="269"/>
      <c r="S885" s="269"/>
      <c r="T885" s="269"/>
      <c r="U885" s="269"/>
      <c r="V885" s="269"/>
      <c r="W885" s="269"/>
      <c r="X885" s="269"/>
      <c r="Y885" s="269"/>
      <c r="Z885" s="269"/>
    </row>
    <row r="886" spans="1:26" ht="13.5" customHeight="1">
      <c r="A886" s="269"/>
      <c r="B886" s="269"/>
      <c r="C886" s="269"/>
      <c r="D886" s="269"/>
      <c r="E886" s="269"/>
      <c r="F886" s="269"/>
      <c r="G886" s="269"/>
      <c r="H886" s="269"/>
      <c r="I886" s="269"/>
      <c r="J886" s="269"/>
      <c r="K886" s="269"/>
      <c r="L886" s="269"/>
      <c r="M886" s="268"/>
      <c r="N886" s="269"/>
      <c r="O886" s="269"/>
      <c r="P886" s="269"/>
      <c r="Q886" s="269"/>
      <c r="R886" s="269"/>
      <c r="S886" s="269"/>
      <c r="T886" s="269"/>
      <c r="U886" s="269"/>
      <c r="V886" s="269"/>
      <c r="W886" s="269"/>
      <c r="X886" s="269"/>
      <c r="Y886" s="269"/>
      <c r="Z886" s="269"/>
    </row>
    <row r="887" spans="1:26" ht="13.5" customHeight="1">
      <c r="A887" s="269"/>
      <c r="B887" s="269"/>
      <c r="C887" s="269"/>
      <c r="D887" s="269"/>
      <c r="E887" s="269"/>
      <c r="F887" s="269"/>
      <c r="G887" s="269"/>
      <c r="H887" s="269"/>
      <c r="I887" s="269"/>
      <c r="J887" s="269"/>
      <c r="K887" s="269"/>
      <c r="L887" s="269"/>
      <c r="M887" s="268"/>
      <c r="N887" s="269"/>
      <c r="O887" s="269"/>
      <c r="P887" s="269"/>
      <c r="Q887" s="269"/>
      <c r="R887" s="269"/>
      <c r="S887" s="269"/>
      <c r="T887" s="269"/>
      <c r="U887" s="269"/>
      <c r="V887" s="269"/>
      <c r="W887" s="269"/>
      <c r="X887" s="269"/>
      <c r="Y887" s="269"/>
      <c r="Z887" s="269"/>
    </row>
    <row r="888" spans="1:26" ht="13.5" customHeight="1">
      <c r="A888" s="269"/>
      <c r="B888" s="269"/>
      <c r="C888" s="269"/>
      <c r="D888" s="269"/>
      <c r="E888" s="269"/>
      <c r="F888" s="269"/>
      <c r="G888" s="269"/>
      <c r="H888" s="269"/>
      <c r="I888" s="269"/>
      <c r="J888" s="269"/>
      <c r="K888" s="269"/>
      <c r="L888" s="269"/>
      <c r="M888" s="268"/>
      <c r="N888" s="269"/>
      <c r="O888" s="269"/>
      <c r="P888" s="269"/>
      <c r="Q888" s="269"/>
      <c r="R888" s="269"/>
      <c r="S888" s="269"/>
      <c r="T888" s="269"/>
      <c r="U888" s="269"/>
      <c r="V888" s="269"/>
      <c r="W888" s="269"/>
      <c r="X888" s="269"/>
      <c r="Y888" s="269"/>
      <c r="Z888" s="269"/>
    </row>
    <row r="889" spans="1:26" ht="13.5" customHeight="1">
      <c r="A889" s="269"/>
      <c r="B889" s="269"/>
      <c r="C889" s="269"/>
      <c r="D889" s="269"/>
      <c r="E889" s="269"/>
      <c r="F889" s="269"/>
      <c r="G889" s="269"/>
      <c r="H889" s="269"/>
      <c r="I889" s="269"/>
      <c r="J889" s="269"/>
      <c r="K889" s="269"/>
      <c r="L889" s="269"/>
      <c r="M889" s="268"/>
      <c r="N889" s="269"/>
      <c r="O889" s="269"/>
      <c r="P889" s="269"/>
      <c r="Q889" s="269"/>
      <c r="R889" s="269"/>
      <c r="S889" s="269"/>
      <c r="T889" s="269"/>
      <c r="U889" s="269"/>
      <c r="V889" s="269"/>
      <c r="W889" s="269"/>
      <c r="X889" s="269"/>
      <c r="Y889" s="269"/>
      <c r="Z889" s="269"/>
    </row>
    <row r="890" spans="1:26" ht="13.5" customHeight="1">
      <c r="A890" s="269"/>
      <c r="B890" s="269"/>
      <c r="C890" s="269"/>
      <c r="D890" s="269"/>
      <c r="E890" s="269"/>
      <c r="F890" s="269"/>
      <c r="G890" s="269"/>
      <c r="H890" s="269"/>
      <c r="I890" s="269"/>
      <c r="J890" s="269"/>
      <c r="K890" s="269"/>
      <c r="L890" s="269"/>
      <c r="M890" s="268"/>
      <c r="N890" s="269"/>
      <c r="O890" s="269"/>
      <c r="P890" s="269"/>
      <c r="Q890" s="269"/>
      <c r="R890" s="269"/>
      <c r="S890" s="269"/>
      <c r="T890" s="269"/>
      <c r="U890" s="269"/>
      <c r="V890" s="269"/>
      <c r="W890" s="269"/>
      <c r="X890" s="269"/>
      <c r="Y890" s="269"/>
      <c r="Z890" s="269"/>
    </row>
    <row r="891" spans="1:26" ht="13.5" customHeight="1">
      <c r="A891" s="269"/>
      <c r="B891" s="269"/>
      <c r="C891" s="269"/>
      <c r="D891" s="269"/>
      <c r="E891" s="269"/>
      <c r="F891" s="269"/>
      <c r="G891" s="269"/>
      <c r="H891" s="269"/>
      <c r="I891" s="269"/>
      <c r="J891" s="269"/>
      <c r="K891" s="269"/>
      <c r="L891" s="269"/>
      <c r="M891" s="268"/>
      <c r="N891" s="269"/>
      <c r="O891" s="269"/>
      <c r="P891" s="269"/>
      <c r="Q891" s="269"/>
      <c r="R891" s="269"/>
      <c r="S891" s="269"/>
      <c r="T891" s="269"/>
      <c r="U891" s="269"/>
      <c r="V891" s="269"/>
      <c r="W891" s="269"/>
      <c r="X891" s="269"/>
      <c r="Y891" s="269"/>
      <c r="Z891" s="269"/>
    </row>
    <row r="892" spans="1:26" ht="13.5" customHeight="1">
      <c r="A892" s="269"/>
      <c r="B892" s="269"/>
      <c r="C892" s="269"/>
      <c r="D892" s="269"/>
      <c r="E892" s="269"/>
      <c r="F892" s="269"/>
      <c r="G892" s="269"/>
      <c r="H892" s="269"/>
      <c r="I892" s="269"/>
      <c r="J892" s="269"/>
      <c r="K892" s="269"/>
      <c r="L892" s="269"/>
      <c r="M892" s="268"/>
      <c r="N892" s="269"/>
      <c r="O892" s="269"/>
      <c r="P892" s="269"/>
      <c r="Q892" s="269"/>
      <c r="R892" s="269"/>
      <c r="S892" s="269"/>
      <c r="T892" s="269"/>
      <c r="U892" s="269"/>
      <c r="V892" s="269"/>
      <c r="W892" s="269"/>
      <c r="X892" s="269"/>
      <c r="Y892" s="269"/>
      <c r="Z892" s="269"/>
    </row>
    <row r="893" spans="1:26" ht="13.5" customHeight="1">
      <c r="A893" s="269"/>
      <c r="B893" s="269"/>
      <c r="C893" s="269"/>
      <c r="D893" s="269"/>
      <c r="E893" s="269"/>
      <c r="F893" s="269"/>
      <c r="G893" s="269"/>
      <c r="H893" s="269"/>
      <c r="I893" s="269"/>
      <c r="J893" s="269"/>
      <c r="K893" s="269"/>
      <c r="L893" s="269"/>
      <c r="M893" s="268"/>
      <c r="N893" s="269"/>
      <c r="O893" s="269"/>
      <c r="P893" s="269"/>
      <c r="Q893" s="269"/>
      <c r="R893" s="269"/>
      <c r="S893" s="269"/>
      <c r="T893" s="269"/>
      <c r="U893" s="269"/>
      <c r="V893" s="269"/>
      <c r="W893" s="269"/>
      <c r="X893" s="269"/>
      <c r="Y893" s="269"/>
      <c r="Z893" s="269"/>
    </row>
    <row r="894" spans="1:26" ht="13.5" customHeight="1">
      <c r="A894" s="269"/>
      <c r="B894" s="269"/>
      <c r="C894" s="269"/>
      <c r="D894" s="269"/>
      <c r="E894" s="269"/>
      <c r="F894" s="269"/>
      <c r="G894" s="269"/>
      <c r="H894" s="269"/>
      <c r="I894" s="269"/>
      <c r="J894" s="269"/>
      <c r="K894" s="269"/>
      <c r="L894" s="269"/>
      <c r="M894" s="268"/>
      <c r="N894" s="269"/>
      <c r="O894" s="269"/>
      <c r="P894" s="269"/>
      <c r="Q894" s="269"/>
      <c r="R894" s="269"/>
      <c r="S894" s="269"/>
      <c r="T894" s="269"/>
      <c r="U894" s="269"/>
      <c r="V894" s="269"/>
      <c r="W894" s="269"/>
      <c r="X894" s="269"/>
      <c r="Y894" s="269"/>
      <c r="Z894" s="269"/>
    </row>
    <row r="895" spans="1:26" ht="13.5" customHeight="1">
      <c r="A895" s="269"/>
      <c r="B895" s="269"/>
      <c r="C895" s="269"/>
      <c r="D895" s="269"/>
      <c r="E895" s="269"/>
      <c r="F895" s="269"/>
      <c r="G895" s="269"/>
      <c r="H895" s="269"/>
      <c r="I895" s="269"/>
      <c r="J895" s="269"/>
      <c r="K895" s="269"/>
      <c r="L895" s="269"/>
      <c r="M895" s="268"/>
      <c r="N895" s="269"/>
      <c r="O895" s="269"/>
      <c r="P895" s="269"/>
      <c r="Q895" s="269"/>
      <c r="R895" s="269"/>
      <c r="S895" s="269"/>
      <c r="T895" s="269"/>
      <c r="U895" s="269"/>
      <c r="V895" s="269"/>
      <c r="W895" s="269"/>
      <c r="X895" s="269"/>
      <c r="Y895" s="269"/>
      <c r="Z895" s="269"/>
    </row>
    <row r="896" spans="1:26" ht="13.5" customHeight="1">
      <c r="A896" s="269"/>
      <c r="B896" s="269"/>
      <c r="C896" s="269"/>
      <c r="D896" s="269"/>
      <c r="E896" s="269"/>
      <c r="F896" s="269"/>
      <c r="G896" s="269"/>
      <c r="H896" s="269"/>
      <c r="I896" s="269"/>
      <c r="J896" s="269"/>
      <c r="K896" s="269"/>
      <c r="L896" s="269"/>
      <c r="M896" s="268"/>
      <c r="N896" s="269"/>
      <c r="O896" s="269"/>
      <c r="P896" s="269"/>
      <c r="Q896" s="269"/>
      <c r="R896" s="269"/>
      <c r="S896" s="269"/>
      <c r="T896" s="269"/>
      <c r="U896" s="269"/>
      <c r="V896" s="269"/>
      <c r="W896" s="269"/>
      <c r="X896" s="269"/>
      <c r="Y896" s="269"/>
      <c r="Z896" s="269"/>
    </row>
    <row r="897" spans="1:26" ht="13.5" customHeight="1">
      <c r="A897" s="269"/>
      <c r="B897" s="269"/>
      <c r="C897" s="269"/>
      <c r="D897" s="269"/>
      <c r="E897" s="269"/>
      <c r="F897" s="269"/>
      <c r="G897" s="269"/>
      <c r="H897" s="269"/>
      <c r="I897" s="269"/>
      <c r="J897" s="269"/>
      <c r="K897" s="269"/>
      <c r="L897" s="269"/>
      <c r="M897" s="268"/>
      <c r="N897" s="269"/>
      <c r="O897" s="269"/>
      <c r="P897" s="269"/>
      <c r="Q897" s="269"/>
      <c r="R897" s="269"/>
      <c r="S897" s="269"/>
      <c r="T897" s="269"/>
      <c r="U897" s="269"/>
      <c r="V897" s="269"/>
      <c r="W897" s="269"/>
      <c r="X897" s="269"/>
      <c r="Y897" s="269"/>
      <c r="Z897" s="269"/>
    </row>
    <row r="898" spans="1:26" ht="13.5" customHeight="1">
      <c r="A898" s="269"/>
      <c r="B898" s="269"/>
      <c r="C898" s="269"/>
      <c r="D898" s="269"/>
      <c r="E898" s="269"/>
      <c r="F898" s="269"/>
      <c r="G898" s="269"/>
      <c r="H898" s="269"/>
      <c r="I898" s="269"/>
      <c r="J898" s="269"/>
      <c r="K898" s="269"/>
      <c r="L898" s="269"/>
      <c r="M898" s="268"/>
      <c r="N898" s="269"/>
      <c r="O898" s="269"/>
      <c r="P898" s="269"/>
      <c r="Q898" s="269"/>
      <c r="R898" s="269"/>
      <c r="S898" s="269"/>
      <c r="T898" s="269"/>
      <c r="U898" s="269"/>
      <c r="V898" s="269"/>
      <c r="W898" s="269"/>
      <c r="X898" s="269"/>
      <c r="Y898" s="269"/>
      <c r="Z898" s="269"/>
    </row>
    <row r="899" spans="1:26" ht="13.5" customHeight="1">
      <c r="A899" s="269"/>
      <c r="B899" s="269"/>
      <c r="C899" s="269"/>
      <c r="D899" s="269"/>
      <c r="E899" s="269"/>
      <c r="F899" s="269"/>
      <c r="G899" s="269"/>
      <c r="H899" s="269"/>
      <c r="I899" s="269"/>
      <c r="J899" s="269"/>
      <c r="K899" s="269"/>
      <c r="L899" s="269"/>
      <c r="M899" s="268"/>
      <c r="N899" s="269"/>
      <c r="O899" s="269"/>
      <c r="P899" s="269"/>
      <c r="Q899" s="269"/>
      <c r="R899" s="269"/>
      <c r="S899" s="269"/>
      <c r="T899" s="269"/>
      <c r="U899" s="269"/>
      <c r="V899" s="269"/>
      <c r="W899" s="269"/>
      <c r="X899" s="269"/>
      <c r="Y899" s="269"/>
      <c r="Z899" s="269"/>
    </row>
    <row r="900" spans="1:26" ht="13.5" customHeight="1">
      <c r="A900" s="269"/>
      <c r="B900" s="269"/>
      <c r="C900" s="269"/>
      <c r="D900" s="269"/>
      <c r="E900" s="269"/>
      <c r="F900" s="269"/>
      <c r="G900" s="269"/>
      <c r="H900" s="269"/>
      <c r="I900" s="269"/>
      <c r="J900" s="269"/>
      <c r="K900" s="269"/>
      <c r="L900" s="269"/>
      <c r="M900" s="268"/>
      <c r="N900" s="269"/>
      <c r="O900" s="269"/>
      <c r="P900" s="269"/>
      <c r="Q900" s="269"/>
      <c r="R900" s="269"/>
      <c r="S900" s="269"/>
      <c r="T900" s="269"/>
      <c r="U900" s="269"/>
      <c r="V900" s="269"/>
      <c r="W900" s="269"/>
      <c r="X900" s="269"/>
      <c r="Y900" s="269"/>
      <c r="Z900" s="269"/>
    </row>
    <row r="901" spans="1:26" ht="13.5" customHeight="1">
      <c r="A901" s="269"/>
      <c r="B901" s="269"/>
      <c r="C901" s="269"/>
      <c r="D901" s="269"/>
      <c r="E901" s="269"/>
      <c r="F901" s="269"/>
      <c r="G901" s="269"/>
      <c r="H901" s="269"/>
      <c r="I901" s="269"/>
      <c r="J901" s="269"/>
      <c r="K901" s="269"/>
      <c r="L901" s="269"/>
      <c r="M901" s="268"/>
      <c r="N901" s="269"/>
      <c r="O901" s="269"/>
      <c r="P901" s="269"/>
      <c r="Q901" s="269"/>
      <c r="R901" s="269"/>
      <c r="S901" s="269"/>
      <c r="T901" s="269"/>
      <c r="U901" s="269"/>
      <c r="V901" s="269"/>
      <c r="W901" s="269"/>
      <c r="X901" s="269"/>
      <c r="Y901" s="269"/>
      <c r="Z901" s="269"/>
    </row>
    <row r="902" spans="1:26" ht="13.5" customHeight="1">
      <c r="A902" s="269"/>
      <c r="B902" s="269"/>
      <c r="C902" s="269"/>
      <c r="D902" s="269"/>
      <c r="E902" s="269"/>
      <c r="F902" s="269"/>
      <c r="G902" s="269"/>
      <c r="H902" s="269"/>
      <c r="I902" s="269"/>
      <c r="J902" s="269"/>
      <c r="K902" s="269"/>
      <c r="L902" s="269"/>
      <c r="M902" s="268"/>
      <c r="N902" s="269"/>
      <c r="O902" s="269"/>
      <c r="P902" s="269"/>
      <c r="Q902" s="269"/>
      <c r="R902" s="269"/>
      <c r="S902" s="269"/>
      <c r="T902" s="269"/>
      <c r="U902" s="269"/>
      <c r="V902" s="269"/>
      <c r="W902" s="269"/>
      <c r="X902" s="269"/>
      <c r="Y902" s="269"/>
      <c r="Z902" s="269"/>
    </row>
    <row r="903" spans="1:26" ht="13.5" customHeight="1">
      <c r="A903" s="269"/>
      <c r="B903" s="269"/>
      <c r="C903" s="269"/>
      <c r="D903" s="269"/>
      <c r="E903" s="269"/>
      <c r="F903" s="269"/>
      <c r="G903" s="269"/>
      <c r="H903" s="269"/>
      <c r="I903" s="269"/>
      <c r="J903" s="269"/>
      <c r="K903" s="269"/>
      <c r="L903" s="269"/>
      <c r="M903" s="268"/>
      <c r="N903" s="269"/>
      <c r="O903" s="269"/>
      <c r="P903" s="269"/>
      <c r="Q903" s="269"/>
      <c r="R903" s="269"/>
      <c r="S903" s="269"/>
      <c r="T903" s="269"/>
      <c r="U903" s="269"/>
      <c r="V903" s="269"/>
      <c r="W903" s="269"/>
      <c r="X903" s="269"/>
      <c r="Y903" s="269"/>
      <c r="Z903" s="269"/>
    </row>
    <row r="904" spans="1:26" ht="13.5" customHeight="1">
      <c r="A904" s="269"/>
      <c r="B904" s="269"/>
      <c r="C904" s="269"/>
      <c r="D904" s="269"/>
      <c r="E904" s="269"/>
      <c r="F904" s="269"/>
      <c r="G904" s="269"/>
      <c r="H904" s="269"/>
      <c r="I904" s="269"/>
      <c r="J904" s="269"/>
      <c r="K904" s="269"/>
      <c r="L904" s="269"/>
      <c r="M904" s="268"/>
      <c r="N904" s="269"/>
      <c r="O904" s="269"/>
      <c r="P904" s="269"/>
      <c r="Q904" s="269"/>
      <c r="R904" s="269"/>
      <c r="S904" s="269"/>
      <c r="T904" s="269"/>
      <c r="U904" s="269"/>
      <c r="V904" s="269"/>
      <c r="W904" s="269"/>
      <c r="X904" s="269"/>
      <c r="Y904" s="269"/>
      <c r="Z904" s="269"/>
    </row>
    <row r="905" spans="1:26" ht="13.5" customHeight="1">
      <c r="A905" s="269"/>
      <c r="B905" s="269"/>
      <c r="C905" s="269"/>
      <c r="D905" s="269"/>
      <c r="E905" s="269"/>
      <c r="F905" s="269"/>
      <c r="G905" s="269"/>
      <c r="H905" s="269"/>
      <c r="I905" s="269"/>
      <c r="J905" s="269"/>
      <c r="K905" s="269"/>
      <c r="L905" s="269"/>
      <c r="M905" s="268"/>
      <c r="N905" s="269"/>
      <c r="O905" s="269"/>
      <c r="P905" s="269"/>
      <c r="Q905" s="269"/>
      <c r="R905" s="269"/>
      <c r="S905" s="269"/>
      <c r="T905" s="269"/>
      <c r="U905" s="269"/>
      <c r="V905" s="269"/>
      <c r="W905" s="269"/>
      <c r="X905" s="269"/>
      <c r="Y905" s="269"/>
      <c r="Z905" s="269"/>
    </row>
    <row r="906" spans="1:26" ht="13.5" customHeight="1">
      <c r="A906" s="269"/>
      <c r="B906" s="269"/>
      <c r="C906" s="269"/>
      <c r="D906" s="269"/>
      <c r="E906" s="269"/>
      <c r="F906" s="269"/>
      <c r="G906" s="269"/>
      <c r="H906" s="269"/>
      <c r="I906" s="269"/>
      <c r="J906" s="269"/>
      <c r="K906" s="269"/>
      <c r="L906" s="269"/>
      <c r="M906" s="268"/>
      <c r="N906" s="269"/>
      <c r="O906" s="269"/>
      <c r="P906" s="269"/>
      <c r="Q906" s="269"/>
      <c r="R906" s="269"/>
      <c r="S906" s="269"/>
      <c r="T906" s="269"/>
      <c r="U906" s="269"/>
      <c r="V906" s="269"/>
      <c r="W906" s="269"/>
      <c r="X906" s="269"/>
      <c r="Y906" s="269"/>
      <c r="Z906" s="269"/>
    </row>
    <row r="907" spans="1:26" ht="13.5" customHeight="1">
      <c r="A907" s="269"/>
      <c r="B907" s="269"/>
      <c r="C907" s="269"/>
      <c r="D907" s="269"/>
      <c r="E907" s="269"/>
      <c r="F907" s="269"/>
      <c r="G907" s="269"/>
      <c r="H907" s="269"/>
      <c r="I907" s="269"/>
      <c r="J907" s="269"/>
      <c r="K907" s="269"/>
      <c r="L907" s="269"/>
      <c r="M907" s="268"/>
      <c r="N907" s="269"/>
      <c r="O907" s="269"/>
      <c r="P907" s="269"/>
      <c r="Q907" s="269"/>
      <c r="R907" s="269"/>
      <c r="S907" s="269"/>
      <c r="T907" s="269"/>
      <c r="U907" s="269"/>
      <c r="V907" s="269"/>
      <c r="W907" s="269"/>
      <c r="X907" s="269"/>
      <c r="Y907" s="269"/>
      <c r="Z907" s="269"/>
    </row>
    <row r="908" spans="1:26" ht="13.5" customHeight="1">
      <c r="A908" s="269"/>
      <c r="B908" s="269"/>
      <c r="C908" s="269"/>
      <c r="D908" s="269"/>
      <c r="E908" s="269"/>
      <c r="F908" s="269"/>
      <c r="G908" s="269"/>
      <c r="H908" s="269"/>
      <c r="I908" s="269"/>
      <c r="J908" s="269"/>
      <c r="K908" s="269"/>
      <c r="L908" s="269"/>
      <c r="M908" s="268"/>
      <c r="N908" s="269"/>
      <c r="O908" s="269"/>
      <c r="P908" s="269"/>
      <c r="Q908" s="269"/>
      <c r="R908" s="269"/>
      <c r="S908" s="269"/>
      <c r="T908" s="269"/>
      <c r="U908" s="269"/>
      <c r="V908" s="269"/>
      <c r="W908" s="269"/>
      <c r="X908" s="269"/>
      <c r="Y908" s="269"/>
      <c r="Z908" s="269"/>
    </row>
    <row r="909" spans="1:26" ht="13.5" customHeight="1">
      <c r="A909" s="269"/>
      <c r="B909" s="269"/>
      <c r="C909" s="269"/>
      <c r="D909" s="269"/>
      <c r="E909" s="269"/>
      <c r="F909" s="269"/>
      <c r="G909" s="269"/>
      <c r="H909" s="269"/>
      <c r="I909" s="269"/>
      <c r="J909" s="269"/>
      <c r="K909" s="269"/>
      <c r="L909" s="269"/>
      <c r="M909" s="268"/>
      <c r="N909" s="269"/>
      <c r="O909" s="269"/>
      <c r="P909" s="269"/>
      <c r="Q909" s="269"/>
      <c r="R909" s="269"/>
      <c r="S909" s="269"/>
      <c r="T909" s="269"/>
      <c r="U909" s="269"/>
      <c r="V909" s="269"/>
      <c r="W909" s="269"/>
      <c r="X909" s="269"/>
      <c r="Y909" s="269"/>
      <c r="Z909" s="269"/>
    </row>
    <row r="910" spans="1:26" ht="13.5" customHeight="1">
      <c r="A910" s="269"/>
      <c r="B910" s="269"/>
      <c r="C910" s="269"/>
      <c r="D910" s="269"/>
      <c r="E910" s="269"/>
      <c r="F910" s="269"/>
      <c r="G910" s="269"/>
      <c r="H910" s="269"/>
      <c r="I910" s="269"/>
      <c r="J910" s="269"/>
      <c r="K910" s="269"/>
      <c r="L910" s="269"/>
      <c r="M910" s="268"/>
      <c r="N910" s="269"/>
      <c r="O910" s="269"/>
      <c r="P910" s="269"/>
      <c r="Q910" s="269"/>
      <c r="R910" s="269"/>
      <c r="S910" s="269"/>
      <c r="T910" s="269"/>
      <c r="U910" s="269"/>
      <c r="V910" s="269"/>
      <c r="W910" s="269"/>
      <c r="X910" s="269"/>
      <c r="Y910" s="269"/>
      <c r="Z910" s="269"/>
    </row>
    <row r="911" spans="1:26" ht="13.5" customHeight="1">
      <c r="A911" s="269"/>
      <c r="B911" s="269"/>
      <c r="C911" s="269"/>
      <c r="D911" s="269"/>
      <c r="E911" s="269"/>
      <c r="F911" s="269"/>
      <c r="G911" s="269"/>
      <c r="H911" s="269"/>
      <c r="I911" s="269"/>
      <c r="J911" s="269"/>
      <c r="K911" s="269"/>
      <c r="L911" s="269"/>
      <c r="M911" s="268"/>
      <c r="N911" s="269"/>
      <c r="O911" s="269"/>
      <c r="P911" s="269"/>
      <c r="Q911" s="269"/>
      <c r="R911" s="269"/>
      <c r="S911" s="269"/>
      <c r="T911" s="269"/>
      <c r="U911" s="269"/>
      <c r="V911" s="269"/>
      <c r="W911" s="269"/>
      <c r="X911" s="269"/>
      <c r="Y911" s="269"/>
      <c r="Z911" s="269"/>
    </row>
    <row r="912" spans="1:26" ht="13.5" customHeight="1">
      <c r="A912" s="269"/>
      <c r="B912" s="269"/>
      <c r="C912" s="269"/>
      <c r="D912" s="269"/>
      <c r="E912" s="269"/>
      <c r="F912" s="269"/>
      <c r="G912" s="269"/>
      <c r="H912" s="269"/>
      <c r="I912" s="269"/>
      <c r="J912" s="269"/>
      <c r="K912" s="269"/>
      <c r="L912" s="269"/>
      <c r="M912" s="268"/>
      <c r="N912" s="269"/>
      <c r="O912" s="269"/>
      <c r="P912" s="269"/>
      <c r="Q912" s="269"/>
      <c r="R912" s="269"/>
      <c r="S912" s="269"/>
      <c r="T912" s="269"/>
      <c r="U912" s="269"/>
      <c r="V912" s="269"/>
      <c r="W912" s="269"/>
      <c r="X912" s="269"/>
      <c r="Y912" s="269"/>
      <c r="Z912" s="269"/>
    </row>
    <row r="913" spans="1:26" ht="13.5" customHeight="1">
      <c r="A913" s="269"/>
      <c r="B913" s="269"/>
      <c r="C913" s="269"/>
      <c r="D913" s="269"/>
      <c r="E913" s="269"/>
      <c r="F913" s="269"/>
      <c r="G913" s="269"/>
      <c r="H913" s="269"/>
      <c r="I913" s="269"/>
      <c r="J913" s="269"/>
      <c r="K913" s="269"/>
      <c r="L913" s="269"/>
      <c r="M913" s="268"/>
      <c r="N913" s="269"/>
      <c r="O913" s="269"/>
      <c r="P913" s="269"/>
      <c r="Q913" s="269"/>
      <c r="R913" s="269"/>
      <c r="S913" s="269"/>
      <c r="T913" s="269"/>
      <c r="U913" s="269"/>
      <c r="V913" s="269"/>
      <c r="W913" s="269"/>
      <c r="X913" s="269"/>
      <c r="Y913" s="269"/>
      <c r="Z913" s="269"/>
    </row>
    <row r="914" spans="1:26" ht="13.5" customHeight="1">
      <c r="A914" s="269"/>
      <c r="B914" s="269"/>
      <c r="C914" s="269"/>
      <c r="D914" s="269"/>
      <c r="E914" s="269"/>
      <c r="F914" s="269"/>
      <c r="G914" s="269"/>
      <c r="H914" s="269"/>
      <c r="I914" s="269"/>
      <c r="J914" s="269"/>
      <c r="K914" s="269"/>
      <c r="L914" s="269"/>
      <c r="M914" s="268"/>
      <c r="N914" s="269"/>
      <c r="O914" s="269"/>
      <c r="P914" s="269"/>
      <c r="Q914" s="269"/>
      <c r="R914" s="269"/>
      <c r="S914" s="269"/>
      <c r="T914" s="269"/>
      <c r="U914" s="269"/>
      <c r="V914" s="269"/>
      <c r="W914" s="269"/>
      <c r="X914" s="269"/>
      <c r="Y914" s="269"/>
      <c r="Z914" s="269"/>
    </row>
    <row r="915" spans="1:26" ht="13.5" customHeight="1">
      <c r="A915" s="269"/>
      <c r="B915" s="269"/>
      <c r="C915" s="269"/>
      <c r="D915" s="269"/>
      <c r="E915" s="269"/>
      <c r="F915" s="269"/>
      <c r="G915" s="269"/>
      <c r="H915" s="269"/>
      <c r="I915" s="269"/>
      <c r="J915" s="269"/>
      <c r="K915" s="269"/>
      <c r="L915" s="269"/>
      <c r="M915" s="268"/>
      <c r="N915" s="269"/>
      <c r="O915" s="269"/>
      <c r="P915" s="269"/>
      <c r="Q915" s="269"/>
      <c r="R915" s="269"/>
      <c r="S915" s="269"/>
      <c r="T915" s="269"/>
      <c r="U915" s="269"/>
      <c r="V915" s="269"/>
      <c r="W915" s="269"/>
      <c r="X915" s="269"/>
      <c r="Y915" s="269"/>
      <c r="Z915" s="269"/>
    </row>
    <row r="916" spans="1:26" ht="13.5" customHeight="1">
      <c r="A916" s="269"/>
      <c r="B916" s="269"/>
      <c r="C916" s="269"/>
      <c r="D916" s="269"/>
      <c r="E916" s="269"/>
      <c r="F916" s="269"/>
      <c r="G916" s="269"/>
      <c r="H916" s="269"/>
      <c r="I916" s="269"/>
      <c r="J916" s="269"/>
      <c r="K916" s="269"/>
      <c r="L916" s="269"/>
      <c r="M916" s="268"/>
      <c r="N916" s="269"/>
      <c r="O916" s="269"/>
      <c r="P916" s="269"/>
      <c r="Q916" s="269"/>
      <c r="R916" s="269"/>
      <c r="S916" s="269"/>
      <c r="T916" s="269"/>
      <c r="U916" s="269"/>
      <c r="V916" s="269"/>
      <c r="W916" s="269"/>
      <c r="X916" s="269"/>
      <c r="Y916" s="269"/>
      <c r="Z916" s="269"/>
    </row>
    <row r="917" spans="1:26" ht="13.5" customHeight="1">
      <c r="A917" s="269"/>
      <c r="B917" s="269"/>
      <c r="C917" s="269"/>
      <c r="D917" s="269"/>
      <c r="E917" s="269"/>
      <c r="F917" s="269"/>
      <c r="G917" s="269"/>
      <c r="H917" s="269"/>
      <c r="I917" s="269"/>
      <c r="J917" s="269"/>
      <c r="K917" s="269"/>
      <c r="L917" s="269"/>
      <c r="M917" s="268"/>
      <c r="N917" s="269"/>
      <c r="O917" s="269"/>
      <c r="P917" s="269"/>
      <c r="Q917" s="269"/>
      <c r="R917" s="269"/>
      <c r="S917" s="269"/>
      <c r="T917" s="269"/>
      <c r="U917" s="269"/>
      <c r="V917" s="269"/>
      <c r="W917" s="269"/>
      <c r="X917" s="269"/>
      <c r="Y917" s="269"/>
      <c r="Z917" s="269"/>
    </row>
    <row r="918" spans="1:26" ht="13.5" customHeight="1">
      <c r="A918" s="269"/>
      <c r="B918" s="269"/>
      <c r="C918" s="269"/>
      <c r="D918" s="269"/>
      <c r="E918" s="269"/>
      <c r="F918" s="269"/>
      <c r="G918" s="269"/>
      <c r="H918" s="269"/>
      <c r="I918" s="269"/>
      <c r="J918" s="269"/>
      <c r="K918" s="269"/>
      <c r="L918" s="269"/>
      <c r="M918" s="268"/>
      <c r="N918" s="269"/>
      <c r="O918" s="269"/>
      <c r="P918" s="269"/>
      <c r="Q918" s="269"/>
      <c r="R918" s="269"/>
      <c r="S918" s="269"/>
      <c r="T918" s="269"/>
      <c r="U918" s="269"/>
      <c r="V918" s="269"/>
      <c r="W918" s="269"/>
      <c r="X918" s="269"/>
      <c r="Y918" s="269"/>
      <c r="Z918" s="269"/>
    </row>
    <row r="919" spans="1:26" ht="13.5" customHeight="1">
      <c r="A919" s="269"/>
      <c r="B919" s="269"/>
      <c r="C919" s="269"/>
      <c r="D919" s="269"/>
      <c r="E919" s="269"/>
      <c r="F919" s="269"/>
      <c r="G919" s="269"/>
      <c r="H919" s="269"/>
      <c r="I919" s="269"/>
      <c r="J919" s="269"/>
      <c r="K919" s="269"/>
      <c r="L919" s="269"/>
      <c r="M919" s="268"/>
      <c r="N919" s="269"/>
      <c r="O919" s="269"/>
      <c r="P919" s="269"/>
      <c r="Q919" s="269"/>
      <c r="R919" s="269"/>
      <c r="S919" s="269"/>
      <c r="T919" s="269"/>
      <c r="U919" s="269"/>
      <c r="V919" s="269"/>
      <c r="W919" s="269"/>
      <c r="X919" s="269"/>
      <c r="Y919" s="269"/>
      <c r="Z919" s="269"/>
    </row>
    <row r="920" spans="1:26" ht="13.5" customHeight="1">
      <c r="A920" s="269"/>
      <c r="B920" s="269"/>
      <c r="C920" s="269"/>
      <c r="D920" s="269"/>
      <c r="E920" s="269"/>
      <c r="F920" s="269"/>
      <c r="G920" s="269"/>
      <c r="H920" s="269"/>
      <c r="I920" s="269"/>
      <c r="J920" s="269"/>
      <c r="K920" s="269"/>
      <c r="L920" s="269"/>
      <c r="M920" s="268"/>
      <c r="N920" s="269"/>
      <c r="O920" s="269"/>
      <c r="P920" s="269"/>
      <c r="Q920" s="269"/>
      <c r="R920" s="269"/>
      <c r="S920" s="269"/>
      <c r="T920" s="269"/>
      <c r="U920" s="269"/>
      <c r="V920" s="269"/>
      <c r="W920" s="269"/>
      <c r="X920" s="269"/>
      <c r="Y920" s="269"/>
      <c r="Z920" s="269"/>
    </row>
    <row r="921" spans="1:26" ht="13.5" customHeight="1">
      <c r="A921" s="269"/>
      <c r="B921" s="269"/>
      <c r="C921" s="269"/>
      <c r="D921" s="269"/>
      <c r="E921" s="269"/>
      <c r="F921" s="269"/>
      <c r="G921" s="269"/>
      <c r="H921" s="269"/>
      <c r="I921" s="269"/>
      <c r="J921" s="269"/>
      <c r="K921" s="269"/>
      <c r="L921" s="269"/>
      <c r="M921" s="268"/>
      <c r="N921" s="269"/>
      <c r="O921" s="269"/>
      <c r="P921" s="269"/>
      <c r="Q921" s="269"/>
      <c r="R921" s="269"/>
      <c r="S921" s="269"/>
      <c r="T921" s="269"/>
      <c r="U921" s="269"/>
      <c r="V921" s="269"/>
      <c r="W921" s="269"/>
      <c r="X921" s="269"/>
      <c r="Y921" s="269"/>
      <c r="Z921" s="269"/>
    </row>
    <row r="922" spans="1:26" ht="13.5" customHeight="1">
      <c r="A922" s="269"/>
      <c r="B922" s="269"/>
      <c r="C922" s="269"/>
      <c r="D922" s="269"/>
      <c r="E922" s="269"/>
      <c r="F922" s="269"/>
      <c r="G922" s="269"/>
      <c r="H922" s="269"/>
      <c r="I922" s="269"/>
      <c r="J922" s="269"/>
      <c r="K922" s="269"/>
      <c r="L922" s="269"/>
      <c r="M922" s="268"/>
      <c r="N922" s="269"/>
      <c r="O922" s="269"/>
      <c r="P922" s="269"/>
      <c r="Q922" s="269"/>
      <c r="R922" s="269"/>
      <c r="S922" s="269"/>
      <c r="T922" s="269"/>
      <c r="U922" s="269"/>
      <c r="V922" s="269"/>
      <c r="W922" s="269"/>
      <c r="X922" s="269"/>
      <c r="Y922" s="269"/>
      <c r="Z922" s="269"/>
    </row>
    <row r="923" spans="1:26" ht="13.5" customHeight="1">
      <c r="A923" s="269"/>
      <c r="B923" s="269"/>
      <c r="C923" s="269"/>
      <c r="D923" s="269"/>
      <c r="E923" s="269"/>
      <c r="F923" s="269"/>
      <c r="G923" s="269"/>
      <c r="H923" s="269"/>
      <c r="I923" s="269"/>
      <c r="J923" s="269"/>
      <c r="K923" s="269"/>
      <c r="L923" s="269"/>
      <c r="M923" s="268"/>
      <c r="N923" s="269"/>
      <c r="O923" s="269"/>
      <c r="P923" s="269"/>
      <c r="Q923" s="269"/>
      <c r="R923" s="269"/>
      <c r="S923" s="269"/>
      <c r="T923" s="269"/>
      <c r="U923" s="269"/>
      <c r="V923" s="269"/>
      <c r="W923" s="269"/>
      <c r="X923" s="269"/>
      <c r="Y923" s="269"/>
      <c r="Z923" s="269"/>
    </row>
    <row r="924" spans="1:26" ht="13.5" customHeight="1">
      <c r="A924" s="269"/>
      <c r="B924" s="269"/>
      <c r="C924" s="269"/>
      <c r="D924" s="269"/>
      <c r="E924" s="269"/>
      <c r="F924" s="269"/>
      <c r="G924" s="269"/>
      <c r="H924" s="269"/>
      <c r="I924" s="269"/>
      <c r="J924" s="269"/>
      <c r="K924" s="269"/>
      <c r="L924" s="269"/>
      <c r="M924" s="268"/>
      <c r="N924" s="269"/>
      <c r="O924" s="269"/>
      <c r="P924" s="269"/>
      <c r="Q924" s="269"/>
      <c r="R924" s="269"/>
      <c r="S924" s="269"/>
      <c r="T924" s="269"/>
      <c r="U924" s="269"/>
      <c r="V924" s="269"/>
      <c r="W924" s="269"/>
      <c r="X924" s="269"/>
      <c r="Y924" s="269"/>
      <c r="Z924" s="269"/>
    </row>
    <row r="925" spans="1:26" ht="13.5" customHeight="1">
      <c r="A925" s="269"/>
      <c r="B925" s="269"/>
      <c r="C925" s="269"/>
      <c r="D925" s="269"/>
      <c r="E925" s="269"/>
      <c r="F925" s="269"/>
      <c r="G925" s="269"/>
      <c r="H925" s="269"/>
      <c r="I925" s="269"/>
      <c r="J925" s="269"/>
      <c r="K925" s="269"/>
      <c r="L925" s="269"/>
      <c r="M925" s="268"/>
      <c r="N925" s="269"/>
      <c r="O925" s="269"/>
      <c r="P925" s="269"/>
      <c r="Q925" s="269"/>
      <c r="R925" s="269"/>
      <c r="S925" s="269"/>
      <c r="T925" s="269"/>
      <c r="U925" s="269"/>
      <c r="V925" s="269"/>
      <c r="W925" s="269"/>
      <c r="X925" s="269"/>
      <c r="Y925" s="269"/>
      <c r="Z925" s="269"/>
    </row>
    <row r="926" spans="1:26" ht="13.5" customHeight="1">
      <c r="A926" s="269"/>
      <c r="B926" s="269"/>
      <c r="C926" s="269"/>
      <c r="D926" s="269"/>
      <c r="E926" s="269"/>
      <c r="F926" s="269"/>
      <c r="G926" s="269"/>
      <c r="H926" s="269"/>
      <c r="I926" s="269"/>
      <c r="J926" s="269"/>
      <c r="K926" s="269"/>
      <c r="L926" s="269"/>
      <c r="M926" s="268"/>
      <c r="N926" s="269"/>
      <c r="O926" s="269"/>
      <c r="P926" s="269"/>
      <c r="Q926" s="269"/>
      <c r="R926" s="269"/>
      <c r="S926" s="269"/>
      <c r="T926" s="269"/>
      <c r="U926" s="269"/>
      <c r="V926" s="269"/>
      <c r="W926" s="269"/>
      <c r="X926" s="269"/>
      <c r="Y926" s="269"/>
      <c r="Z926" s="269"/>
    </row>
    <row r="927" spans="1:26" ht="13.5" customHeight="1">
      <c r="A927" s="269"/>
      <c r="B927" s="269"/>
      <c r="C927" s="269"/>
      <c r="D927" s="269"/>
      <c r="E927" s="269"/>
      <c r="F927" s="269"/>
      <c r="G927" s="269"/>
      <c r="H927" s="269"/>
      <c r="I927" s="269"/>
      <c r="J927" s="269"/>
      <c r="K927" s="269"/>
      <c r="L927" s="269"/>
      <c r="M927" s="268"/>
      <c r="N927" s="269"/>
      <c r="O927" s="269"/>
      <c r="P927" s="269"/>
      <c r="Q927" s="269"/>
      <c r="R927" s="269"/>
      <c r="S927" s="269"/>
      <c r="T927" s="269"/>
      <c r="U927" s="269"/>
      <c r="V927" s="269"/>
      <c r="W927" s="269"/>
      <c r="X927" s="269"/>
      <c r="Y927" s="269"/>
      <c r="Z927" s="269"/>
    </row>
    <row r="928" spans="1:26" ht="13.5" customHeight="1">
      <c r="A928" s="269"/>
      <c r="B928" s="269"/>
      <c r="C928" s="269"/>
      <c r="D928" s="269"/>
      <c r="E928" s="269"/>
      <c r="F928" s="269"/>
      <c r="G928" s="269"/>
      <c r="H928" s="269"/>
      <c r="I928" s="269"/>
      <c r="J928" s="269"/>
      <c r="K928" s="269"/>
      <c r="L928" s="269"/>
      <c r="M928" s="268"/>
      <c r="N928" s="269"/>
      <c r="O928" s="269"/>
      <c r="P928" s="269"/>
      <c r="Q928" s="269"/>
      <c r="R928" s="269"/>
      <c r="S928" s="269"/>
      <c r="T928" s="269"/>
      <c r="U928" s="269"/>
      <c r="V928" s="269"/>
      <c r="W928" s="269"/>
      <c r="X928" s="269"/>
      <c r="Y928" s="269"/>
      <c r="Z928" s="269"/>
    </row>
    <row r="929" spans="1:26" ht="13.5" customHeight="1">
      <c r="A929" s="269"/>
      <c r="B929" s="269"/>
      <c r="C929" s="269"/>
      <c r="D929" s="269"/>
      <c r="E929" s="269"/>
      <c r="F929" s="269"/>
      <c r="G929" s="269"/>
      <c r="H929" s="269"/>
      <c r="I929" s="269"/>
      <c r="J929" s="269"/>
      <c r="K929" s="269"/>
      <c r="L929" s="269"/>
      <c r="M929" s="268"/>
      <c r="N929" s="269"/>
      <c r="O929" s="269"/>
      <c r="P929" s="269"/>
      <c r="Q929" s="269"/>
      <c r="R929" s="269"/>
      <c r="S929" s="269"/>
      <c r="T929" s="269"/>
      <c r="U929" s="269"/>
      <c r="V929" s="269"/>
      <c r="W929" s="269"/>
      <c r="X929" s="269"/>
      <c r="Y929" s="269"/>
      <c r="Z929" s="269"/>
    </row>
    <row r="930" spans="1:26" ht="13.5" customHeight="1">
      <c r="A930" s="269"/>
      <c r="B930" s="269"/>
      <c r="C930" s="269"/>
      <c r="D930" s="269"/>
      <c r="E930" s="269"/>
      <c r="F930" s="269"/>
      <c r="G930" s="269"/>
      <c r="H930" s="269"/>
      <c r="I930" s="269"/>
      <c r="J930" s="269"/>
      <c r="K930" s="269"/>
      <c r="L930" s="269"/>
      <c r="M930" s="268"/>
      <c r="N930" s="269"/>
      <c r="O930" s="269"/>
      <c r="P930" s="269"/>
      <c r="Q930" s="269"/>
      <c r="R930" s="269"/>
      <c r="S930" s="269"/>
      <c r="T930" s="269"/>
      <c r="U930" s="269"/>
      <c r="V930" s="269"/>
      <c r="W930" s="269"/>
      <c r="X930" s="269"/>
      <c r="Y930" s="269"/>
      <c r="Z930" s="269"/>
    </row>
    <row r="931" spans="1:26" ht="13.5" customHeight="1">
      <c r="A931" s="269"/>
      <c r="B931" s="269"/>
      <c r="C931" s="269"/>
      <c r="D931" s="269"/>
      <c r="E931" s="269"/>
      <c r="F931" s="269"/>
      <c r="G931" s="269"/>
      <c r="H931" s="269"/>
      <c r="I931" s="269"/>
      <c r="J931" s="269"/>
      <c r="K931" s="269"/>
      <c r="L931" s="269"/>
      <c r="M931" s="268"/>
      <c r="N931" s="269"/>
      <c r="O931" s="269"/>
      <c r="P931" s="269"/>
      <c r="Q931" s="269"/>
      <c r="R931" s="269"/>
      <c r="S931" s="269"/>
      <c r="T931" s="269"/>
      <c r="U931" s="269"/>
      <c r="V931" s="269"/>
      <c r="W931" s="269"/>
      <c r="X931" s="269"/>
      <c r="Y931" s="269"/>
      <c r="Z931" s="269"/>
    </row>
    <row r="932" spans="1:26" ht="13.5" customHeight="1">
      <c r="A932" s="269"/>
      <c r="B932" s="269"/>
      <c r="C932" s="269"/>
      <c r="D932" s="269"/>
      <c r="E932" s="269"/>
      <c r="F932" s="269"/>
      <c r="G932" s="269"/>
      <c r="H932" s="269"/>
      <c r="I932" s="269"/>
      <c r="J932" s="269"/>
      <c r="K932" s="269"/>
      <c r="L932" s="269"/>
      <c r="M932" s="268"/>
      <c r="N932" s="269"/>
      <c r="O932" s="269"/>
      <c r="P932" s="269"/>
      <c r="Q932" s="269"/>
      <c r="R932" s="269"/>
      <c r="S932" s="269"/>
      <c r="T932" s="269"/>
      <c r="U932" s="269"/>
      <c r="V932" s="269"/>
      <c r="W932" s="269"/>
      <c r="X932" s="269"/>
      <c r="Y932" s="269"/>
      <c r="Z932" s="269"/>
    </row>
    <row r="933" spans="1:26" ht="13.5" customHeight="1">
      <c r="A933" s="269"/>
      <c r="B933" s="269"/>
      <c r="C933" s="269"/>
      <c r="D933" s="269"/>
      <c r="E933" s="269"/>
      <c r="F933" s="269"/>
      <c r="G933" s="269"/>
      <c r="H933" s="269"/>
      <c r="I933" s="269"/>
      <c r="J933" s="269"/>
      <c r="K933" s="269"/>
      <c r="L933" s="269"/>
      <c r="M933" s="268"/>
      <c r="N933" s="269"/>
      <c r="O933" s="269"/>
      <c r="P933" s="269"/>
      <c r="Q933" s="269"/>
      <c r="R933" s="269"/>
      <c r="S933" s="269"/>
      <c r="T933" s="269"/>
      <c r="U933" s="269"/>
      <c r="V933" s="269"/>
      <c r="W933" s="269"/>
      <c r="X933" s="269"/>
      <c r="Y933" s="269"/>
      <c r="Z933" s="269"/>
    </row>
    <row r="934" spans="1:26" ht="13.5" customHeight="1">
      <c r="A934" s="269"/>
      <c r="B934" s="269"/>
      <c r="C934" s="269"/>
      <c r="D934" s="269"/>
      <c r="E934" s="269"/>
      <c r="F934" s="269"/>
      <c r="G934" s="269"/>
      <c r="H934" s="269"/>
      <c r="I934" s="269"/>
      <c r="J934" s="269"/>
      <c r="K934" s="269"/>
      <c r="L934" s="269"/>
      <c r="M934" s="268"/>
      <c r="N934" s="269"/>
      <c r="O934" s="269"/>
      <c r="P934" s="269"/>
      <c r="Q934" s="269"/>
      <c r="R934" s="269"/>
      <c r="S934" s="269"/>
      <c r="T934" s="269"/>
      <c r="U934" s="269"/>
      <c r="V934" s="269"/>
      <c r="W934" s="269"/>
      <c r="X934" s="269"/>
      <c r="Y934" s="269"/>
      <c r="Z934" s="269"/>
    </row>
    <row r="935" spans="1:26" ht="13.5" customHeight="1">
      <c r="A935" s="269"/>
      <c r="B935" s="269"/>
      <c r="C935" s="269"/>
      <c r="D935" s="269"/>
      <c r="E935" s="269"/>
      <c r="F935" s="269"/>
      <c r="G935" s="269"/>
      <c r="H935" s="269"/>
      <c r="I935" s="269"/>
      <c r="J935" s="269"/>
      <c r="K935" s="269"/>
      <c r="L935" s="269"/>
      <c r="M935" s="268"/>
      <c r="N935" s="269"/>
      <c r="O935" s="269"/>
      <c r="P935" s="269"/>
      <c r="Q935" s="269"/>
      <c r="R935" s="269"/>
      <c r="S935" s="269"/>
      <c r="T935" s="269"/>
      <c r="U935" s="269"/>
      <c r="V935" s="269"/>
      <c r="W935" s="269"/>
      <c r="X935" s="269"/>
      <c r="Y935" s="269"/>
      <c r="Z935" s="269"/>
    </row>
    <row r="936" spans="1:26" ht="13.5" customHeight="1">
      <c r="A936" s="269"/>
      <c r="B936" s="269"/>
      <c r="C936" s="269"/>
      <c r="D936" s="269"/>
      <c r="E936" s="269"/>
      <c r="F936" s="269"/>
      <c r="G936" s="269"/>
      <c r="H936" s="269"/>
      <c r="I936" s="269"/>
      <c r="J936" s="269"/>
      <c r="K936" s="269"/>
      <c r="L936" s="269"/>
      <c r="M936" s="268"/>
      <c r="N936" s="269"/>
      <c r="O936" s="269"/>
      <c r="P936" s="269"/>
      <c r="Q936" s="269"/>
      <c r="R936" s="269"/>
      <c r="S936" s="269"/>
      <c r="T936" s="269"/>
      <c r="U936" s="269"/>
      <c r="V936" s="269"/>
      <c r="W936" s="269"/>
      <c r="X936" s="269"/>
      <c r="Y936" s="269"/>
      <c r="Z936" s="269"/>
    </row>
    <row r="937" spans="1:26" ht="13.5" customHeight="1">
      <c r="A937" s="269"/>
      <c r="B937" s="269"/>
      <c r="C937" s="269"/>
      <c r="D937" s="269"/>
      <c r="E937" s="269"/>
      <c r="F937" s="269"/>
      <c r="G937" s="269"/>
      <c r="H937" s="269"/>
      <c r="I937" s="269"/>
      <c r="J937" s="269"/>
      <c r="K937" s="269"/>
      <c r="L937" s="269"/>
      <c r="M937" s="268"/>
      <c r="N937" s="269"/>
      <c r="O937" s="269"/>
      <c r="P937" s="269"/>
      <c r="Q937" s="269"/>
      <c r="R937" s="269"/>
      <c r="S937" s="269"/>
      <c r="T937" s="269"/>
      <c r="U937" s="269"/>
      <c r="V937" s="269"/>
      <c r="W937" s="269"/>
      <c r="X937" s="269"/>
      <c r="Y937" s="269"/>
      <c r="Z937" s="269"/>
    </row>
    <row r="938" spans="1:26" ht="13.5" customHeight="1">
      <c r="A938" s="269"/>
      <c r="B938" s="269"/>
      <c r="C938" s="269"/>
      <c r="D938" s="269"/>
      <c r="E938" s="269"/>
      <c r="F938" s="269"/>
      <c r="G938" s="269"/>
      <c r="H938" s="269"/>
      <c r="I938" s="269"/>
      <c r="J938" s="269"/>
      <c r="K938" s="269"/>
      <c r="L938" s="269"/>
      <c r="M938" s="268"/>
      <c r="N938" s="269"/>
      <c r="O938" s="269"/>
      <c r="P938" s="269"/>
      <c r="Q938" s="269"/>
      <c r="R938" s="269"/>
      <c r="S938" s="269"/>
      <c r="T938" s="269"/>
      <c r="U938" s="269"/>
      <c r="V938" s="269"/>
      <c r="W938" s="269"/>
      <c r="X938" s="269"/>
      <c r="Y938" s="269"/>
      <c r="Z938" s="269"/>
    </row>
    <row r="939" spans="1:26" ht="13.5" customHeight="1">
      <c r="A939" s="269"/>
      <c r="B939" s="269"/>
      <c r="C939" s="269"/>
      <c r="D939" s="269"/>
      <c r="E939" s="269"/>
      <c r="F939" s="269"/>
      <c r="G939" s="269"/>
      <c r="H939" s="269"/>
      <c r="I939" s="269"/>
      <c r="J939" s="269"/>
      <c r="K939" s="269"/>
      <c r="L939" s="269"/>
      <c r="M939" s="268"/>
      <c r="N939" s="269"/>
      <c r="O939" s="269"/>
      <c r="P939" s="269"/>
      <c r="Q939" s="269"/>
      <c r="R939" s="269"/>
      <c r="S939" s="269"/>
      <c r="T939" s="269"/>
      <c r="U939" s="269"/>
      <c r="V939" s="269"/>
      <c r="W939" s="269"/>
      <c r="X939" s="269"/>
      <c r="Y939" s="269"/>
      <c r="Z939" s="269"/>
    </row>
    <row r="940" spans="1:26" ht="13.5" customHeight="1">
      <c r="A940" s="269"/>
      <c r="B940" s="269"/>
      <c r="C940" s="269"/>
      <c r="D940" s="269"/>
      <c r="E940" s="269"/>
      <c r="F940" s="269"/>
      <c r="G940" s="269"/>
      <c r="H940" s="269"/>
      <c r="I940" s="269"/>
      <c r="J940" s="269"/>
      <c r="K940" s="269"/>
      <c r="L940" s="269"/>
      <c r="M940" s="268"/>
      <c r="N940" s="269"/>
      <c r="O940" s="269"/>
      <c r="P940" s="269"/>
      <c r="Q940" s="269"/>
      <c r="R940" s="269"/>
      <c r="S940" s="269"/>
      <c r="T940" s="269"/>
      <c r="U940" s="269"/>
      <c r="V940" s="269"/>
      <c r="W940" s="269"/>
      <c r="X940" s="269"/>
      <c r="Y940" s="269"/>
      <c r="Z940" s="269"/>
    </row>
    <row r="941" spans="1:26" ht="13.5" customHeight="1">
      <c r="A941" s="269"/>
      <c r="B941" s="269"/>
      <c r="C941" s="269"/>
      <c r="D941" s="269"/>
      <c r="E941" s="269"/>
      <c r="F941" s="269"/>
      <c r="G941" s="269"/>
      <c r="H941" s="269"/>
      <c r="I941" s="269"/>
      <c r="J941" s="269"/>
      <c r="K941" s="269"/>
      <c r="L941" s="269"/>
      <c r="M941" s="268"/>
      <c r="N941" s="269"/>
      <c r="O941" s="269"/>
      <c r="P941" s="269"/>
      <c r="Q941" s="269"/>
      <c r="R941" s="269"/>
      <c r="S941" s="269"/>
      <c r="T941" s="269"/>
      <c r="U941" s="269"/>
      <c r="V941" s="269"/>
      <c r="W941" s="269"/>
      <c r="X941" s="269"/>
      <c r="Y941" s="269"/>
      <c r="Z941" s="269"/>
    </row>
    <row r="942" spans="1:26" ht="13.5" customHeight="1">
      <c r="A942" s="269"/>
      <c r="B942" s="269"/>
      <c r="C942" s="269"/>
      <c r="D942" s="269"/>
      <c r="E942" s="269"/>
      <c r="F942" s="269"/>
      <c r="G942" s="269"/>
      <c r="H942" s="269"/>
      <c r="I942" s="269"/>
      <c r="J942" s="269"/>
      <c r="K942" s="269"/>
      <c r="L942" s="269"/>
      <c r="M942" s="268"/>
      <c r="N942" s="269"/>
      <c r="O942" s="269"/>
      <c r="P942" s="269"/>
      <c r="Q942" s="269"/>
      <c r="R942" s="269"/>
      <c r="S942" s="269"/>
      <c r="T942" s="269"/>
      <c r="U942" s="269"/>
      <c r="V942" s="269"/>
      <c r="W942" s="269"/>
      <c r="X942" s="269"/>
      <c r="Y942" s="269"/>
      <c r="Z942" s="269"/>
    </row>
    <row r="943" spans="1:26" ht="13.5" customHeight="1">
      <c r="A943" s="269"/>
      <c r="B943" s="269"/>
      <c r="C943" s="269"/>
      <c r="D943" s="269"/>
      <c r="E943" s="269"/>
      <c r="F943" s="269"/>
      <c r="G943" s="269"/>
      <c r="H943" s="269"/>
      <c r="I943" s="269"/>
      <c r="J943" s="269"/>
      <c r="K943" s="269"/>
      <c r="L943" s="269"/>
      <c r="M943" s="268"/>
      <c r="N943" s="269"/>
      <c r="O943" s="269"/>
      <c r="P943" s="269"/>
      <c r="Q943" s="269"/>
      <c r="R943" s="269"/>
      <c r="S943" s="269"/>
      <c r="T943" s="269"/>
      <c r="U943" s="269"/>
      <c r="V943" s="269"/>
      <c r="W943" s="269"/>
      <c r="X943" s="269"/>
      <c r="Y943" s="269"/>
      <c r="Z943" s="269"/>
    </row>
    <row r="944" spans="1:26" ht="13.5" customHeight="1">
      <c r="A944" s="269"/>
      <c r="B944" s="269"/>
      <c r="C944" s="269"/>
      <c r="D944" s="269"/>
      <c r="E944" s="269"/>
      <c r="F944" s="269"/>
      <c r="G944" s="269"/>
      <c r="H944" s="269"/>
      <c r="I944" s="269"/>
      <c r="J944" s="269"/>
      <c r="K944" s="269"/>
      <c r="L944" s="269"/>
      <c r="M944" s="268"/>
      <c r="N944" s="269"/>
      <c r="O944" s="269"/>
      <c r="P944" s="269"/>
      <c r="Q944" s="269"/>
      <c r="R944" s="269"/>
      <c r="S944" s="269"/>
      <c r="T944" s="269"/>
      <c r="U944" s="269"/>
      <c r="V944" s="269"/>
      <c r="W944" s="269"/>
      <c r="X944" s="269"/>
      <c r="Y944" s="269"/>
      <c r="Z944" s="269"/>
    </row>
    <row r="945" spans="1:26" ht="13.5" customHeight="1">
      <c r="A945" s="269"/>
      <c r="B945" s="269"/>
      <c r="C945" s="269"/>
      <c r="D945" s="269"/>
      <c r="E945" s="269"/>
      <c r="F945" s="269"/>
      <c r="G945" s="269"/>
      <c r="H945" s="269"/>
      <c r="I945" s="269"/>
      <c r="J945" s="269"/>
      <c r="K945" s="269"/>
      <c r="L945" s="269"/>
      <c r="M945" s="268"/>
      <c r="N945" s="269"/>
      <c r="O945" s="269"/>
      <c r="P945" s="269"/>
      <c r="Q945" s="269"/>
      <c r="R945" s="269"/>
      <c r="S945" s="269"/>
      <c r="T945" s="269"/>
      <c r="U945" s="269"/>
      <c r="V945" s="269"/>
      <c r="W945" s="269"/>
      <c r="X945" s="269"/>
      <c r="Y945" s="269"/>
      <c r="Z945" s="269"/>
    </row>
    <row r="946" spans="1:26" ht="13.5" customHeight="1">
      <c r="A946" s="269"/>
      <c r="B946" s="269"/>
      <c r="C946" s="269"/>
      <c r="D946" s="269"/>
      <c r="E946" s="269"/>
      <c r="F946" s="269"/>
      <c r="G946" s="269"/>
      <c r="H946" s="269"/>
      <c r="I946" s="269"/>
      <c r="J946" s="269"/>
      <c r="K946" s="269"/>
      <c r="L946" s="269"/>
      <c r="M946" s="268"/>
      <c r="N946" s="269"/>
      <c r="O946" s="269"/>
      <c r="P946" s="269"/>
      <c r="Q946" s="269"/>
      <c r="R946" s="269"/>
      <c r="S946" s="269"/>
      <c r="T946" s="269"/>
      <c r="U946" s="269"/>
      <c r="V946" s="269"/>
      <c r="W946" s="269"/>
      <c r="X946" s="269"/>
      <c r="Y946" s="269"/>
      <c r="Z946" s="269"/>
    </row>
    <row r="947" spans="1:26" ht="13.5" customHeight="1">
      <c r="A947" s="269"/>
      <c r="B947" s="269"/>
      <c r="C947" s="269"/>
      <c r="D947" s="269"/>
      <c r="E947" s="269"/>
      <c r="F947" s="269"/>
      <c r="G947" s="269"/>
      <c r="H947" s="269"/>
      <c r="I947" s="269"/>
      <c r="J947" s="269"/>
      <c r="K947" s="269"/>
      <c r="L947" s="269"/>
      <c r="M947" s="268"/>
      <c r="N947" s="269"/>
      <c r="O947" s="269"/>
      <c r="P947" s="269"/>
      <c r="Q947" s="269"/>
      <c r="R947" s="269"/>
      <c r="S947" s="269"/>
      <c r="T947" s="269"/>
      <c r="U947" s="269"/>
      <c r="V947" s="269"/>
      <c r="W947" s="269"/>
      <c r="X947" s="269"/>
      <c r="Y947" s="269"/>
      <c r="Z947" s="269"/>
    </row>
    <row r="948" spans="1:26" ht="13.5" customHeight="1">
      <c r="A948" s="269"/>
      <c r="B948" s="269"/>
      <c r="C948" s="269"/>
      <c r="D948" s="269"/>
      <c r="E948" s="269"/>
      <c r="F948" s="269"/>
      <c r="G948" s="269"/>
      <c r="H948" s="269"/>
      <c r="I948" s="269"/>
      <c r="J948" s="269"/>
      <c r="K948" s="269"/>
      <c r="L948" s="269"/>
      <c r="M948" s="268"/>
      <c r="N948" s="269"/>
      <c r="O948" s="269"/>
      <c r="P948" s="269"/>
      <c r="Q948" s="269"/>
      <c r="R948" s="269"/>
      <c r="S948" s="269"/>
      <c r="T948" s="269"/>
      <c r="U948" s="269"/>
      <c r="V948" s="269"/>
      <c r="W948" s="269"/>
      <c r="X948" s="269"/>
      <c r="Y948" s="269"/>
      <c r="Z948" s="269"/>
    </row>
    <row r="949" spans="1:26" ht="13.5" customHeight="1">
      <c r="A949" s="269"/>
      <c r="B949" s="269"/>
      <c r="C949" s="269"/>
      <c r="D949" s="269"/>
      <c r="E949" s="269"/>
      <c r="F949" s="269"/>
      <c r="G949" s="269"/>
      <c r="H949" s="269"/>
      <c r="I949" s="269"/>
      <c r="J949" s="269"/>
      <c r="K949" s="269"/>
      <c r="L949" s="269"/>
      <c r="M949" s="268"/>
      <c r="N949" s="269"/>
      <c r="O949" s="269"/>
      <c r="P949" s="269"/>
      <c r="Q949" s="269"/>
      <c r="R949" s="269"/>
      <c r="S949" s="269"/>
      <c r="T949" s="269"/>
      <c r="U949" s="269"/>
      <c r="V949" s="269"/>
      <c r="W949" s="269"/>
      <c r="X949" s="269"/>
      <c r="Y949" s="269"/>
      <c r="Z949" s="269"/>
    </row>
    <row r="950" spans="1:26" ht="13.5" customHeight="1">
      <c r="A950" s="269"/>
      <c r="B950" s="269"/>
      <c r="C950" s="269"/>
      <c r="D950" s="269"/>
      <c r="E950" s="269"/>
      <c r="F950" s="269"/>
      <c r="G950" s="269"/>
      <c r="H950" s="269"/>
      <c r="I950" s="269"/>
      <c r="J950" s="269"/>
      <c r="K950" s="269"/>
      <c r="L950" s="269"/>
      <c r="M950" s="268"/>
      <c r="N950" s="269"/>
      <c r="O950" s="269"/>
      <c r="P950" s="269"/>
      <c r="Q950" s="269"/>
      <c r="R950" s="269"/>
      <c r="S950" s="269"/>
      <c r="T950" s="269"/>
      <c r="U950" s="269"/>
      <c r="V950" s="269"/>
      <c r="W950" s="269"/>
      <c r="X950" s="269"/>
      <c r="Y950" s="269"/>
      <c r="Z950" s="269"/>
    </row>
    <row r="951" spans="1:26" ht="13.5" customHeight="1">
      <c r="A951" s="269"/>
      <c r="B951" s="269"/>
      <c r="C951" s="269"/>
      <c r="D951" s="269"/>
      <c r="E951" s="269"/>
      <c r="F951" s="269"/>
      <c r="G951" s="269"/>
      <c r="H951" s="269"/>
      <c r="I951" s="269"/>
      <c r="J951" s="269"/>
      <c r="K951" s="269"/>
      <c r="L951" s="269"/>
      <c r="M951" s="268"/>
      <c r="N951" s="269"/>
      <c r="O951" s="269"/>
      <c r="P951" s="269"/>
      <c r="Q951" s="269"/>
      <c r="R951" s="269"/>
      <c r="S951" s="269"/>
      <c r="T951" s="269"/>
      <c r="U951" s="269"/>
      <c r="V951" s="269"/>
      <c r="W951" s="269"/>
      <c r="X951" s="269"/>
      <c r="Y951" s="269"/>
      <c r="Z951" s="269"/>
    </row>
    <row r="952" spans="1:26" ht="13.5" customHeight="1">
      <c r="A952" s="269"/>
      <c r="B952" s="269"/>
      <c r="C952" s="269"/>
      <c r="D952" s="269"/>
      <c r="E952" s="269"/>
      <c r="F952" s="269"/>
      <c r="G952" s="269"/>
      <c r="H952" s="269"/>
      <c r="I952" s="269"/>
      <c r="J952" s="269"/>
      <c r="K952" s="269"/>
      <c r="L952" s="269"/>
      <c r="M952" s="268"/>
      <c r="N952" s="269"/>
      <c r="O952" s="269"/>
      <c r="P952" s="269"/>
      <c r="Q952" s="269"/>
      <c r="R952" s="269"/>
      <c r="S952" s="269"/>
      <c r="T952" s="269"/>
      <c r="U952" s="269"/>
      <c r="V952" s="269"/>
      <c r="W952" s="269"/>
      <c r="X952" s="269"/>
      <c r="Y952" s="269"/>
      <c r="Z952" s="269"/>
    </row>
    <row r="953" spans="1:26" ht="13.5" customHeight="1">
      <c r="A953" s="269"/>
      <c r="B953" s="269"/>
      <c r="C953" s="269"/>
      <c r="D953" s="269"/>
      <c r="E953" s="269"/>
      <c r="F953" s="269"/>
      <c r="G953" s="269"/>
      <c r="H953" s="269"/>
      <c r="I953" s="269"/>
      <c r="J953" s="269"/>
      <c r="K953" s="269"/>
      <c r="L953" s="269"/>
      <c r="M953" s="268"/>
      <c r="N953" s="269"/>
      <c r="O953" s="269"/>
      <c r="P953" s="269"/>
      <c r="Q953" s="269"/>
      <c r="R953" s="269"/>
      <c r="S953" s="269"/>
      <c r="T953" s="269"/>
      <c r="U953" s="269"/>
      <c r="V953" s="269"/>
      <c r="W953" s="269"/>
      <c r="X953" s="269"/>
      <c r="Y953" s="269"/>
      <c r="Z953" s="269"/>
    </row>
    <row r="954" spans="1:26" ht="13.5" customHeight="1">
      <c r="A954" s="269"/>
      <c r="B954" s="269"/>
      <c r="C954" s="269"/>
      <c r="D954" s="269"/>
      <c r="E954" s="269"/>
      <c r="F954" s="269"/>
      <c r="G954" s="269"/>
      <c r="H954" s="269"/>
      <c r="I954" s="269"/>
      <c r="J954" s="269"/>
      <c r="K954" s="269"/>
      <c r="L954" s="269"/>
      <c r="M954" s="268"/>
      <c r="N954" s="269"/>
      <c r="O954" s="269"/>
      <c r="P954" s="269"/>
      <c r="Q954" s="269"/>
      <c r="R954" s="269"/>
      <c r="S954" s="269"/>
      <c r="T954" s="269"/>
      <c r="U954" s="269"/>
      <c r="V954" s="269"/>
      <c r="W954" s="269"/>
      <c r="X954" s="269"/>
      <c r="Y954" s="269"/>
      <c r="Z954" s="269"/>
    </row>
    <row r="955" spans="1:26" ht="13.5" customHeight="1">
      <c r="A955" s="269"/>
      <c r="B955" s="269"/>
      <c r="C955" s="269"/>
      <c r="D955" s="269"/>
      <c r="E955" s="269"/>
      <c r="F955" s="269"/>
      <c r="G955" s="269"/>
      <c r="H955" s="269"/>
      <c r="I955" s="269"/>
      <c r="J955" s="269"/>
      <c r="K955" s="269"/>
      <c r="L955" s="269"/>
      <c r="M955" s="268"/>
      <c r="N955" s="269"/>
      <c r="O955" s="269"/>
      <c r="P955" s="269"/>
      <c r="Q955" s="269"/>
      <c r="R955" s="269"/>
      <c r="S955" s="269"/>
      <c r="T955" s="269"/>
      <c r="U955" s="269"/>
      <c r="V955" s="269"/>
      <c r="W955" s="269"/>
      <c r="X955" s="269"/>
      <c r="Y955" s="269"/>
      <c r="Z955" s="269"/>
    </row>
    <row r="956" spans="1:26" ht="13.5" customHeight="1">
      <c r="A956" s="269"/>
      <c r="B956" s="269"/>
      <c r="C956" s="269"/>
      <c r="D956" s="269"/>
      <c r="E956" s="269"/>
      <c r="F956" s="269"/>
      <c r="G956" s="269"/>
      <c r="H956" s="269"/>
      <c r="I956" s="269"/>
      <c r="J956" s="269"/>
      <c r="K956" s="269"/>
      <c r="L956" s="269"/>
      <c r="M956" s="268"/>
      <c r="N956" s="269"/>
      <c r="O956" s="269"/>
      <c r="P956" s="269"/>
      <c r="Q956" s="269"/>
      <c r="R956" s="269"/>
      <c r="S956" s="269"/>
      <c r="T956" s="269"/>
      <c r="U956" s="269"/>
      <c r="V956" s="269"/>
      <c r="W956" s="269"/>
      <c r="X956" s="269"/>
      <c r="Y956" s="269"/>
      <c r="Z956" s="269"/>
    </row>
    <row r="957" spans="1:26" ht="13.5" customHeight="1">
      <c r="A957" s="269"/>
      <c r="B957" s="269"/>
      <c r="C957" s="269"/>
      <c r="D957" s="269"/>
      <c r="E957" s="269"/>
      <c r="F957" s="269"/>
      <c r="G957" s="269"/>
      <c r="H957" s="269"/>
      <c r="I957" s="269"/>
      <c r="J957" s="269"/>
      <c r="K957" s="269"/>
      <c r="L957" s="269"/>
      <c r="M957" s="268"/>
      <c r="N957" s="269"/>
      <c r="O957" s="269"/>
      <c r="P957" s="269"/>
      <c r="Q957" s="269"/>
      <c r="R957" s="269"/>
      <c r="S957" s="269"/>
      <c r="T957" s="269"/>
      <c r="U957" s="269"/>
      <c r="V957" s="269"/>
      <c r="W957" s="269"/>
      <c r="X957" s="269"/>
      <c r="Y957" s="269"/>
      <c r="Z957" s="269"/>
    </row>
    <row r="958" spans="1:26" ht="13.5" customHeight="1">
      <c r="A958" s="269"/>
      <c r="B958" s="269"/>
      <c r="C958" s="269"/>
      <c r="D958" s="269"/>
      <c r="E958" s="269"/>
      <c r="F958" s="269"/>
      <c r="G958" s="269"/>
      <c r="H958" s="269"/>
      <c r="I958" s="269"/>
      <c r="J958" s="269"/>
      <c r="K958" s="269"/>
      <c r="L958" s="269"/>
      <c r="M958" s="268"/>
      <c r="N958" s="269"/>
      <c r="O958" s="269"/>
      <c r="P958" s="269"/>
      <c r="Q958" s="269"/>
      <c r="R958" s="269"/>
      <c r="S958" s="269"/>
      <c r="T958" s="269"/>
      <c r="U958" s="269"/>
      <c r="V958" s="269"/>
      <c r="W958" s="269"/>
      <c r="X958" s="269"/>
      <c r="Y958" s="269"/>
      <c r="Z958" s="269"/>
    </row>
    <row r="959" spans="1:26" ht="13.5" customHeight="1">
      <c r="A959" s="269"/>
      <c r="B959" s="269"/>
      <c r="C959" s="269"/>
      <c r="D959" s="269"/>
      <c r="E959" s="269"/>
      <c r="F959" s="269"/>
      <c r="G959" s="269"/>
      <c r="H959" s="269"/>
      <c r="I959" s="269"/>
      <c r="J959" s="269"/>
      <c r="K959" s="269"/>
      <c r="L959" s="269"/>
      <c r="M959" s="268"/>
      <c r="N959" s="269"/>
      <c r="O959" s="269"/>
      <c r="P959" s="269"/>
      <c r="Q959" s="269"/>
      <c r="R959" s="269"/>
      <c r="S959" s="269"/>
      <c r="T959" s="269"/>
      <c r="U959" s="269"/>
      <c r="V959" s="269"/>
      <c r="W959" s="269"/>
      <c r="X959" s="269"/>
      <c r="Y959" s="269"/>
      <c r="Z959" s="269"/>
    </row>
    <row r="960" spans="1:26" ht="13.5" customHeight="1">
      <c r="A960" s="269"/>
      <c r="B960" s="269"/>
      <c r="C960" s="269"/>
      <c r="D960" s="269"/>
      <c r="E960" s="269"/>
      <c r="F960" s="269"/>
      <c r="G960" s="269"/>
      <c r="H960" s="269"/>
      <c r="I960" s="269"/>
      <c r="J960" s="269"/>
      <c r="K960" s="269"/>
      <c r="L960" s="269"/>
      <c r="M960" s="268"/>
      <c r="N960" s="269"/>
      <c r="O960" s="269"/>
      <c r="P960" s="269"/>
      <c r="Q960" s="269"/>
      <c r="R960" s="269"/>
      <c r="S960" s="269"/>
      <c r="T960" s="269"/>
      <c r="U960" s="269"/>
      <c r="V960" s="269"/>
      <c r="W960" s="269"/>
      <c r="X960" s="269"/>
      <c r="Y960" s="269"/>
      <c r="Z960" s="269"/>
    </row>
    <row r="961" spans="1:26" ht="13.5" customHeight="1">
      <c r="A961" s="269"/>
      <c r="B961" s="269"/>
      <c r="C961" s="269"/>
      <c r="D961" s="269"/>
      <c r="E961" s="269"/>
      <c r="F961" s="269"/>
      <c r="G961" s="269"/>
      <c r="H961" s="269"/>
      <c r="I961" s="269"/>
      <c r="J961" s="269"/>
      <c r="K961" s="269"/>
      <c r="L961" s="269"/>
      <c r="M961" s="268"/>
      <c r="N961" s="269"/>
      <c r="O961" s="269"/>
      <c r="P961" s="269"/>
      <c r="Q961" s="269"/>
      <c r="R961" s="269"/>
      <c r="S961" s="269"/>
      <c r="T961" s="269"/>
      <c r="U961" s="269"/>
      <c r="V961" s="269"/>
      <c r="W961" s="269"/>
      <c r="X961" s="269"/>
      <c r="Y961" s="269"/>
      <c r="Z961" s="269"/>
    </row>
    <row r="962" spans="1:26" ht="13.5" customHeight="1">
      <c r="A962" s="269"/>
      <c r="B962" s="269"/>
      <c r="C962" s="269"/>
      <c r="D962" s="269"/>
      <c r="E962" s="269"/>
      <c r="F962" s="269"/>
      <c r="G962" s="269"/>
      <c r="H962" s="269"/>
      <c r="I962" s="269"/>
      <c r="J962" s="269"/>
      <c r="K962" s="269"/>
      <c r="L962" s="269"/>
      <c r="M962" s="268"/>
      <c r="N962" s="269"/>
      <c r="O962" s="269"/>
      <c r="P962" s="269"/>
      <c r="Q962" s="269"/>
      <c r="R962" s="269"/>
      <c r="S962" s="269"/>
      <c r="T962" s="269"/>
      <c r="U962" s="269"/>
      <c r="V962" s="269"/>
      <c r="W962" s="269"/>
      <c r="X962" s="269"/>
      <c r="Y962" s="269"/>
      <c r="Z962" s="269"/>
    </row>
    <row r="963" spans="1:26" ht="13.5" customHeight="1">
      <c r="A963" s="269"/>
      <c r="B963" s="269"/>
      <c r="C963" s="269"/>
      <c r="D963" s="269"/>
      <c r="E963" s="269"/>
      <c r="F963" s="269"/>
      <c r="G963" s="269"/>
      <c r="H963" s="269"/>
      <c r="I963" s="269"/>
      <c r="J963" s="269"/>
      <c r="K963" s="269"/>
      <c r="L963" s="269"/>
      <c r="M963" s="268"/>
      <c r="N963" s="269"/>
      <c r="O963" s="269"/>
      <c r="P963" s="269"/>
      <c r="Q963" s="269"/>
      <c r="R963" s="269"/>
      <c r="S963" s="269"/>
      <c r="T963" s="269"/>
      <c r="U963" s="269"/>
      <c r="V963" s="269"/>
      <c r="W963" s="269"/>
      <c r="X963" s="269"/>
      <c r="Y963" s="269"/>
      <c r="Z963" s="269"/>
    </row>
    <row r="964" spans="1:26" ht="13.5" customHeight="1">
      <c r="A964" s="269"/>
      <c r="B964" s="269"/>
      <c r="C964" s="269"/>
      <c r="D964" s="269"/>
      <c r="E964" s="269"/>
      <c r="F964" s="269"/>
      <c r="G964" s="269"/>
      <c r="H964" s="269"/>
      <c r="I964" s="269"/>
      <c r="J964" s="269"/>
      <c r="K964" s="269"/>
      <c r="L964" s="269"/>
      <c r="M964" s="268"/>
      <c r="N964" s="269"/>
      <c r="O964" s="269"/>
      <c r="P964" s="269"/>
      <c r="Q964" s="269"/>
      <c r="R964" s="269"/>
      <c r="S964" s="269"/>
      <c r="T964" s="269"/>
      <c r="U964" s="269"/>
      <c r="V964" s="269"/>
      <c r="W964" s="269"/>
      <c r="X964" s="269"/>
      <c r="Y964" s="269"/>
      <c r="Z964" s="269"/>
    </row>
    <row r="965" spans="1:26" ht="13.5" customHeight="1">
      <c r="A965" s="269"/>
      <c r="B965" s="269"/>
      <c r="C965" s="269"/>
      <c r="D965" s="269"/>
      <c r="E965" s="269"/>
      <c r="F965" s="269"/>
      <c r="G965" s="269"/>
      <c r="H965" s="269"/>
      <c r="I965" s="269"/>
      <c r="J965" s="269"/>
      <c r="K965" s="269"/>
      <c r="L965" s="269"/>
      <c r="M965" s="268"/>
      <c r="N965" s="269"/>
      <c r="O965" s="269"/>
      <c r="P965" s="269"/>
      <c r="Q965" s="269"/>
      <c r="R965" s="269"/>
      <c r="S965" s="269"/>
      <c r="T965" s="269"/>
      <c r="U965" s="269"/>
      <c r="V965" s="269"/>
      <c r="W965" s="269"/>
      <c r="X965" s="269"/>
      <c r="Y965" s="269"/>
      <c r="Z965" s="269"/>
    </row>
    <row r="966" spans="1:26" ht="13.5" customHeight="1">
      <c r="A966" s="269"/>
      <c r="B966" s="269"/>
      <c r="C966" s="269"/>
      <c r="D966" s="269"/>
      <c r="E966" s="269"/>
      <c r="F966" s="269"/>
      <c r="G966" s="269"/>
      <c r="H966" s="269"/>
      <c r="I966" s="269"/>
      <c r="J966" s="269"/>
      <c r="K966" s="269"/>
      <c r="L966" s="269"/>
      <c r="M966" s="268"/>
      <c r="N966" s="269"/>
      <c r="O966" s="269"/>
      <c r="P966" s="269"/>
      <c r="Q966" s="269"/>
      <c r="R966" s="269"/>
      <c r="S966" s="269"/>
      <c r="T966" s="269"/>
      <c r="U966" s="269"/>
      <c r="V966" s="269"/>
      <c r="W966" s="269"/>
      <c r="X966" s="269"/>
      <c r="Y966" s="269"/>
      <c r="Z966" s="269"/>
    </row>
    <row r="967" spans="1:26" ht="13.5" customHeight="1">
      <c r="A967" s="269"/>
      <c r="B967" s="269"/>
      <c r="C967" s="269"/>
      <c r="D967" s="269"/>
      <c r="E967" s="269"/>
      <c r="F967" s="269"/>
      <c r="G967" s="269"/>
      <c r="H967" s="269"/>
      <c r="I967" s="269"/>
      <c r="J967" s="269"/>
      <c r="K967" s="269"/>
      <c r="L967" s="269"/>
      <c r="M967" s="268"/>
      <c r="N967" s="269"/>
      <c r="O967" s="269"/>
      <c r="P967" s="269"/>
      <c r="Q967" s="269"/>
      <c r="R967" s="269"/>
      <c r="S967" s="269"/>
      <c r="T967" s="269"/>
      <c r="U967" s="269"/>
      <c r="V967" s="269"/>
      <c r="W967" s="269"/>
      <c r="X967" s="269"/>
      <c r="Y967" s="269"/>
      <c r="Z967" s="269"/>
    </row>
    <row r="968" spans="1:26" ht="13.5" customHeight="1">
      <c r="A968" s="269"/>
      <c r="B968" s="269"/>
      <c r="C968" s="269"/>
      <c r="D968" s="269"/>
      <c r="E968" s="269"/>
      <c r="F968" s="269"/>
      <c r="G968" s="269"/>
      <c r="H968" s="269"/>
      <c r="I968" s="269"/>
      <c r="J968" s="269"/>
      <c r="K968" s="269"/>
      <c r="L968" s="269"/>
      <c r="M968" s="268"/>
      <c r="N968" s="269"/>
      <c r="O968" s="269"/>
      <c r="P968" s="269"/>
      <c r="Q968" s="269"/>
      <c r="R968" s="269"/>
      <c r="S968" s="269"/>
      <c r="T968" s="269"/>
      <c r="U968" s="269"/>
      <c r="V968" s="269"/>
      <c r="W968" s="269"/>
      <c r="X968" s="269"/>
      <c r="Y968" s="269"/>
      <c r="Z968" s="269"/>
    </row>
    <row r="969" spans="1:26" ht="13.5" customHeight="1">
      <c r="A969" s="269"/>
      <c r="B969" s="269"/>
      <c r="C969" s="269"/>
      <c r="D969" s="269"/>
      <c r="E969" s="269"/>
      <c r="F969" s="269"/>
      <c r="G969" s="269"/>
      <c r="H969" s="269"/>
      <c r="I969" s="269"/>
      <c r="J969" s="269"/>
      <c r="K969" s="269"/>
      <c r="L969" s="269"/>
      <c r="M969" s="268"/>
      <c r="N969" s="269"/>
      <c r="O969" s="269"/>
      <c r="P969" s="269"/>
      <c r="Q969" s="269"/>
      <c r="R969" s="269"/>
      <c r="S969" s="269"/>
      <c r="T969" s="269"/>
      <c r="U969" s="269"/>
      <c r="V969" s="269"/>
      <c r="W969" s="269"/>
      <c r="X969" s="269"/>
      <c r="Y969" s="269"/>
      <c r="Z969" s="269"/>
    </row>
    <row r="970" spans="1:26" ht="13.5" customHeight="1">
      <c r="A970" s="269"/>
      <c r="B970" s="269"/>
      <c r="C970" s="269"/>
      <c r="D970" s="269"/>
      <c r="E970" s="269"/>
      <c r="F970" s="269"/>
      <c r="G970" s="269"/>
      <c r="H970" s="269"/>
      <c r="I970" s="269"/>
      <c r="J970" s="269"/>
      <c r="K970" s="269"/>
      <c r="L970" s="269"/>
      <c r="M970" s="268"/>
      <c r="N970" s="269"/>
      <c r="O970" s="269"/>
      <c r="P970" s="269"/>
      <c r="Q970" s="269"/>
      <c r="R970" s="269"/>
      <c r="S970" s="269"/>
      <c r="T970" s="269"/>
      <c r="U970" s="269"/>
      <c r="V970" s="269"/>
      <c r="W970" s="269"/>
      <c r="X970" s="269"/>
      <c r="Y970" s="269"/>
      <c r="Z970" s="269"/>
    </row>
    <row r="971" spans="1:26" ht="13.5" customHeight="1">
      <c r="A971" s="269"/>
      <c r="B971" s="269"/>
      <c r="C971" s="269"/>
      <c r="D971" s="269"/>
      <c r="E971" s="269"/>
      <c r="F971" s="269"/>
      <c r="G971" s="269"/>
      <c r="H971" s="269"/>
      <c r="I971" s="269"/>
      <c r="J971" s="269"/>
      <c r="K971" s="269"/>
      <c r="L971" s="269"/>
      <c r="M971" s="268"/>
      <c r="N971" s="269"/>
      <c r="O971" s="269"/>
      <c r="P971" s="269"/>
      <c r="Q971" s="269"/>
      <c r="R971" s="269"/>
      <c r="S971" s="269"/>
      <c r="T971" s="269"/>
      <c r="U971" s="269"/>
      <c r="V971" s="269"/>
      <c r="W971" s="269"/>
      <c r="X971" s="269"/>
      <c r="Y971" s="269"/>
      <c r="Z971" s="269"/>
    </row>
    <row r="972" spans="1:26" ht="13.5" customHeight="1">
      <c r="A972" s="269"/>
      <c r="B972" s="269"/>
      <c r="C972" s="269"/>
      <c r="D972" s="269"/>
      <c r="E972" s="269"/>
      <c r="F972" s="269"/>
      <c r="G972" s="269"/>
      <c r="H972" s="269"/>
      <c r="I972" s="269"/>
      <c r="J972" s="269"/>
      <c r="K972" s="269"/>
      <c r="L972" s="269"/>
      <c r="M972" s="268"/>
      <c r="N972" s="269"/>
      <c r="O972" s="269"/>
      <c r="P972" s="269"/>
      <c r="Q972" s="269"/>
      <c r="R972" s="269"/>
      <c r="S972" s="269"/>
      <c r="T972" s="269"/>
      <c r="U972" s="269"/>
      <c r="V972" s="269"/>
      <c r="W972" s="269"/>
      <c r="X972" s="269"/>
      <c r="Y972" s="269"/>
      <c r="Z972" s="269"/>
    </row>
    <row r="973" spans="1:26" ht="13.5" customHeight="1">
      <c r="A973" s="269"/>
      <c r="B973" s="269"/>
      <c r="C973" s="269"/>
      <c r="D973" s="269"/>
      <c r="E973" s="269"/>
      <c r="F973" s="269"/>
      <c r="G973" s="269"/>
      <c r="H973" s="269"/>
      <c r="I973" s="269"/>
      <c r="J973" s="269"/>
      <c r="K973" s="269"/>
      <c r="L973" s="269"/>
      <c r="M973" s="268"/>
      <c r="N973" s="269"/>
      <c r="O973" s="269"/>
      <c r="P973" s="269"/>
      <c r="Q973" s="269"/>
      <c r="R973" s="269"/>
      <c r="S973" s="269"/>
      <c r="T973" s="269"/>
      <c r="U973" s="269"/>
      <c r="V973" s="269"/>
      <c r="W973" s="269"/>
      <c r="X973" s="269"/>
      <c r="Y973" s="269"/>
      <c r="Z973" s="269"/>
    </row>
    <row r="974" spans="1:26" ht="13.5" customHeight="1">
      <c r="A974" s="269"/>
      <c r="B974" s="269"/>
      <c r="C974" s="269"/>
      <c r="D974" s="269"/>
      <c r="E974" s="269"/>
      <c r="F974" s="269"/>
      <c r="G974" s="269"/>
      <c r="H974" s="269"/>
      <c r="I974" s="269"/>
      <c r="J974" s="269"/>
      <c r="K974" s="269"/>
      <c r="L974" s="269"/>
      <c r="M974" s="268"/>
      <c r="N974" s="269"/>
      <c r="O974" s="269"/>
      <c r="P974" s="269"/>
      <c r="Q974" s="269"/>
      <c r="R974" s="269"/>
      <c r="S974" s="269"/>
      <c r="T974" s="269"/>
      <c r="U974" s="269"/>
      <c r="V974" s="269"/>
      <c r="W974" s="269"/>
      <c r="X974" s="269"/>
      <c r="Y974" s="269"/>
      <c r="Z974" s="269"/>
    </row>
    <row r="975" spans="1:26" ht="13.5" customHeight="1">
      <c r="A975" s="269"/>
      <c r="B975" s="269"/>
      <c r="C975" s="269"/>
      <c r="D975" s="269"/>
      <c r="E975" s="269"/>
      <c r="F975" s="269"/>
      <c r="G975" s="269"/>
      <c r="H975" s="269"/>
      <c r="I975" s="269"/>
      <c r="J975" s="269"/>
      <c r="K975" s="269"/>
      <c r="L975" s="269"/>
      <c r="M975" s="268"/>
      <c r="N975" s="269"/>
      <c r="O975" s="269"/>
      <c r="P975" s="269"/>
      <c r="Q975" s="269"/>
      <c r="R975" s="269"/>
      <c r="S975" s="269"/>
      <c r="T975" s="269"/>
      <c r="U975" s="269"/>
      <c r="V975" s="269"/>
      <c r="W975" s="269"/>
      <c r="X975" s="269"/>
      <c r="Y975" s="269"/>
      <c r="Z975" s="269"/>
    </row>
    <row r="976" spans="1:26" ht="13.5" customHeight="1">
      <c r="A976" s="269"/>
      <c r="B976" s="269"/>
      <c r="C976" s="269"/>
      <c r="D976" s="269"/>
      <c r="E976" s="269"/>
      <c r="F976" s="269"/>
      <c r="G976" s="269"/>
      <c r="H976" s="269"/>
      <c r="I976" s="269"/>
      <c r="J976" s="269"/>
      <c r="K976" s="269"/>
      <c r="L976" s="269"/>
      <c r="M976" s="268"/>
      <c r="N976" s="269"/>
      <c r="O976" s="269"/>
      <c r="P976" s="269"/>
      <c r="Q976" s="269"/>
      <c r="R976" s="269"/>
      <c r="S976" s="269"/>
      <c r="T976" s="269"/>
      <c r="U976" s="269"/>
      <c r="V976" s="269"/>
      <c r="W976" s="269"/>
      <c r="X976" s="269"/>
      <c r="Y976" s="269"/>
      <c r="Z976" s="269"/>
    </row>
    <row r="977" spans="1:26" ht="13.5" customHeight="1">
      <c r="A977" s="269"/>
      <c r="B977" s="269"/>
      <c r="C977" s="269"/>
      <c r="D977" s="269"/>
      <c r="E977" s="269"/>
      <c r="F977" s="269"/>
      <c r="G977" s="269"/>
      <c r="H977" s="269"/>
      <c r="I977" s="269"/>
      <c r="J977" s="269"/>
      <c r="K977" s="269"/>
      <c r="L977" s="269"/>
      <c r="M977" s="268"/>
      <c r="N977" s="269"/>
      <c r="O977" s="269"/>
      <c r="P977" s="269"/>
      <c r="Q977" s="269"/>
      <c r="R977" s="269"/>
      <c r="S977" s="269"/>
      <c r="T977" s="269"/>
      <c r="U977" s="269"/>
      <c r="V977" s="269"/>
      <c r="W977" s="269"/>
      <c r="X977" s="269"/>
      <c r="Y977" s="269"/>
      <c r="Z977" s="269"/>
    </row>
    <row r="978" spans="1:26" ht="13.5" customHeight="1">
      <c r="A978" s="269"/>
      <c r="B978" s="269"/>
      <c r="C978" s="269"/>
      <c r="D978" s="269"/>
      <c r="E978" s="269"/>
      <c r="F978" s="269"/>
      <c r="G978" s="269"/>
      <c r="H978" s="269"/>
      <c r="I978" s="269"/>
      <c r="J978" s="269"/>
      <c r="K978" s="269"/>
      <c r="L978" s="269"/>
      <c r="M978" s="268"/>
      <c r="N978" s="269"/>
      <c r="O978" s="269"/>
      <c r="P978" s="269"/>
      <c r="Q978" s="269"/>
      <c r="R978" s="269"/>
      <c r="S978" s="269"/>
      <c r="T978" s="269"/>
      <c r="U978" s="269"/>
      <c r="V978" s="269"/>
      <c r="W978" s="269"/>
      <c r="X978" s="269"/>
      <c r="Y978" s="269"/>
      <c r="Z978" s="269"/>
    </row>
    <row r="979" spans="1:26" ht="13.5" customHeight="1">
      <c r="A979" s="269"/>
      <c r="B979" s="269"/>
      <c r="C979" s="269"/>
      <c r="D979" s="269"/>
      <c r="E979" s="269"/>
      <c r="F979" s="269"/>
      <c r="G979" s="269"/>
      <c r="H979" s="269"/>
      <c r="I979" s="269"/>
      <c r="J979" s="269"/>
      <c r="K979" s="269"/>
      <c r="L979" s="269"/>
      <c r="M979" s="268"/>
      <c r="N979" s="269"/>
      <c r="O979" s="269"/>
      <c r="P979" s="269"/>
      <c r="Q979" s="269"/>
      <c r="R979" s="269"/>
      <c r="S979" s="269"/>
      <c r="T979" s="269"/>
      <c r="U979" s="269"/>
      <c r="V979" s="269"/>
      <c r="W979" s="269"/>
      <c r="X979" s="269"/>
      <c r="Y979" s="269"/>
      <c r="Z979" s="269"/>
    </row>
    <row r="980" spans="1:26" ht="13.5" customHeight="1">
      <c r="A980" s="269"/>
      <c r="B980" s="269"/>
      <c r="C980" s="269"/>
      <c r="D980" s="269"/>
      <c r="E980" s="269"/>
      <c r="F980" s="269"/>
      <c r="G980" s="269"/>
      <c r="H980" s="269"/>
      <c r="I980" s="269"/>
      <c r="J980" s="269"/>
      <c r="K980" s="269"/>
      <c r="L980" s="269"/>
      <c r="M980" s="268"/>
      <c r="N980" s="269"/>
      <c r="O980" s="269"/>
      <c r="P980" s="269"/>
      <c r="Q980" s="269"/>
      <c r="R980" s="269"/>
      <c r="S980" s="269"/>
      <c r="T980" s="269"/>
      <c r="U980" s="269"/>
      <c r="V980" s="269"/>
      <c r="W980" s="269"/>
      <c r="X980" s="269"/>
      <c r="Y980" s="269"/>
      <c r="Z980" s="269"/>
    </row>
    <row r="981" spans="1:26" ht="13.5" customHeight="1">
      <c r="A981" s="269"/>
      <c r="B981" s="269"/>
      <c r="C981" s="269"/>
      <c r="D981" s="269"/>
      <c r="E981" s="269"/>
      <c r="F981" s="269"/>
      <c r="G981" s="269"/>
      <c r="H981" s="269"/>
      <c r="I981" s="269"/>
      <c r="J981" s="269"/>
      <c r="K981" s="269"/>
      <c r="L981" s="269"/>
      <c r="M981" s="268"/>
      <c r="N981" s="269"/>
      <c r="O981" s="269"/>
      <c r="P981" s="269"/>
      <c r="Q981" s="269"/>
      <c r="R981" s="269"/>
      <c r="S981" s="269"/>
      <c r="T981" s="269"/>
      <c r="U981" s="269"/>
      <c r="V981" s="269"/>
      <c r="W981" s="269"/>
      <c r="X981" s="269"/>
      <c r="Y981" s="269"/>
      <c r="Z981" s="269"/>
    </row>
    <row r="982" spans="1:26" ht="13.5" customHeight="1">
      <c r="A982" s="269"/>
      <c r="B982" s="269"/>
      <c r="C982" s="269"/>
      <c r="D982" s="269"/>
      <c r="E982" s="269"/>
      <c r="F982" s="269"/>
      <c r="G982" s="269"/>
      <c r="H982" s="269"/>
      <c r="I982" s="269"/>
      <c r="J982" s="269"/>
      <c r="K982" s="269"/>
      <c r="L982" s="269"/>
      <c r="M982" s="268"/>
      <c r="N982" s="269"/>
      <c r="O982" s="269"/>
      <c r="P982" s="269"/>
      <c r="Q982" s="269"/>
      <c r="R982" s="269"/>
      <c r="S982" s="269"/>
      <c r="T982" s="269"/>
      <c r="U982" s="269"/>
      <c r="V982" s="269"/>
      <c r="W982" s="269"/>
      <c r="X982" s="269"/>
      <c r="Y982" s="269"/>
      <c r="Z982" s="269"/>
    </row>
    <row r="983" spans="1:26" ht="13.5" customHeight="1">
      <c r="A983" s="269"/>
      <c r="B983" s="269"/>
      <c r="C983" s="269"/>
      <c r="D983" s="269"/>
      <c r="E983" s="269"/>
      <c r="F983" s="269"/>
      <c r="G983" s="269"/>
      <c r="H983" s="269"/>
      <c r="I983" s="269"/>
      <c r="J983" s="269"/>
      <c r="K983" s="269"/>
      <c r="L983" s="269"/>
      <c r="M983" s="268"/>
      <c r="N983" s="269"/>
      <c r="O983" s="269"/>
      <c r="P983" s="269"/>
      <c r="Q983" s="269"/>
      <c r="R983" s="269"/>
      <c r="S983" s="269"/>
      <c r="T983" s="269"/>
      <c r="U983" s="269"/>
      <c r="V983" s="269"/>
      <c r="W983" s="269"/>
      <c r="X983" s="269"/>
      <c r="Y983" s="269"/>
      <c r="Z983" s="269"/>
    </row>
    <row r="984" spans="1:26" ht="13.5" customHeight="1">
      <c r="A984" s="269"/>
      <c r="B984" s="269"/>
      <c r="C984" s="269"/>
      <c r="D984" s="269"/>
      <c r="E984" s="269"/>
      <c r="F984" s="269"/>
      <c r="G984" s="269"/>
      <c r="H984" s="269"/>
      <c r="I984" s="269"/>
      <c r="J984" s="269"/>
      <c r="K984" s="269"/>
      <c r="L984" s="269"/>
      <c r="M984" s="268"/>
      <c r="N984" s="269"/>
      <c r="O984" s="269"/>
      <c r="P984" s="269"/>
      <c r="Q984" s="269"/>
      <c r="R984" s="269"/>
      <c r="S984" s="269"/>
      <c r="T984" s="269"/>
      <c r="U984" s="269"/>
      <c r="V984" s="269"/>
      <c r="W984" s="269"/>
      <c r="X984" s="269"/>
      <c r="Y984" s="269"/>
      <c r="Z984" s="269"/>
    </row>
    <row r="985" spans="1:26" ht="13.5" customHeight="1">
      <c r="A985" s="269"/>
      <c r="B985" s="269"/>
      <c r="C985" s="269"/>
      <c r="D985" s="269"/>
      <c r="E985" s="269"/>
      <c r="F985" s="269"/>
      <c r="G985" s="269"/>
      <c r="H985" s="269"/>
      <c r="I985" s="269"/>
      <c r="J985" s="269"/>
      <c r="K985" s="269"/>
      <c r="L985" s="269"/>
      <c r="M985" s="268"/>
      <c r="N985" s="269"/>
      <c r="O985" s="269"/>
      <c r="P985" s="269"/>
      <c r="Q985" s="269"/>
      <c r="R985" s="269"/>
      <c r="S985" s="269"/>
      <c r="T985" s="269"/>
      <c r="U985" s="269"/>
      <c r="V985" s="269"/>
      <c r="W985" s="269"/>
      <c r="X985" s="269"/>
      <c r="Y985" s="269"/>
      <c r="Z985" s="269"/>
    </row>
    <row r="986" spans="1:26" ht="13.5" customHeight="1">
      <c r="A986" s="269"/>
      <c r="B986" s="269"/>
      <c r="C986" s="269"/>
      <c r="D986" s="269"/>
      <c r="E986" s="269"/>
      <c r="F986" s="269"/>
      <c r="G986" s="269"/>
      <c r="H986" s="269"/>
      <c r="I986" s="269"/>
      <c r="J986" s="269"/>
      <c r="K986" s="269"/>
      <c r="L986" s="269"/>
      <c r="M986" s="268"/>
      <c r="N986" s="269"/>
      <c r="O986" s="269"/>
      <c r="P986" s="269"/>
      <c r="Q986" s="269"/>
      <c r="R986" s="269"/>
      <c r="S986" s="269"/>
      <c r="T986" s="269"/>
      <c r="U986" s="269"/>
      <c r="V986" s="269"/>
      <c r="W986" s="269"/>
      <c r="X986" s="269"/>
      <c r="Y986" s="269"/>
      <c r="Z986" s="269"/>
    </row>
    <row r="987" spans="1:26" ht="13.5" customHeight="1">
      <c r="A987" s="269"/>
      <c r="B987" s="269"/>
      <c r="C987" s="269"/>
      <c r="D987" s="269"/>
      <c r="E987" s="269"/>
      <c r="F987" s="269"/>
      <c r="G987" s="269"/>
      <c r="H987" s="269"/>
      <c r="I987" s="269"/>
      <c r="J987" s="269"/>
      <c r="K987" s="269"/>
      <c r="L987" s="269"/>
      <c r="M987" s="268"/>
      <c r="N987" s="269"/>
      <c r="O987" s="269"/>
      <c r="P987" s="269"/>
      <c r="Q987" s="269"/>
      <c r="R987" s="269"/>
      <c r="S987" s="269"/>
      <c r="T987" s="269"/>
      <c r="U987" s="269"/>
      <c r="V987" s="269"/>
      <c r="W987" s="269"/>
      <c r="X987" s="269"/>
      <c r="Y987" s="269"/>
      <c r="Z987" s="269"/>
    </row>
    <row r="988" spans="1:26" ht="13.5" customHeight="1">
      <c r="A988" s="269"/>
      <c r="B988" s="269"/>
      <c r="C988" s="269"/>
      <c r="D988" s="269"/>
      <c r="E988" s="269"/>
      <c r="F988" s="269"/>
      <c r="G988" s="269"/>
      <c r="H988" s="269"/>
      <c r="I988" s="269"/>
      <c r="J988" s="269"/>
      <c r="K988" s="269"/>
      <c r="L988" s="269"/>
      <c r="M988" s="268"/>
      <c r="N988" s="269"/>
      <c r="O988" s="269"/>
      <c r="P988" s="269"/>
      <c r="Q988" s="269"/>
      <c r="R988" s="269"/>
      <c r="S988" s="269"/>
      <c r="T988" s="269"/>
      <c r="U988" s="269"/>
      <c r="V988" s="269"/>
      <c r="W988" s="269"/>
      <c r="X988" s="269"/>
      <c r="Y988" s="269"/>
      <c r="Z988" s="269"/>
    </row>
    <row r="989" spans="1:26" ht="13.5" customHeight="1">
      <c r="A989" s="269"/>
      <c r="B989" s="269"/>
      <c r="C989" s="269"/>
      <c r="D989" s="269"/>
      <c r="E989" s="269"/>
      <c r="F989" s="269"/>
      <c r="G989" s="269"/>
      <c r="H989" s="269"/>
      <c r="I989" s="269"/>
      <c r="J989" s="269"/>
      <c r="K989" s="269"/>
      <c r="L989" s="269"/>
      <c r="M989" s="268"/>
      <c r="N989" s="269"/>
      <c r="O989" s="269"/>
      <c r="P989" s="269"/>
      <c r="Q989" s="269"/>
      <c r="R989" s="269"/>
      <c r="S989" s="269"/>
      <c r="T989" s="269"/>
      <c r="U989" s="269"/>
      <c r="V989" s="269"/>
      <c r="W989" s="269"/>
      <c r="X989" s="269"/>
      <c r="Y989" s="269"/>
      <c r="Z989" s="269"/>
    </row>
    <row r="990" spans="1:26" ht="13.5" customHeight="1">
      <c r="A990" s="269"/>
      <c r="B990" s="269"/>
      <c r="C990" s="269"/>
      <c r="D990" s="269"/>
      <c r="E990" s="269"/>
      <c r="F990" s="269"/>
      <c r="G990" s="269"/>
      <c r="H990" s="269"/>
      <c r="I990" s="269"/>
      <c r="J990" s="269"/>
      <c r="K990" s="269"/>
      <c r="L990" s="269"/>
      <c r="M990" s="268"/>
      <c r="N990" s="269"/>
      <c r="O990" s="269"/>
      <c r="P990" s="269"/>
      <c r="Q990" s="269"/>
      <c r="R990" s="269"/>
      <c r="S990" s="269"/>
      <c r="T990" s="269"/>
      <c r="U990" s="269"/>
      <c r="V990" s="269"/>
      <c r="W990" s="269"/>
      <c r="X990" s="269"/>
      <c r="Y990" s="269"/>
      <c r="Z990" s="269"/>
    </row>
    <row r="991" spans="1:26" ht="13.5" customHeight="1">
      <c r="A991" s="269"/>
      <c r="B991" s="269"/>
      <c r="C991" s="269"/>
      <c r="D991" s="269"/>
      <c r="E991" s="269"/>
      <c r="F991" s="269"/>
      <c r="G991" s="269"/>
      <c r="H991" s="269"/>
      <c r="I991" s="269"/>
      <c r="J991" s="269"/>
      <c r="K991" s="269"/>
      <c r="L991" s="269"/>
      <c r="M991" s="268"/>
      <c r="N991" s="269"/>
      <c r="O991" s="269"/>
      <c r="P991" s="269"/>
      <c r="Q991" s="269"/>
      <c r="R991" s="269"/>
      <c r="S991" s="269"/>
      <c r="T991" s="269"/>
      <c r="U991" s="269"/>
      <c r="V991" s="269"/>
      <c r="W991" s="269"/>
      <c r="X991" s="269"/>
      <c r="Y991" s="269"/>
      <c r="Z991" s="269"/>
    </row>
    <row r="992" spans="1:26" ht="13.5" customHeight="1">
      <c r="A992" s="269"/>
      <c r="B992" s="269"/>
      <c r="C992" s="269"/>
      <c r="D992" s="269"/>
      <c r="E992" s="269"/>
      <c r="F992" s="269"/>
      <c r="G992" s="269"/>
      <c r="H992" s="269"/>
      <c r="I992" s="269"/>
      <c r="J992" s="269"/>
      <c r="K992" s="269"/>
      <c r="L992" s="269"/>
      <c r="M992" s="268"/>
      <c r="N992" s="269"/>
      <c r="O992" s="269"/>
      <c r="P992" s="269"/>
      <c r="Q992" s="269"/>
      <c r="R992" s="269"/>
      <c r="S992" s="269"/>
      <c r="T992" s="269"/>
      <c r="U992" s="269"/>
      <c r="V992" s="269"/>
      <c r="W992" s="269"/>
      <c r="X992" s="269"/>
      <c r="Y992" s="269"/>
      <c r="Z992" s="269"/>
    </row>
    <row r="993" spans="1:26" ht="13.5" customHeight="1">
      <c r="A993" s="269"/>
      <c r="B993" s="269"/>
      <c r="C993" s="269"/>
      <c r="D993" s="269"/>
      <c r="E993" s="269"/>
      <c r="F993" s="269"/>
      <c r="G993" s="269"/>
      <c r="H993" s="269"/>
      <c r="I993" s="269"/>
      <c r="J993" s="269"/>
      <c r="K993" s="269"/>
      <c r="L993" s="269"/>
      <c r="M993" s="268"/>
      <c r="N993" s="269"/>
      <c r="O993" s="269"/>
      <c r="P993" s="269"/>
      <c r="Q993" s="269"/>
      <c r="R993" s="269"/>
      <c r="S993" s="269"/>
      <c r="T993" s="269"/>
      <c r="U993" s="269"/>
      <c r="V993" s="269"/>
      <c r="W993" s="269"/>
      <c r="X993" s="269"/>
      <c r="Y993" s="269"/>
      <c r="Z993" s="269"/>
    </row>
    <row r="994" spans="1:26" ht="13.5" customHeight="1">
      <c r="A994" s="269"/>
      <c r="B994" s="269"/>
      <c r="C994" s="269"/>
      <c r="D994" s="269"/>
      <c r="E994" s="269"/>
      <c r="F994" s="269"/>
      <c r="G994" s="269"/>
      <c r="H994" s="269"/>
      <c r="I994" s="269"/>
      <c r="J994" s="269"/>
      <c r="K994" s="269"/>
      <c r="L994" s="269"/>
      <c r="M994" s="268"/>
      <c r="N994" s="269"/>
      <c r="O994" s="269"/>
      <c r="P994" s="269"/>
      <c r="Q994" s="269"/>
      <c r="R994" s="269"/>
      <c r="S994" s="269"/>
      <c r="T994" s="269"/>
      <c r="U994" s="269"/>
      <c r="V994" s="269"/>
      <c r="W994" s="269"/>
      <c r="X994" s="269"/>
      <c r="Y994" s="269"/>
      <c r="Z994" s="269"/>
    </row>
    <row r="995" spans="1:26" ht="13.5" customHeight="1">
      <c r="A995" s="269"/>
      <c r="B995" s="269"/>
      <c r="C995" s="269"/>
      <c r="D995" s="269"/>
      <c r="E995" s="269"/>
      <c r="F995" s="269"/>
      <c r="G995" s="269"/>
      <c r="H995" s="269"/>
      <c r="I995" s="269"/>
      <c r="J995" s="269"/>
      <c r="K995" s="269"/>
      <c r="L995" s="269"/>
      <c r="M995" s="268"/>
      <c r="N995" s="269"/>
      <c r="O995" s="269"/>
      <c r="P995" s="269"/>
      <c r="Q995" s="269"/>
      <c r="R995" s="269"/>
      <c r="S995" s="269"/>
      <c r="T995" s="269"/>
      <c r="U995" s="269"/>
      <c r="V995" s="269"/>
      <c r="W995" s="269"/>
      <c r="X995" s="269"/>
      <c r="Y995" s="269"/>
      <c r="Z995" s="269"/>
    </row>
    <row r="996" spans="1:26" ht="13.5" customHeight="1">
      <c r="A996" s="269"/>
      <c r="B996" s="269"/>
      <c r="C996" s="269"/>
      <c r="D996" s="269"/>
      <c r="E996" s="269"/>
      <c r="F996" s="269"/>
      <c r="G996" s="269"/>
      <c r="H996" s="269"/>
      <c r="I996" s="269"/>
      <c r="J996" s="269"/>
      <c r="K996" s="269"/>
      <c r="L996" s="269"/>
      <c r="M996" s="268"/>
      <c r="N996" s="269"/>
      <c r="O996" s="269"/>
      <c r="P996" s="269"/>
      <c r="Q996" s="269"/>
      <c r="R996" s="269"/>
      <c r="S996" s="269"/>
      <c r="T996" s="269"/>
      <c r="U996" s="269"/>
      <c r="V996" s="269"/>
      <c r="W996" s="269"/>
      <c r="X996" s="269"/>
      <c r="Y996" s="269"/>
      <c r="Z996" s="269"/>
    </row>
    <row r="997" spans="1:26" ht="13.5" customHeight="1">
      <c r="A997" s="269"/>
      <c r="B997" s="269"/>
      <c r="C997" s="269"/>
      <c r="D997" s="269"/>
      <c r="E997" s="269"/>
      <c r="F997" s="269"/>
      <c r="G997" s="269"/>
      <c r="H997" s="269"/>
      <c r="I997" s="269"/>
      <c r="J997" s="269"/>
      <c r="K997" s="269"/>
      <c r="L997" s="269"/>
      <c r="M997" s="268"/>
      <c r="N997" s="269"/>
      <c r="O997" s="269"/>
      <c r="P997" s="269"/>
      <c r="Q997" s="269"/>
      <c r="R997" s="269"/>
      <c r="S997" s="269"/>
      <c r="T997" s="269"/>
      <c r="U997" s="269"/>
      <c r="V997" s="269"/>
      <c r="W997" s="269"/>
      <c r="X997" s="269"/>
      <c r="Y997" s="269"/>
      <c r="Z997" s="269"/>
    </row>
    <row r="998" spans="1:26" ht="13.5" customHeight="1">
      <c r="A998" s="269"/>
      <c r="B998" s="269"/>
      <c r="C998" s="269"/>
      <c r="D998" s="269"/>
      <c r="E998" s="269"/>
      <c r="F998" s="269"/>
      <c r="G998" s="269"/>
      <c r="H998" s="269"/>
      <c r="I998" s="269"/>
      <c r="J998" s="269"/>
      <c r="K998" s="269"/>
      <c r="L998" s="269"/>
      <c r="M998" s="268"/>
      <c r="N998" s="269"/>
      <c r="O998" s="269"/>
      <c r="P998" s="269"/>
      <c r="Q998" s="269"/>
      <c r="R998" s="269"/>
      <c r="S998" s="269"/>
      <c r="T998" s="269"/>
      <c r="U998" s="269"/>
      <c r="V998" s="269"/>
      <c r="W998" s="269"/>
      <c r="X998" s="269"/>
      <c r="Y998" s="269"/>
      <c r="Z998" s="269"/>
    </row>
    <row r="999" spans="1:26" ht="13.5" customHeight="1">
      <c r="A999" s="269"/>
      <c r="B999" s="269"/>
      <c r="C999" s="269"/>
      <c r="D999" s="269"/>
      <c r="E999" s="269"/>
      <c r="F999" s="269"/>
      <c r="G999" s="269"/>
      <c r="H999" s="269"/>
      <c r="I999" s="269"/>
      <c r="J999" s="269"/>
      <c r="K999" s="269"/>
      <c r="L999" s="269"/>
      <c r="M999" s="268"/>
      <c r="N999" s="269"/>
      <c r="O999" s="269"/>
      <c r="P999" s="269"/>
      <c r="Q999" s="269"/>
      <c r="R999" s="269"/>
      <c r="S999" s="269"/>
      <c r="T999" s="269"/>
      <c r="U999" s="269"/>
      <c r="V999" s="269"/>
      <c r="W999" s="269"/>
      <c r="X999" s="269"/>
      <c r="Y999" s="269"/>
      <c r="Z999" s="269"/>
    </row>
    <row r="1000" spans="1:26" ht="13.5" customHeight="1">
      <c r="A1000" s="269"/>
      <c r="B1000" s="269"/>
      <c r="C1000" s="269"/>
      <c r="D1000" s="269"/>
      <c r="E1000" s="269"/>
      <c r="F1000" s="269"/>
      <c r="G1000" s="269"/>
      <c r="H1000" s="269"/>
      <c r="I1000" s="269"/>
      <c r="J1000" s="269"/>
      <c r="K1000" s="269"/>
      <c r="L1000" s="269"/>
      <c r="M1000" s="268"/>
      <c r="N1000" s="269"/>
      <c r="O1000" s="269"/>
      <c r="P1000" s="269"/>
      <c r="Q1000" s="269"/>
      <c r="R1000" s="269"/>
      <c r="S1000" s="269"/>
      <c r="T1000" s="269"/>
      <c r="U1000" s="269"/>
      <c r="V1000" s="269"/>
      <c r="W1000" s="269"/>
      <c r="X1000" s="269"/>
      <c r="Y1000" s="269"/>
      <c r="Z1000" s="269"/>
    </row>
  </sheetData>
  <mergeCells count="11">
    <mergeCell ref="A21:C21"/>
    <mergeCell ref="A25:C25"/>
    <mergeCell ref="A27:C27"/>
    <mergeCell ref="A29:C29"/>
    <mergeCell ref="A1:K1"/>
    <mergeCell ref="A5:H5"/>
    <mergeCell ref="A11:C11"/>
    <mergeCell ref="A13:C13"/>
    <mergeCell ref="A15:C15"/>
    <mergeCell ref="A17:C17"/>
    <mergeCell ref="A19:C19"/>
  </mergeCells>
  <pageMargins left="0.7" right="0.7" top="0.75" bottom="0.75" header="0" footer="0"/>
  <pageSetup orientation="landscape"/>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F1000"/>
  <sheetViews>
    <sheetView workbookViewId="0">
      <selection activeCell="A115" sqref="A115"/>
    </sheetView>
  </sheetViews>
  <sheetFormatPr defaultColWidth="14.453125" defaultRowHeight="15" customHeight="1"/>
  <cols>
    <col min="1" max="1" width="8.6328125" customWidth="1"/>
    <col min="2" max="2" width="44.453125" customWidth="1"/>
    <col min="3" max="26" width="8.6328125" customWidth="1"/>
  </cols>
  <sheetData>
    <row r="1" spans="1:6" ht="14.25" customHeight="1">
      <c r="A1" s="149" t="s">
        <v>1052</v>
      </c>
    </row>
    <row r="2" spans="1:6" ht="14.25" customHeight="1">
      <c r="A2" s="5" t="s">
        <v>1053</v>
      </c>
    </row>
    <row r="3" spans="1:6" ht="14.25" customHeight="1">
      <c r="A3" s="5" t="s">
        <v>1054</v>
      </c>
    </row>
    <row r="4" spans="1:6" ht="14.25" customHeight="1"/>
    <row r="5" spans="1:6" ht="14.25" customHeight="1">
      <c r="D5" s="2" t="s">
        <v>3</v>
      </c>
      <c r="E5" s="2" t="s">
        <v>3</v>
      </c>
      <c r="F5" s="4"/>
    </row>
    <row r="6" spans="1:6" ht="14.25" customHeight="1">
      <c r="A6" s="4" t="s">
        <v>1055</v>
      </c>
    </row>
    <row r="7" spans="1:6" ht="14.25" customHeight="1">
      <c r="B7" s="5" t="s">
        <v>1056</v>
      </c>
      <c r="D7" s="6">
        <v>20000</v>
      </c>
    </row>
    <row r="8" spans="1:6" ht="14.25" customHeight="1">
      <c r="B8" s="5" t="s">
        <v>35</v>
      </c>
      <c r="D8" s="6">
        <f>+'I &amp; E, Balance sheet 21'!H82</f>
        <v>19679.8</v>
      </c>
    </row>
    <row r="9" spans="1:6" ht="14.25" customHeight="1">
      <c r="B9" s="5" t="s">
        <v>1057</v>
      </c>
      <c r="D9" s="6"/>
    </row>
    <row r="10" spans="1:6" ht="14.25" customHeight="1">
      <c r="B10" s="5" t="s">
        <v>1058</v>
      </c>
      <c r="D10" s="6"/>
    </row>
    <row r="11" spans="1:6" ht="14.25" customHeight="1">
      <c r="B11" s="5" t="s">
        <v>1059</v>
      </c>
      <c r="D11" s="6"/>
    </row>
    <row r="12" spans="1:6" ht="14.25" customHeight="1">
      <c r="B12" s="5" t="s">
        <v>1060</v>
      </c>
      <c r="D12" s="6"/>
    </row>
    <row r="13" spans="1:6" ht="14.25" customHeight="1">
      <c r="B13" s="5" t="s">
        <v>1061</v>
      </c>
      <c r="D13" s="7"/>
    </row>
    <row r="14" spans="1:6" ht="14.25" customHeight="1">
      <c r="E14" s="6">
        <f>SUM(D7:D13)</f>
        <v>39679.800000000003</v>
      </c>
    </row>
    <row r="15" spans="1:6" ht="14.25" customHeight="1">
      <c r="E15" s="6"/>
    </row>
    <row r="16" spans="1:6" ht="14.25" customHeight="1">
      <c r="A16" s="4" t="s">
        <v>1062</v>
      </c>
      <c r="E16" s="6">
        <f>+'I &amp; E, Balance sheet 21'!I77</f>
        <v>31669.280000000006</v>
      </c>
    </row>
    <row r="17" spans="1:5" ht="14.25" customHeight="1">
      <c r="E17" s="6"/>
    </row>
    <row r="18" spans="1:5" ht="14.25" customHeight="1">
      <c r="A18" s="4" t="s">
        <v>1063</v>
      </c>
      <c r="E18" s="17">
        <f>SUM(E7:E17)</f>
        <v>71349.080000000016</v>
      </c>
    </row>
    <row r="19" spans="1:5" ht="14.25" customHeight="1">
      <c r="E19" s="6"/>
    </row>
    <row r="20" spans="1:5" ht="14.25" customHeight="1">
      <c r="A20" s="4" t="s">
        <v>1064</v>
      </c>
      <c r="E20" s="6"/>
    </row>
    <row r="21" spans="1:5" ht="14.25" customHeight="1">
      <c r="E21" s="6"/>
    </row>
    <row r="22" spans="1:5" ht="14.25" customHeight="1">
      <c r="A22" s="5" t="s">
        <v>1065</v>
      </c>
      <c r="E22" s="6"/>
    </row>
    <row r="23" spans="1:5" ht="14.25" customHeight="1"/>
    <row r="24" spans="1:5" ht="14.25" customHeight="1">
      <c r="A24" s="5" t="s">
        <v>1066</v>
      </c>
    </row>
    <row r="25" spans="1:5" ht="14.25" customHeight="1"/>
    <row r="26" spans="1:5" ht="14.25" customHeight="1">
      <c r="A26" s="5" t="s">
        <v>1067</v>
      </c>
    </row>
    <row r="27" spans="1:5" ht="14.25" customHeight="1"/>
    <row r="28" spans="1:5" ht="14.25" customHeight="1">
      <c r="A28" s="5" t="s">
        <v>1068</v>
      </c>
    </row>
    <row r="29" spans="1:5" ht="14.25" customHeight="1">
      <c r="A29" s="5" t="s">
        <v>1069</v>
      </c>
    </row>
    <row r="30" spans="1:5" ht="14.25" customHeight="1"/>
    <row r="31" spans="1:5" ht="14.25" customHeight="1"/>
    <row r="32" spans="1:5"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 right="0.7" top="0.75" bottom="0.75" header="0" footer="0"/>
  <pageSetup paperSize="9" orientation="portrai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BDD6EE"/>
  </sheetPr>
  <dimension ref="A1:AK1000"/>
  <sheetViews>
    <sheetView workbookViewId="0">
      <pane ySplit="2" topLeftCell="A3" activePane="bottomLeft" state="frozen"/>
      <selection activeCell="A115" sqref="A115"/>
      <selection pane="bottomLeft" activeCell="A115" sqref="A115"/>
    </sheetView>
  </sheetViews>
  <sheetFormatPr defaultColWidth="14.453125" defaultRowHeight="15" customHeight="1"/>
  <cols>
    <col min="1" max="1" width="56.90625" customWidth="1"/>
    <col min="2" max="2" width="13.08984375" customWidth="1"/>
    <col min="3" max="3" width="12.54296875" customWidth="1"/>
    <col min="4" max="4" width="12.6328125" customWidth="1"/>
    <col min="5" max="5" width="16.54296875" customWidth="1"/>
    <col min="6" max="6" width="10.453125" customWidth="1"/>
    <col min="7" max="7" width="9.90625" customWidth="1"/>
    <col min="8" max="8" width="10.6328125" customWidth="1"/>
    <col min="9" max="9" width="13.08984375" customWidth="1"/>
    <col min="10" max="10" width="10.453125" customWidth="1"/>
    <col min="11" max="11" width="11.54296875" customWidth="1"/>
    <col min="12" max="12" width="11.90625" customWidth="1"/>
    <col min="13" max="13" width="8.6328125" customWidth="1"/>
    <col min="14" max="14" width="10.453125" customWidth="1"/>
    <col min="15" max="15" width="10.36328125" customWidth="1"/>
    <col min="16" max="16" width="8.6328125" customWidth="1"/>
    <col min="17" max="17" width="11" customWidth="1"/>
    <col min="18" max="18" width="9.54296875" customWidth="1"/>
    <col min="19" max="19" width="8.6328125" customWidth="1"/>
    <col min="20" max="21" width="10.54296875" customWidth="1"/>
    <col min="22" max="22" width="8.6328125" customWidth="1"/>
    <col min="23" max="23" width="12.90625" customWidth="1"/>
    <col min="24" max="25" width="8.6328125" customWidth="1"/>
    <col min="26" max="26" width="34.453125" customWidth="1"/>
    <col min="27" max="27" width="19.54296875" customWidth="1"/>
    <col min="28" max="37" width="8.6328125" customWidth="1"/>
  </cols>
  <sheetData>
    <row r="1" spans="1:37" ht="14.25" customHeight="1">
      <c r="A1" s="88" t="s">
        <v>0</v>
      </c>
      <c r="E1" s="2"/>
      <c r="F1" s="2"/>
      <c r="G1" s="2">
        <v>1</v>
      </c>
      <c r="H1" s="2">
        <v>2</v>
      </c>
      <c r="I1" s="2">
        <v>3</v>
      </c>
      <c r="J1" s="2">
        <v>4</v>
      </c>
      <c r="K1" s="2">
        <v>5</v>
      </c>
      <c r="L1" s="2">
        <v>6</v>
      </c>
      <c r="M1" s="2">
        <v>7</v>
      </c>
      <c r="N1" s="2">
        <v>8</v>
      </c>
      <c r="O1" s="2">
        <v>9</v>
      </c>
      <c r="P1" s="2">
        <v>10</v>
      </c>
      <c r="Q1" s="2">
        <v>11</v>
      </c>
      <c r="R1" s="2">
        <v>12</v>
      </c>
      <c r="S1" s="2">
        <v>13</v>
      </c>
    </row>
    <row r="2" spans="1:37" ht="14.25" customHeight="1">
      <c r="A2" s="2"/>
      <c r="B2" s="2" t="s">
        <v>194</v>
      </c>
      <c r="C2" s="2" t="s">
        <v>167</v>
      </c>
      <c r="D2" s="2" t="s">
        <v>195</v>
      </c>
      <c r="E2" s="2" t="s">
        <v>196</v>
      </c>
      <c r="F2" s="2" t="s">
        <v>162</v>
      </c>
      <c r="G2" s="89" t="s">
        <v>197</v>
      </c>
      <c r="H2" s="89" t="s">
        <v>198</v>
      </c>
      <c r="I2" s="89" t="s">
        <v>199</v>
      </c>
      <c r="J2" s="89" t="s">
        <v>200</v>
      </c>
      <c r="K2" s="89" t="s">
        <v>201</v>
      </c>
      <c r="L2" s="89" t="s">
        <v>202</v>
      </c>
      <c r="M2" s="89" t="s">
        <v>203</v>
      </c>
      <c r="N2" s="89" t="s">
        <v>204</v>
      </c>
      <c r="O2" s="89" t="s">
        <v>205</v>
      </c>
      <c r="P2" s="89" t="s">
        <v>206</v>
      </c>
      <c r="Q2" s="89" t="s">
        <v>50</v>
      </c>
      <c r="R2" s="89" t="s">
        <v>207</v>
      </c>
      <c r="S2" s="89" t="s">
        <v>208</v>
      </c>
      <c r="T2" s="2" t="s">
        <v>92</v>
      </c>
      <c r="U2" s="2"/>
      <c r="V2" s="2"/>
      <c r="W2" s="2"/>
      <c r="X2" s="2"/>
      <c r="Y2" s="2"/>
      <c r="Z2" s="2"/>
      <c r="AA2" s="2"/>
      <c r="AB2" s="2"/>
      <c r="AC2" s="2"/>
      <c r="AD2" s="2"/>
      <c r="AE2" s="2"/>
      <c r="AF2" s="2"/>
      <c r="AG2" s="2"/>
      <c r="AH2" s="2"/>
      <c r="AI2" s="2"/>
      <c r="AJ2" s="2"/>
      <c r="AK2" s="2"/>
    </row>
    <row r="3" spans="1:37" ht="14.25" customHeight="1">
      <c r="A3" s="76" t="s">
        <v>209</v>
      </c>
      <c r="B3" s="90">
        <v>39.85</v>
      </c>
      <c r="C3" s="90">
        <v>7.97</v>
      </c>
      <c r="D3" s="90">
        <f t="shared" ref="D3:D11" si="0">SUM(B3:C3)</f>
        <v>47.82</v>
      </c>
      <c r="E3" s="91">
        <v>22628</v>
      </c>
      <c r="F3" s="92">
        <v>7</v>
      </c>
      <c r="G3" s="87">
        <f t="shared" ref="G3:S3" si="1">IF($F3=G$1,+$B3,0)</f>
        <v>0</v>
      </c>
      <c r="H3" s="87">
        <f t="shared" si="1"/>
        <v>0</v>
      </c>
      <c r="I3" s="87">
        <f t="shared" si="1"/>
        <v>0</v>
      </c>
      <c r="J3" s="87">
        <f t="shared" si="1"/>
        <v>0</v>
      </c>
      <c r="K3" s="87">
        <f t="shared" si="1"/>
        <v>0</v>
      </c>
      <c r="L3" s="87">
        <f t="shared" si="1"/>
        <v>0</v>
      </c>
      <c r="M3" s="87">
        <f t="shared" si="1"/>
        <v>39.85</v>
      </c>
      <c r="N3" s="87">
        <f t="shared" si="1"/>
        <v>0</v>
      </c>
      <c r="O3" s="87">
        <f t="shared" si="1"/>
        <v>0</v>
      </c>
      <c r="P3" s="87">
        <f t="shared" si="1"/>
        <v>0</v>
      </c>
      <c r="Q3" s="87">
        <f t="shared" si="1"/>
        <v>0</v>
      </c>
      <c r="R3" s="87">
        <f t="shared" si="1"/>
        <v>0</v>
      </c>
      <c r="S3" s="87">
        <f t="shared" si="1"/>
        <v>0</v>
      </c>
      <c r="T3" s="87">
        <f t="shared" ref="T3:T11" si="2">SUM(G3:R3)</f>
        <v>39.85</v>
      </c>
      <c r="V3" s="87">
        <f t="shared" ref="V3:V164" si="3">+D3-C3-SUM(G3:S3)</f>
        <v>0</v>
      </c>
      <c r="W3" s="93"/>
      <c r="X3" s="94"/>
      <c r="Y3" s="94"/>
      <c r="Z3" s="76"/>
      <c r="AA3" s="76"/>
      <c r="AB3" s="95"/>
      <c r="AC3" s="96"/>
      <c r="AD3" s="95"/>
      <c r="AE3" s="95"/>
      <c r="AF3" s="95"/>
      <c r="AG3" s="95"/>
      <c r="AH3" s="95"/>
      <c r="AI3" s="95"/>
      <c r="AJ3" s="97"/>
      <c r="AK3" s="95"/>
    </row>
    <row r="4" spans="1:37" ht="14.25" customHeight="1">
      <c r="A4" s="77" t="s">
        <v>210</v>
      </c>
      <c r="B4" s="90">
        <v>164.26</v>
      </c>
      <c r="C4" s="90">
        <v>8.2100000000000009</v>
      </c>
      <c r="D4" s="98">
        <f t="shared" si="0"/>
        <v>172.47</v>
      </c>
      <c r="E4" s="91" t="s">
        <v>211</v>
      </c>
      <c r="F4" s="91">
        <v>6</v>
      </c>
      <c r="G4" s="87">
        <f t="shared" ref="G4:S4" si="4">IF($F4=G$1,+$B4,0)</f>
        <v>0</v>
      </c>
      <c r="H4" s="87">
        <f t="shared" si="4"/>
        <v>0</v>
      </c>
      <c r="I4" s="87">
        <f t="shared" si="4"/>
        <v>0</v>
      </c>
      <c r="J4" s="87">
        <f t="shared" si="4"/>
        <v>0</v>
      </c>
      <c r="K4" s="87">
        <f t="shared" si="4"/>
        <v>0</v>
      </c>
      <c r="L4" s="87">
        <f t="shared" si="4"/>
        <v>164.26</v>
      </c>
      <c r="M4" s="87">
        <f t="shared" si="4"/>
        <v>0</v>
      </c>
      <c r="N4" s="87">
        <f t="shared" si="4"/>
        <v>0</v>
      </c>
      <c r="O4" s="87">
        <f t="shared" si="4"/>
        <v>0</v>
      </c>
      <c r="P4" s="87">
        <f t="shared" si="4"/>
        <v>0</v>
      </c>
      <c r="Q4" s="87">
        <f t="shared" si="4"/>
        <v>0</v>
      </c>
      <c r="R4" s="87">
        <f t="shared" si="4"/>
        <v>0</v>
      </c>
      <c r="S4" s="87">
        <f t="shared" si="4"/>
        <v>0</v>
      </c>
      <c r="T4" s="87">
        <f t="shared" si="2"/>
        <v>164.26</v>
      </c>
      <c r="V4" s="87">
        <f t="shared" si="3"/>
        <v>0</v>
      </c>
      <c r="W4" s="93"/>
      <c r="X4" s="94"/>
      <c r="Y4" s="99"/>
      <c r="Z4" s="77"/>
      <c r="AA4" s="76"/>
      <c r="AB4" s="95"/>
      <c r="AC4" s="96"/>
      <c r="AD4" s="95"/>
      <c r="AE4" s="95"/>
      <c r="AF4" s="95"/>
      <c r="AG4" s="95"/>
      <c r="AH4" s="95"/>
      <c r="AI4" s="95"/>
      <c r="AJ4" s="97"/>
      <c r="AK4" s="95"/>
    </row>
    <row r="5" spans="1:37" ht="14.25" customHeight="1">
      <c r="A5" s="76" t="s">
        <v>212</v>
      </c>
      <c r="B5" s="90">
        <v>400</v>
      </c>
      <c r="C5" s="90">
        <v>80</v>
      </c>
      <c r="D5" s="90">
        <f t="shared" si="0"/>
        <v>480</v>
      </c>
      <c r="E5" s="91">
        <v>22629</v>
      </c>
      <c r="F5" s="91">
        <v>3</v>
      </c>
      <c r="G5" s="87">
        <f t="shared" ref="G5:S5" si="5">IF($F5=G$1,+$B5,0)</f>
        <v>0</v>
      </c>
      <c r="H5" s="87">
        <f t="shared" si="5"/>
        <v>0</v>
      </c>
      <c r="I5" s="87">
        <f t="shared" si="5"/>
        <v>400</v>
      </c>
      <c r="J5" s="87">
        <f t="shared" si="5"/>
        <v>0</v>
      </c>
      <c r="K5" s="87">
        <f t="shared" si="5"/>
        <v>0</v>
      </c>
      <c r="L5" s="87">
        <f t="shared" si="5"/>
        <v>0</v>
      </c>
      <c r="M5" s="87">
        <f t="shared" si="5"/>
        <v>0</v>
      </c>
      <c r="N5" s="87">
        <f t="shared" si="5"/>
        <v>0</v>
      </c>
      <c r="O5" s="87">
        <f t="shared" si="5"/>
        <v>0</v>
      </c>
      <c r="P5" s="87">
        <f t="shared" si="5"/>
        <v>0</v>
      </c>
      <c r="Q5" s="87">
        <f t="shared" si="5"/>
        <v>0</v>
      </c>
      <c r="R5" s="87">
        <f t="shared" si="5"/>
        <v>0</v>
      </c>
      <c r="S5" s="87">
        <f t="shared" si="5"/>
        <v>0</v>
      </c>
      <c r="T5" s="87">
        <f t="shared" si="2"/>
        <v>400</v>
      </c>
      <c r="V5" s="87">
        <f t="shared" si="3"/>
        <v>0</v>
      </c>
      <c r="W5" s="93"/>
      <c r="X5" s="94"/>
      <c r="Y5" s="94"/>
      <c r="Z5" s="76"/>
      <c r="AA5" s="76"/>
      <c r="AB5" s="95"/>
      <c r="AC5" s="96"/>
      <c r="AD5" s="95"/>
      <c r="AE5" s="95"/>
      <c r="AF5" s="95"/>
      <c r="AG5" s="95"/>
      <c r="AH5" s="95"/>
      <c r="AI5" s="95"/>
      <c r="AJ5" s="97"/>
      <c r="AK5" s="95"/>
    </row>
    <row r="6" spans="1:37" ht="14.25" customHeight="1">
      <c r="A6" s="76" t="s">
        <v>212</v>
      </c>
      <c r="B6" s="90">
        <v>400</v>
      </c>
      <c r="C6" s="90">
        <v>80</v>
      </c>
      <c r="D6" s="90">
        <f t="shared" si="0"/>
        <v>480</v>
      </c>
      <c r="E6" s="91">
        <v>22630</v>
      </c>
      <c r="F6" s="91">
        <v>3</v>
      </c>
      <c r="G6" s="87">
        <f t="shared" ref="G6:S6" si="6">IF($F6=G$1,+$B6,0)</f>
        <v>0</v>
      </c>
      <c r="H6" s="87">
        <f t="shared" si="6"/>
        <v>0</v>
      </c>
      <c r="I6" s="87">
        <f t="shared" si="6"/>
        <v>400</v>
      </c>
      <c r="J6" s="87">
        <f t="shared" si="6"/>
        <v>0</v>
      </c>
      <c r="K6" s="87">
        <f t="shared" si="6"/>
        <v>0</v>
      </c>
      <c r="L6" s="87">
        <f t="shared" si="6"/>
        <v>0</v>
      </c>
      <c r="M6" s="87">
        <f t="shared" si="6"/>
        <v>0</v>
      </c>
      <c r="N6" s="87">
        <f t="shared" si="6"/>
        <v>0</v>
      </c>
      <c r="O6" s="87">
        <f t="shared" si="6"/>
        <v>0</v>
      </c>
      <c r="P6" s="87">
        <f t="shared" si="6"/>
        <v>0</v>
      </c>
      <c r="Q6" s="87">
        <f t="shared" si="6"/>
        <v>0</v>
      </c>
      <c r="R6" s="87">
        <f t="shared" si="6"/>
        <v>0</v>
      </c>
      <c r="S6" s="87">
        <f t="shared" si="6"/>
        <v>0</v>
      </c>
      <c r="T6" s="87">
        <f t="shared" si="2"/>
        <v>400</v>
      </c>
      <c r="V6" s="87">
        <f t="shared" si="3"/>
        <v>0</v>
      </c>
      <c r="W6" s="93"/>
      <c r="X6" s="94"/>
      <c r="Y6" s="94"/>
      <c r="Z6" s="76"/>
      <c r="AA6" s="76"/>
      <c r="AB6" s="95"/>
      <c r="AC6" s="96"/>
      <c r="AD6" s="95"/>
      <c r="AE6" s="95"/>
      <c r="AF6" s="95"/>
      <c r="AG6" s="95"/>
      <c r="AH6" s="95"/>
      <c r="AI6" s="95"/>
      <c r="AJ6" s="97"/>
      <c r="AK6" s="95"/>
    </row>
    <row r="7" spans="1:37" ht="14.25" customHeight="1">
      <c r="A7" s="76" t="s">
        <v>213</v>
      </c>
      <c r="B7" s="90">
        <v>40</v>
      </c>
      <c r="C7" s="90"/>
      <c r="D7" s="90">
        <f t="shared" si="0"/>
        <v>40</v>
      </c>
      <c r="E7" s="91">
        <v>22631</v>
      </c>
      <c r="F7" s="91">
        <v>9</v>
      </c>
      <c r="G7" s="87">
        <f t="shared" ref="G7:S7" si="7">IF($F7=G$1,+$B7,0)</f>
        <v>0</v>
      </c>
      <c r="H7" s="87">
        <f t="shared" si="7"/>
        <v>0</v>
      </c>
      <c r="I7" s="87">
        <f t="shared" si="7"/>
        <v>0</v>
      </c>
      <c r="J7" s="87">
        <f t="shared" si="7"/>
        <v>0</v>
      </c>
      <c r="K7" s="87">
        <f t="shared" si="7"/>
        <v>0</v>
      </c>
      <c r="L7" s="87">
        <f t="shared" si="7"/>
        <v>0</v>
      </c>
      <c r="M7" s="87">
        <f t="shared" si="7"/>
        <v>0</v>
      </c>
      <c r="N7" s="87">
        <f t="shared" si="7"/>
        <v>0</v>
      </c>
      <c r="O7" s="87">
        <f t="shared" si="7"/>
        <v>40</v>
      </c>
      <c r="P7" s="87">
        <f t="shared" si="7"/>
        <v>0</v>
      </c>
      <c r="Q7" s="87">
        <f t="shared" si="7"/>
        <v>0</v>
      </c>
      <c r="R7" s="87">
        <f t="shared" si="7"/>
        <v>0</v>
      </c>
      <c r="S7" s="87">
        <f t="shared" si="7"/>
        <v>0</v>
      </c>
      <c r="T7" s="87">
        <f t="shared" si="2"/>
        <v>40</v>
      </c>
      <c r="V7" s="87">
        <f t="shared" si="3"/>
        <v>0</v>
      </c>
      <c r="W7" s="93"/>
      <c r="X7" s="94"/>
      <c r="Y7" s="94"/>
      <c r="Z7" s="76"/>
      <c r="AA7" s="76"/>
      <c r="AB7" s="95"/>
      <c r="AC7" s="96"/>
      <c r="AD7" s="95"/>
      <c r="AE7" s="95"/>
      <c r="AF7" s="95"/>
      <c r="AG7" s="95"/>
      <c r="AH7" s="95"/>
      <c r="AI7" s="95"/>
      <c r="AJ7" s="97"/>
      <c r="AK7" s="95"/>
    </row>
    <row r="8" spans="1:37" ht="14.25" customHeight="1">
      <c r="A8" s="77" t="s">
        <v>214</v>
      </c>
      <c r="B8" s="100">
        <v>269.02</v>
      </c>
      <c r="C8" s="100"/>
      <c r="D8" s="90">
        <f t="shared" si="0"/>
        <v>269.02</v>
      </c>
      <c r="E8" s="91">
        <v>22632</v>
      </c>
      <c r="F8" s="91">
        <v>1</v>
      </c>
      <c r="G8" s="87">
        <f t="shared" ref="G8:S8" si="8">IF($F8=G$1,+$B8,0)</f>
        <v>269.02</v>
      </c>
      <c r="H8" s="87">
        <f t="shared" si="8"/>
        <v>0</v>
      </c>
      <c r="I8" s="87">
        <f t="shared" si="8"/>
        <v>0</v>
      </c>
      <c r="J8" s="87">
        <f t="shared" si="8"/>
        <v>0</v>
      </c>
      <c r="K8" s="87">
        <f t="shared" si="8"/>
        <v>0</v>
      </c>
      <c r="L8" s="87">
        <f t="shared" si="8"/>
        <v>0</v>
      </c>
      <c r="M8" s="87">
        <f t="shared" si="8"/>
        <v>0</v>
      </c>
      <c r="N8" s="87">
        <f t="shared" si="8"/>
        <v>0</v>
      </c>
      <c r="O8" s="87">
        <f t="shared" si="8"/>
        <v>0</v>
      </c>
      <c r="P8" s="87">
        <f t="shared" si="8"/>
        <v>0</v>
      </c>
      <c r="Q8" s="87">
        <f t="shared" si="8"/>
        <v>0</v>
      </c>
      <c r="R8" s="87">
        <f t="shared" si="8"/>
        <v>0</v>
      </c>
      <c r="S8" s="87">
        <f t="shared" si="8"/>
        <v>0</v>
      </c>
      <c r="T8" s="87">
        <f t="shared" si="2"/>
        <v>269.02</v>
      </c>
      <c r="V8" s="87">
        <f t="shared" si="3"/>
        <v>0</v>
      </c>
      <c r="W8" s="93"/>
      <c r="X8" s="94"/>
      <c r="Y8" s="94"/>
      <c r="Z8" s="77"/>
      <c r="AA8" s="76"/>
      <c r="AB8" s="95"/>
      <c r="AC8" s="96"/>
      <c r="AD8" s="95"/>
      <c r="AE8" s="95"/>
      <c r="AF8" s="95"/>
      <c r="AG8" s="95"/>
      <c r="AH8" s="95"/>
      <c r="AI8" s="95"/>
      <c r="AJ8" s="97"/>
      <c r="AK8" s="95"/>
    </row>
    <row r="9" spans="1:37" ht="14.25" customHeight="1">
      <c r="A9" s="101" t="s">
        <v>215</v>
      </c>
      <c r="B9" s="100">
        <v>-46.8</v>
      </c>
      <c r="C9" s="100"/>
      <c r="D9" s="90">
        <f t="shared" si="0"/>
        <v>-46.8</v>
      </c>
      <c r="E9" s="91"/>
      <c r="F9" s="91">
        <v>1</v>
      </c>
      <c r="G9" s="87">
        <f t="shared" ref="G9:S9" si="9">IF($F9=G$1,+$B9,0)</f>
        <v>-46.8</v>
      </c>
      <c r="H9" s="87">
        <f t="shared" si="9"/>
        <v>0</v>
      </c>
      <c r="I9" s="87">
        <f t="shared" si="9"/>
        <v>0</v>
      </c>
      <c r="J9" s="87">
        <f t="shared" si="9"/>
        <v>0</v>
      </c>
      <c r="K9" s="87">
        <f t="shared" si="9"/>
        <v>0</v>
      </c>
      <c r="L9" s="87">
        <f t="shared" si="9"/>
        <v>0</v>
      </c>
      <c r="M9" s="87">
        <f t="shared" si="9"/>
        <v>0</v>
      </c>
      <c r="N9" s="87">
        <f t="shared" si="9"/>
        <v>0</v>
      </c>
      <c r="O9" s="87">
        <f t="shared" si="9"/>
        <v>0</v>
      </c>
      <c r="P9" s="87">
        <f t="shared" si="9"/>
        <v>0</v>
      </c>
      <c r="Q9" s="87">
        <f t="shared" si="9"/>
        <v>0</v>
      </c>
      <c r="R9" s="87">
        <f t="shared" si="9"/>
        <v>0</v>
      </c>
      <c r="S9" s="87">
        <f t="shared" si="9"/>
        <v>0</v>
      </c>
      <c r="T9" s="87">
        <f t="shared" si="2"/>
        <v>-46.8</v>
      </c>
      <c r="V9" s="87">
        <f t="shared" si="3"/>
        <v>0</v>
      </c>
      <c r="W9" s="93"/>
      <c r="X9" s="94"/>
      <c r="Y9" s="94"/>
      <c r="Z9" s="77"/>
      <c r="AA9" s="77"/>
      <c r="AB9" s="95"/>
      <c r="AC9" s="96"/>
      <c r="AD9" s="95"/>
      <c r="AE9" s="95"/>
      <c r="AF9" s="95"/>
      <c r="AG9" s="95"/>
      <c r="AH9" s="95"/>
      <c r="AI9" s="95"/>
      <c r="AJ9" s="97"/>
      <c r="AK9" s="95"/>
    </row>
    <row r="10" spans="1:37" ht="14.25" customHeight="1">
      <c r="A10" s="101" t="s">
        <v>216</v>
      </c>
      <c r="B10" s="100">
        <v>-50</v>
      </c>
      <c r="C10" s="100"/>
      <c r="D10" s="90">
        <f t="shared" si="0"/>
        <v>-50</v>
      </c>
      <c r="E10" s="91"/>
      <c r="F10" s="91">
        <v>12</v>
      </c>
      <c r="G10" s="87">
        <f t="shared" ref="G10:S10" si="10">IF($F10=G$1,+$B10,0)</f>
        <v>0</v>
      </c>
      <c r="H10" s="87">
        <f t="shared" si="10"/>
        <v>0</v>
      </c>
      <c r="I10" s="87">
        <f t="shared" si="10"/>
        <v>0</v>
      </c>
      <c r="J10" s="87">
        <f t="shared" si="10"/>
        <v>0</v>
      </c>
      <c r="K10" s="87">
        <f t="shared" si="10"/>
        <v>0</v>
      </c>
      <c r="L10" s="87">
        <f t="shared" si="10"/>
        <v>0</v>
      </c>
      <c r="M10" s="87">
        <f t="shared" si="10"/>
        <v>0</v>
      </c>
      <c r="N10" s="87">
        <f t="shared" si="10"/>
        <v>0</v>
      </c>
      <c r="O10" s="87">
        <f t="shared" si="10"/>
        <v>0</v>
      </c>
      <c r="P10" s="87">
        <f t="shared" si="10"/>
        <v>0</v>
      </c>
      <c r="Q10" s="87">
        <f t="shared" si="10"/>
        <v>0</v>
      </c>
      <c r="R10" s="87">
        <f t="shared" si="10"/>
        <v>-50</v>
      </c>
      <c r="S10" s="87">
        <f t="shared" si="10"/>
        <v>0</v>
      </c>
      <c r="T10" s="87">
        <f t="shared" si="2"/>
        <v>-50</v>
      </c>
      <c r="V10" s="87">
        <f t="shared" si="3"/>
        <v>0</v>
      </c>
      <c r="W10" s="93"/>
      <c r="X10" s="94"/>
      <c r="Y10" s="94"/>
      <c r="Z10" s="77"/>
      <c r="AA10" s="77"/>
      <c r="AB10" s="95"/>
      <c r="AC10" s="96"/>
      <c r="AD10" s="95"/>
      <c r="AE10" s="95"/>
      <c r="AF10" s="95"/>
      <c r="AG10" s="95"/>
      <c r="AH10" s="95"/>
      <c r="AI10" s="95"/>
      <c r="AJ10" s="97"/>
      <c r="AK10" s="95"/>
    </row>
    <row r="11" spans="1:37" ht="14.25" customHeight="1">
      <c r="A11" s="101"/>
      <c r="B11" s="100"/>
      <c r="C11" s="90"/>
      <c r="D11" s="90">
        <f t="shared" si="0"/>
        <v>0</v>
      </c>
      <c r="E11" s="91"/>
      <c r="F11" s="91"/>
      <c r="G11" s="87">
        <f t="shared" ref="G11:S11" si="11">IF($F11=G$1,+$B11,0)</f>
        <v>0</v>
      </c>
      <c r="H11" s="87">
        <f t="shared" si="11"/>
        <v>0</v>
      </c>
      <c r="I11" s="87">
        <f t="shared" si="11"/>
        <v>0</v>
      </c>
      <c r="J11" s="87">
        <f t="shared" si="11"/>
        <v>0</v>
      </c>
      <c r="K11" s="87">
        <f t="shared" si="11"/>
        <v>0</v>
      </c>
      <c r="L11" s="87">
        <f t="shared" si="11"/>
        <v>0</v>
      </c>
      <c r="M11" s="87">
        <f t="shared" si="11"/>
        <v>0</v>
      </c>
      <c r="N11" s="87">
        <f t="shared" si="11"/>
        <v>0</v>
      </c>
      <c r="O11" s="87">
        <f t="shared" si="11"/>
        <v>0</v>
      </c>
      <c r="P11" s="87">
        <f t="shared" si="11"/>
        <v>0</v>
      </c>
      <c r="Q11" s="87">
        <f t="shared" si="11"/>
        <v>0</v>
      </c>
      <c r="R11" s="87">
        <f t="shared" si="11"/>
        <v>0</v>
      </c>
      <c r="S11" s="87">
        <f t="shared" si="11"/>
        <v>0</v>
      </c>
      <c r="T11" s="87">
        <f t="shared" si="2"/>
        <v>0</v>
      </c>
      <c r="V11" s="87">
        <f t="shared" si="3"/>
        <v>0</v>
      </c>
      <c r="W11" s="93"/>
      <c r="X11" s="94"/>
      <c r="Y11" s="94"/>
      <c r="Z11" s="76"/>
      <c r="AA11" s="76"/>
      <c r="AB11" s="95"/>
      <c r="AC11" s="96"/>
      <c r="AD11" s="95"/>
      <c r="AE11" s="95"/>
      <c r="AF11" s="95"/>
      <c r="AG11" s="95"/>
      <c r="AH11" s="95"/>
      <c r="AI11" s="95"/>
      <c r="AJ11" s="97"/>
      <c r="AK11" s="95"/>
    </row>
    <row r="12" spans="1:37" ht="14.25" customHeight="1">
      <c r="A12" s="102" t="s">
        <v>217</v>
      </c>
      <c r="B12" s="103">
        <f t="shared" ref="B12:D12" si="12">SUM(B3:B11)</f>
        <v>1216.3300000000002</v>
      </c>
      <c r="C12" s="103">
        <f t="shared" si="12"/>
        <v>176.18</v>
      </c>
      <c r="D12" s="103">
        <f t="shared" si="12"/>
        <v>1392.51</v>
      </c>
      <c r="E12" s="104"/>
      <c r="F12" s="104"/>
      <c r="G12" s="105">
        <f t="shared" ref="G12:T12" si="13">SUM(G3:G11)</f>
        <v>222.21999999999997</v>
      </c>
      <c r="H12" s="105">
        <f t="shared" si="13"/>
        <v>0</v>
      </c>
      <c r="I12" s="105">
        <f t="shared" si="13"/>
        <v>800</v>
      </c>
      <c r="J12" s="105">
        <f t="shared" si="13"/>
        <v>0</v>
      </c>
      <c r="K12" s="105">
        <f t="shared" si="13"/>
        <v>0</v>
      </c>
      <c r="L12" s="105">
        <f t="shared" si="13"/>
        <v>164.26</v>
      </c>
      <c r="M12" s="105">
        <f t="shared" si="13"/>
        <v>39.85</v>
      </c>
      <c r="N12" s="105">
        <f t="shared" si="13"/>
        <v>0</v>
      </c>
      <c r="O12" s="105">
        <f t="shared" si="13"/>
        <v>40</v>
      </c>
      <c r="P12" s="105">
        <f t="shared" si="13"/>
        <v>0</v>
      </c>
      <c r="Q12" s="105">
        <f t="shared" si="13"/>
        <v>0</v>
      </c>
      <c r="R12" s="105">
        <f t="shared" si="13"/>
        <v>-50</v>
      </c>
      <c r="S12" s="105">
        <f t="shared" si="13"/>
        <v>0</v>
      </c>
      <c r="T12" s="105">
        <f t="shared" si="13"/>
        <v>1216.3300000000002</v>
      </c>
      <c r="U12" s="87">
        <f>+T12-SUM(G12:S12)</f>
        <v>0</v>
      </c>
      <c r="V12" s="87">
        <f t="shared" si="3"/>
        <v>0</v>
      </c>
      <c r="W12" s="93"/>
      <c r="X12" s="94"/>
      <c r="Y12" s="94"/>
      <c r="Z12" s="76"/>
      <c r="AA12" s="76"/>
      <c r="AB12" s="95"/>
      <c r="AC12" s="96"/>
      <c r="AD12" s="95"/>
      <c r="AE12" s="95"/>
      <c r="AF12" s="95"/>
      <c r="AG12" s="95"/>
      <c r="AH12" s="95"/>
      <c r="AI12" s="95"/>
      <c r="AJ12" s="97"/>
      <c r="AK12" s="95"/>
    </row>
    <row r="13" spans="1:37" ht="14.25" customHeight="1">
      <c r="A13" s="77" t="s">
        <v>218</v>
      </c>
      <c r="B13" s="90">
        <v>269.02</v>
      </c>
      <c r="C13" s="90"/>
      <c r="D13" s="90">
        <f t="shared" ref="D13:D23" si="14">SUM(B13:C13)</f>
        <v>269.02</v>
      </c>
      <c r="E13" s="91">
        <v>22633</v>
      </c>
      <c r="F13" s="91">
        <v>1</v>
      </c>
      <c r="G13" s="87">
        <f t="shared" ref="G13:S13" si="15">IF($F13=G$1,+$B13,0)</f>
        <v>269.02</v>
      </c>
      <c r="H13" s="87">
        <f t="shared" si="15"/>
        <v>0</v>
      </c>
      <c r="I13" s="87">
        <f t="shared" si="15"/>
        <v>0</v>
      </c>
      <c r="J13" s="87">
        <f t="shared" si="15"/>
        <v>0</v>
      </c>
      <c r="K13" s="87">
        <f t="shared" si="15"/>
        <v>0</v>
      </c>
      <c r="L13" s="87">
        <f t="shared" si="15"/>
        <v>0</v>
      </c>
      <c r="M13" s="87">
        <f t="shared" si="15"/>
        <v>0</v>
      </c>
      <c r="N13" s="87">
        <f t="shared" si="15"/>
        <v>0</v>
      </c>
      <c r="O13" s="87">
        <f t="shared" si="15"/>
        <v>0</v>
      </c>
      <c r="P13" s="87">
        <f t="shared" si="15"/>
        <v>0</v>
      </c>
      <c r="Q13" s="87">
        <f t="shared" si="15"/>
        <v>0</v>
      </c>
      <c r="R13" s="87">
        <f t="shared" si="15"/>
        <v>0</v>
      </c>
      <c r="S13" s="87">
        <f t="shared" si="15"/>
        <v>0</v>
      </c>
      <c r="T13" s="87">
        <f t="shared" ref="T13:T23" si="16">SUM(G13:R13)</f>
        <v>269.02</v>
      </c>
      <c r="V13" s="87">
        <f t="shared" si="3"/>
        <v>0</v>
      </c>
      <c r="W13" s="93"/>
      <c r="X13" s="94"/>
      <c r="Y13" s="94"/>
      <c r="Z13" s="77"/>
      <c r="AA13" s="77"/>
      <c r="AB13" s="95"/>
      <c r="AC13" s="96"/>
      <c r="AD13" s="95"/>
      <c r="AE13" s="95"/>
      <c r="AF13" s="95"/>
      <c r="AG13" s="95"/>
      <c r="AH13" s="95"/>
      <c r="AI13" s="95"/>
      <c r="AJ13" s="97"/>
      <c r="AK13" s="95"/>
    </row>
    <row r="14" spans="1:37" ht="14.25" customHeight="1">
      <c r="A14" s="77" t="s">
        <v>219</v>
      </c>
      <c r="B14" s="100">
        <v>250</v>
      </c>
      <c r="C14" s="100"/>
      <c r="D14" s="90">
        <f t="shared" si="14"/>
        <v>250</v>
      </c>
      <c r="E14" s="91">
        <v>22634</v>
      </c>
      <c r="F14" s="91">
        <v>2</v>
      </c>
      <c r="G14" s="87">
        <f t="shared" ref="G14:S14" si="17">IF($F14=G$1,+$B14,0)</f>
        <v>0</v>
      </c>
      <c r="H14" s="87">
        <f t="shared" si="17"/>
        <v>250</v>
      </c>
      <c r="I14" s="87">
        <f t="shared" si="17"/>
        <v>0</v>
      </c>
      <c r="J14" s="87">
        <f t="shared" si="17"/>
        <v>0</v>
      </c>
      <c r="K14" s="87">
        <f t="shared" si="17"/>
        <v>0</v>
      </c>
      <c r="L14" s="87">
        <f t="shared" si="17"/>
        <v>0</v>
      </c>
      <c r="M14" s="87">
        <f t="shared" si="17"/>
        <v>0</v>
      </c>
      <c r="N14" s="87">
        <f t="shared" si="17"/>
        <v>0</v>
      </c>
      <c r="O14" s="87">
        <f t="shared" si="17"/>
        <v>0</v>
      </c>
      <c r="P14" s="87">
        <f t="shared" si="17"/>
        <v>0</v>
      </c>
      <c r="Q14" s="87">
        <f t="shared" si="17"/>
        <v>0</v>
      </c>
      <c r="R14" s="87">
        <f t="shared" si="17"/>
        <v>0</v>
      </c>
      <c r="S14" s="87">
        <f t="shared" si="17"/>
        <v>0</v>
      </c>
      <c r="T14" s="87">
        <f t="shared" si="16"/>
        <v>250</v>
      </c>
      <c r="V14" s="87">
        <f t="shared" si="3"/>
        <v>0</v>
      </c>
      <c r="W14" s="93"/>
      <c r="X14" s="94"/>
      <c r="Y14" s="94"/>
      <c r="Z14" s="77"/>
      <c r="AA14" s="77"/>
      <c r="AB14" s="95"/>
      <c r="AC14" s="96"/>
      <c r="AD14" s="95"/>
      <c r="AE14" s="95"/>
      <c r="AF14" s="95"/>
      <c r="AG14" s="95"/>
      <c r="AH14" s="95"/>
      <c r="AI14" s="95"/>
      <c r="AJ14" s="97"/>
      <c r="AK14" s="95"/>
    </row>
    <row r="15" spans="1:37" ht="14.25" customHeight="1">
      <c r="A15" s="77" t="s">
        <v>220</v>
      </c>
      <c r="B15" s="90">
        <v>750</v>
      </c>
      <c r="C15" s="90"/>
      <c r="D15" s="90">
        <f t="shared" si="14"/>
        <v>750</v>
      </c>
      <c r="E15" s="91">
        <v>22635</v>
      </c>
      <c r="F15" s="91">
        <v>12</v>
      </c>
      <c r="G15" s="87">
        <f t="shared" ref="G15:S15" si="18">IF($F15=G$1,+$B15,0)</f>
        <v>0</v>
      </c>
      <c r="H15" s="87">
        <f t="shared" si="18"/>
        <v>0</v>
      </c>
      <c r="I15" s="87">
        <f t="shared" si="18"/>
        <v>0</v>
      </c>
      <c r="J15" s="87">
        <f t="shared" si="18"/>
        <v>0</v>
      </c>
      <c r="K15" s="87">
        <f t="shared" si="18"/>
        <v>0</v>
      </c>
      <c r="L15" s="87">
        <f t="shared" si="18"/>
        <v>0</v>
      </c>
      <c r="M15" s="87">
        <f t="shared" si="18"/>
        <v>0</v>
      </c>
      <c r="N15" s="87">
        <f t="shared" si="18"/>
        <v>0</v>
      </c>
      <c r="O15" s="87">
        <f t="shared" si="18"/>
        <v>0</v>
      </c>
      <c r="P15" s="87">
        <f t="shared" si="18"/>
        <v>0</v>
      </c>
      <c r="Q15" s="87">
        <f t="shared" si="18"/>
        <v>0</v>
      </c>
      <c r="R15" s="87">
        <f t="shared" si="18"/>
        <v>750</v>
      </c>
      <c r="S15" s="87">
        <f t="shared" si="18"/>
        <v>0</v>
      </c>
      <c r="T15" s="87">
        <f t="shared" si="16"/>
        <v>750</v>
      </c>
      <c r="V15" s="87">
        <f t="shared" si="3"/>
        <v>0</v>
      </c>
      <c r="W15" s="93"/>
      <c r="X15" s="94"/>
      <c r="Y15" s="99"/>
      <c r="Z15" s="77"/>
      <c r="AA15" s="76"/>
      <c r="AB15" s="95"/>
      <c r="AC15" s="96"/>
      <c r="AD15" s="95"/>
      <c r="AE15" s="95"/>
      <c r="AF15" s="95"/>
      <c r="AG15" s="95"/>
      <c r="AH15" s="95"/>
      <c r="AI15" s="95"/>
      <c r="AJ15" s="97"/>
      <c r="AK15" s="95"/>
    </row>
    <row r="16" spans="1:37" ht="14.25" customHeight="1">
      <c r="A16" s="76" t="s">
        <v>212</v>
      </c>
      <c r="B16" s="100">
        <v>400</v>
      </c>
      <c r="C16" s="100">
        <v>80</v>
      </c>
      <c r="D16" s="90">
        <f t="shared" si="14"/>
        <v>480</v>
      </c>
      <c r="E16" s="91">
        <v>22636</v>
      </c>
      <c r="F16" s="91">
        <v>3</v>
      </c>
      <c r="G16" s="87">
        <f t="shared" ref="G16:S16" si="19">IF($F16=G$1,+$B16,0)</f>
        <v>0</v>
      </c>
      <c r="H16" s="87">
        <f t="shared" si="19"/>
        <v>0</v>
      </c>
      <c r="I16" s="87">
        <f t="shared" si="19"/>
        <v>400</v>
      </c>
      <c r="J16" s="87">
        <f t="shared" si="19"/>
        <v>0</v>
      </c>
      <c r="K16" s="87">
        <f t="shared" si="19"/>
        <v>0</v>
      </c>
      <c r="L16" s="87">
        <f t="shared" si="19"/>
        <v>0</v>
      </c>
      <c r="M16" s="87">
        <f t="shared" si="19"/>
        <v>0</v>
      </c>
      <c r="N16" s="87">
        <f t="shared" si="19"/>
        <v>0</v>
      </c>
      <c r="O16" s="87">
        <f t="shared" si="19"/>
        <v>0</v>
      </c>
      <c r="P16" s="87">
        <f t="shared" si="19"/>
        <v>0</v>
      </c>
      <c r="Q16" s="87">
        <f t="shared" si="19"/>
        <v>0</v>
      </c>
      <c r="R16" s="87">
        <f t="shared" si="19"/>
        <v>0</v>
      </c>
      <c r="S16" s="87">
        <f t="shared" si="19"/>
        <v>0</v>
      </c>
      <c r="T16" s="87">
        <f t="shared" si="16"/>
        <v>400</v>
      </c>
      <c r="V16" s="87">
        <f t="shared" si="3"/>
        <v>0</v>
      </c>
      <c r="W16" s="93"/>
      <c r="X16" s="94"/>
      <c r="Y16" s="94"/>
      <c r="Z16" s="77"/>
      <c r="AA16" s="77"/>
      <c r="AB16" s="95"/>
      <c r="AC16" s="96"/>
      <c r="AD16" s="95"/>
      <c r="AE16" s="95"/>
      <c r="AF16" s="95"/>
      <c r="AG16" s="95"/>
      <c r="AH16" s="95"/>
      <c r="AI16" s="95"/>
      <c r="AJ16" s="97"/>
      <c r="AK16" s="95"/>
    </row>
    <row r="17" spans="1:37" ht="14.25" customHeight="1">
      <c r="A17" s="76" t="s">
        <v>212</v>
      </c>
      <c r="B17" s="100">
        <v>400</v>
      </c>
      <c r="C17" s="100">
        <v>80</v>
      </c>
      <c r="D17" s="90">
        <f t="shared" si="14"/>
        <v>480</v>
      </c>
      <c r="E17" s="91">
        <v>22637</v>
      </c>
      <c r="F17" s="91">
        <v>3</v>
      </c>
      <c r="G17" s="87">
        <f t="shared" ref="G17:S17" si="20">IF($F17=G$1,+$B17,0)</f>
        <v>0</v>
      </c>
      <c r="H17" s="87">
        <f t="shared" si="20"/>
        <v>0</v>
      </c>
      <c r="I17" s="87">
        <f t="shared" si="20"/>
        <v>400</v>
      </c>
      <c r="J17" s="87">
        <f t="shared" si="20"/>
        <v>0</v>
      </c>
      <c r="K17" s="87">
        <f t="shared" si="20"/>
        <v>0</v>
      </c>
      <c r="L17" s="87">
        <f t="shared" si="20"/>
        <v>0</v>
      </c>
      <c r="M17" s="87">
        <f t="shared" si="20"/>
        <v>0</v>
      </c>
      <c r="N17" s="87">
        <f t="shared" si="20"/>
        <v>0</v>
      </c>
      <c r="O17" s="87">
        <f t="shared" si="20"/>
        <v>0</v>
      </c>
      <c r="P17" s="87">
        <f t="shared" si="20"/>
        <v>0</v>
      </c>
      <c r="Q17" s="87">
        <f t="shared" si="20"/>
        <v>0</v>
      </c>
      <c r="R17" s="87">
        <f t="shared" si="20"/>
        <v>0</v>
      </c>
      <c r="S17" s="87">
        <f t="shared" si="20"/>
        <v>0</v>
      </c>
      <c r="T17" s="87">
        <f t="shared" si="16"/>
        <v>400</v>
      </c>
      <c r="V17" s="87">
        <f t="shared" si="3"/>
        <v>0</v>
      </c>
      <c r="W17" s="93"/>
      <c r="X17" s="94"/>
      <c r="Y17" s="94"/>
      <c r="Z17" s="76"/>
      <c r="AA17" s="76"/>
      <c r="AB17" s="95"/>
      <c r="AC17" s="96"/>
      <c r="AD17" s="95"/>
      <c r="AE17" s="95"/>
      <c r="AF17" s="95"/>
      <c r="AG17" s="95"/>
      <c r="AH17" s="95"/>
      <c r="AI17" s="95"/>
      <c r="AJ17" s="97"/>
      <c r="AK17" s="95"/>
    </row>
    <row r="18" spans="1:37" ht="14.25" customHeight="1">
      <c r="A18" s="76" t="s">
        <v>209</v>
      </c>
      <c r="B18" s="100">
        <v>39.85</v>
      </c>
      <c r="C18" s="100">
        <v>7.97</v>
      </c>
      <c r="D18" s="90">
        <f t="shared" si="14"/>
        <v>47.82</v>
      </c>
      <c r="E18" s="91">
        <v>22638</v>
      </c>
      <c r="F18" s="91">
        <v>7</v>
      </c>
      <c r="G18" s="87">
        <f t="shared" ref="G18:S18" si="21">IF($F18=G$1,+$B18,0)</f>
        <v>0</v>
      </c>
      <c r="H18" s="87">
        <f t="shared" si="21"/>
        <v>0</v>
      </c>
      <c r="I18" s="87">
        <f t="shared" si="21"/>
        <v>0</v>
      </c>
      <c r="J18" s="87">
        <f t="shared" si="21"/>
        <v>0</v>
      </c>
      <c r="K18" s="87">
        <f t="shared" si="21"/>
        <v>0</v>
      </c>
      <c r="L18" s="87">
        <f t="shared" si="21"/>
        <v>0</v>
      </c>
      <c r="M18" s="87">
        <f t="shared" si="21"/>
        <v>39.85</v>
      </c>
      <c r="N18" s="87">
        <f t="shared" si="21"/>
        <v>0</v>
      </c>
      <c r="O18" s="87">
        <f t="shared" si="21"/>
        <v>0</v>
      </c>
      <c r="P18" s="87">
        <f t="shared" si="21"/>
        <v>0</v>
      </c>
      <c r="Q18" s="87">
        <f t="shared" si="21"/>
        <v>0</v>
      </c>
      <c r="R18" s="87">
        <f t="shared" si="21"/>
        <v>0</v>
      </c>
      <c r="S18" s="87">
        <f t="shared" si="21"/>
        <v>0</v>
      </c>
      <c r="T18" s="87">
        <f t="shared" si="16"/>
        <v>39.85</v>
      </c>
      <c r="V18" s="87">
        <f t="shared" si="3"/>
        <v>0</v>
      </c>
      <c r="W18" s="93"/>
      <c r="X18" s="94"/>
      <c r="Y18" s="94"/>
      <c r="Z18" s="76"/>
      <c r="AA18" s="76"/>
      <c r="AB18" s="95"/>
      <c r="AC18" s="96"/>
      <c r="AD18" s="95"/>
      <c r="AE18" s="95"/>
      <c r="AF18" s="95"/>
      <c r="AG18" s="95"/>
      <c r="AH18" s="95"/>
      <c r="AI18" s="95"/>
      <c r="AJ18" s="97"/>
      <c r="AK18" s="95"/>
    </row>
    <row r="19" spans="1:37" ht="14.25" customHeight="1">
      <c r="A19" s="77" t="s">
        <v>221</v>
      </c>
      <c r="B19" s="100"/>
      <c r="C19" s="100"/>
      <c r="D19" s="90">
        <f t="shared" si="14"/>
        <v>0</v>
      </c>
      <c r="E19" s="91">
        <v>22639</v>
      </c>
      <c r="F19" s="91">
        <v>1</v>
      </c>
      <c r="G19" s="87">
        <f t="shared" ref="G19:S19" si="22">IF($F19=G$1,+$B19,0)</f>
        <v>0</v>
      </c>
      <c r="H19" s="87">
        <f t="shared" si="22"/>
        <v>0</v>
      </c>
      <c r="I19" s="87">
        <f t="shared" si="22"/>
        <v>0</v>
      </c>
      <c r="J19" s="87">
        <f t="shared" si="22"/>
        <v>0</v>
      </c>
      <c r="K19" s="87">
        <f t="shared" si="22"/>
        <v>0</v>
      </c>
      <c r="L19" s="87">
        <f t="shared" si="22"/>
        <v>0</v>
      </c>
      <c r="M19" s="87">
        <f t="shared" si="22"/>
        <v>0</v>
      </c>
      <c r="N19" s="87">
        <f t="shared" si="22"/>
        <v>0</v>
      </c>
      <c r="O19" s="87">
        <f t="shared" si="22"/>
        <v>0</v>
      </c>
      <c r="P19" s="87">
        <f t="shared" si="22"/>
        <v>0</v>
      </c>
      <c r="Q19" s="87">
        <f t="shared" si="22"/>
        <v>0</v>
      </c>
      <c r="R19" s="87">
        <f t="shared" si="22"/>
        <v>0</v>
      </c>
      <c r="S19" s="87">
        <f t="shared" si="22"/>
        <v>0</v>
      </c>
      <c r="T19" s="87">
        <f t="shared" si="16"/>
        <v>0</v>
      </c>
      <c r="V19" s="87">
        <f t="shared" si="3"/>
        <v>0</v>
      </c>
      <c r="W19" s="93"/>
      <c r="X19" s="94"/>
      <c r="Y19" s="94"/>
      <c r="Z19" s="76"/>
      <c r="AA19" s="76"/>
      <c r="AB19" s="95"/>
      <c r="AC19" s="96"/>
      <c r="AD19" s="95"/>
      <c r="AE19" s="95"/>
      <c r="AF19" s="95"/>
      <c r="AG19" s="95"/>
      <c r="AH19" s="95"/>
      <c r="AI19" s="95"/>
      <c r="AJ19" s="97"/>
      <c r="AK19" s="95"/>
    </row>
    <row r="20" spans="1:37" ht="14.25" customHeight="1">
      <c r="A20" s="77" t="s">
        <v>210</v>
      </c>
      <c r="B20" s="100">
        <v>158.96</v>
      </c>
      <c r="C20" s="100">
        <v>7.95</v>
      </c>
      <c r="D20" s="106">
        <f t="shared" si="14"/>
        <v>166.91</v>
      </c>
      <c r="E20" s="91" t="s">
        <v>211</v>
      </c>
      <c r="F20" s="91">
        <v>6</v>
      </c>
      <c r="G20" s="87">
        <f t="shared" ref="G20:S20" si="23">IF($F20=G$1,+$B20,0)</f>
        <v>0</v>
      </c>
      <c r="H20" s="87">
        <f t="shared" si="23"/>
        <v>0</v>
      </c>
      <c r="I20" s="87">
        <f t="shared" si="23"/>
        <v>0</v>
      </c>
      <c r="J20" s="87">
        <f t="shared" si="23"/>
        <v>0</v>
      </c>
      <c r="K20" s="87">
        <f t="shared" si="23"/>
        <v>0</v>
      </c>
      <c r="L20" s="87">
        <f t="shared" si="23"/>
        <v>158.96</v>
      </c>
      <c r="M20" s="87">
        <f t="shared" si="23"/>
        <v>0</v>
      </c>
      <c r="N20" s="87">
        <f t="shared" si="23"/>
        <v>0</v>
      </c>
      <c r="O20" s="87">
        <f t="shared" si="23"/>
        <v>0</v>
      </c>
      <c r="P20" s="87">
        <f t="shared" si="23"/>
        <v>0</v>
      </c>
      <c r="Q20" s="87">
        <f t="shared" si="23"/>
        <v>0</v>
      </c>
      <c r="R20" s="87">
        <f t="shared" si="23"/>
        <v>0</v>
      </c>
      <c r="S20" s="87">
        <f t="shared" si="23"/>
        <v>0</v>
      </c>
      <c r="T20" s="87">
        <f t="shared" si="16"/>
        <v>158.96</v>
      </c>
      <c r="V20" s="87">
        <f t="shared" si="3"/>
        <v>0</v>
      </c>
      <c r="W20" s="93"/>
      <c r="X20" s="94"/>
      <c r="Y20" s="94"/>
      <c r="Z20" s="76"/>
      <c r="AA20" s="76"/>
      <c r="AB20" s="95"/>
      <c r="AC20" s="96"/>
      <c r="AD20" s="95"/>
      <c r="AE20" s="95"/>
      <c r="AF20" s="95"/>
      <c r="AG20" s="95"/>
      <c r="AH20" s="95"/>
      <c r="AI20" s="95"/>
      <c r="AJ20" s="97"/>
      <c r="AK20" s="95"/>
    </row>
    <row r="21" spans="1:37" ht="14.25" customHeight="1">
      <c r="A21" s="101"/>
      <c r="B21" s="100"/>
      <c r="C21" s="90"/>
      <c r="D21" s="90">
        <f t="shared" si="14"/>
        <v>0</v>
      </c>
      <c r="E21" s="91"/>
      <c r="F21" s="91"/>
      <c r="G21" s="87">
        <f t="shared" ref="G21:S21" si="24">IF($F21=G$1,+$B21,0)</f>
        <v>0</v>
      </c>
      <c r="H21" s="87">
        <f t="shared" si="24"/>
        <v>0</v>
      </c>
      <c r="I21" s="87">
        <f t="shared" si="24"/>
        <v>0</v>
      </c>
      <c r="J21" s="87">
        <f t="shared" si="24"/>
        <v>0</v>
      </c>
      <c r="K21" s="87">
        <f t="shared" si="24"/>
        <v>0</v>
      </c>
      <c r="L21" s="87">
        <f t="shared" si="24"/>
        <v>0</v>
      </c>
      <c r="M21" s="87">
        <f t="shared" si="24"/>
        <v>0</v>
      </c>
      <c r="N21" s="87">
        <f t="shared" si="24"/>
        <v>0</v>
      </c>
      <c r="O21" s="87">
        <f t="shared" si="24"/>
        <v>0</v>
      </c>
      <c r="P21" s="87">
        <f t="shared" si="24"/>
        <v>0</v>
      </c>
      <c r="Q21" s="87">
        <f t="shared" si="24"/>
        <v>0</v>
      </c>
      <c r="R21" s="87">
        <f t="shared" si="24"/>
        <v>0</v>
      </c>
      <c r="S21" s="87">
        <f t="shared" si="24"/>
        <v>0</v>
      </c>
      <c r="T21" s="87">
        <f t="shared" si="16"/>
        <v>0</v>
      </c>
      <c r="V21" s="87">
        <f t="shared" si="3"/>
        <v>0</v>
      </c>
      <c r="W21" s="93"/>
      <c r="X21" s="94"/>
      <c r="Y21" s="94"/>
      <c r="Z21" s="77"/>
      <c r="AA21" s="77"/>
      <c r="AB21" s="95"/>
      <c r="AC21" s="96"/>
      <c r="AD21" s="95"/>
      <c r="AE21" s="95"/>
      <c r="AF21" s="95"/>
      <c r="AG21" s="95"/>
      <c r="AH21" s="95"/>
      <c r="AI21" s="95"/>
      <c r="AJ21" s="97"/>
      <c r="AK21" s="95"/>
    </row>
    <row r="22" spans="1:37" ht="14.25" customHeight="1">
      <c r="A22" s="101"/>
      <c r="B22" s="100"/>
      <c r="C22" s="90"/>
      <c r="D22" s="90">
        <f t="shared" si="14"/>
        <v>0</v>
      </c>
      <c r="E22" s="91"/>
      <c r="F22" s="91"/>
      <c r="G22" s="87">
        <f t="shared" ref="G22:S22" si="25">IF($F22=G$1,+$B22,0)</f>
        <v>0</v>
      </c>
      <c r="H22" s="87">
        <f t="shared" si="25"/>
        <v>0</v>
      </c>
      <c r="I22" s="87">
        <f t="shared" si="25"/>
        <v>0</v>
      </c>
      <c r="J22" s="87">
        <f t="shared" si="25"/>
        <v>0</v>
      </c>
      <c r="K22" s="87">
        <f t="shared" si="25"/>
        <v>0</v>
      </c>
      <c r="L22" s="87">
        <f t="shared" si="25"/>
        <v>0</v>
      </c>
      <c r="M22" s="87">
        <f t="shared" si="25"/>
        <v>0</v>
      </c>
      <c r="N22" s="87">
        <f t="shared" si="25"/>
        <v>0</v>
      </c>
      <c r="O22" s="87">
        <f t="shared" si="25"/>
        <v>0</v>
      </c>
      <c r="P22" s="87">
        <f t="shared" si="25"/>
        <v>0</v>
      </c>
      <c r="Q22" s="87">
        <f t="shared" si="25"/>
        <v>0</v>
      </c>
      <c r="R22" s="87">
        <f t="shared" si="25"/>
        <v>0</v>
      </c>
      <c r="S22" s="87">
        <f t="shared" si="25"/>
        <v>0</v>
      </c>
      <c r="T22" s="87">
        <f t="shared" si="16"/>
        <v>0</v>
      </c>
      <c r="V22" s="87">
        <f t="shared" si="3"/>
        <v>0</v>
      </c>
      <c r="W22" s="93"/>
      <c r="X22" s="94"/>
      <c r="Y22" s="94"/>
      <c r="Z22" s="77"/>
      <c r="AA22" s="76"/>
      <c r="AB22" s="95"/>
      <c r="AC22" s="96"/>
      <c r="AD22" s="95"/>
      <c r="AE22" s="95"/>
      <c r="AF22" s="95"/>
      <c r="AG22" s="95"/>
      <c r="AH22" s="95"/>
      <c r="AI22" s="95"/>
      <c r="AJ22" s="97"/>
      <c r="AK22" s="95"/>
    </row>
    <row r="23" spans="1:37" ht="14.25" customHeight="1">
      <c r="A23" s="101"/>
      <c r="B23" s="100"/>
      <c r="C23" s="90"/>
      <c r="D23" s="90">
        <f t="shared" si="14"/>
        <v>0</v>
      </c>
      <c r="E23" s="2"/>
      <c r="F23" s="107"/>
      <c r="G23" s="87">
        <f t="shared" ref="G23:S23" si="26">IF($F23=G$1,+$B23,0)</f>
        <v>0</v>
      </c>
      <c r="H23" s="87">
        <f t="shared" si="26"/>
        <v>0</v>
      </c>
      <c r="I23" s="87">
        <f t="shared" si="26"/>
        <v>0</v>
      </c>
      <c r="J23" s="87">
        <f t="shared" si="26"/>
        <v>0</v>
      </c>
      <c r="K23" s="87">
        <f t="shared" si="26"/>
        <v>0</v>
      </c>
      <c r="L23" s="87">
        <f t="shared" si="26"/>
        <v>0</v>
      </c>
      <c r="M23" s="87">
        <f t="shared" si="26"/>
        <v>0</v>
      </c>
      <c r="N23" s="87">
        <f t="shared" si="26"/>
        <v>0</v>
      </c>
      <c r="O23" s="87">
        <f t="shared" si="26"/>
        <v>0</v>
      </c>
      <c r="P23" s="87">
        <f t="shared" si="26"/>
        <v>0</v>
      </c>
      <c r="Q23" s="87">
        <f t="shared" si="26"/>
        <v>0</v>
      </c>
      <c r="R23" s="87">
        <f t="shared" si="26"/>
        <v>0</v>
      </c>
      <c r="S23" s="87">
        <f t="shared" si="26"/>
        <v>0</v>
      </c>
      <c r="T23" s="87">
        <f t="shared" si="16"/>
        <v>0</v>
      </c>
      <c r="V23" s="87">
        <f t="shared" si="3"/>
        <v>0</v>
      </c>
      <c r="W23" s="93"/>
      <c r="X23" s="94"/>
      <c r="Y23" s="94"/>
      <c r="Z23" s="77"/>
      <c r="AA23" s="77"/>
      <c r="AB23" s="95"/>
      <c r="AC23" s="96"/>
      <c r="AD23" s="95"/>
      <c r="AE23" s="95"/>
      <c r="AF23" s="95"/>
      <c r="AG23" s="95"/>
      <c r="AH23" s="95"/>
      <c r="AI23" s="95"/>
      <c r="AJ23" s="97"/>
      <c r="AK23" s="95"/>
    </row>
    <row r="24" spans="1:37" ht="14.25" customHeight="1">
      <c r="A24" s="102" t="s">
        <v>222</v>
      </c>
      <c r="B24" s="108">
        <f t="shared" ref="B24:D24" si="27">SUM(B13:B23)</f>
        <v>2267.83</v>
      </c>
      <c r="C24" s="108">
        <f t="shared" si="27"/>
        <v>175.92</v>
      </c>
      <c r="D24" s="108">
        <f t="shared" si="27"/>
        <v>2443.75</v>
      </c>
      <c r="E24" s="109"/>
      <c r="F24" s="109"/>
      <c r="G24" s="110">
        <f t="shared" ref="G24:T24" si="28">SUM(G13:G23)</f>
        <v>269.02</v>
      </c>
      <c r="H24" s="110">
        <f t="shared" si="28"/>
        <v>250</v>
      </c>
      <c r="I24" s="110">
        <f t="shared" si="28"/>
        <v>800</v>
      </c>
      <c r="J24" s="110">
        <f t="shared" si="28"/>
        <v>0</v>
      </c>
      <c r="K24" s="110">
        <f t="shared" si="28"/>
        <v>0</v>
      </c>
      <c r="L24" s="110">
        <f t="shared" si="28"/>
        <v>158.96</v>
      </c>
      <c r="M24" s="110">
        <f t="shared" si="28"/>
        <v>39.85</v>
      </c>
      <c r="N24" s="110">
        <f t="shared" si="28"/>
        <v>0</v>
      </c>
      <c r="O24" s="110">
        <f t="shared" si="28"/>
        <v>0</v>
      </c>
      <c r="P24" s="110">
        <f t="shared" si="28"/>
        <v>0</v>
      </c>
      <c r="Q24" s="110">
        <f t="shared" si="28"/>
        <v>0</v>
      </c>
      <c r="R24" s="110">
        <f t="shared" si="28"/>
        <v>750</v>
      </c>
      <c r="S24" s="110">
        <f t="shared" si="28"/>
        <v>0</v>
      </c>
      <c r="T24" s="110">
        <f t="shared" si="28"/>
        <v>2267.83</v>
      </c>
      <c r="U24" s="87">
        <f>+T24-SUM(G24:S24)</f>
        <v>0</v>
      </c>
      <c r="V24" s="87">
        <f t="shared" si="3"/>
        <v>0</v>
      </c>
      <c r="W24" s="93"/>
      <c r="X24" s="94"/>
      <c r="Y24" s="94"/>
      <c r="Z24" s="77"/>
      <c r="AA24" s="77"/>
      <c r="AB24" s="95"/>
      <c r="AC24" s="96"/>
      <c r="AD24" s="95"/>
      <c r="AE24" s="95"/>
      <c r="AF24" s="95"/>
      <c r="AG24" s="95"/>
      <c r="AH24" s="95"/>
      <c r="AI24" s="95"/>
      <c r="AJ24" s="97"/>
      <c r="AK24" s="95"/>
    </row>
    <row r="25" spans="1:37" ht="14.25" customHeight="1">
      <c r="A25" s="76" t="s">
        <v>209</v>
      </c>
      <c r="B25" s="5">
        <v>39.85</v>
      </c>
      <c r="C25" s="5">
        <v>7.97</v>
      </c>
      <c r="D25" s="90">
        <f t="shared" ref="D25:D38" si="29">SUM(B25:C25)</f>
        <v>47.82</v>
      </c>
      <c r="E25" s="91">
        <v>22640</v>
      </c>
      <c r="F25" s="91">
        <v>7</v>
      </c>
      <c r="G25" s="87">
        <f t="shared" ref="G25:S25" si="30">IF($F25=G$1,+$B25,0)</f>
        <v>0</v>
      </c>
      <c r="H25" s="87">
        <f t="shared" si="30"/>
        <v>0</v>
      </c>
      <c r="I25" s="87">
        <f t="shared" si="30"/>
        <v>0</v>
      </c>
      <c r="J25" s="87">
        <f t="shared" si="30"/>
        <v>0</v>
      </c>
      <c r="K25" s="87">
        <f t="shared" si="30"/>
        <v>0</v>
      </c>
      <c r="L25" s="87">
        <f t="shared" si="30"/>
        <v>0</v>
      </c>
      <c r="M25" s="87">
        <f t="shared" si="30"/>
        <v>39.85</v>
      </c>
      <c r="N25" s="87">
        <f t="shared" si="30"/>
        <v>0</v>
      </c>
      <c r="O25" s="87">
        <f t="shared" si="30"/>
        <v>0</v>
      </c>
      <c r="P25" s="87">
        <f t="shared" si="30"/>
        <v>0</v>
      </c>
      <c r="Q25" s="87">
        <f t="shared" si="30"/>
        <v>0</v>
      </c>
      <c r="R25" s="87">
        <f t="shared" si="30"/>
        <v>0</v>
      </c>
      <c r="S25" s="87">
        <f t="shared" si="30"/>
        <v>0</v>
      </c>
      <c r="T25" s="87">
        <f t="shared" ref="T25:T38" si="31">SUM(G25:R25)</f>
        <v>39.85</v>
      </c>
      <c r="V25" s="87">
        <f t="shared" si="3"/>
        <v>0</v>
      </c>
      <c r="W25" s="93"/>
      <c r="X25" s="94"/>
      <c r="Y25" s="99"/>
      <c r="Z25" s="77"/>
      <c r="AA25" s="76"/>
      <c r="AB25" s="95"/>
      <c r="AC25" s="96"/>
      <c r="AD25" s="95"/>
      <c r="AE25" s="95"/>
      <c r="AF25" s="95"/>
      <c r="AG25" s="95"/>
      <c r="AH25" s="95"/>
      <c r="AI25" s="95"/>
      <c r="AJ25" s="97"/>
      <c r="AK25" s="95"/>
    </row>
    <row r="26" spans="1:37" ht="14.25" customHeight="1">
      <c r="A26" s="76" t="s">
        <v>209</v>
      </c>
      <c r="B26" s="90">
        <v>94.95</v>
      </c>
      <c r="C26" s="90">
        <v>18.989999999999998</v>
      </c>
      <c r="D26" s="90">
        <f t="shared" si="29"/>
        <v>113.94</v>
      </c>
      <c r="E26" s="91">
        <v>22641</v>
      </c>
      <c r="F26" s="91">
        <v>7</v>
      </c>
      <c r="G26" s="87">
        <f t="shared" ref="G26:S26" si="32">IF($F26=G$1,+$B26,0)</f>
        <v>0</v>
      </c>
      <c r="H26" s="87">
        <f t="shared" si="32"/>
        <v>0</v>
      </c>
      <c r="I26" s="87">
        <f t="shared" si="32"/>
        <v>0</v>
      </c>
      <c r="J26" s="87">
        <f t="shared" si="32"/>
        <v>0</v>
      </c>
      <c r="K26" s="87">
        <f t="shared" si="32"/>
        <v>0</v>
      </c>
      <c r="L26" s="87">
        <f t="shared" si="32"/>
        <v>0</v>
      </c>
      <c r="M26" s="87">
        <f t="shared" si="32"/>
        <v>94.95</v>
      </c>
      <c r="N26" s="87">
        <f t="shared" si="32"/>
        <v>0</v>
      </c>
      <c r="O26" s="87">
        <f t="shared" si="32"/>
        <v>0</v>
      </c>
      <c r="P26" s="87">
        <f t="shared" si="32"/>
        <v>0</v>
      </c>
      <c r="Q26" s="87">
        <f t="shared" si="32"/>
        <v>0</v>
      </c>
      <c r="R26" s="87">
        <f t="shared" si="32"/>
        <v>0</v>
      </c>
      <c r="S26" s="87">
        <f t="shared" si="32"/>
        <v>0</v>
      </c>
      <c r="T26" s="100">
        <f t="shared" si="31"/>
        <v>94.95</v>
      </c>
      <c r="V26" s="87">
        <f t="shared" si="3"/>
        <v>0</v>
      </c>
      <c r="W26" s="93"/>
      <c r="X26" s="94"/>
      <c r="Y26" s="94"/>
      <c r="Z26" s="77"/>
      <c r="AA26" s="77"/>
      <c r="AB26" s="95"/>
      <c r="AC26" s="96"/>
      <c r="AD26" s="95"/>
      <c r="AE26" s="95"/>
      <c r="AF26" s="95"/>
      <c r="AG26" s="95"/>
      <c r="AH26" s="95"/>
      <c r="AI26" s="95"/>
      <c r="AJ26" s="97"/>
      <c r="AK26" s="95"/>
    </row>
    <row r="27" spans="1:37" ht="14.25" customHeight="1">
      <c r="A27" s="76" t="s">
        <v>212</v>
      </c>
      <c r="B27" s="90">
        <v>400</v>
      </c>
      <c r="C27" s="90">
        <v>80</v>
      </c>
      <c r="D27" s="90">
        <f t="shared" si="29"/>
        <v>480</v>
      </c>
      <c r="E27" s="91">
        <v>22642</v>
      </c>
      <c r="F27" s="91">
        <v>3</v>
      </c>
      <c r="G27" s="87">
        <f t="shared" ref="G27:S27" si="33">IF($F27=G$1,+$B27,0)</f>
        <v>0</v>
      </c>
      <c r="H27" s="87">
        <f t="shared" si="33"/>
        <v>0</v>
      </c>
      <c r="I27" s="87">
        <f t="shared" si="33"/>
        <v>400</v>
      </c>
      <c r="J27" s="87">
        <f t="shared" si="33"/>
        <v>0</v>
      </c>
      <c r="K27" s="87">
        <f t="shared" si="33"/>
        <v>0</v>
      </c>
      <c r="L27" s="87">
        <f t="shared" si="33"/>
        <v>0</v>
      </c>
      <c r="M27" s="87">
        <f t="shared" si="33"/>
        <v>0</v>
      </c>
      <c r="N27" s="87">
        <f t="shared" si="33"/>
        <v>0</v>
      </c>
      <c r="O27" s="87">
        <f t="shared" si="33"/>
        <v>0</v>
      </c>
      <c r="P27" s="87">
        <f t="shared" si="33"/>
        <v>0</v>
      </c>
      <c r="Q27" s="87">
        <f t="shared" si="33"/>
        <v>0</v>
      </c>
      <c r="R27" s="87">
        <f t="shared" si="33"/>
        <v>0</v>
      </c>
      <c r="S27" s="87">
        <f t="shared" si="33"/>
        <v>0</v>
      </c>
      <c r="T27" s="100">
        <f t="shared" si="31"/>
        <v>400</v>
      </c>
      <c r="V27" s="87">
        <f t="shared" si="3"/>
        <v>0</v>
      </c>
      <c r="W27" s="93"/>
      <c r="X27" s="94"/>
      <c r="Y27" s="94"/>
      <c r="Z27" s="77"/>
      <c r="AA27" s="77"/>
      <c r="AB27" s="95"/>
      <c r="AC27" s="96"/>
      <c r="AD27" s="95"/>
      <c r="AE27" s="95"/>
      <c r="AF27" s="95"/>
      <c r="AG27" s="95"/>
      <c r="AH27" s="95"/>
      <c r="AI27" s="95"/>
      <c r="AJ27" s="97"/>
      <c r="AK27" s="95"/>
    </row>
    <row r="28" spans="1:37" ht="14.25" customHeight="1">
      <c r="A28" s="76" t="s">
        <v>218</v>
      </c>
      <c r="B28" s="90">
        <v>269.02</v>
      </c>
      <c r="C28" s="90"/>
      <c r="D28" s="90">
        <f t="shared" si="29"/>
        <v>269.02</v>
      </c>
      <c r="E28" s="91">
        <v>22643</v>
      </c>
      <c r="F28" s="91">
        <v>1</v>
      </c>
      <c r="G28" s="87">
        <f t="shared" ref="G28:S28" si="34">IF($F28=G$1,+$B28,0)</f>
        <v>269.02</v>
      </c>
      <c r="H28" s="87">
        <f t="shared" si="34"/>
        <v>0</v>
      </c>
      <c r="I28" s="87">
        <f t="shared" si="34"/>
        <v>0</v>
      </c>
      <c r="J28" s="87">
        <f t="shared" si="34"/>
        <v>0</v>
      </c>
      <c r="K28" s="87">
        <f t="shared" si="34"/>
        <v>0</v>
      </c>
      <c r="L28" s="87">
        <f t="shared" si="34"/>
        <v>0</v>
      </c>
      <c r="M28" s="87">
        <f t="shared" si="34"/>
        <v>0</v>
      </c>
      <c r="N28" s="87">
        <f t="shared" si="34"/>
        <v>0</v>
      </c>
      <c r="O28" s="87">
        <f t="shared" si="34"/>
        <v>0</v>
      </c>
      <c r="P28" s="87">
        <f t="shared" si="34"/>
        <v>0</v>
      </c>
      <c r="Q28" s="87">
        <f t="shared" si="34"/>
        <v>0</v>
      </c>
      <c r="R28" s="87">
        <f t="shared" si="34"/>
        <v>0</v>
      </c>
      <c r="S28" s="87">
        <f t="shared" si="34"/>
        <v>0</v>
      </c>
      <c r="T28" s="100">
        <f t="shared" si="31"/>
        <v>269.02</v>
      </c>
      <c r="V28" s="87">
        <f t="shared" si="3"/>
        <v>0</v>
      </c>
      <c r="W28" s="93"/>
      <c r="X28" s="94"/>
      <c r="Y28" s="94"/>
      <c r="Z28" s="76"/>
      <c r="AA28" s="76"/>
      <c r="AB28" s="95"/>
      <c r="AC28" s="96"/>
      <c r="AD28" s="95"/>
      <c r="AE28" s="95"/>
      <c r="AF28" s="95"/>
      <c r="AG28" s="95"/>
      <c r="AH28" s="95"/>
      <c r="AI28" s="95"/>
      <c r="AJ28" s="97"/>
      <c r="AK28" s="95"/>
    </row>
    <row r="29" spans="1:37" ht="14.25" customHeight="1">
      <c r="A29" s="76" t="s">
        <v>223</v>
      </c>
      <c r="B29" s="90">
        <v>50</v>
      </c>
      <c r="C29" s="90"/>
      <c r="D29" s="90">
        <f t="shared" si="29"/>
        <v>50</v>
      </c>
      <c r="E29" s="91">
        <v>22644</v>
      </c>
      <c r="F29" s="91">
        <v>12</v>
      </c>
      <c r="G29" s="87">
        <f t="shared" ref="G29:S29" si="35">IF($F29=G$1,+$B29,0)</f>
        <v>0</v>
      </c>
      <c r="H29" s="87">
        <f t="shared" si="35"/>
        <v>0</v>
      </c>
      <c r="I29" s="87">
        <f t="shared" si="35"/>
        <v>0</v>
      </c>
      <c r="J29" s="87">
        <f t="shared" si="35"/>
        <v>0</v>
      </c>
      <c r="K29" s="87">
        <f t="shared" si="35"/>
        <v>0</v>
      </c>
      <c r="L29" s="87">
        <f t="shared" si="35"/>
        <v>0</v>
      </c>
      <c r="M29" s="87">
        <f t="shared" si="35"/>
        <v>0</v>
      </c>
      <c r="N29" s="87">
        <f t="shared" si="35"/>
        <v>0</v>
      </c>
      <c r="O29" s="87">
        <f t="shared" si="35"/>
        <v>0</v>
      </c>
      <c r="P29" s="87">
        <f t="shared" si="35"/>
        <v>0</v>
      </c>
      <c r="Q29" s="87">
        <f t="shared" si="35"/>
        <v>0</v>
      </c>
      <c r="R29" s="87">
        <f t="shared" si="35"/>
        <v>50</v>
      </c>
      <c r="S29" s="87">
        <f t="shared" si="35"/>
        <v>0</v>
      </c>
      <c r="T29" s="100">
        <f t="shared" si="31"/>
        <v>50</v>
      </c>
      <c r="V29" s="87">
        <f t="shared" si="3"/>
        <v>0</v>
      </c>
      <c r="W29" s="93"/>
      <c r="X29" s="94"/>
      <c r="Y29" s="94"/>
      <c r="Z29" s="76"/>
      <c r="AA29" s="76"/>
      <c r="AB29" s="95"/>
      <c r="AC29" s="96"/>
      <c r="AD29" s="95"/>
      <c r="AE29" s="95"/>
      <c r="AF29" s="95"/>
      <c r="AG29" s="95"/>
      <c r="AH29" s="95"/>
      <c r="AI29" s="95"/>
      <c r="AJ29" s="97"/>
      <c r="AK29" s="95"/>
    </row>
    <row r="30" spans="1:37" ht="14.25" customHeight="1">
      <c r="A30" s="76" t="s">
        <v>224</v>
      </c>
      <c r="B30" s="90">
        <v>807.57</v>
      </c>
      <c r="C30" s="90"/>
      <c r="D30" s="90">
        <f t="shared" si="29"/>
        <v>807.57</v>
      </c>
      <c r="E30" s="91">
        <v>22645</v>
      </c>
      <c r="F30" s="91">
        <v>2</v>
      </c>
      <c r="G30" s="87">
        <f t="shared" ref="G30:S30" si="36">IF($F30=G$1,+$B30,0)</f>
        <v>0</v>
      </c>
      <c r="H30" s="87">
        <f t="shared" si="36"/>
        <v>807.57</v>
      </c>
      <c r="I30" s="87">
        <f t="shared" si="36"/>
        <v>0</v>
      </c>
      <c r="J30" s="87">
        <f t="shared" si="36"/>
        <v>0</v>
      </c>
      <c r="K30" s="87">
        <f t="shared" si="36"/>
        <v>0</v>
      </c>
      <c r="L30" s="87">
        <f t="shared" si="36"/>
        <v>0</v>
      </c>
      <c r="M30" s="87">
        <f t="shared" si="36"/>
        <v>0</v>
      </c>
      <c r="N30" s="87">
        <f t="shared" si="36"/>
        <v>0</v>
      </c>
      <c r="O30" s="87">
        <f t="shared" si="36"/>
        <v>0</v>
      </c>
      <c r="P30" s="87">
        <f t="shared" si="36"/>
        <v>0</v>
      </c>
      <c r="Q30" s="87">
        <f t="shared" si="36"/>
        <v>0</v>
      </c>
      <c r="R30" s="87">
        <f t="shared" si="36"/>
        <v>0</v>
      </c>
      <c r="S30" s="87">
        <f t="shared" si="36"/>
        <v>0</v>
      </c>
      <c r="T30" s="100">
        <f t="shared" si="31"/>
        <v>807.57</v>
      </c>
      <c r="V30" s="87">
        <f t="shared" si="3"/>
        <v>0</v>
      </c>
      <c r="W30" s="93"/>
      <c r="X30" s="94"/>
      <c r="Y30" s="94"/>
      <c r="Z30" s="76"/>
      <c r="AA30" s="76"/>
      <c r="AB30" s="95"/>
      <c r="AC30" s="96"/>
      <c r="AD30" s="95"/>
      <c r="AE30" s="95"/>
      <c r="AF30" s="95"/>
      <c r="AG30" s="95"/>
      <c r="AH30" s="95"/>
      <c r="AI30" s="95"/>
      <c r="AJ30" s="97"/>
      <c r="AK30" s="95"/>
    </row>
    <row r="31" spans="1:37" ht="14.25" customHeight="1">
      <c r="A31" s="76" t="s">
        <v>210</v>
      </c>
      <c r="B31" s="90">
        <v>164.26</v>
      </c>
      <c r="C31" s="90">
        <v>8.2100000000000009</v>
      </c>
      <c r="D31" s="90">
        <f t="shared" si="29"/>
        <v>172.47</v>
      </c>
      <c r="E31" s="91" t="s">
        <v>211</v>
      </c>
      <c r="F31" s="91">
        <v>6</v>
      </c>
      <c r="G31" s="87">
        <f t="shared" ref="G31:S31" si="37">IF($F31=G$1,+$B31,0)</f>
        <v>0</v>
      </c>
      <c r="H31" s="87">
        <f t="shared" si="37"/>
        <v>0</v>
      </c>
      <c r="I31" s="87">
        <f t="shared" si="37"/>
        <v>0</v>
      </c>
      <c r="J31" s="87">
        <f t="shared" si="37"/>
        <v>0</v>
      </c>
      <c r="K31" s="87">
        <f t="shared" si="37"/>
        <v>0</v>
      </c>
      <c r="L31" s="87">
        <f t="shared" si="37"/>
        <v>164.26</v>
      </c>
      <c r="M31" s="87">
        <f t="shared" si="37"/>
        <v>0</v>
      </c>
      <c r="N31" s="87">
        <f t="shared" si="37"/>
        <v>0</v>
      </c>
      <c r="O31" s="87">
        <f t="shared" si="37"/>
        <v>0</v>
      </c>
      <c r="P31" s="87">
        <f t="shared" si="37"/>
        <v>0</v>
      </c>
      <c r="Q31" s="87">
        <f t="shared" si="37"/>
        <v>0</v>
      </c>
      <c r="R31" s="87">
        <f t="shared" si="37"/>
        <v>0</v>
      </c>
      <c r="S31" s="87">
        <f t="shared" si="37"/>
        <v>0</v>
      </c>
      <c r="T31" s="100">
        <f t="shared" si="31"/>
        <v>164.26</v>
      </c>
      <c r="V31" s="87">
        <f t="shared" si="3"/>
        <v>0</v>
      </c>
      <c r="W31" s="93"/>
      <c r="X31" s="94"/>
      <c r="Y31" s="99"/>
      <c r="Z31" s="77"/>
      <c r="AA31" s="76"/>
      <c r="AB31" s="96"/>
      <c r="AC31" s="95"/>
      <c r="AD31" s="95"/>
      <c r="AE31" s="95"/>
      <c r="AF31" s="95"/>
      <c r="AG31" s="95"/>
      <c r="AH31" s="95"/>
      <c r="AI31" s="95"/>
      <c r="AJ31" s="97"/>
      <c r="AK31" s="95"/>
    </row>
    <row r="32" spans="1:37" ht="14.25" customHeight="1">
      <c r="A32" s="76" t="s">
        <v>225</v>
      </c>
      <c r="B32" s="90">
        <v>308.57</v>
      </c>
      <c r="C32" s="90"/>
      <c r="D32" s="90">
        <f t="shared" si="29"/>
        <v>308.57</v>
      </c>
      <c r="E32" s="91">
        <v>22646</v>
      </c>
      <c r="F32" s="91">
        <v>9</v>
      </c>
      <c r="G32" s="87">
        <f t="shared" ref="G32:S32" si="38">IF($F32=G$1,+$B32,0)</f>
        <v>0</v>
      </c>
      <c r="H32" s="87">
        <f t="shared" si="38"/>
        <v>0</v>
      </c>
      <c r="I32" s="87">
        <f t="shared" si="38"/>
        <v>0</v>
      </c>
      <c r="J32" s="87">
        <f t="shared" si="38"/>
        <v>0</v>
      </c>
      <c r="K32" s="87">
        <f t="shared" si="38"/>
        <v>0</v>
      </c>
      <c r="L32" s="87">
        <f t="shared" si="38"/>
        <v>0</v>
      </c>
      <c r="M32" s="87">
        <f t="shared" si="38"/>
        <v>0</v>
      </c>
      <c r="N32" s="87">
        <f t="shared" si="38"/>
        <v>0</v>
      </c>
      <c r="O32" s="87">
        <f t="shared" si="38"/>
        <v>308.57</v>
      </c>
      <c r="P32" s="87">
        <f t="shared" si="38"/>
        <v>0</v>
      </c>
      <c r="Q32" s="87">
        <f t="shared" si="38"/>
        <v>0</v>
      </c>
      <c r="R32" s="87">
        <f t="shared" si="38"/>
        <v>0</v>
      </c>
      <c r="S32" s="87">
        <f t="shared" si="38"/>
        <v>0</v>
      </c>
      <c r="T32" s="100">
        <f t="shared" si="31"/>
        <v>308.57</v>
      </c>
      <c r="V32" s="87">
        <f t="shared" si="3"/>
        <v>0</v>
      </c>
    </row>
    <row r="33" spans="1:22" ht="14.25" customHeight="1">
      <c r="A33" s="76"/>
      <c r="B33" s="90"/>
      <c r="C33" s="90"/>
      <c r="D33" s="90">
        <f t="shared" si="29"/>
        <v>0</v>
      </c>
      <c r="E33" s="91"/>
      <c r="F33" s="91"/>
      <c r="G33" s="87">
        <f t="shared" ref="G33:S33" si="39">IF($F33=G$1,+$B33,0)</f>
        <v>0</v>
      </c>
      <c r="H33" s="87">
        <f t="shared" si="39"/>
        <v>0</v>
      </c>
      <c r="I33" s="87">
        <f t="shared" si="39"/>
        <v>0</v>
      </c>
      <c r="J33" s="87">
        <f t="shared" si="39"/>
        <v>0</v>
      </c>
      <c r="K33" s="87">
        <f t="shared" si="39"/>
        <v>0</v>
      </c>
      <c r="L33" s="87">
        <f t="shared" si="39"/>
        <v>0</v>
      </c>
      <c r="M33" s="87">
        <f t="shared" si="39"/>
        <v>0</v>
      </c>
      <c r="N33" s="87">
        <f t="shared" si="39"/>
        <v>0</v>
      </c>
      <c r="O33" s="87">
        <f t="shared" si="39"/>
        <v>0</v>
      </c>
      <c r="P33" s="87">
        <f t="shared" si="39"/>
        <v>0</v>
      </c>
      <c r="Q33" s="87">
        <f t="shared" si="39"/>
        <v>0</v>
      </c>
      <c r="R33" s="87">
        <f t="shared" si="39"/>
        <v>0</v>
      </c>
      <c r="S33" s="87">
        <f t="shared" si="39"/>
        <v>0</v>
      </c>
      <c r="T33" s="100">
        <f t="shared" si="31"/>
        <v>0</v>
      </c>
      <c r="V33" s="87">
        <f t="shared" si="3"/>
        <v>0</v>
      </c>
    </row>
    <row r="34" spans="1:22" ht="14.25" customHeight="1">
      <c r="A34" s="101"/>
      <c r="B34" s="90"/>
      <c r="C34" s="90"/>
      <c r="D34" s="90">
        <f t="shared" si="29"/>
        <v>0</v>
      </c>
      <c r="E34" s="91"/>
      <c r="F34" s="91"/>
      <c r="G34" s="87">
        <f t="shared" ref="G34:S34" si="40">IF($F34=G$1,+$B34,0)</f>
        <v>0</v>
      </c>
      <c r="H34" s="87">
        <f t="shared" si="40"/>
        <v>0</v>
      </c>
      <c r="I34" s="87">
        <f t="shared" si="40"/>
        <v>0</v>
      </c>
      <c r="J34" s="87">
        <f t="shared" si="40"/>
        <v>0</v>
      </c>
      <c r="K34" s="87">
        <f t="shared" si="40"/>
        <v>0</v>
      </c>
      <c r="L34" s="87">
        <f t="shared" si="40"/>
        <v>0</v>
      </c>
      <c r="M34" s="87">
        <f t="shared" si="40"/>
        <v>0</v>
      </c>
      <c r="N34" s="87">
        <f t="shared" si="40"/>
        <v>0</v>
      </c>
      <c r="O34" s="87">
        <f t="shared" si="40"/>
        <v>0</v>
      </c>
      <c r="P34" s="87">
        <f t="shared" si="40"/>
        <v>0</v>
      </c>
      <c r="Q34" s="87">
        <f t="shared" si="40"/>
        <v>0</v>
      </c>
      <c r="R34" s="87">
        <f t="shared" si="40"/>
        <v>0</v>
      </c>
      <c r="S34" s="87">
        <f t="shared" si="40"/>
        <v>0</v>
      </c>
      <c r="T34" s="100">
        <f t="shared" si="31"/>
        <v>0</v>
      </c>
      <c r="V34" s="87">
        <f t="shared" si="3"/>
        <v>0</v>
      </c>
    </row>
    <row r="35" spans="1:22" ht="14.25" customHeight="1">
      <c r="A35" s="101"/>
      <c r="B35" s="90"/>
      <c r="C35" s="90"/>
      <c r="D35" s="90">
        <f t="shared" si="29"/>
        <v>0</v>
      </c>
      <c r="E35" s="91"/>
      <c r="F35" s="91"/>
      <c r="G35" s="87">
        <f t="shared" ref="G35:S35" si="41">IF($F35=G$1,+$B35,0)</f>
        <v>0</v>
      </c>
      <c r="H35" s="87">
        <f t="shared" si="41"/>
        <v>0</v>
      </c>
      <c r="I35" s="87">
        <f t="shared" si="41"/>
        <v>0</v>
      </c>
      <c r="J35" s="87">
        <f t="shared" si="41"/>
        <v>0</v>
      </c>
      <c r="K35" s="87">
        <f t="shared" si="41"/>
        <v>0</v>
      </c>
      <c r="L35" s="87">
        <f t="shared" si="41"/>
        <v>0</v>
      </c>
      <c r="M35" s="87">
        <f t="shared" si="41"/>
        <v>0</v>
      </c>
      <c r="N35" s="87">
        <f t="shared" si="41"/>
        <v>0</v>
      </c>
      <c r="O35" s="87">
        <f t="shared" si="41"/>
        <v>0</v>
      </c>
      <c r="P35" s="87">
        <f t="shared" si="41"/>
        <v>0</v>
      </c>
      <c r="Q35" s="87">
        <f t="shared" si="41"/>
        <v>0</v>
      </c>
      <c r="R35" s="87">
        <f t="shared" si="41"/>
        <v>0</v>
      </c>
      <c r="S35" s="87">
        <f t="shared" si="41"/>
        <v>0</v>
      </c>
      <c r="T35" s="100">
        <f t="shared" si="31"/>
        <v>0</v>
      </c>
      <c r="V35" s="87">
        <f t="shared" si="3"/>
        <v>0</v>
      </c>
    </row>
    <row r="36" spans="1:22" ht="14.25" customHeight="1">
      <c r="A36" s="101"/>
      <c r="B36" s="90"/>
      <c r="C36" s="90"/>
      <c r="D36" s="111">
        <f t="shared" si="29"/>
        <v>0</v>
      </c>
      <c r="E36" s="91"/>
      <c r="F36" s="91"/>
      <c r="G36" s="87">
        <f t="shared" ref="G36:S36" si="42">IF($F36=G$1,+$B36,0)</f>
        <v>0</v>
      </c>
      <c r="H36" s="87">
        <f t="shared" si="42"/>
        <v>0</v>
      </c>
      <c r="I36" s="87">
        <f t="shared" si="42"/>
        <v>0</v>
      </c>
      <c r="J36" s="87">
        <f t="shared" si="42"/>
        <v>0</v>
      </c>
      <c r="K36" s="87">
        <f t="shared" si="42"/>
        <v>0</v>
      </c>
      <c r="L36" s="87">
        <f t="shared" si="42"/>
        <v>0</v>
      </c>
      <c r="M36" s="87">
        <f t="shared" si="42"/>
        <v>0</v>
      </c>
      <c r="N36" s="87">
        <f t="shared" si="42"/>
        <v>0</v>
      </c>
      <c r="O36" s="87">
        <f t="shared" si="42"/>
        <v>0</v>
      </c>
      <c r="P36" s="87">
        <f t="shared" si="42"/>
        <v>0</v>
      </c>
      <c r="Q36" s="87">
        <f t="shared" si="42"/>
        <v>0</v>
      </c>
      <c r="R36" s="87">
        <f t="shared" si="42"/>
        <v>0</v>
      </c>
      <c r="S36" s="87">
        <f t="shared" si="42"/>
        <v>0</v>
      </c>
      <c r="T36" s="100">
        <f t="shared" si="31"/>
        <v>0</v>
      </c>
      <c r="V36" s="87">
        <f t="shared" si="3"/>
        <v>0</v>
      </c>
    </row>
    <row r="37" spans="1:22" ht="14.25" customHeight="1">
      <c r="A37" s="81"/>
      <c r="B37" s="100"/>
      <c r="C37" s="90"/>
      <c r="D37" s="90">
        <f t="shared" si="29"/>
        <v>0</v>
      </c>
      <c r="E37" s="109"/>
      <c r="F37" s="91"/>
      <c r="G37" s="87">
        <f t="shared" ref="G37:S37" si="43">IF($F37=G$1,+$B37,0)</f>
        <v>0</v>
      </c>
      <c r="H37" s="87">
        <f t="shared" si="43"/>
        <v>0</v>
      </c>
      <c r="I37" s="87">
        <f t="shared" si="43"/>
        <v>0</v>
      </c>
      <c r="J37" s="87">
        <f t="shared" si="43"/>
        <v>0</v>
      </c>
      <c r="K37" s="87">
        <f t="shared" si="43"/>
        <v>0</v>
      </c>
      <c r="L37" s="87">
        <f t="shared" si="43"/>
        <v>0</v>
      </c>
      <c r="M37" s="87">
        <f t="shared" si="43"/>
        <v>0</v>
      </c>
      <c r="N37" s="87">
        <f t="shared" si="43"/>
        <v>0</v>
      </c>
      <c r="O37" s="87">
        <f t="shared" si="43"/>
        <v>0</v>
      </c>
      <c r="P37" s="87">
        <f t="shared" si="43"/>
        <v>0</v>
      </c>
      <c r="Q37" s="87">
        <f t="shared" si="43"/>
        <v>0</v>
      </c>
      <c r="R37" s="87">
        <f t="shared" si="43"/>
        <v>0</v>
      </c>
      <c r="S37" s="87">
        <f t="shared" si="43"/>
        <v>0</v>
      </c>
      <c r="T37" s="100">
        <f t="shared" si="31"/>
        <v>0</v>
      </c>
      <c r="V37" s="87">
        <f t="shared" si="3"/>
        <v>0</v>
      </c>
    </row>
    <row r="38" spans="1:22" ht="14.25" customHeight="1">
      <c r="A38" s="81"/>
      <c r="B38" s="100"/>
      <c r="C38" s="90"/>
      <c r="D38" s="90">
        <f t="shared" si="29"/>
        <v>0</v>
      </c>
      <c r="E38" s="109"/>
      <c r="F38" s="2"/>
      <c r="G38" s="87">
        <f t="shared" ref="G38:S38" si="44">IF($F38=G$1,+$B38,0)</f>
        <v>0</v>
      </c>
      <c r="H38" s="87">
        <f t="shared" si="44"/>
        <v>0</v>
      </c>
      <c r="I38" s="87">
        <f t="shared" si="44"/>
        <v>0</v>
      </c>
      <c r="J38" s="87">
        <f t="shared" si="44"/>
        <v>0</v>
      </c>
      <c r="K38" s="87">
        <f t="shared" si="44"/>
        <v>0</v>
      </c>
      <c r="L38" s="87">
        <f t="shared" si="44"/>
        <v>0</v>
      </c>
      <c r="M38" s="87">
        <f t="shared" si="44"/>
        <v>0</v>
      </c>
      <c r="N38" s="87">
        <f t="shared" si="44"/>
        <v>0</v>
      </c>
      <c r="O38" s="87">
        <f t="shared" si="44"/>
        <v>0</v>
      </c>
      <c r="P38" s="87">
        <f t="shared" si="44"/>
        <v>0</v>
      </c>
      <c r="Q38" s="87">
        <f t="shared" si="44"/>
        <v>0</v>
      </c>
      <c r="R38" s="87">
        <f t="shared" si="44"/>
        <v>0</v>
      </c>
      <c r="S38" s="87">
        <f t="shared" si="44"/>
        <v>0</v>
      </c>
      <c r="T38" s="100">
        <f t="shared" si="31"/>
        <v>0</v>
      </c>
      <c r="V38" s="87">
        <f t="shared" si="3"/>
        <v>0</v>
      </c>
    </row>
    <row r="39" spans="1:22" ht="14.25" customHeight="1">
      <c r="A39" s="102" t="s">
        <v>226</v>
      </c>
      <c r="B39" s="108">
        <f t="shared" ref="B39:D39" si="45">SUM(B25:B38)</f>
        <v>2134.2199999999998</v>
      </c>
      <c r="C39" s="108">
        <f t="shared" si="45"/>
        <v>115.16999999999999</v>
      </c>
      <c r="D39" s="108">
        <f t="shared" si="45"/>
        <v>2249.39</v>
      </c>
      <c r="E39" s="2"/>
      <c r="F39" s="2"/>
      <c r="G39" s="110">
        <f t="shared" ref="G39:T39" si="46">SUM(G25:G38)</f>
        <v>269.02</v>
      </c>
      <c r="H39" s="110">
        <f t="shared" si="46"/>
        <v>807.57</v>
      </c>
      <c r="I39" s="110">
        <f t="shared" si="46"/>
        <v>400</v>
      </c>
      <c r="J39" s="110">
        <f t="shared" si="46"/>
        <v>0</v>
      </c>
      <c r="K39" s="110">
        <f t="shared" si="46"/>
        <v>0</v>
      </c>
      <c r="L39" s="110">
        <f t="shared" si="46"/>
        <v>164.26</v>
      </c>
      <c r="M39" s="110">
        <f t="shared" si="46"/>
        <v>134.80000000000001</v>
      </c>
      <c r="N39" s="110">
        <f t="shared" si="46"/>
        <v>0</v>
      </c>
      <c r="O39" s="110">
        <f t="shared" si="46"/>
        <v>308.57</v>
      </c>
      <c r="P39" s="110">
        <f t="shared" si="46"/>
        <v>0</v>
      </c>
      <c r="Q39" s="110">
        <f t="shared" si="46"/>
        <v>0</v>
      </c>
      <c r="R39" s="110">
        <f t="shared" si="46"/>
        <v>50</v>
      </c>
      <c r="S39" s="110">
        <f t="shared" si="46"/>
        <v>0</v>
      </c>
      <c r="T39" s="110">
        <f t="shared" si="46"/>
        <v>2134.2199999999998</v>
      </c>
      <c r="U39" s="87">
        <f>+T39-SUM(G39:S39)</f>
        <v>0</v>
      </c>
      <c r="V39" s="87">
        <f t="shared" si="3"/>
        <v>0</v>
      </c>
    </row>
    <row r="40" spans="1:22" ht="14.25" customHeight="1">
      <c r="A40" s="76" t="s">
        <v>209</v>
      </c>
      <c r="B40" s="90">
        <v>223.1</v>
      </c>
      <c r="C40" s="90">
        <v>44.62</v>
      </c>
      <c r="D40" s="90">
        <f t="shared" ref="D40:D55" si="47">SUM(B40:C40)</f>
        <v>267.71999999999997</v>
      </c>
      <c r="E40" s="91">
        <v>22647</v>
      </c>
      <c r="F40" s="91">
        <v>7</v>
      </c>
      <c r="G40" s="87">
        <f t="shared" ref="G40:S40" si="48">IF($F40=G$1,+$B40,0)</f>
        <v>0</v>
      </c>
      <c r="H40" s="87">
        <f t="shared" si="48"/>
        <v>0</v>
      </c>
      <c r="I40" s="87">
        <f t="shared" si="48"/>
        <v>0</v>
      </c>
      <c r="J40" s="87">
        <f t="shared" si="48"/>
        <v>0</v>
      </c>
      <c r="K40" s="87">
        <f t="shared" si="48"/>
        <v>0</v>
      </c>
      <c r="L40" s="87">
        <f t="shared" si="48"/>
        <v>0</v>
      </c>
      <c r="M40" s="87">
        <f t="shared" si="48"/>
        <v>223.1</v>
      </c>
      <c r="N40" s="87">
        <f t="shared" si="48"/>
        <v>0</v>
      </c>
      <c r="O40" s="87">
        <f t="shared" si="48"/>
        <v>0</v>
      </c>
      <c r="P40" s="87">
        <f t="shared" si="48"/>
        <v>0</v>
      </c>
      <c r="Q40" s="87">
        <f t="shared" si="48"/>
        <v>0</v>
      </c>
      <c r="R40" s="87">
        <f t="shared" si="48"/>
        <v>0</v>
      </c>
      <c r="S40" s="87">
        <f t="shared" si="48"/>
        <v>0</v>
      </c>
      <c r="T40" s="87">
        <f t="shared" ref="T40:T42" si="49">SUM(G40:R40)</f>
        <v>223.1</v>
      </c>
      <c r="V40" s="87">
        <f t="shared" si="3"/>
        <v>0</v>
      </c>
    </row>
    <row r="41" spans="1:22" ht="14.25" customHeight="1">
      <c r="A41" s="76" t="s">
        <v>209</v>
      </c>
      <c r="B41" s="5">
        <v>39.85</v>
      </c>
      <c r="C41" s="5">
        <v>7.97</v>
      </c>
      <c r="D41" s="90">
        <f t="shared" si="47"/>
        <v>47.82</v>
      </c>
      <c r="E41" s="91">
        <v>22648</v>
      </c>
      <c r="F41" s="91">
        <v>7</v>
      </c>
      <c r="G41" s="87">
        <f t="shared" ref="G41:S41" si="50">IF($F41=G$1,+$B41,0)</f>
        <v>0</v>
      </c>
      <c r="H41" s="87">
        <f t="shared" si="50"/>
        <v>0</v>
      </c>
      <c r="I41" s="87">
        <f t="shared" si="50"/>
        <v>0</v>
      </c>
      <c r="J41" s="87">
        <f t="shared" si="50"/>
        <v>0</v>
      </c>
      <c r="K41" s="87">
        <f t="shared" si="50"/>
        <v>0</v>
      </c>
      <c r="L41" s="87">
        <f t="shared" si="50"/>
        <v>0</v>
      </c>
      <c r="M41" s="87">
        <f t="shared" si="50"/>
        <v>39.85</v>
      </c>
      <c r="N41" s="87">
        <f t="shared" si="50"/>
        <v>0</v>
      </c>
      <c r="O41" s="87">
        <f t="shared" si="50"/>
        <v>0</v>
      </c>
      <c r="P41" s="87">
        <f t="shared" si="50"/>
        <v>0</v>
      </c>
      <c r="Q41" s="87">
        <f t="shared" si="50"/>
        <v>0</v>
      </c>
      <c r="R41" s="87">
        <f t="shared" si="50"/>
        <v>0</v>
      </c>
      <c r="S41" s="87">
        <f t="shared" si="50"/>
        <v>0</v>
      </c>
      <c r="T41" s="100">
        <f t="shared" si="49"/>
        <v>39.85</v>
      </c>
      <c r="V41" s="87">
        <f t="shared" si="3"/>
        <v>0</v>
      </c>
    </row>
    <row r="42" spans="1:22" ht="14.25" customHeight="1">
      <c r="A42" s="76" t="s">
        <v>227</v>
      </c>
      <c r="B42" s="100">
        <v>56.48</v>
      </c>
      <c r="C42" s="100">
        <v>11.3</v>
      </c>
      <c r="D42" s="90">
        <f t="shared" si="47"/>
        <v>67.78</v>
      </c>
      <c r="E42" s="91">
        <v>22649</v>
      </c>
      <c r="F42" s="91">
        <v>2</v>
      </c>
      <c r="G42" s="87">
        <f t="shared" ref="G42:S42" si="51">IF($F42=G$1,+$B42,0)</f>
        <v>0</v>
      </c>
      <c r="H42" s="87">
        <f t="shared" si="51"/>
        <v>56.48</v>
      </c>
      <c r="I42" s="87">
        <f t="shared" si="51"/>
        <v>0</v>
      </c>
      <c r="J42" s="87">
        <f t="shared" si="51"/>
        <v>0</v>
      </c>
      <c r="K42" s="87">
        <f t="shared" si="51"/>
        <v>0</v>
      </c>
      <c r="L42" s="87">
        <f t="shared" si="51"/>
        <v>0</v>
      </c>
      <c r="M42" s="87">
        <f t="shared" si="51"/>
        <v>0</v>
      </c>
      <c r="N42" s="87">
        <f t="shared" si="51"/>
        <v>0</v>
      </c>
      <c r="O42" s="87">
        <f t="shared" si="51"/>
        <v>0</v>
      </c>
      <c r="P42" s="87">
        <f t="shared" si="51"/>
        <v>0</v>
      </c>
      <c r="Q42" s="87">
        <f t="shared" si="51"/>
        <v>0</v>
      </c>
      <c r="R42" s="87">
        <f t="shared" si="51"/>
        <v>0</v>
      </c>
      <c r="S42" s="87">
        <f t="shared" si="51"/>
        <v>0</v>
      </c>
      <c r="T42" s="100">
        <f t="shared" si="49"/>
        <v>56.48</v>
      </c>
      <c r="V42" s="87">
        <f t="shared" si="3"/>
        <v>0</v>
      </c>
    </row>
    <row r="43" spans="1:22" ht="14.25" customHeight="1">
      <c r="A43" s="76" t="s">
        <v>212</v>
      </c>
      <c r="B43" s="90">
        <v>400</v>
      </c>
      <c r="C43" s="90">
        <v>80</v>
      </c>
      <c r="D43" s="112">
        <f t="shared" si="47"/>
        <v>480</v>
      </c>
      <c r="E43" s="91">
        <v>22650</v>
      </c>
      <c r="F43" s="91">
        <v>3</v>
      </c>
      <c r="G43" s="87">
        <f t="shared" ref="G43:S43" si="52">IF($F43=G$1,+$B43,0)</f>
        <v>0</v>
      </c>
      <c r="H43" s="87">
        <f t="shared" si="52"/>
        <v>0</v>
      </c>
      <c r="I43" s="87">
        <f t="shared" si="52"/>
        <v>400</v>
      </c>
      <c r="J43" s="87">
        <f t="shared" si="52"/>
        <v>0</v>
      </c>
      <c r="K43" s="87">
        <f t="shared" si="52"/>
        <v>0</v>
      </c>
      <c r="L43" s="87">
        <f t="shared" si="52"/>
        <v>0</v>
      </c>
      <c r="M43" s="87">
        <f t="shared" si="52"/>
        <v>0</v>
      </c>
      <c r="N43" s="87">
        <f t="shared" si="52"/>
        <v>0</v>
      </c>
      <c r="O43" s="87">
        <f t="shared" si="52"/>
        <v>0</v>
      </c>
      <c r="P43" s="87">
        <f t="shared" si="52"/>
        <v>0</v>
      </c>
      <c r="Q43" s="87">
        <f t="shared" si="52"/>
        <v>0</v>
      </c>
      <c r="R43" s="87">
        <f t="shared" si="52"/>
        <v>0</v>
      </c>
      <c r="S43" s="87">
        <f t="shared" si="52"/>
        <v>0</v>
      </c>
      <c r="T43" s="100">
        <f>SUM(G43:S43)</f>
        <v>400</v>
      </c>
      <c r="V43" s="87">
        <f t="shared" si="3"/>
        <v>0</v>
      </c>
    </row>
    <row r="44" spans="1:22" ht="14.25" customHeight="1">
      <c r="A44" s="76" t="s">
        <v>170</v>
      </c>
      <c r="B44" s="90">
        <v>46</v>
      </c>
      <c r="C44" s="90">
        <v>9.1999999999999993</v>
      </c>
      <c r="D44" s="90">
        <f t="shared" si="47"/>
        <v>55.2</v>
      </c>
      <c r="E44" s="91">
        <v>22651</v>
      </c>
      <c r="F44" s="91">
        <v>9</v>
      </c>
      <c r="G44" s="87">
        <f t="shared" ref="G44:S44" si="53">IF($F44=G$1,+$B44,0)</f>
        <v>0</v>
      </c>
      <c r="H44" s="87">
        <f t="shared" si="53"/>
        <v>0</v>
      </c>
      <c r="I44" s="87">
        <f t="shared" si="53"/>
        <v>0</v>
      </c>
      <c r="J44" s="87">
        <f t="shared" si="53"/>
        <v>0</v>
      </c>
      <c r="K44" s="87">
        <f t="shared" si="53"/>
        <v>0</v>
      </c>
      <c r="L44" s="87">
        <f t="shared" si="53"/>
        <v>0</v>
      </c>
      <c r="M44" s="87">
        <f t="shared" si="53"/>
        <v>0</v>
      </c>
      <c r="N44" s="87">
        <f t="shared" si="53"/>
        <v>0</v>
      </c>
      <c r="O44" s="87">
        <f t="shared" si="53"/>
        <v>46</v>
      </c>
      <c r="P44" s="87">
        <f t="shared" si="53"/>
        <v>0</v>
      </c>
      <c r="Q44" s="87">
        <f t="shared" si="53"/>
        <v>0</v>
      </c>
      <c r="R44" s="87">
        <f t="shared" si="53"/>
        <v>0</v>
      </c>
      <c r="S44" s="87">
        <f t="shared" si="53"/>
        <v>0</v>
      </c>
      <c r="T44" s="100">
        <f t="shared" ref="T44:T55" si="54">SUM(G44:R44)</f>
        <v>46</v>
      </c>
      <c r="V44" s="87">
        <f t="shared" si="3"/>
        <v>0</v>
      </c>
    </row>
    <row r="45" spans="1:22" ht="14.25" customHeight="1">
      <c r="A45" s="76" t="s">
        <v>228</v>
      </c>
      <c r="B45" s="90">
        <v>1040.1400000000001</v>
      </c>
      <c r="C45" s="90"/>
      <c r="D45" s="112">
        <f t="shared" si="47"/>
        <v>1040.1400000000001</v>
      </c>
      <c r="E45" s="91">
        <v>22652</v>
      </c>
      <c r="F45" s="91">
        <v>1</v>
      </c>
      <c r="G45" s="87">
        <f t="shared" ref="G45:S45" si="55">IF($F45=G$1,+$B45,0)</f>
        <v>1040.1400000000001</v>
      </c>
      <c r="H45" s="87">
        <f t="shared" si="55"/>
        <v>0</v>
      </c>
      <c r="I45" s="87">
        <f t="shared" si="55"/>
        <v>0</v>
      </c>
      <c r="J45" s="87">
        <f t="shared" si="55"/>
        <v>0</v>
      </c>
      <c r="K45" s="87">
        <f t="shared" si="55"/>
        <v>0</v>
      </c>
      <c r="L45" s="87">
        <f t="shared" si="55"/>
        <v>0</v>
      </c>
      <c r="M45" s="87">
        <f t="shared" si="55"/>
        <v>0</v>
      </c>
      <c r="N45" s="87">
        <f t="shared" si="55"/>
        <v>0</v>
      </c>
      <c r="O45" s="87">
        <f t="shared" si="55"/>
        <v>0</v>
      </c>
      <c r="P45" s="87">
        <f t="shared" si="55"/>
        <v>0</v>
      </c>
      <c r="Q45" s="87">
        <f t="shared" si="55"/>
        <v>0</v>
      </c>
      <c r="R45" s="87">
        <f t="shared" si="55"/>
        <v>0</v>
      </c>
      <c r="S45" s="87">
        <f t="shared" si="55"/>
        <v>0</v>
      </c>
      <c r="T45" s="100">
        <f t="shared" si="54"/>
        <v>1040.1400000000001</v>
      </c>
      <c r="V45" s="87">
        <f t="shared" si="3"/>
        <v>0</v>
      </c>
    </row>
    <row r="46" spans="1:22" ht="14.25" customHeight="1">
      <c r="A46" s="76" t="s">
        <v>229</v>
      </c>
      <c r="B46" s="90">
        <v>221.52</v>
      </c>
      <c r="C46" s="90"/>
      <c r="D46" s="112">
        <f t="shared" si="47"/>
        <v>221.52</v>
      </c>
      <c r="E46" s="91">
        <v>22653</v>
      </c>
      <c r="F46" s="91">
        <v>5</v>
      </c>
      <c r="G46" s="87">
        <f t="shared" ref="G46:S46" si="56">IF($F46=G$1,+$B46,0)</f>
        <v>0</v>
      </c>
      <c r="H46" s="87">
        <f t="shared" si="56"/>
        <v>0</v>
      </c>
      <c r="I46" s="87">
        <f t="shared" si="56"/>
        <v>0</v>
      </c>
      <c r="J46" s="87">
        <f t="shared" si="56"/>
        <v>0</v>
      </c>
      <c r="K46" s="87">
        <f t="shared" si="56"/>
        <v>221.52</v>
      </c>
      <c r="L46" s="87">
        <f t="shared" si="56"/>
        <v>0</v>
      </c>
      <c r="M46" s="87">
        <f t="shared" si="56"/>
        <v>0</v>
      </c>
      <c r="N46" s="87">
        <f t="shared" si="56"/>
        <v>0</v>
      </c>
      <c r="O46" s="87">
        <f t="shared" si="56"/>
        <v>0</v>
      </c>
      <c r="P46" s="87">
        <f t="shared" si="56"/>
        <v>0</v>
      </c>
      <c r="Q46" s="87">
        <f t="shared" si="56"/>
        <v>0</v>
      </c>
      <c r="R46" s="87">
        <f t="shared" si="56"/>
        <v>0</v>
      </c>
      <c r="S46" s="87">
        <f t="shared" si="56"/>
        <v>0</v>
      </c>
      <c r="T46" s="100">
        <f t="shared" si="54"/>
        <v>221.52</v>
      </c>
      <c r="V46" s="87">
        <f t="shared" si="3"/>
        <v>0</v>
      </c>
    </row>
    <row r="47" spans="1:22" ht="14.25" customHeight="1">
      <c r="A47" s="76" t="s">
        <v>230</v>
      </c>
      <c r="B47" s="90">
        <v>550</v>
      </c>
      <c r="C47" s="90">
        <v>110</v>
      </c>
      <c r="D47" s="90">
        <f t="shared" si="47"/>
        <v>660</v>
      </c>
      <c r="E47" s="91">
        <v>22654</v>
      </c>
      <c r="F47" s="91">
        <v>2</v>
      </c>
      <c r="G47" s="87">
        <f t="shared" ref="G47:S47" si="57">IF($F47=G$1,+$B47,0)</f>
        <v>0</v>
      </c>
      <c r="H47" s="87">
        <f t="shared" si="57"/>
        <v>550</v>
      </c>
      <c r="I47" s="87">
        <f t="shared" si="57"/>
        <v>0</v>
      </c>
      <c r="J47" s="87">
        <f t="shared" si="57"/>
        <v>0</v>
      </c>
      <c r="K47" s="87">
        <f t="shared" si="57"/>
        <v>0</v>
      </c>
      <c r="L47" s="87">
        <f t="shared" si="57"/>
        <v>0</v>
      </c>
      <c r="M47" s="87">
        <f t="shared" si="57"/>
        <v>0</v>
      </c>
      <c r="N47" s="87">
        <f t="shared" si="57"/>
        <v>0</v>
      </c>
      <c r="O47" s="87">
        <f t="shared" si="57"/>
        <v>0</v>
      </c>
      <c r="P47" s="87">
        <f t="shared" si="57"/>
        <v>0</v>
      </c>
      <c r="Q47" s="87">
        <f t="shared" si="57"/>
        <v>0</v>
      </c>
      <c r="R47" s="87">
        <f t="shared" si="57"/>
        <v>0</v>
      </c>
      <c r="S47" s="87">
        <f t="shared" si="57"/>
        <v>0</v>
      </c>
      <c r="T47" s="100">
        <f t="shared" si="54"/>
        <v>550</v>
      </c>
      <c r="V47" s="87">
        <f t="shared" si="3"/>
        <v>0</v>
      </c>
    </row>
    <row r="48" spans="1:22" ht="14.25" customHeight="1">
      <c r="A48" s="76" t="s">
        <v>231</v>
      </c>
      <c r="B48" s="90">
        <v>590</v>
      </c>
      <c r="C48" s="90">
        <v>118</v>
      </c>
      <c r="D48" s="112">
        <f t="shared" si="47"/>
        <v>708</v>
      </c>
      <c r="E48" s="91">
        <v>22655</v>
      </c>
      <c r="F48" s="91">
        <v>2</v>
      </c>
      <c r="G48" s="87">
        <f t="shared" ref="G48:S48" si="58">IF($F48=G$1,+$B48,0)</f>
        <v>0</v>
      </c>
      <c r="H48" s="87">
        <f t="shared" si="58"/>
        <v>590</v>
      </c>
      <c r="I48" s="87">
        <f t="shared" si="58"/>
        <v>0</v>
      </c>
      <c r="J48" s="87">
        <f t="shared" si="58"/>
        <v>0</v>
      </c>
      <c r="K48" s="87">
        <f t="shared" si="58"/>
        <v>0</v>
      </c>
      <c r="L48" s="87">
        <f t="shared" si="58"/>
        <v>0</v>
      </c>
      <c r="M48" s="87">
        <f t="shared" si="58"/>
        <v>0</v>
      </c>
      <c r="N48" s="87">
        <f t="shared" si="58"/>
        <v>0</v>
      </c>
      <c r="O48" s="87">
        <f t="shared" si="58"/>
        <v>0</v>
      </c>
      <c r="P48" s="87">
        <f t="shared" si="58"/>
        <v>0</v>
      </c>
      <c r="Q48" s="87">
        <f t="shared" si="58"/>
        <v>0</v>
      </c>
      <c r="R48" s="87">
        <f t="shared" si="58"/>
        <v>0</v>
      </c>
      <c r="S48" s="87">
        <f t="shared" si="58"/>
        <v>0</v>
      </c>
      <c r="T48" s="100">
        <f t="shared" si="54"/>
        <v>590</v>
      </c>
      <c r="V48" s="87">
        <f t="shared" si="3"/>
        <v>0</v>
      </c>
    </row>
    <row r="49" spans="1:22" ht="14.25" customHeight="1">
      <c r="A49" s="76" t="s">
        <v>232</v>
      </c>
      <c r="B49" s="90">
        <v>39.979999999999997</v>
      </c>
      <c r="C49" s="90"/>
      <c r="D49" s="112">
        <f t="shared" si="47"/>
        <v>39.979999999999997</v>
      </c>
      <c r="E49" s="91">
        <v>22656</v>
      </c>
      <c r="F49" s="91">
        <v>5</v>
      </c>
      <c r="G49" s="87">
        <f t="shared" ref="G49:S49" si="59">IF($F49=G$1,+$B49,0)</f>
        <v>0</v>
      </c>
      <c r="H49" s="87">
        <f t="shared" si="59"/>
        <v>0</v>
      </c>
      <c r="I49" s="87">
        <f t="shared" si="59"/>
        <v>0</v>
      </c>
      <c r="J49" s="87">
        <f t="shared" si="59"/>
        <v>0</v>
      </c>
      <c r="K49" s="87">
        <f t="shared" si="59"/>
        <v>39.979999999999997</v>
      </c>
      <c r="L49" s="87">
        <f t="shared" si="59"/>
        <v>0</v>
      </c>
      <c r="M49" s="87">
        <f t="shared" si="59"/>
        <v>0</v>
      </c>
      <c r="N49" s="87">
        <f t="shared" si="59"/>
        <v>0</v>
      </c>
      <c r="O49" s="87">
        <f t="shared" si="59"/>
        <v>0</v>
      </c>
      <c r="P49" s="87">
        <f t="shared" si="59"/>
        <v>0</v>
      </c>
      <c r="Q49" s="87">
        <f t="shared" si="59"/>
        <v>0</v>
      </c>
      <c r="R49" s="87">
        <f t="shared" si="59"/>
        <v>0</v>
      </c>
      <c r="S49" s="87">
        <f t="shared" si="59"/>
        <v>0</v>
      </c>
      <c r="T49" s="100">
        <f t="shared" si="54"/>
        <v>39.979999999999997</v>
      </c>
      <c r="V49" s="87">
        <f t="shared" si="3"/>
        <v>0</v>
      </c>
    </row>
    <row r="50" spans="1:22" ht="14.25" customHeight="1">
      <c r="A50" s="76" t="s">
        <v>233</v>
      </c>
      <c r="B50" s="90">
        <v>76.78</v>
      </c>
      <c r="C50" s="90"/>
      <c r="D50" s="112">
        <f t="shared" si="47"/>
        <v>76.78</v>
      </c>
      <c r="E50" s="91">
        <v>22657</v>
      </c>
      <c r="F50" s="91">
        <v>5</v>
      </c>
      <c r="G50" s="87">
        <f t="shared" ref="G50:S50" si="60">IF($F50=G$1,+$B50,0)</f>
        <v>0</v>
      </c>
      <c r="H50" s="87">
        <f t="shared" si="60"/>
        <v>0</v>
      </c>
      <c r="I50" s="87">
        <f t="shared" si="60"/>
        <v>0</v>
      </c>
      <c r="J50" s="87">
        <f t="shared" si="60"/>
        <v>0</v>
      </c>
      <c r="K50" s="87">
        <f t="shared" si="60"/>
        <v>76.78</v>
      </c>
      <c r="L50" s="87">
        <f t="shared" si="60"/>
        <v>0</v>
      </c>
      <c r="M50" s="87">
        <f t="shared" si="60"/>
        <v>0</v>
      </c>
      <c r="N50" s="87">
        <f t="shared" si="60"/>
        <v>0</v>
      </c>
      <c r="O50" s="87">
        <f t="shared" si="60"/>
        <v>0</v>
      </c>
      <c r="P50" s="87">
        <f t="shared" si="60"/>
        <v>0</v>
      </c>
      <c r="Q50" s="87">
        <f t="shared" si="60"/>
        <v>0</v>
      </c>
      <c r="R50" s="87">
        <f t="shared" si="60"/>
        <v>0</v>
      </c>
      <c r="S50" s="87">
        <f t="shared" si="60"/>
        <v>0</v>
      </c>
      <c r="T50" s="100">
        <f t="shared" si="54"/>
        <v>76.78</v>
      </c>
      <c r="V50" s="87">
        <f t="shared" si="3"/>
        <v>0</v>
      </c>
    </row>
    <row r="51" spans="1:22" ht="14.25" customHeight="1">
      <c r="A51" s="76" t="s">
        <v>210</v>
      </c>
      <c r="B51" s="100">
        <v>158.96</v>
      </c>
      <c r="C51" s="100">
        <v>7.95</v>
      </c>
      <c r="D51" s="112">
        <f t="shared" si="47"/>
        <v>166.91</v>
      </c>
      <c r="E51" s="91" t="s">
        <v>211</v>
      </c>
      <c r="F51" s="91">
        <v>6</v>
      </c>
      <c r="G51" s="87">
        <f t="shared" ref="G51:S51" si="61">IF($F51=G$1,+$B51,0)</f>
        <v>0</v>
      </c>
      <c r="H51" s="87">
        <f t="shared" si="61"/>
        <v>0</v>
      </c>
      <c r="I51" s="87">
        <f t="shared" si="61"/>
        <v>0</v>
      </c>
      <c r="J51" s="87">
        <f t="shared" si="61"/>
        <v>0</v>
      </c>
      <c r="K51" s="87">
        <f t="shared" si="61"/>
        <v>0</v>
      </c>
      <c r="L51" s="87">
        <f t="shared" si="61"/>
        <v>158.96</v>
      </c>
      <c r="M51" s="87">
        <f t="shared" si="61"/>
        <v>0</v>
      </c>
      <c r="N51" s="87">
        <f t="shared" si="61"/>
        <v>0</v>
      </c>
      <c r="O51" s="87">
        <f t="shared" si="61"/>
        <v>0</v>
      </c>
      <c r="P51" s="87">
        <f t="shared" si="61"/>
        <v>0</v>
      </c>
      <c r="Q51" s="87">
        <f t="shared" si="61"/>
        <v>0</v>
      </c>
      <c r="R51" s="87">
        <f t="shared" si="61"/>
        <v>0</v>
      </c>
      <c r="S51" s="87">
        <f t="shared" si="61"/>
        <v>0</v>
      </c>
      <c r="T51" s="100">
        <f t="shared" si="54"/>
        <v>158.96</v>
      </c>
      <c r="V51" s="87">
        <f t="shared" si="3"/>
        <v>0</v>
      </c>
    </row>
    <row r="52" spans="1:22" ht="14.25" customHeight="1">
      <c r="A52" s="81"/>
      <c r="C52" s="90"/>
      <c r="D52" s="90">
        <f t="shared" si="47"/>
        <v>0</v>
      </c>
      <c r="E52" s="91"/>
      <c r="F52" s="91"/>
      <c r="G52" s="87">
        <f t="shared" ref="G52:S52" si="62">IF($F52=G$1,+$B52,0)</f>
        <v>0</v>
      </c>
      <c r="H52" s="87">
        <f t="shared" si="62"/>
        <v>0</v>
      </c>
      <c r="I52" s="87">
        <f t="shared" si="62"/>
        <v>0</v>
      </c>
      <c r="J52" s="87">
        <f t="shared" si="62"/>
        <v>0</v>
      </c>
      <c r="K52" s="87">
        <f t="shared" si="62"/>
        <v>0</v>
      </c>
      <c r="L52" s="87">
        <f t="shared" si="62"/>
        <v>0</v>
      </c>
      <c r="M52" s="87">
        <f t="shared" si="62"/>
        <v>0</v>
      </c>
      <c r="N52" s="87">
        <f t="shared" si="62"/>
        <v>0</v>
      </c>
      <c r="O52" s="87">
        <f t="shared" si="62"/>
        <v>0</v>
      </c>
      <c r="P52" s="87">
        <f t="shared" si="62"/>
        <v>0</v>
      </c>
      <c r="Q52" s="87">
        <f t="shared" si="62"/>
        <v>0</v>
      </c>
      <c r="R52" s="87">
        <f t="shared" si="62"/>
        <v>0</v>
      </c>
      <c r="S52" s="87">
        <f t="shared" si="62"/>
        <v>0</v>
      </c>
      <c r="T52" s="100">
        <f t="shared" si="54"/>
        <v>0</v>
      </c>
      <c r="V52" s="87">
        <f t="shared" si="3"/>
        <v>0</v>
      </c>
    </row>
    <row r="53" spans="1:22" ht="14.25" customHeight="1">
      <c r="C53" s="113"/>
      <c r="D53" s="90">
        <f t="shared" si="47"/>
        <v>0</v>
      </c>
      <c r="E53" s="91"/>
      <c r="F53" s="91"/>
      <c r="G53" s="87">
        <f t="shared" ref="G53:S53" si="63">IF($F53=G$1,+$B53,0)</f>
        <v>0</v>
      </c>
      <c r="H53" s="87">
        <f t="shared" si="63"/>
        <v>0</v>
      </c>
      <c r="I53" s="87">
        <f t="shared" si="63"/>
        <v>0</v>
      </c>
      <c r="J53" s="87">
        <f t="shared" si="63"/>
        <v>0</v>
      </c>
      <c r="K53" s="87">
        <f t="shared" si="63"/>
        <v>0</v>
      </c>
      <c r="L53" s="87">
        <f t="shared" si="63"/>
        <v>0</v>
      </c>
      <c r="M53" s="87">
        <f t="shared" si="63"/>
        <v>0</v>
      </c>
      <c r="N53" s="87">
        <f t="shared" si="63"/>
        <v>0</v>
      </c>
      <c r="O53" s="87">
        <f t="shared" si="63"/>
        <v>0</v>
      </c>
      <c r="P53" s="87">
        <f t="shared" si="63"/>
        <v>0</v>
      </c>
      <c r="Q53" s="87">
        <f t="shared" si="63"/>
        <v>0</v>
      </c>
      <c r="R53" s="87">
        <f t="shared" si="63"/>
        <v>0</v>
      </c>
      <c r="S53" s="87">
        <f t="shared" si="63"/>
        <v>0</v>
      </c>
      <c r="T53" s="100">
        <f t="shared" si="54"/>
        <v>0</v>
      </c>
      <c r="V53" s="87">
        <f t="shared" si="3"/>
        <v>0</v>
      </c>
    </row>
    <row r="54" spans="1:22" ht="14.25" customHeight="1">
      <c r="A54" s="81"/>
      <c r="C54" s="90"/>
      <c r="D54" s="90">
        <f t="shared" si="47"/>
        <v>0</v>
      </c>
      <c r="E54" s="91"/>
      <c r="F54" s="91"/>
      <c r="G54" s="87">
        <f t="shared" ref="G54:S54" si="64">IF($F54=G$1,+$B54,0)</f>
        <v>0</v>
      </c>
      <c r="H54" s="87">
        <f t="shared" si="64"/>
        <v>0</v>
      </c>
      <c r="I54" s="87">
        <f t="shared" si="64"/>
        <v>0</v>
      </c>
      <c r="J54" s="87">
        <f t="shared" si="64"/>
        <v>0</v>
      </c>
      <c r="K54" s="87">
        <f t="shared" si="64"/>
        <v>0</v>
      </c>
      <c r="L54" s="87">
        <f t="shared" si="64"/>
        <v>0</v>
      </c>
      <c r="M54" s="87">
        <f t="shared" si="64"/>
        <v>0</v>
      </c>
      <c r="N54" s="87">
        <f t="shared" si="64"/>
        <v>0</v>
      </c>
      <c r="O54" s="87">
        <f t="shared" si="64"/>
        <v>0</v>
      </c>
      <c r="P54" s="87">
        <f t="shared" si="64"/>
        <v>0</v>
      </c>
      <c r="Q54" s="87">
        <f t="shared" si="64"/>
        <v>0</v>
      </c>
      <c r="R54" s="87">
        <f t="shared" si="64"/>
        <v>0</v>
      </c>
      <c r="S54" s="87">
        <f t="shared" si="64"/>
        <v>0</v>
      </c>
      <c r="T54" s="100">
        <f t="shared" si="54"/>
        <v>0</v>
      </c>
      <c r="V54" s="87">
        <f t="shared" si="3"/>
        <v>0</v>
      </c>
    </row>
    <row r="55" spans="1:22" ht="14.25" customHeight="1">
      <c r="A55" s="81"/>
      <c r="C55" s="113"/>
      <c r="D55" s="90">
        <f t="shared" si="47"/>
        <v>0</v>
      </c>
      <c r="E55" s="2"/>
      <c r="F55" s="91"/>
      <c r="G55" s="87">
        <f t="shared" ref="G55:S55" si="65">IF($F55=G$1,+$B55,0)</f>
        <v>0</v>
      </c>
      <c r="H55" s="87">
        <f t="shared" si="65"/>
        <v>0</v>
      </c>
      <c r="I55" s="87">
        <f t="shared" si="65"/>
        <v>0</v>
      </c>
      <c r="J55" s="87">
        <f t="shared" si="65"/>
        <v>0</v>
      </c>
      <c r="K55" s="87">
        <f t="shared" si="65"/>
        <v>0</v>
      </c>
      <c r="L55" s="87">
        <f t="shared" si="65"/>
        <v>0</v>
      </c>
      <c r="M55" s="87">
        <f t="shared" si="65"/>
        <v>0</v>
      </c>
      <c r="N55" s="87">
        <f t="shared" si="65"/>
        <v>0</v>
      </c>
      <c r="O55" s="87">
        <f t="shared" si="65"/>
        <v>0</v>
      </c>
      <c r="P55" s="87">
        <f t="shared" si="65"/>
        <v>0</v>
      </c>
      <c r="Q55" s="87">
        <f t="shared" si="65"/>
        <v>0</v>
      </c>
      <c r="R55" s="87">
        <f t="shared" si="65"/>
        <v>0</v>
      </c>
      <c r="S55" s="87">
        <f t="shared" si="65"/>
        <v>0</v>
      </c>
      <c r="T55" s="100">
        <f t="shared" si="54"/>
        <v>0</v>
      </c>
      <c r="V55" s="87">
        <f t="shared" si="3"/>
        <v>0</v>
      </c>
    </row>
    <row r="56" spans="1:22" ht="14.25" customHeight="1">
      <c r="A56" s="114" t="s">
        <v>234</v>
      </c>
      <c r="B56" s="115">
        <f t="shared" ref="B56:D56" si="66">SUM(B40:B55)</f>
        <v>3442.8100000000004</v>
      </c>
      <c r="C56" s="115">
        <f t="shared" si="66"/>
        <v>389.03999999999996</v>
      </c>
      <c r="D56" s="115">
        <f t="shared" si="66"/>
        <v>3831.8500000000004</v>
      </c>
      <c r="E56" s="116"/>
      <c r="F56" s="91"/>
      <c r="G56" s="105">
        <f t="shared" ref="G56:T56" si="67">SUM(G40:G55)</f>
        <v>1040.1400000000001</v>
      </c>
      <c r="H56" s="105">
        <f t="shared" si="67"/>
        <v>1196.48</v>
      </c>
      <c r="I56" s="105">
        <f t="shared" si="67"/>
        <v>400</v>
      </c>
      <c r="J56" s="105">
        <f t="shared" si="67"/>
        <v>0</v>
      </c>
      <c r="K56" s="105">
        <f t="shared" si="67"/>
        <v>338.28</v>
      </c>
      <c r="L56" s="105">
        <f t="shared" si="67"/>
        <v>158.96</v>
      </c>
      <c r="M56" s="105">
        <f t="shared" si="67"/>
        <v>262.95</v>
      </c>
      <c r="N56" s="105">
        <f t="shared" si="67"/>
        <v>0</v>
      </c>
      <c r="O56" s="105">
        <f t="shared" si="67"/>
        <v>46</v>
      </c>
      <c r="P56" s="105">
        <f t="shared" si="67"/>
        <v>0</v>
      </c>
      <c r="Q56" s="105">
        <f t="shared" si="67"/>
        <v>0</v>
      </c>
      <c r="R56" s="105">
        <f t="shared" si="67"/>
        <v>0</v>
      </c>
      <c r="S56" s="105">
        <f t="shared" si="67"/>
        <v>0</v>
      </c>
      <c r="T56" s="105">
        <f t="shared" si="67"/>
        <v>3442.8100000000004</v>
      </c>
      <c r="U56" s="87">
        <f>+T56-SUM(G56:S56)</f>
        <v>0</v>
      </c>
      <c r="V56" s="87">
        <f t="shared" si="3"/>
        <v>0</v>
      </c>
    </row>
    <row r="57" spans="1:22" ht="14.25" customHeight="1">
      <c r="A57" s="77" t="s">
        <v>235</v>
      </c>
      <c r="B57" s="90">
        <v>9.81</v>
      </c>
      <c r="C57" s="117">
        <v>0.49</v>
      </c>
      <c r="D57" s="118">
        <f t="shared" ref="D57:D59" si="68">SUM(B57:C57)</f>
        <v>10.3</v>
      </c>
      <c r="E57" s="91">
        <v>22658</v>
      </c>
      <c r="F57" s="91">
        <v>6</v>
      </c>
      <c r="G57" s="87">
        <f t="shared" ref="G57:S57" si="69">IF($F57=G$1,+$B57,0)</f>
        <v>0</v>
      </c>
      <c r="H57" s="87">
        <f t="shared" si="69"/>
        <v>0</v>
      </c>
      <c r="I57" s="87">
        <f t="shared" si="69"/>
        <v>0</v>
      </c>
      <c r="J57" s="87">
        <f t="shared" si="69"/>
        <v>0</v>
      </c>
      <c r="K57" s="87">
        <f t="shared" si="69"/>
        <v>0</v>
      </c>
      <c r="L57" s="87">
        <f t="shared" si="69"/>
        <v>9.81</v>
      </c>
      <c r="M57" s="87">
        <f t="shared" si="69"/>
        <v>0</v>
      </c>
      <c r="N57" s="87">
        <f t="shared" si="69"/>
        <v>0</v>
      </c>
      <c r="O57" s="87">
        <f t="shared" si="69"/>
        <v>0</v>
      </c>
      <c r="P57" s="87">
        <f t="shared" si="69"/>
        <v>0</v>
      </c>
      <c r="Q57" s="87">
        <f t="shared" si="69"/>
        <v>0</v>
      </c>
      <c r="R57" s="87">
        <f t="shared" si="69"/>
        <v>0</v>
      </c>
      <c r="S57" s="87">
        <f t="shared" si="69"/>
        <v>0</v>
      </c>
      <c r="T57" s="100">
        <f t="shared" ref="T57:T67" si="70">SUM(G57:R57)</f>
        <v>9.81</v>
      </c>
      <c r="V57" s="87">
        <f t="shared" si="3"/>
        <v>0</v>
      </c>
    </row>
    <row r="58" spans="1:22" ht="14.25" customHeight="1">
      <c r="A58" s="77" t="s">
        <v>236</v>
      </c>
      <c r="B58" s="90">
        <f>611.98-27.5</f>
        <v>584.48</v>
      </c>
      <c r="C58" s="90">
        <v>27.5</v>
      </c>
      <c r="D58" s="118">
        <f t="shared" si="68"/>
        <v>611.98</v>
      </c>
      <c r="E58" s="91">
        <v>22659</v>
      </c>
      <c r="F58" s="91"/>
      <c r="G58" s="87">
        <f>611.98-27.5-137.5-229</f>
        <v>217.98000000000002</v>
      </c>
      <c r="H58" s="87">
        <v>229</v>
      </c>
      <c r="I58" s="87">
        <f>27.5*5</f>
        <v>137.5</v>
      </c>
      <c r="J58" s="87">
        <f t="shared" ref="J58:S58" si="71">IF($F58=J$1,+$B58,0)</f>
        <v>0</v>
      </c>
      <c r="K58" s="87">
        <f t="shared" si="71"/>
        <v>0</v>
      </c>
      <c r="L58" s="87">
        <f t="shared" si="71"/>
        <v>0</v>
      </c>
      <c r="M58" s="87">
        <f t="shared" si="71"/>
        <v>0</v>
      </c>
      <c r="N58" s="87">
        <f t="shared" si="71"/>
        <v>0</v>
      </c>
      <c r="O58" s="87">
        <f t="shared" si="71"/>
        <v>0</v>
      </c>
      <c r="P58" s="87">
        <f t="shared" si="71"/>
        <v>0</v>
      </c>
      <c r="Q58" s="87">
        <f t="shared" si="71"/>
        <v>0</v>
      </c>
      <c r="R58" s="87">
        <f t="shared" si="71"/>
        <v>0</v>
      </c>
      <c r="S58" s="87">
        <f t="shared" si="71"/>
        <v>0</v>
      </c>
      <c r="T58" s="100">
        <f t="shared" si="70"/>
        <v>584.48</v>
      </c>
      <c r="V58" s="87">
        <f t="shared" si="3"/>
        <v>0</v>
      </c>
    </row>
    <row r="59" spans="1:22" ht="14.25" customHeight="1">
      <c r="A59" s="76" t="s">
        <v>212</v>
      </c>
      <c r="B59" s="100">
        <v>400</v>
      </c>
      <c r="C59" s="90">
        <v>80</v>
      </c>
      <c r="D59" s="118">
        <f t="shared" si="68"/>
        <v>480</v>
      </c>
      <c r="E59" s="91">
        <v>22661</v>
      </c>
      <c r="F59" s="91">
        <v>3</v>
      </c>
      <c r="G59" s="87">
        <f t="shared" ref="G59:S59" si="72">IF($F59=G$1,+$B59,0)</f>
        <v>0</v>
      </c>
      <c r="H59" s="87">
        <f t="shared" si="72"/>
        <v>0</v>
      </c>
      <c r="I59" s="87">
        <f t="shared" si="72"/>
        <v>400</v>
      </c>
      <c r="J59" s="87">
        <f t="shared" si="72"/>
        <v>0</v>
      </c>
      <c r="K59" s="87">
        <f t="shared" si="72"/>
        <v>0</v>
      </c>
      <c r="L59" s="87">
        <f t="shared" si="72"/>
        <v>0</v>
      </c>
      <c r="M59" s="87">
        <f t="shared" si="72"/>
        <v>0</v>
      </c>
      <c r="N59" s="87">
        <f t="shared" si="72"/>
        <v>0</v>
      </c>
      <c r="O59" s="87">
        <f t="shared" si="72"/>
        <v>0</v>
      </c>
      <c r="P59" s="87">
        <f t="shared" si="72"/>
        <v>0</v>
      </c>
      <c r="Q59" s="87">
        <f t="shared" si="72"/>
        <v>0</v>
      </c>
      <c r="R59" s="87">
        <f t="shared" si="72"/>
        <v>0</v>
      </c>
      <c r="S59" s="87">
        <f t="shared" si="72"/>
        <v>0</v>
      </c>
      <c r="T59" s="100">
        <f t="shared" si="70"/>
        <v>400</v>
      </c>
      <c r="V59" s="87">
        <f t="shared" si="3"/>
        <v>0</v>
      </c>
    </row>
    <row r="60" spans="1:22" ht="14.25" customHeight="1">
      <c r="A60" s="76"/>
      <c r="B60" s="100"/>
      <c r="C60" s="90"/>
      <c r="D60" s="118"/>
      <c r="E60" s="91"/>
      <c r="F60" s="91"/>
      <c r="G60" s="87">
        <f t="shared" ref="G60:S60" si="73">IF($F60=G$1,+$B60,0)</f>
        <v>0</v>
      </c>
      <c r="H60" s="87">
        <f t="shared" si="73"/>
        <v>0</v>
      </c>
      <c r="I60" s="87">
        <f t="shared" si="73"/>
        <v>0</v>
      </c>
      <c r="J60" s="87">
        <f t="shared" si="73"/>
        <v>0</v>
      </c>
      <c r="K60" s="87">
        <f t="shared" si="73"/>
        <v>0</v>
      </c>
      <c r="L60" s="87">
        <f t="shared" si="73"/>
        <v>0</v>
      </c>
      <c r="M60" s="87">
        <f t="shared" si="73"/>
        <v>0</v>
      </c>
      <c r="N60" s="87">
        <f t="shared" si="73"/>
        <v>0</v>
      </c>
      <c r="O60" s="87">
        <f t="shared" si="73"/>
        <v>0</v>
      </c>
      <c r="P60" s="87">
        <f t="shared" si="73"/>
        <v>0</v>
      </c>
      <c r="Q60" s="87">
        <f t="shared" si="73"/>
        <v>0</v>
      </c>
      <c r="R60" s="87">
        <f t="shared" si="73"/>
        <v>0</v>
      </c>
      <c r="S60" s="87">
        <f t="shared" si="73"/>
        <v>0</v>
      </c>
      <c r="T60" s="100">
        <f t="shared" si="70"/>
        <v>0</v>
      </c>
      <c r="V60" s="87">
        <f t="shared" si="3"/>
        <v>0</v>
      </c>
    </row>
    <row r="61" spans="1:22" ht="14.25" customHeight="1">
      <c r="A61" s="76" t="s">
        <v>209</v>
      </c>
      <c r="B61" s="90">
        <v>39.85</v>
      </c>
      <c r="C61" s="90">
        <v>7.97</v>
      </c>
      <c r="D61" s="90">
        <f t="shared" ref="D61:D63" si="74">SUM(B61:C61)</f>
        <v>47.82</v>
      </c>
      <c r="E61" s="91">
        <v>22662</v>
      </c>
      <c r="F61" s="91">
        <v>7</v>
      </c>
      <c r="G61" s="87">
        <f t="shared" ref="G61:S61" si="75">IF($F61=G$1,+$B61,0)</f>
        <v>0</v>
      </c>
      <c r="H61" s="87">
        <f t="shared" si="75"/>
        <v>0</v>
      </c>
      <c r="I61" s="87">
        <f t="shared" si="75"/>
        <v>0</v>
      </c>
      <c r="J61" s="87">
        <f t="shared" si="75"/>
        <v>0</v>
      </c>
      <c r="K61" s="87">
        <f t="shared" si="75"/>
        <v>0</v>
      </c>
      <c r="L61" s="87">
        <f t="shared" si="75"/>
        <v>0</v>
      </c>
      <c r="M61" s="87">
        <f t="shared" si="75"/>
        <v>39.85</v>
      </c>
      <c r="N61" s="87">
        <f t="shared" si="75"/>
        <v>0</v>
      </c>
      <c r="O61" s="87">
        <f t="shared" si="75"/>
        <v>0</v>
      </c>
      <c r="P61" s="87">
        <f t="shared" si="75"/>
        <v>0</v>
      </c>
      <c r="Q61" s="87">
        <f t="shared" si="75"/>
        <v>0</v>
      </c>
      <c r="R61" s="87">
        <f t="shared" si="75"/>
        <v>0</v>
      </c>
      <c r="S61" s="87">
        <f t="shared" si="75"/>
        <v>0</v>
      </c>
      <c r="T61" s="100">
        <f t="shared" si="70"/>
        <v>39.85</v>
      </c>
      <c r="V61" s="87">
        <f t="shared" si="3"/>
        <v>0</v>
      </c>
    </row>
    <row r="62" spans="1:22" ht="14.25" customHeight="1">
      <c r="A62" s="76" t="s">
        <v>237</v>
      </c>
      <c r="B62" s="100">
        <v>275</v>
      </c>
      <c r="C62" s="90"/>
      <c r="D62" s="118">
        <f t="shared" si="74"/>
        <v>275</v>
      </c>
      <c r="E62" s="91">
        <v>22663</v>
      </c>
      <c r="F62" s="91">
        <v>7</v>
      </c>
      <c r="G62" s="87">
        <f t="shared" ref="G62:S62" si="76">IF($F62=G$1,+$B62,0)</f>
        <v>0</v>
      </c>
      <c r="H62" s="87">
        <f t="shared" si="76"/>
        <v>0</v>
      </c>
      <c r="I62" s="87">
        <f t="shared" si="76"/>
        <v>0</v>
      </c>
      <c r="J62" s="87">
        <f t="shared" si="76"/>
        <v>0</v>
      </c>
      <c r="K62" s="87">
        <f t="shared" si="76"/>
        <v>0</v>
      </c>
      <c r="L62" s="87">
        <f t="shared" si="76"/>
        <v>0</v>
      </c>
      <c r="M62" s="87">
        <f t="shared" si="76"/>
        <v>275</v>
      </c>
      <c r="N62" s="87">
        <f t="shared" si="76"/>
        <v>0</v>
      </c>
      <c r="O62" s="87">
        <f t="shared" si="76"/>
        <v>0</v>
      </c>
      <c r="P62" s="87">
        <f t="shared" si="76"/>
        <v>0</v>
      </c>
      <c r="Q62" s="87">
        <f t="shared" si="76"/>
        <v>0</v>
      </c>
      <c r="R62" s="87">
        <f t="shared" si="76"/>
        <v>0</v>
      </c>
      <c r="S62" s="87">
        <f t="shared" si="76"/>
        <v>0</v>
      </c>
      <c r="T62" s="100">
        <f t="shared" si="70"/>
        <v>275</v>
      </c>
      <c r="V62" s="87">
        <f t="shared" si="3"/>
        <v>0</v>
      </c>
    </row>
    <row r="63" spans="1:22" ht="14.25" customHeight="1">
      <c r="A63" s="77" t="s">
        <v>210</v>
      </c>
      <c r="B63" s="90">
        <v>164.26</v>
      </c>
      <c r="C63" s="90">
        <v>8.2100000000000009</v>
      </c>
      <c r="D63" s="118">
        <f t="shared" si="74"/>
        <v>172.47</v>
      </c>
      <c r="E63" s="91" t="s">
        <v>211</v>
      </c>
      <c r="F63" s="91">
        <v>6</v>
      </c>
      <c r="G63" s="87">
        <f t="shared" ref="G63:S63" si="77">IF($F63=G$1,+$B63,0)</f>
        <v>0</v>
      </c>
      <c r="H63" s="87">
        <f t="shared" si="77"/>
        <v>0</v>
      </c>
      <c r="I63" s="87">
        <f t="shared" si="77"/>
        <v>0</v>
      </c>
      <c r="J63" s="87">
        <f t="shared" si="77"/>
        <v>0</v>
      </c>
      <c r="K63" s="87">
        <f t="shared" si="77"/>
        <v>0</v>
      </c>
      <c r="L63" s="87">
        <f t="shared" si="77"/>
        <v>164.26</v>
      </c>
      <c r="M63" s="87">
        <f t="shared" si="77"/>
        <v>0</v>
      </c>
      <c r="N63" s="87">
        <f t="shared" si="77"/>
        <v>0</v>
      </c>
      <c r="O63" s="87">
        <f t="shared" si="77"/>
        <v>0</v>
      </c>
      <c r="P63" s="87">
        <f t="shared" si="77"/>
        <v>0</v>
      </c>
      <c r="Q63" s="87">
        <f t="shared" si="77"/>
        <v>0</v>
      </c>
      <c r="R63" s="87">
        <f t="shared" si="77"/>
        <v>0</v>
      </c>
      <c r="S63" s="87">
        <f t="shared" si="77"/>
        <v>0</v>
      </c>
      <c r="T63" s="100">
        <f t="shared" si="70"/>
        <v>164.26</v>
      </c>
      <c r="V63" s="87">
        <f t="shared" si="3"/>
        <v>0</v>
      </c>
    </row>
    <row r="64" spans="1:22" ht="14.25" customHeight="1">
      <c r="B64" s="90"/>
      <c r="C64" s="90"/>
      <c r="D64" s="90"/>
      <c r="E64" s="91"/>
      <c r="F64" s="91"/>
      <c r="G64" s="87">
        <f t="shared" ref="G64:S64" si="78">IF($F64=G$1,+$B64,0)</f>
        <v>0</v>
      </c>
      <c r="H64" s="87">
        <f t="shared" si="78"/>
        <v>0</v>
      </c>
      <c r="I64" s="87">
        <f t="shared" si="78"/>
        <v>0</v>
      </c>
      <c r="J64" s="87">
        <f t="shared" si="78"/>
        <v>0</v>
      </c>
      <c r="K64" s="87">
        <f t="shared" si="78"/>
        <v>0</v>
      </c>
      <c r="L64" s="87">
        <f t="shared" si="78"/>
        <v>0</v>
      </c>
      <c r="M64" s="87">
        <f t="shared" si="78"/>
        <v>0</v>
      </c>
      <c r="N64" s="87">
        <f t="shared" si="78"/>
        <v>0</v>
      </c>
      <c r="O64" s="87">
        <f t="shared" si="78"/>
        <v>0</v>
      </c>
      <c r="P64" s="87">
        <f t="shared" si="78"/>
        <v>0</v>
      </c>
      <c r="Q64" s="87">
        <f t="shared" si="78"/>
        <v>0</v>
      </c>
      <c r="R64" s="87">
        <f t="shared" si="78"/>
        <v>0</v>
      </c>
      <c r="S64" s="87">
        <f t="shared" si="78"/>
        <v>0</v>
      </c>
      <c r="T64" s="100">
        <f t="shared" si="70"/>
        <v>0</v>
      </c>
      <c r="V64" s="87">
        <f t="shared" si="3"/>
        <v>0</v>
      </c>
    </row>
    <row r="65" spans="1:22" ht="14.25" customHeight="1">
      <c r="A65" s="81"/>
      <c r="B65" s="90"/>
      <c r="C65" s="90"/>
      <c r="D65" s="90">
        <f t="shared" ref="D65:D67" si="79">SUM(B65:C65)</f>
        <v>0</v>
      </c>
      <c r="E65" s="91"/>
      <c r="F65" s="91"/>
      <c r="G65" s="87">
        <f t="shared" ref="G65:S65" si="80">IF($F65=G$1,+$B65,0)</f>
        <v>0</v>
      </c>
      <c r="H65" s="87">
        <f t="shared" si="80"/>
        <v>0</v>
      </c>
      <c r="I65" s="87">
        <f t="shared" si="80"/>
        <v>0</v>
      </c>
      <c r="J65" s="87">
        <f t="shared" si="80"/>
        <v>0</v>
      </c>
      <c r="K65" s="87">
        <f t="shared" si="80"/>
        <v>0</v>
      </c>
      <c r="L65" s="87">
        <f t="shared" si="80"/>
        <v>0</v>
      </c>
      <c r="M65" s="87">
        <f t="shared" si="80"/>
        <v>0</v>
      </c>
      <c r="N65" s="87">
        <f t="shared" si="80"/>
        <v>0</v>
      </c>
      <c r="O65" s="87">
        <f t="shared" si="80"/>
        <v>0</v>
      </c>
      <c r="P65" s="87">
        <f t="shared" si="80"/>
        <v>0</v>
      </c>
      <c r="Q65" s="87">
        <f t="shared" si="80"/>
        <v>0</v>
      </c>
      <c r="R65" s="87">
        <f t="shared" si="80"/>
        <v>0</v>
      </c>
      <c r="S65" s="87">
        <f t="shared" si="80"/>
        <v>0</v>
      </c>
      <c r="T65" s="100">
        <f t="shared" si="70"/>
        <v>0</v>
      </c>
      <c r="V65" s="87">
        <f t="shared" si="3"/>
        <v>0</v>
      </c>
    </row>
    <row r="66" spans="1:22" ht="14.25" customHeight="1">
      <c r="A66" s="81"/>
      <c r="B66" s="90"/>
      <c r="C66" s="90"/>
      <c r="D66" s="90">
        <f t="shared" si="79"/>
        <v>0</v>
      </c>
      <c r="E66" s="91"/>
      <c r="F66" s="91"/>
      <c r="G66" s="87">
        <f t="shared" ref="G66:S66" si="81">IF($F66=G$1,+$B66,0)</f>
        <v>0</v>
      </c>
      <c r="H66" s="87">
        <f t="shared" si="81"/>
        <v>0</v>
      </c>
      <c r="I66" s="87">
        <f t="shared" si="81"/>
        <v>0</v>
      </c>
      <c r="J66" s="87">
        <f t="shared" si="81"/>
        <v>0</v>
      </c>
      <c r="K66" s="87">
        <f t="shared" si="81"/>
        <v>0</v>
      </c>
      <c r="L66" s="87">
        <f t="shared" si="81"/>
        <v>0</v>
      </c>
      <c r="M66" s="87">
        <f t="shared" si="81"/>
        <v>0</v>
      </c>
      <c r="N66" s="87">
        <f t="shared" si="81"/>
        <v>0</v>
      </c>
      <c r="O66" s="87">
        <f t="shared" si="81"/>
        <v>0</v>
      </c>
      <c r="P66" s="87">
        <f t="shared" si="81"/>
        <v>0</v>
      </c>
      <c r="Q66" s="87">
        <f t="shared" si="81"/>
        <v>0</v>
      </c>
      <c r="R66" s="87">
        <f t="shared" si="81"/>
        <v>0</v>
      </c>
      <c r="S66" s="87">
        <f t="shared" si="81"/>
        <v>0</v>
      </c>
      <c r="T66" s="100">
        <f t="shared" si="70"/>
        <v>0</v>
      </c>
      <c r="V66" s="87">
        <f t="shared" si="3"/>
        <v>0</v>
      </c>
    </row>
    <row r="67" spans="1:22" ht="14.25" customHeight="1">
      <c r="A67" s="81"/>
      <c r="B67" s="100"/>
      <c r="C67" s="90"/>
      <c r="D67" s="90">
        <f t="shared" si="79"/>
        <v>0</v>
      </c>
      <c r="E67" s="2"/>
      <c r="F67" s="91"/>
      <c r="G67" s="87">
        <f t="shared" ref="G67:S67" si="82">IF($F67=G$1,+$B67,0)</f>
        <v>0</v>
      </c>
      <c r="H67" s="87">
        <f t="shared" si="82"/>
        <v>0</v>
      </c>
      <c r="I67" s="87">
        <f t="shared" si="82"/>
        <v>0</v>
      </c>
      <c r="J67" s="87">
        <f t="shared" si="82"/>
        <v>0</v>
      </c>
      <c r="K67" s="87">
        <f t="shared" si="82"/>
        <v>0</v>
      </c>
      <c r="L67" s="87">
        <f t="shared" si="82"/>
        <v>0</v>
      </c>
      <c r="M67" s="87">
        <f t="shared" si="82"/>
        <v>0</v>
      </c>
      <c r="N67" s="87">
        <f t="shared" si="82"/>
        <v>0</v>
      </c>
      <c r="O67" s="87">
        <f t="shared" si="82"/>
        <v>0</v>
      </c>
      <c r="P67" s="87">
        <f t="shared" si="82"/>
        <v>0</v>
      </c>
      <c r="Q67" s="87">
        <f t="shared" si="82"/>
        <v>0</v>
      </c>
      <c r="R67" s="87">
        <f t="shared" si="82"/>
        <v>0</v>
      </c>
      <c r="S67" s="87">
        <f t="shared" si="82"/>
        <v>0</v>
      </c>
      <c r="T67" s="100">
        <f t="shared" si="70"/>
        <v>0</v>
      </c>
      <c r="V67" s="87">
        <f t="shared" si="3"/>
        <v>0</v>
      </c>
    </row>
    <row r="68" spans="1:22" ht="16.5" customHeight="1">
      <c r="A68" s="114" t="s">
        <v>238</v>
      </c>
      <c r="B68" s="119">
        <f t="shared" ref="B68:D68" si="83">SUM(B57:B67)</f>
        <v>1473.3999999999999</v>
      </c>
      <c r="C68" s="119">
        <f t="shared" si="83"/>
        <v>124.16999999999999</v>
      </c>
      <c r="D68" s="119">
        <f t="shared" si="83"/>
        <v>1597.57</v>
      </c>
      <c r="E68" s="2"/>
      <c r="F68" s="2"/>
      <c r="G68" s="105">
        <f t="shared" ref="G68:T68" si="84">SUM(G57:G67)</f>
        <v>217.98000000000002</v>
      </c>
      <c r="H68" s="105">
        <f t="shared" si="84"/>
        <v>229</v>
      </c>
      <c r="I68" s="105">
        <f t="shared" si="84"/>
        <v>537.5</v>
      </c>
      <c r="J68" s="105">
        <f t="shared" si="84"/>
        <v>0</v>
      </c>
      <c r="K68" s="105">
        <f t="shared" si="84"/>
        <v>0</v>
      </c>
      <c r="L68" s="105">
        <f t="shared" si="84"/>
        <v>174.07</v>
      </c>
      <c r="M68" s="105">
        <f t="shared" si="84"/>
        <v>314.85000000000002</v>
      </c>
      <c r="N68" s="105">
        <f t="shared" si="84"/>
        <v>0</v>
      </c>
      <c r="O68" s="105">
        <f t="shared" si="84"/>
        <v>0</v>
      </c>
      <c r="P68" s="105">
        <f t="shared" si="84"/>
        <v>0</v>
      </c>
      <c r="Q68" s="105">
        <f t="shared" si="84"/>
        <v>0</v>
      </c>
      <c r="R68" s="105">
        <f t="shared" si="84"/>
        <v>0</v>
      </c>
      <c r="S68" s="105">
        <f t="shared" si="84"/>
        <v>0</v>
      </c>
      <c r="T68" s="105">
        <f t="shared" si="84"/>
        <v>1473.3999999999999</v>
      </c>
      <c r="U68" s="87">
        <f>+T68-SUM(G68:S68)</f>
        <v>0</v>
      </c>
      <c r="V68" s="87">
        <f t="shared" si="3"/>
        <v>0</v>
      </c>
    </row>
    <row r="69" spans="1:22" ht="14.25" customHeight="1">
      <c r="A69" s="81" t="s">
        <v>218</v>
      </c>
      <c r="B69" s="113">
        <v>285.35000000000002</v>
      </c>
      <c r="C69" s="113"/>
      <c r="D69" s="98">
        <f t="shared" ref="D69:D83" si="85">SUM(B69:C69)</f>
        <v>285.35000000000002</v>
      </c>
      <c r="E69" s="91">
        <v>22664</v>
      </c>
      <c r="F69" s="91">
        <v>1</v>
      </c>
      <c r="G69" s="87">
        <f t="shared" ref="G69:S69" si="86">IF($F69=G$1,+$B69,0)</f>
        <v>285.35000000000002</v>
      </c>
      <c r="H69" s="87">
        <f t="shared" si="86"/>
        <v>0</v>
      </c>
      <c r="I69" s="87">
        <f t="shared" si="86"/>
        <v>0</v>
      </c>
      <c r="J69" s="87">
        <f t="shared" si="86"/>
        <v>0</v>
      </c>
      <c r="K69" s="87">
        <f t="shared" si="86"/>
        <v>0</v>
      </c>
      <c r="L69" s="87">
        <f t="shared" si="86"/>
        <v>0</v>
      </c>
      <c r="M69" s="87">
        <f t="shared" si="86"/>
        <v>0</v>
      </c>
      <c r="N69" s="87">
        <f t="shared" si="86"/>
        <v>0</v>
      </c>
      <c r="O69" s="87">
        <f t="shared" si="86"/>
        <v>0</v>
      </c>
      <c r="P69" s="87">
        <f t="shared" si="86"/>
        <v>0</v>
      </c>
      <c r="Q69" s="87">
        <f t="shared" si="86"/>
        <v>0</v>
      </c>
      <c r="R69" s="87">
        <f t="shared" si="86"/>
        <v>0</v>
      </c>
      <c r="S69" s="87">
        <f t="shared" si="86"/>
        <v>0</v>
      </c>
      <c r="T69" s="87">
        <f t="shared" ref="T69:T83" si="87">SUM(G69:R69)</f>
        <v>285.35000000000002</v>
      </c>
      <c r="U69" s="87">
        <v>0</v>
      </c>
      <c r="V69" s="87">
        <f t="shared" si="3"/>
        <v>0</v>
      </c>
    </row>
    <row r="70" spans="1:22" ht="14.25" customHeight="1">
      <c r="A70" s="81" t="s">
        <v>239</v>
      </c>
      <c r="B70" s="90">
        <v>248.04</v>
      </c>
      <c r="C70" s="90"/>
      <c r="D70" s="98">
        <f t="shared" si="85"/>
        <v>248.04</v>
      </c>
      <c r="E70" s="91">
        <v>22665</v>
      </c>
      <c r="F70" s="91">
        <v>1</v>
      </c>
      <c r="G70" s="87">
        <f t="shared" ref="G70:S70" si="88">IF($F70=G$1,+$B70,0)</f>
        <v>248.04</v>
      </c>
      <c r="H70" s="87">
        <f t="shared" si="88"/>
        <v>0</v>
      </c>
      <c r="I70" s="87">
        <f t="shared" si="88"/>
        <v>0</v>
      </c>
      <c r="J70" s="87">
        <f t="shared" si="88"/>
        <v>0</v>
      </c>
      <c r="K70" s="87">
        <f t="shared" si="88"/>
        <v>0</v>
      </c>
      <c r="L70" s="87">
        <f t="shared" si="88"/>
        <v>0</v>
      </c>
      <c r="M70" s="87">
        <f t="shared" si="88"/>
        <v>0</v>
      </c>
      <c r="N70" s="87">
        <f t="shared" si="88"/>
        <v>0</v>
      </c>
      <c r="O70" s="87">
        <f t="shared" si="88"/>
        <v>0</v>
      </c>
      <c r="P70" s="87">
        <f t="shared" si="88"/>
        <v>0</v>
      </c>
      <c r="Q70" s="87">
        <f t="shared" si="88"/>
        <v>0</v>
      </c>
      <c r="R70" s="87">
        <f t="shared" si="88"/>
        <v>0</v>
      </c>
      <c r="S70" s="87">
        <f t="shared" si="88"/>
        <v>0</v>
      </c>
      <c r="T70" s="100">
        <f t="shared" si="87"/>
        <v>248.04</v>
      </c>
      <c r="V70" s="87">
        <f t="shared" si="3"/>
        <v>0</v>
      </c>
    </row>
    <row r="71" spans="1:22" ht="14.25" customHeight="1">
      <c r="A71" s="83" t="s">
        <v>212</v>
      </c>
      <c r="B71" s="90">
        <v>608.33000000000004</v>
      </c>
      <c r="C71" s="90">
        <v>121.67</v>
      </c>
      <c r="D71" s="98">
        <f t="shared" si="85"/>
        <v>730</v>
      </c>
      <c r="E71" s="91">
        <v>22666</v>
      </c>
      <c r="F71" s="91">
        <v>3</v>
      </c>
      <c r="G71" s="87">
        <f t="shared" ref="G71:S71" si="89">IF($F71=G$1,+$B71,0)</f>
        <v>0</v>
      </c>
      <c r="H71" s="87">
        <f t="shared" si="89"/>
        <v>0</v>
      </c>
      <c r="I71" s="87">
        <f t="shared" si="89"/>
        <v>608.33000000000004</v>
      </c>
      <c r="J71" s="87">
        <f t="shared" si="89"/>
        <v>0</v>
      </c>
      <c r="K71" s="87">
        <f t="shared" si="89"/>
        <v>0</v>
      </c>
      <c r="L71" s="87">
        <f t="shared" si="89"/>
        <v>0</v>
      </c>
      <c r="M71" s="87">
        <f t="shared" si="89"/>
        <v>0</v>
      </c>
      <c r="N71" s="87">
        <f t="shared" si="89"/>
        <v>0</v>
      </c>
      <c r="O71" s="87">
        <f t="shared" si="89"/>
        <v>0</v>
      </c>
      <c r="P71" s="87">
        <f t="shared" si="89"/>
        <v>0</v>
      </c>
      <c r="Q71" s="87">
        <f t="shared" si="89"/>
        <v>0</v>
      </c>
      <c r="R71" s="87">
        <f t="shared" si="89"/>
        <v>0</v>
      </c>
      <c r="S71" s="87">
        <f t="shared" si="89"/>
        <v>0</v>
      </c>
      <c r="T71" s="100">
        <f t="shared" si="87"/>
        <v>608.33000000000004</v>
      </c>
      <c r="V71" s="87">
        <f t="shared" si="3"/>
        <v>0</v>
      </c>
    </row>
    <row r="72" spans="1:22" ht="14.25" customHeight="1">
      <c r="A72" s="81" t="s">
        <v>209</v>
      </c>
      <c r="B72" s="90">
        <v>39.85</v>
      </c>
      <c r="C72" s="90">
        <v>7.97</v>
      </c>
      <c r="D72" s="90">
        <f t="shared" si="85"/>
        <v>47.82</v>
      </c>
      <c r="E72" s="91">
        <v>22667</v>
      </c>
      <c r="F72" s="91">
        <v>7</v>
      </c>
      <c r="G72" s="87">
        <f t="shared" ref="G72:S72" si="90">IF($F72=G$1,+$B72,0)</f>
        <v>0</v>
      </c>
      <c r="H72" s="87">
        <f t="shared" si="90"/>
        <v>0</v>
      </c>
      <c r="I72" s="87">
        <f t="shared" si="90"/>
        <v>0</v>
      </c>
      <c r="J72" s="87">
        <f t="shared" si="90"/>
        <v>0</v>
      </c>
      <c r="K72" s="87">
        <f t="shared" si="90"/>
        <v>0</v>
      </c>
      <c r="L72" s="87">
        <f t="shared" si="90"/>
        <v>0</v>
      </c>
      <c r="M72" s="87">
        <f t="shared" si="90"/>
        <v>39.85</v>
      </c>
      <c r="N72" s="87">
        <f t="shared" si="90"/>
        <v>0</v>
      </c>
      <c r="O72" s="87">
        <f t="shared" si="90"/>
        <v>0</v>
      </c>
      <c r="P72" s="87">
        <f t="shared" si="90"/>
        <v>0</v>
      </c>
      <c r="Q72" s="87">
        <f t="shared" si="90"/>
        <v>0</v>
      </c>
      <c r="R72" s="87">
        <f t="shared" si="90"/>
        <v>0</v>
      </c>
      <c r="S72" s="87">
        <f t="shared" si="90"/>
        <v>0</v>
      </c>
      <c r="T72" s="100">
        <f t="shared" si="87"/>
        <v>39.85</v>
      </c>
      <c r="V72" s="87">
        <f t="shared" si="3"/>
        <v>0</v>
      </c>
    </row>
    <row r="73" spans="1:22" ht="15" customHeight="1">
      <c r="A73" s="81" t="s">
        <v>240</v>
      </c>
      <c r="B73" s="90">
        <v>45.23</v>
      </c>
      <c r="C73" s="90">
        <v>9.0500000000000007</v>
      </c>
      <c r="D73" s="90">
        <f t="shared" si="85"/>
        <v>54.28</v>
      </c>
      <c r="E73" s="91">
        <v>22668</v>
      </c>
      <c r="F73" s="91">
        <v>2</v>
      </c>
      <c r="G73" s="87">
        <f t="shared" ref="G73:S73" si="91">IF($F73=G$1,+$B73,0)</f>
        <v>0</v>
      </c>
      <c r="H73" s="87">
        <f t="shared" si="91"/>
        <v>45.23</v>
      </c>
      <c r="I73" s="87">
        <f t="shared" si="91"/>
        <v>0</v>
      </c>
      <c r="J73" s="87">
        <f t="shared" si="91"/>
        <v>0</v>
      </c>
      <c r="K73" s="87">
        <f t="shared" si="91"/>
        <v>0</v>
      </c>
      <c r="L73" s="87">
        <f t="shared" si="91"/>
        <v>0</v>
      </c>
      <c r="M73" s="87">
        <f t="shared" si="91"/>
        <v>0</v>
      </c>
      <c r="N73" s="87">
        <f t="shared" si="91"/>
        <v>0</v>
      </c>
      <c r="O73" s="87">
        <f t="shared" si="91"/>
        <v>0</v>
      </c>
      <c r="P73" s="87">
        <f t="shared" si="91"/>
        <v>0</v>
      </c>
      <c r="Q73" s="87">
        <f t="shared" si="91"/>
        <v>0</v>
      </c>
      <c r="R73" s="87">
        <f t="shared" si="91"/>
        <v>0</v>
      </c>
      <c r="S73" s="87">
        <f t="shared" si="91"/>
        <v>0</v>
      </c>
      <c r="T73" s="100">
        <f t="shared" si="87"/>
        <v>45.23</v>
      </c>
      <c r="V73" s="87">
        <f t="shared" si="3"/>
        <v>0</v>
      </c>
    </row>
    <row r="74" spans="1:22" ht="14.25" customHeight="1">
      <c r="A74" s="81" t="s">
        <v>241</v>
      </c>
      <c r="B74" s="90">
        <v>80.37</v>
      </c>
      <c r="C74" s="90"/>
      <c r="D74" s="90">
        <f t="shared" si="85"/>
        <v>80.37</v>
      </c>
      <c r="E74" s="91">
        <v>22669</v>
      </c>
      <c r="F74" s="91">
        <v>5</v>
      </c>
      <c r="G74" s="87">
        <f t="shared" ref="G74:S74" si="92">IF($F74=G$1,+$B74,0)</f>
        <v>0</v>
      </c>
      <c r="H74" s="87">
        <f t="shared" si="92"/>
        <v>0</v>
      </c>
      <c r="I74" s="87">
        <f t="shared" si="92"/>
        <v>0</v>
      </c>
      <c r="J74" s="87">
        <f t="shared" si="92"/>
        <v>0</v>
      </c>
      <c r="K74" s="87">
        <f t="shared" si="92"/>
        <v>80.37</v>
      </c>
      <c r="L74" s="87">
        <f t="shared" si="92"/>
        <v>0</v>
      </c>
      <c r="M74" s="87">
        <f t="shared" si="92"/>
        <v>0</v>
      </c>
      <c r="N74" s="87">
        <f t="shared" si="92"/>
        <v>0</v>
      </c>
      <c r="O74" s="87">
        <f t="shared" si="92"/>
        <v>0</v>
      </c>
      <c r="P74" s="87">
        <f t="shared" si="92"/>
        <v>0</v>
      </c>
      <c r="Q74" s="87">
        <f t="shared" si="92"/>
        <v>0</v>
      </c>
      <c r="R74" s="87">
        <f t="shared" si="92"/>
        <v>0</v>
      </c>
      <c r="S74" s="87">
        <f t="shared" si="92"/>
        <v>0</v>
      </c>
      <c r="T74" s="100">
        <f t="shared" si="87"/>
        <v>80.37</v>
      </c>
      <c r="V74" s="87">
        <f t="shared" si="3"/>
        <v>0</v>
      </c>
    </row>
    <row r="75" spans="1:22" ht="14.25" customHeight="1">
      <c r="A75" s="81" t="s">
        <v>242</v>
      </c>
      <c r="B75" s="90">
        <v>130</v>
      </c>
      <c r="C75" s="90">
        <v>26</v>
      </c>
      <c r="D75" s="98">
        <f t="shared" si="85"/>
        <v>156</v>
      </c>
      <c r="E75" s="91">
        <v>22670</v>
      </c>
      <c r="F75" s="91">
        <v>3</v>
      </c>
      <c r="G75" s="87">
        <f t="shared" ref="G75:S75" si="93">IF($F75=G$1,+$B75,0)</f>
        <v>0</v>
      </c>
      <c r="H75" s="87">
        <f t="shared" si="93"/>
        <v>0</v>
      </c>
      <c r="I75" s="87">
        <f t="shared" si="93"/>
        <v>130</v>
      </c>
      <c r="J75" s="87">
        <f t="shared" si="93"/>
        <v>0</v>
      </c>
      <c r="K75" s="87">
        <f t="shared" si="93"/>
        <v>0</v>
      </c>
      <c r="L75" s="87">
        <f t="shared" si="93"/>
        <v>0</v>
      </c>
      <c r="M75" s="87">
        <f t="shared" si="93"/>
        <v>0</v>
      </c>
      <c r="N75" s="87">
        <f t="shared" si="93"/>
        <v>0</v>
      </c>
      <c r="O75" s="87">
        <f t="shared" si="93"/>
        <v>0</v>
      </c>
      <c r="P75" s="87">
        <f t="shared" si="93"/>
        <v>0</v>
      </c>
      <c r="Q75" s="87">
        <f t="shared" si="93"/>
        <v>0</v>
      </c>
      <c r="R75" s="87">
        <f t="shared" si="93"/>
        <v>0</v>
      </c>
      <c r="S75" s="87">
        <f t="shared" si="93"/>
        <v>0</v>
      </c>
      <c r="T75" s="100">
        <f t="shared" si="87"/>
        <v>130</v>
      </c>
      <c r="V75" s="87">
        <f t="shared" si="3"/>
        <v>0</v>
      </c>
    </row>
    <row r="76" spans="1:22" ht="14.25" customHeight="1">
      <c r="A76" s="81" t="s">
        <v>210</v>
      </c>
      <c r="B76" s="90">
        <v>164.26</v>
      </c>
      <c r="C76" s="90">
        <v>8.2100000000000009</v>
      </c>
      <c r="D76" s="98">
        <f t="shared" si="85"/>
        <v>172.47</v>
      </c>
      <c r="E76" s="91" t="s">
        <v>211</v>
      </c>
      <c r="F76" s="91">
        <v>6</v>
      </c>
      <c r="G76" s="87">
        <f t="shared" ref="G76:S76" si="94">IF($F76=G$1,+$B76,0)</f>
        <v>0</v>
      </c>
      <c r="H76" s="87">
        <f t="shared" si="94"/>
        <v>0</v>
      </c>
      <c r="I76" s="87">
        <f t="shared" si="94"/>
        <v>0</v>
      </c>
      <c r="J76" s="87">
        <f t="shared" si="94"/>
        <v>0</v>
      </c>
      <c r="K76" s="87">
        <f t="shared" si="94"/>
        <v>0</v>
      </c>
      <c r="L76" s="87">
        <f t="shared" si="94"/>
        <v>164.26</v>
      </c>
      <c r="M76" s="87">
        <f t="shared" si="94"/>
        <v>0</v>
      </c>
      <c r="N76" s="87">
        <f t="shared" si="94"/>
        <v>0</v>
      </c>
      <c r="O76" s="87">
        <f t="shared" si="94"/>
        <v>0</v>
      </c>
      <c r="P76" s="87">
        <f t="shared" si="94"/>
        <v>0</v>
      </c>
      <c r="Q76" s="87">
        <f t="shared" si="94"/>
        <v>0</v>
      </c>
      <c r="R76" s="87">
        <f t="shared" si="94"/>
        <v>0</v>
      </c>
      <c r="S76" s="87">
        <f t="shared" si="94"/>
        <v>0</v>
      </c>
      <c r="T76" s="100">
        <f t="shared" si="87"/>
        <v>164.26</v>
      </c>
      <c r="V76" s="87">
        <f t="shared" si="3"/>
        <v>0</v>
      </c>
    </row>
    <row r="77" spans="1:22" ht="14.25" customHeight="1">
      <c r="A77" s="81"/>
      <c r="B77" s="87"/>
      <c r="C77" s="87"/>
      <c r="D77" s="90">
        <f t="shared" si="85"/>
        <v>0</v>
      </c>
      <c r="E77" s="2"/>
      <c r="F77" s="91"/>
      <c r="G77" s="87">
        <f t="shared" ref="G77:S77" si="95">IF($F77=G$1,+$B77,0)</f>
        <v>0</v>
      </c>
      <c r="H77" s="87">
        <f t="shared" si="95"/>
        <v>0</v>
      </c>
      <c r="I77" s="87">
        <f t="shared" si="95"/>
        <v>0</v>
      </c>
      <c r="J77" s="87">
        <f t="shared" si="95"/>
        <v>0</v>
      </c>
      <c r="K77" s="87">
        <f t="shared" si="95"/>
        <v>0</v>
      </c>
      <c r="L77" s="87">
        <f t="shared" si="95"/>
        <v>0</v>
      </c>
      <c r="M77" s="87">
        <f t="shared" si="95"/>
        <v>0</v>
      </c>
      <c r="N77" s="87">
        <f t="shared" si="95"/>
        <v>0</v>
      </c>
      <c r="O77" s="87">
        <f t="shared" si="95"/>
        <v>0</v>
      </c>
      <c r="P77" s="87">
        <f t="shared" si="95"/>
        <v>0</v>
      </c>
      <c r="Q77" s="87">
        <f t="shared" si="95"/>
        <v>0</v>
      </c>
      <c r="R77" s="87">
        <f t="shared" si="95"/>
        <v>0</v>
      </c>
      <c r="S77" s="87">
        <f t="shared" si="95"/>
        <v>0</v>
      </c>
      <c r="T77" s="100">
        <f t="shared" si="87"/>
        <v>0</v>
      </c>
      <c r="V77" s="87">
        <f t="shared" si="3"/>
        <v>0</v>
      </c>
    </row>
    <row r="78" spans="1:22" ht="14.25" customHeight="1">
      <c r="A78" s="81"/>
      <c r="B78" s="87"/>
      <c r="C78" s="87"/>
      <c r="D78" s="90">
        <f t="shared" si="85"/>
        <v>0</v>
      </c>
      <c r="E78" s="2"/>
      <c r="F78" s="2"/>
      <c r="G78" s="87">
        <f t="shared" ref="G78:S78" si="96">IF($F78=G$1,+$B78,0)</f>
        <v>0</v>
      </c>
      <c r="H78" s="87">
        <f t="shared" si="96"/>
        <v>0</v>
      </c>
      <c r="I78" s="87">
        <f t="shared" si="96"/>
        <v>0</v>
      </c>
      <c r="J78" s="87">
        <f t="shared" si="96"/>
        <v>0</v>
      </c>
      <c r="K78" s="87">
        <f t="shared" si="96"/>
        <v>0</v>
      </c>
      <c r="L78" s="87">
        <f t="shared" si="96"/>
        <v>0</v>
      </c>
      <c r="M78" s="87">
        <f t="shared" si="96"/>
        <v>0</v>
      </c>
      <c r="N78" s="87">
        <f t="shared" si="96"/>
        <v>0</v>
      </c>
      <c r="O78" s="87">
        <f t="shared" si="96"/>
        <v>0</v>
      </c>
      <c r="P78" s="87">
        <f t="shared" si="96"/>
        <v>0</v>
      </c>
      <c r="Q78" s="87">
        <f t="shared" si="96"/>
        <v>0</v>
      </c>
      <c r="R78" s="87">
        <f t="shared" si="96"/>
        <v>0</v>
      </c>
      <c r="S78" s="87">
        <f t="shared" si="96"/>
        <v>0</v>
      </c>
      <c r="T78" s="100">
        <f t="shared" si="87"/>
        <v>0</v>
      </c>
      <c r="V78" s="87">
        <f t="shared" si="3"/>
        <v>0</v>
      </c>
    </row>
    <row r="79" spans="1:22" ht="14.25" customHeight="1">
      <c r="B79" s="87"/>
      <c r="C79" s="87"/>
      <c r="D79" s="90">
        <f t="shared" si="85"/>
        <v>0</v>
      </c>
      <c r="E79" s="2"/>
      <c r="F79" s="2"/>
      <c r="G79" s="87">
        <f t="shared" ref="G79:S79" si="97">IF($F79=G$1,+$B79,0)</f>
        <v>0</v>
      </c>
      <c r="H79" s="87">
        <f t="shared" si="97"/>
        <v>0</v>
      </c>
      <c r="I79" s="87">
        <f t="shared" si="97"/>
        <v>0</v>
      </c>
      <c r="J79" s="87">
        <f t="shared" si="97"/>
        <v>0</v>
      </c>
      <c r="K79" s="87">
        <f t="shared" si="97"/>
        <v>0</v>
      </c>
      <c r="L79" s="87">
        <f t="shared" si="97"/>
        <v>0</v>
      </c>
      <c r="M79" s="87">
        <f t="shared" si="97"/>
        <v>0</v>
      </c>
      <c r="N79" s="87">
        <f t="shared" si="97"/>
        <v>0</v>
      </c>
      <c r="O79" s="87">
        <f t="shared" si="97"/>
        <v>0</v>
      </c>
      <c r="P79" s="87">
        <f t="shared" si="97"/>
        <v>0</v>
      </c>
      <c r="Q79" s="87">
        <f t="shared" si="97"/>
        <v>0</v>
      </c>
      <c r="R79" s="87">
        <f t="shared" si="97"/>
        <v>0</v>
      </c>
      <c r="S79" s="87">
        <f t="shared" si="97"/>
        <v>0</v>
      </c>
      <c r="T79" s="100">
        <f t="shared" si="87"/>
        <v>0</v>
      </c>
      <c r="V79" s="87">
        <f t="shared" si="3"/>
        <v>0</v>
      </c>
    </row>
    <row r="80" spans="1:22" ht="14.25" customHeight="1">
      <c r="B80" s="87"/>
      <c r="C80" s="87"/>
      <c r="D80" s="90">
        <f t="shared" si="85"/>
        <v>0</v>
      </c>
      <c r="E80" s="2"/>
      <c r="F80" s="2"/>
      <c r="G80" s="87">
        <f t="shared" ref="G80:S80" si="98">IF($F80=G$1,+$B80,0)</f>
        <v>0</v>
      </c>
      <c r="H80" s="87">
        <f t="shared" si="98"/>
        <v>0</v>
      </c>
      <c r="I80" s="87">
        <f t="shared" si="98"/>
        <v>0</v>
      </c>
      <c r="J80" s="87">
        <f t="shared" si="98"/>
        <v>0</v>
      </c>
      <c r="K80" s="87">
        <f t="shared" si="98"/>
        <v>0</v>
      </c>
      <c r="L80" s="87">
        <f t="shared" si="98"/>
        <v>0</v>
      </c>
      <c r="M80" s="87">
        <f t="shared" si="98"/>
        <v>0</v>
      </c>
      <c r="N80" s="87">
        <f t="shared" si="98"/>
        <v>0</v>
      </c>
      <c r="O80" s="87">
        <f t="shared" si="98"/>
        <v>0</v>
      </c>
      <c r="P80" s="87">
        <f t="shared" si="98"/>
        <v>0</v>
      </c>
      <c r="Q80" s="87">
        <f t="shared" si="98"/>
        <v>0</v>
      </c>
      <c r="R80" s="87">
        <f t="shared" si="98"/>
        <v>0</v>
      </c>
      <c r="S80" s="87">
        <f t="shared" si="98"/>
        <v>0</v>
      </c>
      <c r="T80" s="100">
        <f t="shared" si="87"/>
        <v>0</v>
      </c>
      <c r="V80" s="87">
        <f t="shared" si="3"/>
        <v>0</v>
      </c>
    </row>
    <row r="81" spans="1:22" ht="14.25" customHeight="1">
      <c r="B81" s="87"/>
      <c r="C81" s="87"/>
      <c r="D81" s="90">
        <f t="shared" si="85"/>
        <v>0</v>
      </c>
      <c r="E81" s="2"/>
      <c r="F81" s="2"/>
      <c r="G81" s="87">
        <f t="shared" ref="G81:S81" si="99">IF($F81=G$1,+$B81,0)</f>
        <v>0</v>
      </c>
      <c r="H81" s="87">
        <f t="shared" si="99"/>
        <v>0</v>
      </c>
      <c r="I81" s="87">
        <f t="shared" si="99"/>
        <v>0</v>
      </c>
      <c r="J81" s="87">
        <f t="shared" si="99"/>
        <v>0</v>
      </c>
      <c r="K81" s="87">
        <f t="shared" si="99"/>
        <v>0</v>
      </c>
      <c r="L81" s="87">
        <f t="shared" si="99"/>
        <v>0</v>
      </c>
      <c r="M81" s="87">
        <f t="shared" si="99"/>
        <v>0</v>
      </c>
      <c r="N81" s="87">
        <f t="shared" si="99"/>
        <v>0</v>
      </c>
      <c r="O81" s="87">
        <f t="shared" si="99"/>
        <v>0</v>
      </c>
      <c r="P81" s="87">
        <f t="shared" si="99"/>
        <v>0</v>
      </c>
      <c r="Q81" s="87">
        <f t="shared" si="99"/>
        <v>0</v>
      </c>
      <c r="R81" s="87">
        <f t="shared" si="99"/>
        <v>0</v>
      </c>
      <c r="S81" s="87">
        <f t="shared" si="99"/>
        <v>0</v>
      </c>
      <c r="T81" s="100">
        <f t="shared" si="87"/>
        <v>0</v>
      </c>
      <c r="V81" s="87">
        <f t="shared" si="3"/>
        <v>0</v>
      </c>
    </row>
    <row r="82" spans="1:22" ht="14.25" customHeight="1">
      <c r="A82" s="81"/>
      <c r="B82" s="90"/>
      <c r="C82" s="90"/>
      <c r="D82" s="90">
        <f t="shared" si="85"/>
        <v>0</v>
      </c>
      <c r="E82" s="91"/>
      <c r="F82" s="2"/>
      <c r="G82" s="87">
        <f t="shared" ref="G82:S82" si="100">IF($F82=G$1,+$B82,0)</f>
        <v>0</v>
      </c>
      <c r="H82" s="87">
        <f t="shared" si="100"/>
        <v>0</v>
      </c>
      <c r="I82" s="87">
        <f t="shared" si="100"/>
        <v>0</v>
      </c>
      <c r="J82" s="87">
        <f t="shared" si="100"/>
        <v>0</v>
      </c>
      <c r="K82" s="87">
        <f t="shared" si="100"/>
        <v>0</v>
      </c>
      <c r="L82" s="87">
        <f t="shared" si="100"/>
        <v>0</v>
      </c>
      <c r="M82" s="87">
        <f t="shared" si="100"/>
        <v>0</v>
      </c>
      <c r="N82" s="87">
        <f t="shared" si="100"/>
        <v>0</v>
      </c>
      <c r="O82" s="87">
        <f t="shared" si="100"/>
        <v>0</v>
      </c>
      <c r="P82" s="87">
        <f t="shared" si="100"/>
        <v>0</v>
      </c>
      <c r="Q82" s="87">
        <f t="shared" si="100"/>
        <v>0</v>
      </c>
      <c r="R82" s="87">
        <f t="shared" si="100"/>
        <v>0</v>
      </c>
      <c r="S82" s="87">
        <f t="shared" si="100"/>
        <v>0</v>
      </c>
      <c r="T82" s="100">
        <f t="shared" si="87"/>
        <v>0</v>
      </c>
      <c r="V82" s="87">
        <f t="shared" si="3"/>
        <v>0</v>
      </c>
    </row>
    <row r="83" spans="1:22" ht="14.25" customHeight="1">
      <c r="A83" s="81"/>
      <c r="B83" s="100"/>
      <c r="C83" s="90"/>
      <c r="D83" s="90">
        <f t="shared" si="85"/>
        <v>0</v>
      </c>
      <c r="E83" s="2"/>
      <c r="F83" s="91"/>
      <c r="G83" s="87">
        <f t="shared" ref="G83:S83" si="101">IF($F83=G$1,+$B83,0)</f>
        <v>0</v>
      </c>
      <c r="H83" s="87">
        <f t="shared" si="101"/>
        <v>0</v>
      </c>
      <c r="I83" s="87">
        <f t="shared" si="101"/>
        <v>0</v>
      </c>
      <c r="J83" s="87">
        <f t="shared" si="101"/>
        <v>0</v>
      </c>
      <c r="K83" s="87">
        <f t="shared" si="101"/>
        <v>0</v>
      </c>
      <c r="L83" s="87">
        <f t="shared" si="101"/>
        <v>0</v>
      </c>
      <c r="M83" s="87">
        <f t="shared" si="101"/>
        <v>0</v>
      </c>
      <c r="N83" s="87">
        <f t="shared" si="101"/>
        <v>0</v>
      </c>
      <c r="O83" s="87">
        <f t="shared" si="101"/>
        <v>0</v>
      </c>
      <c r="P83" s="87">
        <f t="shared" si="101"/>
        <v>0</v>
      </c>
      <c r="Q83" s="87">
        <f t="shared" si="101"/>
        <v>0</v>
      </c>
      <c r="R83" s="87">
        <f t="shared" si="101"/>
        <v>0</v>
      </c>
      <c r="S83" s="87">
        <f t="shared" si="101"/>
        <v>0</v>
      </c>
      <c r="T83" s="100">
        <f t="shared" si="87"/>
        <v>0</v>
      </c>
      <c r="V83" s="87">
        <f t="shared" si="3"/>
        <v>0</v>
      </c>
    </row>
    <row r="84" spans="1:22" ht="14.25" customHeight="1">
      <c r="A84" s="114" t="s">
        <v>243</v>
      </c>
      <c r="B84" s="120">
        <f t="shared" ref="B84:D84" si="102">SUM(B69:B83)</f>
        <v>1601.43</v>
      </c>
      <c r="C84" s="120">
        <f t="shared" si="102"/>
        <v>172.90000000000003</v>
      </c>
      <c r="D84" s="120">
        <f t="shared" si="102"/>
        <v>1774.3299999999997</v>
      </c>
      <c r="E84" s="116"/>
      <c r="F84" s="91"/>
      <c r="G84" s="105">
        <f t="shared" ref="G84:P84" si="103">SUM(G69:G83)</f>
        <v>533.39</v>
      </c>
      <c r="H84" s="105">
        <f t="shared" si="103"/>
        <v>45.23</v>
      </c>
      <c r="I84" s="105">
        <f t="shared" si="103"/>
        <v>738.33</v>
      </c>
      <c r="J84" s="105">
        <f t="shared" si="103"/>
        <v>0</v>
      </c>
      <c r="K84" s="105">
        <f t="shared" si="103"/>
        <v>80.37</v>
      </c>
      <c r="L84" s="105">
        <f t="shared" si="103"/>
        <v>164.26</v>
      </c>
      <c r="M84" s="105">
        <f t="shared" si="103"/>
        <v>39.85</v>
      </c>
      <c r="N84" s="105">
        <f t="shared" si="103"/>
        <v>0</v>
      </c>
      <c r="O84" s="105">
        <f t="shared" si="103"/>
        <v>0</v>
      </c>
      <c r="P84" s="105">
        <f t="shared" si="103"/>
        <v>0</v>
      </c>
      <c r="Q84" s="105">
        <f>SUM(Q71:Q83)</f>
        <v>0</v>
      </c>
      <c r="R84" s="105">
        <f t="shared" ref="R84:T84" si="104">SUM(R69:R83)</f>
        <v>0</v>
      </c>
      <c r="S84" s="105">
        <f t="shared" si="104"/>
        <v>0</v>
      </c>
      <c r="T84" s="105">
        <f t="shared" si="104"/>
        <v>1601.43</v>
      </c>
      <c r="U84" s="87">
        <f>+T84-SUM(G84:S84)</f>
        <v>0</v>
      </c>
      <c r="V84" s="87">
        <f t="shared" si="3"/>
        <v>0</v>
      </c>
    </row>
    <row r="85" spans="1:22" ht="14.25" customHeight="1">
      <c r="A85" s="81" t="s">
        <v>218</v>
      </c>
      <c r="B85" s="113">
        <v>275.44</v>
      </c>
      <c r="C85" s="113"/>
      <c r="D85" s="90">
        <f t="shared" ref="D85:D100" si="105">SUM(B85:C85)</f>
        <v>275.44</v>
      </c>
      <c r="E85" s="91">
        <v>22671</v>
      </c>
      <c r="F85" s="91">
        <v>1</v>
      </c>
      <c r="G85" s="87">
        <f t="shared" ref="G85:S85" si="106">IF($F85=G$1,+$B85,0)</f>
        <v>275.44</v>
      </c>
      <c r="H85" s="87">
        <f t="shared" si="106"/>
        <v>0</v>
      </c>
      <c r="I85" s="87">
        <f t="shared" si="106"/>
        <v>0</v>
      </c>
      <c r="J85" s="87">
        <f t="shared" si="106"/>
        <v>0</v>
      </c>
      <c r="K85" s="87">
        <f t="shared" si="106"/>
        <v>0</v>
      </c>
      <c r="L85" s="87">
        <f t="shared" si="106"/>
        <v>0</v>
      </c>
      <c r="M85" s="87">
        <f t="shared" si="106"/>
        <v>0</v>
      </c>
      <c r="N85" s="87">
        <f t="shared" si="106"/>
        <v>0</v>
      </c>
      <c r="O85" s="87">
        <f t="shared" si="106"/>
        <v>0</v>
      </c>
      <c r="P85" s="87">
        <f t="shared" si="106"/>
        <v>0</v>
      </c>
      <c r="Q85" s="87">
        <f t="shared" si="106"/>
        <v>0</v>
      </c>
      <c r="R85" s="87">
        <f t="shared" si="106"/>
        <v>0</v>
      </c>
      <c r="S85" s="87">
        <f t="shared" si="106"/>
        <v>0</v>
      </c>
      <c r="T85" s="87">
        <f t="shared" ref="T85:T91" si="107">SUM(G85:R85)</f>
        <v>275.44</v>
      </c>
      <c r="V85" s="87">
        <f t="shared" si="3"/>
        <v>0</v>
      </c>
    </row>
    <row r="86" spans="1:22" ht="14.25" customHeight="1">
      <c r="A86" s="81" t="s">
        <v>212</v>
      </c>
      <c r="B86" s="90">
        <v>1525</v>
      </c>
      <c r="C86" s="90">
        <v>305</v>
      </c>
      <c r="D86" s="111">
        <f t="shared" si="105"/>
        <v>1830</v>
      </c>
      <c r="E86" s="91">
        <v>22672</v>
      </c>
      <c r="F86" s="91">
        <v>3</v>
      </c>
      <c r="G86" s="87">
        <f t="shared" ref="G86:S86" si="108">IF($F86=G$1,+$B86,0)</f>
        <v>0</v>
      </c>
      <c r="H86" s="87">
        <f t="shared" si="108"/>
        <v>0</v>
      </c>
      <c r="I86" s="87">
        <f t="shared" si="108"/>
        <v>1525</v>
      </c>
      <c r="J86" s="87">
        <f t="shared" si="108"/>
        <v>0</v>
      </c>
      <c r="K86" s="87">
        <f t="shared" si="108"/>
        <v>0</v>
      </c>
      <c r="L86" s="87">
        <f t="shared" si="108"/>
        <v>0</v>
      </c>
      <c r="M86" s="87">
        <f t="shared" si="108"/>
        <v>0</v>
      </c>
      <c r="N86" s="87">
        <f t="shared" si="108"/>
        <v>0</v>
      </c>
      <c r="O86" s="87">
        <f t="shared" si="108"/>
        <v>0</v>
      </c>
      <c r="P86" s="87">
        <f t="shared" si="108"/>
        <v>0</v>
      </c>
      <c r="Q86" s="87">
        <f t="shared" si="108"/>
        <v>0</v>
      </c>
      <c r="R86" s="87">
        <f t="shared" si="108"/>
        <v>0</v>
      </c>
      <c r="S86" s="87">
        <f t="shared" si="108"/>
        <v>0</v>
      </c>
      <c r="T86" s="87">
        <f t="shared" si="107"/>
        <v>1525</v>
      </c>
      <c r="V86" s="87">
        <f t="shared" si="3"/>
        <v>0</v>
      </c>
    </row>
    <row r="87" spans="1:22" ht="14.25" customHeight="1">
      <c r="A87" s="81" t="s">
        <v>209</v>
      </c>
      <c r="B87" s="90">
        <v>39.85</v>
      </c>
      <c r="C87" s="90">
        <v>7.97</v>
      </c>
      <c r="D87" s="90">
        <f t="shared" si="105"/>
        <v>47.82</v>
      </c>
      <c r="E87" s="91">
        <v>22673</v>
      </c>
      <c r="F87" s="91">
        <v>7</v>
      </c>
      <c r="G87" s="87">
        <f t="shared" ref="G87:S87" si="109">IF($F87=G$1,+$B87,0)</f>
        <v>0</v>
      </c>
      <c r="H87" s="87">
        <f t="shared" si="109"/>
        <v>0</v>
      </c>
      <c r="I87" s="87">
        <f t="shared" si="109"/>
        <v>0</v>
      </c>
      <c r="J87" s="87">
        <f t="shared" si="109"/>
        <v>0</v>
      </c>
      <c r="K87" s="87">
        <f t="shared" si="109"/>
        <v>0</v>
      </c>
      <c r="L87" s="87">
        <f t="shared" si="109"/>
        <v>0</v>
      </c>
      <c r="M87" s="87">
        <f t="shared" si="109"/>
        <v>39.85</v>
      </c>
      <c r="N87" s="87">
        <f t="shared" si="109"/>
        <v>0</v>
      </c>
      <c r="O87" s="87">
        <f t="shared" si="109"/>
        <v>0</v>
      </c>
      <c r="P87" s="87">
        <f t="shared" si="109"/>
        <v>0</v>
      </c>
      <c r="Q87" s="87">
        <f t="shared" si="109"/>
        <v>0</v>
      </c>
      <c r="R87" s="87">
        <f t="shared" si="109"/>
        <v>0</v>
      </c>
      <c r="S87" s="87">
        <f t="shared" si="109"/>
        <v>0</v>
      </c>
      <c r="T87" s="87">
        <f t="shared" si="107"/>
        <v>39.85</v>
      </c>
      <c r="V87" s="87">
        <f t="shared" si="3"/>
        <v>0</v>
      </c>
    </row>
    <row r="88" spans="1:22" ht="14.25" customHeight="1">
      <c r="A88" s="81" t="s">
        <v>237</v>
      </c>
      <c r="B88" s="90">
        <v>250</v>
      </c>
      <c r="C88" s="90"/>
      <c r="D88" s="111">
        <f t="shared" si="105"/>
        <v>250</v>
      </c>
      <c r="E88" s="91">
        <v>22674</v>
      </c>
      <c r="F88" s="91">
        <v>2</v>
      </c>
      <c r="G88" s="87">
        <f t="shared" ref="G88:S88" si="110">IF($F88=G$1,+$B88,0)</f>
        <v>0</v>
      </c>
      <c r="H88" s="87">
        <f t="shared" si="110"/>
        <v>250</v>
      </c>
      <c r="I88" s="87">
        <f t="shared" si="110"/>
        <v>0</v>
      </c>
      <c r="J88" s="87">
        <f t="shared" si="110"/>
        <v>0</v>
      </c>
      <c r="K88" s="87">
        <f t="shared" si="110"/>
        <v>0</v>
      </c>
      <c r="L88" s="87">
        <f t="shared" si="110"/>
        <v>0</v>
      </c>
      <c r="M88" s="87">
        <f t="shared" si="110"/>
        <v>0</v>
      </c>
      <c r="N88" s="87">
        <f t="shared" si="110"/>
        <v>0</v>
      </c>
      <c r="O88" s="87">
        <f t="shared" si="110"/>
        <v>0</v>
      </c>
      <c r="P88" s="87">
        <f t="shared" si="110"/>
        <v>0</v>
      </c>
      <c r="Q88" s="87">
        <f t="shared" si="110"/>
        <v>0</v>
      </c>
      <c r="R88" s="87">
        <f t="shared" si="110"/>
        <v>0</v>
      </c>
      <c r="S88" s="87">
        <f t="shared" si="110"/>
        <v>0</v>
      </c>
      <c r="T88" s="87">
        <f t="shared" si="107"/>
        <v>250</v>
      </c>
      <c r="V88" s="87">
        <f t="shared" si="3"/>
        <v>0</v>
      </c>
    </row>
    <row r="89" spans="1:22" ht="14.25" customHeight="1">
      <c r="A89" s="81" t="s">
        <v>244</v>
      </c>
      <c r="B89" s="90">
        <v>75</v>
      </c>
      <c r="C89" s="90"/>
      <c r="D89" s="90">
        <f t="shared" si="105"/>
        <v>75</v>
      </c>
      <c r="E89" s="91">
        <v>22675</v>
      </c>
      <c r="F89" s="91">
        <v>12</v>
      </c>
      <c r="G89" s="87">
        <f t="shared" ref="G89:S89" si="111">IF($F89=G$1,+$B89,0)</f>
        <v>0</v>
      </c>
      <c r="H89" s="87">
        <f t="shared" si="111"/>
        <v>0</v>
      </c>
      <c r="I89" s="87">
        <f t="shared" si="111"/>
        <v>0</v>
      </c>
      <c r="J89" s="87">
        <f t="shared" si="111"/>
        <v>0</v>
      </c>
      <c r="K89" s="87">
        <f t="shared" si="111"/>
        <v>0</v>
      </c>
      <c r="L89" s="87">
        <f t="shared" si="111"/>
        <v>0</v>
      </c>
      <c r="M89" s="87">
        <f t="shared" si="111"/>
        <v>0</v>
      </c>
      <c r="N89" s="87">
        <f t="shared" si="111"/>
        <v>0</v>
      </c>
      <c r="O89" s="87">
        <f t="shared" si="111"/>
        <v>0</v>
      </c>
      <c r="P89" s="87">
        <f t="shared" si="111"/>
        <v>0</v>
      </c>
      <c r="Q89" s="87">
        <f t="shared" si="111"/>
        <v>0</v>
      </c>
      <c r="R89" s="87">
        <f t="shared" si="111"/>
        <v>75</v>
      </c>
      <c r="S89" s="87">
        <f t="shared" si="111"/>
        <v>0</v>
      </c>
      <c r="T89" s="87">
        <f t="shared" si="107"/>
        <v>75</v>
      </c>
      <c r="V89" s="87">
        <f t="shared" si="3"/>
        <v>0</v>
      </c>
    </row>
    <row r="90" spans="1:22" ht="14.25" customHeight="1">
      <c r="A90" s="81" t="s">
        <v>210</v>
      </c>
      <c r="B90" s="90">
        <v>158.96</v>
      </c>
      <c r="C90" s="90">
        <v>7.95</v>
      </c>
      <c r="D90" s="111">
        <f t="shared" si="105"/>
        <v>166.91</v>
      </c>
      <c r="E90" s="91" t="s">
        <v>211</v>
      </c>
      <c r="F90" s="91">
        <v>6</v>
      </c>
      <c r="G90" s="87">
        <f t="shared" ref="G90:S90" si="112">IF($F90=G$1,+$B90,0)</f>
        <v>0</v>
      </c>
      <c r="H90" s="87">
        <f t="shared" si="112"/>
        <v>0</v>
      </c>
      <c r="I90" s="87">
        <f t="shared" si="112"/>
        <v>0</v>
      </c>
      <c r="J90" s="87">
        <f t="shared" si="112"/>
        <v>0</v>
      </c>
      <c r="K90" s="87">
        <f t="shared" si="112"/>
        <v>0</v>
      </c>
      <c r="L90" s="87">
        <f t="shared" si="112"/>
        <v>158.96</v>
      </c>
      <c r="M90" s="87">
        <f t="shared" si="112"/>
        <v>0</v>
      </c>
      <c r="N90" s="87">
        <f t="shared" si="112"/>
        <v>0</v>
      </c>
      <c r="O90" s="87">
        <f t="shared" si="112"/>
        <v>0</v>
      </c>
      <c r="P90" s="87">
        <f t="shared" si="112"/>
        <v>0</v>
      </c>
      <c r="Q90" s="87">
        <f t="shared" si="112"/>
        <v>0</v>
      </c>
      <c r="R90" s="87">
        <f t="shared" si="112"/>
        <v>0</v>
      </c>
      <c r="S90" s="87">
        <f t="shared" si="112"/>
        <v>0</v>
      </c>
      <c r="T90" s="87">
        <f t="shared" si="107"/>
        <v>158.96</v>
      </c>
      <c r="V90" s="87">
        <f t="shared" si="3"/>
        <v>0</v>
      </c>
    </row>
    <row r="91" spans="1:22" ht="14.25" customHeight="1">
      <c r="A91" s="81"/>
      <c r="B91" s="90"/>
      <c r="C91" s="90"/>
      <c r="D91" s="90">
        <f t="shared" si="105"/>
        <v>0</v>
      </c>
      <c r="E91" s="91"/>
      <c r="F91" s="91"/>
      <c r="G91" s="87">
        <f t="shared" ref="G91:S91" si="113">IF($F91=G$1,+$B91,0)</f>
        <v>0</v>
      </c>
      <c r="H91" s="87">
        <f t="shared" si="113"/>
        <v>0</v>
      </c>
      <c r="I91" s="87">
        <f t="shared" si="113"/>
        <v>0</v>
      </c>
      <c r="J91" s="87">
        <f t="shared" si="113"/>
        <v>0</v>
      </c>
      <c r="K91" s="87">
        <f t="shared" si="113"/>
        <v>0</v>
      </c>
      <c r="L91" s="87">
        <f t="shared" si="113"/>
        <v>0</v>
      </c>
      <c r="M91" s="87">
        <f t="shared" si="113"/>
        <v>0</v>
      </c>
      <c r="N91" s="87">
        <f t="shared" si="113"/>
        <v>0</v>
      </c>
      <c r="O91" s="87">
        <f t="shared" si="113"/>
        <v>0</v>
      </c>
      <c r="P91" s="87">
        <f t="shared" si="113"/>
        <v>0</v>
      </c>
      <c r="Q91" s="87">
        <f t="shared" si="113"/>
        <v>0</v>
      </c>
      <c r="R91" s="87">
        <f t="shared" si="113"/>
        <v>0</v>
      </c>
      <c r="S91" s="87">
        <f t="shared" si="113"/>
        <v>0</v>
      </c>
      <c r="T91" s="87">
        <f t="shared" si="107"/>
        <v>0</v>
      </c>
      <c r="V91" s="87">
        <f t="shared" si="3"/>
        <v>0</v>
      </c>
    </row>
    <row r="92" spans="1:22" ht="14.25" customHeight="1">
      <c r="A92" s="81"/>
      <c r="B92" s="90"/>
      <c r="C92" s="90"/>
      <c r="D92" s="90">
        <f t="shared" si="105"/>
        <v>0</v>
      </c>
      <c r="E92" s="91"/>
      <c r="F92" s="91"/>
      <c r="G92" s="87">
        <f t="shared" ref="G92:S92" si="114">IF($F92=G$1,+$B92,0)</f>
        <v>0</v>
      </c>
      <c r="H92" s="87">
        <f t="shared" si="114"/>
        <v>0</v>
      </c>
      <c r="I92" s="87">
        <f t="shared" si="114"/>
        <v>0</v>
      </c>
      <c r="J92" s="87">
        <f t="shared" si="114"/>
        <v>0</v>
      </c>
      <c r="K92" s="87">
        <f t="shared" si="114"/>
        <v>0</v>
      </c>
      <c r="L92" s="87">
        <f t="shared" si="114"/>
        <v>0</v>
      </c>
      <c r="M92" s="87">
        <f t="shared" si="114"/>
        <v>0</v>
      </c>
      <c r="N92" s="87">
        <f t="shared" si="114"/>
        <v>0</v>
      </c>
      <c r="O92" s="87">
        <f t="shared" si="114"/>
        <v>0</v>
      </c>
      <c r="P92" s="87">
        <f t="shared" si="114"/>
        <v>0</v>
      </c>
      <c r="Q92" s="87">
        <f t="shared" si="114"/>
        <v>0</v>
      </c>
      <c r="R92" s="87">
        <f t="shared" si="114"/>
        <v>0</v>
      </c>
      <c r="S92" s="87">
        <f t="shared" si="114"/>
        <v>0</v>
      </c>
      <c r="T92" s="87">
        <f t="shared" ref="T92:T93" si="115">SUM(G92:S92)</f>
        <v>0</v>
      </c>
      <c r="V92" s="87">
        <f t="shared" si="3"/>
        <v>0</v>
      </c>
    </row>
    <row r="93" spans="1:22" ht="14.25" customHeight="1">
      <c r="A93" s="81"/>
      <c r="B93" s="90"/>
      <c r="C93" s="90"/>
      <c r="D93" s="90">
        <f t="shared" si="105"/>
        <v>0</v>
      </c>
      <c r="E93" s="91"/>
      <c r="F93" s="91"/>
      <c r="G93" s="87">
        <f t="shared" ref="G93:S93" si="116">IF($F93=G$1,+$B93,0)</f>
        <v>0</v>
      </c>
      <c r="H93" s="87">
        <f t="shared" si="116"/>
        <v>0</v>
      </c>
      <c r="I93" s="87">
        <f t="shared" si="116"/>
        <v>0</v>
      </c>
      <c r="J93" s="87">
        <f t="shared" si="116"/>
        <v>0</v>
      </c>
      <c r="K93" s="87">
        <f t="shared" si="116"/>
        <v>0</v>
      </c>
      <c r="L93" s="87">
        <f t="shared" si="116"/>
        <v>0</v>
      </c>
      <c r="M93" s="87">
        <f t="shared" si="116"/>
        <v>0</v>
      </c>
      <c r="N93" s="87">
        <f t="shared" si="116"/>
        <v>0</v>
      </c>
      <c r="O93" s="87">
        <f t="shared" si="116"/>
        <v>0</v>
      </c>
      <c r="P93" s="87">
        <f t="shared" si="116"/>
        <v>0</v>
      </c>
      <c r="Q93" s="87">
        <f t="shared" si="116"/>
        <v>0</v>
      </c>
      <c r="R93" s="87">
        <f t="shared" si="116"/>
        <v>0</v>
      </c>
      <c r="S93" s="87">
        <f t="shared" si="116"/>
        <v>0</v>
      </c>
      <c r="T93" s="87">
        <f t="shared" si="115"/>
        <v>0</v>
      </c>
      <c r="V93" s="87">
        <f t="shared" si="3"/>
        <v>0</v>
      </c>
    </row>
    <row r="94" spans="1:22" ht="14.25" customHeight="1">
      <c r="A94" s="81"/>
      <c r="B94" s="90"/>
      <c r="C94" s="90"/>
      <c r="D94" s="90">
        <f t="shared" si="105"/>
        <v>0</v>
      </c>
      <c r="E94" s="91"/>
      <c r="F94" s="91"/>
      <c r="G94" s="87">
        <f t="shared" ref="G94:S94" si="117">IF($F94=G$1,+$B94,0)</f>
        <v>0</v>
      </c>
      <c r="H94" s="87">
        <f t="shared" si="117"/>
        <v>0</v>
      </c>
      <c r="I94" s="87">
        <f t="shared" si="117"/>
        <v>0</v>
      </c>
      <c r="J94" s="87">
        <f t="shared" si="117"/>
        <v>0</v>
      </c>
      <c r="K94" s="87">
        <f t="shared" si="117"/>
        <v>0</v>
      </c>
      <c r="L94" s="87">
        <f t="shared" si="117"/>
        <v>0</v>
      </c>
      <c r="M94" s="87">
        <f t="shared" si="117"/>
        <v>0</v>
      </c>
      <c r="N94" s="87">
        <f t="shared" si="117"/>
        <v>0</v>
      </c>
      <c r="O94" s="87">
        <f t="shared" si="117"/>
        <v>0</v>
      </c>
      <c r="P94" s="87">
        <f t="shared" si="117"/>
        <v>0</v>
      </c>
      <c r="Q94" s="87">
        <f t="shared" si="117"/>
        <v>0</v>
      </c>
      <c r="R94" s="87">
        <f t="shared" si="117"/>
        <v>0</v>
      </c>
      <c r="S94" s="87">
        <f t="shared" si="117"/>
        <v>0</v>
      </c>
      <c r="T94" s="87">
        <f t="shared" ref="T94:T100" si="118">SUM(G94:R94)</f>
        <v>0</v>
      </c>
      <c r="V94" s="87">
        <f t="shared" si="3"/>
        <v>0</v>
      </c>
    </row>
    <row r="95" spans="1:22" ht="14.25" customHeight="1">
      <c r="A95" s="81"/>
      <c r="B95" s="90"/>
      <c r="C95" s="90"/>
      <c r="D95" s="90">
        <f t="shared" si="105"/>
        <v>0</v>
      </c>
      <c r="E95" s="91"/>
      <c r="F95" s="91"/>
      <c r="G95" s="87">
        <f t="shared" ref="G95:S95" si="119">IF($F95=G$1,+$B95,0)</f>
        <v>0</v>
      </c>
      <c r="H95" s="87">
        <f t="shared" si="119"/>
        <v>0</v>
      </c>
      <c r="I95" s="87">
        <f t="shared" si="119"/>
        <v>0</v>
      </c>
      <c r="J95" s="87">
        <f t="shared" si="119"/>
        <v>0</v>
      </c>
      <c r="K95" s="87">
        <f t="shared" si="119"/>
        <v>0</v>
      </c>
      <c r="L95" s="87">
        <f t="shared" si="119"/>
        <v>0</v>
      </c>
      <c r="M95" s="87">
        <f t="shared" si="119"/>
        <v>0</v>
      </c>
      <c r="N95" s="87">
        <f t="shared" si="119"/>
        <v>0</v>
      </c>
      <c r="O95" s="87">
        <f t="shared" si="119"/>
        <v>0</v>
      </c>
      <c r="P95" s="87">
        <f t="shared" si="119"/>
        <v>0</v>
      </c>
      <c r="Q95" s="87">
        <f t="shared" si="119"/>
        <v>0</v>
      </c>
      <c r="R95" s="87">
        <f t="shared" si="119"/>
        <v>0</v>
      </c>
      <c r="S95" s="87">
        <f t="shared" si="119"/>
        <v>0</v>
      </c>
      <c r="T95" s="87">
        <f t="shared" si="118"/>
        <v>0</v>
      </c>
      <c r="V95" s="87">
        <f t="shared" si="3"/>
        <v>0</v>
      </c>
    </row>
    <row r="96" spans="1:22" ht="14.25" customHeight="1">
      <c r="A96" s="81"/>
      <c r="B96" s="90"/>
      <c r="C96" s="90"/>
      <c r="D96" s="90">
        <f t="shared" si="105"/>
        <v>0</v>
      </c>
      <c r="E96" s="91"/>
      <c r="F96" s="91"/>
      <c r="G96" s="87">
        <f t="shared" ref="G96:S96" si="120">IF($F96=G$1,+$B96,0)</f>
        <v>0</v>
      </c>
      <c r="H96" s="87">
        <f t="shared" si="120"/>
        <v>0</v>
      </c>
      <c r="I96" s="87">
        <f t="shared" si="120"/>
        <v>0</v>
      </c>
      <c r="J96" s="87">
        <f t="shared" si="120"/>
        <v>0</v>
      </c>
      <c r="K96" s="87">
        <f t="shared" si="120"/>
        <v>0</v>
      </c>
      <c r="L96" s="87">
        <f t="shared" si="120"/>
        <v>0</v>
      </c>
      <c r="M96" s="87">
        <f t="shared" si="120"/>
        <v>0</v>
      </c>
      <c r="N96" s="87">
        <f t="shared" si="120"/>
        <v>0</v>
      </c>
      <c r="O96" s="87">
        <f t="shared" si="120"/>
        <v>0</v>
      </c>
      <c r="P96" s="87">
        <f t="shared" si="120"/>
        <v>0</v>
      </c>
      <c r="Q96" s="87">
        <f t="shared" si="120"/>
        <v>0</v>
      </c>
      <c r="R96" s="87">
        <f t="shared" si="120"/>
        <v>0</v>
      </c>
      <c r="S96" s="87">
        <f t="shared" si="120"/>
        <v>0</v>
      </c>
      <c r="T96" s="87">
        <f t="shared" si="118"/>
        <v>0</v>
      </c>
      <c r="V96" s="87">
        <f t="shared" si="3"/>
        <v>0</v>
      </c>
    </row>
    <row r="97" spans="1:22" ht="14.25" customHeight="1">
      <c r="B97" s="90"/>
      <c r="C97" s="90"/>
      <c r="D97" s="90">
        <f t="shared" si="105"/>
        <v>0</v>
      </c>
      <c r="E97" s="91"/>
      <c r="F97" s="91"/>
      <c r="G97" s="87">
        <f t="shared" ref="G97:S97" si="121">IF($F97=G$1,+$B97,0)</f>
        <v>0</v>
      </c>
      <c r="H97" s="87">
        <f t="shared" si="121"/>
        <v>0</v>
      </c>
      <c r="I97" s="87">
        <f t="shared" si="121"/>
        <v>0</v>
      </c>
      <c r="J97" s="87">
        <f t="shared" si="121"/>
        <v>0</v>
      </c>
      <c r="K97" s="87">
        <f t="shared" si="121"/>
        <v>0</v>
      </c>
      <c r="L97" s="87">
        <f t="shared" si="121"/>
        <v>0</v>
      </c>
      <c r="M97" s="87">
        <f t="shared" si="121"/>
        <v>0</v>
      </c>
      <c r="N97" s="87">
        <f t="shared" si="121"/>
        <v>0</v>
      </c>
      <c r="O97" s="87">
        <f t="shared" si="121"/>
        <v>0</v>
      </c>
      <c r="P97" s="87">
        <f t="shared" si="121"/>
        <v>0</v>
      </c>
      <c r="Q97" s="87">
        <f t="shared" si="121"/>
        <v>0</v>
      </c>
      <c r="R97" s="87">
        <f t="shared" si="121"/>
        <v>0</v>
      </c>
      <c r="S97" s="87">
        <f t="shared" si="121"/>
        <v>0</v>
      </c>
      <c r="T97" s="87">
        <f t="shared" si="118"/>
        <v>0</v>
      </c>
      <c r="V97" s="87">
        <f t="shared" si="3"/>
        <v>0</v>
      </c>
    </row>
    <row r="98" spans="1:22" ht="14.25" customHeight="1">
      <c r="A98" s="81"/>
      <c r="B98" s="90"/>
      <c r="C98" s="90"/>
      <c r="D98" s="90">
        <f t="shared" si="105"/>
        <v>0</v>
      </c>
      <c r="E98" s="91"/>
      <c r="F98" s="91"/>
      <c r="G98" s="87">
        <f t="shared" ref="G98:S98" si="122">IF($F98=G$1,+$B98,0)</f>
        <v>0</v>
      </c>
      <c r="H98" s="87">
        <f t="shared" si="122"/>
        <v>0</v>
      </c>
      <c r="I98" s="87">
        <f t="shared" si="122"/>
        <v>0</v>
      </c>
      <c r="J98" s="87">
        <f t="shared" si="122"/>
        <v>0</v>
      </c>
      <c r="K98" s="87">
        <f t="shared" si="122"/>
        <v>0</v>
      </c>
      <c r="L98" s="87">
        <f t="shared" si="122"/>
        <v>0</v>
      </c>
      <c r="M98" s="87">
        <f t="shared" si="122"/>
        <v>0</v>
      </c>
      <c r="N98" s="87">
        <f t="shared" si="122"/>
        <v>0</v>
      </c>
      <c r="O98" s="87">
        <f t="shared" si="122"/>
        <v>0</v>
      </c>
      <c r="P98" s="87">
        <f t="shared" si="122"/>
        <v>0</v>
      </c>
      <c r="Q98" s="87">
        <f t="shared" si="122"/>
        <v>0</v>
      </c>
      <c r="R98" s="87">
        <f t="shared" si="122"/>
        <v>0</v>
      </c>
      <c r="S98" s="87">
        <f t="shared" si="122"/>
        <v>0</v>
      </c>
      <c r="T98" s="87">
        <f t="shared" si="118"/>
        <v>0</v>
      </c>
      <c r="V98" s="87">
        <f t="shared" si="3"/>
        <v>0</v>
      </c>
    </row>
    <row r="99" spans="1:22" ht="14.25" customHeight="1">
      <c r="A99" s="81"/>
      <c r="B99" s="90"/>
      <c r="C99" s="90"/>
      <c r="D99" s="90">
        <f t="shared" si="105"/>
        <v>0</v>
      </c>
      <c r="E99" s="91"/>
      <c r="F99" s="91"/>
      <c r="G99" s="87">
        <f t="shared" ref="G99:S99" si="123">IF($F99=G$1,+$B99,0)</f>
        <v>0</v>
      </c>
      <c r="H99" s="87">
        <f t="shared" si="123"/>
        <v>0</v>
      </c>
      <c r="I99" s="87">
        <f t="shared" si="123"/>
        <v>0</v>
      </c>
      <c r="J99" s="87">
        <f t="shared" si="123"/>
        <v>0</v>
      </c>
      <c r="K99" s="87">
        <f t="shared" si="123"/>
        <v>0</v>
      </c>
      <c r="L99" s="87">
        <f t="shared" si="123"/>
        <v>0</v>
      </c>
      <c r="M99" s="87">
        <f t="shared" si="123"/>
        <v>0</v>
      </c>
      <c r="N99" s="87">
        <f t="shared" si="123"/>
        <v>0</v>
      </c>
      <c r="O99" s="87">
        <f t="shared" si="123"/>
        <v>0</v>
      </c>
      <c r="P99" s="87">
        <f t="shared" si="123"/>
        <v>0</v>
      </c>
      <c r="Q99" s="87">
        <f t="shared" si="123"/>
        <v>0</v>
      </c>
      <c r="R99" s="87">
        <f t="shared" si="123"/>
        <v>0</v>
      </c>
      <c r="S99" s="87">
        <f t="shared" si="123"/>
        <v>0</v>
      </c>
      <c r="T99" s="87">
        <f t="shared" si="118"/>
        <v>0</v>
      </c>
      <c r="V99" s="87">
        <f t="shared" si="3"/>
        <v>0</v>
      </c>
    </row>
    <row r="100" spans="1:22" ht="14.25" customHeight="1">
      <c r="B100" s="100"/>
      <c r="C100" s="113"/>
      <c r="D100" s="90">
        <f t="shared" si="105"/>
        <v>0</v>
      </c>
      <c r="E100" s="2"/>
      <c r="F100" s="91"/>
      <c r="G100" s="87">
        <f t="shared" ref="G100:S100" si="124">IF($F100=G$1,+$B100,0)</f>
        <v>0</v>
      </c>
      <c r="H100" s="87">
        <f t="shared" si="124"/>
        <v>0</v>
      </c>
      <c r="I100" s="87">
        <f t="shared" si="124"/>
        <v>0</v>
      </c>
      <c r="J100" s="87">
        <f t="shared" si="124"/>
        <v>0</v>
      </c>
      <c r="K100" s="87">
        <f t="shared" si="124"/>
        <v>0</v>
      </c>
      <c r="L100" s="87">
        <f t="shared" si="124"/>
        <v>0</v>
      </c>
      <c r="M100" s="87">
        <f t="shared" si="124"/>
        <v>0</v>
      </c>
      <c r="N100" s="87">
        <f t="shared" si="124"/>
        <v>0</v>
      </c>
      <c r="O100" s="87">
        <f t="shared" si="124"/>
        <v>0</v>
      </c>
      <c r="P100" s="87">
        <f t="shared" si="124"/>
        <v>0</v>
      </c>
      <c r="Q100" s="87">
        <f t="shared" si="124"/>
        <v>0</v>
      </c>
      <c r="R100" s="87">
        <f t="shared" si="124"/>
        <v>0</v>
      </c>
      <c r="S100" s="87">
        <f t="shared" si="124"/>
        <v>0</v>
      </c>
      <c r="T100" s="87">
        <f t="shared" si="118"/>
        <v>0</v>
      </c>
      <c r="V100" s="87">
        <f t="shared" si="3"/>
        <v>0</v>
      </c>
    </row>
    <row r="101" spans="1:22" ht="14.25" customHeight="1">
      <c r="A101" s="121" t="s">
        <v>245</v>
      </c>
      <c r="B101" s="122">
        <f t="shared" ref="B101:D101" si="125">SUM(B85:B100)</f>
        <v>2324.25</v>
      </c>
      <c r="C101" s="122">
        <f t="shared" si="125"/>
        <v>320.92</v>
      </c>
      <c r="D101" s="122">
        <f t="shared" si="125"/>
        <v>2645.17</v>
      </c>
      <c r="E101" s="123"/>
      <c r="F101" s="2"/>
      <c r="G101" s="105">
        <f t="shared" ref="G101:T101" si="126">SUM(G85:G100)</f>
        <v>275.44</v>
      </c>
      <c r="H101" s="105">
        <f t="shared" si="126"/>
        <v>250</v>
      </c>
      <c r="I101" s="105">
        <f t="shared" si="126"/>
        <v>1525</v>
      </c>
      <c r="J101" s="105">
        <f t="shared" si="126"/>
        <v>0</v>
      </c>
      <c r="K101" s="105">
        <f t="shared" si="126"/>
        <v>0</v>
      </c>
      <c r="L101" s="105">
        <f t="shared" si="126"/>
        <v>158.96</v>
      </c>
      <c r="M101" s="105">
        <f t="shared" si="126"/>
        <v>39.85</v>
      </c>
      <c r="N101" s="105">
        <f t="shared" si="126"/>
        <v>0</v>
      </c>
      <c r="O101" s="105">
        <f t="shared" si="126"/>
        <v>0</v>
      </c>
      <c r="P101" s="105">
        <f t="shared" si="126"/>
        <v>0</v>
      </c>
      <c r="Q101" s="105">
        <f t="shared" si="126"/>
        <v>0</v>
      </c>
      <c r="R101" s="105">
        <f t="shared" si="126"/>
        <v>75</v>
      </c>
      <c r="S101" s="105">
        <f t="shared" si="126"/>
        <v>0</v>
      </c>
      <c r="T101" s="105">
        <f t="shared" si="126"/>
        <v>2324.25</v>
      </c>
      <c r="U101" s="87">
        <f>+T101-SUM(G101:S101)</f>
        <v>0</v>
      </c>
      <c r="V101" s="87">
        <f t="shared" si="3"/>
        <v>0</v>
      </c>
    </row>
    <row r="102" spans="1:22" ht="14.25" customHeight="1">
      <c r="A102" s="81" t="s">
        <v>218</v>
      </c>
      <c r="B102" s="124">
        <v>275.44</v>
      </c>
      <c r="C102" s="124"/>
      <c r="D102" s="111">
        <f t="shared" ref="D102:D108" si="127">SUM(B102:C102)</f>
        <v>275.44</v>
      </c>
      <c r="E102" s="91">
        <v>22676</v>
      </c>
      <c r="F102" s="91">
        <v>1</v>
      </c>
      <c r="G102" s="87">
        <f t="shared" ref="G102:S102" si="128">IF($F102=G$1,+$B102,0)</f>
        <v>275.44</v>
      </c>
      <c r="H102" s="87">
        <f t="shared" si="128"/>
        <v>0</v>
      </c>
      <c r="I102" s="87">
        <f t="shared" si="128"/>
        <v>0</v>
      </c>
      <c r="J102" s="87">
        <f t="shared" si="128"/>
        <v>0</v>
      </c>
      <c r="K102" s="87">
        <f t="shared" si="128"/>
        <v>0</v>
      </c>
      <c r="L102" s="87">
        <f t="shared" si="128"/>
        <v>0</v>
      </c>
      <c r="M102" s="87">
        <f t="shared" si="128"/>
        <v>0</v>
      </c>
      <c r="N102" s="87">
        <f t="shared" si="128"/>
        <v>0</v>
      </c>
      <c r="O102" s="87">
        <f t="shared" si="128"/>
        <v>0</v>
      </c>
      <c r="P102" s="87">
        <f t="shared" si="128"/>
        <v>0</v>
      </c>
      <c r="Q102" s="87">
        <f t="shared" si="128"/>
        <v>0</v>
      </c>
      <c r="R102" s="87">
        <f t="shared" si="128"/>
        <v>0</v>
      </c>
      <c r="S102" s="87">
        <f t="shared" si="128"/>
        <v>0</v>
      </c>
      <c r="T102" s="87">
        <f t="shared" ref="T102:T107" si="129">SUM(G102:R102)</f>
        <v>275.44</v>
      </c>
      <c r="V102" s="87">
        <f t="shared" si="3"/>
        <v>0</v>
      </c>
    </row>
    <row r="103" spans="1:22" ht="14.25" customHeight="1">
      <c r="A103" s="81" t="s">
        <v>246</v>
      </c>
      <c r="B103" s="90">
        <v>1820</v>
      </c>
      <c r="C103" s="90">
        <v>364</v>
      </c>
      <c r="D103" s="111">
        <f t="shared" si="127"/>
        <v>2184</v>
      </c>
      <c r="E103" s="2">
        <v>22678</v>
      </c>
      <c r="F103" s="2">
        <v>3</v>
      </c>
      <c r="G103" s="87">
        <f t="shared" ref="G103:S103" si="130">IF($F103=G$1,+$B103,0)</f>
        <v>0</v>
      </c>
      <c r="H103" s="87">
        <f t="shared" si="130"/>
        <v>0</v>
      </c>
      <c r="I103" s="87">
        <f t="shared" si="130"/>
        <v>1820</v>
      </c>
      <c r="J103" s="87">
        <f t="shared" si="130"/>
        <v>0</v>
      </c>
      <c r="K103" s="87">
        <f t="shared" si="130"/>
        <v>0</v>
      </c>
      <c r="L103" s="87">
        <f t="shared" si="130"/>
        <v>0</v>
      </c>
      <c r="M103" s="87">
        <f t="shared" si="130"/>
        <v>0</v>
      </c>
      <c r="N103" s="87">
        <f t="shared" si="130"/>
        <v>0</v>
      </c>
      <c r="O103" s="87">
        <f t="shared" si="130"/>
        <v>0</v>
      </c>
      <c r="P103" s="87">
        <f t="shared" si="130"/>
        <v>0</v>
      </c>
      <c r="Q103" s="87">
        <f t="shared" si="130"/>
        <v>0</v>
      </c>
      <c r="R103" s="87">
        <f t="shared" si="130"/>
        <v>0</v>
      </c>
      <c r="S103" s="87">
        <f t="shared" si="130"/>
        <v>0</v>
      </c>
      <c r="T103" s="87">
        <f t="shared" si="129"/>
        <v>1820</v>
      </c>
      <c r="V103" s="87">
        <f t="shared" si="3"/>
        <v>0</v>
      </c>
    </row>
    <row r="104" spans="1:22" ht="14.25" customHeight="1">
      <c r="A104" s="81" t="s">
        <v>209</v>
      </c>
      <c r="B104" s="100">
        <v>1166.8499999999999</v>
      </c>
      <c r="C104" s="90">
        <v>233.37</v>
      </c>
      <c r="D104" s="111">
        <f t="shared" si="127"/>
        <v>1400.2199999999998</v>
      </c>
      <c r="E104" s="2">
        <v>22679</v>
      </c>
      <c r="F104" s="2">
        <v>7</v>
      </c>
      <c r="G104" s="87">
        <f t="shared" ref="G104:S104" si="131">IF($F104=G$1,+$B104,0)</f>
        <v>0</v>
      </c>
      <c r="H104" s="87">
        <f t="shared" si="131"/>
        <v>0</v>
      </c>
      <c r="I104" s="87">
        <f t="shared" si="131"/>
        <v>0</v>
      </c>
      <c r="J104" s="87">
        <f t="shared" si="131"/>
        <v>0</v>
      </c>
      <c r="K104" s="87">
        <f t="shared" si="131"/>
        <v>0</v>
      </c>
      <c r="L104" s="87">
        <f t="shared" si="131"/>
        <v>0</v>
      </c>
      <c r="M104" s="87">
        <f t="shared" si="131"/>
        <v>1166.8499999999999</v>
      </c>
      <c r="N104" s="87">
        <f t="shared" si="131"/>
        <v>0</v>
      </c>
      <c r="O104" s="87">
        <f t="shared" si="131"/>
        <v>0</v>
      </c>
      <c r="P104" s="87">
        <f t="shared" si="131"/>
        <v>0</v>
      </c>
      <c r="Q104" s="87">
        <f t="shared" si="131"/>
        <v>0</v>
      </c>
      <c r="R104" s="87">
        <f t="shared" si="131"/>
        <v>0</v>
      </c>
      <c r="S104" s="87">
        <f t="shared" si="131"/>
        <v>0</v>
      </c>
      <c r="T104" s="87">
        <f t="shared" si="129"/>
        <v>1166.8499999999999</v>
      </c>
      <c r="V104" s="87">
        <f t="shared" si="3"/>
        <v>0</v>
      </c>
    </row>
    <row r="105" spans="1:22" ht="14.25" customHeight="1">
      <c r="A105" s="81" t="s">
        <v>237</v>
      </c>
      <c r="B105" s="87">
        <v>25</v>
      </c>
      <c r="C105" s="87"/>
      <c r="D105" s="111">
        <f t="shared" si="127"/>
        <v>25</v>
      </c>
      <c r="E105" s="2">
        <v>22680</v>
      </c>
      <c r="F105" s="2">
        <v>2</v>
      </c>
      <c r="G105" s="87">
        <f t="shared" ref="G105:S105" si="132">IF($F105=G$1,+$B105,0)</f>
        <v>0</v>
      </c>
      <c r="H105" s="87">
        <f t="shared" si="132"/>
        <v>25</v>
      </c>
      <c r="I105" s="87">
        <f t="shared" si="132"/>
        <v>0</v>
      </c>
      <c r="J105" s="87">
        <f t="shared" si="132"/>
        <v>0</v>
      </c>
      <c r="K105" s="87">
        <f t="shared" si="132"/>
        <v>0</v>
      </c>
      <c r="L105" s="87">
        <f t="shared" si="132"/>
        <v>0</v>
      </c>
      <c r="M105" s="87">
        <f t="shared" si="132"/>
        <v>0</v>
      </c>
      <c r="N105" s="87">
        <f t="shared" si="132"/>
        <v>0</v>
      </c>
      <c r="O105" s="87">
        <f t="shared" si="132"/>
        <v>0</v>
      </c>
      <c r="P105" s="87">
        <f t="shared" si="132"/>
        <v>0</v>
      </c>
      <c r="Q105" s="87">
        <f t="shared" si="132"/>
        <v>0</v>
      </c>
      <c r="R105" s="87">
        <f t="shared" si="132"/>
        <v>0</v>
      </c>
      <c r="S105" s="87">
        <f t="shared" si="132"/>
        <v>0</v>
      </c>
      <c r="T105" s="87">
        <f t="shared" si="129"/>
        <v>25</v>
      </c>
      <c r="V105" s="87">
        <f t="shared" si="3"/>
        <v>0</v>
      </c>
    </row>
    <row r="106" spans="1:22" ht="14.25" customHeight="1">
      <c r="A106" s="81" t="s">
        <v>247</v>
      </c>
      <c r="B106" s="87">
        <v>210</v>
      </c>
      <c r="C106" s="87"/>
      <c r="D106" s="90">
        <f t="shared" si="127"/>
        <v>210</v>
      </c>
      <c r="E106" s="2">
        <v>22681</v>
      </c>
      <c r="F106" s="2">
        <v>10</v>
      </c>
      <c r="G106" s="87">
        <f t="shared" ref="G106:S106" si="133">IF($F106=G$1,+$B106,0)</f>
        <v>0</v>
      </c>
      <c r="H106" s="87">
        <f t="shared" si="133"/>
        <v>0</v>
      </c>
      <c r="I106" s="87">
        <f t="shared" si="133"/>
        <v>0</v>
      </c>
      <c r="J106" s="87">
        <f t="shared" si="133"/>
        <v>0</v>
      </c>
      <c r="K106" s="87">
        <f t="shared" si="133"/>
        <v>0</v>
      </c>
      <c r="L106" s="87">
        <f t="shared" si="133"/>
        <v>0</v>
      </c>
      <c r="M106" s="87">
        <f t="shared" si="133"/>
        <v>0</v>
      </c>
      <c r="N106" s="87">
        <f t="shared" si="133"/>
        <v>0</v>
      </c>
      <c r="O106" s="87">
        <f t="shared" si="133"/>
        <v>0</v>
      </c>
      <c r="P106" s="87">
        <f t="shared" si="133"/>
        <v>210</v>
      </c>
      <c r="Q106" s="87">
        <f t="shared" si="133"/>
        <v>0</v>
      </c>
      <c r="R106" s="87">
        <f t="shared" si="133"/>
        <v>0</v>
      </c>
      <c r="S106" s="87">
        <f t="shared" si="133"/>
        <v>0</v>
      </c>
      <c r="T106" s="87">
        <f t="shared" si="129"/>
        <v>210</v>
      </c>
      <c r="V106" s="87">
        <f t="shared" si="3"/>
        <v>0</v>
      </c>
    </row>
    <row r="107" spans="1:22" ht="14.25" customHeight="1">
      <c r="A107" s="81" t="s">
        <v>210</v>
      </c>
      <c r="B107" s="87">
        <v>164.26</v>
      </c>
      <c r="C107" s="87">
        <v>8.2100000000000009</v>
      </c>
      <c r="D107" s="111">
        <f t="shared" si="127"/>
        <v>172.47</v>
      </c>
      <c r="E107" s="2" t="s">
        <v>211</v>
      </c>
      <c r="F107" s="2">
        <v>6</v>
      </c>
      <c r="G107" s="87">
        <f t="shared" ref="G107:S107" si="134">IF($F107=G$1,+$B107,0)</f>
        <v>0</v>
      </c>
      <c r="H107" s="87">
        <f t="shared" si="134"/>
        <v>0</v>
      </c>
      <c r="I107" s="87">
        <f t="shared" si="134"/>
        <v>0</v>
      </c>
      <c r="J107" s="87">
        <f t="shared" si="134"/>
        <v>0</v>
      </c>
      <c r="K107" s="87">
        <f t="shared" si="134"/>
        <v>0</v>
      </c>
      <c r="L107" s="87">
        <f t="shared" si="134"/>
        <v>164.26</v>
      </c>
      <c r="M107" s="87">
        <f t="shared" si="134"/>
        <v>0</v>
      </c>
      <c r="N107" s="87">
        <f t="shared" si="134"/>
        <v>0</v>
      </c>
      <c r="O107" s="87">
        <f t="shared" si="134"/>
        <v>0</v>
      </c>
      <c r="P107" s="87">
        <f t="shared" si="134"/>
        <v>0</v>
      </c>
      <c r="Q107" s="87">
        <f t="shared" si="134"/>
        <v>0</v>
      </c>
      <c r="R107" s="87">
        <f t="shared" si="134"/>
        <v>0</v>
      </c>
      <c r="S107" s="87">
        <f t="shared" si="134"/>
        <v>0</v>
      </c>
      <c r="T107" s="87">
        <f t="shared" si="129"/>
        <v>164.26</v>
      </c>
      <c r="V107" s="87">
        <f t="shared" si="3"/>
        <v>0</v>
      </c>
    </row>
    <row r="108" spans="1:22" ht="14.25" customHeight="1">
      <c r="A108" s="81"/>
      <c r="B108" s="100"/>
      <c r="C108" s="113"/>
      <c r="D108" s="90">
        <f t="shared" si="127"/>
        <v>0</v>
      </c>
      <c r="E108" s="2"/>
      <c r="F108" s="2"/>
      <c r="G108" s="87">
        <f t="shared" ref="G108:S108" si="135">IF($F108=G$1,+$B108,0)</f>
        <v>0</v>
      </c>
      <c r="H108" s="87">
        <f t="shared" si="135"/>
        <v>0</v>
      </c>
      <c r="I108" s="87">
        <f t="shared" si="135"/>
        <v>0</v>
      </c>
      <c r="J108" s="87">
        <f t="shared" si="135"/>
        <v>0</v>
      </c>
      <c r="K108" s="87">
        <f t="shared" si="135"/>
        <v>0</v>
      </c>
      <c r="L108" s="87">
        <f t="shared" si="135"/>
        <v>0</v>
      </c>
      <c r="M108" s="87">
        <f t="shared" si="135"/>
        <v>0</v>
      </c>
      <c r="N108" s="87">
        <f t="shared" si="135"/>
        <v>0</v>
      </c>
      <c r="O108" s="87">
        <f t="shared" si="135"/>
        <v>0</v>
      </c>
      <c r="P108" s="87">
        <f t="shared" si="135"/>
        <v>0</v>
      </c>
      <c r="Q108" s="87">
        <f t="shared" si="135"/>
        <v>0</v>
      </c>
      <c r="R108" s="87">
        <f t="shared" si="135"/>
        <v>0</v>
      </c>
      <c r="S108" s="87">
        <f t="shared" si="135"/>
        <v>0</v>
      </c>
      <c r="T108" s="87"/>
      <c r="V108" s="87">
        <f t="shared" si="3"/>
        <v>0</v>
      </c>
    </row>
    <row r="109" spans="1:22" ht="14.25" customHeight="1">
      <c r="A109" s="114" t="s">
        <v>248</v>
      </c>
      <c r="B109" s="125">
        <f t="shared" ref="B109:D109" si="136">SUM(B102:B108)</f>
        <v>3661.55</v>
      </c>
      <c r="C109" s="125">
        <f t="shared" si="136"/>
        <v>605.58000000000004</v>
      </c>
      <c r="D109" s="125">
        <f t="shared" si="136"/>
        <v>4267.13</v>
      </c>
      <c r="E109" s="2"/>
      <c r="F109" s="2"/>
      <c r="G109" s="125">
        <f t="shared" ref="G109:T109" si="137">SUM(G102:G108)</f>
        <v>275.44</v>
      </c>
      <c r="H109" s="125">
        <f t="shared" si="137"/>
        <v>25</v>
      </c>
      <c r="I109" s="125">
        <f t="shared" si="137"/>
        <v>1820</v>
      </c>
      <c r="J109" s="125">
        <f t="shared" si="137"/>
        <v>0</v>
      </c>
      <c r="K109" s="125">
        <f t="shared" si="137"/>
        <v>0</v>
      </c>
      <c r="L109" s="125">
        <f t="shared" si="137"/>
        <v>164.26</v>
      </c>
      <c r="M109" s="125">
        <f t="shared" si="137"/>
        <v>1166.8499999999999</v>
      </c>
      <c r="N109" s="125">
        <f t="shared" si="137"/>
        <v>0</v>
      </c>
      <c r="O109" s="125">
        <f t="shared" si="137"/>
        <v>0</v>
      </c>
      <c r="P109" s="125">
        <f t="shared" si="137"/>
        <v>210</v>
      </c>
      <c r="Q109" s="125">
        <f t="shared" si="137"/>
        <v>0</v>
      </c>
      <c r="R109" s="125">
        <f t="shared" si="137"/>
        <v>0</v>
      </c>
      <c r="S109" s="125">
        <f t="shared" si="137"/>
        <v>0</v>
      </c>
      <c r="T109" s="125">
        <f t="shared" si="137"/>
        <v>3661.55</v>
      </c>
      <c r="U109" s="87">
        <f>+T109-SUM(G109:S109)</f>
        <v>0</v>
      </c>
      <c r="V109" s="87">
        <f t="shared" si="3"/>
        <v>0</v>
      </c>
    </row>
    <row r="110" spans="1:22" ht="14.25" customHeight="1">
      <c r="A110" s="81" t="s">
        <v>218</v>
      </c>
      <c r="B110" s="5">
        <v>440.24</v>
      </c>
      <c r="D110" s="111">
        <f t="shared" ref="D110:D126" si="138">SUM(B110:C110)</f>
        <v>440.24</v>
      </c>
      <c r="E110" s="91">
        <v>22682</v>
      </c>
      <c r="F110" s="91">
        <v>1</v>
      </c>
      <c r="G110" s="87">
        <f t="shared" ref="G110:S110" si="139">IF($F110=G$1,+$B110,0)</f>
        <v>440.24</v>
      </c>
      <c r="H110" s="87">
        <f t="shared" si="139"/>
        <v>0</v>
      </c>
      <c r="I110" s="87">
        <f t="shared" si="139"/>
        <v>0</v>
      </c>
      <c r="J110" s="87">
        <f t="shared" si="139"/>
        <v>0</v>
      </c>
      <c r="K110" s="87">
        <f t="shared" si="139"/>
        <v>0</v>
      </c>
      <c r="L110" s="87">
        <f t="shared" si="139"/>
        <v>0</v>
      </c>
      <c r="M110" s="87">
        <f t="shared" si="139"/>
        <v>0</v>
      </c>
      <c r="N110" s="87">
        <f t="shared" si="139"/>
        <v>0</v>
      </c>
      <c r="O110" s="87">
        <f t="shared" si="139"/>
        <v>0</v>
      </c>
      <c r="P110" s="87">
        <f t="shared" si="139"/>
        <v>0</v>
      </c>
      <c r="Q110" s="87">
        <f t="shared" si="139"/>
        <v>0</v>
      </c>
      <c r="R110" s="87">
        <f t="shared" si="139"/>
        <v>0</v>
      </c>
      <c r="S110" s="87">
        <f t="shared" si="139"/>
        <v>0</v>
      </c>
      <c r="T110" s="87">
        <f t="shared" ref="T110:T126" si="140">SUM(G110:R110)</f>
        <v>440.24</v>
      </c>
      <c r="V110" s="87">
        <f t="shared" si="3"/>
        <v>0</v>
      </c>
    </row>
    <row r="111" spans="1:22" ht="14.25" customHeight="1">
      <c r="A111" s="81" t="s">
        <v>239</v>
      </c>
      <c r="B111" s="90">
        <v>206.6</v>
      </c>
      <c r="C111" s="90"/>
      <c r="D111" s="90">
        <f t="shared" si="138"/>
        <v>206.6</v>
      </c>
      <c r="E111" s="2">
        <v>22683</v>
      </c>
      <c r="F111" s="2">
        <v>1</v>
      </c>
      <c r="G111" s="87">
        <f t="shared" ref="G111:S111" si="141">IF($F111=G$1,+$B111,0)</f>
        <v>206.6</v>
      </c>
      <c r="H111" s="87">
        <f t="shared" si="141"/>
        <v>0</v>
      </c>
      <c r="I111" s="87">
        <f t="shared" si="141"/>
        <v>0</v>
      </c>
      <c r="J111" s="87">
        <f t="shared" si="141"/>
        <v>0</v>
      </c>
      <c r="K111" s="87">
        <f t="shared" si="141"/>
        <v>0</v>
      </c>
      <c r="L111" s="87">
        <f t="shared" si="141"/>
        <v>0</v>
      </c>
      <c r="M111" s="87">
        <f t="shared" si="141"/>
        <v>0</v>
      </c>
      <c r="N111" s="87">
        <f t="shared" si="141"/>
        <v>0</v>
      </c>
      <c r="O111" s="87">
        <f t="shared" si="141"/>
        <v>0</v>
      </c>
      <c r="P111" s="87">
        <f t="shared" si="141"/>
        <v>0</v>
      </c>
      <c r="Q111" s="87">
        <f t="shared" si="141"/>
        <v>0</v>
      </c>
      <c r="R111" s="87">
        <f t="shared" si="141"/>
        <v>0</v>
      </c>
      <c r="S111" s="87">
        <f t="shared" si="141"/>
        <v>0</v>
      </c>
      <c r="T111" s="87">
        <f t="shared" si="140"/>
        <v>206.6</v>
      </c>
      <c r="V111" s="87">
        <f t="shared" si="3"/>
        <v>0</v>
      </c>
    </row>
    <row r="112" spans="1:22" ht="14.25" customHeight="1">
      <c r="A112" s="81" t="s">
        <v>209</v>
      </c>
      <c r="B112" s="90">
        <v>39.85</v>
      </c>
      <c r="C112" s="90">
        <v>7.97</v>
      </c>
      <c r="D112" s="90">
        <f t="shared" si="138"/>
        <v>47.82</v>
      </c>
      <c r="E112" s="2">
        <v>22684</v>
      </c>
      <c r="F112" s="2">
        <v>7</v>
      </c>
      <c r="G112" s="87">
        <f t="shared" ref="G112:S112" si="142">IF($F112=G$1,+$B112,0)</f>
        <v>0</v>
      </c>
      <c r="H112" s="87">
        <f t="shared" si="142"/>
        <v>0</v>
      </c>
      <c r="I112" s="87">
        <f t="shared" si="142"/>
        <v>0</v>
      </c>
      <c r="J112" s="87">
        <f t="shared" si="142"/>
        <v>0</v>
      </c>
      <c r="K112" s="87">
        <f t="shared" si="142"/>
        <v>0</v>
      </c>
      <c r="L112" s="87">
        <f t="shared" si="142"/>
        <v>0</v>
      </c>
      <c r="M112" s="87">
        <f t="shared" si="142"/>
        <v>39.85</v>
      </c>
      <c r="N112" s="87">
        <f t="shared" si="142"/>
        <v>0</v>
      </c>
      <c r="O112" s="87">
        <f t="shared" si="142"/>
        <v>0</v>
      </c>
      <c r="P112" s="87">
        <f t="shared" si="142"/>
        <v>0</v>
      </c>
      <c r="Q112" s="87">
        <f t="shared" si="142"/>
        <v>0</v>
      </c>
      <c r="R112" s="87">
        <f t="shared" si="142"/>
        <v>0</v>
      </c>
      <c r="S112" s="87">
        <f t="shared" si="142"/>
        <v>0</v>
      </c>
      <c r="T112" s="87">
        <f t="shared" si="140"/>
        <v>39.85</v>
      </c>
      <c r="V112" s="87">
        <f t="shared" si="3"/>
        <v>0</v>
      </c>
    </row>
    <row r="113" spans="1:22" ht="14.25" customHeight="1">
      <c r="A113" s="81" t="s">
        <v>237</v>
      </c>
      <c r="B113" s="90">
        <v>275</v>
      </c>
      <c r="C113" s="90"/>
      <c r="D113" s="111">
        <f t="shared" si="138"/>
        <v>275</v>
      </c>
      <c r="E113" s="2">
        <v>22685</v>
      </c>
      <c r="F113" s="2">
        <v>2</v>
      </c>
      <c r="G113" s="87">
        <f t="shared" ref="G113:S113" si="143">IF($F113=G$1,+$B113,0)</f>
        <v>0</v>
      </c>
      <c r="H113" s="87">
        <f t="shared" si="143"/>
        <v>275</v>
      </c>
      <c r="I113" s="87">
        <f t="shared" si="143"/>
        <v>0</v>
      </c>
      <c r="J113" s="87">
        <f t="shared" si="143"/>
        <v>0</v>
      </c>
      <c r="K113" s="87">
        <f t="shared" si="143"/>
        <v>0</v>
      </c>
      <c r="L113" s="87">
        <f t="shared" si="143"/>
        <v>0</v>
      </c>
      <c r="M113" s="87">
        <f t="shared" si="143"/>
        <v>0</v>
      </c>
      <c r="N113" s="87">
        <f t="shared" si="143"/>
        <v>0</v>
      </c>
      <c r="O113" s="87">
        <f t="shared" si="143"/>
        <v>0</v>
      </c>
      <c r="P113" s="87">
        <f t="shared" si="143"/>
        <v>0</v>
      </c>
      <c r="Q113" s="87">
        <f t="shared" si="143"/>
        <v>0</v>
      </c>
      <c r="R113" s="87">
        <f t="shared" si="143"/>
        <v>0</v>
      </c>
      <c r="S113" s="87">
        <f t="shared" si="143"/>
        <v>0</v>
      </c>
      <c r="T113" s="87">
        <f t="shared" si="140"/>
        <v>275</v>
      </c>
      <c r="V113" s="87">
        <f t="shared" si="3"/>
        <v>0</v>
      </c>
    </row>
    <row r="114" spans="1:22" ht="14.25" customHeight="1">
      <c r="A114" s="81" t="s">
        <v>249</v>
      </c>
      <c r="B114" s="90">
        <v>39.99</v>
      </c>
      <c r="C114" s="90"/>
      <c r="D114" s="90">
        <f t="shared" si="138"/>
        <v>39.99</v>
      </c>
      <c r="E114" s="2">
        <v>22686</v>
      </c>
      <c r="F114" s="2">
        <v>10</v>
      </c>
      <c r="G114" s="87">
        <f t="shared" ref="G114:S114" si="144">IF($F114=G$1,+$B114,0)</f>
        <v>0</v>
      </c>
      <c r="H114" s="87">
        <f t="shared" si="144"/>
        <v>0</v>
      </c>
      <c r="I114" s="87">
        <f t="shared" si="144"/>
        <v>0</v>
      </c>
      <c r="J114" s="87">
        <f t="shared" si="144"/>
        <v>0</v>
      </c>
      <c r="K114" s="87">
        <f t="shared" si="144"/>
        <v>0</v>
      </c>
      <c r="L114" s="87">
        <f t="shared" si="144"/>
        <v>0</v>
      </c>
      <c r="M114" s="87">
        <f t="shared" si="144"/>
        <v>0</v>
      </c>
      <c r="N114" s="87">
        <f t="shared" si="144"/>
        <v>0</v>
      </c>
      <c r="O114" s="87">
        <f t="shared" si="144"/>
        <v>0</v>
      </c>
      <c r="P114" s="87">
        <f t="shared" si="144"/>
        <v>39.99</v>
      </c>
      <c r="Q114" s="87">
        <f t="shared" si="144"/>
        <v>0</v>
      </c>
      <c r="R114" s="87">
        <f t="shared" si="144"/>
        <v>0</v>
      </c>
      <c r="S114" s="87">
        <f t="shared" si="144"/>
        <v>0</v>
      </c>
      <c r="T114" s="87">
        <f t="shared" si="140"/>
        <v>39.99</v>
      </c>
      <c r="V114" s="87">
        <f t="shared" si="3"/>
        <v>0</v>
      </c>
    </row>
    <row r="115" spans="1:22" ht="14.25" customHeight="1">
      <c r="A115" s="81" t="s">
        <v>240</v>
      </c>
      <c r="B115" s="90">
        <v>42.71</v>
      </c>
      <c r="C115" s="90">
        <v>8.5399999999999991</v>
      </c>
      <c r="D115" s="111">
        <f t="shared" si="138"/>
        <v>51.25</v>
      </c>
      <c r="E115" s="2">
        <v>22687</v>
      </c>
      <c r="F115" s="2">
        <v>2</v>
      </c>
      <c r="G115" s="87">
        <f t="shared" ref="G115:S115" si="145">IF($F115=G$1,+$B115,0)</f>
        <v>0</v>
      </c>
      <c r="H115" s="87">
        <f t="shared" si="145"/>
        <v>42.71</v>
      </c>
      <c r="I115" s="87">
        <f t="shared" si="145"/>
        <v>0</v>
      </c>
      <c r="J115" s="87">
        <f t="shared" si="145"/>
        <v>0</v>
      </c>
      <c r="K115" s="87">
        <f t="shared" si="145"/>
        <v>0</v>
      </c>
      <c r="L115" s="87">
        <f t="shared" si="145"/>
        <v>0</v>
      </c>
      <c r="M115" s="87">
        <f t="shared" si="145"/>
        <v>0</v>
      </c>
      <c r="N115" s="87">
        <f t="shared" si="145"/>
        <v>0</v>
      </c>
      <c r="O115" s="87">
        <f t="shared" si="145"/>
        <v>0</v>
      </c>
      <c r="P115" s="87">
        <f t="shared" si="145"/>
        <v>0</v>
      </c>
      <c r="Q115" s="87">
        <f t="shared" si="145"/>
        <v>0</v>
      </c>
      <c r="R115" s="87">
        <f t="shared" si="145"/>
        <v>0</v>
      </c>
      <c r="S115" s="87">
        <f t="shared" si="145"/>
        <v>0</v>
      </c>
      <c r="T115" s="87">
        <f t="shared" si="140"/>
        <v>42.71</v>
      </c>
      <c r="V115" s="87">
        <f t="shared" si="3"/>
        <v>0</v>
      </c>
    </row>
    <row r="116" spans="1:22" ht="14.25" customHeight="1">
      <c r="A116" s="81" t="s">
        <v>250</v>
      </c>
      <c r="B116" s="90">
        <v>185</v>
      </c>
      <c r="C116" s="90"/>
      <c r="D116" s="111">
        <f t="shared" si="138"/>
        <v>185</v>
      </c>
      <c r="E116" s="2">
        <v>22688</v>
      </c>
      <c r="F116" s="2">
        <v>3</v>
      </c>
      <c r="G116" s="87">
        <f t="shared" ref="G116:S116" si="146">IF($F116=G$1,+$B116,0)</f>
        <v>0</v>
      </c>
      <c r="H116" s="87">
        <f t="shared" si="146"/>
        <v>0</v>
      </c>
      <c r="I116" s="87">
        <f t="shared" si="146"/>
        <v>185</v>
      </c>
      <c r="J116" s="87">
        <f t="shared" si="146"/>
        <v>0</v>
      </c>
      <c r="K116" s="87">
        <f t="shared" si="146"/>
        <v>0</v>
      </c>
      <c r="L116" s="87">
        <f t="shared" si="146"/>
        <v>0</v>
      </c>
      <c r="M116" s="87">
        <f t="shared" si="146"/>
        <v>0</v>
      </c>
      <c r="N116" s="87">
        <f t="shared" si="146"/>
        <v>0</v>
      </c>
      <c r="O116" s="87">
        <f t="shared" si="146"/>
        <v>0</v>
      </c>
      <c r="P116" s="87">
        <f t="shared" si="146"/>
        <v>0</v>
      </c>
      <c r="Q116" s="87">
        <f t="shared" si="146"/>
        <v>0</v>
      </c>
      <c r="R116" s="87">
        <f t="shared" si="146"/>
        <v>0</v>
      </c>
      <c r="S116" s="87">
        <f t="shared" si="146"/>
        <v>0</v>
      </c>
      <c r="T116" s="87">
        <f t="shared" si="140"/>
        <v>185</v>
      </c>
      <c r="V116" s="87">
        <f t="shared" si="3"/>
        <v>0</v>
      </c>
    </row>
    <row r="117" spans="1:22" ht="14.25" customHeight="1">
      <c r="A117" s="81" t="s">
        <v>251</v>
      </c>
      <c r="B117" s="90">
        <v>200</v>
      </c>
      <c r="C117" s="90">
        <v>40</v>
      </c>
      <c r="D117" s="90">
        <f t="shared" si="138"/>
        <v>240</v>
      </c>
      <c r="E117" s="2">
        <v>22689</v>
      </c>
      <c r="F117" s="2">
        <v>9</v>
      </c>
      <c r="G117" s="87">
        <f t="shared" ref="G117:S117" si="147">IF($F117=G$1,+$B117,0)</f>
        <v>0</v>
      </c>
      <c r="H117" s="87">
        <f t="shared" si="147"/>
        <v>0</v>
      </c>
      <c r="I117" s="87">
        <f t="shared" si="147"/>
        <v>0</v>
      </c>
      <c r="J117" s="87">
        <f t="shared" si="147"/>
        <v>0</v>
      </c>
      <c r="K117" s="87">
        <f t="shared" si="147"/>
        <v>0</v>
      </c>
      <c r="L117" s="87">
        <f t="shared" si="147"/>
        <v>0</v>
      </c>
      <c r="M117" s="87">
        <f t="shared" si="147"/>
        <v>0</v>
      </c>
      <c r="N117" s="87">
        <f t="shared" si="147"/>
        <v>0</v>
      </c>
      <c r="O117" s="87">
        <f t="shared" si="147"/>
        <v>200</v>
      </c>
      <c r="P117" s="87">
        <f t="shared" si="147"/>
        <v>0</v>
      </c>
      <c r="Q117" s="87">
        <f t="shared" si="147"/>
        <v>0</v>
      </c>
      <c r="R117" s="87">
        <f t="shared" si="147"/>
        <v>0</v>
      </c>
      <c r="S117" s="87">
        <f t="shared" si="147"/>
        <v>0</v>
      </c>
      <c r="T117" s="87">
        <f t="shared" si="140"/>
        <v>200</v>
      </c>
      <c r="V117" s="87">
        <f t="shared" si="3"/>
        <v>0</v>
      </c>
    </row>
    <row r="118" spans="1:22" ht="14.25" customHeight="1">
      <c r="A118" s="81" t="s">
        <v>252</v>
      </c>
      <c r="B118" s="90">
        <v>179</v>
      </c>
      <c r="C118" s="90">
        <v>35.799999999999997</v>
      </c>
      <c r="D118" s="90">
        <f t="shared" si="138"/>
        <v>214.8</v>
      </c>
      <c r="E118" s="2">
        <v>22690</v>
      </c>
      <c r="F118" s="2">
        <v>10</v>
      </c>
      <c r="G118" s="87">
        <f t="shared" ref="G118:S118" si="148">IF($F118=G$1,+$B118,0)</f>
        <v>0</v>
      </c>
      <c r="H118" s="87">
        <f t="shared" si="148"/>
        <v>0</v>
      </c>
      <c r="I118" s="87">
        <f t="shared" si="148"/>
        <v>0</v>
      </c>
      <c r="J118" s="87">
        <f t="shared" si="148"/>
        <v>0</v>
      </c>
      <c r="K118" s="87">
        <f t="shared" si="148"/>
        <v>0</v>
      </c>
      <c r="L118" s="87">
        <f t="shared" si="148"/>
        <v>0</v>
      </c>
      <c r="M118" s="87">
        <f t="shared" si="148"/>
        <v>0</v>
      </c>
      <c r="N118" s="87">
        <f t="shared" si="148"/>
        <v>0</v>
      </c>
      <c r="O118" s="87">
        <f t="shared" si="148"/>
        <v>0</v>
      </c>
      <c r="P118" s="87">
        <f t="shared" si="148"/>
        <v>179</v>
      </c>
      <c r="Q118" s="87">
        <f t="shared" si="148"/>
        <v>0</v>
      </c>
      <c r="R118" s="87">
        <f t="shared" si="148"/>
        <v>0</v>
      </c>
      <c r="S118" s="87">
        <f t="shared" si="148"/>
        <v>0</v>
      </c>
      <c r="T118" s="87">
        <f t="shared" si="140"/>
        <v>179</v>
      </c>
      <c r="V118" s="87">
        <f t="shared" si="3"/>
        <v>0</v>
      </c>
    </row>
    <row r="119" spans="1:22" ht="14.25" customHeight="1">
      <c r="A119" s="81" t="s">
        <v>253</v>
      </c>
      <c r="B119" s="90">
        <v>200</v>
      </c>
      <c r="C119" s="90"/>
      <c r="D119" s="111">
        <f t="shared" si="138"/>
        <v>200</v>
      </c>
      <c r="E119" s="2">
        <v>22691</v>
      </c>
      <c r="F119" s="2">
        <v>2</v>
      </c>
      <c r="G119" s="87">
        <f t="shared" ref="G119:S119" si="149">IF($F119=G$1,+$B119,0)</f>
        <v>0</v>
      </c>
      <c r="H119" s="87">
        <f t="shared" si="149"/>
        <v>200</v>
      </c>
      <c r="I119" s="87">
        <f t="shared" si="149"/>
        <v>0</v>
      </c>
      <c r="J119" s="87">
        <f t="shared" si="149"/>
        <v>0</v>
      </c>
      <c r="K119" s="87">
        <f t="shared" si="149"/>
        <v>0</v>
      </c>
      <c r="L119" s="87">
        <f t="shared" si="149"/>
        <v>0</v>
      </c>
      <c r="M119" s="87">
        <f t="shared" si="149"/>
        <v>0</v>
      </c>
      <c r="N119" s="87">
        <f t="shared" si="149"/>
        <v>0</v>
      </c>
      <c r="O119" s="87">
        <f t="shared" si="149"/>
        <v>0</v>
      </c>
      <c r="P119" s="87">
        <f t="shared" si="149"/>
        <v>0</v>
      </c>
      <c r="Q119" s="87">
        <f t="shared" si="149"/>
        <v>0</v>
      </c>
      <c r="R119" s="87">
        <f t="shared" si="149"/>
        <v>0</v>
      </c>
      <c r="S119" s="87">
        <f t="shared" si="149"/>
        <v>0</v>
      </c>
      <c r="T119" s="87">
        <f t="shared" si="140"/>
        <v>200</v>
      </c>
      <c r="V119" s="87">
        <f t="shared" si="3"/>
        <v>0</v>
      </c>
    </row>
    <row r="120" spans="1:22" ht="14.25" customHeight="1">
      <c r="A120" s="81" t="s">
        <v>254</v>
      </c>
      <c r="B120" s="90">
        <v>73.489999999999995</v>
      </c>
      <c r="C120" s="90"/>
      <c r="D120" s="111">
        <f t="shared" si="138"/>
        <v>73.489999999999995</v>
      </c>
      <c r="E120" s="2">
        <v>22692</v>
      </c>
      <c r="F120" s="2">
        <v>3</v>
      </c>
      <c r="G120" s="87">
        <f t="shared" ref="G120:S120" si="150">IF($F120=G$1,+$B120,0)</f>
        <v>0</v>
      </c>
      <c r="H120" s="87">
        <f t="shared" si="150"/>
        <v>0</v>
      </c>
      <c r="I120" s="87">
        <f t="shared" si="150"/>
        <v>73.489999999999995</v>
      </c>
      <c r="J120" s="87">
        <f t="shared" si="150"/>
        <v>0</v>
      </c>
      <c r="K120" s="87">
        <f t="shared" si="150"/>
        <v>0</v>
      </c>
      <c r="L120" s="87">
        <f t="shared" si="150"/>
        <v>0</v>
      </c>
      <c r="M120" s="87">
        <f t="shared" si="150"/>
        <v>0</v>
      </c>
      <c r="N120" s="87">
        <f t="shared" si="150"/>
        <v>0</v>
      </c>
      <c r="O120" s="87">
        <f t="shared" si="150"/>
        <v>0</v>
      </c>
      <c r="P120" s="87">
        <f t="shared" si="150"/>
        <v>0</v>
      </c>
      <c r="Q120" s="87">
        <f t="shared" si="150"/>
        <v>0</v>
      </c>
      <c r="R120" s="87">
        <f t="shared" si="150"/>
        <v>0</v>
      </c>
      <c r="S120" s="87">
        <f t="shared" si="150"/>
        <v>0</v>
      </c>
      <c r="T120" s="87">
        <f t="shared" si="140"/>
        <v>73.489999999999995</v>
      </c>
      <c r="V120" s="87">
        <f t="shared" si="3"/>
        <v>0</v>
      </c>
    </row>
    <row r="121" spans="1:22" ht="14.25" customHeight="1">
      <c r="A121" s="81" t="s">
        <v>255</v>
      </c>
      <c r="B121" s="90">
        <v>120</v>
      </c>
      <c r="C121" s="5">
        <v>24</v>
      </c>
      <c r="D121" s="90">
        <f t="shared" si="138"/>
        <v>144</v>
      </c>
      <c r="E121" s="2">
        <v>22693</v>
      </c>
      <c r="F121" s="2">
        <v>3</v>
      </c>
      <c r="G121" s="87">
        <f t="shared" ref="G121:S121" si="151">IF($F121=G$1,+$B121,0)</f>
        <v>0</v>
      </c>
      <c r="H121" s="87">
        <f t="shared" si="151"/>
        <v>0</v>
      </c>
      <c r="I121" s="87">
        <f t="shared" si="151"/>
        <v>120</v>
      </c>
      <c r="J121" s="87">
        <f t="shared" si="151"/>
        <v>0</v>
      </c>
      <c r="K121" s="87">
        <f t="shared" si="151"/>
        <v>0</v>
      </c>
      <c r="L121" s="87">
        <f t="shared" si="151"/>
        <v>0</v>
      </c>
      <c r="M121" s="87">
        <f t="shared" si="151"/>
        <v>0</v>
      </c>
      <c r="N121" s="87">
        <f t="shared" si="151"/>
        <v>0</v>
      </c>
      <c r="O121" s="87">
        <f t="shared" si="151"/>
        <v>0</v>
      </c>
      <c r="P121" s="87">
        <f t="shared" si="151"/>
        <v>0</v>
      </c>
      <c r="Q121" s="87">
        <f t="shared" si="151"/>
        <v>0</v>
      </c>
      <c r="R121" s="87">
        <f t="shared" si="151"/>
        <v>0</v>
      </c>
      <c r="S121" s="87">
        <f t="shared" si="151"/>
        <v>0</v>
      </c>
      <c r="T121" s="87">
        <f t="shared" si="140"/>
        <v>120</v>
      </c>
      <c r="V121" s="87">
        <f t="shared" si="3"/>
        <v>0</v>
      </c>
    </row>
    <row r="122" spans="1:22" ht="14.25" customHeight="1">
      <c r="A122" s="81" t="s">
        <v>210</v>
      </c>
      <c r="B122" s="113">
        <v>158.96</v>
      </c>
      <c r="C122" s="5">
        <v>7.95</v>
      </c>
      <c r="D122" s="111">
        <f t="shared" si="138"/>
        <v>166.91</v>
      </c>
      <c r="E122" s="2" t="s">
        <v>211</v>
      </c>
      <c r="F122" s="2">
        <v>6</v>
      </c>
      <c r="G122" s="87">
        <f t="shared" ref="G122:S122" si="152">IF($F122=G$1,+$B122,0)</f>
        <v>0</v>
      </c>
      <c r="H122" s="87">
        <f t="shared" si="152"/>
        <v>0</v>
      </c>
      <c r="I122" s="87">
        <f t="shared" si="152"/>
        <v>0</v>
      </c>
      <c r="J122" s="87">
        <f t="shared" si="152"/>
        <v>0</v>
      </c>
      <c r="K122" s="87">
        <f t="shared" si="152"/>
        <v>0</v>
      </c>
      <c r="L122" s="87">
        <f t="shared" si="152"/>
        <v>158.96</v>
      </c>
      <c r="M122" s="87">
        <f t="shared" si="152"/>
        <v>0</v>
      </c>
      <c r="N122" s="87">
        <f t="shared" si="152"/>
        <v>0</v>
      </c>
      <c r="O122" s="87">
        <f t="shared" si="152"/>
        <v>0</v>
      </c>
      <c r="P122" s="87">
        <f t="shared" si="152"/>
        <v>0</v>
      </c>
      <c r="Q122" s="87">
        <f t="shared" si="152"/>
        <v>0</v>
      </c>
      <c r="R122" s="87">
        <f t="shared" si="152"/>
        <v>0</v>
      </c>
      <c r="S122" s="87">
        <f t="shared" si="152"/>
        <v>0</v>
      </c>
      <c r="T122" s="87">
        <f t="shared" si="140"/>
        <v>158.96</v>
      </c>
      <c r="V122" s="87">
        <f t="shared" si="3"/>
        <v>0</v>
      </c>
    </row>
    <row r="123" spans="1:22" ht="14.25" customHeight="1">
      <c r="A123" s="81"/>
      <c r="B123" s="90"/>
      <c r="D123" s="90">
        <f t="shared" si="138"/>
        <v>0</v>
      </c>
      <c r="E123" s="2"/>
      <c r="F123" s="2"/>
      <c r="G123" s="87">
        <f t="shared" ref="G123:S123" si="153">IF($F123=G$1,+$B123,0)</f>
        <v>0</v>
      </c>
      <c r="H123" s="87">
        <f t="shared" si="153"/>
        <v>0</v>
      </c>
      <c r="I123" s="87">
        <f t="shared" si="153"/>
        <v>0</v>
      </c>
      <c r="J123" s="87">
        <f t="shared" si="153"/>
        <v>0</v>
      </c>
      <c r="K123" s="87">
        <f t="shared" si="153"/>
        <v>0</v>
      </c>
      <c r="L123" s="87">
        <f t="shared" si="153"/>
        <v>0</v>
      </c>
      <c r="M123" s="87">
        <f t="shared" si="153"/>
        <v>0</v>
      </c>
      <c r="N123" s="87">
        <f t="shared" si="153"/>
        <v>0</v>
      </c>
      <c r="O123" s="87">
        <f t="shared" si="153"/>
        <v>0</v>
      </c>
      <c r="P123" s="87">
        <f t="shared" si="153"/>
        <v>0</v>
      </c>
      <c r="Q123" s="87">
        <f t="shared" si="153"/>
        <v>0</v>
      </c>
      <c r="R123" s="87">
        <f t="shared" si="153"/>
        <v>0</v>
      </c>
      <c r="S123" s="87">
        <f t="shared" si="153"/>
        <v>0</v>
      </c>
      <c r="T123" s="87">
        <f t="shared" si="140"/>
        <v>0</v>
      </c>
      <c r="V123" s="87">
        <f t="shared" si="3"/>
        <v>0</v>
      </c>
    </row>
    <row r="124" spans="1:22" ht="14.25" customHeight="1">
      <c r="A124" s="81"/>
      <c r="B124" s="90"/>
      <c r="C124" s="90"/>
      <c r="D124" s="90">
        <f t="shared" si="138"/>
        <v>0</v>
      </c>
      <c r="E124" s="2"/>
      <c r="F124" s="2"/>
      <c r="G124" s="87">
        <f t="shared" ref="G124:S124" si="154">IF($F124=G$1,+$B124,0)</f>
        <v>0</v>
      </c>
      <c r="H124" s="87">
        <f t="shared" si="154"/>
        <v>0</v>
      </c>
      <c r="I124" s="87">
        <f t="shared" si="154"/>
        <v>0</v>
      </c>
      <c r="J124" s="87">
        <f t="shared" si="154"/>
        <v>0</v>
      </c>
      <c r="K124" s="87">
        <f t="shared" si="154"/>
        <v>0</v>
      </c>
      <c r="L124" s="87">
        <f t="shared" si="154"/>
        <v>0</v>
      </c>
      <c r="M124" s="87">
        <f t="shared" si="154"/>
        <v>0</v>
      </c>
      <c r="N124" s="87">
        <f t="shared" si="154"/>
        <v>0</v>
      </c>
      <c r="O124" s="87">
        <f t="shared" si="154"/>
        <v>0</v>
      </c>
      <c r="P124" s="87">
        <f t="shared" si="154"/>
        <v>0</v>
      </c>
      <c r="Q124" s="87">
        <f t="shared" si="154"/>
        <v>0</v>
      </c>
      <c r="R124" s="87">
        <f t="shared" si="154"/>
        <v>0</v>
      </c>
      <c r="S124" s="87">
        <f t="shared" si="154"/>
        <v>0</v>
      </c>
      <c r="T124" s="87">
        <f t="shared" si="140"/>
        <v>0</v>
      </c>
      <c r="V124" s="87">
        <f t="shared" si="3"/>
        <v>0</v>
      </c>
    </row>
    <row r="125" spans="1:22" ht="17.25" customHeight="1">
      <c r="A125" s="81"/>
      <c r="B125" s="113"/>
      <c r="D125" s="90">
        <f t="shared" si="138"/>
        <v>0</v>
      </c>
      <c r="E125" s="2"/>
      <c r="F125" s="2"/>
      <c r="G125" s="87">
        <f t="shared" ref="G125:S125" si="155">IF($F125=G$1,+$B125,0)</f>
        <v>0</v>
      </c>
      <c r="H125" s="87">
        <f t="shared" si="155"/>
        <v>0</v>
      </c>
      <c r="I125" s="87">
        <f t="shared" si="155"/>
        <v>0</v>
      </c>
      <c r="J125" s="87">
        <f t="shared" si="155"/>
        <v>0</v>
      </c>
      <c r="K125" s="87">
        <f t="shared" si="155"/>
        <v>0</v>
      </c>
      <c r="L125" s="87">
        <f t="shared" si="155"/>
        <v>0</v>
      </c>
      <c r="M125" s="87">
        <f t="shared" si="155"/>
        <v>0</v>
      </c>
      <c r="N125" s="87">
        <f t="shared" si="155"/>
        <v>0</v>
      </c>
      <c r="O125" s="87">
        <f t="shared" si="155"/>
        <v>0</v>
      </c>
      <c r="P125" s="87">
        <f t="shared" si="155"/>
        <v>0</v>
      </c>
      <c r="Q125" s="87">
        <f t="shared" si="155"/>
        <v>0</v>
      </c>
      <c r="R125" s="87">
        <f t="shared" si="155"/>
        <v>0</v>
      </c>
      <c r="S125" s="87">
        <f t="shared" si="155"/>
        <v>0</v>
      </c>
      <c r="T125" s="87">
        <f t="shared" si="140"/>
        <v>0</v>
      </c>
      <c r="V125" s="87">
        <f t="shared" si="3"/>
        <v>0</v>
      </c>
    </row>
    <row r="126" spans="1:22" ht="14.25" customHeight="1">
      <c r="A126" s="81"/>
      <c r="B126" s="100"/>
      <c r="C126" s="113"/>
      <c r="D126" s="90">
        <f t="shared" si="138"/>
        <v>0</v>
      </c>
      <c r="E126" s="2"/>
      <c r="F126" s="2"/>
      <c r="G126" s="87">
        <f t="shared" ref="G126:S126" si="156">IF($F126=G$1,+$B126,0)</f>
        <v>0</v>
      </c>
      <c r="H126" s="87">
        <f t="shared" si="156"/>
        <v>0</v>
      </c>
      <c r="I126" s="87">
        <f t="shared" si="156"/>
        <v>0</v>
      </c>
      <c r="J126" s="87">
        <f t="shared" si="156"/>
        <v>0</v>
      </c>
      <c r="K126" s="87">
        <f t="shared" si="156"/>
        <v>0</v>
      </c>
      <c r="L126" s="87">
        <f t="shared" si="156"/>
        <v>0</v>
      </c>
      <c r="M126" s="87">
        <f t="shared" si="156"/>
        <v>0</v>
      </c>
      <c r="N126" s="87">
        <f t="shared" si="156"/>
        <v>0</v>
      </c>
      <c r="O126" s="87">
        <f t="shared" si="156"/>
        <v>0</v>
      </c>
      <c r="P126" s="87">
        <f t="shared" si="156"/>
        <v>0</v>
      </c>
      <c r="Q126" s="87">
        <f t="shared" si="156"/>
        <v>0</v>
      </c>
      <c r="R126" s="87">
        <f t="shared" si="156"/>
        <v>0</v>
      </c>
      <c r="S126" s="87">
        <f t="shared" si="156"/>
        <v>0</v>
      </c>
      <c r="T126" s="87">
        <f t="shared" si="140"/>
        <v>0</v>
      </c>
      <c r="V126" s="87">
        <f t="shared" si="3"/>
        <v>0</v>
      </c>
    </row>
    <row r="127" spans="1:22" ht="14.25" customHeight="1">
      <c r="A127" s="114" t="s">
        <v>256</v>
      </c>
      <c r="B127" s="105">
        <f t="shared" ref="B127:D127" si="157">SUM(B110:B126)</f>
        <v>2160.84</v>
      </c>
      <c r="C127" s="105">
        <f t="shared" si="157"/>
        <v>124.26</v>
      </c>
      <c r="D127" s="105">
        <f t="shared" si="157"/>
        <v>2285.1</v>
      </c>
      <c r="E127" s="2"/>
      <c r="F127" s="2"/>
      <c r="G127" s="105">
        <f t="shared" ref="G127:T127" si="158">SUM(G110:G126)</f>
        <v>646.84</v>
      </c>
      <c r="H127" s="105">
        <f t="shared" si="158"/>
        <v>517.71</v>
      </c>
      <c r="I127" s="105">
        <f t="shared" si="158"/>
        <v>378.49</v>
      </c>
      <c r="J127" s="105">
        <f t="shared" si="158"/>
        <v>0</v>
      </c>
      <c r="K127" s="105">
        <f t="shared" si="158"/>
        <v>0</v>
      </c>
      <c r="L127" s="105">
        <f t="shared" si="158"/>
        <v>158.96</v>
      </c>
      <c r="M127" s="105">
        <f t="shared" si="158"/>
        <v>39.85</v>
      </c>
      <c r="N127" s="105">
        <f t="shared" si="158"/>
        <v>0</v>
      </c>
      <c r="O127" s="105">
        <f t="shared" si="158"/>
        <v>200</v>
      </c>
      <c r="P127" s="105">
        <f t="shared" si="158"/>
        <v>218.99</v>
      </c>
      <c r="Q127" s="105">
        <f t="shared" si="158"/>
        <v>0</v>
      </c>
      <c r="R127" s="105">
        <f t="shared" si="158"/>
        <v>0</v>
      </c>
      <c r="S127" s="105">
        <f t="shared" si="158"/>
        <v>0</v>
      </c>
      <c r="T127" s="105">
        <f t="shared" si="158"/>
        <v>2160.84</v>
      </c>
      <c r="U127" s="87">
        <f>+T127-SUM(G127:S127)</f>
        <v>0</v>
      </c>
      <c r="V127" s="87">
        <f t="shared" si="3"/>
        <v>0</v>
      </c>
    </row>
    <row r="128" spans="1:22" ht="14.25" customHeight="1">
      <c r="A128" s="81" t="s">
        <v>218</v>
      </c>
      <c r="B128" s="5">
        <v>320.72000000000003</v>
      </c>
      <c r="C128" s="20"/>
      <c r="D128" s="90">
        <f t="shared" ref="D128:D139" si="159">SUM(B128:C128)</f>
        <v>320.72000000000003</v>
      </c>
      <c r="E128" s="91">
        <v>722695</v>
      </c>
      <c r="F128" s="91">
        <v>1</v>
      </c>
      <c r="G128" s="87">
        <f t="shared" ref="G128:S128" si="160">IF($F128=G$1,+$B128,0)</f>
        <v>320.72000000000003</v>
      </c>
      <c r="H128" s="87">
        <f t="shared" si="160"/>
        <v>0</v>
      </c>
      <c r="I128" s="87">
        <f t="shared" si="160"/>
        <v>0</v>
      </c>
      <c r="J128" s="87">
        <f t="shared" si="160"/>
        <v>0</v>
      </c>
      <c r="K128" s="87">
        <f t="shared" si="160"/>
        <v>0</v>
      </c>
      <c r="L128" s="87">
        <f t="shared" si="160"/>
        <v>0</v>
      </c>
      <c r="M128" s="87">
        <f t="shared" si="160"/>
        <v>0</v>
      </c>
      <c r="N128" s="87">
        <f t="shared" si="160"/>
        <v>0</v>
      </c>
      <c r="O128" s="87">
        <f t="shared" si="160"/>
        <v>0</v>
      </c>
      <c r="P128" s="87">
        <f t="shared" si="160"/>
        <v>0</v>
      </c>
      <c r="Q128" s="87">
        <f t="shared" si="160"/>
        <v>0</v>
      </c>
      <c r="R128" s="87">
        <f t="shared" si="160"/>
        <v>0</v>
      </c>
      <c r="S128" s="87">
        <f t="shared" si="160"/>
        <v>0</v>
      </c>
      <c r="T128" s="87">
        <f t="shared" ref="T128:T139" si="161">SUM(G128:R128)</f>
        <v>320.72000000000003</v>
      </c>
      <c r="V128" s="87">
        <f t="shared" si="3"/>
        <v>0</v>
      </c>
    </row>
    <row r="129" spans="1:22" ht="14.25" customHeight="1">
      <c r="A129" s="81" t="s">
        <v>209</v>
      </c>
      <c r="B129" s="87">
        <v>510.7</v>
      </c>
      <c r="C129" s="90">
        <v>102.14</v>
      </c>
      <c r="D129" s="111">
        <f t="shared" si="159"/>
        <v>612.84</v>
      </c>
      <c r="E129" s="2">
        <v>722694</v>
      </c>
      <c r="F129" s="2">
        <v>7</v>
      </c>
      <c r="G129" s="87">
        <f t="shared" ref="G129:S129" si="162">IF($F129=G$1,+$B129,0)</f>
        <v>0</v>
      </c>
      <c r="H129" s="87">
        <f t="shared" si="162"/>
        <v>0</v>
      </c>
      <c r="I129" s="87">
        <f t="shared" si="162"/>
        <v>0</v>
      </c>
      <c r="J129" s="87">
        <f t="shared" si="162"/>
        <v>0</v>
      </c>
      <c r="K129" s="87">
        <f t="shared" si="162"/>
        <v>0</v>
      </c>
      <c r="L129" s="87">
        <f t="shared" si="162"/>
        <v>0</v>
      </c>
      <c r="M129" s="87">
        <f t="shared" si="162"/>
        <v>510.7</v>
      </c>
      <c r="N129" s="87">
        <f t="shared" si="162"/>
        <v>0</v>
      </c>
      <c r="O129" s="87">
        <f t="shared" si="162"/>
        <v>0</v>
      </c>
      <c r="P129" s="87">
        <f t="shared" si="162"/>
        <v>0</v>
      </c>
      <c r="Q129" s="87">
        <f t="shared" si="162"/>
        <v>0</v>
      </c>
      <c r="R129" s="87">
        <f t="shared" si="162"/>
        <v>0</v>
      </c>
      <c r="S129" s="87">
        <f t="shared" si="162"/>
        <v>0</v>
      </c>
      <c r="T129" s="87">
        <f t="shared" si="161"/>
        <v>510.7</v>
      </c>
      <c r="V129" s="87">
        <f t="shared" si="3"/>
        <v>0</v>
      </c>
    </row>
    <row r="130" spans="1:22" ht="14.25" customHeight="1">
      <c r="A130" s="81" t="s">
        <v>257</v>
      </c>
      <c r="B130" s="87">
        <v>2125</v>
      </c>
      <c r="C130" s="90">
        <v>425</v>
      </c>
      <c r="D130" s="90">
        <f t="shared" si="159"/>
        <v>2550</v>
      </c>
      <c r="E130" s="2">
        <v>722696</v>
      </c>
      <c r="F130" s="2">
        <v>3</v>
      </c>
      <c r="G130" s="87">
        <f t="shared" ref="G130:S130" si="163">IF($F130=G$1,+$B130,0)</f>
        <v>0</v>
      </c>
      <c r="H130" s="87">
        <f t="shared" si="163"/>
        <v>0</v>
      </c>
      <c r="I130" s="87">
        <f t="shared" si="163"/>
        <v>2125</v>
      </c>
      <c r="J130" s="87">
        <f t="shared" si="163"/>
        <v>0</v>
      </c>
      <c r="K130" s="87">
        <f t="shared" si="163"/>
        <v>0</v>
      </c>
      <c r="L130" s="87">
        <f t="shared" si="163"/>
        <v>0</v>
      </c>
      <c r="M130" s="87">
        <f t="shared" si="163"/>
        <v>0</v>
      </c>
      <c r="N130" s="87">
        <f t="shared" si="163"/>
        <v>0</v>
      </c>
      <c r="O130" s="87">
        <f t="shared" si="163"/>
        <v>0</v>
      </c>
      <c r="P130" s="87">
        <f t="shared" si="163"/>
        <v>0</v>
      </c>
      <c r="Q130" s="87">
        <f t="shared" si="163"/>
        <v>0</v>
      </c>
      <c r="R130" s="87">
        <f t="shared" si="163"/>
        <v>0</v>
      </c>
      <c r="S130" s="87">
        <f t="shared" si="163"/>
        <v>0</v>
      </c>
      <c r="T130" s="87">
        <f t="shared" si="161"/>
        <v>2125</v>
      </c>
      <c r="V130" s="87">
        <f t="shared" si="3"/>
        <v>0</v>
      </c>
    </row>
    <row r="131" spans="1:22" ht="14.25" customHeight="1">
      <c r="A131" s="81" t="s">
        <v>258</v>
      </c>
      <c r="B131" s="87">
        <v>86.34</v>
      </c>
      <c r="C131" s="90"/>
      <c r="D131" s="111">
        <f t="shared" si="159"/>
        <v>86.34</v>
      </c>
      <c r="E131" s="2">
        <v>722697</v>
      </c>
      <c r="F131" s="2">
        <v>10</v>
      </c>
      <c r="G131" s="87">
        <f t="shared" ref="G131:S131" si="164">IF($F131=G$1,+$B131,0)</f>
        <v>0</v>
      </c>
      <c r="H131" s="87">
        <f t="shared" si="164"/>
        <v>0</v>
      </c>
      <c r="I131" s="87">
        <f t="shared" si="164"/>
        <v>0</v>
      </c>
      <c r="J131" s="87">
        <f t="shared" si="164"/>
        <v>0</v>
      </c>
      <c r="K131" s="87">
        <f t="shared" si="164"/>
        <v>0</v>
      </c>
      <c r="L131" s="87">
        <f t="shared" si="164"/>
        <v>0</v>
      </c>
      <c r="M131" s="87">
        <f t="shared" si="164"/>
        <v>0</v>
      </c>
      <c r="N131" s="87">
        <f t="shared" si="164"/>
        <v>0</v>
      </c>
      <c r="O131" s="87">
        <f t="shared" si="164"/>
        <v>0</v>
      </c>
      <c r="P131" s="87">
        <f t="shared" si="164"/>
        <v>86.34</v>
      </c>
      <c r="Q131" s="87">
        <f t="shared" si="164"/>
        <v>0</v>
      </c>
      <c r="R131" s="87">
        <f t="shared" si="164"/>
        <v>0</v>
      </c>
      <c r="S131" s="87">
        <f t="shared" si="164"/>
        <v>0</v>
      </c>
      <c r="T131" s="87">
        <f t="shared" si="161"/>
        <v>86.34</v>
      </c>
      <c r="V131" s="87">
        <f t="shared" si="3"/>
        <v>0</v>
      </c>
    </row>
    <row r="132" spans="1:22" ht="14.25" customHeight="1">
      <c r="A132" s="81" t="s">
        <v>210</v>
      </c>
      <c r="B132" s="87">
        <v>164.26</v>
      </c>
      <c r="C132" s="90">
        <v>8.2100000000000009</v>
      </c>
      <c r="D132" s="111">
        <f t="shared" si="159"/>
        <v>172.47</v>
      </c>
      <c r="E132" s="2" t="s">
        <v>211</v>
      </c>
      <c r="F132" s="2">
        <v>6</v>
      </c>
      <c r="G132" s="87">
        <f t="shared" ref="G132:S132" si="165">IF($F132=G$1,+$B132,0)</f>
        <v>0</v>
      </c>
      <c r="H132" s="87">
        <f t="shared" si="165"/>
        <v>0</v>
      </c>
      <c r="I132" s="87">
        <f t="shared" si="165"/>
        <v>0</v>
      </c>
      <c r="J132" s="87">
        <f t="shared" si="165"/>
        <v>0</v>
      </c>
      <c r="K132" s="87">
        <f t="shared" si="165"/>
        <v>0</v>
      </c>
      <c r="L132" s="87">
        <f t="shared" si="165"/>
        <v>164.26</v>
      </c>
      <c r="M132" s="87">
        <f t="shared" si="165"/>
        <v>0</v>
      </c>
      <c r="N132" s="87">
        <f t="shared" si="165"/>
        <v>0</v>
      </c>
      <c r="O132" s="87">
        <f t="shared" si="165"/>
        <v>0</v>
      </c>
      <c r="P132" s="87">
        <f t="shared" si="165"/>
        <v>0</v>
      </c>
      <c r="Q132" s="87">
        <f t="shared" si="165"/>
        <v>0</v>
      </c>
      <c r="R132" s="87">
        <f t="shared" si="165"/>
        <v>0</v>
      </c>
      <c r="S132" s="87">
        <f t="shared" si="165"/>
        <v>0</v>
      </c>
      <c r="T132" s="87">
        <f t="shared" si="161"/>
        <v>164.26</v>
      </c>
      <c r="V132" s="87">
        <f t="shared" si="3"/>
        <v>0</v>
      </c>
    </row>
    <row r="133" spans="1:22" ht="14.25" customHeight="1">
      <c r="A133" s="81"/>
      <c r="B133" s="87"/>
      <c r="C133" s="90"/>
      <c r="D133" s="90">
        <f t="shared" si="159"/>
        <v>0</v>
      </c>
      <c r="E133" s="2"/>
      <c r="F133" s="2"/>
      <c r="G133" s="87">
        <f t="shared" ref="G133:S133" si="166">IF($F133=G$1,+$B133,0)</f>
        <v>0</v>
      </c>
      <c r="H133" s="87">
        <f t="shared" si="166"/>
        <v>0</v>
      </c>
      <c r="I133" s="87">
        <f t="shared" si="166"/>
        <v>0</v>
      </c>
      <c r="J133" s="87">
        <f t="shared" si="166"/>
        <v>0</v>
      </c>
      <c r="K133" s="87">
        <f t="shared" si="166"/>
        <v>0</v>
      </c>
      <c r="L133" s="87">
        <f t="shared" si="166"/>
        <v>0</v>
      </c>
      <c r="M133" s="87">
        <f t="shared" si="166"/>
        <v>0</v>
      </c>
      <c r="N133" s="87">
        <f t="shared" si="166"/>
        <v>0</v>
      </c>
      <c r="O133" s="87">
        <f t="shared" si="166"/>
        <v>0</v>
      </c>
      <c r="P133" s="87">
        <f t="shared" si="166"/>
        <v>0</v>
      </c>
      <c r="Q133" s="87">
        <f t="shared" si="166"/>
        <v>0</v>
      </c>
      <c r="R133" s="87">
        <f t="shared" si="166"/>
        <v>0</v>
      </c>
      <c r="S133" s="87">
        <f t="shared" si="166"/>
        <v>0</v>
      </c>
      <c r="T133" s="87">
        <f t="shared" si="161"/>
        <v>0</v>
      </c>
      <c r="V133" s="87">
        <f t="shared" si="3"/>
        <v>0</v>
      </c>
    </row>
    <row r="134" spans="1:22" ht="14.25" customHeight="1">
      <c r="A134" s="81"/>
      <c r="B134" s="87"/>
      <c r="C134" s="90"/>
      <c r="D134" s="90">
        <f t="shared" si="159"/>
        <v>0</v>
      </c>
      <c r="E134" s="2"/>
      <c r="F134" s="2"/>
      <c r="G134" s="87">
        <f t="shared" ref="G134:S134" si="167">IF($F134=G$1,+$B134,0)</f>
        <v>0</v>
      </c>
      <c r="H134" s="87">
        <f t="shared" si="167"/>
        <v>0</v>
      </c>
      <c r="I134" s="87">
        <f t="shared" si="167"/>
        <v>0</v>
      </c>
      <c r="J134" s="87">
        <f t="shared" si="167"/>
        <v>0</v>
      </c>
      <c r="K134" s="87">
        <f t="shared" si="167"/>
        <v>0</v>
      </c>
      <c r="L134" s="87">
        <f t="shared" si="167"/>
        <v>0</v>
      </c>
      <c r="M134" s="87">
        <f t="shared" si="167"/>
        <v>0</v>
      </c>
      <c r="N134" s="87">
        <f t="shared" si="167"/>
        <v>0</v>
      </c>
      <c r="O134" s="87">
        <f t="shared" si="167"/>
        <v>0</v>
      </c>
      <c r="P134" s="87">
        <f t="shared" si="167"/>
        <v>0</v>
      </c>
      <c r="Q134" s="87">
        <f t="shared" si="167"/>
        <v>0</v>
      </c>
      <c r="R134" s="87">
        <f t="shared" si="167"/>
        <v>0</v>
      </c>
      <c r="S134" s="87">
        <f t="shared" si="167"/>
        <v>0</v>
      </c>
      <c r="T134" s="87">
        <f t="shared" si="161"/>
        <v>0</v>
      </c>
      <c r="V134" s="87">
        <f t="shared" si="3"/>
        <v>0</v>
      </c>
    </row>
    <row r="135" spans="1:22" ht="14.25" customHeight="1">
      <c r="A135" s="81"/>
      <c r="B135" s="87"/>
      <c r="C135" s="90"/>
      <c r="D135" s="90">
        <f t="shared" si="159"/>
        <v>0</v>
      </c>
      <c r="E135" s="2"/>
      <c r="F135" s="2"/>
      <c r="G135" s="87">
        <f t="shared" ref="G135:S135" si="168">IF($F135=G$1,+$B135,0)</f>
        <v>0</v>
      </c>
      <c r="H135" s="87">
        <f t="shared" si="168"/>
        <v>0</v>
      </c>
      <c r="I135" s="87">
        <f t="shared" si="168"/>
        <v>0</v>
      </c>
      <c r="J135" s="87">
        <f t="shared" si="168"/>
        <v>0</v>
      </c>
      <c r="K135" s="87">
        <f t="shared" si="168"/>
        <v>0</v>
      </c>
      <c r="L135" s="87">
        <f t="shared" si="168"/>
        <v>0</v>
      </c>
      <c r="M135" s="87">
        <f t="shared" si="168"/>
        <v>0</v>
      </c>
      <c r="N135" s="87">
        <f t="shared" si="168"/>
        <v>0</v>
      </c>
      <c r="O135" s="87">
        <f t="shared" si="168"/>
        <v>0</v>
      </c>
      <c r="P135" s="87">
        <f t="shared" si="168"/>
        <v>0</v>
      </c>
      <c r="Q135" s="87">
        <f t="shared" si="168"/>
        <v>0</v>
      </c>
      <c r="R135" s="87">
        <f t="shared" si="168"/>
        <v>0</v>
      </c>
      <c r="S135" s="87">
        <f t="shared" si="168"/>
        <v>0</v>
      </c>
      <c r="T135" s="87">
        <f t="shared" si="161"/>
        <v>0</v>
      </c>
      <c r="V135" s="87">
        <f t="shared" si="3"/>
        <v>0</v>
      </c>
    </row>
    <row r="136" spans="1:22" ht="14.25" customHeight="1">
      <c r="A136" s="81"/>
      <c r="B136" s="87"/>
      <c r="C136" s="90"/>
      <c r="D136" s="90">
        <f t="shared" si="159"/>
        <v>0</v>
      </c>
      <c r="E136" s="2"/>
      <c r="F136" s="2"/>
      <c r="G136" s="87">
        <f t="shared" ref="G136:S136" si="169">IF($F136=G$1,+$B136,0)</f>
        <v>0</v>
      </c>
      <c r="H136" s="87">
        <f t="shared" si="169"/>
        <v>0</v>
      </c>
      <c r="I136" s="87">
        <f t="shared" si="169"/>
        <v>0</v>
      </c>
      <c r="J136" s="87">
        <f t="shared" si="169"/>
        <v>0</v>
      </c>
      <c r="K136" s="87">
        <f t="shared" si="169"/>
        <v>0</v>
      </c>
      <c r="L136" s="87">
        <f t="shared" si="169"/>
        <v>0</v>
      </c>
      <c r="M136" s="87">
        <f t="shared" si="169"/>
        <v>0</v>
      </c>
      <c r="N136" s="87">
        <f t="shared" si="169"/>
        <v>0</v>
      </c>
      <c r="O136" s="87">
        <f t="shared" si="169"/>
        <v>0</v>
      </c>
      <c r="P136" s="87">
        <f t="shared" si="169"/>
        <v>0</v>
      </c>
      <c r="Q136" s="87">
        <f t="shared" si="169"/>
        <v>0</v>
      </c>
      <c r="R136" s="87">
        <f t="shared" si="169"/>
        <v>0</v>
      </c>
      <c r="S136" s="87">
        <f t="shared" si="169"/>
        <v>0</v>
      </c>
      <c r="T136" s="87">
        <f t="shared" si="161"/>
        <v>0</v>
      </c>
      <c r="V136" s="87">
        <f t="shared" si="3"/>
        <v>0</v>
      </c>
    </row>
    <row r="137" spans="1:22" ht="14.25" customHeight="1">
      <c r="A137" s="81"/>
      <c r="B137" s="87"/>
      <c r="C137" s="90"/>
      <c r="D137" s="90">
        <f t="shared" si="159"/>
        <v>0</v>
      </c>
      <c r="E137" s="2"/>
      <c r="F137" s="2"/>
      <c r="G137" s="87">
        <f t="shared" ref="G137:S137" si="170">IF($F137=G$1,+$B137,0)</f>
        <v>0</v>
      </c>
      <c r="H137" s="87">
        <f t="shared" si="170"/>
        <v>0</v>
      </c>
      <c r="I137" s="87">
        <f t="shared" si="170"/>
        <v>0</v>
      </c>
      <c r="J137" s="87">
        <f t="shared" si="170"/>
        <v>0</v>
      </c>
      <c r="K137" s="87">
        <f t="shared" si="170"/>
        <v>0</v>
      </c>
      <c r="L137" s="87">
        <f t="shared" si="170"/>
        <v>0</v>
      </c>
      <c r="M137" s="87">
        <f t="shared" si="170"/>
        <v>0</v>
      </c>
      <c r="N137" s="87">
        <f t="shared" si="170"/>
        <v>0</v>
      </c>
      <c r="O137" s="87">
        <f t="shared" si="170"/>
        <v>0</v>
      </c>
      <c r="P137" s="87">
        <f t="shared" si="170"/>
        <v>0</v>
      </c>
      <c r="Q137" s="87">
        <f t="shared" si="170"/>
        <v>0</v>
      </c>
      <c r="R137" s="87">
        <f t="shared" si="170"/>
        <v>0</v>
      </c>
      <c r="S137" s="87">
        <f t="shared" si="170"/>
        <v>0</v>
      </c>
      <c r="T137" s="87">
        <f t="shared" si="161"/>
        <v>0</v>
      </c>
      <c r="V137" s="87">
        <f t="shared" si="3"/>
        <v>0</v>
      </c>
    </row>
    <row r="138" spans="1:22" ht="14.25" customHeight="1">
      <c r="A138" s="81"/>
      <c r="B138" s="87"/>
      <c r="C138" s="90"/>
      <c r="D138" s="90">
        <f t="shared" si="159"/>
        <v>0</v>
      </c>
      <c r="E138" s="2"/>
      <c r="F138" s="2"/>
      <c r="G138" s="87">
        <f t="shared" ref="G138:S138" si="171">IF($F138=G$1,+$B138,0)</f>
        <v>0</v>
      </c>
      <c r="H138" s="87">
        <f t="shared" si="171"/>
        <v>0</v>
      </c>
      <c r="I138" s="87">
        <f t="shared" si="171"/>
        <v>0</v>
      </c>
      <c r="J138" s="87">
        <f t="shared" si="171"/>
        <v>0</v>
      </c>
      <c r="K138" s="87">
        <f t="shared" si="171"/>
        <v>0</v>
      </c>
      <c r="L138" s="87">
        <f t="shared" si="171"/>
        <v>0</v>
      </c>
      <c r="M138" s="87">
        <f t="shared" si="171"/>
        <v>0</v>
      </c>
      <c r="N138" s="87">
        <f t="shared" si="171"/>
        <v>0</v>
      </c>
      <c r="O138" s="87">
        <f t="shared" si="171"/>
        <v>0</v>
      </c>
      <c r="P138" s="87">
        <f t="shared" si="171"/>
        <v>0</v>
      </c>
      <c r="Q138" s="87">
        <f t="shared" si="171"/>
        <v>0</v>
      </c>
      <c r="R138" s="87">
        <f t="shared" si="171"/>
        <v>0</v>
      </c>
      <c r="S138" s="87">
        <f t="shared" si="171"/>
        <v>0</v>
      </c>
      <c r="T138" s="87">
        <f t="shared" si="161"/>
        <v>0</v>
      </c>
      <c r="V138" s="87">
        <f t="shared" si="3"/>
        <v>0</v>
      </c>
    </row>
    <row r="139" spans="1:22" ht="14.25" customHeight="1">
      <c r="A139" s="81"/>
      <c r="B139" s="87"/>
      <c r="C139" s="90"/>
      <c r="D139" s="90">
        <f t="shared" si="159"/>
        <v>0</v>
      </c>
      <c r="E139" s="2"/>
      <c r="F139" s="2"/>
      <c r="G139" s="87">
        <f t="shared" ref="G139:S139" si="172">IF($F139=G$1,+$B139,0)</f>
        <v>0</v>
      </c>
      <c r="H139" s="87">
        <f t="shared" si="172"/>
        <v>0</v>
      </c>
      <c r="I139" s="87">
        <f t="shared" si="172"/>
        <v>0</v>
      </c>
      <c r="J139" s="87">
        <f t="shared" si="172"/>
        <v>0</v>
      </c>
      <c r="K139" s="87">
        <f t="shared" si="172"/>
        <v>0</v>
      </c>
      <c r="L139" s="87">
        <f t="shared" si="172"/>
        <v>0</v>
      </c>
      <c r="M139" s="87">
        <f t="shared" si="172"/>
        <v>0</v>
      </c>
      <c r="N139" s="87">
        <f t="shared" si="172"/>
        <v>0</v>
      </c>
      <c r="O139" s="87">
        <f t="shared" si="172"/>
        <v>0</v>
      </c>
      <c r="P139" s="87">
        <f t="shared" si="172"/>
        <v>0</v>
      </c>
      <c r="Q139" s="87">
        <f t="shared" si="172"/>
        <v>0</v>
      </c>
      <c r="R139" s="87">
        <f t="shared" si="172"/>
        <v>0</v>
      </c>
      <c r="S139" s="87">
        <f t="shared" si="172"/>
        <v>0</v>
      </c>
      <c r="T139" s="87">
        <f t="shared" si="161"/>
        <v>0</v>
      </c>
      <c r="V139" s="87">
        <f t="shared" si="3"/>
        <v>0</v>
      </c>
    </row>
    <row r="140" spans="1:22" ht="14.25" customHeight="1">
      <c r="A140" s="114" t="s">
        <v>259</v>
      </c>
      <c r="B140" s="125">
        <f t="shared" ref="B140:D140" si="173">SUM(B128:B139)</f>
        <v>3207.0200000000004</v>
      </c>
      <c r="C140" s="125">
        <f t="shared" si="173"/>
        <v>535.35</v>
      </c>
      <c r="D140" s="125">
        <f t="shared" si="173"/>
        <v>3742.37</v>
      </c>
      <c r="E140" s="2"/>
      <c r="F140" s="2"/>
      <c r="G140" s="125">
        <f t="shared" ref="G140:T140" si="174">SUM(G128:G139)</f>
        <v>320.72000000000003</v>
      </c>
      <c r="H140" s="125">
        <f t="shared" si="174"/>
        <v>0</v>
      </c>
      <c r="I140" s="125">
        <f t="shared" si="174"/>
        <v>2125</v>
      </c>
      <c r="J140" s="125">
        <f t="shared" si="174"/>
        <v>0</v>
      </c>
      <c r="K140" s="125">
        <f t="shared" si="174"/>
        <v>0</v>
      </c>
      <c r="L140" s="125">
        <f t="shared" si="174"/>
        <v>164.26</v>
      </c>
      <c r="M140" s="125">
        <f t="shared" si="174"/>
        <v>510.7</v>
      </c>
      <c r="N140" s="125">
        <f t="shared" si="174"/>
        <v>0</v>
      </c>
      <c r="O140" s="125">
        <f t="shared" si="174"/>
        <v>0</v>
      </c>
      <c r="P140" s="125">
        <f t="shared" si="174"/>
        <v>86.34</v>
      </c>
      <c r="Q140" s="125">
        <f t="shared" si="174"/>
        <v>0</v>
      </c>
      <c r="R140" s="125">
        <f t="shared" si="174"/>
        <v>0</v>
      </c>
      <c r="S140" s="125">
        <f t="shared" si="174"/>
        <v>0</v>
      </c>
      <c r="T140" s="125">
        <f t="shared" si="174"/>
        <v>3207.0200000000004</v>
      </c>
      <c r="U140" s="87">
        <f>+T140-SUM(G140:S140)</f>
        <v>0</v>
      </c>
      <c r="V140" s="87">
        <f t="shared" si="3"/>
        <v>0</v>
      </c>
    </row>
    <row r="141" spans="1:22" ht="14.25" customHeight="1">
      <c r="A141" s="81" t="s">
        <v>218</v>
      </c>
      <c r="B141" s="5">
        <v>357.32</v>
      </c>
      <c r="D141" s="126">
        <f t="shared" ref="D141:D150" si="175">SUM(B141:C141)</f>
        <v>357.32</v>
      </c>
      <c r="E141" s="91">
        <v>722698</v>
      </c>
      <c r="F141" s="91">
        <v>1</v>
      </c>
      <c r="G141" s="87">
        <f t="shared" ref="G141:S141" si="176">IF($F141=G$1,+$B141,0)</f>
        <v>357.32</v>
      </c>
      <c r="H141" s="87">
        <f t="shared" si="176"/>
        <v>0</v>
      </c>
      <c r="I141" s="87">
        <f t="shared" si="176"/>
        <v>0</v>
      </c>
      <c r="J141" s="87">
        <f t="shared" si="176"/>
        <v>0</v>
      </c>
      <c r="K141" s="87">
        <f t="shared" si="176"/>
        <v>0</v>
      </c>
      <c r="L141" s="87">
        <f t="shared" si="176"/>
        <v>0</v>
      </c>
      <c r="M141" s="87">
        <f t="shared" si="176"/>
        <v>0</v>
      </c>
      <c r="N141" s="87">
        <f t="shared" si="176"/>
        <v>0</v>
      </c>
      <c r="O141" s="87">
        <f t="shared" si="176"/>
        <v>0</v>
      </c>
      <c r="P141" s="87">
        <f t="shared" si="176"/>
        <v>0</v>
      </c>
      <c r="Q141" s="87">
        <f t="shared" si="176"/>
        <v>0</v>
      </c>
      <c r="R141" s="87">
        <f t="shared" si="176"/>
        <v>0</v>
      </c>
      <c r="S141" s="87">
        <f t="shared" si="176"/>
        <v>0</v>
      </c>
      <c r="T141" s="87">
        <f t="shared" ref="T141:T146" si="177">SUM(G141:R141)</f>
        <v>357.32</v>
      </c>
      <c r="V141" s="87">
        <f t="shared" si="3"/>
        <v>0</v>
      </c>
    </row>
    <row r="142" spans="1:22" ht="14.25" customHeight="1">
      <c r="A142" s="81" t="s">
        <v>209</v>
      </c>
      <c r="B142" s="87">
        <v>39.85</v>
      </c>
      <c r="C142" s="5">
        <v>7.97</v>
      </c>
      <c r="D142" s="126">
        <f t="shared" si="175"/>
        <v>47.82</v>
      </c>
      <c r="E142" s="2">
        <v>722699</v>
      </c>
      <c r="F142" s="2">
        <v>7</v>
      </c>
      <c r="G142" s="87">
        <f t="shared" ref="G142:S142" si="178">IF($F142=G$1,+$B142,0)</f>
        <v>0</v>
      </c>
      <c r="H142" s="87">
        <f t="shared" si="178"/>
        <v>0</v>
      </c>
      <c r="I142" s="87">
        <f t="shared" si="178"/>
        <v>0</v>
      </c>
      <c r="J142" s="87">
        <f t="shared" si="178"/>
        <v>0</v>
      </c>
      <c r="K142" s="87">
        <f t="shared" si="178"/>
        <v>0</v>
      </c>
      <c r="L142" s="87">
        <f t="shared" si="178"/>
        <v>0</v>
      </c>
      <c r="M142" s="87">
        <f t="shared" si="178"/>
        <v>39.85</v>
      </c>
      <c r="N142" s="87">
        <f t="shared" si="178"/>
        <v>0</v>
      </c>
      <c r="O142" s="87">
        <f t="shared" si="178"/>
        <v>0</v>
      </c>
      <c r="P142" s="87">
        <f t="shared" si="178"/>
        <v>0</v>
      </c>
      <c r="Q142" s="87">
        <f t="shared" si="178"/>
        <v>0</v>
      </c>
      <c r="R142" s="87">
        <f t="shared" si="178"/>
        <v>0</v>
      </c>
      <c r="S142" s="87">
        <f t="shared" si="178"/>
        <v>0</v>
      </c>
      <c r="T142" s="87">
        <f t="shared" si="177"/>
        <v>39.85</v>
      </c>
      <c r="V142" s="87">
        <f t="shared" si="3"/>
        <v>0</v>
      </c>
    </row>
    <row r="143" spans="1:22" ht="14.25" customHeight="1">
      <c r="A143" s="81" t="s">
        <v>260</v>
      </c>
      <c r="B143" s="5">
        <v>880</v>
      </c>
      <c r="C143" s="20">
        <v>176</v>
      </c>
      <c r="D143" s="126">
        <f t="shared" si="175"/>
        <v>1056</v>
      </c>
      <c r="E143" s="2">
        <v>722701</v>
      </c>
      <c r="F143" s="2">
        <v>2</v>
      </c>
      <c r="G143" s="87">
        <f t="shared" ref="G143:S143" si="179">IF($F143=G$1,+$B143,0)</f>
        <v>0</v>
      </c>
      <c r="H143" s="87">
        <f t="shared" si="179"/>
        <v>880</v>
      </c>
      <c r="I143" s="87">
        <f t="shared" si="179"/>
        <v>0</v>
      </c>
      <c r="J143" s="87">
        <f t="shared" si="179"/>
        <v>0</v>
      </c>
      <c r="K143" s="87">
        <f t="shared" si="179"/>
        <v>0</v>
      </c>
      <c r="L143" s="87">
        <f t="shared" si="179"/>
        <v>0</v>
      </c>
      <c r="M143" s="87">
        <f t="shared" si="179"/>
        <v>0</v>
      </c>
      <c r="N143" s="87">
        <f t="shared" si="179"/>
        <v>0</v>
      </c>
      <c r="O143" s="87">
        <f t="shared" si="179"/>
        <v>0</v>
      </c>
      <c r="P143" s="87">
        <f t="shared" si="179"/>
        <v>0</v>
      </c>
      <c r="Q143" s="87">
        <f t="shared" si="179"/>
        <v>0</v>
      </c>
      <c r="R143" s="87">
        <f t="shared" si="179"/>
        <v>0</v>
      </c>
      <c r="S143" s="87">
        <f t="shared" si="179"/>
        <v>0</v>
      </c>
      <c r="T143" s="87">
        <f t="shared" si="177"/>
        <v>880</v>
      </c>
      <c r="V143" s="87">
        <f t="shared" si="3"/>
        <v>0</v>
      </c>
    </row>
    <row r="144" spans="1:22" ht="13.5" customHeight="1">
      <c r="A144" s="81" t="s">
        <v>258</v>
      </c>
      <c r="B144" s="5">
        <v>14.39</v>
      </c>
      <c r="C144" s="20"/>
      <c r="D144" s="126">
        <f t="shared" si="175"/>
        <v>14.39</v>
      </c>
      <c r="E144" s="2">
        <v>722702</v>
      </c>
      <c r="F144" s="2">
        <v>3</v>
      </c>
      <c r="G144" s="87">
        <f t="shared" ref="G144:S144" si="180">IF($F144=G$1,+$B144,0)</f>
        <v>0</v>
      </c>
      <c r="H144" s="87">
        <f t="shared" si="180"/>
        <v>0</v>
      </c>
      <c r="I144" s="87">
        <f t="shared" si="180"/>
        <v>14.39</v>
      </c>
      <c r="J144" s="87">
        <f t="shared" si="180"/>
        <v>0</v>
      </c>
      <c r="K144" s="87">
        <f t="shared" si="180"/>
        <v>0</v>
      </c>
      <c r="L144" s="87">
        <f t="shared" si="180"/>
        <v>0</v>
      </c>
      <c r="M144" s="87">
        <f t="shared" si="180"/>
        <v>0</v>
      </c>
      <c r="N144" s="87">
        <f t="shared" si="180"/>
        <v>0</v>
      </c>
      <c r="O144" s="87">
        <f t="shared" si="180"/>
        <v>0</v>
      </c>
      <c r="P144" s="87">
        <f t="shared" si="180"/>
        <v>0</v>
      </c>
      <c r="Q144" s="87">
        <f t="shared" si="180"/>
        <v>0</v>
      </c>
      <c r="R144" s="87">
        <f t="shared" si="180"/>
        <v>0</v>
      </c>
      <c r="S144" s="87">
        <f t="shared" si="180"/>
        <v>0</v>
      </c>
      <c r="T144" s="87">
        <f t="shared" si="177"/>
        <v>14.39</v>
      </c>
      <c r="V144" s="87">
        <f t="shared" si="3"/>
        <v>0</v>
      </c>
    </row>
    <row r="145" spans="1:22" ht="13.5" customHeight="1">
      <c r="A145" s="81" t="s">
        <v>261</v>
      </c>
      <c r="B145" s="87">
        <v>200</v>
      </c>
      <c r="C145" s="87"/>
      <c r="D145" s="126">
        <f t="shared" si="175"/>
        <v>200</v>
      </c>
      <c r="E145" s="2">
        <v>722700</v>
      </c>
      <c r="F145" s="2">
        <v>3</v>
      </c>
      <c r="G145" s="87">
        <f t="shared" ref="G145:S145" si="181">IF($F145=G$1,+$B145,0)</f>
        <v>0</v>
      </c>
      <c r="H145" s="87">
        <f t="shared" si="181"/>
        <v>0</v>
      </c>
      <c r="I145" s="87">
        <f t="shared" si="181"/>
        <v>200</v>
      </c>
      <c r="J145" s="87">
        <f t="shared" si="181"/>
        <v>0</v>
      </c>
      <c r="K145" s="87">
        <f t="shared" si="181"/>
        <v>0</v>
      </c>
      <c r="L145" s="87">
        <f t="shared" si="181"/>
        <v>0</v>
      </c>
      <c r="M145" s="87">
        <f t="shared" si="181"/>
        <v>0</v>
      </c>
      <c r="N145" s="87">
        <f t="shared" si="181"/>
        <v>0</v>
      </c>
      <c r="O145" s="87">
        <f t="shared" si="181"/>
        <v>0</v>
      </c>
      <c r="P145" s="87">
        <f t="shared" si="181"/>
        <v>0</v>
      </c>
      <c r="Q145" s="87">
        <f t="shared" si="181"/>
        <v>0</v>
      </c>
      <c r="R145" s="87">
        <f t="shared" si="181"/>
        <v>0</v>
      </c>
      <c r="S145" s="87">
        <f t="shared" si="181"/>
        <v>0</v>
      </c>
      <c r="T145" s="87">
        <f t="shared" si="177"/>
        <v>200</v>
      </c>
      <c r="V145" s="87">
        <f t="shared" si="3"/>
        <v>0</v>
      </c>
    </row>
    <row r="146" spans="1:22" ht="13.5" customHeight="1">
      <c r="A146" s="81" t="s">
        <v>210</v>
      </c>
      <c r="B146" s="87">
        <v>149.29</v>
      </c>
      <c r="C146" s="87">
        <v>7.46</v>
      </c>
      <c r="D146" s="126">
        <f t="shared" si="175"/>
        <v>156.75</v>
      </c>
      <c r="E146" s="2" t="s">
        <v>211</v>
      </c>
      <c r="F146" s="2">
        <v>6</v>
      </c>
      <c r="G146" s="87">
        <f t="shared" ref="G146:S146" si="182">IF($F146=G$1,+$B146,0)</f>
        <v>0</v>
      </c>
      <c r="H146" s="87">
        <f t="shared" si="182"/>
        <v>0</v>
      </c>
      <c r="I146" s="87">
        <f t="shared" si="182"/>
        <v>0</v>
      </c>
      <c r="J146" s="87">
        <f t="shared" si="182"/>
        <v>0</v>
      </c>
      <c r="K146" s="87">
        <f t="shared" si="182"/>
        <v>0</v>
      </c>
      <c r="L146" s="87">
        <f t="shared" si="182"/>
        <v>149.29</v>
      </c>
      <c r="M146" s="87">
        <f t="shared" si="182"/>
        <v>0</v>
      </c>
      <c r="N146" s="87">
        <f t="shared" si="182"/>
        <v>0</v>
      </c>
      <c r="O146" s="87">
        <f t="shared" si="182"/>
        <v>0</v>
      </c>
      <c r="P146" s="87">
        <f t="shared" si="182"/>
        <v>0</v>
      </c>
      <c r="Q146" s="87">
        <f t="shared" si="182"/>
        <v>0</v>
      </c>
      <c r="R146" s="87">
        <f t="shared" si="182"/>
        <v>0</v>
      </c>
      <c r="S146" s="87">
        <f t="shared" si="182"/>
        <v>0</v>
      </c>
      <c r="T146" s="87">
        <f t="shared" si="177"/>
        <v>149.29</v>
      </c>
      <c r="V146" s="87">
        <f t="shared" si="3"/>
        <v>0</v>
      </c>
    </row>
    <row r="147" spans="1:22" ht="13.5" customHeight="1">
      <c r="A147" s="81"/>
      <c r="D147" s="126">
        <f t="shared" si="175"/>
        <v>0</v>
      </c>
      <c r="E147" s="2"/>
      <c r="F147" s="2"/>
      <c r="G147" s="87">
        <f t="shared" ref="G147:S147" si="183">IF($F147=G$1,+$B147,0)</f>
        <v>0</v>
      </c>
      <c r="H147" s="87">
        <f t="shared" si="183"/>
        <v>0</v>
      </c>
      <c r="I147" s="87">
        <f t="shared" si="183"/>
        <v>0</v>
      </c>
      <c r="J147" s="87">
        <f t="shared" si="183"/>
        <v>0</v>
      </c>
      <c r="K147" s="87">
        <f t="shared" si="183"/>
        <v>0</v>
      </c>
      <c r="L147" s="87">
        <f t="shared" si="183"/>
        <v>0</v>
      </c>
      <c r="M147" s="87">
        <f t="shared" si="183"/>
        <v>0</v>
      </c>
      <c r="N147" s="87">
        <f t="shared" si="183"/>
        <v>0</v>
      </c>
      <c r="O147" s="87">
        <f t="shared" si="183"/>
        <v>0</v>
      </c>
      <c r="P147" s="87">
        <f t="shared" si="183"/>
        <v>0</v>
      </c>
      <c r="Q147" s="87">
        <f t="shared" si="183"/>
        <v>0</v>
      </c>
      <c r="R147" s="87">
        <f t="shared" si="183"/>
        <v>0</v>
      </c>
      <c r="S147" s="87">
        <f t="shared" si="183"/>
        <v>0</v>
      </c>
      <c r="T147" s="87">
        <f>IF($F148=T$1,+$B147,0)</f>
        <v>0</v>
      </c>
      <c r="V147" s="87">
        <f t="shared" si="3"/>
        <v>0</v>
      </c>
    </row>
    <row r="148" spans="1:22" ht="14.25" customHeight="1">
      <c r="A148" s="81"/>
      <c r="B148" s="113"/>
      <c r="D148" s="126">
        <f t="shared" si="175"/>
        <v>0</v>
      </c>
      <c r="E148" s="2"/>
      <c r="F148" s="2"/>
      <c r="G148" s="87">
        <f t="shared" ref="G148:S148" si="184">IF($F148=G$1,+$B148,0)</f>
        <v>0</v>
      </c>
      <c r="H148" s="87">
        <f t="shared" si="184"/>
        <v>0</v>
      </c>
      <c r="I148" s="87">
        <f t="shared" si="184"/>
        <v>0</v>
      </c>
      <c r="J148" s="87">
        <f t="shared" si="184"/>
        <v>0</v>
      </c>
      <c r="K148" s="87">
        <f t="shared" si="184"/>
        <v>0</v>
      </c>
      <c r="L148" s="87">
        <f t="shared" si="184"/>
        <v>0</v>
      </c>
      <c r="M148" s="87">
        <f t="shared" si="184"/>
        <v>0</v>
      </c>
      <c r="N148" s="87">
        <f t="shared" si="184"/>
        <v>0</v>
      </c>
      <c r="O148" s="87">
        <f t="shared" si="184"/>
        <v>0</v>
      </c>
      <c r="P148" s="87">
        <f t="shared" si="184"/>
        <v>0</v>
      </c>
      <c r="Q148" s="87">
        <f t="shared" si="184"/>
        <v>0</v>
      </c>
      <c r="R148" s="87">
        <f t="shared" si="184"/>
        <v>0</v>
      </c>
      <c r="S148" s="87">
        <f t="shared" si="184"/>
        <v>0</v>
      </c>
      <c r="T148" s="87">
        <f t="shared" ref="T148:T150" si="185">SUM(G148:R148)</f>
        <v>0</v>
      </c>
      <c r="V148" s="87">
        <f t="shared" si="3"/>
        <v>0</v>
      </c>
    </row>
    <row r="149" spans="1:22" ht="14.25" customHeight="1">
      <c r="A149" s="81"/>
      <c r="B149" s="113"/>
      <c r="D149" s="126">
        <f t="shared" si="175"/>
        <v>0</v>
      </c>
      <c r="E149" s="2"/>
      <c r="F149" s="2"/>
      <c r="G149" s="87">
        <f t="shared" ref="G149:S149" si="186">IF($F149=G$1,+$B149,0)</f>
        <v>0</v>
      </c>
      <c r="H149" s="87">
        <f t="shared" si="186"/>
        <v>0</v>
      </c>
      <c r="I149" s="87">
        <f t="shared" si="186"/>
        <v>0</v>
      </c>
      <c r="J149" s="87">
        <f t="shared" si="186"/>
        <v>0</v>
      </c>
      <c r="K149" s="87">
        <f t="shared" si="186"/>
        <v>0</v>
      </c>
      <c r="L149" s="87">
        <f t="shared" si="186"/>
        <v>0</v>
      </c>
      <c r="M149" s="87">
        <f t="shared" si="186"/>
        <v>0</v>
      </c>
      <c r="N149" s="87">
        <f t="shared" si="186"/>
        <v>0</v>
      </c>
      <c r="O149" s="87">
        <f t="shared" si="186"/>
        <v>0</v>
      </c>
      <c r="P149" s="87">
        <f t="shared" si="186"/>
        <v>0</v>
      </c>
      <c r="Q149" s="87">
        <f t="shared" si="186"/>
        <v>0</v>
      </c>
      <c r="R149" s="87">
        <f t="shared" si="186"/>
        <v>0</v>
      </c>
      <c r="S149" s="87">
        <f t="shared" si="186"/>
        <v>0</v>
      </c>
      <c r="T149" s="87">
        <f t="shared" si="185"/>
        <v>0</v>
      </c>
      <c r="V149" s="87">
        <f t="shared" si="3"/>
        <v>0</v>
      </c>
    </row>
    <row r="150" spans="1:22" ht="14.25" customHeight="1">
      <c r="A150" s="81"/>
      <c r="B150" s="100"/>
      <c r="C150" s="113"/>
      <c r="D150" s="126">
        <f t="shared" si="175"/>
        <v>0</v>
      </c>
      <c r="E150" s="2"/>
      <c r="F150" s="2"/>
      <c r="G150" s="87">
        <f t="shared" ref="G150:S150" si="187">IF($F150=G$1,+$B150,0)</f>
        <v>0</v>
      </c>
      <c r="H150" s="87">
        <f t="shared" si="187"/>
        <v>0</v>
      </c>
      <c r="I150" s="87">
        <f t="shared" si="187"/>
        <v>0</v>
      </c>
      <c r="J150" s="87">
        <f t="shared" si="187"/>
        <v>0</v>
      </c>
      <c r="K150" s="87">
        <f t="shared" si="187"/>
        <v>0</v>
      </c>
      <c r="L150" s="87">
        <f t="shared" si="187"/>
        <v>0</v>
      </c>
      <c r="M150" s="87">
        <f t="shared" si="187"/>
        <v>0</v>
      </c>
      <c r="N150" s="87">
        <f t="shared" si="187"/>
        <v>0</v>
      </c>
      <c r="O150" s="87">
        <f t="shared" si="187"/>
        <v>0</v>
      </c>
      <c r="P150" s="87">
        <f t="shared" si="187"/>
        <v>0</v>
      </c>
      <c r="Q150" s="87">
        <f t="shared" si="187"/>
        <v>0</v>
      </c>
      <c r="R150" s="87">
        <f t="shared" si="187"/>
        <v>0</v>
      </c>
      <c r="S150" s="87">
        <f t="shared" si="187"/>
        <v>0</v>
      </c>
      <c r="T150" s="87">
        <f t="shared" si="185"/>
        <v>0</v>
      </c>
      <c r="V150" s="87">
        <f t="shared" si="3"/>
        <v>0</v>
      </c>
    </row>
    <row r="151" spans="1:22" ht="14.25" customHeight="1">
      <c r="A151" s="114" t="s">
        <v>262</v>
      </c>
      <c r="B151" s="125">
        <f t="shared" ref="B151:D151" si="188">SUM(B141:B150)</f>
        <v>1640.8500000000001</v>
      </c>
      <c r="C151" s="125">
        <f t="shared" si="188"/>
        <v>191.43</v>
      </c>
      <c r="D151" s="125">
        <f t="shared" si="188"/>
        <v>1832.28</v>
      </c>
      <c r="E151" s="2"/>
      <c r="F151" s="2"/>
      <c r="G151" s="125">
        <f t="shared" ref="G151:P151" si="189">SUM(G141:G150)</f>
        <v>357.32</v>
      </c>
      <c r="H151" s="125">
        <f t="shared" si="189"/>
        <v>880</v>
      </c>
      <c r="I151" s="125">
        <f t="shared" si="189"/>
        <v>214.39</v>
      </c>
      <c r="J151" s="125">
        <f t="shared" si="189"/>
        <v>0</v>
      </c>
      <c r="K151" s="105">
        <f t="shared" si="189"/>
        <v>0</v>
      </c>
      <c r="L151" s="125">
        <f t="shared" si="189"/>
        <v>149.29</v>
      </c>
      <c r="M151" s="105">
        <f t="shared" si="189"/>
        <v>39.85</v>
      </c>
      <c r="N151" s="125">
        <f t="shared" si="189"/>
        <v>0</v>
      </c>
      <c r="O151" s="127">
        <f t="shared" si="189"/>
        <v>0</v>
      </c>
      <c r="P151" s="125">
        <f t="shared" si="189"/>
        <v>0</v>
      </c>
      <c r="Q151" s="125">
        <f>SUM(Q145:Q150)</f>
        <v>0</v>
      </c>
      <c r="R151" s="125">
        <f t="shared" ref="R151:T151" si="190">SUM(R141:R150)</f>
        <v>0</v>
      </c>
      <c r="S151" s="125">
        <f t="shared" si="190"/>
        <v>0</v>
      </c>
      <c r="T151" s="125">
        <f t="shared" si="190"/>
        <v>1640.8500000000001</v>
      </c>
      <c r="U151" s="87">
        <f>+T151-SUM(G151:S151)</f>
        <v>0</v>
      </c>
      <c r="V151" s="87">
        <f t="shared" si="3"/>
        <v>0</v>
      </c>
    </row>
    <row r="152" spans="1:22" ht="13.5" customHeight="1">
      <c r="A152" s="81" t="s">
        <v>218</v>
      </c>
      <c r="B152" s="5">
        <v>325.92</v>
      </c>
      <c r="D152" s="111">
        <f t="shared" ref="D152:D164" si="191">SUM(B152:C152)</f>
        <v>325.92</v>
      </c>
      <c r="E152" s="91">
        <v>722703</v>
      </c>
      <c r="F152" s="91">
        <v>1</v>
      </c>
      <c r="G152" s="87">
        <f t="shared" ref="G152:S152" si="192">IF($F152=G$1,+$B152,0)</f>
        <v>325.92</v>
      </c>
      <c r="H152" s="87">
        <f t="shared" si="192"/>
        <v>0</v>
      </c>
      <c r="I152" s="87">
        <f t="shared" si="192"/>
        <v>0</v>
      </c>
      <c r="J152" s="87">
        <f t="shared" si="192"/>
        <v>0</v>
      </c>
      <c r="K152" s="87">
        <f t="shared" si="192"/>
        <v>0</v>
      </c>
      <c r="L152" s="87">
        <f t="shared" si="192"/>
        <v>0</v>
      </c>
      <c r="M152" s="87">
        <f t="shared" si="192"/>
        <v>0</v>
      </c>
      <c r="N152" s="87">
        <f t="shared" si="192"/>
        <v>0</v>
      </c>
      <c r="O152" s="87">
        <f t="shared" si="192"/>
        <v>0</v>
      </c>
      <c r="P152" s="87">
        <f t="shared" si="192"/>
        <v>0</v>
      </c>
      <c r="Q152" s="87">
        <f t="shared" si="192"/>
        <v>0</v>
      </c>
      <c r="R152" s="87">
        <f t="shared" si="192"/>
        <v>0</v>
      </c>
      <c r="S152" s="87">
        <f t="shared" si="192"/>
        <v>0</v>
      </c>
      <c r="T152" s="87">
        <f t="shared" ref="T152:T162" si="193">SUM(G152:R152)</f>
        <v>325.92</v>
      </c>
      <c r="V152" s="87">
        <f t="shared" si="3"/>
        <v>0</v>
      </c>
    </row>
    <row r="153" spans="1:22" ht="13.5" customHeight="1">
      <c r="A153" s="81" t="s">
        <v>239</v>
      </c>
      <c r="B153" s="5">
        <v>198.8</v>
      </c>
      <c r="C153" s="113"/>
      <c r="D153" s="90">
        <f t="shared" si="191"/>
        <v>198.8</v>
      </c>
      <c r="E153" s="2">
        <v>722704</v>
      </c>
      <c r="F153" s="2">
        <v>1</v>
      </c>
      <c r="G153" s="87">
        <f t="shared" ref="G153:S153" si="194">IF($F153=G$1,+$B153,0)</f>
        <v>198.8</v>
      </c>
      <c r="H153" s="87">
        <f t="shared" si="194"/>
        <v>0</v>
      </c>
      <c r="I153" s="87">
        <f t="shared" si="194"/>
        <v>0</v>
      </c>
      <c r="J153" s="87">
        <f t="shared" si="194"/>
        <v>0</v>
      </c>
      <c r="K153" s="87">
        <f t="shared" si="194"/>
        <v>0</v>
      </c>
      <c r="L153" s="87">
        <f t="shared" si="194"/>
        <v>0</v>
      </c>
      <c r="M153" s="87">
        <f t="shared" si="194"/>
        <v>0</v>
      </c>
      <c r="N153" s="87">
        <f t="shared" si="194"/>
        <v>0</v>
      </c>
      <c r="O153" s="87">
        <f t="shared" si="194"/>
        <v>0</v>
      </c>
      <c r="P153" s="87">
        <f t="shared" si="194"/>
        <v>0</v>
      </c>
      <c r="Q153" s="87">
        <f t="shared" si="194"/>
        <v>0</v>
      </c>
      <c r="R153" s="87">
        <f t="shared" si="194"/>
        <v>0</v>
      </c>
      <c r="S153" s="87">
        <f t="shared" si="194"/>
        <v>0</v>
      </c>
      <c r="T153" s="87">
        <f t="shared" si="193"/>
        <v>198.8</v>
      </c>
      <c r="V153" s="87">
        <f t="shared" si="3"/>
        <v>0</v>
      </c>
    </row>
    <row r="154" spans="1:22" ht="13.5" customHeight="1">
      <c r="A154" s="81" t="s">
        <v>209</v>
      </c>
      <c r="B154" s="87">
        <v>39.85</v>
      </c>
      <c r="C154" s="87">
        <v>7.97</v>
      </c>
      <c r="D154" s="90">
        <f t="shared" si="191"/>
        <v>47.82</v>
      </c>
      <c r="E154" s="2">
        <v>722705</v>
      </c>
      <c r="F154" s="2">
        <v>7</v>
      </c>
      <c r="G154" s="87">
        <f t="shared" ref="G154:S154" si="195">IF($F154=G$1,+$B154,0)</f>
        <v>0</v>
      </c>
      <c r="H154" s="87">
        <f t="shared" si="195"/>
        <v>0</v>
      </c>
      <c r="I154" s="87">
        <f t="shared" si="195"/>
        <v>0</v>
      </c>
      <c r="J154" s="87">
        <f t="shared" si="195"/>
        <v>0</v>
      </c>
      <c r="K154" s="87">
        <f t="shared" si="195"/>
        <v>0</v>
      </c>
      <c r="L154" s="87">
        <f t="shared" si="195"/>
        <v>0</v>
      </c>
      <c r="M154" s="87">
        <f t="shared" si="195"/>
        <v>39.85</v>
      </c>
      <c r="N154" s="87">
        <f t="shared" si="195"/>
        <v>0</v>
      </c>
      <c r="O154" s="87">
        <f t="shared" si="195"/>
        <v>0</v>
      </c>
      <c r="P154" s="87">
        <f t="shared" si="195"/>
        <v>0</v>
      </c>
      <c r="Q154" s="87">
        <f t="shared" si="195"/>
        <v>0</v>
      </c>
      <c r="R154" s="87">
        <f t="shared" si="195"/>
        <v>0</v>
      </c>
      <c r="S154" s="87">
        <f t="shared" si="195"/>
        <v>0</v>
      </c>
      <c r="T154" s="87">
        <f t="shared" si="193"/>
        <v>39.85</v>
      </c>
      <c r="V154" s="87">
        <f t="shared" si="3"/>
        <v>0</v>
      </c>
    </row>
    <row r="155" spans="1:22" ht="13.5" customHeight="1">
      <c r="A155" s="81" t="s">
        <v>263</v>
      </c>
      <c r="B155" s="87">
        <v>57.59</v>
      </c>
      <c r="C155" s="87">
        <v>11.52</v>
      </c>
      <c r="D155" s="90">
        <f t="shared" si="191"/>
        <v>69.11</v>
      </c>
      <c r="E155" s="2">
        <v>722706</v>
      </c>
      <c r="F155" s="2">
        <v>2</v>
      </c>
      <c r="G155" s="87">
        <f t="shared" ref="G155:S155" si="196">IF($F155=G$1,+$B155,0)</f>
        <v>0</v>
      </c>
      <c r="H155" s="87">
        <f t="shared" si="196"/>
        <v>57.59</v>
      </c>
      <c r="I155" s="87">
        <f t="shared" si="196"/>
        <v>0</v>
      </c>
      <c r="J155" s="87">
        <f t="shared" si="196"/>
        <v>0</v>
      </c>
      <c r="K155" s="87">
        <f t="shared" si="196"/>
        <v>0</v>
      </c>
      <c r="L155" s="87">
        <f t="shared" si="196"/>
        <v>0</v>
      </c>
      <c r="M155" s="87">
        <f t="shared" si="196"/>
        <v>0</v>
      </c>
      <c r="N155" s="87">
        <f t="shared" si="196"/>
        <v>0</v>
      </c>
      <c r="O155" s="87">
        <f t="shared" si="196"/>
        <v>0</v>
      </c>
      <c r="P155" s="87">
        <f t="shared" si="196"/>
        <v>0</v>
      </c>
      <c r="Q155" s="87">
        <f t="shared" si="196"/>
        <v>0</v>
      </c>
      <c r="R155" s="87">
        <f t="shared" si="196"/>
        <v>0</v>
      </c>
      <c r="S155" s="87">
        <f t="shared" si="196"/>
        <v>0</v>
      </c>
      <c r="T155" s="87">
        <f t="shared" si="193"/>
        <v>57.59</v>
      </c>
      <c r="V155" s="87">
        <f t="shared" si="3"/>
        <v>0</v>
      </c>
    </row>
    <row r="156" spans="1:22" ht="13.5" customHeight="1">
      <c r="A156" s="81" t="s">
        <v>264</v>
      </c>
      <c r="B156" s="90">
        <v>280</v>
      </c>
      <c r="C156" s="87">
        <v>56</v>
      </c>
      <c r="D156" s="90">
        <f t="shared" si="191"/>
        <v>336</v>
      </c>
      <c r="E156" s="2">
        <v>722707</v>
      </c>
      <c r="F156" s="2">
        <v>4</v>
      </c>
      <c r="G156" s="87">
        <f t="shared" ref="G156:S156" si="197">IF($F156=G$1,+$B156,0)</f>
        <v>0</v>
      </c>
      <c r="H156" s="87">
        <f t="shared" si="197"/>
        <v>0</v>
      </c>
      <c r="I156" s="87">
        <f t="shared" si="197"/>
        <v>0</v>
      </c>
      <c r="J156" s="87">
        <f t="shared" si="197"/>
        <v>280</v>
      </c>
      <c r="K156" s="87">
        <f t="shared" si="197"/>
        <v>0</v>
      </c>
      <c r="L156" s="87">
        <f t="shared" si="197"/>
        <v>0</v>
      </c>
      <c r="M156" s="87">
        <f t="shared" si="197"/>
        <v>0</v>
      </c>
      <c r="N156" s="87">
        <f t="shared" si="197"/>
        <v>0</v>
      </c>
      <c r="O156" s="87">
        <f t="shared" si="197"/>
        <v>0</v>
      </c>
      <c r="P156" s="87">
        <f t="shared" si="197"/>
        <v>0</v>
      </c>
      <c r="Q156" s="87">
        <f t="shared" si="197"/>
        <v>0</v>
      </c>
      <c r="R156" s="87">
        <f t="shared" si="197"/>
        <v>0</v>
      </c>
      <c r="S156" s="87">
        <f t="shared" si="197"/>
        <v>0</v>
      </c>
      <c r="T156" s="87">
        <f t="shared" si="193"/>
        <v>280</v>
      </c>
      <c r="V156" s="87">
        <f t="shared" si="3"/>
        <v>0</v>
      </c>
    </row>
    <row r="157" spans="1:22" ht="14.25" customHeight="1">
      <c r="A157" s="81" t="s">
        <v>265</v>
      </c>
      <c r="B157" s="90">
        <v>60.5</v>
      </c>
      <c r="C157" s="87">
        <v>12.1</v>
      </c>
      <c r="D157" s="90">
        <f t="shared" si="191"/>
        <v>72.599999999999994</v>
      </c>
      <c r="E157" s="2">
        <v>722708</v>
      </c>
      <c r="F157" s="2">
        <v>9</v>
      </c>
      <c r="G157" s="87">
        <f t="shared" ref="G157:S157" si="198">IF($F157=G$1,+$B157,0)</f>
        <v>0</v>
      </c>
      <c r="H157" s="87">
        <f t="shared" si="198"/>
        <v>0</v>
      </c>
      <c r="I157" s="87">
        <f t="shared" si="198"/>
        <v>0</v>
      </c>
      <c r="J157" s="87">
        <f t="shared" si="198"/>
        <v>0</v>
      </c>
      <c r="K157" s="87">
        <f t="shared" si="198"/>
        <v>0</v>
      </c>
      <c r="L157" s="87">
        <f t="shared" si="198"/>
        <v>0</v>
      </c>
      <c r="M157" s="87">
        <f t="shared" si="198"/>
        <v>0</v>
      </c>
      <c r="N157" s="87">
        <f t="shared" si="198"/>
        <v>0</v>
      </c>
      <c r="O157" s="87">
        <f t="shared" si="198"/>
        <v>60.5</v>
      </c>
      <c r="P157" s="87">
        <f t="shared" si="198"/>
        <v>0</v>
      </c>
      <c r="Q157" s="87">
        <f t="shared" si="198"/>
        <v>0</v>
      </c>
      <c r="R157" s="87">
        <f t="shared" si="198"/>
        <v>0</v>
      </c>
      <c r="S157" s="87">
        <f t="shared" si="198"/>
        <v>0</v>
      </c>
      <c r="T157" s="87">
        <f t="shared" si="193"/>
        <v>60.5</v>
      </c>
      <c r="V157" s="87">
        <f t="shared" si="3"/>
        <v>0</v>
      </c>
    </row>
    <row r="158" spans="1:22" ht="14.25" customHeight="1">
      <c r="A158" s="81" t="s">
        <v>266</v>
      </c>
      <c r="B158" s="90">
        <v>14.39</v>
      </c>
      <c r="C158" s="87"/>
      <c r="D158" s="90">
        <f t="shared" si="191"/>
        <v>14.39</v>
      </c>
      <c r="E158" s="2">
        <v>722709</v>
      </c>
      <c r="F158" s="2">
        <v>2</v>
      </c>
      <c r="G158" s="87">
        <f t="shared" ref="G158:S158" si="199">IF($F158=G$1,+$B158,0)</f>
        <v>0</v>
      </c>
      <c r="H158" s="87">
        <f t="shared" si="199"/>
        <v>14.39</v>
      </c>
      <c r="I158" s="87">
        <f t="shared" si="199"/>
        <v>0</v>
      </c>
      <c r="J158" s="87">
        <f t="shared" si="199"/>
        <v>0</v>
      </c>
      <c r="K158" s="87">
        <f t="shared" si="199"/>
        <v>0</v>
      </c>
      <c r="L158" s="87">
        <f t="shared" si="199"/>
        <v>0</v>
      </c>
      <c r="M158" s="87">
        <f t="shared" si="199"/>
        <v>0</v>
      </c>
      <c r="N158" s="87">
        <f t="shared" si="199"/>
        <v>0</v>
      </c>
      <c r="O158" s="87">
        <f t="shared" si="199"/>
        <v>0</v>
      </c>
      <c r="P158" s="87">
        <f t="shared" si="199"/>
        <v>0</v>
      </c>
      <c r="Q158" s="87">
        <f t="shared" si="199"/>
        <v>0</v>
      </c>
      <c r="R158" s="87">
        <f t="shared" si="199"/>
        <v>0</v>
      </c>
      <c r="S158" s="87">
        <f t="shared" si="199"/>
        <v>0</v>
      </c>
      <c r="T158" s="87">
        <f t="shared" si="193"/>
        <v>14.39</v>
      </c>
      <c r="V158" s="87">
        <f t="shared" si="3"/>
        <v>0</v>
      </c>
    </row>
    <row r="159" spans="1:22" ht="14.25" customHeight="1">
      <c r="A159" s="81" t="s">
        <v>210</v>
      </c>
      <c r="B159" s="90">
        <v>261.98</v>
      </c>
      <c r="C159" s="87">
        <v>13.1</v>
      </c>
      <c r="D159" s="111">
        <f t="shared" si="191"/>
        <v>275.08000000000004</v>
      </c>
      <c r="E159" s="2" t="s">
        <v>211</v>
      </c>
      <c r="F159" s="2">
        <v>6</v>
      </c>
      <c r="G159" s="87">
        <f t="shared" ref="G159:S159" si="200">IF($F159=G$1,+$B159,0)</f>
        <v>0</v>
      </c>
      <c r="H159" s="87">
        <f t="shared" si="200"/>
        <v>0</v>
      </c>
      <c r="I159" s="87">
        <f t="shared" si="200"/>
        <v>0</v>
      </c>
      <c r="J159" s="87">
        <f t="shared" si="200"/>
        <v>0</v>
      </c>
      <c r="K159" s="87">
        <f t="shared" si="200"/>
        <v>0</v>
      </c>
      <c r="L159" s="87">
        <f t="shared" si="200"/>
        <v>261.98</v>
      </c>
      <c r="M159" s="87">
        <f t="shared" si="200"/>
        <v>0</v>
      </c>
      <c r="N159" s="87">
        <f t="shared" si="200"/>
        <v>0</v>
      </c>
      <c r="O159" s="87">
        <f t="shared" si="200"/>
        <v>0</v>
      </c>
      <c r="P159" s="87">
        <f t="shared" si="200"/>
        <v>0</v>
      </c>
      <c r="Q159" s="87">
        <f t="shared" si="200"/>
        <v>0</v>
      </c>
      <c r="R159" s="87">
        <f t="shared" si="200"/>
        <v>0</v>
      </c>
      <c r="S159" s="87">
        <f t="shared" si="200"/>
        <v>0</v>
      </c>
      <c r="T159" s="87">
        <f t="shared" si="193"/>
        <v>261.98</v>
      </c>
      <c r="V159" s="87">
        <f t="shared" si="3"/>
        <v>0</v>
      </c>
    </row>
    <row r="160" spans="1:22" ht="14.25" customHeight="1">
      <c r="A160" s="81" t="s">
        <v>267</v>
      </c>
      <c r="B160" s="90">
        <v>0.4</v>
      </c>
      <c r="C160" s="87"/>
      <c r="D160" s="111">
        <f t="shared" si="191"/>
        <v>0.4</v>
      </c>
      <c r="E160" s="2" t="s">
        <v>211</v>
      </c>
      <c r="F160" s="2">
        <v>6</v>
      </c>
      <c r="G160" s="87">
        <f t="shared" ref="G160:S160" si="201">IF($F160=G$1,+$B160,0)</f>
        <v>0</v>
      </c>
      <c r="H160" s="87">
        <f t="shared" si="201"/>
        <v>0</v>
      </c>
      <c r="I160" s="87">
        <f t="shared" si="201"/>
        <v>0</v>
      </c>
      <c r="J160" s="87">
        <f t="shared" si="201"/>
        <v>0</v>
      </c>
      <c r="K160" s="87">
        <f t="shared" si="201"/>
        <v>0</v>
      </c>
      <c r="L160" s="87">
        <f t="shared" si="201"/>
        <v>0.4</v>
      </c>
      <c r="M160" s="87">
        <f t="shared" si="201"/>
        <v>0</v>
      </c>
      <c r="N160" s="87">
        <f t="shared" si="201"/>
        <v>0</v>
      </c>
      <c r="O160" s="87">
        <f t="shared" si="201"/>
        <v>0</v>
      </c>
      <c r="P160" s="87">
        <f t="shared" si="201"/>
        <v>0</v>
      </c>
      <c r="Q160" s="87">
        <f t="shared" si="201"/>
        <v>0</v>
      </c>
      <c r="R160" s="87">
        <f t="shared" si="201"/>
        <v>0</v>
      </c>
      <c r="S160" s="87">
        <f t="shared" si="201"/>
        <v>0</v>
      </c>
      <c r="T160" s="87">
        <f t="shared" si="193"/>
        <v>0.4</v>
      </c>
      <c r="V160" s="87">
        <f t="shared" si="3"/>
        <v>0</v>
      </c>
    </row>
    <row r="161" spans="1:37" ht="14.25" customHeight="1">
      <c r="A161" s="81"/>
      <c r="B161" s="90"/>
      <c r="C161" s="87"/>
      <c r="D161" s="90">
        <f t="shared" si="191"/>
        <v>0</v>
      </c>
      <c r="E161" s="2"/>
      <c r="F161" s="2"/>
      <c r="G161" s="87">
        <f t="shared" ref="G161:S161" si="202">IF($F161=G$1,+$B161,0)</f>
        <v>0</v>
      </c>
      <c r="H161" s="87">
        <f t="shared" si="202"/>
        <v>0</v>
      </c>
      <c r="I161" s="87">
        <f t="shared" si="202"/>
        <v>0</v>
      </c>
      <c r="J161" s="87">
        <f t="shared" si="202"/>
        <v>0</v>
      </c>
      <c r="K161" s="87">
        <f t="shared" si="202"/>
        <v>0</v>
      </c>
      <c r="L161" s="87">
        <f t="shared" si="202"/>
        <v>0</v>
      </c>
      <c r="M161" s="87">
        <f t="shared" si="202"/>
        <v>0</v>
      </c>
      <c r="N161" s="87">
        <f t="shared" si="202"/>
        <v>0</v>
      </c>
      <c r="O161" s="87">
        <f t="shared" si="202"/>
        <v>0</v>
      </c>
      <c r="P161" s="87">
        <f t="shared" si="202"/>
        <v>0</v>
      </c>
      <c r="Q161" s="87">
        <f t="shared" si="202"/>
        <v>0</v>
      </c>
      <c r="R161" s="87">
        <f t="shared" si="202"/>
        <v>0</v>
      </c>
      <c r="S161" s="87">
        <f t="shared" si="202"/>
        <v>0</v>
      </c>
      <c r="T161" s="87">
        <f t="shared" si="193"/>
        <v>0</v>
      </c>
      <c r="V161" s="87">
        <f t="shared" si="3"/>
        <v>0</v>
      </c>
    </row>
    <row r="162" spans="1:37" ht="14.25" customHeight="1">
      <c r="A162" s="81"/>
      <c r="B162" s="90"/>
      <c r="C162" s="87"/>
      <c r="D162" s="90">
        <f t="shared" si="191"/>
        <v>0</v>
      </c>
      <c r="E162" s="2"/>
      <c r="F162" s="2"/>
      <c r="G162" s="87">
        <f t="shared" ref="G162:S162" si="203">IF($F162=G$1,+$B162,0)</f>
        <v>0</v>
      </c>
      <c r="H162" s="87">
        <f t="shared" si="203"/>
        <v>0</v>
      </c>
      <c r="I162" s="87">
        <f t="shared" si="203"/>
        <v>0</v>
      </c>
      <c r="J162" s="87">
        <f t="shared" si="203"/>
        <v>0</v>
      </c>
      <c r="K162" s="87">
        <f t="shared" si="203"/>
        <v>0</v>
      </c>
      <c r="L162" s="87">
        <f t="shared" si="203"/>
        <v>0</v>
      </c>
      <c r="M162" s="87">
        <f t="shared" si="203"/>
        <v>0</v>
      </c>
      <c r="N162" s="87">
        <f t="shared" si="203"/>
        <v>0</v>
      </c>
      <c r="O162" s="87">
        <f t="shared" si="203"/>
        <v>0</v>
      </c>
      <c r="P162" s="87">
        <f t="shared" si="203"/>
        <v>0</v>
      </c>
      <c r="Q162" s="87">
        <f t="shared" si="203"/>
        <v>0</v>
      </c>
      <c r="R162" s="87">
        <f t="shared" si="203"/>
        <v>0</v>
      </c>
      <c r="S162" s="87">
        <f t="shared" si="203"/>
        <v>0</v>
      </c>
      <c r="T162" s="87">
        <f t="shared" si="193"/>
        <v>0</v>
      </c>
      <c r="V162" s="87">
        <f t="shared" si="3"/>
        <v>0</v>
      </c>
    </row>
    <row r="163" spans="1:37" ht="14.25" customHeight="1">
      <c r="B163" s="90"/>
      <c r="C163" s="87"/>
      <c r="D163" s="90">
        <f t="shared" si="191"/>
        <v>0</v>
      </c>
      <c r="E163" s="2"/>
      <c r="F163" s="2"/>
      <c r="G163" s="87">
        <f t="shared" ref="G163:S163" si="204">IF($F163=G$1,+$B163,0)</f>
        <v>0</v>
      </c>
      <c r="H163" s="87">
        <f t="shared" si="204"/>
        <v>0</v>
      </c>
      <c r="I163" s="87">
        <f t="shared" si="204"/>
        <v>0</v>
      </c>
      <c r="J163" s="87">
        <f t="shared" si="204"/>
        <v>0</v>
      </c>
      <c r="K163" s="87">
        <f t="shared" si="204"/>
        <v>0</v>
      </c>
      <c r="L163" s="87">
        <f t="shared" si="204"/>
        <v>0</v>
      </c>
      <c r="M163" s="87">
        <f t="shared" si="204"/>
        <v>0</v>
      </c>
      <c r="N163" s="87">
        <f t="shared" si="204"/>
        <v>0</v>
      </c>
      <c r="O163" s="87">
        <f t="shared" si="204"/>
        <v>0</v>
      </c>
      <c r="P163" s="87">
        <f t="shared" si="204"/>
        <v>0</v>
      </c>
      <c r="Q163" s="87">
        <f t="shared" si="204"/>
        <v>0</v>
      </c>
      <c r="R163" s="87">
        <f t="shared" si="204"/>
        <v>0</v>
      </c>
      <c r="S163" s="87">
        <f t="shared" si="204"/>
        <v>0</v>
      </c>
      <c r="T163" s="87"/>
      <c r="V163" s="87">
        <f t="shared" si="3"/>
        <v>0</v>
      </c>
      <c r="W163" s="128"/>
      <c r="X163" s="128"/>
      <c r="Y163" s="128"/>
      <c r="Z163" s="128"/>
      <c r="AA163" s="128"/>
      <c r="AB163" s="128"/>
      <c r="AC163" s="128"/>
      <c r="AD163" s="128"/>
      <c r="AE163" s="128"/>
      <c r="AF163" s="128"/>
      <c r="AG163" s="128"/>
      <c r="AH163" s="128"/>
      <c r="AI163" s="128"/>
      <c r="AJ163" s="128"/>
      <c r="AK163" s="128"/>
    </row>
    <row r="164" spans="1:37" ht="14.25" customHeight="1">
      <c r="B164" s="100"/>
      <c r="C164" s="90"/>
      <c r="D164" s="90">
        <f t="shared" si="191"/>
        <v>0</v>
      </c>
      <c r="E164" s="2"/>
      <c r="F164" s="2"/>
      <c r="G164" s="87">
        <f t="shared" ref="G164:S164" si="205">IF($F164=G$1,+$B164,0)</f>
        <v>0</v>
      </c>
      <c r="H164" s="87">
        <f t="shared" si="205"/>
        <v>0</v>
      </c>
      <c r="I164" s="87">
        <f t="shared" si="205"/>
        <v>0</v>
      </c>
      <c r="J164" s="87">
        <f t="shared" si="205"/>
        <v>0</v>
      </c>
      <c r="K164" s="87">
        <f t="shared" si="205"/>
        <v>0</v>
      </c>
      <c r="L164" s="87">
        <f t="shared" si="205"/>
        <v>0</v>
      </c>
      <c r="M164" s="87">
        <f t="shared" si="205"/>
        <v>0</v>
      </c>
      <c r="N164" s="87">
        <f t="shared" si="205"/>
        <v>0</v>
      </c>
      <c r="O164" s="87">
        <f t="shared" si="205"/>
        <v>0</v>
      </c>
      <c r="P164" s="87">
        <f t="shared" si="205"/>
        <v>0</v>
      </c>
      <c r="Q164" s="87">
        <f t="shared" si="205"/>
        <v>0</v>
      </c>
      <c r="R164" s="87">
        <f t="shared" si="205"/>
        <v>0</v>
      </c>
      <c r="S164" s="87">
        <f t="shared" si="205"/>
        <v>0</v>
      </c>
      <c r="T164" s="87">
        <f>SUM(G164:R164)</f>
        <v>0</v>
      </c>
      <c r="V164" s="87">
        <f t="shared" si="3"/>
        <v>0</v>
      </c>
    </row>
    <row r="165" spans="1:37" ht="14.25" customHeight="1">
      <c r="A165" s="114" t="s">
        <v>268</v>
      </c>
      <c r="B165" s="125">
        <f t="shared" ref="B165:D165" si="206">SUM(B152:B164)</f>
        <v>1239.4300000000003</v>
      </c>
      <c r="C165" s="125">
        <f t="shared" si="206"/>
        <v>100.68999999999998</v>
      </c>
      <c r="D165" s="125">
        <f t="shared" si="206"/>
        <v>1340.1200000000003</v>
      </c>
      <c r="E165" s="2"/>
      <c r="F165" s="2"/>
      <c r="G165" s="125">
        <f t="shared" ref="G165:T165" si="207">SUM(G152:G164)</f>
        <v>524.72</v>
      </c>
      <c r="H165" s="125">
        <f t="shared" si="207"/>
        <v>71.98</v>
      </c>
      <c r="I165" s="125">
        <f t="shared" si="207"/>
        <v>0</v>
      </c>
      <c r="J165" s="125">
        <f t="shared" si="207"/>
        <v>280</v>
      </c>
      <c r="K165" s="105">
        <f t="shared" si="207"/>
        <v>0</v>
      </c>
      <c r="L165" s="125">
        <f t="shared" si="207"/>
        <v>262.38</v>
      </c>
      <c r="M165" s="105">
        <f t="shared" si="207"/>
        <v>39.85</v>
      </c>
      <c r="N165" s="125">
        <f t="shared" si="207"/>
        <v>0</v>
      </c>
      <c r="O165" s="125">
        <f t="shared" si="207"/>
        <v>60.5</v>
      </c>
      <c r="P165" s="125">
        <f t="shared" si="207"/>
        <v>0</v>
      </c>
      <c r="Q165" s="125">
        <f t="shared" si="207"/>
        <v>0</v>
      </c>
      <c r="R165" s="125">
        <f t="shared" si="207"/>
        <v>0</v>
      </c>
      <c r="S165" s="125">
        <f t="shared" si="207"/>
        <v>0</v>
      </c>
      <c r="T165" s="125">
        <f t="shared" si="207"/>
        <v>1239.4300000000003</v>
      </c>
      <c r="U165" s="87">
        <f>+T165-SUM(G165:S165)</f>
        <v>0</v>
      </c>
      <c r="V165" s="129">
        <f>+B165+C165-D165</f>
        <v>0</v>
      </c>
    </row>
    <row r="166" spans="1:37" ht="14.25" customHeight="1">
      <c r="A166" s="130"/>
      <c r="B166" s="20"/>
      <c r="C166" s="20"/>
      <c r="D166" s="20"/>
      <c r="E166" s="2"/>
      <c r="F166" s="2"/>
      <c r="G166" s="20"/>
      <c r="H166" s="20"/>
      <c r="I166" s="20"/>
      <c r="J166" s="20"/>
      <c r="K166" s="87"/>
      <c r="L166" s="20"/>
      <c r="M166" s="87"/>
      <c r="N166" s="20"/>
      <c r="O166" s="131"/>
      <c r="P166" s="20"/>
      <c r="Q166" s="20"/>
      <c r="R166" s="20"/>
      <c r="S166" s="20"/>
      <c r="T166" s="20"/>
    </row>
    <row r="167" spans="1:37" ht="14.25" customHeight="1">
      <c r="A167" s="130"/>
      <c r="B167" s="20"/>
      <c r="C167" s="20"/>
      <c r="D167" s="20"/>
      <c r="E167" s="2"/>
      <c r="F167" s="2"/>
      <c r="G167" s="20"/>
      <c r="H167" s="20"/>
      <c r="I167" s="20"/>
      <c r="J167" s="20"/>
      <c r="K167" s="87"/>
      <c r="L167" s="20"/>
      <c r="M167" s="87"/>
      <c r="N167" s="20"/>
      <c r="O167" s="131"/>
      <c r="P167" s="20"/>
      <c r="Q167" s="20"/>
      <c r="R167" s="20"/>
      <c r="S167" s="20"/>
      <c r="T167" s="20"/>
    </row>
    <row r="168" spans="1:37" ht="14.25" customHeight="1">
      <c r="E168" s="2"/>
      <c r="F168" s="2"/>
      <c r="V168" s="5">
        <f t="shared" ref="V168:V170" si="208">+B168+C168-D168</f>
        <v>0</v>
      </c>
    </row>
    <row r="169" spans="1:37" ht="14.25" customHeight="1">
      <c r="E169" s="2"/>
      <c r="F169" s="2"/>
      <c r="V169" s="5">
        <f t="shared" si="208"/>
        <v>0</v>
      </c>
    </row>
    <row r="170" spans="1:37" ht="14.25" customHeight="1">
      <c r="A170" s="4" t="s">
        <v>269</v>
      </c>
      <c r="B170" s="132">
        <f t="shared" ref="B170:D170" si="209">B165+B151+B140+B127+B109+B101+B84+B68+B56+B39+B24+B12</f>
        <v>26369.960000000006</v>
      </c>
      <c r="C170" s="132">
        <f t="shared" si="209"/>
        <v>3031.61</v>
      </c>
      <c r="D170" s="132">
        <f t="shared" si="209"/>
        <v>29401.569999999996</v>
      </c>
      <c r="E170" s="8"/>
      <c r="F170" s="2"/>
      <c r="G170" s="133">
        <f t="shared" ref="G170:T170" si="210">G165+G151+G140+G127+G109+G101+G84+G68+G56+G39+G24+G12</f>
        <v>4952.2500000000009</v>
      </c>
      <c r="H170" s="134">
        <f t="shared" si="210"/>
        <v>4272.97</v>
      </c>
      <c r="I170" s="135">
        <f t="shared" si="210"/>
        <v>9738.7099999999991</v>
      </c>
      <c r="J170" s="136">
        <f t="shared" si="210"/>
        <v>280</v>
      </c>
      <c r="K170" s="134">
        <f t="shared" si="210"/>
        <v>418.65</v>
      </c>
      <c r="L170" s="137">
        <f t="shared" si="210"/>
        <v>2042.8799999999999</v>
      </c>
      <c r="M170" s="135">
        <f t="shared" si="210"/>
        <v>2669.0999999999995</v>
      </c>
      <c r="N170" s="132">
        <f t="shared" si="210"/>
        <v>0</v>
      </c>
      <c r="O170" s="138">
        <f t="shared" si="210"/>
        <v>655.06999999999994</v>
      </c>
      <c r="P170" s="136">
        <f t="shared" si="210"/>
        <v>515.33000000000004</v>
      </c>
      <c r="Q170" s="132">
        <f t="shared" si="210"/>
        <v>0</v>
      </c>
      <c r="R170" s="139">
        <f t="shared" si="210"/>
        <v>825</v>
      </c>
      <c r="S170" s="132">
        <f t="shared" si="210"/>
        <v>0</v>
      </c>
      <c r="T170" s="132">
        <f t="shared" si="210"/>
        <v>26369.960000000006</v>
      </c>
      <c r="U170" s="132">
        <f>+T12+T24+T39+T56+T68+T84+T101+T109+T127+T140+T151+T165</f>
        <v>26369.96</v>
      </c>
      <c r="V170" s="132">
        <f t="shared" si="208"/>
        <v>0</v>
      </c>
      <c r="W170" s="4"/>
      <c r="X170" s="4"/>
      <c r="Y170" s="4"/>
      <c r="Z170" s="4"/>
      <c r="AA170" s="4"/>
      <c r="AB170" s="4"/>
      <c r="AC170" s="4"/>
      <c r="AD170" s="4"/>
      <c r="AE170" s="4"/>
      <c r="AF170" s="4"/>
      <c r="AG170" s="4"/>
      <c r="AH170" s="4"/>
      <c r="AI170" s="4"/>
      <c r="AJ170" s="4"/>
      <c r="AK170" s="4"/>
    </row>
    <row r="171" spans="1:37" ht="14.25" customHeight="1">
      <c r="E171" s="2"/>
      <c r="F171" s="8"/>
    </row>
    <row r="172" spans="1:37" ht="14.25" customHeight="1">
      <c r="E172" s="2"/>
      <c r="F172" s="2"/>
    </row>
    <row r="173" spans="1:37" ht="14.25" customHeight="1">
      <c r="E173" s="2"/>
      <c r="F173" s="2"/>
    </row>
    <row r="174" spans="1:37" ht="14.25" customHeight="1">
      <c r="A174" s="5" t="s">
        <v>270</v>
      </c>
      <c r="E174" s="2"/>
      <c r="F174" s="2"/>
    </row>
    <row r="175" spans="1:37" ht="14.25" customHeight="1">
      <c r="A175" s="5" t="s">
        <v>18</v>
      </c>
      <c r="B175" s="140">
        <f>+G170</f>
        <v>4952.2500000000009</v>
      </c>
      <c r="E175" s="2"/>
      <c r="F175" s="2"/>
    </row>
    <row r="176" spans="1:37" ht="14.25" customHeight="1">
      <c r="A176" s="5" t="s">
        <v>198</v>
      </c>
      <c r="B176" s="141">
        <f>+H170+K170</f>
        <v>4691.62</v>
      </c>
      <c r="E176" s="2"/>
      <c r="F176" s="2"/>
    </row>
    <row r="177" spans="1:14" ht="14.25" customHeight="1">
      <c r="A177" s="5" t="s">
        <v>20</v>
      </c>
      <c r="B177" s="142">
        <f>+L170</f>
        <v>2042.8799999999999</v>
      </c>
      <c r="E177" s="2"/>
      <c r="F177" s="2"/>
      <c r="J177" s="20"/>
    </row>
    <row r="178" spans="1:14" ht="14.25" customHeight="1">
      <c r="A178" s="5" t="s">
        <v>21</v>
      </c>
      <c r="B178" s="143">
        <f>+I170+M170</f>
        <v>12407.809999999998</v>
      </c>
      <c r="E178" s="2"/>
      <c r="F178" s="2"/>
      <c r="J178" s="20"/>
    </row>
    <row r="179" spans="1:14" ht="14.25" customHeight="1">
      <c r="A179" s="5" t="s">
        <v>22</v>
      </c>
      <c r="B179" s="144">
        <f>+O170</f>
        <v>655.06999999999994</v>
      </c>
      <c r="E179" s="2"/>
      <c r="F179" s="2"/>
      <c r="K179" s="20"/>
    </row>
    <row r="180" spans="1:14" ht="14.25" customHeight="1">
      <c r="A180" s="5" t="s">
        <v>23</v>
      </c>
      <c r="B180" s="145">
        <f>+R170</f>
        <v>825</v>
      </c>
      <c r="E180" s="2"/>
      <c r="F180" s="2"/>
      <c r="J180" s="20"/>
      <c r="K180" s="20"/>
    </row>
    <row r="181" spans="1:14" ht="14.25" customHeight="1">
      <c r="A181" s="5" t="s">
        <v>24</v>
      </c>
      <c r="B181" s="87">
        <f>+J170+P170</f>
        <v>795.33</v>
      </c>
      <c r="C181" s="87" t="s">
        <v>271</v>
      </c>
      <c r="D181" s="87"/>
      <c r="E181" s="87">
        <v>52.5</v>
      </c>
      <c r="F181" s="146">
        <f>+B181-E181</f>
        <v>742.83</v>
      </c>
      <c r="J181" s="20"/>
      <c r="K181" s="20"/>
    </row>
    <row r="182" spans="1:14" ht="14.25" customHeight="1">
      <c r="C182" s="5" t="s">
        <v>272</v>
      </c>
      <c r="E182" s="2"/>
      <c r="F182" s="2"/>
      <c r="J182" s="20"/>
      <c r="K182" s="20"/>
    </row>
    <row r="183" spans="1:14" ht="14.25" customHeight="1">
      <c r="B183" s="87"/>
      <c r="E183" s="2"/>
      <c r="F183" s="2"/>
      <c r="M183" s="87"/>
    </row>
    <row r="184" spans="1:14" ht="14.25" customHeight="1">
      <c r="A184" s="147" t="s">
        <v>92</v>
      </c>
      <c r="B184" s="119">
        <f>SUM(B175:B182)</f>
        <v>26369.96</v>
      </c>
      <c r="C184" s="148">
        <f>+B170-B184</f>
        <v>0</v>
      </c>
      <c r="E184" s="2"/>
      <c r="F184" s="2"/>
      <c r="M184" s="87"/>
    </row>
    <row r="185" spans="1:14" ht="14.25" customHeight="1">
      <c r="E185" s="2"/>
      <c r="F185" s="2"/>
      <c r="N185" s="87"/>
    </row>
    <row r="186" spans="1:14" ht="14.25" customHeight="1">
      <c r="E186" s="2"/>
      <c r="F186" s="2"/>
      <c r="N186" s="20"/>
    </row>
    <row r="187" spans="1:14" ht="14.25" customHeight="1">
      <c r="E187" s="2"/>
      <c r="F187" s="2"/>
    </row>
    <row r="188" spans="1:14" ht="14.25" customHeight="1">
      <c r="E188" s="2"/>
      <c r="F188" s="2"/>
    </row>
    <row r="189" spans="1:14" ht="14.25" customHeight="1">
      <c r="E189" s="2"/>
      <c r="F189" s="2"/>
    </row>
    <row r="190" spans="1:14" ht="14.25" customHeight="1">
      <c r="E190" s="2"/>
      <c r="F190" s="2"/>
    </row>
    <row r="191" spans="1:14" ht="14.25" customHeight="1">
      <c r="E191" s="2"/>
      <c r="F191" s="2"/>
    </row>
    <row r="192" spans="1:14" ht="14.25" customHeight="1">
      <c r="E192" s="2"/>
      <c r="F192" s="2"/>
    </row>
    <row r="193" spans="5:18" ht="14.25" customHeight="1">
      <c r="E193" s="2"/>
      <c r="F193" s="2"/>
    </row>
    <row r="194" spans="5:18" ht="14.25" customHeight="1">
      <c r="E194" s="2"/>
      <c r="F194" s="2"/>
    </row>
    <row r="195" spans="5:18" ht="14.25" customHeight="1">
      <c r="E195" s="2"/>
      <c r="F195" s="2"/>
      <c r="R195" s="20"/>
    </row>
    <row r="196" spans="5:18" ht="14.25" customHeight="1">
      <c r="E196" s="2"/>
      <c r="F196" s="2"/>
    </row>
    <row r="197" spans="5:18" ht="14.25" customHeight="1">
      <c r="E197" s="2"/>
      <c r="F197" s="2"/>
    </row>
    <row r="198" spans="5:18" ht="14.25" customHeight="1">
      <c r="E198" s="2"/>
      <c r="F198" s="2"/>
    </row>
    <row r="199" spans="5:18" ht="14.25" customHeight="1">
      <c r="E199" s="2"/>
      <c r="F199" s="2"/>
    </row>
    <row r="200" spans="5:18" ht="14.25" customHeight="1">
      <c r="E200" s="2"/>
      <c r="F200" s="2"/>
    </row>
    <row r="201" spans="5:18" ht="14.25" customHeight="1">
      <c r="E201" s="2"/>
      <c r="F201" s="2"/>
    </row>
    <row r="202" spans="5:18" ht="14.25" customHeight="1">
      <c r="E202" s="2"/>
      <c r="F202" s="2"/>
    </row>
    <row r="203" spans="5:18" ht="14.25" customHeight="1">
      <c r="E203" s="2"/>
      <c r="F203" s="2"/>
    </row>
    <row r="204" spans="5:18" ht="14.25" customHeight="1">
      <c r="E204" s="2"/>
      <c r="F204" s="2"/>
    </row>
    <row r="205" spans="5:18" ht="14.25" customHeight="1">
      <c r="E205" s="2"/>
      <c r="F205" s="2"/>
    </row>
    <row r="206" spans="5:18" ht="14.25" customHeight="1">
      <c r="E206" s="2"/>
      <c r="F206" s="2"/>
    </row>
    <row r="207" spans="5:18" ht="14.25" customHeight="1">
      <c r="E207" s="2"/>
      <c r="F207" s="2"/>
    </row>
    <row r="208" spans="5:18" ht="14.25" customHeight="1">
      <c r="E208" s="2"/>
      <c r="F208" s="2"/>
    </row>
    <row r="209" spans="5:6" ht="14.25" customHeight="1">
      <c r="E209" s="2"/>
      <c r="F209" s="2"/>
    </row>
    <row r="210" spans="5:6" ht="14.25" customHeight="1">
      <c r="E210" s="2"/>
      <c r="F210" s="2"/>
    </row>
    <row r="211" spans="5:6" ht="14.25" customHeight="1">
      <c r="E211" s="2"/>
      <c r="F211" s="2"/>
    </row>
    <row r="212" spans="5:6" ht="14.25" customHeight="1">
      <c r="E212" s="2"/>
      <c r="F212" s="2"/>
    </row>
    <row r="213" spans="5:6" ht="14.25" customHeight="1">
      <c r="E213" s="2"/>
      <c r="F213" s="2"/>
    </row>
    <row r="214" spans="5:6" ht="14.25" customHeight="1">
      <c r="E214" s="2"/>
      <c r="F214" s="2"/>
    </row>
    <row r="215" spans="5:6" ht="14.25" customHeight="1">
      <c r="E215" s="2"/>
      <c r="F215" s="2"/>
    </row>
    <row r="216" spans="5:6" ht="14.25" customHeight="1">
      <c r="E216" s="2"/>
      <c r="F216" s="2"/>
    </row>
    <row r="217" spans="5:6" ht="14.25" customHeight="1">
      <c r="E217" s="2"/>
      <c r="F217" s="2"/>
    </row>
    <row r="218" spans="5:6" ht="14.25" customHeight="1">
      <c r="E218" s="2"/>
      <c r="F218" s="2"/>
    </row>
    <row r="219" spans="5:6" ht="14.25" customHeight="1">
      <c r="E219" s="2"/>
      <c r="F219" s="2"/>
    </row>
    <row r="220" spans="5:6" ht="14.25" customHeight="1">
      <c r="E220" s="2"/>
      <c r="F220" s="2"/>
    </row>
    <row r="221" spans="5:6" ht="14.25" customHeight="1">
      <c r="E221" s="2"/>
      <c r="F221" s="2"/>
    </row>
    <row r="222" spans="5:6" ht="14.25" customHeight="1">
      <c r="E222" s="2"/>
      <c r="F222" s="2"/>
    </row>
    <row r="223" spans="5:6" ht="14.25" customHeight="1">
      <c r="E223" s="2"/>
      <c r="F223" s="2"/>
    </row>
    <row r="224" spans="5:6" ht="14.25" customHeight="1">
      <c r="E224" s="2"/>
      <c r="F224" s="2"/>
    </row>
    <row r="225" spans="5:6" ht="14.25" customHeight="1">
      <c r="E225" s="2"/>
      <c r="F225" s="2"/>
    </row>
    <row r="226" spans="5:6" ht="14.25" customHeight="1">
      <c r="E226" s="2"/>
      <c r="F226" s="2"/>
    </row>
    <row r="227" spans="5:6" ht="14.25" customHeight="1">
      <c r="E227" s="2"/>
      <c r="F227" s="2"/>
    </row>
    <row r="228" spans="5:6" ht="14.25" customHeight="1">
      <c r="E228" s="2"/>
      <c r="F228" s="2"/>
    </row>
    <row r="229" spans="5:6" ht="14.25" customHeight="1">
      <c r="E229" s="2"/>
      <c r="F229" s="2"/>
    </row>
    <row r="230" spans="5:6" ht="14.25" customHeight="1">
      <c r="E230" s="2"/>
      <c r="F230" s="2"/>
    </row>
    <row r="231" spans="5:6" ht="14.25" customHeight="1">
      <c r="E231" s="2"/>
      <c r="F231" s="2"/>
    </row>
    <row r="232" spans="5:6" ht="14.25" customHeight="1">
      <c r="E232" s="2"/>
      <c r="F232" s="2"/>
    </row>
    <row r="233" spans="5:6" ht="14.25" customHeight="1">
      <c r="E233" s="2"/>
      <c r="F233" s="2"/>
    </row>
    <row r="234" spans="5:6" ht="14.25" customHeight="1">
      <c r="E234" s="2"/>
      <c r="F234" s="2"/>
    </row>
    <row r="235" spans="5:6" ht="14.25" customHeight="1">
      <c r="E235" s="2"/>
      <c r="F235" s="2"/>
    </row>
    <row r="236" spans="5:6" ht="14.25" customHeight="1">
      <c r="E236" s="2"/>
      <c r="F236" s="2"/>
    </row>
    <row r="237" spans="5:6" ht="14.25" customHeight="1">
      <c r="E237" s="2"/>
      <c r="F237" s="2"/>
    </row>
    <row r="238" spans="5:6" ht="14.25" customHeight="1">
      <c r="E238" s="2"/>
      <c r="F238" s="2"/>
    </row>
    <row r="239" spans="5:6" ht="14.25" customHeight="1">
      <c r="E239" s="2"/>
      <c r="F239" s="2"/>
    </row>
    <row r="240" spans="5:6" ht="14.25" customHeight="1">
      <c r="E240" s="2"/>
      <c r="F240" s="2"/>
    </row>
    <row r="241" spans="5:6" ht="14.25" customHeight="1">
      <c r="E241" s="2"/>
      <c r="F241" s="2"/>
    </row>
    <row r="242" spans="5:6" ht="14.25" customHeight="1">
      <c r="E242" s="2"/>
      <c r="F242" s="2"/>
    </row>
    <row r="243" spans="5:6" ht="14.25" customHeight="1">
      <c r="E243" s="2"/>
      <c r="F243" s="2"/>
    </row>
    <row r="244" spans="5:6" ht="14.25" customHeight="1">
      <c r="E244" s="2"/>
      <c r="F244" s="2"/>
    </row>
    <row r="245" spans="5:6" ht="14.25" customHeight="1">
      <c r="E245" s="2"/>
      <c r="F245" s="2"/>
    </row>
    <row r="246" spans="5:6" ht="14.25" customHeight="1">
      <c r="E246" s="2"/>
      <c r="F246" s="2"/>
    </row>
    <row r="247" spans="5:6" ht="14.25" customHeight="1">
      <c r="E247" s="2"/>
      <c r="F247" s="2"/>
    </row>
    <row r="248" spans="5:6" ht="14.25" customHeight="1">
      <c r="E248" s="2"/>
      <c r="F248" s="2"/>
    </row>
    <row r="249" spans="5:6" ht="14.25" customHeight="1">
      <c r="E249" s="2"/>
      <c r="F249" s="2"/>
    </row>
    <row r="250" spans="5:6" ht="14.25" customHeight="1">
      <c r="E250" s="2"/>
      <c r="F250" s="2"/>
    </row>
    <row r="251" spans="5:6" ht="14.25" customHeight="1">
      <c r="E251" s="2"/>
      <c r="F251" s="2"/>
    </row>
    <row r="252" spans="5:6" ht="14.25" customHeight="1">
      <c r="E252" s="2"/>
      <c r="F252" s="2"/>
    </row>
    <row r="253" spans="5:6" ht="14.25" customHeight="1">
      <c r="E253" s="2"/>
      <c r="F253" s="2"/>
    </row>
    <row r="254" spans="5:6" ht="14.25" customHeight="1">
      <c r="E254" s="2"/>
      <c r="F254" s="2"/>
    </row>
    <row r="255" spans="5:6" ht="14.25" customHeight="1">
      <c r="E255" s="2"/>
      <c r="F255" s="2"/>
    </row>
    <row r="256" spans="5:6" ht="14.25" customHeight="1">
      <c r="E256" s="2"/>
      <c r="F256" s="2"/>
    </row>
    <row r="257" spans="5:6" ht="14.25" customHeight="1">
      <c r="E257" s="2"/>
      <c r="F257" s="2"/>
    </row>
    <row r="258" spans="5:6" ht="14.25" customHeight="1">
      <c r="E258" s="2"/>
      <c r="F258" s="2"/>
    </row>
    <row r="259" spans="5:6" ht="14.25" customHeight="1">
      <c r="E259" s="2"/>
      <c r="F259" s="2"/>
    </row>
    <row r="260" spans="5:6" ht="14.25" customHeight="1">
      <c r="E260" s="2"/>
      <c r="F260" s="2"/>
    </row>
    <row r="261" spans="5:6" ht="14.25" customHeight="1">
      <c r="E261" s="2"/>
      <c r="F261" s="2"/>
    </row>
    <row r="262" spans="5:6" ht="14.25" customHeight="1">
      <c r="E262" s="2"/>
      <c r="F262" s="2"/>
    </row>
    <row r="263" spans="5:6" ht="14.25" customHeight="1">
      <c r="E263" s="2"/>
      <c r="F263" s="2"/>
    </row>
    <row r="264" spans="5:6" ht="14.25" customHeight="1">
      <c r="E264" s="2"/>
      <c r="F264" s="2"/>
    </row>
    <row r="265" spans="5:6" ht="14.25" customHeight="1">
      <c r="E265" s="2"/>
      <c r="F265" s="2"/>
    </row>
    <row r="266" spans="5:6" ht="14.25" customHeight="1">
      <c r="E266" s="2"/>
      <c r="F266" s="2"/>
    </row>
    <row r="267" spans="5:6" ht="14.25" customHeight="1">
      <c r="E267" s="2"/>
      <c r="F267" s="2"/>
    </row>
    <row r="268" spans="5:6" ht="14.25" customHeight="1">
      <c r="E268" s="2"/>
      <c r="F268" s="2"/>
    </row>
    <row r="269" spans="5:6" ht="14.25" customHeight="1">
      <c r="E269" s="2"/>
      <c r="F269" s="2"/>
    </row>
    <row r="270" spans="5:6" ht="14.25" customHeight="1">
      <c r="E270" s="2"/>
      <c r="F270" s="2"/>
    </row>
    <row r="271" spans="5:6" ht="14.25" customHeight="1">
      <c r="E271" s="2"/>
      <c r="F271" s="2"/>
    </row>
    <row r="272" spans="5:6" ht="14.25" customHeight="1">
      <c r="E272" s="2"/>
      <c r="F272" s="2"/>
    </row>
    <row r="273" spans="5:6" ht="14.25" customHeight="1">
      <c r="E273" s="2"/>
      <c r="F273" s="2"/>
    </row>
    <row r="274" spans="5:6" ht="14.25" customHeight="1">
      <c r="E274" s="2"/>
      <c r="F274" s="2"/>
    </row>
    <row r="275" spans="5:6" ht="14.25" customHeight="1">
      <c r="E275" s="2"/>
      <c r="F275" s="2"/>
    </row>
    <row r="276" spans="5:6" ht="14.25" customHeight="1">
      <c r="E276" s="2"/>
      <c r="F276" s="2"/>
    </row>
    <row r="277" spans="5:6" ht="14.25" customHeight="1">
      <c r="E277" s="2"/>
      <c r="F277" s="2"/>
    </row>
    <row r="278" spans="5:6" ht="14.25" customHeight="1">
      <c r="E278" s="2"/>
      <c r="F278" s="2"/>
    </row>
    <row r="279" spans="5:6" ht="14.25" customHeight="1">
      <c r="E279" s="2"/>
      <c r="F279" s="2"/>
    </row>
    <row r="280" spans="5:6" ht="14.25" customHeight="1">
      <c r="E280" s="2"/>
      <c r="F280" s="2"/>
    </row>
    <row r="281" spans="5:6" ht="14.25" customHeight="1">
      <c r="E281" s="2"/>
      <c r="F281" s="2"/>
    </row>
    <row r="282" spans="5:6" ht="14.25" customHeight="1">
      <c r="E282" s="2"/>
      <c r="F282" s="2"/>
    </row>
    <row r="283" spans="5:6" ht="14.25" customHeight="1">
      <c r="E283" s="2"/>
      <c r="F283" s="2"/>
    </row>
    <row r="284" spans="5:6" ht="14.25" customHeight="1">
      <c r="E284" s="2"/>
      <c r="F284" s="2"/>
    </row>
    <row r="285" spans="5:6" ht="14.25" customHeight="1">
      <c r="E285" s="2"/>
      <c r="F285" s="2"/>
    </row>
    <row r="286" spans="5:6" ht="14.25" customHeight="1">
      <c r="E286" s="2"/>
      <c r="F286" s="2"/>
    </row>
    <row r="287" spans="5:6" ht="14.25" customHeight="1">
      <c r="E287" s="2"/>
      <c r="F287" s="2"/>
    </row>
    <row r="288" spans="5:6" ht="14.25" customHeight="1">
      <c r="E288" s="2"/>
      <c r="F288" s="2"/>
    </row>
    <row r="289" spans="5:6" ht="14.25" customHeight="1">
      <c r="E289" s="2"/>
      <c r="F289" s="2"/>
    </row>
    <row r="290" spans="5:6" ht="14.25" customHeight="1">
      <c r="E290" s="2"/>
      <c r="F290" s="2"/>
    </row>
    <row r="291" spans="5:6" ht="14.25" customHeight="1">
      <c r="E291" s="2"/>
      <c r="F291" s="2"/>
    </row>
    <row r="292" spans="5:6" ht="14.25" customHeight="1">
      <c r="E292" s="2"/>
      <c r="F292" s="2"/>
    </row>
    <row r="293" spans="5:6" ht="14.25" customHeight="1">
      <c r="E293" s="2"/>
      <c r="F293" s="2"/>
    </row>
    <row r="294" spans="5:6" ht="14.25" customHeight="1">
      <c r="E294" s="2"/>
      <c r="F294" s="2"/>
    </row>
    <row r="295" spans="5:6" ht="14.25" customHeight="1">
      <c r="E295" s="2"/>
      <c r="F295" s="2"/>
    </row>
    <row r="296" spans="5:6" ht="14.25" customHeight="1">
      <c r="E296" s="2"/>
      <c r="F296" s="2"/>
    </row>
    <row r="297" spans="5:6" ht="14.25" customHeight="1">
      <c r="E297" s="2"/>
      <c r="F297" s="2"/>
    </row>
    <row r="298" spans="5:6" ht="14.25" customHeight="1">
      <c r="E298" s="2"/>
      <c r="F298" s="2"/>
    </row>
    <row r="299" spans="5:6" ht="14.25" customHeight="1">
      <c r="E299" s="2"/>
      <c r="F299" s="2"/>
    </row>
    <row r="300" spans="5:6" ht="14.25" customHeight="1">
      <c r="E300" s="2"/>
      <c r="F300" s="2"/>
    </row>
    <row r="301" spans="5:6" ht="14.25" customHeight="1">
      <c r="E301" s="2"/>
      <c r="F301" s="2"/>
    </row>
    <row r="302" spans="5:6" ht="14.25" customHeight="1">
      <c r="E302" s="2"/>
      <c r="F302" s="2"/>
    </row>
    <row r="303" spans="5:6" ht="14.25" customHeight="1">
      <c r="E303" s="2"/>
      <c r="F303" s="2"/>
    </row>
    <row r="304" spans="5:6" ht="14.25" customHeight="1">
      <c r="E304" s="2"/>
      <c r="F304" s="2"/>
    </row>
    <row r="305" spans="5:6" ht="14.25" customHeight="1">
      <c r="E305" s="2"/>
      <c r="F305" s="2"/>
    </row>
    <row r="306" spans="5:6" ht="14.25" customHeight="1">
      <c r="E306" s="2"/>
      <c r="F306" s="2"/>
    </row>
    <row r="307" spans="5:6" ht="14.25" customHeight="1">
      <c r="E307" s="2"/>
      <c r="F307" s="2"/>
    </row>
    <row r="308" spans="5:6" ht="14.25" customHeight="1">
      <c r="E308" s="2"/>
      <c r="F308" s="2"/>
    </row>
    <row r="309" spans="5:6" ht="14.25" customHeight="1">
      <c r="E309" s="2"/>
      <c r="F309" s="2"/>
    </row>
    <row r="310" spans="5:6" ht="14.25" customHeight="1">
      <c r="E310" s="2"/>
      <c r="F310" s="2"/>
    </row>
    <row r="311" spans="5:6" ht="14.25" customHeight="1">
      <c r="E311" s="2"/>
      <c r="F311" s="2"/>
    </row>
    <row r="312" spans="5:6" ht="14.25" customHeight="1">
      <c r="E312" s="2"/>
      <c r="F312" s="2"/>
    </row>
    <row r="313" spans="5:6" ht="14.25" customHeight="1">
      <c r="E313" s="2"/>
      <c r="F313" s="2"/>
    </row>
    <row r="314" spans="5:6" ht="14.25" customHeight="1">
      <c r="E314" s="2"/>
      <c r="F314" s="2"/>
    </row>
    <row r="315" spans="5:6" ht="14.25" customHeight="1">
      <c r="E315" s="2"/>
      <c r="F315" s="2"/>
    </row>
    <row r="316" spans="5:6" ht="14.25" customHeight="1">
      <c r="E316" s="2"/>
      <c r="F316" s="2"/>
    </row>
    <row r="317" spans="5:6" ht="14.25" customHeight="1">
      <c r="E317" s="2"/>
      <c r="F317" s="2"/>
    </row>
    <row r="318" spans="5:6" ht="14.25" customHeight="1">
      <c r="E318" s="2"/>
      <c r="F318" s="2"/>
    </row>
    <row r="319" spans="5:6" ht="14.25" customHeight="1">
      <c r="E319" s="2"/>
      <c r="F319" s="2"/>
    </row>
    <row r="320" spans="5:6" ht="14.25" customHeight="1">
      <c r="E320" s="2"/>
      <c r="F320" s="2"/>
    </row>
    <row r="321" spans="5:6" ht="14.25" customHeight="1">
      <c r="E321" s="2"/>
      <c r="F321" s="2"/>
    </row>
    <row r="322" spans="5:6" ht="14.25" customHeight="1">
      <c r="E322" s="2"/>
      <c r="F322" s="2"/>
    </row>
    <row r="323" spans="5:6" ht="14.25" customHeight="1">
      <c r="E323" s="2"/>
      <c r="F323" s="2"/>
    </row>
    <row r="324" spans="5:6" ht="14.25" customHeight="1">
      <c r="E324" s="2"/>
      <c r="F324" s="2"/>
    </row>
    <row r="325" spans="5:6" ht="14.25" customHeight="1">
      <c r="E325" s="2"/>
      <c r="F325" s="2"/>
    </row>
    <row r="326" spans="5:6" ht="14.25" customHeight="1">
      <c r="E326" s="2"/>
      <c r="F326" s="2"/>
    </row>
    <row r="327" spans="5:6" ht="14.25" customHeight="1">
      <c r="E327" s="2"/>
      <c r="F327" s="2"/>
    </row>
    <row r="328" spans="5:6" ht="14.25" customHeight="1">
      <c r="E328" s="2"/>
      <c r="F328" s="2"/>
    </row>
    <row r="329" spans="5:6" ht="14.25" customHeight="1">
      <c r="E329" s="2"/>
      <c r="F329" s="2"/>
    </row>
    <row r="330" spans="5:6" ht="14.25" customHeight="1">
      <c r="E330" s="2"/>
      <c r="F330" s="2"/>
    </row>
    <row r="331" spans="5:6" ht="14.25" customHeight="1">
      <c r="E331" s="2"/>
      <c r="F331" s="2"/>
    </row>
    <row r="332" spans="5:6" ht="14.25" customHeight="1">
      <c r="E332" s="2"/>
      <c r="F332" s="2"/>
    </row>
    <row r="333" spans="5:6" ht="14.25" customHeight="1">
      <c r="E333" s="2"/>
      <c r="F333" s="2"/>
    </row>
    <row r="334" spans="5:6" ht="14.25" customHeight="1">
      <c r="E334" s="2"/>
      <c r="F334" s="2"/>
    </row>
    <row r="335" spans="5:6" ht="14.25" customHeight="1">
      <c r="E335" s="2"/>
      <c r="F335" s="2"/>
    </row>
    <row r="336" spans="5:6" ht="14.25" customHeight="1">
      <c r="E336" s="2"/>
      <c r="F336" s="2"/>
    </row>
    <row r="337" spans="5:6" ht="14.25" customHeight="1">
      <c r="E337" s="2"/>
      <c r="F337" s="2"/>
    </row>
    <row r="338" spans="5:6" ht="14.25" customHeight="1">
      <c r="E338" s="2"/>
      <c r="F338" s="2"/>
    </row>
    <row r="339" spans="5:6" ht="14.25" customHeight="1">
      <c r="E339" s="2"/>
      <c r="F339" s="2"/>
    </row>
    <row r="340" spans="5:6" ht="14.25" customHeight="1">
      <c r="E340" s="2"/>
      <c r="F340" s="2"/>
    </row>
    <row r="341" spans="5:6" ht="14.25" customHeight="1">
      <c r="E341" s="2"/>
      <c r="F341" s="2"/>
    </row>
    <row r="342" spans="5:6" ht="14.25" customHeight="1">
      <c r="E342" s="2"/>
      <c r="F342" s="2"/>
    </row>
    <row r="343" spans="5:6" ht="14.25" customHeight="1">
      <c r="E343" s="2"/>
      <c r="F343" s="2"/>
    </row>
    <row r="344" spans="5:6" ht="14.25" customHeight="1">
      <c r="E344" s="2"/>
      <c r="F344" s="2"/>
    </row>
    <row r="345" spans="5:6" ht="14.25" customHeight="1">
      <c r="E345" s="2"/>
      <c r="F345" s="2"/>
    </row>
    <row r="346" spans="5:6" ht="14.25" customHeight="1">
      <c r="E346" s="2"/>
      <c r="F346" s="2"/>
    </row>
    <row r="347" spans="5:6" ht="14.25" customHeight="1">
      <c r="E347" s="2"/>
      <c r="F347" s="2"/>
    </row>
    <row r="348" spans="5:6" ht="14.25" customHeight="1">
      <c r="E348" s="2"/>
      <c r="F348" s="2"/>
    </row>
    <row r="349" spans="5:6" ht="14.25" customHeight="1">
      <c r="E349" s="2"/>
      <c r="F349" s="2"/>
    </row>
    <row r="350" spans="5:6" ht="14.25" customHeight="1">
      <c r="E350" s="2"/>
      <c r="F350" s="2"/>
    </row>
    <row r="351" spans="5:6" ht="14.25" customHeight="1">
      <c r="E351" s="2"/>
      <c r="F351" s="2"/>
    </row>
    <row r="352" spans="5:6" ht="14.25" customHeight="1">
      <c r="E352" s="2"/>
      <c r="F352" s="2"/>
    </row>
    <row r="353" spans="5:6" ht="14.25" customHeight="1">
      <c r="E353" s="2"/>
      <c r="F353" s="2"/>
    </row>
    <row r="354" spans="5:6" ht="14.25" customHeight="1">
      <c r="E354" s="2"/>
      <c r="F354" s="2"/>
    </row>
    <row r="355" spans="5:6" ht="14.25" customHeight="1">
      <c r="E355" s="2"/>
      <c r="F355" s="2"/>
    </row>
    <row r="356" spans="5:6" ht="14.25" customHeight="1">
      <c r="E356" s="2"/>
      <c r="F356" s="2"/>
    </row>
    <row r="357" spans="5:6" ht="14.25" customHeight="1">
      <c r="E357" s="2"/>
      <c r="F357" s="2"/>
    </row>
    <row r="358" spans="5:6" ht="14.25" customHeight="1">
      <c r="E358" s="2"/>
      <c r="F358" s="2"/>
    </row>
    <row r="359" spans="5:6" ht="14.25" customHeight="1">
      <c r="E359" s="2"/>
      <c r="F359" s="2"/>
    </row>
    <row r="360" spans="5:6" ht="14.25" customHeight="1">
      <c r="E360" s="2"/>
      <c r="F360" s="2"/>
    </row>
    <row r="361" spans="5:6" ht="14.25" customHeight="1">
      <c r="E361" s="2"/>
      <c r="F361" s="2"/>
    </row>
    <row r="362" spans="5:6" ht="14.25" customHeight="1">
      <c r="E362" s="2"/>
      <c r="F362" s="2"/>
    </row>
    <row r="363" spans="5:6" ht="14.25" customHeight="1">
      <c r="E363" s="2"/>
      <c r="F363" s="2"/>
    </row>
    <row r="364" spans="5:6" ht="14.25" customHeight="1">
      <c r="E364" s="2"/>
      <c r="F364" s="2"/>
    </row>
    <row r="365" spans="5:6" ht="14.25" customHeight="1">
      <c r="E365" s="2"/>
      <c r="F365" s="2"/>
    </row>
    <row r="366" spans="5:6" ht="14.25" customHeight="1">
      <c r="E366" s="2"/>
      <c r="F366" s="2"/>
    </row>
    <row r="367" spans="5:6" ht="14.25" customHeight="1">
      <c r="E367" s="2"/>
      <c r="F367" s="2"/>
    </row>
    <row r="368" spans="5:6" ht="14.25" customHeight="1">
      <c r="E368" s="2"/>
      <c r="F368" s="2"/>
    </row>
    <row r="369" spans="5:6" ht="14.25" customHeight="1">
      <c r="E369" s="2"/>
      <c r="F369" s="2"/>
    </row>
    <row r="370" spans="5:6" ht="14.25" customHeight="1">
      <c r="E370" s="2"/>
      <c r="F370" s="2"/>
    </row>
    <row r="371" spans="5:6" ht="14.25" customHeight="1">
      <c r="E371" s="2"/>
      <c r="F371" s="2"/>
    </row>
    <row r="372" spans="5:6" ht="14.25" customHeight="1">
      <c r="E372" s="2"/>
      <c r="F372" s="2"/>
    </row>
    <row r="373" spans="5:6" ht="14.25" customHeight="1">
      <c r="E373" s="2"/>
      <c r="F373" s="2"/>
    </row>
    <row r="374" spans="5:6" ht="14.25" customHeight="1">
      <c r="E374" s="2"/>
      <c r="F374" s="2"/>
    </row>
    <row r="375" spans="5:6" ht="14.25" customHeight="1">
      <c r="E375" s="2"/>
      <c r="F375" s="2"/>
    </row>
    <row r="376" spans="5:6" ht="14.25" customHeight="1">
      <c r="E376" s="2"/>
      <c r="F376" s="2"/>
    </row>
    <row r="377" spans="5:6" ht="14.25" customHeight="1">
      <c r="E377" s="2"/>
      <c r="F377" s="2"/>
    </row>
    <row r="378" spans="5:6" ht="14.25" customHeight="1">
      <c r="E378" s="2"/>
      <c r="F378" s="2"/>
    </row>
    <row r="379" spans="5:6" ht="14.25" customHeight="1">
      <c r="E379" s="2"/>
      <c r="F379" s="2"/>
    </row>
    <row r="380" spans="5:6" ht="14.25" customHeight="1">
      <c r="E380" s="2"/>
      <c r="F380" s="2"/>
    </row>
    <row r="381" spans="5:6" ht="14.25" customHeight="1">
      <c r="E381" s="2"/>
      <c r="F381" s="2"/>
    </row>
    <row r="382" spans="5:6" ht="14.25" customHeight="1">
      <c r="E382" s="2"/>
      <c r="F382" s="2"/>
    </row>
    <row r="383" spans="5:6" ht="14.25" customHeight="1">
      <c r="E383" s="2"/>
      <c r="F383" s="2"/>
    </row>
    <row r="384" spans="5:6" ht="14.25" customHeight="1">
      <c r="E384" s="2"/>
      <c r="F384" s="2"/>
    </row>
    <row r="385" spans="5:6" ht="14.25" customHeight="1">
      <c r="E385" s="2"/>
      <c r="F385" s="2"/>
    </row>
    <row r="386" spans="5:6" ht="14.25" customHeight="1">
      <c r="E386" s="2"/>
      <c r="F386" s="2"/>
    </row>
    <row r="387" spans="5:6" ht="14.25" customHeight="1">
      <c r="E387" s="2"/>
      <c r="F387" s="2"/>
    </row>
    <row r="388" spans="5:6" ht="14.25" customHeight="1">
      <c r="E388" s="2"/>
      <c r="F388" s="2"/>
    </row>
    <row r="389" spans="5:6" ht="14.25" customHeight="1">
      <c r="E389" s="2"/>
      <c r="F389" s="2"/>
    </row>
    <row r="390" spans="5:6" ht="14.25" customHeight="1">
      <c r="E390" s="2"/>
      <c r="F390" s="2"/>
    </row>
    <row r="391" spans="5:6" ht="14.25" customHeight="1">
      <c r="E391" s="2"/>
      <c r="F391" s="2"/>
    </row>
    <row r="392" spans="5:6" ht="14.25" customHeight="1">
      <c r="E392" s="2"/>
      <c r="F392" s="2"/>
    </row>
    <row r="393" spans="5:6" ht="14.25" customHeight="1">
      <c r="E393" s="2"/>
      <c r="F393" s="2"/>
    </row>
    <row r="394" spans="5:6" ht="14.25" customHeight="1">
      <c r="E394" s="2"/>
      <c r="F394" s="2"/>
    </row>
    <row r="395" spans="5:6" ht="14.25" customHeight="1">
      <c r="E395" s="2"/>
      <c r="F395" s="2"/>
    </row>
    <row r="396" spans="5:6" ht="14.25" customHeight="1">
      <c r="E396" s="2"/>
      <c r="F396" s="2"/>
    </row>
    <row r="397" spans="5:6" ht="14.25" customHeight="1">
      <c r="E397" s="2"/>
      <c r="F397" s="2"/>
    </row>
    <row r="398" spans="5:6" ht="14.25" customHeight="1">
      <c r="E398" s="2"/>
      <c r="F398" s="2"/>
    </row>
    <row r="399" spans="5:6" ht="14.25" customHeight="1">
      <c r="E399" s="2"/>
      <c r="F399" s="2"/>
    </row>
    <row r="400" spans="5:6" ht="14.25" customHeight="1">
      <c r="E400" s="2"/>
      <c r="F400" s="2"/>
    </row>
    <row r="401" spans="5:6" ht="14.25" customHeight="1">
      <c r="E401" s="2"/>
      <c r="F401" s="2"/>
    </row>
    <row r="402" spans="5:6" ht="14.25" customHeight="1">
      <c r="E402" s="2"/>
      <c r="F402" s="2"/>
    </row>
    <row r="403" spans="5:6" ht="14.25" customHeight="1">
      <c r="E403" s="2"/>
      <c r="F403" s="2"/>
    </row>
    <row r="404" spans="5:6" ht="14.25" customHeight="1">
      <c r="E404" s="2"/>
      <c r="F404" s="2"/>
    </row>
    <row r="405" spans="5:6" ht="14.25" customHeight="1">
      <c r="E405" s="2"/>
      <c r="F405" s="2"/>
    </row>
    <row r="406" spans="5:6" ht="14.25" customHeight="1">
      <c r="E406" s="2"/>
      <c r="F406" s="2"/>
    </row>
    <row r="407" spans="5:6" ht="14.25" customHeight="1">
      <c r="E407" s="2"/>
      <c r="F407" s="2"/>
    </row>
    <row r="408" spans="5:6" ht="14.25" customHeight="1">
      <c r="E408" s="2"/>
      <c r="F408" s="2"/>
    </row>
    <row r="409" spans="5:6" ht="14.25" customHeight="1">
      <c r="E409" s="2"/>
      <c r="F409" s="2"/>
    </row>
    <row r="410" spans="5:6" ht="14.25" customHeight="1">
      <c r="E410" s="2"/>
      <c r="F410" s="2"/>
    </row>
    <row r="411" spans="5:6" ht="14.25" customHeight="1">
      <c r="E411" s="2"/>
      <c r="F411" s="2"/>
    </row>
    <row r="412" spans="5:6" ht="14.25" customHeight="1">
      <c r="E412" s="2"/>
      <c r="F412" s="2"/>
    </row>
    <row r="413" spans="5:6" ht="14.25" customHeight="1">
      <c r="E413" s="2"/>
      <c r="F413" s="2"/>
    </row>
    <row r="414" spans="5:6" ht="14.25" customHeight="1">
      <c r="E414" s="2"/>
      <c r="F414" s="2"/>
    </row>
    <row r="415" spans="5:6" ht="14.25" customHeight="1">
      <c r="E415" s="2"/>
      <c r="F415" s="2"/>
    </row>
    <row r="416" spans="5:6" ht="14.25" customHeight="1">
      <c r="E416" s="2"/>
      <c r="F416" s="2"/>
    </row>
    <row r="417" spans="5:6" ht="14.25" customHeight="1">
      <c r="E417" s="2"/>
      <c r="F417" s="2"/>
    </row>
    <row r="418" spans="5:6" ht="14.25" customHeight="1">
      <c r="E418" s="2"/>
      <c r="F418" s="2"/>
    </row>
    <row r="419" spans="5:6" ht="14.25" customHeight="1">
      <c r="E419" s="2"/>
      <c r="F419" s="2"/>
    </row>
    <row r="420" spans="5:6" ht="14.25" customHeight="1">
      <c r="E420" s="2"/>
      <c r="F420" s="2"/>
    </row>
    <row r="421" spans="5:6" ht="14.25" customHeight="1">
      <c r="E421" s="2"/>
      <c r="F421" s="2"/>
    </row>
    <row r="422" spans="5:6" ht="14.25" customHeight="1">
      <c r="E422" s="2"/>
      <c r="F422" s="2"/>
    </row>
    <row r="423" spans="5:6" ht="14.25" customHeight="1">
      <c r="E423" s="2"/>
      <c r="F423" s="2"/>
    </row>
    <row r="424" spans="5:6" ht="14.25" customHeight="1">
      <c r="E424" s="2"/>
      <c r="F424" s="2"/>
    </row>
    <row r="425" spans="5:6" ht="14.25" customHeight="1">
      <c r="E425" s="2"/>
      <c r="F425" s="2"/>
    </row>
    <row r="426" spans="5:6" ht="14.25" customHeight="1">
      <c r="E426" s="2"/>
      <c r="F426" s="2"/>
    </row>
    <row r="427" spans="5:6" ht="14.25" customHeight="1">
      <c r="E427" s="2"/>
      <c r="F427" s="2"/>
    </row>
    <row r="428" spans="5:6" ht="14.25" customHeight="1">
      <c r="E428" s="2"/>
      <c r="F428" s="2"/>
    </row>
    <row r="429" spans="5:6" ht="14.25" customHeight="1">
      <c r="E429" s="2"/>
      <c r="F429" s="2"/>
    </row>
    <row r="430" spans="5:6" ht="14.25" customHeight="1">
      <c r="E430" s="2"/>
      <c r="F430" s="2"/>
    </row>
    <row r="431" spans="5:6" ht="14.25" customHeight="1">
      <c r="E431" s="2"/>
      <c r="F431" s="2"/>
    </row>
    <row r="432" spans="5:6" ht="14.25" customHeight="1">
      <c r="E432" s="2"/>
      <c r="F432" s="2"/>
    </row>
    <row r="433" spans="5:6" ht="14.25" customHeight="1">
      <c r="E433" s="2"/>
      <c r="F433" s="2"/>
    </row>
    <row r="434" spans="5:6" ht="14.25" customHeight="1">
      <c r="E434" s="2"/>
      <c r="F434" s="2"/>
    </row>
    <row r="435" spans="5:6" ht="14.25" customHeight="1">
      <c r="E435" s="2"/>
      <c r="F435" s="2"/>
    </row>
    <row r="436" spans="5:6" ht="14.25" customHeight="1">
      <c r="E436" s="2"/>
      <c r="F436" s="2"/>
    </row>
    <row r="437" spans="5:6" ht="14.25" customHeight="1">
      <c r="E437" s="2"/>
      <c r="F437" s="2"/>
    </row>
    <row r="438" spans="5:6" ht="14.25" customHeight="1">
      <c r="E438" s="2"/>
      <c r="F438" s="2"/>
    </row>
    <row r="439" spans="5:6" ht="14.25" customHeight="1">
      <c r="E439" s="2"/>
      <c r="F439" s="2"/>
    </row>
    <row r="440" spans="5:6" ht="14.25" customHeight="1">
      <c r="E440" s="2"/>
      <c r="F440" s="2"/>
    </row>
    <row r="441" spans="5:6" ht="14.25" customHeight="1">
      <c r="E441" s="2"/>
      <c r="F441" s="2"/>
    </row>
    <row r="442" spans="5:6" ht="14.25" customHeight="1">
      <c r="E442" s="2"/>
      <c r="F442" s="2"/>
    </row>
    <row r="443" spans="5:6" ht="14.25" customHeight="1">
      <c r="E443" s="2"/>
      <c r="F443" s="2"/>
    </row>
    <row r="444" spans="5:6" ht="14.25" customHeight="1">
      <c r="E444" s="2"/>
      <c r="F444" s="2"/>
    </row>
    <row r="445" spans="5:6" ht="14.25" customHeight="1">
      <c r="E445" s="2"/>
      <c r="F445" s="2"/>
    </row>
    <row r="446" spans="5:6" ht="14.25" customHeight="1">
      <c r="E446" s="2"/>
      <c r="F446" s="2"/>
    </row>
    <row r="447" spans="5:6" ht="14.25" customHeight="1">
      <c r="E447" s="2"/>
      <c r="F447" s="2"/>
    </row>
    <row r="448" spans="5:6" ht="14.25" customHeight="1">
      <c r="E448" s="2"/>
      <c r="F448" s="2"/>
    </row>
    <row r="449" spans="5:6" ht="14.25" customHeight="1">
      <c r="E449" s="2"/>
      <c r="F449" s="2"/>
    </row>
    <row r="450" spans="5:6" ht="14.25" customHeight="1">
      <c r="E450" s="2"/>
      <c r="F450" s="2"/>
    </row>
    <row r="451" spans="5:6" ht="14.25" customHeight="1">
      <c r="E451" s="2"/>
      <c r="F451" s="2"/>
    </row>
    <row r="452" spans="5:6" ht="14.25" customHeight="1">
      <c r="E452" s="2"/>
      <c r="F452" s="2"/>
    </row>
    <row r="453" spans="5:6" ht="14.25" customHeight="1">
      <c r="E453" s="2"/>
      <c r="F453" s="2"/>
    </row>
    <row r="454" spans="5:6" ht="14.25" customHeight="1">
      <c r="E454" s="2"/>
      <c r="F454" s="2"/>
    </row>
    <row r="455" spans="5:6" ht="14.25" customHeight="1">
      <c r="E455" s="2"/>
      <c r="F455" s="2"/>
    </row>
    <row r="456" spans="5:6" ht="14.25" customHeight="1">
      <c r="E456" s="2"/>
      <c r="F456" s="2"/>
    </row>
    <row r="457" spans="5:6" ht="14.25" customHeight="1">
      <c r="E457" s="2"/>
      <c r="F457" s="2"/>
    </row>
    <row r="458" spans="5:6" ht="14.25" customHeight="1">
      <c r="E458" s="2"/>
      <c r="F458" s="2"/>
    </row>
    <row r="459" spans="5:6" ht="14.25" customHeight="1">
      <c r="E459" s="2"/>
      <c r="F459" s="2"/>
    </row>
    <row r="460" spans="5:6" ht="14.25" customHeight="1">
      <c r="E460" s="2"/>
      <c r="F460" s="2"/>
    </row>
    <row r="461" spans="5:6" ht="14.25" customHeight="1">
      <c r="E461" s="2"/>
      <c r="F461" s="2"/>
    </row>
    <row r="462" spans="5:6" ht="14.25" customHeight="1">
      <c r="E462" s="2"/>
      <c r="F462" s="2"/>
    </row>
    <row r="463" spans="5:6" ht="14.25" customHeight="1">
      <c r="E463" s="2"/>
      <c r="F463" s="2"/>
    </row>
    <row r="464" spans="5:6" ht="14.25" customHeight="1">
      <c r="E464" s="2"/>
      <c r="F464" s="2"/>
    </row>
    <row r="465" spans="5:6" ht="14.25" customHeight="1">
      <c r="E465" s="2"/>
      <c r="F465" s="2"/>
    </row>
    <row r="466" spans="5:6" ht="14.25" customHeight="1">
      <c r="E466" s="2"/>
      <c r="F466" s="2"/>
    </row>
    <row r="467" spans="5:6" ht="14.25" customHeight="1">
      <c r="E467" s="2"/>
      <c r="F467" s="2"/>
    </row>
    <row r="468" spans="5:6" ht="14.25" customHeight="1">
      <c r="E468" s="2"/>
      <c r="F468" s="2"/>
    </row>
    <row r="469" spans="5:6" ht="14.25" customHeight="1">
      <c r="E469" s="2"/>
      <c r="F469" s="2"/>
    </row>
    <row r="470" spans="5:6" ht="14.25" customHeight="1">
      <c r="E470" s="2"/>
      <c r="F470" s="2"/>
    </row>
    <row r="471" spans="5:6" ht="14.25" customHeight="1">
      <c r="E471" s="2"/>
      <c r="F471" s="2"/>
    </row>
    <row r="472" spans="5:6" ht="14.25" customHeight="1">
      <c r="E472" s="2"/>
      <c r="F472" s="2"/>
    </row>
    <row r="473" spans="5:6" ht="14.25" customHeight="1">
      <c r="E473" s="2"/>
      <c r="F473" s="2"/>
    </row>
    <row r="474" spans="5:6" ht="14.25" customHeight="1">
      <c r="E474" s="2"/>
      <c r="F474" s="2"/>
    </row>
    <row r="475" spans="5:6" ht="14.25" customHeight="1">
      <c r="E475" s="2"/>
      <c r="F475" s="2"/>
    </row>
    <row r="476" spans="5:6" ht="14.25" customHeight="1">
      <c r="E476" s="2"/>
      <c r="F476" s="2"/>
    </row>
    <row r="477" spans="5:6" ht="14.25" customHeight="1">
      <c r="E477" s="2"/>
      <c r="F477" s="2"/>
    </row>
    <row r="478" spans="5:6" ht="14.25" customHeight="1">
      <c r="E478" s="2"/>
      <c r="F478" s="2"/>
    </row>
    <row r="479" spans="5:6" ht="14.25" customHeight="1">
      <c r="E479" s="2"/>
      <c r="F479" s="2"/>
    </row>
    <row r="480" spans="5:6" ht="14.25" customHeight="1">
      <c r="E480" s="2"/>
      <c r="F480" s="2"/>
    </row>
    <row r="481" spans="5:6" ht="14.25" customHeight="1">
      <c r="E481" s="2"/>
      <c r="F481" s="2"/>
    </row>
    <row r="482" spans="5:6" ht="14.25" customHeight="1">
      <c r="E482" s="2"/>
      <c r="F482" s="2"/>
    </row>
    <row r="483" spans="5:6" ht="14.25" customHeight="1">
      <c r="E483" s="2"/>
      <c r="F483" s="2"/>
    </row>
    <row r="484" spans="5:6" ht="14.25" customHeight="1">
      <c r="E484" s="2"/>
      <c r="F484" s="2"/>
    </row>
    <row r="485" spans="5:6" ht="14.25" customHeight="1">
      <c r="E485" s="2"/>
      <c r="F485" s="2"/>
    </row>
    <row r="486" spans="5:6" ht="14.25" customHeight="1">
      <c r="E486" s="2"/>
      <c r="F486" s="2"/>
    </row>
    <row r="487" spans="5:6" ht="14.25" customHeight="1">
      <c r="E487" s="2"/>
      <c r="F487" s="2"/>
    </row>
    <row r="488" spans="5:6" ht="14.25" customHeight="1">
      <c r="E488" s="2"/>
      <c r="F488" s="2"/>
    </row>
    <row r="489" spans="5:6" ht="14.25" customHeight="1">
      <c r="E489" s="2"/>
      <c r="F489" s="2"/>
    </row>
    <row r="490" spans="5:6" ht="14.25" customHeight="1">
      <c r="E490" s="2"/>
      <c r="F490" s="2"/>
    </row>
    <row r="491" spans="5:6" ht="14.25" customHeight="1">
      <c r="E491" s="2"/>
      <c r="F491" s="2"/>
    </row>
    <row r="492" spans="5:6" ht="14.25" customHeight="1">
      <c r="E492" s="2"/>
      <c r="F492" s="2"/>
    </row>
    <row r="493" spans="5:6" ht="14.25" customHeight="1">
      <c r="E493" s="2"/>
      <c r="F493" s="2"/>
    </row>
    <row r="494" spans="5:6" ht="14.25" customHeight="1">
      <c r="E494" s="2"/>
      <c r="F494" s="2"/>
    </row>
    <row r="495" spans="5:6" ht="14.25" customHeight="1">
      <c r="E495" s="2"/>
      <c r="F495" s="2"/>
    </row>
    <row r="496" spans="5:6" ht="14.25" customHeight="1">
      <c r="E496" s="2"/>
      <c r="F496" s="2"/>
    </row>
    <row r="497" spans="5:6" ht="14.25" customHeight="1">
      <c r="E497" s="2"/>
      <c r="F497" s="2"/>
    </row>
    <row r="498" spans="5:6" ht="14.25" customHeight="1">
      <c r="E498" s="2"/>
      <c r="F498" s="2"/>
    </row>
    <row r="499" spans="5:6" ht="14.25" customHeight="1">
      <c r="E499" s="2"/>
      <c r="F499" s="2"/>
    </row>
    <row r="500" spans="5:6" ht="14.25" customHeight="1">
      <c r="E500" s="2"/>
      <c r="F500" s="2"/>
    </row>
    <row r="501" spans="5:6" ht="14.25" customHeight="1">
      <c r="E501" s="2"/>
      <c r="F501" s="2"/>
    </row>
    <row r="502" spans="5:6" ht="14.25" customHeight="1">
      <c r="E502" s="2"/>
      <c r="F502" s="2"/>
    </row>
    <row r="503" spans="5:6" ht="14.25" customHeight="1">
      <c r="E503" s="2"/>
      <c r="F503" s="2"/>
    </row>
    <row r="504" spans="5:6" ht="14.25" customHeight="1">
      <c r="E504" s="2"/>
      <c r="F504" s="2"/>
    </row>
    <row r="505" spans="5:6" ht="14.25" customHeight="1">
      <c r="E505" s="2"/>
      <c r="F505" s="2"/>
    </row>
    <row r="506" spans="5:6" ht="14.25" customHeight="1">
      <c r="E506" s="2"/>
      <c r="F506" s="2"/>
    </row>
    <row r="507" spans="5:6" ht="14.25" customHeight="1">
      <c r="E507" s="2"/>
      <c r="F507" s="2"/>
    </row>
    <row r="508" spans="5:6" ht="14.25" customHeight="1">
      <c r="E508" s="2"/>
      <c r="F508" s="2"/>
    </row>
    <row r="509" spans="5:6" ht="14.25" customHeight="1">
      <c r="E509" s="2"/>
      <c r="F509" s="2"/>
    </row>
    <row r="510" spans="5:6" ht="14.25" customHeight="1">
      <c r="E510" s="2"/>
      <c r="F510" s="2"/>
    </row>
    <row r="511" spans="5:6" ht="14.25" customHeight="1">
      <c r="E511" s="2"/>
      <c r="F511" s="2"/>
    </row>
    <row r="512" spans="5:6" ht="14.25" customHeight="1">
      <c r="E512" s="2"/>
      <c r="F512" s="2"/>
    </row>
    <row r="513" spans="5:6" ht="14.25" customHeight="1">
      <c r="E513" s="2"/>
      <c r="F513" s="2"/>
    </row>
    <row r="514" spans="5:6" ht="14.25" customHeight="1">
      <c r="E514" s="2"/>
      <c r="F514" s="2"/>
    </row>
    <row r="515" spans="5:6" ht="14.25" customHeight="1">
      <c r="E515" s="2"/>
      <c r="F515" s="2"/>
    </row>
    <row r="516" spans="5:6" ht="14.25" customHeight="1">
      <c r="E516" s="2"/>
      <c r="F516" s="2"/>
    </row>
    <row r="517" spans="5:6" ht="14.25" customHeight="1">
      <c r="E517" s="2"/>
      <c r="F517" s="2"/>
    </row>
    <row r="518" spans="5:6" ht="14.25" customHeight="1">
      <c r="E518" s="2"/>
      <c r="F518" s="2"/>
    </row>
    <row r="519" spans="5:6" ht="14.25" customHeight="1">
      <c r="E519" s="2"/>
      <c r="F519" s="2"/>
    </row>
    <row r="520" spans="5:6" ht="14.25" customHeight="1">
      <c r="E520" s="2"/>
      <c r="F520" s="2"/>
    </row>
    <row r="521" spans="5:6" ht="14.25" customHeight="1">
      <c r="E521" s="2"/>
      <c r="F521" s="2"/>
    </row>
    <row r="522" spans="5:6" ht="14.25" customHeight="1">
      <c r="E522" s="2"/>
      <c r="F522" s="2"/>
    </row>
    <row r="523" spans="5:6" ht="14.25" customHeight="1">
      <c r="E523" s="2"/>
      <c r="F523" s="2"/>
    </row>
    <row r="524" spans="5:6" ht="14.25" customHeight="1">
      <c r="E524" s="2"/>
      <c r="F524" s="2"/>
    </row>
    <row r="525" spans="5:6" ht="14.25" customHeight="1">
      <c r="E525" s="2"/>
      <c r="F525" s="2"/>
    </row>
    <row r="526" spans="5:6" ht="14.25" customHeight="1">
      <c r="E526" s="2"/>
      <c r="F526" s="2"/>
    </row>
    <row r="527" spans="5:6" ht="14.25" customHeight="1">
      <c r="E527" s="2"/>
      <c r="F527" s="2"/>
    </row>
    <row r="528" spans="5:6" ht="14.25" customHeight="1">
      <c r="E528" s="2"/>
      <c r="F528" s="2"/>
    </row>
    <row r="529" spans="5:6" ht="14.25" customHeight="1">
      <c r="E529" s="2"/>
      <c r="F529" s="2"/>
    </row>
    <row r="530" spans="5:6" ht="14.25" customHeight="1">
      <c r="E530" s="2"/>
      <c r="F530" s="2"/>
    </row>
    <row r="531" spans="5:6" ht="14.25" customHeight="1">
      <c r="E531" s="2"/>
      <c r="F531" s="2"/>
    </row>
    <row r="532" spans="5:6" ht="14.25" customHeight="1">
      <c r="E532" s="2"/>
      <c r="F532" s="2"/>
    </row>
    <row r="533" spans="5:6" ht="14.25" customHeight="1">
      <c r="E533" s="2"/>
      <c r="F533" s="2"/>
    </row>
    <row r="534" spans="5:6" ht="14.25" customHeight="1">
      <c r="E534" s="2"/>
      <c r="F534" s="2"/>
    </row>
    <row r="535" spans="5:6" ht="14.25" customHeight="1">
      <c r="E535" s="2"/>
      <c r="F535" s="2"/>
    </row>
    <row r="536" spans="5:6" ht="14.25" customHeight="1">
      <c r="E536" s="2"/>
      <c r="F536" s="2"/>
    </row>
    <row r="537" spans="5:6" ht="14.25" customHeight="1">
      <c r="E537" s="2"/>
      <c r="F537" s="2"/>
    </row>
    <row r="538" spans="5:6" ht="14.25" customHeight="1">
      <c r="E538" s="2"/>
      <c r="F538" s="2"/>
    </row>
    <row r="539" spans="5:6" ht="14.25" customHeight="1">
      <c r="E539" s="2"/>
      <c r="F539" s="2"/>
    </row>
    <row r="540" spans="5:6" ht="14.25" customHeight="1">
      <c r="E540" s="2"/>
      <c r="F540" s="2"/>
    </row>
    <row r="541" spans="5:6" ht="14.25" customHeight="1">
      <c r="E541" s="2"/>
      <c r="F541" s="2"/>
    </row>
    <row r="542" spans="5:6" ht="14.25" customHeight="1">
      <c r="E542" s="2"/>
      <c r="F542" s="2"/>
    </row>
    <row r="543" spans="5:6" ht="14.25" customHeight="1">
      <c r="E543" s="2"/>
      <c r="F543" s="2"/>
    </row>
    <row r="544" spans="5:6" ht="14.25" customHeight="1">
      <c r="E544" s="2"/>
      <c r="F544" s="2"/>
    </row>
    <row r="545" spans="5:6" ht="14.25" customHeight="1">
      <c r="E545" s="2"/>
      <c r="F545" s="2"/>
    </row>
    <row r="546" spans="5:6" ht="14.25" customHeight="1">
      <c r="E546" s="2"/>
      <c r="F546" s="2"/>
    </row>
    <row r="547" spans="5:6" ht="14.25" customHeight="1">
      <c r="E547" s="2"/>
      <c r="F547" s="2"/>
    </row>
    <row r="548" spans="5:6" ht="14.25" customHeight="1">
      <c r="E548" s="2"/>
      <c r="F548" s="2"/>
    </row>
    <row r="549" spans="5:6" ht="14.25" customHeight="1">
      <c r="E549" s="2"/>
      <c r="F549" s="2"/>
    </row>
    <row r="550" spans="5:6" ht="14.25" customHeight="1">
      <c r="E550" s="2"/>
      <c r="F550" s="2"/>
    </row>
    <row r="551" spans="5:6" ht="14.25" customHeight="1">
      <c r="E551" s="2"/>
      <c r="F551" s="2"/>
    </row>
    <row r="552" spans="5:6" ht="14.25" customHeight="1">
      <c r="E552" s="2"/>
      <c r="F552" s="2"/>
    </row>
    <row r="553" spans="5:6" ht="14.25" customHeight="1">
      <c r="E553" s="2"/>
      <c r="F553" s="2"/>
    </row>
    <row r="554" spans="5:6" ht="14.25" customHeight="1">
      <c r="E554" s="2"/>
      <c r="F554" s="2"/>
    </row>
    <row r="555" spans="5:6" ht="14.25" customHeight="1">
      <c r="E555" s="2"/>
      <c r="F555" s="2"/>
    </row>
    <row r="556" spans="5:6" ht="14.25" customHeight="1">
      <c r="E556" s="2"/>
      <c r="F556" s="2"/>
    </row>
    <row r="557" spans="5:6" ht="14.25" customHeight="1">
      <c r="E557" s="2"/>
      <c r="F557" s="2"/>
    </row>
    <row r="558" spans="5:6" ht="14.25" customHeight="1">
      <c r="E558" s="2"/>
      <c r="F558" s="2"/>
    </row>
    <row r="559" spans="5:6" ht="14.25" customHeight="1">
      <c r="E559" s="2"/>
      <c r="F559" s="2"/>
    </row>
    <row r="560" spans="5:6" ht="14.25" customHeight="1">
      <c r="E560" s="2"/>
      <c r="F560" s="2"/>
    </row>
    <row r="561" spans="5:6" ht="14.25" customHeight="1">
      <c r="E561" s="2"/>
      <c r="F561" s="2"/>
    </row>
    <row r="562" spans="5:6" ht="14.25" customHeight="1">
      <c r="E562" s="2"/>
      <c r="F562" s="2"/>
    </row>
    <row r="563" spans="5:6" ht="14.25" customHeight="1">
      <c r="E563" s="2"/>
      <c r="F563" s="2"/>
    </row>
    <row r="564" spans="5:6" ht="14.25" customHeight="1">
      <c r="E564" s="2"/>
      <c r="F564" s="2"/>
    </row>
    <row r="565" spans="5:6" ht="14.25" customHeight="1">
      <c r="E565" s="2"/>
      <c r="F565" s="2"/>
    </row>
    <row r="566" spans="5:6" ht="14.25" customHeight="1">
      <c r="E566" s="2"/>
      <c r="F566" s="2"/>
    </row>
    <row r="567" spans="5:6" ht="14.25" customHeight="1">
      <c r="E567" s="2"/>
      <c r="F567" s="2"/>
    </row>
    <row r="568" spans="5:6" ht="14.25" customHeight="1">
      <c r="E568" s="2"/>
      <c r="F568" s="2"/>
    </row>
    <row r="569" spans="5:6" ht="14.25" customHeight="1">
      <c r="E569" s="2"/>
      <c r="F569" s="2"/>
    </row>
    <row r="570" spans="5:6" ht="14.25" customHeight="1">
      <c r="E570" s="2"/>
      <c r="F570" s="2"/>
    </row>
    <row r="571" spans="5:6" ht="14.25" customHeight="1">
      <c r="E571" s="2"/>
      <c r="F571" s="2"/>
    </row>
    <row r="572" spans="5:6" ht="14.25" customHeight="1">
      <c r="E572" s="2"/>
      <c r="F572" s="2"/>
    </row>
    <row r="573" spans="5:6" ht="14.25" customHeight="1">
      <c r="E573" s="2"/>
      <c r="F573" s="2"/>
    </row>
    <row r="574" spans="5:6" ht="14.25" customHeight="1">
      <c r="E574" s="2"/>
      <c r="F574" s="2"/>
    </row>
    <row r="575" spans="5:6" ht="14.25" customHeight="1">
      <c r="E575" s="2"/>
      <c r="F575" s="2"/>
    </row>
    <row r="576" spans="5:6" ht="14.25" customHeight="1">
      <c r="E576" s="2"/>
      <c r="F576" s="2"/>
    </row>
    <row r="577" spans="5:6" ht="14.25" customHeight="1">
      <c r="E577" s="2"/>
      <c r="F577" s="2"/>
    </row>
    <row r="578" spans="5:6" ht="14.25" customHeight="1">
      <c r="E578" s="2"/>
      <c r="F578" s="2"/>
    </row>
    <row r="579" spans="5:6" ht="14.25" customHeight="1">
      <c r="E579" s="2"/>
      <c r="F579" s="2"/>
    </row>
    <row r="580" spans="5:6" ht="14.25" customHeight="1">
      <c r="E580" s="2"/>
      <c r="F580" s="2"/>
    </row>
    <row r="581" spans="5:6" ht="14.25" customHeight="1">
      <c r="E581" s="2"/>
      <c r="F581" s="2"/>
    </row>
    <row r="582" spans="5:6" ht="14.25" customHeight="1">
      <c r="E582" s="2"/>
      <c r="F582" s="2"/>
    </row>
    <row r="583" spans="5:6" ht="14.25" customHeight="1">
      <c r="E583" s="2"/>
      <c r="F583" s="2"/>
    </row>
    <row r="584" spans="5:6" ht="14.25" customHeight="1">
      <c r="E584" s="2"/>
      <c r="F584" s="2"/>
    </row>
    <row r="585" spans="5:6" ht="14.25" customHeight="1">
      <c r="E585" s="2"/>
      <c r="F585" s="2"/>
    </row>
    <row r="586" spans="5:6" ht="14.25" customHeight="1">
      <c r="E586" s="2"/>
      <c r="F586" s="2"/>
    </row>
    <row r="587" spans="5:6" ht="14.25" customHeight="1">
      <c r="E587" s="2"/>
      <c r="F587" s="2"/>
    </row>
    <row r="588" spans="5:6" ht="14.25" customHeight="1">
      <c r="E588" s="2"/>
      <c r="F588" s="2"/>
    </row>
    <row r="589" spans="5:6" ht="14.25" customHeight="1">
      <c r="E589" s="2"/>
      <c r="F589" s="2"/>
    </row>
    <row r="590" spans="5:6" ht="14.25" customHeight="1">
      <c r="E590" s="2"/>
      <c r="F590" s="2"/>
    </row>
    <row r="591" spans="5:6" ht="14.25" customHeight="1">
      <c r="E591" s="2"/>
      <c r="F591" s="2"/>
    </row>
    <row r="592" spans="5:6" ht="14.25" customHeight="1">
      <c r="E592" s="2"/>
      <c r="F592" s="2"/>
    </row>
    <row r="593" spans="5:6" ht="14.25" customHeight="1">
      <c r="E593" s="2"/>
      <c r="F593" s="2"/>
    </row>
    <row r="594" spans="5:6" ht="14.25" customHeight="1">
      <c r="E594" s="2"/>
      <c r="F594" s="2"/>
    </row>
    <row r="595" spans="5:6" ht="14.25" customHeight="1">
      <c r="E595" s="2"/>
      <c r="F595" s="2"/>
    </row>
    <row r="596" spans="5:6" ht="14.25" customHeight="1">
      <c r="E596" s="2"/>
      <c r="F596" s="2"/>
    </row>
    <row r="597" spans="5:6" ht="14.25" customHeight="1">
      <c r="E597" s="2"/>
      <c r="F597" s="2"/>
    </row>
    <row r="598" spans="5:6" ht="14.25" customHeight="1">
      <c r="E598" s="2"/>
      <c r="F598" s="2"/>
    </row>
    <row r="599" spans="5:6" ht="14.25" customHeight="1">
      <c r="E599" s="2"/>
      <c r="F599" s="2"/>
    </row>
    <row r="600" spans="5:6" ht="14.25" customHeight="1">
      <c r="E600" s="2"/>
      <c r="F600" s="2"/>
    </row>
    <row r="601" spans="5:6" ht="14.25" customHeight="1">
      <c r="E601" s="2"/>
      <c r="F601" s="2"/>
    </row>
    <row r="602" spans="5:6" ht="14.25" customHeight="1">
      <c r="E602" s="2"/>
      <c r="F602" s="2"/>
    </row>
    <row r="603" spans="5:6" ht="14.25" customHeight="1">
      <c r="E603" s="2"/>
      <c r="F603" s="2"/>
    </row>
    <row r="604" spans="5:6" ht="14.25" customHeight="1">
      <c r="E604" s="2"/>
      <c r="F604" s="2"/>
    </row>
    <row r="605" spans="5:6" ht="14.25" customHeight="1">
      <c r="E605" s="2"/>
      <c r="F605" s="2"/>
    </row>
    <row r="606" spans="5:6" ht="14.25" customHeight="1">
      <c r="E606" s="2"/>
      <c r="F606" s="2"/>
    </row>
    <row r="607" spans="5:6" ht="14.25" customHeight="1">
      <c r="E607" s="2"/>
      <c r="F607" s="2"/>
    </row>
    <row r="608" spans="5:6" ht="14.25" customHeight="1">
      <c r="E608" s="2"/>
      <c r="F608" s="2"/>
    </row>
    <row r="609" spans="5:6" ht="14.25" customHeight="1">
      <c r="E609" s="2"/>
      <c r="F609" s="2"/>
    </row>
    <row r="610" spans="5:6" ht="14.25" customHeight="1">
      <c r="E610" s="2"/>
      <c r="F610" s="2"/>
    </row>
    <row r="611" spans="5:6" ht="14.25" customHeight="1">
      <c r="E611" s="2"/>
      <c r="F611" s="2"/>
    </row>
    <row r="612" spans="5:6" ht="14.25" customHeight="1">
      <c r="E612" s="2"/>
      <c r="F612" s="2"/>
    </row>
    <row r="613" spans="5:6" ht="14.25" customHeight="1">
      <c r="E613" s="2"/>
      <c r="F613" s="2"/>
    </row>
    <row r="614" spans="5:6" ht="14.25" customHeight="1">
      <c r="E614" s="2"/>
      <c r="F614" s="2"/>
    </row>
    <row r="615" spans="5:6" ht="14.25" customHeight="1">
      <c r="E615" s="2"/>
      <c r="F615" s="2"/>
    </row>
    <row r="616" spans="5:6" ht="14.25" customHeight="1">
      <c r="E616" s="2"/>
      <c r="F616" s="2"/>
    </row>
    <row r="617" spans="5:6" ht="14.25" customHeight="1">
      <c r="E617" s="2"/>
      <c r="F617" s="2"/>
    </row>
    <row r="618" spans="5:6" ht="14.25" customHeight="1">
      <c r="E618" s="2"/>
      <c r="F618" s="2"/>
    </row>
    <row r="619" spans="5:6" ht="14.25" customHeight="1">
      <c r="E619" s="2"/>
      <c r="F619" s="2"/>
    </row>
    <row r="620" spans="5:6" ht="14.25" customHeight="1">
      <c r="E620" s="2"/>
      <c r="F620" s="2"/>
    </row>
    <row r="621" spans="5:6" ht="14.25" customHeight="1">
      <c r="E621" s="2"/>
      <c r="F621" s="2"/>
    </row>
    <row r="622" spans="5:6" ht="14.25" customHeight="1">
      <c r="E622" s="2"/>
      <c r="F622" s="2"/>
    </row>
    <row r="623" spans="5:6" ht="14.25" customHeight="1">
      <c r="E623" s="2"/>
      <c r="F623" s="2"/>
    </row>
    <row r="624" spans="5:6" ht="14.25" customHeight="1">
      <c r="E624" s="2"/>
      <c r="F624" s="2"/>
    </row>
    <row r="625" spans="5:6" ht="14.25" customHeight="1">
      <c r="E625" s="2"/>
      <c r="F625" s="2"/>
    </row>
    <row r="626" spans="5:6" ht="14.25" customHeight="1">
      <c r="E626" s="2"/>
      <c r="F626" s="2"/>
    </row>
    <row r="627" spans="5:6" ht="14.25" customHeight="1">
      <c r="E627" s="2"/>
      <c r="F627" s="2"/>
    </row>
    <row r="628" spans="5:6" ht="14.25" customHeight="1">
      <c r="E628" s="2"/>
      <c r="F628" s="2"/>
    </row>
    <row r="629" spans="5:6" ht="14.25" customHeight="1">
      <c r="E629" s="2"/>
      <c r="F629" s="2"/>
    </row>
    <row r="630" spans="5:6" ht="14.25" customHeight="1">
      <c r="E630" s="2"/>
      <c r="F630" s="2"/>
    </row>
    <row r="631" spans="5:6" ht="14.25" customHeight="1">
      <c r="E631" s="2"/>
      <c r="F631" s="2"/>
    </row>
    <row r="632" spans="5:6" ht="14.25" customHeight="1">
      <c r="E632" s="2"/>
      <c r="F632" s="2"/>
    </row>
    <row r="633" spans="5:6" ht="14.25" customHeight="1">
      <c r="E633" s="2"/>
      <c r="F633" s="2"/>
    </row>
    <row r="634" spans="5:6" ht="14.25" customHeight="1">
      <c r="E634" s="2"/>
      <c r="F634" s="2"/>
    </row>
    <row r="635" spans="5:6" ht="14.25" customHeight="1">
      <c r="E635" s="2"/>
      <c r="F635" s="2"/>
    </row>
    <row r="636" spans="5:6" ht="14.25" customHeight="1">
      <c r="E636" s="2"/>
      <c r="F636" s="2"/>
    </row>
    <row r="637" spans="5:6" ht="14.25" customHeight="1">
      <c r="E637" s="2"/>
      <c r="F637" s="2"/>
    </row>
    <row r="638" spans="5:6" ht="14.25" customHeight="1">
      <c r="E638" s="2"/>
      <c r="F638" s="2"/>
    </row>
    <row r="639" spans="5:6" ht="14.25" customHeight="1">
      <c r="E639" s="2"/>
      <c r="F639" s="2"/>
    </row>
    <row r="640" spans="5:6" ht="14.25" customHeight="1">
      <c r="E640" s="2"/>
      <c r="F640" s="2"/>
    </row>
    <row r="641" spans="5:6" ht="14.25" customHeight="1">
      <c r="E641" s="2"/>
      <c r="F641" s="2"/>
    </row>
    <row r="642" spans="5:6" ht="14.25" customHeight="1">
      <c r="E642" s="2"/>
      <c r="F642" s="2"/>
    </row>
    <row r="643" spans="5:6" ht="14.25" customHeight="1">
      <c r="E643" s="2"/>
      <c r="F643" s="2"/>
    </row>
    <row r="644" spans="5:6" ht="14.25" customHeight="1">
      <c r="E644" s="2"/>
      <c r="F644" s="2"/>
    </row>
    <row r="645" spans="5:6" ht="14.25" customHeight="1">
      <c r="E645" s="2"/>
      <c r="F645" s="2"/>
    </row>
    <row r="646" spans="5:6" ht="14.25" customHeight="1">
      <c r="E646" s="2"/>
      <c r="F646" s="2"/>
    </row>
    <row r="647" spans="5:6" ht="14.25" customHeight="1">
      <c r="E647" s="2"/>
      <c r="F647" s="2"/>
    </row>
    <row r="648" spans="5:6" ht="14.25" customHeight="1">
      <c r="E648" s="2"/>
      <c r="F648" s="2"/>
    </row>
    <row r="649" spans="5:6" ht="14.25" customHeight="1">
      <c r="E649" s="2"/>
      <c r="F649" s="2"/>
    </row>
    <row r="650" spans="5:6" ht="14.25" customHeight="1">
      <c r="E650" s="2"/>
      <c r="F650" s="2"/>
    </row>
    <row r="651" spans="5:6" ht="14.25" customHeight="1">
      <c r="E651" s="2"/>
      <c r="F651" s="2"/>
    </row>
    <row r="652" spans="5:6" ht="14.25" customHeight="1">
      <c r="E652" s="2"/>
      <c r="F652" s="2"/>
    </row>
    <row r="653" spans="5:6" ht="14.25" customHeight="1">
      <c r="E653" s="2"/>
      <c r="F653" s="2"/>
    </row>
    <row r="654" spans="5:6" ht="14.25" customHeight="1">
      <c r="E654" s="2"/>
      <c r="F654" s="2"/>
    </row>
    <row r="655" spans="5:6" ht="14.25" customHeight="1">
      <c r="E655" s="2"/>
      <c r="F655" s="2"/>
    </row>
    <row r="656" spans="5:6" ht="14.25" customHeight="1">
      <c r="E656" s="2"/>
      <c r="F656" s="2"/>
    </row>
    <row r="657" spans="5:6" ht="14.25" customHeight="1">
      <c r="E657" s="2"/>
      <c r="F657" s="2"/>
    </row>
    <row r="658" spans="5:6" ht="14.25" customHeight="1">
      <c r="E658" s="2"/>
      <c r="F658" s="2"/>
    </row>
    <row r="659" spans="5:6" ht="14.25" customHeight="1">
      <c r="E659" s="2"/>
      <c r="F659" s="2"/>
    </row>
    <row r="660" spans="5:6" ht="14.25" customHeight="1">
      <c r="E660" s="2"/>
      <c r="F660" s="2"/>
    </row>
    <row r="661" spans="5:6" ht="14.25" customHeight="1">
      <c r="E661" s="2"/>
      <c r="F661" s="2"/>
    </row>
    <row r="662" spans="5:6" ht="14.25" customHeight="1">
      <c r="E662" s="2"/>
      <c r="F662" s="2"/>
    </row>
    <row r="663" spans="5:6" ht="14.25" customHeight="1">
      <c r="E663" s="2"/>
      <c r="F663" s="2"/>
    </row>
    <row r="664" spans="5:6" ht="14.25" customHeight="1">
      <c r="E664" s="2"/>
      <c r="F664" s="2"/>
    </row>
    <row r="665" spans="5:6" ht="14.25" customHeight="1">
      <c r="E665" s="2"/>
      <c r="F665" s="2"/>
    </row>
    <row r="666" spans="5:6" ht="14.25" customHeight="1">
      <c r="E666" s="2"/>
      <c r="F666" s="2"/>
    </row>
    <row r="667" spans="5:6" ht="14.25" customHeight="1">
      <c r="E667" s="2"/>
      <c r="F667" s="2"/>
    </row>
    <row r="668" spans="5:6" ht="14.25" customHeight="1">
      <c r="E668" s="2"/>
      <c r="F668" s="2"/>
    </row>
    <row r="669" spans="5:6" ht="14.25" customHeight="1">
      <c r="E669" s="2"/>
      <c r="F669" s="2"/>
    </row>
    <row r="670" spans="5:6" ht="14.25" customHeight="1">
      <c r="E670" s="2"/>
      <c r="F670" s="2"/>
    </row>
    <row r="671" spans="5:6" ht="14.25" customHeight="1">
      <c r="E671" s="2"/>
      <c r="F671" s="2"/>
    </row>
    <row r="672" spans="5:6" ht="14.25" customHeight="1">
      <c r="E672" s="2"/>
      <c r="F672" s="2"/>
    </row>
    <row r="673" spans="5:6" ht="14.25" customHeight="1">
      <c r="E673" s="2"/>
      <c r="F673" s="2"/>
    </row>
    <row r="674" spans="5:6" ht="14.25" customHeight="1">
      <c r="E674" s="2"/>
      <c r="F674" s="2"/>
    </row>
    <row r="675" spans="5:6" ht="14.25" customHeight="1">
      <c r="E675" s="2"/>
      <c r="F675" s="2"/>
    </row>
    <row r="676" spans="5:6" ht="14.25" customHeight="1">
      <c r="E676" s="2"/>
      <c r="F676" s="2"/>
    </row>
    <row r="677" spans="5:6" ht="14.25" customHeight="1">
      <c r="E677" s="2"/>
      <c r="F677" s="2"/>
    </row>
    <row r="678" spans="5:6" ht="14.25" customHeight="1">
      <c r="E678" s="2"/>
      <c r="F678" s="2"/>
    </row>
    <row r="679" spans="5:6" ht="14.25" customHeight="1">
      <c r="E679" s="2"/>
      <c r="F679" s="2"/>
    </row>
    <row r="680" spans="5:6" ht="14.25" customHeight="1">
      <c r="E680" s="2"/>
      <c r="F680" s="2"/>
    </row>
    <row r="681" spans="5:6" ht="14.25" customHeight="1">
      <c r="E681" s="2"/>
      <c r="F681" s="2"/>
    </row>
    <row r="682" spans="5:6" ht="14.25" customHeight="1">
      <c r="E682" s="2"/>
      <c r="F682" s="2"/>
    </row>
    <row r="683" spans="5:6" ht="14.25" customHeight="1">
      <c r="E683" s="2"/>
      <c r="F683" s="2"/>
    </row>
    <row r="684" spans="5:6" ht="14.25" customHeight="1">
      <c r="E684" s="2"/>
      <c r="F684" s="2"/>
    </row>
    <row r="685" spans="5:6" ht="14.25" customHeight="1">
      <c r="E685" s="2"/>
      <c r="F685" s="2"/>
    </row>
    <row r="686" spans="5:6" ht="14.25" customHeight="1">
      <c r="E686" s="2"/>
      <c r="F686" s="2"/>
    </row>
    <row r="687" spans="5:6" ht="14.25" customHeight="1">
      <c r="E687" s="2"/>
      <c r="F687" s="2"/>
    </row>
    <row r="688" spans="5:6" ht="14.25" customHeight="1">
      <c r="E688" s="2"/>
      <c r="F688" s="2"/>
    </row>
    <row r="689" spans="5:6" ht="14.25" customHeight="1">
      <c r="E689" s="2"/>
      <c r="F689" s="2"/>
    </row>
    <row r="690" spans="5:6" ht="14.25" customHeight="1">
      <c r="E690" s="2"/>
      <c r="F690" s="2"/>
    </row>
    <row r="691" spans="5:6" ht="14.25" customHeight="1">
      <c r="E691" s="2"/>
      <c r="F691" s="2"/>
    </row>
    <row r="692" spans="5:6" ht="14.25" customHeight="1">
      <c r="E692" s="2"/>
      <c r="F692" s="2"/>
    </row>
    <row r="693" spans="5:6" ht="14.25" customHeight="1">
      <c r="E693" s="2"/>
      <c r="F693" s="2"/>
    </row>
    <row r="694" spans="5:6" ht="14.25" customHeight="1">
      <c r="E694" s="2"/>
      <c r="F694" s="2"/>
    </row>
    <row r="695" spans="5:6" ht="14.25" customHeight="1">
      <c r="E695" s="2"/>
      <c r="F695" s="2"/>
    </row>
    <row r="696" spans="5:6" ht="14.25" customHeight="1">
      <c r="E696" s="2"/>
      <c r="F696" s="2"/>
    </row>
    <row r="697" spans="5:6" ht="14.25" customHeight="1">
      <c r="E697" s="2"/>
      <c r="F697" s="2"/>
    </row>
    <row r="698" spans="5:6" ht="14.25" customHeight="1">
      <c r="E698" s="2"/>
      <c r="F698" s="2"/>
    </row>
    <row r="699" spans="5:6" ht="14.25" customHeight="1">
      <c r="E699" s="2"/>
      <c r="F699" s="2"/>
    </row>
    <row r="700" spans="5:6" ht="14.25" customHeight="1">
      <c r="E700" s="2"/>
      <c r="F700" s="2"/>
    </row>
    <row r="701" spans="5:6" ht="14.25" customHeight="1">
      <c r="E701" s="2"/>
      <c r="F701" s="2"/>
    </row>
    <row r="702" spans="5:6" ht="14.25" customHeight="1">
      <c r="E702" s="2"/>
      <c r="F702" s="2"/>
    </row>
    <row r="703" spans="5:6" ht="14.25" customHeight="1">
      <c r="E703" s="2"/>
      <c r="F703" s="2"/>
    </row>
    <row r="704" spans="5:6" ht="14.25" customHeight="1">
      <c r="E704" s="2"/>
      <c r="F704" s="2"/>
    </row>
    <row r="705" spans="5:6" ht="14.25" customHeight="1">
      <c r="E705" s="2"/>
      <c r="F705" s="2"/>
    </row>
    <row r="706" spans="5:6" ht="14.25" customHeight="1">
      <c r="E706" s="2"/>
      <c r="F706" s="2"/>
    </row>
    <row r="707" spans="5:6" ht="14.25" customHeight="1">
      <c r="E707" s="2"/>
      <c r="F707" s="2"/>
    </row>
    <row r="708" spans="5:6" ht="14.25" customHeight="1">
      <c r="E708" s="2"/>
      <c r="F708" s="2"/>
    </row>
    <row r="709" spans="5:6" ht="14.25" customHeight="1">
      <c r="E709" s="2"/>
      <c r="F709" s="2"/>
    </row>
    <row r="710" spans="5:6" ht="14.25" customHeight="1">
      <c r="E710" s="2"/>
      <c r="F710" s="2"/>
    </row>
    <row r="711" spans="5:6" ht="14.25" customHeight="1">
      <c r="E711" s="2"/>
      <c r="F711" s="2"/>
    </row>
    <row r="712" spans="5:6" ht="14.25" customHeight="1">
      <c r="E712" s="2"/>
      <c r="F712" s="2"/>
    </row>
    <row r="713" spans="5:6" ht="14.25" customHeight="1">
      <c r="E713" s="2"/>
      <c r="F713" s="2"/>
    </row>
    <row r="714" spans="5:6" ht="14.25" customHeight="1">
      <c r="E714" s="2"/>
      <c r="F714" s="2"/>
    </row>
    <row r="715" spans="5:6" ht="14.25" customHeight="1">
      <c r="E715" s="2"/>
      <c r="F715" s="2"/>
    </row>
    <row r="716" spans="5:6" ht="14.25" customHeight="1">
      <c r="E716" s="2"/>
      <c r="F716" s="2"/>
    </row>
    <row r="717" spans="5:6" ht="14.25" customHeight="1">
      <c r="E717" s="2"/>
      <c r="F717" s="2"/>
    </row>
    <row r="718" spans="5:6" ht="14.25" customHeight="1">
      <c r="E718" s="2"/>
      <c r="F718" s="2"/>
    </row>
    <row r="719" spans="5:6" ht="14.25" customHeight="1">
      <c r="E719" s="2"/>
      <c r="F719" s="2"/>
    </row>
    <row r="720" spans="5:6" ht="14.25" customHeight="1">
      <c r="E720" s="2"/>
      <c r="F720" s="2"/>
    </row>
    <row r="721" spans="5:6" ht="14.25" customHeight="1">
      <c r="E721" s="2"/>
      <c r="F721" s="2"/>
    </row>
    <row r="722" spans="5:6" ht="14.25" customHeight="1">
      <c r="E722" s="2"/>
      <c r="F722" s="2"/>
    </row>
    <row r="723" spans="5:6" ht="14.25" customHeight="1">
      <c r="E723" s="2"/>
      <c r="F723" s="2"/>
    </row>
    <row r="724" spans="5:6" ht="14.25" customHeight="1">
      <c r="E724" s="2"/>
      <c r="F724" s="2"/>
    </row>
    <row r="725" spans="5:6" ht="14.25" customHeight="1">
      <c r="E725" s="2"/>
      <c r="F725" s="2"/>
    </row>
    <row r="726" spans="5:6" ht="14.25" customHeight="1">
      <c r="E726" s="2"/>
      <c r="F726" s="2"/>
    </row>
    <row r="727" spans="5:6" ht="14.25" customHeight="1">
      <c r="E727" s="2"/>
      <c r="F727" s="2"/>
    </row>
    <row r="728" spans="5:6" ht="14.25" customHeight="1">
      <c r="E728" s="2"/>
      <c r="F728" s="2"/>
    </row>
    <row r="729" spans="5:6" ht="14.25" customHeight="1">
      <c r="E729" s="2"/>
      <c r="F729" s="2"/>
    </row>
    <row r="730" spans="5:6" ht="14.25" customHeight="1">
      <c r="E730" s="2"/>
      <c r="F730" s="2"/>
    </row>
    <row r="731" spans="5:6" ht="14.25" customHeight="1">
      <c r="E731" s="2"/>
      <c r="F731" s="2"/>
    </row>
    <row r="732" spans="5:6" ht="14.25" customHeight="1">
      <c r="E732" s="2"/>
      <c r="F732" s="2"/>
    </row>
    <row r="733" spans="5:6" ht="14.25" customHeight="1">
      <c r="E733" s="2"/>
      <c r="F733" s="2"/>
    </row>
    <row r="734" spans="5:6" ht="14.25" customHeight="1">
      <c r="E734" s="2"/>
      <c r="F734" s="2"/>
    </row>
    <row r="735" spans="5:6" ht="14.25" customHeight="1">
      <c r="E735" s="2"/>
      <c r="F735" s="2"/>
    </row>
    <row r="736" spans="5:6" ht="14.25" customHeight="1">
      <c r="E736" s="2"/>
      <c r="F736" s="2"/>
    </row>
    <row r="737" spans="5:6" ht="14.25" customHeight="1">
      <c r="E737" s="2"/>
      <c r="F737" s="2"/>
    </row>
    <row r="738" spans="5:6" ht="14.25" customHeight="1">
      <c r="E738" s="2"/>
      <c r="F738" s="2"/>
    </row>
    <row r="739" spans="5:6" ht="14.25" customHeight="1">
      <c r="E739" s="2"/>
      <c r="F739" s="2"/>
    </row>
    <row r="740" spans="5:6" ht="14.25" customHeight="1">
      <c r="E740" s="2"/>
      <c r="F740" s="2"/>
    </row>
    <row r="741" spans="5:6" ht="14.25" customHeight="1">
      <c r="E741" s="2"/>
      <c r="F741" s="2"/>
    </row>
    <row r="742" spans="5:6" ht="14.25" customHeight="1">
      <c r="E742" s="2"/>
      <c r="F742" s="2"/>
    </row>
    <row r="743" spans="5:6" ht="14.25" customHeight="1">
      <c r="E743" s="2"/>
      <c r="F743" s="2"/>
    </row>
    <row r="744" spans="5:6" ht="14.25" customHeight="1">
      <c r="E744" s="2"/>
      <c r="F744" s="2"/>
    </row>
    <row r="745" spans="5:6" ht="14.25" customHeight="1">
      <c r="E745" s="2"/>
      <c r="F745" s="2"/>
    </row>
    <row r="746" spans="5:6" ht="14.25" customHeight="1">
      <c r="E746" s="2"/>
      <c r="F746" s="2"/>
    </row>
    <row r="747" spans="5:6" ht="14.25" customHeight="1">
      <c r="E747" s="2"/>
      <c r="F747" s="2"/>
    </row>
    <row r="748" spans="5:6" ht="14.25" customHeight="1">
      <c r="E748" s="2"/>
      <c r="F748" s="2"/>
    </row>
    <row r="749" spans="5:6" ht="14.25" customHeight="1">
      <c r="E749" s="2"/>
      <c r="F749" s="2"/>
    </row>
    <row r="750" spans="5:6" ht="14.25" customHeight="1">
      <c r="E750" s="2"/>
      <c r="F750" s="2"/>
    </row>
    <row r="751" spans="5:6" ht="14.25" customHeight="1">
      <c r="E751" s="2"/>
      <c r="F751" s="2"/>
    </row>
    <row r="752" spans="5:6" ht="14.25" customHeight="1">
      <c r="E752" s="2"/>
      <c r="F752" s="2"/>
    </row>
    <row r="753" spans="5:6" ht="14.25" customHeight="1">
      <c r="E753" s="2"/>
      <c r="F753" s="2"/>
    </row>
    <row r="754" spans="5:6" ht="14.25" customHeight="1">
      <c r="E754" s="2"/>
      <c r="F754" s="2"/>
    </row>
    <row r="755" spans="5:6" ht="14.25" customHeight="1">
      <c r="E755" s="2"/>
      <c r="F755" s="2"/>
    </row>
    <row r="756" spans="5:6" ht="14.25" customHeight="1">
      <c r="E756" s="2"/>
      <c r="F756" s="2"/>
    </row>
    <row r="757" spans="5:6" ht="14.25" customHeight="1">
      <c r="E757" s="2"/>
      <c r="F757" s="2"/>
    </row>
    <row r="758" spans="5:6" ht="14.25" customHeight="1">
      <c r="E758" s="2"/>
      <c r="F758" s="2"/>
    </row>
    <row r="759" spans="5:6" ht="14.25" customHeight="1">
      <c r="E759" s="2"/>
      <c r="F759" s="2"/>
    </row>
    <row r="760" spans="5:6" ht="14.25" customHeight="1">
      <c r="E760" s="2"/>
      <c r="F760" s="2"/>
    </row>
    <row r="761" spans="5:6" ht="14.25" customHeight="1">
      <c r="E761" s="2"/>
      <c r="F761" s="2"/>
    </row>
    <row r="762" spans="5:6" ht="14.25" customHeight="1">
      <c r="E762" s="2"/>
      <c r="F762" s="2"/>
    </row>
    <row r="763" spans="5:6" ht="14.25" customHeight="1">
      <c r="E763" s="2"/>
      <c r="F763" s="2"/>
    </row>
    <row r="764" spans="5:6" ht="14.25" customHeight="1">
      <c r="E764" s="2"/>
      <c r="F764" s="2"/>
    </row>
    <row r="765" spans="5:6" ht="14.25" customHeight="1">
      <c r="E765" s="2"/>
      <c r="F765" s="2"/>
    </row>
    <row r="766" spans="5:6" ht="14.25" customHeight="1">
      <c r="E766" s="2"/>
      <c r="F766" s="2"/>
    </row>
    <row r="767" spans="5:6" ht="14.25" customHeight="1">
      <c r="E767" s="2"/>
      <c r="F767" s="2"/>
    </row>
    <row r="768" spans="5:6" ht="14.25" customHeight="1">
      <c r="E768" s="2"/>
      <c r="F768" s="2"/>
    </row>
    <row r="769" spans="5:6" ht="14.25" customHeight="1">
      <c r="E769" s="2"/>
      <c r="F769" s="2"/>
    </row>
    <row r="770" spans="5:6" ht="14.25" customHeight="1">
      <c r="E770" s="2"/>
      <c r="F770" s="2"/>
    </row>
    <row r="771" spans="5:6" ht="14.25" customHeight="1">
      <c r="E771" s="2"/>
      <c r="F771" s="2"/>
    </row>
    <row r="772" spans="5:6" ht="14.25" customHeight="1">
      <c r="E772" s="2"/>
      <c r="F772" s="2"/>
    </row>
    <row r="773" spans="5:6" ht="14.25" customHeight="1">
      <c r="E773" s="2"/>
      <c r="F773" s="2"/>
    </row>
    <row r="774" spans="5:6" ht="14.25" customHeight="1">
      <c r="E774" s="2"/>
      <c r="F774" s="2"/>
    </row>
    <row r="775" spans="5:6" ht="14.25" customHeight="1">
      <c r="E775" s="2"/>
      <c r="F775" s="2"/>
    </row>
    <row r="776" spans="5:6" ht="14.25" customHeight="1">
      <c r="E776" s="2"/>
      <c r="F776" s="2"/>
    </row>
    <row r="777" spans="5:6" ht="14.25" customHeight="1">
      <c r="E777" s="2"/>
      <c r="F777" s="2"/>
    </row>
    <row r="778" spans="5:6" ht="14.25" customHeight="1">
      <c r="E778" s="2"/>
      <c r="F778" s="2"/>
    </row>
    <row r="779" spans="5:6" ht="14.25" customHeight="1">
      <c r="E779" s="2"/>
      <c r="F779" s="2"/>
    </row>
    <row r="780" spans="5:6" ht="14.25" customHeight="1">
      <c r="E780" s="2"/>
      <c r="F780" s="2"/>
    </row>
    <row r="781" spans="5:6" ht="14.25" customHeight="1">
      <c r="E781" s="2"/>
      <c r="F781" s="2"/>
    </row>
    <row r="782" spans="5:6" ht="14.25" customHeight="1">
      <c r="E782" s="2"/>
      <c r="F782" s="2"/>
    </row>
    <row r="783" spans="5:6" ht="14.25" customHeight="1">
      <c r="E783" s="2"/>
      <c r="F783" s="2"/>
    </row>
    <row r="784" spans="5:6" ht="14.25" customHeight="1">
      <c r="E784" s="2"/>
      <c r="F784" s="2"/>
    </row>
    <row r="785" spans="5:6" ht="14.25" customHeight="1">
      <c r="E785" s="2"/>
      <c r="F785" s="2"/>
    </row>
    <row r="786" spans="5:6" ht="14.25" customHeight="1">
      <c r="E786" s="2"/>
      <c r="F786" s="2"/>
    </row>
    <row r="787" spans="5:6" ht="14.25" customHeight="1">
      <c r="E787" s="2"/>
      <c r="F787" s="2"/>
    </row>
    <row r="788" spans="5:6" ht="14.25" customHeight="1">
      <c r="E788" s="2"/>
      <c r="F788" s="2"/>
    </row>
    <row r="789" spans="5:6" ht="14.25" customHeight="1">
      <c r="E789" s="2"/>
      <c r="F789" s="2"/>
    </row>
    <row r="790" spans="5:6" ht="14.25" customHeight="1">
      <c r="E790" s="2"/>
      <c r="F790" s="2"/>
    </row>
    <row r="791" spans="5:6" ht="14.25" customHeight="1">
      <c r="E791" s="2"/>
      <c r="F791" s="2"/>
    </row>
    <row r="792" spans="5:6" ht="14.25" customHeight="1">
      <c r="E792" s="2"/>
      <c r="F792" s="2"/>
    </row>
    <row r="793" spans="5:6" ht="14.25" customHeight="1">
      <c r="E793" s="2"/>
      <c r="F793" s="2"/>
    </row>
    <row r="794" spans="5:6" ht="14.25" customHeight="1">
      <c r="E794" s="2"/>
      <c r="F794" s="2"/>
    </row>
    <row r="795" spans="5:6" ht="14.25" customHeight="1">
      <c r="E795" s="2"/>
      <c r="F795" s="2"/>
    </row>
    <row r="796" spans="5:6" ht="14.25" customHeight="1">
      <c r="E796" s="2"/>
      <c r="F796" s="2"/>
    </row>
    <row r="797" spans="5:6" ht="14.25" customHeight="1">
      <c r="E797" s="2"/>
      <c r="F797" s="2"/>
    </row>
    <row r="798" spans="5:6" ht="14.25" customHeight="1">
      <c r="E798" s="2"/>
      <c r="F798" s="2"/>
    </row>
    <row r="799" spans="5:6" ht="14.25" customHeight="1">
      <c r="E799" s="2"/>
      <c r="F799" s="2"/>
    </row>
    <row r="800" spans="5:6" ht="14.25" customHeight="1">
      <c r="E800" s="2"/>
      <c r="F800" s="2"/>
    </row>
    <row r="801" spans="5:6" ht="14.25" customHeight="1">
      <c r="E801" s="2"/>
      <c r="F801" s="2"/>
    </row>
    <row r="802" spans="5:6" ht="14.25" customHeight="1">
      <c r="E802" s="2"/>
      <c r="F802" s="2"/>
    </row>
    <row r="803" spans="5:6" ht="14.25" customHeight="1">
      <c r="E803" s="2"/>
      <c r="F803" s="2"/>
    </row>
    <row r="804" spans="5:6" ht="14.25" customHeight="1">
      <c r="E804" s="2"/>
      <c r="F804" s="2"/>
    </row>
    <row r="805" spans="5:6" ht="14.25" customHeight="1">
      <c r="E805" s="2"/>
      <c r="F805" s="2"/>
    </row>
    <row r="806" spans="5:6" ht="14.25" customHeight="1">
      <c r="E806" s="2"/>
      <c r="F806" s="2"/>
    </row>
    <row r="807" spans="5:6" ht="14.25" customHeight="1">
      <c r="E807" s="2"/>
      <c r="F807" s="2"/>
    </row>
    <row r="808" spans="5:6" ht="14.25" customHeight="1">
      <c r="E808" s="2"/>
      <c r="F808" s="2"/>
    </row>
    <row r="809" spans="5:6" ht="14.25" customHeight="1">
      <c r="E809" s="2"/>
      <c r="F809" s="2"/>
    </row>
    <row r="810" spans="5:6" ht="14.25" customHeight="1">
      <c r="E810" s="2"/>
      <c r="F810" s="2"/>
    </row>
    <row r="811" spans="5:6" ht="14.25" customHeight="1">
      <c r="E811" s="2"/>
      <c r="F811" s="2"/>
    </row>
    <row r="812" spans="5:6" ht="14.25" customHeight="1">
      <c r="E812" s="2"/>
      <c r="F812" s="2"/>
    </row>
    <row r="813" spans="5:6" ht="14.25" customHeight="1">
      <c r="E813" s="2"/>
      <c r="F813" s="2"/>
    </row>
    <row r="814" spans="5:6" ht="14.25" customHeight="1">
      <c r="E814" s="2"/>
      <c r="F814" s="2"/>
    </row>
    <row r="815" spans="5:6" ht="14.25" customHeight="1">
      <c r="E815" s="2"/>
      <c r="F815" s="2"/>
    </row>
    <row r="816" spans="5:6" ht="14.25" customHeight="1">
      <c r="E816" s="2"/>
      <c r="F816" s="2"/>
    </row>
    <row r="817" spans="5:6" ht="14.25" customHeight="1">
      <c r="E817" s="2"/>
      <c r="F817" s="2"/>
    </row>
    <row r="818" spans="5:6" ht="14.25" customHeight="1">
      <c r="E818" s="2"/>
      <c r="F818" s="2"/>
    </row>
    <row r="819" spans="5:6" ht="14.25" customHeight="1">
      <c r="E819" s="2"/>
      <c r="F819" s="2"/>
    </row>
    <row r="820" spans="5:6" ht="14.25" customHeight="1">
      <c r="E820" s="2"/>
      <c r="F820" s="2"/>
    </row>
    <row r="821" spans="5:6" ht="14.25" customHeight="1">
      <c r="E821" s="2"/>
      <c r="F821" s="2"/>
    </row>
    <row r="822" spans="5:6" ht="14.25" customHeight="1">
      <c r="E822" s="2"/>
      <c r="F822" s="2"/>
    </row>
    <row r="823" spans="5:6" ht="14.25" customHeight="1">
      <c r="E823" s="2"/>
      <c r="F823" s="2"/>
    </row>
    <row r="824" spans="5:6" ht="14.25" customHeight="1">
      <c r="E824" s="2"/>
      <c r="F824" s="2"/>
    </row>
    <row r="825" spans="5:6" ht="14.25" customHeight="1">
      <c r="E825" s="2"/>
      <c r="F825" s="2"/>
    </row>
    <row r="826" spans="5:6" ht="14.25" customHeight="1">
      <c r="E826" s="2"/>
      <c r="F826" s="2"/>
    </row>
    <row r="827" spans="5:6" ht="14.25" customHeight="1">
      <c r="E827" s="2"/>
      <c r="F827" s="2"/>
    </row>
    <row r="828" spans="5:6" ht="14.25" customHeight="1">
      <c r="E828" s="2"/>
      <c r="F828" s="2"/>
    </row>
    <row r="829" spans="5:6" ht="14.25" customHeight="1">
      <c r="E829" s="2"/>
      <c r="F829" s="2"/>
    </row>
    <row r="830" spans="5:6" ht="14.25" customHeight="1">
      <c r="E830" s="2"/>
      <c r="F830" s="2"/>
    </row>
    <row r="831" spans="5:6" ht="14.25" customHeight="1">
      <c r="E831" s="2"/>
      <c r="F831" s="2"/>
    </row>
    <row r="832" spans="5:6" ht="14.25" customHeight="1">
      <c r="E832" s="2"/>
      <c r="F832" s="2"/>
    </row>
    <row r="833" spans="5:6" ht="14.25" customHeight="1">
      <c r="E833" s="2"/>
      <c r="F833" s="2"/>
    </row>
    <row r="834" spans="5:6" ht="14.25" customHeight="1">
      <c r="E834" s="2"/>
      <c r="F834" s="2"/>
    </row>
    <row r="835" spans="5:6" ht="14.25" customHeight="1">
      <c r="E835" s="2"/>
      <c r="F835" s="2"/>
    </row>
    <row r="836" spans="5:6" ht="14.25" customHeight="1">
      <c r="E836" s="2"/>
      <c r="F836" s="2"/>
    </row>
    <row r="837" spans="5:6" ht="14.25" customHeight="1">
      <c r="E837" s="2"/>
      <c r="F837" s="2"/>
    </row>
    <row r="838" spans="5:6" ht="14.25" customHeight="1">
      <c r="E838" s="2"/>
      <c r="F838" s="2"/>
    </row>
    <row r="839" spans="5:6" ht="14.25" customHeight="1">
      <c r="E839" s="2"/>
      <c r="F839" s="2"/>
    </row>
    <row r="840" spans="5:6" ht="14.25" customHeight="1">
      <c r="E840" s="2"/>
      <c r="F840" s="2"/>
    </row>
    <row r="841" spans="5:6" ht="14.25" customHeight="1">
      <c r="E841" s="2"/>
      <c r="F841" s="2"/>
    </row>
    <row r="842" spans="5:6" ht="14.25" customHeight="1">
      <c r="E842" s="2"/>
      <c r="F842" s="2"/>
    </row>
    <row r="843" spans="5:6" ht="14.25" customHeight="1">
      <c r="E843" s="2"/>
      <c r="F843" s="2"/>
    </row>
    <row r="844" spans="5:6" ht="14.25" customHeight="1">
      <c r="E844" s="2"/>
      <c r="F844" s="2"/>
    </row>
    <row r="845" spans="5:6" ht="14.25" customHeight="1">
      <c r="E845" s="2"/>
      <c r="F845" s="2"/>
    </row>
    <row r="846" spans="5:6" ht="14.25" customHeight="1">
      <c r="E846" s="2"/>
      <c r="F846" s="2"/>
    </row>
    <row r="847" spans="5:6" ht="14.25" customHeight="1">
      <c r="E847" s="2"/>
      <c r="F847" s="2"/>
    </row>
    <row r="848" spans="5:6" ht="14.25" customHeight="1">
      <c r="E848" s="2"/>
      <c r="F848" s="2"/>
    </row>
    <row r="849" spans="5:6" ht="14.25" customHeight="1">
      <c r="E849" s="2"/>
      <c r="F849" s="2"/>
    </row>
    <row r="850" spans="5:6" ht="14.25" customHeight="1">
      <c r="E850" s="2"/>
      <c r="F850" s="2"/>
    </row>
    <row r="851" spans="5:6" ht="14.25" customHeight="1">
      <c r="E851" s="2"/>
      <c r="F851" s="2"/>
    </row>
    <row r="852" spans="5:6" ht="14.25" customHeight="1">
      <c r="E852" s="2"/>
      <c r="F852" s="2"/>
    </row>
    <row r="853" spans="5:6" ht="14.25" customHeight="1">
      <c r="E853" s="2"/>
      <c r="F853" s="2"/>
    </row>
    <row r="854" spans="5:6" ht="14.25" customHeight="1">
      <c r="E854" s="2"/>
      <c r="F854" s="2"/>
    </row>
    <row r="855" spans="5:6" ht="14.25" customHeight="1">
      <c r="E855" s="2"/>
      <c r="F855" s="2"/>
    </row>
    <row r="856" spans="5:6" ht="14.25" customHeight="1">
      <c r="E856" s="2"/>
      <c r="F856" s="2"/>
    </row>
    <row r="857" spans="5:6" ht="14.25" customHeight="1">
      <c r="E857" s="2"/>
      <c r="F857" s="2"/>
    </row>
    <row r="858" spans="5:6" ht="14.25" customHeight="1">
      <c r="E858" s="2"/>
      <c r="F858" s="2"/>
    </row>
    <row r="859" spans="5:6" ht="14.25" customHeight="1">
      <c r="E859" s="2"/>
      <c r="F859" s="2"/>
    </row>
    <row r="860" spans="5:6" ht="14.25" customHeight="1">
      <c r="E860" s="2"/>
      <c r="F860" s="2"/>
    </row>
    <row r="861" spans="5:6" ht="14.25" customHeight="1">
      <c r="E861" s="2"/>
      <c r="F861" s="2"/>
    </row>
    <row r="862" spans="5:6" ht="14.25" customHeight="1">
      <c r="E862" s="2"/>
      <c r="F862" s="2"/>
    </row>
    <row r="863" spans="5:6" ht="14.25" customHeight="1">
      <c r="E863" s="2"/>
      <c r="F863" s="2"/>
    </row>
    <row r="864" spans="5:6" ht="14.25" customHeight="1">
      <c r="E864" s="2"/>
      <c r="F864" s="2"/>
    </row>
    <row r="865" spans="5:6" ht="14.25" customHeight="1">
      <c r="E865" s="2"/>
      <c r="F865" s="2"/>
    </row>
    <row r="866" spans="5:6" ht="14.25" customHeight="1">
      <c r="E866" s="2"/>
      <c r="F866" s="2"/>
    </row>
    <row r="867" spans="5:6" ht="14.25" customHeight="1">
      <c r="E867" s="2"/>
      <c r="F867" s="2"/>
    </row>
    <row r="868" spans="5:6" ht="14.25" customHeight="1">
      <c r="E868" s="2"/>
      <c r="F868" s="2"/>
    </row>
    <row r="869" spans="5:6" ht="14.25" customHeight="1">
      <c r="E869" s="2"/>
      <c r="F869" s="2"/>
    </row>
    <row r="870" spans="5:6" ht="14.25" customHeight="1">
      <c r="E870" s="2"/>
      <c r="F870" s="2"/>
    </row>
    <row r="871" spans="5:6" ht="14.25" customHeight="1">
      <c r="E871" s="2"/>
      <c r="F871" s="2"/>
    </row>
    <row r="872" spans="5:6" ht="14.25" customHeight="1">
      <c r="E872" s="2"/>
      <c r="F872" s="2"/>
    </row>
    <row r="873" spans="5:6" ht="14.25" customHeight="1">
      <c r="E873" s="2"/>
      <c r="F873" s="2"/>
    </row>
    <row r="874" spans="5:6" ht="14.25" customHeight="1">
      <c r="E874" s="2"/>
      <c r="F874" s="2"/>
    </row>
    <row r="875" spans="5:6" ht="14.25" customHeight="1">
      <c r="E875" s="2"/>
      <c r="F875" s="2"/>
    </row>
    <row r="876" spans="5:6" ht="14.25" customHeight="1">
      <c r="E876" s="2"/>
      <c r="F876" s="2"/>
    </row>
    <row r="877" spans="5:6" ht="14.25" customHeight="1">
      <c r="E877" s="2"/>
      <c r="F877" s="2"/>
    </row>
    <row r="878" spans="5:6" ht="14.25" customHeight="1">
      <c r="E878" s="2"/>
      <c r="F878" s="2"/>
    </row>
    <row r="879" spans="5:6" ht="14.25" customHeight="1">
      <c r="E879" s="2"/>
      <c r="F879" s="2"/>
    </row>
    <row r="880" spans="5:6" ht="14.25" customHeight="1">
      <c r="E880" s="2"/>
      <c r="F880" s="2"/>
    </row>
    <row r="881" spans="5:6" ht="14.25" customHeight="1">
      <c r="E881" s="2"/>
      <c r="F881" s="2"/>
    </row>
    <row r="882" spans="5:6" ht="14.25" customHeight="1">
      <c r="E882" s="2"/>
      <c r="F882" s="2"/>
    </row>
    <row r="883" spans="5:6" ht="14.25" customHeight="1">
      <c r="E883" s="2"/>
      <c r="F883" s="2"/>
    </row>
    <row r="884" spans="5:6" ht="14.25" customHeight="1">
      <c r="E884" s="2"/>
      <c r="F884" s="2"/>
    </row>
    <row r="885" spans="5:6" ht="14.25" customHeight="1">
      <c r="E885" s="2"/>
      <c r="F885" s="2"/>
    </row>
    <row r="886" spans="5:6" ht="14.25" customHeight="1">
      <c r="E886" s="2"/>
      <c r="F886" s="2"/>
    </row>
    <row r="887" spans="5:6" ht="14.25" customHeight="1">
      <c r="E887" s="2"/>
      <c r="F887" s="2"/>
    </row>
    <row r="888" spans="5:6" ht="14.25" customHeight="1">
      <c r="E888" s="2"/>
      <c r="F888" s="2"/>
    </row>
    <row r="889" spans="5:6" ht="14.25" customHeight="1">
      <c r="E889" s="2"/>
      <c r="F889" s="2"/>
    </row>
    <row r="890" spans="5:6" ht="14.25" customHeight="1">
      <c r="E890" s="2"/>
      <c r="F890" s="2"/>
    </row>
    <row r="891" spans="5:6" ht="14.25" customHeight="1">
      <c r="E891" s="2"/>
      <c r="F891" s="2"/>
    </row>
    <row r="892" spans="5:6" ht="14.25" customHeight="1">
      <c r="E892" s="2"/>
      <c r="F892" s="2"/>
    </row>
    <row r="893" spans="5:6" ht="14.25" customHeight="1">
      <c r="E893" s="2"/>
      <c r="F893" s="2"/>
    </row>
    <row r="894" spans="5:6" ht="14.25" customHeight="1">
      <c r="E894" s="2"/>
      <c r="F894" s="2"/>
    </row>
    <row r="895" spans="5:6" ht="14.25" customHeight="1">
      <c r="E895" s="2"/>
      <c r="F895" s="2"/>
    </row>
    <row r="896" spans="5:6" ht="14.25" customHeight="1">
      <c r="E896" s="2"/>
      <c r="F896" s="2"/>
    </row>
    <row r="897" spans="5:6" ht="14.25" customHeight="1">
      <c r="E897" s="2"/>
      <c r="F897" s="2"/>
    </row>
    <row r="898" spans="5:6" ht="14.25" customHeight="1">
      <c r="E898" s="2"/>
      <c r="F898" s="2"/>
    </row>
    <row r="899" spans="5:6" ht="14.25" customHeight="1">
      <c r="E899" s="2"/>
      <c r="F899" s="2"/>
    </row>
    <row r="900" spans="5:6" ht="14.25" customHeight="1">
      <c r="E900" s="2"/>
      <c r="F900" s="2"/>
    </row>
    <row r="901" spans="5:6" ht="14.25" customHeight="1">
      <c r="E901" s="2"/>
      <c r="F901" s="2"/>
    </row>
    <row r="902" spans="5:6" ht="14.25" customHeight="1">
      <c r="E902" s="2"/>
      <c r="F902" s="2"/>
    </row>
    <row r="903" spans="5:6" ht="14.25" customHeight="1">
      <c r="E903" s="2"/>
      <c r="F903" s="2"/>
    </row>
    <row r="904" spans="5:6" ht="14.25" customHeight="1">
      <c r="E904" s="2"/>
      <c r="F904" s="2"/>
    </row>
    <row r="905" spans="5:6" ht="14.25" customHeight="1">
      <c r="E905" s="2"/>
      <c r="F905" s="2"/>
    </row>
    <row r="906" spans="5:6" ht="14.25" customHeight="1">
      <c r="E906" s="2"/>
      <c r="F906" s="2"/>
    </row>
    <row r="907" spans="5:6" ht="14.25" customHeight="1">
      <c r="E907" s="2"/>
      <c r="F907" s="2"/>
    </row>
    <row r="908" spans="5:6" ht="14.25" customHeight="1">
      <c r="E908" s="2"/>
      <c r="F908" s="2"/>
    </row>
    <row r="909" spans="5:6" ht="14.25" customHeight="1">
      <c r="E909" s="2"/>
      <c r="F909" s="2"/>
    </row>
    <row r="910" spans="5:6" ht="14.25" customHeight="1">
      <c r="E910" s="2"/>
      <c r="F910" s="2"/>
    </row>
    <row r="911" spans="5:6" ht="14.25" customHeight="1">
      <c r="E911" s="2"/>
      <c r="F911" s="2"/>
    </row>
    <row r="912" spans="5:6" ht="14.25" customHeight="1">
      <c r="E912" s="2"/>
      <c r="F912" s="2"/>
    </row>
    <row r="913" spans="5:6" ht="14.25" customHeight="1">
      <c r="E913" s="2"/>
      <c r="F913" s="2"/>
    </row>
    <row r="914" spans="5:6" ht="14.25" customHeight="1">
      <c r="E914" s="2"/>
      <c r="F914" s="2"/>
    </row>
    <row r="915" spans="5:6" ht="14.25" customHeight="1">
      <c r="E915" s="2"/>
      <c r="F915" s="2"/>
    </row>
    <row r="916" spans="5:6" ht="14.25" customHeight="1">
      <c r="E916" s="2"/>
      <c r="F916" s="2"/>
    </row>
    <row r="917" spans="5:6" ht="14.25" customHeight="1">
      <c r="E917" s="2"/>
      <c r="F917" s="2"/>
    </row>
    <row r="918" spans="5:6" ht="14.25" customHeight="1">
      <c r="E918" s="2"/>
      <c r="F918" s="2"/>
    </row>
    <row r="919" spans="5:6" ht="14.25" customHeight="1">
      <c r="E919" s="2"/>
      <c r="F919" s="2"/>
    </row>
    <row r="920" spans="5:6" ht="14.25" customHeight="1">
      <c r="E920" s="2"/>
      <c r="F920" s="2"/>
    </row>
    <row r="921" spans="5:6" ht="14.25" customHeight="1">
      <c r="E921" s="2"/>
      <c r="F921" s="2"/>
    </row>
    <row r="922" spans="5:6" ht="14.25" customHeight="1">
      <c r="E922" s="2"/>
      <c r="F922" s="2"/>
    </row>
    <row r="923" spans="5:6" ht="14.25" customHeight="1">
      <c r="E923" s="2"/>
      <c r="F923" s="2"/>
    </row>
    <row r="924" spans="5:6" ht="14.25" customHeight="1">
      <c r="E924" s="2"/>
      <c r="F924" s="2"/>
    </row>
    <row r="925" spans="5:6" ht="14.25" customHeight="1">
      <c r="E925" s="2"/>
      <c r="F925" s="2"/>
    </row>
    <row r="926" spans="5:6" ht="14.25" customHeight="1">
      <c r="E926" s="2"/>
      <c r="F926" s="2"/>
    </row>
    <row r="927" spans="5:6" ht="14.25" customHeight="1">
      <c r="E927" s="2"/>
      <c r="F927" s="2"/>
    </row>
    <row r="928" spans="5:6" ht="14.25" customHeight="1">
      <c r="E928" s="2"/>
      <c r="F928" s="2"/>
    </row>
    <row r="929" spans="5:6" ht="14.25" customHeight="1">
      <c r="E929" s="2"/>
      <c r="F929" s="2"/>
    </row>
    <row r="930" spans="5:6" ht="14.25" customHeight="1">
      <c r="E930" s="2"/>
      <c r="F930" s="2"/>
    </row>
    <row r="931" spans="5:6" ht="14.25" customHeight="1">
      <c r="E931" s="2"/>
      <c r="F931" s="2"/>
    </row>
    <row r="932" spans="5:6" ht="14.25" customHeight="1">
      <c r="E932" s="2"/>
      <c r="F932" s="2"/>
    </row>
    <row r="933" spans="5:6" ht="14.25" customHeight="1">
      <c r="E933" s="2"/>
      <c r="F933" s="2"/>
    </row>
    <row r="934" spans="5:6" ht="14.25" customHeight="1">
      <c r="E934" s="2"/>
      <c r="F934" s="2"/>
    </row>
    <row r="935" spans="5:6" ht="14.25" customHeight="1">
      <c r="E935" s="2"/>
      <c r="F935" s="2"/>
    </row>
    <row r="936" spans="5:6" ht="14.25" customHeight="1">
      <c r="E936" s="2"/>
      <c r="F936" s="2"/>
    </row>
    <row r="937" spans="5:6" ht="14.25" customHeight="1">
      <c r="E937" s="2"/>
      <c r="F937" s="2"/>
    </row>
    <row r="938" spans="5:6" ht="14.25" customHeight="1">
      <c r="E938" s="2"/>
      <c r="F938" s="2"/>
    </row>
    <row r="939" spans="5:6" ht="14.25" customHeight="1">
      <c r="E939" s="2"/>
      <c r="F939" s="2"/>
    </row>
    <row r="940" spans="5:6" ht="14.25" customHeight="1">
      <c r="E940" s="2"/>
      <c r="F940" s="2"/>
    </row>
    <row r="941" spans="5:6" ht="14.25" customHeight="1">
      <c r="E941" s="2"/>
      <c r="F941" s="2"/>
    </row>
    <row r="942" spans="5:6" ht="14.25" customHeight="1">
      <c r="E942" s="2"/>
      <c r="F942" s="2"/>
    </row>
    <row r="943" spans="5:6" ht="14.25" customHeight="1">
      <c r="E943" s="2"/>
      <c r="F943" s="2"/>
    </row>
    <row r="944" spans="5:6" ht="14.25" customHeight="1">
      <c r="E944" s="2"/>
      <c r="F944" s="2"/>
    </row>
    <row r="945" spans="5:6" ht="14.25" customHeight="1">
      <c r="E945" s="2"/>
      <c r="F945" s="2"/>
    </row>
    <row r="946" spans="5:6" ht="14.25" customHeight="1">
      <c r="E946" s="2"/>
      <c r="F946" s="2"/>
    </row>
    <row r="947" spans="5:6" ht="14.25" customHeight="1">
      <c r="E947" s="2"/>
      <c r="F947" s="2"/>
    </row>
    <row r="948" spans="5:6" ht="14.25" customHeight="1">
      <c r="E948" s="2"/>
      <c r="F948" s="2"/>
    </row>
    <row r="949" spans="5:6" ht="14.25" customHeight="1">
      <c r="E949" s="2"/>
      <c r="F949" s="2"/>
    </row>
    <row r="950" spans="5:6" ht="14.25" customHeight="1">
      <c r="E950" s="2"/>
      <c r="F950" s="2"/>
    </row>
    <row r="951" spans="5:6" ht="14.25" customHeight="1">
      <c r="E951" s="2"/>
      <c r="F951" s="2"/>
    </row>
    <row r="952" spans="5:6" ht="14.25" customHeight="1">
      <c r="E952" s="2"/>
      <c r="F952" s="2"/>
    </row>
    <row r="953" spans="5:6" ht="14.25" customHeight="1">
      <c r="E953" s="2"/>
      <c r="F953" s="2"/>
    </row>
    <row r="954" spans="5:6" ht="14.25" customHeight="1">
      <c r="E954" s="2"/>
      <c r="F954" s="2"/>
    </row>
    <row r="955" spans="5:6" ht="14.25" customHeight="1">
      <c r="E955" s="2"/>
      <c r="F955" s="2"/>
    </row>
    <row r="956" spans="5:6" ht="14.25" customHeight="1">
      <c r="E956" s="2"/>
      <c r="F956" s="2"/>
    </row>
    <row r="957" spans="5:6" ht="14.25" customHeight="1">
      <c r="E957" s="2"/>
      <c r="F957" s="2"/>
    </row>
    <row r="958" spans="5:6" ht="14.25" customHeight="1">
      <c r="E958" s="2"/>
      <c r="F958" s="2"/>
    </row>
    <row r="959" spans="5:6" ht="14.25" customHeight="1">
      <c r="E959" s="2"/>
      <c r="F959" s="2"/>
    </row>
    <row r="960" spans="5:6" ht="14.25" customHeight="1">
      <c r="E960" s="2"/>
      <c r="F960" s="2"/>
    </row>
    <row r="961" spans="5:6" ht="14.25" customHeight="1">
      <c r="E961" s="2"/>
      <c r="F961" s="2"/>
    </row>
    <row r="962" spans="5:6" ht="14.25" customHeight="1">
      <c r="E962" s="2"/>
      <c r="F962" s="2"/>
    </row>
    <row r="963" spans="5:6" ht="14.25" customHeight="1">
      <c r="E963" s="2"/>
      <c r="F963" s="2"/>
    </row>
    <row r="964" spans="5:6" ht="14.25" customHeight="1">
      <c r="E964" s="2"/>
      <c r="F964" s="2"/>
    </row>
    <row r="965" spans="5:6" ht="14.25" customHeight="1">
      <c r="E965" s="2"/>
      <c r="F965" s="2"/>
    </row>
    <row r="966" spans="5:6" ht="14.25" customHeight="1">
      <c r="E966" s="2"/>
      <c r="F966" s="2"/>
    </row>
    <row r="967" spans="5:6" ht="14.25" customHeight="1">
      <c r="E967" s="2"/>
      <c r="F967" s="2"/>
    </row>
    <row r="968" spans="5:6" ht="14.25" customHeight="1">
      <c r="E968" s="2"/>
      <c r="F968" s="2"/>
    </row>
    <row r="969" spans="5:6" ht="14.25" customHeight="1">
      <c r="E969" s="2"/>
      <c r="F969" s="2"/>
    </row>
    <row r="970" spans="5:6" ht="14.25" customHeight="1">
      <c r="E970" s="2"/>
      <c r="F970" s="2"/>
    </row>
    <row r="971" spans="5:6" ht="14.25" customHeight="1">
      <c r="E971" s="2"/>
      <c r="F971" s="2"/>
    </row>
    <row r="972" spans="5:6" ht="14.25" customHeight="1">
      <c r="E972" s="2"/>
      <c r="F972" s="2"/>
    </row>
    <row r="973" spans="5:6" ht="14.25" customHeight="1">
      <c r="E973" s="2"/>
      <c r="F973" s="2"/>
    </row>
    <row r="974" spans="5:6" ht="14.25" customHeight="1">
      <c r="E974" s="2"/>
      <c r="F974" s="2"/>
    </row>
    <row r="975" spans="5:6" ht="14.25" customHeight="1">
      <c r="E975" s="2"/>
      <c r="F975" s="2"/>
    </row>
    <row r="976" spans="5:6" ht="14.25" customHeight="1">
      <c r="E976" s="2"/>
      <c r="F976" s="2"/>
    </row>
    <row r="977" spans="5:6" ht="14.25" customHeight="1">
      <c r="E977" s="2"/>
      <c r="F977" s="2"/>
    </row>
    <row r="978" spans="5:6" ht="14.25" customHeight="1">
      <c r="E978" s="2"/>
      <c r="F978" s="2"/>
    </row>
    <row r="979" spans="5:6" ht="14.25" customHeight="1">
      <c r="E979" s="2"/>
      <c r="F979" s="2"/>
    </row>
    <row r="980" spans="5:6" ht="14.25" customHeight="1">
      <c r="E980" s="2"/>
      <c r="F980" s="2"/>
    </row>
    <row r="981" spans="5:6" ht="14.25" customHeight="1">
      <c r="E981" s="2"/>
      <c r="F981" s="2"/>
    </row>
    <row r="982" spans="5:6" ht="14.25" customHeight="1">
      <c r="E982" s="2"/>
      <c r="F982" s="2"/>
    </row>
    <row r="983" spans="5:6" ht="14.25" customHeight="1">
      <c r="E983" s="2"/>
      <c r="F983" s="2"/>
    </row>
    <row r="984" spans="5:6" ht="14.25" customHeight="1">
      <c r="E984" s="2"/>
      <c r="F984" s="2"/>
    </row>
    <row r="985" spans="5:6" ht="14.25" customHeight="1">
      <c r="E985" s="2"/>
      <c r="F985" s="2"/>
    </row>
    <row r="986" spans="5:6" ht="14.25" customHeight="1">
      <c r="E986" s="2"/>
      <c r="F986" s="2"/>
    </row>
    <row r="987" spans="5:6" ht="14.25" customHeight="1">
      <c r="E987" s="2"/>
      <c r="F987" s="2"/>
    </row>
    <row r="988" spans="5:6" ht="14.25" customHeight="1">
      <c r="E988" s="2"/>
      <c r="F988" s="2"/>
    </row>
    <row r="989" spans="5:6" ht="14.25" customHeight="1">
      <c r="E989" s="2"/>
      <c r="F989" s="2"/>
    </row>
    <row r="990" spans="5:6" ht="14.25" customHeight="1">
      <c r="E990" s="2"/>
      <c r="F990" s="2"/>
    </row>
    <row r="991" spans="5:6" ht="14.25" customHeight="1">
      <c r="E991" s="2"/>
      <c r="F991" s="2"/>
    </row>
    <row r="992" spans="5:6" ht="14.25" customHeight="1">
      <c r="E992" s="2"/>
      <c r="F992" s="2"/>
    </row>
    <row r="993" spans="5:6" ht="14.25" customHeight="1">
      <c r="E993" s="2"/>
      <c r="F993" s="2"/>
    </row>
    <row r="994" spans="5:6" ht="14.25" customHeight="1">
      <c r="E994" s="2"/>
      <c r="F994" s="2"/>
    </row>
    <row r="995" spans="5:6" ht="14.25" customHeight="1">
      <c r="E995" s="2"/>
      <c r="F995" s="2"/>
    </row>
    <row r="996" spans="5:6" ht="14.25" customHeight="1">
      <c r="E996" s="2"/>
      <c r="F996" s="2"/>
    </row>
    <row r="997" spans="5:6" ht="14.25" customHeight="1">
      <c r="E997" s="2"/>
      <c r="F997" s="2"/>
    </row>
    <row r="998" spans="5:6" ht="14.25" customHeight="1">
      <c r="E998" s="2"/>
      <c r="F998" s="2"/>
    </row>
    <row r="999" spans="5:6" ht="14.25" customHeight="1">
      <c r="E999" s="2"/>
      <c r="F999" s="2"/>
    </row>
    <row r="1000" spans="5:6" ht="14.25" customHeight="1">
      <c r="E1000" s="2"/>
      <c r="F1000" s="2"/>
    </row>
  </sheetData>
  <pageMargins left="0.70866141732283472" right="0.70866141732283472" top="0.74803149606299213" bottom="0.74803149606299213" header="0" footer="0"/>
  <pageSetup paperSize="9" scale="50" orientation="portrait"/>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BDD6EE"/>
    <pageSetUpPr fitToPage="1"/>
  </sheetPr>
  <dimension ref="A1:T1000"/>
  <sheetViews>
    <sheetView workbookViewId="0">
      <pane xSplit="2" ySplit="6" topLeftCell="C7" activePane="bottomRight" state="frozen"/>
      <selection activeCell="A115" sqref="A115"/>
      <selection pane="topRight" activeCell="A115" sqref="A115"/>
      <selection pane="bottomLeft" activeCell="A115" sqref="A115"/>
      <selection pane="bottomRight" activeCell="A115" sqref="A115"/>
    </sheetView>
  </sheetViews>
  <sheetFormatPr defaultColWidth="14.453125" defaultRowHeight="15" customHeight="1"/>
  <cols>
    <col min="1" max="1" width="37.6328125" customWidth="1"/>
    <col min="2" max="2" width="5" customWidth="1"/>
    <col min="3" max="5" width="8.6328125" customWidth="1"/>
    <col min="6" max="6" width="9" customWidth="1"/>
    <col min="7" max="8" width="8.6328125" customWidth="1"/>
    <col min="9" max="9" width="18.6328125" customWidth="1"/>
    <col min="10" max="10" width="13.90625" customWidth="1"/>
    <col min="11" max="16" width="8.6328125" customWidth="1"/>
    <col min="17" max="17" width="12.36328125" customWidth="1"/>
    <col min="18" max="26" width="8.6328125" customWidth="1"/>
  </cols>
  <sheetData>
    <row r="1" spans="1:20" ht="14.25" customHeight="1">
      <c r="A1" s="88" t="s">
        <v>0</v>
      </c>
    </row>
    <row r="2" spans="1:20" ht="14.25" customHeight="1">
      <c r="A2" s="88" t="s">
        <v>273</v>
      </c>
    </row>
    <row r="3" spans="1:20" ht="14.25" customHeight="1">
      <c r="A3" s="88" t="s">
        <v>2</v>
      </c>
    </row>
    <row r="4" spans="1:20" ht="14.25" customHeight="1">
      <c r="E4" s="2">
        <v>1</v>
      </c>
      <c r="F4" s="2">
        <v>2</v>
      </c>
      <c r="G4" s="2">
        <v>3</v>
      </c>
      <c r="L4" s="2">
        <v>4</v>
      </c>
      <c r="M4" s="2">
        <v>5</v>
      </c>
      <c r="N4" s="2">
        <v>6</v>
      </c>
      <c r="O4" s="2">
        <v>7</v>
      </c>
      <c r="P4" s="2">
        <v>8</v>
      </c>
      <c r="Q4" s="2">
        <v>9</v>
      </c>
      <c r="R4" s="2">
        <v>10</v>
      </c>
      <c r="S4" s="2">
        <v>11</v>
      </c>
      <c r="T4" s="2">
        <v>12</v>
      </c>
    </row>
    <row r="5" spans="1:20" ht="14.25" customHeight="1">
      <c r="C5" s="2" t="s">
        <v>92</v>
      </c>
      <c r="D5" s="2" t="s">
        <v>274</v>
      </c>
      <c r="E5" s="2" t="s">
        <v>275</v>
      </c>
      <c r="F5" s="2" t="s">
        <v>276</v>
      </c>
      <c r="G5" s="2" t="s">
        <v>277</v>
      </c>
      <c r="J5" s="2" t="s">
        <v>92</v>
      </c>
      <c r="K5" s="2" t="s">
        <v>278</v>
      </c>
      <c r="L5" s="2" t="s">
        <v>103</v>
      </c>
      <c r="M5" s="2" t="s">
        <v>279</v>
      </c>
      <c r="N5" s="2" t="s">
        <v>20</v>
      </c>
      <c r="O5" s="2" t="s">
        <v>20</v>
      </c>
      <c r="P5" s="2" t="s">
        <v>20</v>
      </c>
      <c r="Q5" s="2" t="s">
        <v>280</v>
      </c>
      <c r="R5" s="2" t="s">
        <v>281</v>
      </c>
    </row>
    <row r="6" spans="1:20" ht="14.25" customHeight="1">
      <c r="A6" s="88"/>
      <c r="C6" s="2" t="s">
        <v>161</v>
      </c>
      <c r="D6" s="2" t="s">
        <v>162</v>
      </c>
      <c r="E6" s="2"/>
      <c r="F6" s="2"/>
      <c r="G6" s="2"/>
      <c r="J6" s="2" t="s">
        <v>282</v>
      </c>
      <c r="K6" s="2" t="s">
        <v>162</v>
      </c>
      <c r="L6" s="2" t="s">
        <v>283</v>
      </c>
      <c r="N6" s="2" t="s">
        <v>131</v>
      </c>
      <c r="O6" s="2" t="s">
        <v>284</v>
      </c>
      <c r="P6" s="2" t="s">
        <v>285</v>
      </c>
      <c r="R6" s="2" t="s">
        <v>286</v>
      </c>
    </row>
    <row r="7" spans="1:20" ht="14.25" customHeight="1"/>
    <row r="8" spans="1:20" ht="15.75" customHeight="1">
      <c r="A8" s="149" t="s">
        <v>287</v>
      </c>
      <c r="C8" s="87">
        <v>50</v>
      </c>
      <c r="D8" s="2">
        <v>1</v>
      </c>
      <c r="E8" s="87">
        <f t="shared" ref="E8:G8" si="0">IF($D8=E$4,+$C8,0)</f>
        <v>50</v>
      </c>
      <c r="F8" s="87">
        <f t="shared" si="0"/>
        <v>0</v>
      </c>
      <c r="G8" s="87">
        <f t="shared" si="0"/>
        <v>0</v>
      </c>
      <c r="H8" s="87"/>
      <c r="I8" s="87" t="s">
        <v>103</v>
      </c>
      <c r="J8" s="87">
        <v>177.9</v>
      </c>
      <c r="K8" s="2">
        <v>4</v>
      </c>
      <c r="L8" s="87">
        <f t="shared" ref="L8:T8" si="1">IF($K8=L$4,+$J8,0)</f>
        <v>177.9</v>
      </c>
      <c r="M8" s="87">
        <f t="shared" si="1"/>
        <v>0</v>
      </c>
      <c r="N8" s="87">
        <f t="shared" si="1"/>
        <v>0</v>
      </c>
      <c r="O8" s="87">
        <f t="shared" si="1"/>
        <v>0</v>
      </c>
      <c r="P8" s="87">
        <f t="shared" si="1"/>
        <v>0</v>
      </c>
      <c r="Q8" s="87">
        <f t="shared" si="1"/>
        <v>0</v>
      </c>
      <c r="R8" s="87">
        <f t="shared" si="1"/>
        <v>0</v>
      </c>
      <c r="S8" s="87">
        <f t="shared" si="1"/>
        <v>0</v>
      </c>
      <c r="T8" s="87">
        <f t="shared" si="1"/>
        <v>0</v>
      </c>
    </row>
    <row r="9" spans="1:20" ht="15.75" customHeight="1">
      <c r="C9" s="87">
        <v>95.36</v>
      </c>
      <c r="D9" s="2">
        <v>1</v>
      </c>
      <c r="E9" s="87">
        <f t="shared" ref="E9:G9" si="2">IF($D9=E$4,+$C9,0)</f>
        <v>95.36</v>
      </c>
      <c r="F9" s="87">
        <f t="shared" si="2"/>
        <v>0</v>
      </c>
      <c r="G9" s="87">
        <f t="shared" si="2"/>
        <v>0</v>
      </c>
      <c r="H9" s="87"/>
      <c r="I9" s="87" t="s">
        <v>288</v>
      </c>
      <c r="J9" s="87">
        <v>84.74</v>
      </c>
      <c r="K9" s="2">
        <v>7</v>
      </c>
      <c r="L9" s="87">
        <f t="shared" ref="L9:T9" si="3">IF($K9=L$4,+$J9,0)</f>
        <v>0</v>
      </c>
      <c r="M9" s="87">
        <f t="shared" si="3"/>
        <v>0</v>
      </c>
      <c r="N9" s="87">
        <f t="shared" si="3"/>
        <v>0</v>
      </c>
      <c r="O9" s="87">
        <f t="shared" si="3"/>
        <v>84.74</v>
      </c>
      <c r="P9" s="87">
        <f t="shared" si="3"/>
        <v>0</v>
      </c>
      <c r="Q9" s="87">
        <f t="shared" si="3"/>
        <v>0</v>
      </c>
      <c r="R9" s="87">
        <f t="shared" si="3"/>
        <v>0</v>
      </c>
      <c r="S9" s="87">
        <f t="shared" si="3"/>
        <v>0</v>
      </c>
      <c r="T9" s="87">
        <f t="shared" si="3"/>
        <v>0</v>
      </c>
    </row>
    <row r="10" spans="1:20" ht="15.75" customHeight="1">
      <c r="A10" s="149"/>
      <c r="C10" s="87">
        <v>96.95</v>
      </c>
      <c r="D10" s="2">
        <v>1</v>
      </c>
      <c r="E10" s="87">
        <f t="shared" ref="E10:G10" si="4">IF($D10=E$4,+$C10,0)</f>
        <v>96.95</v>
      </c>
      <c r="F10" s="87">
        <f t="shared" si="4"/>
        <v>0</v>
      </c>
      <c r="G10" s="87">
        <f t="shared" si="4"/>
        <v>0</v>
      </c>
      <c r="H10" s="87"/>
      <c r="I10" s="87" t="s">
        <v>131</v>
      </c>
      <c r="J10" s="87">
        <v>86.42</v>
      </c>
      <c r="K10" s="2">
        <v>6</v>
      </c>
      <c r="L10" s="87">
        <f t="shared" ref="L10:T10" si="5">IF($K10=L$4,+$J10,0)</f>
        <v>0</v>
      </c>
      <c r="M10" s="87">
        <f t="shared" si="5"/>
        <v>0</v>
      </c>
      <c r="N10" s="87">
        <f t="shared" si="5"/>
        <v>86.42</v>
      </c>
      <c r="O10" s="87">
        <f t="shared" si="5"/>
        <v>0</v>
      </c>
      <c r="P10" s="87">
        <f t="shared" si="5"/>
        <v>0</v>
      </c>
      <c r="Q10" s="87">
        <f t="shared" si="5"/>
        <v>0</v>
      </c>
      <c r="R10" s="87">
        <f t="shared" si="5"/>
        <v>0</v>
      </c>
      <c r="S10" s="87">
        <f t="shared" si="5"/>
        <v>0</v>
      </c>
      <c r="T10" s="87">
        <f t="shared" si="5"/>
        <v>0</v>
      </c>
    </row>
    <row r="11" spans="1:20" ht="15.75" customHeight="1">
      <c r="A11" s="149"/>
      <c r="C11" s="87"/>
      <c r="D11" s="2"/>
      <c r="E11" s="87">
        <f t="shared" ref="E11:G11" si="6">IF($D11=E$4,+$C11,0)</f>
        <v>0</v>
      </c>
      <c r="F11" s="87">
        <f t="shared" si="6"/>
        <v>0</v>
      </c>
      <c r="G11" s="87">
        <f t="shared" si="6"/>
        <v>0</v>
      </c>
      <c r="H11" s="87"/>
      <c r="I11" s="87" t="s">
        <v>135</v>
      </c>
      <c r="J11" s="87">
        <v>10.3</v>
      </c>
      <c r="K11" s="2">
        <v>7</v>
      </c>
      <c r="L11" s="87">
        <f t="shared" ref="L11:T11" si="7">IF($K11=L$4,+$J11,0)</f>
        <v>0</v>
      </c>
      <c r="M11" s="87">
        <f t="shared" si="7"/>
        <v>0</v>
      </c>
      <c r="N11" s="87">
        <f t="shared" si="7"/>
        <v>0</v>
      </c>
      <c r="O11" s="87">
        <f t="shared" si="7"/>
        <v>10.3</v>
      </c>
      <c r="P11" s="87">
        <f t="shared" si="7"/>
        <v>0</v>
      </c>
      <c r="Q11" s="87">
        <f t="shared" si="7"/>
        <v>0</v>
      </c>
      <c r="R11" s="87">
        <f t="shared" si="7"/>
        <v>0</v>
      </c>
      <c r="S11" s="87">
        <f t="shared" si="7"/>
        <v>0</v>
      </c>
      <c r="T11" s="87">
        <f t="shared" si="7"/>
        <v>0</v>
      </c>
    </row>
    <row r="12" spans="1:20" ht="15.75" customHeight="1">
      <c r="A12" s="149"/>
      <c r="C12" s="87"/>
      <c r="D12" s="2"/>
      <c r="E12" s="87">
        <f t="shared" ref="E12:G12" si="8">IF($D12=E$4,+$C12,0)</f>
        <v>0</v>
      </c>
      <c r="F12" s="87">
        <f t="shared" si="8"/>
        <v>0</v>
      </c>
      <c r="G12" s="87">
        <f t="shared" si="8"/>
        <v>0</v>
      </c>
      <c r="H12" s="87"/>
      <c r="I12" s="87" t="s">
        <v>135</v>
      </c>
      <c r="J12" s="87">
        <v>403.33</v>
      </c>
      <c r="K12" s="2">
        <v>7</v>
      </c>
      <c r="L12" s="87">
        <f t="shared" ref="L12:T12" si="9">IF($K12=L$4,+$J12,0)</f>
        <v>0</v>
      </c>
      <c r="M12" s="87">
        <f t="shared" si="9"/>
        <v>0</v>
      </c>
      <c r="N12" s="87">
        <f t="shared" si="9"/>
        <v>0</v>
      </c>
      <c r="O12" s="87">
        <f t="shared" si="9"/>
        <v>403.33</v>
      </c>
      <c r="P12" s="87">
        <f t="shared" si="9"/>
        <v>0</v>
      </c>
      <c r="Q12" s="87">
        <f t="shared" si="9"/>
        <v>0</v>
      </c>
      <c r="R12" s="87">
        <f t="shared" si="9"/>
        <v>0</v>
      </c>
      <c r="S12" s="87">
        <f t="shared" si="9"/>
        <v>0</v>
      </c>
      <c r="T12" s="87">
        <f t="shared" si="9"/>
        <v>0</v>
      </c>
    </row>
    <row r="13" spans="1:20" ht="15.75" customHeight="1">
      <c r="A13" s="149"/>
      <c r="C13" s="87"/>
      <c r="D13" s="2"/>
      <c r="E13" s="87">
        <f t="shared" ref="E13:G13" si="10">IF($D13=E$4,+$C13,0)</f>
        <v>0</v>
      </c>
      <c r="F13" s="87">
        <f t="shared" si="10"/>
        <v>0</v>
      </c>
      <c r="G13" s="87">
        <f t="shared" si="10"/>
        <v>0</v>
      </c>
      <c r="H13" s="87"/>
      <c r="I13" s="87"/>
      <c r="J13" s="87"/>
      <c r="K13" s="2"/>
      <c r="L13" s="87">
        <f t="shared" ref="L13:T13" si="11">IF($K13=L$4,+$J13,0)</f>
        <v>0</v>
      </c>
      <c r="M13" s="87">
        <f t="shared" si="11"/>
        <v>0</v>
      </c>
      <c r="N13" s="87">
        <f t="shared" si="11"/>
        <v>0</v>
      </c>
      <c r="O13" s="87">
        <f t="shared" si="11"/>
        <v>0</v>
      </c>
      <c r="P13" s="87">
        <f t="shared" si="11"/>
        <v>0</v>
      </c>
      <c r="Q13" s="87">
        <f t="shared" si="11"/>
        <v>0</v>
      </c>
      <c r="R13" s="87">
        <f t="shared" si="11"/>
        <v>0</v>
      </c>
      <c r="S13" s="87">
        <f t="shared" si="11"/>
        <v>0</v>
      </c>
      <c r="T13" s="87">
        <f t="shared" si="11"/>
        <v>0</v>
      </c>
    </row>
    <row r="14" spans="1:20" ht="15.75" customHeight="1">
      <c r="A14" s="149"/>
      <c r="B14" s="5" t="s">
        <v>92</v>
      </c>
      <c r="C14" s="119">
        <f>SUM(C8:C13)</f>
        <v>242.31</v>
      </c>
      <c r="D14" s="2"/>
      <c r="E14" s="119">
        <f t="shared" ref="E14:G14" si="12">SUM(E8:E13)</f>
        <v>242.31</v>
      </c>
      <c r="F14" s="119">
        <f t="shared" si="12"/>
        <v>0</v>
      </c>
      <c r="G14" s="119">
        <f t="shared" si="12"/>
        <v>0</v>
      </c>
      <c r="H14" s="87"/>
      <c r="I14" s="5" t="s">
        <v>92</v>
      </c>
      <c r="J14" s="119">
        <f>SUM(J8:J13)</f>
        <v>762.69</v>
      </c>
      <c r="K14" s="2"/>
      <c r="L14" s="119">
        <f t="shared" ref="L14:S14" si="13">SUM(L8:L13)</f>
        <v>177.9</v>
      </c>
      <c r="M14" s="119">
        <f t="shared" si="13"/>
        <v>0</v>
      </c>
      <c r="N14" s="119">
        <f t="shared" si="13"/>
        <v>86.42</v>
      </c>
      <c r="O14" s="119">
        <f t="shared" si="13"/>
        <v>498.37</v>
      </c>
      <c r="P14" s="119">
        <f t="shared" si="13"/>
        <v>0</v>
      </c>
      <c r="Q14" s="119">
        <f t="shared" si="13"/>
        <v>0</v>
      </c>
      <c r="R14" s="119">
        <f t="shared" si="13"/>
        <v>0</v>
      </c>
      <c r="S14" s="119">
        <f t="shared" si="13"/>
        <v>0</v>
      </c>
      <c r="T14" s="87">
        <f>IF($K14=T$4,+$J14,0)</f>
        <v>0</v>
      </c>
    </row>
    <row r="15" spans="1:20" ht="15.75" customHeight="1">
      <c r="A15" s="149"/>
      <c r="C15" s="150"/>
      <c r="D15" s="2"/>
      <c r="E15" s="87">
        <f t="shared" ref="E15:G15" si="14">IF($D15=E$4,+$C15,0)</f>
        <v>0</v>
      </c>
      <c r="F15" s="87">
        <f t="shared" si="14"/>
        <v>0</v>
      </c>
      <c r="G15" s="87">
        <f t="shared" si="14"/>
        <v>0</v>
      </c>
      <c r="H15" s="87"/>
      <c r="J15" s="150"/>
      <c r="K15" s="2"/>
      <c r="L15" s="87">
        <f t="shared" ref="L15:T15" si="15">IF($K15=L$4,+$J15,0)</f>
        <v>0</v>
      </c>
      <c r="M15" s="87">
        <f t="shared" si="15"/>
        <v>0</v>
      </c>
      <c r="N15" s="87">
        <f t="shared" si="15"/>
        <v>0</v>
      </c>
      <c r="O15" s="87">
        <f t="shared" si="15"/>
        <v>0</v>
      </c>
      <c r="P15" s="87">
        <f t="shared" si="15"/>
        <v>0</v>
      </c>
      <c r="Q15" s="87">
        <f t="shared" si="15"/>
        <v>0</v>
      </c>
      <c r="R15" s="87">
        <f t="shared" si="15"/>
        <v>0</v>
      </c>
      <c r="S15" s="87">
        <f t="shared" si="15"/>
        <v>0</v>
      </c>
      <c r="T15" s="87">
        <f t="shared" si="15"/>
        <v>0</v>
      </c>
    </row>
    <row r="16" spans="1:20" ht="15.75" customHeight="1">
      <c r="A16" s="149" t="s">
        <v>173</v>
      </c>
      <c r="C16" s="87">
        <v>272</v>
      </c>
      <c r="D16" s="2">
        <v>1</v>
      </c>
      <c r="E16" s="87">
        <f t="shared" ref="E16:G16" si="16">IF($D16=E$4,+$C16,0)</f>
        <v>272</v>
      </c>
      <c r="F16" s="87">
        <f t="shared" si="16"/>
        <v>0</v>
      </c>
      <c r="G16" s="87">
        <f t="shared" si="16"/>
        <v>0</v>
      </c>
      <c r="H16" s="87"/>
      <c r="I16" s="87" t="s">
        <v>288</v>
      </c>
      <c r="J16" s="87">
        <v>45.06</v>
      </c>
      <c r="K16" s="2">
        <v>7</v>
      </c>
      <c r="L16" s="87">
        <f t="shared" ref="L16:T16" si="17">IF($K16=L$4,+$J16,0)</f>
        <v>0</v>
      </c>
      <c r="M16" s="87">
        <f t="shared" si="17"/>
        <v>0</v>
      </c>
      <c r="N16" s="87">
        <f t="shared" si="17"/>
        <v>0</v>
      </c>
      <c r="O16" s="87">
        <f t="shared" si="17"/>
        <v>45.06</v>
      </c>
      <c r="P16" s="87">
        <f t="shared" si="17"/>
        <v>0</v>
      </c>
      <c r="Q16" s="87">
        <f t="shared" si="17"/>
        <v>0</v>
      </c>
      <c r="R16" s="87">
        <f t="shared" si="17"/>
        <v>0</v>
      </c>
      <c r="S16" s="87">
        <f t="shared" si="17"/>
        <v>0</v>
      </c>
      <c r="T16" s="87">
        <f t="shared" si="17"/>
        <v>0</v>
      </c>
    </row>
    <row r="17" spans="1:20" ht="15.75" customHeight="1">
      <c r="A17" s="149"/>
      <c r="C17" s="87">
        <v>289</v>
      </c>
      <c r="D17" s="2">
        <v>1</v>
      </c>
      <c r="E17" s="87">
        <f t="shared" ref="E17:G17" si="18">IF($D17=E$4,+$C17,0)</f>
        <v>289</v>
      </c>
      <c r="F17" s="87">
        <f t="shared" si="18"/>
        <v>0</v>
      </c>
      <c r="G17" s="87">
        <f t="shared" si="18"/>
        <v>0</v>
      </c>
      <c r="H17" s="87"/>
      <c r="I17" s="87"/>
      <c r="J17" s="87"/>
      <c r="K17" s="2"/>
      <c r="L17" s="87">
        <f t="shared" ref="L17:T17" si="19">IF($K17=L$4,+$J17,0)</f>
        <v>0</v>
      </c>
      <c r="M17" s="87">
        <f t="shared" si="19"/>
        <v>0</v>
      </c>
      <c r="N17" s="87">
        <f t="shared" si="19"/>
        <v>0</v>
      </c>
      <c r="O17" s="87">
        <f t="shared" si="19"/>
        <v>0</v>
      </c>
      <c r="P17" s="87">
        <f t="shared" si="19"/>
        <v>0</v>
      </c>
      <c r="Q17" s="87">
        <f t="shared" si="19"/>
        <v>0</v>
      </c>
      <c r="R17" s="87">
        <f t="shared" si="19"/>
        <v>0</v>
      </c>
      <c r="S17" s="87">
        <f t="shared" si="19"/>
        <v>0</v>
      </c>
      <c r="T17" s="87">
        <f t="shared" si="19"/>
        <v>0</v>
      </c>
    </row>
    <row r="18" spans="1:20" ht="15.75" customHeight="1">
      <c r="A18" s="149"/>
      <c r="C18" s="87">
        <v>50</v>
      </c>
      <c r="D18" s="2">
        <v>1</v>
      </c>
      <c r="E18" s="87">
        <f t="shared" ref="E18:G18" si="20">IF($D18=E$4,+$C18,0)</f>
        <v>50</v>
      </c>
      <c r="F18" s="87">
        <f t="shared" si="20"/>
        <v>0</v>
      </c>
      <c r="G18" s="87">
        <f t="shared" si="20"/>
        <v>0</v>
      </c>
      <c r="H18" s="87"/>
      <c r="I18" s="87"/>
      <c r="J18" s="87"/>
      <c r="K18" s="2"/>
      <c r="L18" s="87">
        <f t="shared" ref="L18:T18" si="21">IF($K18=L$4,+$J18,0)</f>
        <v>0</v>
      </c>
      <c r="M18" s="87">
        <f t="shared" si="21"/>
        <v>0</v>
      </c>
      <c r="N18" s="87">
        <f t="shared" si="21"/>
        <v>0</v>
      </c>
      <c r="O18" s="87">
        <f t="shared" si="21"/>
        <v>0</v>
      </c>
      <c r="P18" s="87">
        <f t="shared" si="21"/>
        <v>0</v>
      </c>
      <c r="Q18" s="87">
        <f t="shared" si="21"/>
        <v>0</v>
      </c>
      <c r="R18" s="87">
        <f t="shared" si="21"/>
        <v>0</v>
      </c>
      <c r="S18" s="87">
        <f t="shared" si="21"/>
        <v>0</v>
      </c>
      <c r="T18" s="87">
        <f t="shared" si="21"/>
        <v>0</v>
      </c>
    </row>
    <row r="19" spans="1:20" ht="15.75" customHeight="1">
      <c r="A19" s="149"/>
      <c r="C19" s="87"/>
      <c r="D19" s="2"/>
      <c r="E19" s="87">
        <f t="shared" ref="E19:G19" si="22">IF($D19=E$4,+$C19,0)</f>
        <v>0</v>
      </c>
      <c r="F19" s="87">
        <f t="shared" si="22"/>
        <v>0</v>
      </c>
      <c r="G19" s="87">
        <f t="shared" si="22"/>
        <v>0</v>
      </c>
      <c r="H19" s="87"/>
      <c r="I19" s="87"/>
      <c r="J19" s="87"/>
      <c r="K19" s="2"/>
      <c r="L19" s="87">
        <f t="shared" ref="L19:T19" si="23">IF($K19=L$4,+$J19,0)</f>
        <v>0</v>
      </c>
      <c r="M19" s="87">
        <f t="shared" si="23"/>
        <v>0</v>
      </c>
      <c r="N19" s="87">
        <f t="shared" si="23"/>
        <v>0</v>
      </c>
      <c r="O19" s="87">
        <f t="shared" si="23"/>
        <v>0</v>
      </c>
      <c r="P19" s="87">
        <f t="shared" si="23"/>
        <v>0</v>
      </c>
      <c r="Q19" s="87">
        <f t="shared" si="23"/>
        <v>0</v>
      </c>
      <c r="R19" s="87">
        <f t="shared" si="23"/>
        <v>0</v>
      </c>
      <c r="S19" s="87">
        <f t="shared" si="23"/>
        <v>0</v>
      </c>
      <c r="T19" s="87">
        <f t="shared" si="23"/>
        <v>0</v>
      </c>
    </row>
    <row r="20" spans="1:20" ht="15.75" customHeight="1">
      <c r="A20" s="149"/>
      <c r="B20" s="5" t="s">
        <v>92</v>
      </c>
      <c r="C20" s="119">
        <f>SUM(C16:C19)</f>
        <v>611</v>
      </c>
      <c r="D20" s="2"/>
      <c r="E20" s="119">
        <f t="shared" ref="E20:G20" si="24">SUM(E16:E19)</f>
        <v>611</v>
      </c>
      <c r="F20" s="119">
        <f t="shared" si="24"/>
        <v>0</v>
      </c>
      <c r="G20" s="119">
        <f t="shared" si="24"/>
        <v>0</v>
      </c>
      <c r="H20" s="87"/>
      <c r="I20" s="5" t="s">
        <v>92</v>
      </c>
      <c r="J20" s="119">
        <f>SUM(J16:J19)</f>
        <v>45.06</v>
      </c>
      <c r="K20" s="2"/>
      <c r="L20" s="119">
        <f t="shared" ref="L20:S20" si="25">SUM(L16:L19)</f>
        <v>0</v>
      </c>
      <c r="M20" s="119">
        <f t="shared" si="25"/>
        <v>0</v>
      </c>
      <c r="N20" s="119">
        <f t="shared" si="25"/>
        <v>0</v>
      </c>
      <c r="O20" s="119">
        <f t="shared" si="25"/>
        <v>45.06</v>
      </c>
      <c r="P20" s="119">
        <f t="shared" si="25"/>
        <v>0</v>
      </c>
      <c r="Q20" s="119">
        <f t="shared" si="25"/>
        <v>0</v>
      </c>
      <c r="R20" s="119">
        <f t="shared" si="25"/>
        <v>0</v>
      </c>
      <c r="S20" s="119">
        <f t="shared" si="25"/>
        <v>0</v>
      </c>
      <c r="T20" s="87">
        <f>IF($K20=T$4,+$J20,0)</f>
        <v>0</v>
      </c>
    </row>
    <row r="21" spans="1:20" ht="15.75" customHeight="1">
      <c r="A21" s="149"/>
      <c r="C21" s="150"/>
      <c r="D21" s="2"/>
      <c r="E21" s="87">
        <f t="shared" ref="E21:G21" si="26">IF($D21=E$4,+$C21,0)</f>
        <v>0</v>
      </c>
      <c r="F21" s="87">
        <f t="shared" si="26"/>
        <v>0</v>
      </c>
      <c r="G21" s="87">
        <f t="shared" si="26"/>
        <v>0</v>
      </c>
      <c r="H21" s="87"/>
      <c r="J21" s="150"/>
      <c r="K21" s="2"/>
      <c r="L21" s="87">
        <f t="shared" ref="L21:T21" si="27">IF($K21=L$4,+$J21,0)</f>
        <v>0</v>
      </c>
      <c r="M21" s="87">
        <f t="shared" si="27"/>
        <v>0</v>
      </c>
      <c r="N21" s="87">
        <f t="shared" si="27"/>
        <v>0</v>
      </c>
      <c r="O21" s="87">
        <f t="shared" si="27"/>
        <v>0</v>
      </c>
      <c r="P21" s="87">
        <f t="shared" si="27"/>
        <v>0</v>
      </c>
      <c r="Q21" s="87">
        <f t="shared" si="27"/>
        <v>0</v>
      </c>
      <c r="R21" s="87">
        <f t="shared" si="27"/>
        <v>0</v>
      </c>
      <c r="S21" s="87">
        <f t="shared" si="27"/>
        <v>0</v>
      </c>
      <c r="T21" s="87">
        <f t="shared" si="27"/>
        <v>0</v>
      </c>
    </row>
    <row r="22" spans="1:20" ht="15.75" customHeight="1">
      <c r="A22" s="149" t="s">
        <v>289</v>
      </c>
      <c r="C22" s="87">
        <v>50</v>
      </c>
      <c r="D22" s="2">
        <v>1</v>
      </c>
      <c r="E22" s="87">
        <f t="shared" ref="E22:G22" si="28">IF($D22=E$4,+$C22,0)</f>
        <v>50</v>
      </c>
      <c r="F22" s="87">
        <f t="shared" si="28"/>
        <v>0</v>
      </c>
      <c r="G22" s="87">
        <f t="shared" si="28"/>
        <v>0</v>
      </c>
      <c r="H22" s="87"/>
      <c r="I22" s="87" t="s">
        <v>103</v>
      </c>
      <c r="J22" s="87">
        <v>188.95</v>
      </c>
      <c r="K22" s="2">
        <v>4</v>
      </c>
      <c r="L22" s="87">
        <f t="shared" ref="L22:T22" si="29">IF($K22=L$4,+$J22,0)</f>
        <v>188.95</v>
      </c>
      <c r="M22" s="87">
        <f t="shared" si="29"/>
        <v>0</v>
      </c>
      <c r="N22" s="87">
        <f t="shared" si="29"/>
        <v>0</v>
      </c>
      <c r="O22" s="87">
        <f t="shared" si="29"/>
        <v>0</v>
      </c>
      <c r="P22" s="87">
        <f t="shared" si="29"/>
        <v>0</v>
      </c>
      <c r="Q22" s="87">
        <f t="shared" si="29"/>
        <v>0</v>
      </c>
      <c r="R22" s="87">
        <f t="shared" si="29"/>
        <v>0</v>
      </c>
      <c r="S22" s="87">
        <f t="shared" si="29"/>
        <v>0</v>
      </c>
      <c r="T22" s="87">
        <f t="shared" si="29"/>
        <v>0</v>
      </c>
    </row>
    <row r="23" spans="1:20" ht="15.75" customHeight="1">
      <c r="A23" s="149"/>
      <c r="C23" s="87"/>
      <c r="D23" s="2"/>
      <c r="E23" s="87">
        <f t="shared" ref="E23:G23" si="30">IF($D23=E$4,+$C23,0)</f>
        <v>0</v>
      </c>
      <c r="F23" s="87">
        <f t="shared" si="30"/>
        <v>0</v>
      </c>
      <c r="G23" s="87">
        <f t="shared" si="30"/>
        <v>0</v>
      </c>
      <c r="H23" s="87"/>
      <c r="I23" s="87" t="s">
        <v>103</v>
      </c>
      <c r="J23" s="87">
        <v>188.95</v>
      </c>
      <c r="K23" s="2">
        <v>4</v>
      </c>
      <c r="L23" s="87">
        <f t="shared" ref="L23:T23" si="31">IF($K23=L$4,+$J23,0)</f>
        <v>188.95</v>
      </c>
      <c r="M23" s="87">
        <f t="shared" si="31"/>
        <v>0</v>
      </c>
      <c r="N23" s="87">
        <f t="shared" si="31"/>
        <v>0</v>
      </c>
      <c r="O23" s="87">
        <f t="shared" si="31"/>
        <v>0</v>
      </c>
      <c r="P23" s="87">
        <f t="shared" si="31"/>
        <v>0</v>
      </c>
      <c r="Q23" s="87">
        <f t="shared" si="31"/>
        <v>0</v>
      </c>
      <c r="R23" s="87">
        <f t="shared" si="31"/>
        <v>0</v>
      </c>
      <c r="S23" s="87">
        <f t="shared" si="31"/>
        <v>0</v>
      </c>
      <c r="T23" s="87">
        <f t="shared" si="31"/>
        <v>0</v>
      </c>
    </row>
    <row r="24" spans="1:20" ht="15.75" customHeight="1">
      <c r="A24" s="149"/>
      <c r="C24" s="87"/>
      <c r="D24" s="2"/>
      <c r="E24" s="87">
        <f t="shared" ref="E24:G24" si="32">IF($D24=E$4,+$C24,0)</f>
        <v>0</v>
      </c>
      <c r="F24" s="87">
        <f t="shared" si="32"/>
        <v>0</v>
      </c>
      <c r="G24" s="87">
        <f t="shared" si="32"/>
        <v>0</v>
      </c>
      <c r="H24" s="87"/>
      <c r="I24" s="87" t="s">
        <v>290</v>
      </c>
      <c r="J24" s="87">
        <v>150</v>
      </c>
      <c r="K24" s="2">
        <v>5</v>
      </c>
      <c r="L24" s="87">
        <f t="shared" ref="L24:T24" si="33">IF($K24=L$4,+$J24,0)</f>
        <v>0</v>
      </c>
      <c r="M24" s="87">
        <f t="shared" si="33"/>
        <v>150</v>
      </c>
      <c r="N24" s="87">
        <f t="shared" si="33"/>
        <v>0</v>
      </c>
      <c r="O24" s="87">
        <f t="shared" si="33"/>
        <v>0</v>
      </c>
      <c r="P24" s="87">
        <f t="shared" si="33"/>
        <v>0</v>
      </c>
      <c r="Q24" s="87">
        <f t="shared" si="33"/>
        <v>0</v>
      </c>
      <c r="R24" s="87">
        <f t="shared" si="33"/>
        <v>0</v>
      </c>
      <c r="S24" s="87">
        <f t="shared" si="33"/>
        <v>0</v>
      </c>
      <c r="T24" s="87">
        <f t="shared" si="33"/>
        <v>0</v>
      </c>
    </row>
    <row r="25" spans="1:20" ht="15.75" customHeight="1">
      <c r="A25" s="149"/>
      <c r="C25" s="87"/>
      <c r="D25" s="2"/>
      <c r="E25" s="87">
        <f t="shared" ref="E25:G25" si="34">IF($D25=E$4,+$C25,0)</f>
        <v>0</v>
      </c>
      <c r="F25" s="87">
        <f t="shared" si="34"/>
        <v>0</v>
      </c>
      <c r="G25" s="87">
        <f t="shared" si="34"/>
        <v>0</v>
      </c>
      <c r="H25" s="87"/>
      <c r="I25" s="87" t="s">
        <v>135</v>
      </c>
      <c r="J25" s="87">
        <v>10.3</v>
      </c>
      <c r="K25" s="2">
        <v>7</v>
      </c>
      <c r="L25" s="87">
        <f t="shared" ref="L25:T25" si="35">IF($K25=L$4,+$J25,0)</f>
        <v>0</v>
      </c>
      <c r="M25" s="87">
        <f t="shared" si="35"/>
        <v>0</v>
      </c>
      <c r="N25" s="87">
        <f t="shared" si="35"/>
        <v>0</v>
      </c>
      <c r="O25" s="87">
        <f t="shared" si="35"/>
        <v>10.3</v>
      </c>
      <c r="P25" s="87">
        <f t="shared" si="35"/>
        <v>0</v>
      </c>
      <c r="Q25" s="87">
        <f t="shared" si="35"/>
        <v>0</v>
      </c>
      <c r="R25" s="87">
        <f t="shared" si="35"/>
        <v>0</v>
      </c>
      <c r="S25" s="87">
        <f t="shared" si="35"/>
        <v>0</v>
      </c>
      <c r="T25" s="87">
        <f t="shared" si="35"/>
        <v>0</v>
      </c>
    </row>
    <row r="26" spans="1:20" ht="15.75" customHeight="1">
      <c r="A26" s="149"/>
      <c r="C26" s="87"/>
      <c r="D26" s="2"/>
      <c r="E26" s="87">
        <f t="shared" ref="E26:G26" si="36">IF($D26=E$4,+$C26,0)</f>
        <v>0</v>
      </c>
      <c r="F26" s="87">
        <f t="shared" si="36"/>
        <v>0</v>
      </c>
      <c r="G26" s="87">
        <f t="shared" si="36"/>
        <v>0</v>
      </c>
      <c r="H26" s="87"/>
      <c r="I26" s="87" t="s">
        <v>291</v>
      </c>
      <c r="J26" s="87">
        <v>12.69</v>
      </c>
      <c r="K26" s="2">
        <v>6</v>
      </c>
      <c r="L26" s="87">
        <f t="shared" ref="L26:T26" si="37">IF($K26=L$4,+$J26,0)</f>
        <v>0</v>
      </c>
      <c r="M26" s="87">
        <f t="shared" si="37"/>
        <v>0</v>
      </c>
      <c r="N26" s="87">
        <f t="shared" si="37"/>
        <v>12.69</v>
      </c>
      <c r="O26" s="87">
        <f t="shared" si="37"/>
        <v>0</v>
      </c>
      <c r="P26" s="87">
        <f t="shared" si="37"/>
        <v>0</v>
      </c>
      <c r="Q26" s="87">
        <f t="shared" si="37"/>
        <v>0</v>
      </c>
      <c r="R26" s="87">
        <f t="shared" si="37"/>
        <v>0</v>
      </c>
      <c r="S26" s="87">
        <f t="shared" si="37"/>
        <v>0</v>
      </c>
      <c r="T26" s="87">
        <f t="shared" si="37"/>
        <v>0</v>
      </c>
    </row>
    <row r="27" spans="1:20" ht="15.75" customHeight="1">
      <c r="A27" s="149"/>
      <c r="C27" s="87"/>
      <c r="D27" s="2"/>
      <c r="E27" s="87">
        <f t="shared" ref="E27:G27" si="38">IF($D27=E$4,+$C27,0)</f>
        <v>0</v>
      </c>
      <c r="F27" s="87">
        <f t="shared" si="38"/>
        <v>0</v>
      </c>
      <c r="G27" s="87">
        <f t="shared" si="38"/>
        <v>0</v>
      </c>
      <c r="H27" s="87"/>
      <c r="I27" s="87" t="s">
        <v>288</v>
      </c>
      <c r="J27" s="87">
        <v>49.5</v>
      </c>
      <c r="K27" s="2">
        <v>7</v>
      </c>
      <c r="L27" s="87">
        <f t="shared" ref="L27:T27" si="39">IF($K27=L$4,+$J27,0)</f>
        <v>0</v>
      </c>
      <c r="M27" s="87">
        <f t="shared" si="39"/>
        <v>0</v>
      </c>
      <c r="N27" s="87">
        <f t="shared" si="39"/>
        <v>0</v>
      </c>
      <c r="O27" s="87">
        <f t="shared" si="39"/>
        <v>49.5</v>
      </c>
      <c r="P27" s="87">
        <f t="shared" si="39"/>
        <v>0</v>
      </c>
      <c r="Q27" s="87">
        <f t="shared" si="39"/>
        <v>0</v>
      </c>
      <c r="R27" s="87">
        <f t="shared" si="39"/>
        <v>0</v>
      </c>
      <c r="S27" s="87">
        <f t="shared" si="39"/>
        <v>0</v>
      </c>
      <c r="T27" s="87">
        <f t="shared" si="39"/>
        <v>0</v>
      </c>
    </row>
    <row r="28" spans="1:20" ht="15.75" customHeight="1">
      <c r="A28" s="149"/>
      <c r="C28" s="87"/>
      <c r="D28" s="2"/>
      <c r="E28" s="87">
        <f t="shared" ref="E28:G28" si="40">IF($D28=E$4,+$C28,0)</f>
        <v>0</v>
      </c>
      <c r="F28" s="87">
        <f t="shared" si="40"/>
        <v>0</v>
      </c>
      <c r="G28" s="87">
        <f t="shared" si="40"/>
        <v>0</v>
      </c>
      <c r="H28" s="87"/>
      <c r="I28" s="87"/>
      <c r="J28" s="87"/>
      <c r="K28" s="2"/>
      <c r="L28" s="87">
        <f t="shared" ref="L28:T28" si="41">IF($K28=L$4,+$J28,0)</f>
        <v>0</v>
      </c>
      <c r="M28" s="87">
        <f t="shared" si="41"/>
        <v>0</v>
      </c>
      <c r="N28" s="87">
        <f t="shared" si="41"/>
        <v>0</v>
      </c>
      <c r="O28" s="87">
        <f t="shared" si="41"/>
        <v>0</v>
      </c>
      <c r="P28" s="87">
        <f t="shared" si="41"/>
        <v>0</v>
      </c>
      <c r="Q28" s="87">
        <f t="shared" si="41"/>
        <v>0</v>
      </c>
      <c r="R28" s="87">
        <f t="shared" si="41"/>
        <v>0</v>
      </c>
      <c r="S28" s="87">
        <f t="shared" si="41"/>
        <v>0</v>
      </c>
      <c r="T28" s="87">
        <f t="shared" si="41"/>
        <v>0</v>
      </c>
    </row>
    <row r="29" spans="1:20" ht="15.75" customHeight="1">
      <c r="A29" s="149"/>
      <c r="B29" s="5" t="s">
        <v>92</v>
      </c>
      <c r="C29" s="119">
        <f>SUM(C22:C28)</f>
        <v>50</v>
      </c>
      <c r="D29" s="2"/>
      <c r="E29" s="119">
        <f t="shared" ref="E29:G29" si="42">SUM(E22:E28)</f>
        <v>50</v>
      </c>
      <c r="F29" s="119">
        <f t="shared" si="42"/>
        <v>0</v>
      </c>
      <c r="G29" s="119">
        <f t="shared" si="42"/>
        <v>0</v>
      </c>
      <c r="H29" s="87"/>
      <c r="I29" s="5" t="s">
        <v>92</v>
      </c>
      <c r="J29" s="119">
        <f>SUM(J22:J28)</f>
        <v>600.39</v>
      </c>
      <c r="K29" s="2"/>
      <c r="L29" s="119">
        <f t="shared" ref="L29:S29" si="43">SUM(L22:L28)</f>
        <v>377.9</v>
      </c>
      <c r="M29" s="119">
        <f t="shared" si="43"/>
        <v>150</v>
      </c>
      <c r="N29" s="119">
        <f t="shared" si="43"/>
        <v>12.69</v>
      </c>
      <c r="O29" s="119">
        <f t="shared" si="43"/>
        <v>59.8</v>
      </c>
      <c r="P29" s="119">
        <f t="shared" si="43"/>
        <v>0</v>
      </c>
      <c r="Q29" s="119">
        <f t="shared" si="43"/>
        <v>0</v>
      </c>
      <c r="R29" s="119">
        <f t="shared" si="43"/>
        <v>0</v>
      </c>
      <c r="S29" s="119">
        <f t="shared" si="43"/>
        <v>0</v>
      </c>
      <c r="T29" s="87">
        <f>IF($K29=T$4,+$J29,0)</f>
        <v>0</v>
      </c>
    </row>
    <row r="30" spans="1:20" ht="15.75" customHeight="1">
      <c r="A30" s="149"/>
      <c r="C30" s="150"/>
      <c r="D30" s="2"/>
      <c r="E30" s="87">
        <f t="shared" ref="E30:G30" si="44">IF($D30=E$4,+$C30,0)</f>
        <v>0</v>
      </c>
      <c r="F30" s="87">
        <f t="shared" si="44"/>
        <v>0</v>
      </c>
      <c r="G30" s="87">
        <f t="shared" si="44"/>
        <v>0</v>
      </c>
      <c r="H30" s="87"/>
      <c r="J30" s="150"/>
      <c r="K30" s="2"/>
      <c r="L30" s="87">
        <f t="shared" ref="L30:T30" si="45">IF($K30=L$4,+$J30,0)</f>
        <v>0</v>
      </c>
      <c r="M30" s="87">
        <f t="shared" si="45"/>
        <v>0</v>
      </c>
      <c r="N30" s="87">
        <f t="shared" si="45"/>
        <v>0</v>
      </c>
      <c r="O30" s="87">
        <f t="shared" si="45"/>
        <v>0</v>
      </c>
      <c r="P30" s="87">
        <f t="shared" si="45"/>
        <v>0</v>
      </c>
      <c r="Q30" s="87">
        <f t="shared" si="45"/>
        <v>0</v>
      </c>
      <c r="R30" s="87">
        <f t="shared" si="45"/>
        <v>0</v>
      </c>
      <c r="S30" s="87">
        <f t="shared" si="45"/>
        <v>0</v>
      </c>
      <c r="T30" s="87">
        <f t="shared" si="45"/>
        <v>0</v>
      </c>
    </row>
    <row r="31" spans="1:20" ht="15.75" customHeight="1">
      <c r="A31" s="149" t="s">
        <v>292</v>
      </c>
      <c r="C31" s="87">
        <v>50</v>
      </c>
      <c r="D31" s="2">
        <v>1</v>
      </c>
      <c r="E31" s="87">
        <f t="shared" ref="E31:G31" si="46">IF($D31=E$4,+$C31,0)</f>
        <v>50</v>
      </c>
      <c r="F31" s="87">
        <f t="shared" si="46"/>
        <v>0</v>
      </c>
      <c r="G31" s="87">
        <f t="shared" si="46"/>
        <v>0</v>
      </c>
      <c r="H31" s="87"/>
      <c r="I31" s="87" t="s">
        <v>103</v>
      </c>
      <c r="J31" s="87">
        <v>188.95</v>
      </c>
      <c r="K31" s="2">
        <v>4</v>
      </c>
      <c r="L31" s="87">
        <f t="shared" ref="L31:T31" si="47">IF($K31=L$4,+$J31,0)</f>
        <v>188.95</v>
      </c>
      <c r="M31" s="87">
        <f t="shared" si="47"/>
        <v>0</v>
      </c>
      <c r="N31" s="87">
        <f t="shared" si="47"/>
        <v>0</v>
      </c>
      <c r="O31" s="87">
        <f t="shared" si="47"/>
        <v>0</v>
      </c>
      <c r="P31" s="87">
        <f t="shared" si="47"/>
        <v>0</v>
      </c>
      <c r="Q31" s="87">
        <f t="shared" si="47"/>
        <v>0</v>
      </c>
      <c r="R31" s="87">
        <f t="shared" si="47"/>
        <v>0</v>
      </c>
      <c r="S31" s="87">
        <f t="shared" si="47"/>
        <v>0</v>
      </c>
      <c r="T31" s="87">
        <f t="shared" si="47"/>
        <v>0</v>
      </c>
    </row>
    <row r="32" spans="1:20" ht="15.75" customHeight="1">
      <c r="A32" s="149"/>
      <c r="C32" s="87"/>
      <c r="D32" s="2"/>
      <c r="E32" s="87">
        <f t="shared" ref="E32:G32" si="48">IF($D32=E$4,+$C32,0)</f>
        <v>0</v>
      </c>
      <c r="F32" s="87">
        <f t="shared" si="48"/>
        <v>0</v>
      </c>
      <c r="G32" s="87">
        <f t="shared" si="48"/>
        <v>0</v>
      </c>
      <c r="H32" s="87"/>
      <c r="I32" s="87" t="s">
        <v>135</v>
      </c>
      <c r="J32" s="87">
        <v>10.3</v>
      </c>
      <c r="K32" s="2">
        <v>7</v>
      </c>
      <c r="L32" s="87">
        <f t="shared" ref="L32:T32" si="49">IF($K32=L$4,+$J32,0)</f>
        <v>0</v>
      </c>
      <c r="M32" s="87">
        <f t="shared" si="49"/>
        <v>0</v>
      </c>
      <c r="N32" s="87">
        <f t="shared" si="49"/>
        <v>0</v>
      </c>
      <c r="O32" s="87">
        <f t="shared" si="49"/>
        <v>10.3</v>
      </c>
      <c r="P32" s="87">
        <f t="shared" si="49"/>
        <v>0</v>
      </c>
      <c r="Q32" s="87">
        <f t="shared" si="49"/>
        <v>0</v>
      </c>
      <c r="R32" s="87">
        <f t="shared" si="49"/>
        <v>0</v>
      </c>
      <c r="S32" s="87">
        <f t="shared" si="49"/>
        <v>0</v>
      </c>
      <c r="T32" s="87">
        <f t="shared" si="49"/>
        <v>0</v>
      </c>
    </row>
    <row r="33" spans="1:20" ht="15.75" customHeight="1">
      <c r="A33" s="149"/>
      <c r="C33" s="87"/>
      <c r="D33" s="2"/>
      <c r="E33" s="87">
        <f t="shared" ref="E33:G33" si="50">IF($D33=E$4,+$C33,0)</f>
        <v>0</v>
      </c>
      <c r="F33" s="87">
        <f t="shared" si="50"/>
        <v>0</v>
      </c>
      <c r="G33" s="87">
        <f t="shared" si="50"/>
        <v>0</v>
      </c>
      <c r="H33" s="87"/>
      <c r="I33" s="87" t="s">
        <v>135</v>
      </c>
      <c r="J33" s="87">
        <v>10.3</v>
      </c>
      <c r="K33" s="2">
        <v>7</v>
      </c>
      <c r="L33" s="87">
        <f t="shared" ref="L33:T33" si="51">IF($K33=L$4,+$J33,0)</f>
        <v>0</v>
      </c>
      <c r="M33" s="87">
        <f t="shared" si="51"/>
        <v>0</v>
      </c>
      <c r="N33" s="87">
        <f t="shared" si="51"/>
        <v>0</v>
      </c>
      <c r="O33" s="87">
        <f t="shared" si="51"/>
        <v>10.3</v>
      </c>
      <c r="P33" s="87">
        <f t="shared" si="51"/>
        <v>0</v>
      </c>
      <c r="Q33" s="87">
        <f t="shared" si="51"/>
        <v>0</v>
      </c>
      <c r="R33" s="87">
        <f t="shared" si="51"/>
        <v>0</v>
      </c>
      <c r="S33" s="87">
        <f t="shared" si="51"/>
        <v>0</v>
      </c>
      <c r="T33" s="87">
        <f t="shared" si="51"/>
        <v>0</v>
      </c>
    </row>
    <row r="34" spans="1:20" ht="15.75" customHeight="1">
      <c r="A34" s="149"/>
      <c r="C34" s="87"/>
      <c r="D34" s="2"/>
      <c r="E34" s="87">
        <f t="shared" ref="E34:G34" si="52">IF($D34=E$4,+$C34,0)</f>
        <v>0</v>
      </c>
      <c r="F34" s="87">
        <f t="shared" si="52"/>
        <v>0</v>
      </c>
      <c r="G34" s="87">
        <f t="shared" si="52"/>
        <v>0</v>
      </c>
      <c r="H34" s="87"/>
      <c r="I34" s="87" t="s">
        <v>288</v>
      </c>
      <c r="J34" s="87">
        <v>54.4</v>
      </c>
      <c r="K34" s="2">
        <v>7</v>
      </c>
      <c r="L34" s="87">
        <f t="shared" ref="L34:T34" si="53">IF($K34=L$4,+$J34,0)</f>
        <v>0</v>
      </c>
      <c r="M34" s="87">
        <f t="shared" si="53"/>
        <v>0</v>
      </c>
      <c r="N34" s="87">
        <f t="shared" si="53"/>
        <v>0</v>
      </c>
      <c r="O34" s="87">
        <f t="shared" si="53"/>
        <v>54.4</v>
      </c>
      <c r="P34" s="87">
        <f t="shared" si="53"/>
        <v>0</v>
      </c>
      <c r="Q34" s="87">
        <f t="shared" si="53"/>
        <v>0</v>
      </c>
      <c r="R34" s="87">
        <f t="shared" si="53"/>
        <v>0</v>
      </c>
      <c r="S34" s="87">
        <f t="shared" si="53"/>
        <v>0</v>
      </c>
      <c r="T34" s="87">
        <f t="shared" si="53"/>
        <v>0</v>
      </c>
    </row>
    <row r="35" spans="1:20" ht="15.75" customHeight="1">
      <c r="A35" s="149"/>
      <c r="C35" s="87"/>
      <c r="D35" s="2"/>
      <c r="E35" s="87">
        <f t="shared" ref="E35:G35" si="54">IF($D35=E$4,+$C35,0)</f>
        <v>0</v>
      </c>
      <c r="F35" s="87">
        <f t="shared" si="54"/>
        <v>0</v>
      </c>
      <c r="G35" s="87">
        <f t="shared" si="54"/>
        <v>0</v>
      </c>
      <c r="H35" s="87"/>
      <c r="I35" s="87" t="s">
        <v>103</v>
      </c>
      <c r="J35" s="87">
        <v>188.95</v>
      </c>
      <c r="K35" s="2">
        <v>4</v>
      </c>
      <c r="L35" s="87">
        <f t="shared" ref="L35:T35" si="55">IF($K35=L$4,+$J35,0)</f>
        <v>188.95</v>
      </c>
      <c r="M35" s="87">
        <f t="shared" si="55"/>
        <v>0</v>
      </c>
      <c r="N35" s="87">
        <f t="shared" si="55"/>
        <v>0</v>
      </c>
      <c r="O35" s="87">
        <f t="shared" si="55"/>
        <v>0</v>
      </c>
      <c r="P35" s="87">
        <f t="shared" si="55"/>
        <v>0</v>
      </c>
      <c r="Q35" s="87">
        <f t="shared" si="55"/>
        <v>0</v>
      </c>
      <c r="R35" s="87">
        <f t="shared" si="55"/>
        <v>0</v>
      </c>
      <c r="S35" s="87">
        <f t="shared" si="55"/>
        <v>0</v>
      </c>
      <c r="T35" s="87">
        <f t="shared" si="55"/>
        <v>0</v>
      </c>
    </row>
    <row r="36" spans="1:20" ht="15.75" customHeight="1">
      <c r="A36" s="149"/>
      <c r="C36" s="87"/>
      <c r="D36" s="2"/>
      <c r="E36" s="87">
        <f t="shared" ref="E36:G36" si="56">IF($D36=E$4,+$C36,0)</f>
        <v>0</v>
      </c>
      <c r="F36" s="87">
        <f t="shared" si="56"/>
        <v>0</v>
      </c>
      <c r="G36" s="87">
        <f t="shared" si="56"/>
        <v>0</v>
      </c>
      <c r="H36" s="87"/>
      <c r="I36" s="87" t="s">
        <v>124</v>
      </c>
      <c r="J36" s="87">
        <v>49.62</v>
      </c>
      <c r="K36" s="2">
        <v>6</v>
      </c>
      <c r="L36" s="87">
        <f t="shared" ref="L36:T36" si="57">IF($K36=L$4,+$J36,0)</f>
        <v>0</v>
      </c>
      <c r="M36" s="87">
        <f t="shared" si="57"/>
        <v>0</v>
      </c>
      <c r="N36" s="87">
        <f t="shared" si="57"/>
        <v>49.62</v>
      </c>
      <c r="O36" s="87">
        <f t="shared" si="57"/>
        <v>0</v>
      </c>
      <c r="P36" s="87">
        <f t="shared" si="57"/>
        <v>0</v>
      </c>
      <c r="Q36" s="87">
        <f t="shared" si="57"/>
        <v>0</v>
      </c>
      <c r="R36" s="87">
        <f t="shared" si="57"/>
        <v>0</v>
      </c>
      <c r="S36" s="87">
        <f t="shared" si="57"/>
        <v>0</v>
      </c>
      <c r="T36" s="87">
        <f t="shared" si="57"/>
        <v>0</v>
      </c>
    </row>
    <row r="37" spans="1:20" ht="15.75" customHeight="1">
      <c r="A37" s="149"/>
      <c r="C37" s="87"/>
      <c r="D37" s="2"/>
      <c r="E37" s="87">
        <f t="shared" ref="E37:G37" si="58">IF($D37=E$4,+$C37,0)</f>
        <v>0</v>
      </c>
      <c r="F37" s="87">
        <f t="shared" si="58"/>
        <v>0</v>
      </c>
      <c r="G37" s="87">
        <f t="shared" si="58"/>
        <v>0</v>
      </c>
      <c r="H37" s="87"/>
      <c r="I37" s="87"/>
      <c r="J37" s="87"/>
      <c r="K37" s="2"/>
      <c r="L37" s="87">
        <f t="shared" ref="L37:T37" si="59">IF($K37=L$4,+$J37,0)</f>
        <v>0</v>
      </c>
      <c r="M37" s="87">
        <f t="shared" si="59"/>
        <v>0</v>
      </c>
      <c r="N37" s="87">
        <f t="shared" si="59"/>
        <v>0</v>
      </c>
      <c r="O37" s="87">
        <f t="shared" si="59"/>
        <v>0</v>
      </c>
      <c r="P37" s="87">
        <f t="shared" si="59"/>
        <v>0</v>
      </c>
      <c r="Q37" s="87">
        <f t="shared" si="59"/>
        <v>0</v>
      </c>
      <c r="R37" s="87">
        <f t="shared" si="59"/>
        <v>0</v>
      </c>
      <c r="S37" s="87">
        <f t="shared" si="59"/>
        <v>0</v>
      </c>
      <c r="T37" s="87">
        <f t="shared" si="59"/>
        <v>0</v>
      </c>
    </row>
    <row r="38" spans="1:20" ht="15.75" customHeight="1">
      <c r="A38" s="149"/>
      <c r="B38" s="5" t="s">
        <v>92</v>
      </c>
      <c r="C38" s="119">
        <f>SUM(C31:C37)</f>
        <v>50</v>
      </c>
      <c r="D38" s="2"/>
      <c r="E38" s="119">
        <f t="shared" ref="E38:G38" si="60">SUM(E31:E37)</f>
        <v>50</v>
      </c>
      <c r="F38" s="119">
        <f t="shared" si="60"/>
        <v>0</v>
      </c>
      <c r="G38" s="119">
        <f t="shared" si="60"/>
        <v>0</v>
      </c>
      <c r="H38" s="87"/>
      <c r="I38" s="5" t="s">
        <v>92</v>
      </c>
      <c r="J38" s="119">
        <f>SUM(J31:J37)</f>
        <v>502.52</v>
      </c>
      <c r="K38" s="2"/>
      <c r="L38" s="119">
        <f t="shared" ref="L38:S38" si="61">SUM(L31:L37)</f>
        <v>377.9</v>
      </c>
      <c r="M38" s="119">
        <f t="shared" si="61"/>
        <v>0</v>
      </c>
      <c r="N38" s="119">
        <f t="shared" si="61"/>
        <v>49.62</v>
      </c>
      <c r="O38" s="119">
        <f t="shared" si="61"/>
        <v>75</v>
      </c>
      <c r="P38" s="119">
        <f t="shared" si="61"/>
        <v>0</v>
      </c>
      <c r="Q38" s="119">
        <f t="shared" si="61"/>
        <v>0</v>
      </c>
      <c r="R38" s="119">
        <f t="shared" si="61"/>
        <v>0</v>
      </c>
      <c r="S38" s="119">
        <f t="shared" si="61"/>
        <v>0</v>
      </c>
      <c r="T38" s="87">
        <f>IF($K38=T$4,+$J38,0)</f>
        <v>0</v>
      </c>
    </row>
    <row r="39" spans="1:20" ht="15.75" customHeight="1">
      <c r="A39" s="149"/>
      <c r="C39" s="150"/>
      <c r="D39" s="2"/>
      <c r="E39" s="87">
        <f t="shared" ref="E39:G39" si="62">IF($D39=E$4,+$C39,0)</f>
        <v>0</v>
      </c>
      <c r="F39" s="87">
        <f t="shared" si="62"/>
        <v>0</v>
      </c>
      <c r="G39" s="87">
        <f t="shared" si="62"/>
        <v>0</v>
      </c>
      <c r="H39" s="87"/>
      <c r="J39" s="150"/>
      <c r="K39" s="2"/>
      <c r="L39" s="87">
        <f t="shared" ref="L39:T39" si="63">IF($K39=L$4,+$J39,0)</f>
        <v>0</v>
      </c>
      <c r="M39" s="87">
        <f t="shared" si="63"/>
        <v>0</v>
      </c>
      <c r="N39" s="87">
        <f t="shared" si="63"/>
        <v>0</v>
      </c>
      <c r="O39" s="87">
        <f t="shared" si="63"/>
        <v>0</v>
      </c>
      <c r="P39" s="87">
        <f t="shared" si="63"/>
        <v>0</v>
      </c>
      <c r="Q39" s="87">
        <f t="shared" si="63"/>
        <v>0</v>
      </c>
      <c r="R39" s="87">
        <f t="shared" si="63"/>
        <v>0</v>
      </c>
      <c r="S39" s="87">
        <f t="shared" si="63"/>
        <v>0</v>
      </c>
      <c r="T39" s="87">
        <f t="shared" si="63"/>
        <v>0</v>
      </c>
    </row>
    <row r="40" spans="1:20" ht="15.75" customHeight="1">
      <c r="A40" s="149" t="s">
        <v>181</v>
      </c>
      <c r="C40" s="87">
        <v>50</v>
      </c>
      <c r="D40" s="2">
        <v>1</v>
      </c>
      <c r="E40" s="87">
        <f t="shared" ref="E40:G40" si="64">IF($D40=E$4,+$C40,0)</f>
        <v>50</v>
      </c>
      <c r="F40" s="87">
        <f t="shared" si="64"/>
        <v>0</v>
      </c>
      <c r="G40" s="87">
        <f t="shared" si="64"/>
        <v>0</v>
      </c>
      <c r="H40" s="87"/>
      <c r="I40" s="87" t="s">
        <v>293</v>
      </c>
      <c r="J40" s="87">
        <v>72</v>
      </c>
      <c r="K40" s="2">
        <v>9</v>
      </c>
      <c r="L40" s="87">
        <f t="shared" ref="L40:T40" si="65">IF($K40=L$4,+$J40,0)</f>
        <v>0</v>
      </c>
      <c r="M40" s="87">
        <f t="shared" si="65"/>
        <v>0</v>
      </c>
      <c r="N40" s="87">
        <f t="shared" si="65"/>
        <v>0</v>
      </c>
      <c r="O40" s="87">
        <f t="shared" si="65"/>
        <v>0</v>
      </c>
      <c r="P40" s="87">
        <f t="shared" si="65"/>
        <v>0</v>
      </c>
      <c r="Q40" s="87">
        <f t="shared" si="65"/>
        <v>72</v>
      </c>
      <c r="R40" s="87">
        <f t="shared" si="65"/>
        <v>0</v>
      </c>
      <c r="S40" s="87">
        <f t="shared" si="65"/>
        <v>0</v>
      </c>
      <c r="T40" s="87">
        <f t="shared" si="65"/>
        <v>0</v>
      </c>
    </row>
    <row r="41" spans="1:20" ht="15.75" customHeight="1">
      <c r="A41" s="149"/>
      <c r="C41" s="87">
        <v>10000</v>
      </c>
      <c r="D41" s="2">
        <v>2</v>
      </c>
      <c r="E41" s="87">
        <f t="shared" ref="E41:G41" si="66">IF($D41=E$4,+$C41,0)</f>
        <v>0</v>
      </c>
      <c r="F41" s="87">
        <f t="shared" si="66"/>
        <v>10000</v>
      </c>
      <c r="G41" s="87">
        <f t="shared" si="66"/>
        <v>0</v>
      </c>
      <c r="H41" s="87"/>
      <c r="I41" s="87" t="s">
        <v>288</v>
      </c>
      <c r="J41" s="87">
        <v>55.45</v>
      </c>
      <c r="K41" s="2">
        <v>7</v>
      </c>
      <c r="L41" s="87">
        <f t="shared" ref="L41:T41" si="67">IF($K41=L$4,+$J41,0)</f>
        <v>0</v>
      </c>
      <c r="M41" s="87">
        <f t="shared" si="67"/>
        <v>0</v>
      </c>
      <c r="N41" s="87">
        <f t="shared" si="67"/>
        <v>0</v>
      </c>
      <c r="O41" s="87">
        <f t="shared" si="67"/>
        <v>55.45</v>
      </c>
      <c r="P41" s="87">
        <f t="shared" si="67"/>
        <v>0</v>
      </c>
      <c r="Q41" s="87">
        <f t="shared" si="67"/>
        <v>0</v>
      </c>
      <c r="R41" s="87">
        <f t="shared" si="67"/>
        <v>0</v>
      </c>
      <c r="S41" s="87">
        <f t="shared" si="67"/>
        <v>0</v>
      </c>
      <c r="T41" s="87">
        <f t="shared" si="67"/>
        <v>0</v>
      </c>
    </row>
    <row r="42" spans="1:20" ht="15.75" customHeight="1">
      <c r="A42" s="149"/>
      <c r="C42" s="87"/>
      <c r="D42" s="2"/>
      <c r="E42" s="87">
        <f t="shared" ref="E42:G42" si="68">IF($D42=E$4,+$C42,0)</f>
        <v>0</v>
      </c>
      <c r="F42" s="87">
        <f t="shared" si="68"/>
        <v>0</v>
      </c>
      <c r="G42" s="87">
        <f t="shared" si="68"/>
        <v>0</v>
      </c>
      <c r="H42" s="87"/>
      <c r="I42" s="87" t="s">
        <v>103</v>
      </c>
      <c r="J42" s="87">
        <v>188.95</v>
      </c>
      <c r="K42" s="2">
        <v>4</v>
      </c>
      <c r="L42" s="87">
        <f t="shared" ref="L42:T42" si="69">IF($K42=L$4,+$J42,0)</f>
        <v>188.95</v>
      </c>
      <c r="M42" s="87">
        <f t="shared" si="69"/>
        <v>0</v>
      </c>
      <c r="N42" s="87">
        <f t="shared" si="69"/>
        <v>0</v>
      </c>
      <c r="O42" s="87">
        <f t="shared" si="69"/>
        <v>0</v>
      </c>
      <c r="P42" s="87">
        <f t="shared" si="69"/>
        <v>0</v>
      </c>
      <c r="Q42" s="87">
        <f t="shared" si="69"/>
        <v>0</v>
      </c>
      <c r="R42" s="87">
        <f t="shared" si="69"/>
        <v>0</v>
      </c>
      <c r="S42" s="87">
        <f t="shared" si="69"/>
        <v>0</v>
      </c>
      <c r="T42" s="87">
        <f t="shared" si="69"/>
        <v>0</v>
      </c>
    </row>
    <row r="43" spans="1:20" ht="15.75" customHeight="1">
      <c r="A43" s="149"/>
      <c r="C43" s="87"/>
      <c r="D43" s="2"/>
      <c r="E43" s="87">
        <f t="shared" ref="E43:G43" si="70">IF($D43=E$4,+$C43,0)</f>
        <v>0</v>
      </c>
      <c r="F43" s="87">
        <f t="shared" si="70"/>
        <v>0</v>
      </c>
      <c r="G43" s="87">
        <f t="shared" si="70"/>
        <v>0</v>
      </c>
      <c r="H43" s="87"/>
      <c r="I43" s="87"/>
      <c r="J43" s="87"/>
      <c r="K43" s="2"/>
      <c r="L43" s="87">
        <f t="shared" ref="L43:T43" si="71">IF($K43=L$4,+$J43,0)</f>
        <v>0</v>
      </c>
      <c r="M43" s="87">
        <f t="shared" si="71"/>
        <v>0</v>
      </c>
      <c r="N43" s="87">
        <f t="shared" si="71"/>
        <v>0</v>
      </c>
      <c r="O43" s="87">
        <f t="shared" si="71"/>
        <v>0</v>
      </c>
      <c r="P43" s="87">
        <f t="shared" si="71"/>
        <v>0</v>
      </c>
      <c r="Q43" s="87">
        <f t="shared" si="71"/>
        <v>0</v>
      </c>
      <c r="R43" s="87">
        <f t="shared" si="71"/>
        <v>0</v>
      </c>
      <c r="S43" s="87">
        <f t="shared" si="71"/>
        <v>0</v>
      </c>
      <c r="T43" s="87">
        <f t="shared" si="71"/>
        <v>0</v>
      </c>
    </row>
    <row r="44" spans="1:20" ht="15.75" customHeight="1">
      <c r="A44" s="149"/>
      <c r="B44" s="5" t="s">
        <v>92</v>
      </c>
      <c r="C44" s="119">
        <f>SUM(C40:C43)</f>
        <v>10050</v>
      </c>
      <c r="D44" s="2"/>
      <c r="E44" s="119">
        <f t="shared" ref="E44:G44" si="72">SUM(E40:E43)</f>
        <v>50</v>
      </c>
      <c r="F44" s="119">
        <f t="shared" si="72"/>
        <v>10000</v>
      </c>
      <c r="G44" s="119">
        <f t="shared" si="72"/>
        <v>0</v>
      </c>
      <c r="H44" s="87"/>
      <c r="I44" s="5" t="s">
        <v>92</v>
      </c>
      <c r="J44" s="119">
        <f>SUM(J40:J43)</f>
        <v>316.39999999999998</v>
      </c>
      <c r="K44" s="2"/>
      <c r="L44" s="119">
        <f t="shared" ref="L44:S44" si="73">SUM(L40:L43)</f>
        <v>188.95</v>
      </c>
      <c r="M44" s="119">
        <f t="shared" si="73"/>
        <v>0</v>
      </c>
      <c r="N44" s="119">
        <f t="shared" si="73"/>
        <v>0</v>
      </c>
      <c r="O44" s="119">
        <f t="shared" si="73"/>
        <v>55.45</v>
      </c>
      <c r="P44" s="119">
        <f t="shared" si="73"/>
        <v>0</v>
      </c>
      <c r="Q44" s="119">
        <f t="shared" si="73"/>
        <v>72</v>
      </c>
      <c r="R44" s="119">
        <f t="shared" si="73"/>
        <v>0</v>
      </c>
      <c r="S44" s="119">
        <f t="shared" si="73"/>
        <v>0</v>
      </c>
      <c r="T44" s="87">
        <f>IF($K44=T$4,+$J44,0)</f>
        <v>0</v>
      </c>
    </row>
    <row r="45" spans="1:20" ht="15.75" customHeight="1">
      <c r="A45" s="149"/>
      <c r="C45" s="87"/>
      <c r="D45" s="2"/>
      <c r="E45" s="87">
        <f t="shared" ref="E45:G45" si="74">IF($D45=E$4,+$C45,0)</f>
        <v>0</v>
      </c>
      <c r="F45" s="87">
        <f t="shared" si="74"/>
        <v>0</v>
      </c>
      <c r="G45" s="87">
        <f t="shared" si="74"/>
        <v>0</v>
      </c>
      <c r="H45" s="87"/>
      <c r="I45" s="87"/>
      <c r="J45" s="87"/>
      <c r="K45" s="2"/>
      <c r="L45" s="87">
        <f t="shared" ref="L45:T45" si="75">IF($K45=L$4,+$J45,0)</f>
        <v>0</v>
      </c>
      <c r="M45" s="87">
        <f t="shared" si="75"/>
        <v>0</v>
      </c>
      <c r="N45" s="87">
        <f t="shared" si="75"/>
        <v>0</v>
      </c>
      <c r="O45" s="87">
        <f t="shared" si="75"/>
        <v>0</v>
      </c>
      <c r="P45" s="87">
        <f t="shared" si="75"/>
        <v>0</v>
      </c>
      <c r="Q45" s="87">
        <f t="shared" si="75"/>
        <v>0</v>
      </c>
      <c r="R45" s="87">
        <f t="shared" si="75"/>
        <v>0</v>
      </c>
      <c r="S45" s="87">
        <f t="shared" si="75"/>
        <v>0</v>
      </c>
      <c r="T45" s="87">
        <f t="shared" si="75"/>
        <v>0</v>
      </c>
    </row>
    <row r="46" spans="1:20" ht="15.75" customHeight="1">
      <c r="A46" s="149" t="s">
        <v>294</v>
      </c>
      <c r="C46" s="87">
        <v>50</v>
      </c>
      <c r="D46" s="2">
        <v>1</v>
      </c>
      <c r="E46" s="87">
        <f t="shared" ref="E46:G46" si="76">IF($D46=E$4,+$C46,0)</f>
        <v>50</v>
      </c>
      <c r="F46" s="87">
        <f t="shared" si="76"/>
        <v>0</v>
      </c>
      <c r="G46" s="87">
        <f t="shared" si="76"/>
        <v>0</v>
      </c>
      <c r="H46" s="87"/>
      <c r="I46" s="87" t="s">
        <v>131</v>
      </c>
      <c r="J46" s="87">
        <v>80.78</v>
      </c>
      <c r="K46" s="2">
        <v>6</v>
      </c>
      <c r="L46" s="87">
        <f t="shared" ref="L46:T46" si="77">IF($K46=L$4,+$J46,0)</f>
        <v>0</v>
      </c>
      <c r="M46" s="87">
        <f t="shared" si="77"/>
        <v>0</v>
      </c>
      <c r="N46" s="87">
        <f t="shared" si="77"/>
        <v>80.78</v>
      </c>
      <c r="O46" s="87">
        <f t="shared" si="77"/>
        <v>0</v>
      </c>
      <c r="P46" s="87">
        <f t="shared" si="77"/>
        <v>0</v>
      </c>
      <c r="Q46" s="87">
        <f t="shared" si="77"/>
        <v>0</v>
      </c>
      <c r="R46" s="87">
        <f t="shared" si="77"/>
        <v>0</v>
      </c>
      <c r="S46" s="87">
        <f t="shared" si="77"/>
        <v>0</v>
      </c>
      <c r="T46" s="87">
        <f t="shared" si="77"/>
        <v>0</v>
      </c>
    </row>
    <row r="47" spans="1:20" ht="15.75" customHeight="1">
      <c r="C47" s="87"/>
      <c r="D47" s="2"/>
      <c r="E47" s="87">
        <f t="shared" ref="E47:G47" si="78">IF($D47=E$4,+$C47,0)</f>
        <v>0</v>
      </c>
      <c r="F47" s="87">
        <f t="shared" si="78"/>
        <v>0</v>
      </c>
      <c r="G47" s="87">
        <f t="shared" si="78"/>
        <v>0</v>
      </c>
      <c r="H47" s="87"/>
      <c r="I47" s="87" t="s">
        <v>288</v>
      </c>
      <c r="J47" s="87">
        <v>52.11</v>
      </c>
      <c r="K47" s="2">
        <v>7</v>
      </c>
      <c r="L47" s="87">
        <f t="shared" ref="L47:T47" si="79">IF($K47=L$4,+$J47,0)</f>
        <v>0</v>
      </c>
      <c r="M47" s="87">
        <f t="shared" si="79"/>
        <v>0</v>
      </c>
      <c r="N47" s="87">
        <f t="shared" si="79"/>
        <v>0</v>
      </c>
      <c r="O47" s="87">
        <f t="shared" si="79"/>
        <v>52.11</v>
      </c>
      <c r="P47" s="87">
        <f t="shared" si="79"/>
        <v>0</v>
      </c>
      <c r="Q47" s="87">
        <f t="shared" si="79"/>
        <v>0</v>
      </c>
      <c r="R47" s="87">
        <f t="shared" si="79"/>
        <v>0</v>
      </c>
      <c r="S47" s="87">
        <f t="shared" si="79"/>
        <v>0</v>
      </c>
      <c r="T47" s="87">
        <f t="shared" si="79"/>
        <v>0</v>
      </c>
    </row>
    <row r="48" spans="1:20" ht="15.75" customHeight="1">
      <c r="C48" s="87"/>
      <c r="D48" s="2"/>
      <c r="E48" s="87">
        <f t="shared" ref="E48:G48" si="80">IF($D48=E$4,+$C48,0)</f>
        <v>0</v>
      </c>
      <c r="F48" s="87">
        <f t="shared" si="80"/>
        <v>0</v>
      </c>
      <c r="G48" s="87">
        <f t="shared" si="80"/>
        <v>0</v>
      </c>
      <c r="H48" s="87"/>
      <c r="I48" s="87" t="s">
        <v>103</v>
      </c>
      <c r="J48" s="87">
        <v>188.95</v>
      </c>
      <c r="K48" s="2">
        <v>4</v>
      </c>
      <c r="L48" s="87">
        <f t="shared" ref="L48:T48" si="81">IF($K48=L$4,+$J48,0)</f>
        <v>188.95</v>
      </c>
      <c r="M48" s="87">
        <f t="shared" si="81"/>
        <v>0</v>
      </c>
      <c r="N48" s="87">
        <f t="shared" si="81"/>
        <v>0</v>
      </c>
      <c r="O48" s="87">
        <f t="shared" si="81"/>
        <v>0</v>
      </c>
      <c r="P48" s="87">
        <f t="shared" si="81"/>
        <v>0</v>
      </c>
      <c r="Q48" s="87">
        <f t="shared" si="81"/>
        <v>0</v>
      </c>
      <c r="R48" s="87">
        <f t="shared" si="81"/>
        <v>0</v>
      </c>
      <c r="S48" s="87">
        <f t="shared" si="81"/>
        <v>0</v>
      </c>
      <c r="T48" s="87">
        <f t="shared" si="81"/>
        <v>0</v>
      </c>
    </row>
    <row r="49" spans="1:20" ht="15.75" customHeight="1">
      <c r="C49" s="87"/>
      <c r="D49" s="2"/>
      <c r="E49" s="87">
        <f t="shared" ref="E49:G49" si="82">IF($D49=E$4,+$C49,0)</f>
        <v>0</v>
      </c>
      <c r="F49" s="87">
        <f t="shared" si="82"/>
        <v>0</v>
      </c>
      <c r="G49" s="87">
        <f t="shared" si="82"/>
        <v>0</v>
      </c>
      <c r="H49" s="87"/>
      <c r="I49" s="87"/>
      <c r="J49" s="87"/>
      <c r="K49" s="2"/>
      <c r="L49" s="87">
        <f t="shared" ref="L49:T49" si="83">IF($K49=L$4,+$J49,0)</f>
        <v>0</v>
      </c>
      <c r="M49" s="87">
        <f t="shared" si="83"/>
        <v>0</v>
      </c>
      <c r="N49" s="87">
        <f t="shared" si="83"/>
        <v>0</v>
      </c>
      <c r="O49" s="87">
        <f t="shared" si="83"/>
        <v>0</v>
      </c>
      <c r="P49" s="87">
        <f t="shared" si="83"/>
        <v>0</v>
      </c>
      <c r="Q49" s="87">
        <f t="shared" si="83"/>
        <v>0</v>
      </c>
      <c r="R49" s="87">
        <f t="shared" si="83"/>
        <v>0</v>
      </c>
      <c r="S49" s="87">
        <f t="shared" si="83"/>
        <v>0</v>
      </c>
      <c r="T49" s="87">
        <f t="shared" si="83"/>
        <v>0</v>
      </c>
    </row>
    <row r="50" spans="1:20" ht="15.75" customHeight="1">
      <c r="A50" s="149"/>
      <c r="B50" s="5" t="s">
        <v>92</v>
      </c>
      <c r="C50" s="119">
        <f>SUM(C46:C49)</f>
        <v>50</v>
      </c>
      <c r="D50" s="2"/>
      <c r="E50" s="119">
        <f t="shared" ref="E50:G50" si="84">SUM(E46:E49)</f>
        <v>50</v>
      </c>
      <c r="F50" s="119">
        <f t="shared" si="84"/>
        <v>0</v>
      </c>
      <c r="G50" s="119">
        <f t="shared" si="84"/>
        <v>0</v>
      </c>
      <c r="H50" s="87"/>
      <c r="I50" s="5" t="s">
        <v>92</v>
      </c>
      <c r="J50" s="119">
        <f>SUM(J46:J49)</f>
        <v>321.83999999999997</v>
      </c>
      <c r="K50" s="2"/>
      <c r="L50" s="119">
        <f t="shared" ref="L50:S50" si="85">SUM(L46:L49)</f>
        <v>188.95</v>
      </c>
      <c r="M50" s="119">
        <f t="shared" si="85"/>
        <v>0</v>
      </c>
      <c r="N50" s="119">
        <f t="shared" si="85"/>
        <v>80.78</v>
      </c>
      <c r="O50" s="119">
        <f t="shared" si="85"/>
        <v>52.11</v>
      </c>
      <c r="P50" s="119">
        <f t="shared" si="85"/>
        <v>0</v>
      </c>
      <c r="Q50" s="119">
        <f t="shared" si="85"/>
        <v>0</v>
      </c>
      <c r="R50" s="119">
        <f t="shared" si="85"/>
        <v>0</v>
      </c>
      <c r="S50" s="119">
        <f t="shared" si="85"/>
        <v>0</v>
      </c>
      <c r="T50" s="87">
        <f>IF($K50=T$4,+$J50,0)</f>
        <v>0</v>
      </c>
    </row>
    <row r="51" spans="1:20" ht="15.75" customHeight="1">
      <c r="A51" s="149"/>
      <c r="C51" s="87"/>
      <c r="D51" s="2"/>
      <c r="E51" s="87">
        <f t="shared" ref="E51:G51" si="86">IF($D51=E$4,+$C51,0)</f>
        <v>0</v>
      </c>
      <c r="F51" s="87">
        <f t="shared" si="86"/>
        <v>0</v>
      </c>
      <c r="G51" s="87">
        <f t="shared" si="86"/>
        <v>0</v>
      </c>
      <c r="H51" s="87"/>
      <c r="I51" s="87"/>
      <c r="J51" s="87"/>
      <c r="K51" s="2"/>
      <c r="L51" s="87">
        <f t="shared" ref="L51:T51" si="87">IF($K51=L$4,+$J51,0)</f>
        <v>0</v>
      </c>
      <c r="M51" s="87">
        <f t="shared" si="87"/>
        <v>0</v>
      </c>
      <c r="N51" s="87">
        <f t="shared" si="87"/>
        <v>0</v>
      </c>
      <c r="O51" s="87">
        <f t="shared" si="87"/>
        <v>0</v>
      </c>
      <c r="P51" s="87">
        <f t="shared" si="87"/>
        <v>0</v>
      </c>
      <c r="Q51" s="87">
        <f t="shared" si="87"/>
        <v>0</v>
      </c>
      <c r="R51" s="87">
        <f t="shared" si="87"/>
        <v>0</v>
      </c>
      <c r="S51" s="87">
        <f t="shared" si="87"/>
        <v>0</v>
      </c>
      <c r="T51" s="87">
        <f t="shared" si="87"/>
        <v>0</v>
      </c>
    </row>
    <row r="52" spans="1:20" ht="15.75" customHeight="1">
      <c r="A52" s="149" t="s">
        <v>295</v>
      </c>
      <c r="C52" s="87">
        <v>50</v>
      </c>
      <c r="D52" s="2">
        <v>1</v>
      </c>
      <c r="E52" s="87">
        <f t="shared" ref="E52:G52" si="88">IF($D52=E$4,+$C52,0)</f>
        <v>50</v>
      </c>
      <c r="F52" s="87">
        <f t="shared" si="88"/>
        <v>0</v>
      </c>
      <c r="G52" s="87">
        <f t="shared" si="88"/>
        <v>0</v>
      </c>
      <c r="H52" s="87"/>
      <c r="I52" s="87" t="s">
        <v>288</v>
      </c>
      <c r="J52" s="87">
        <v>60.96</v>
      </c>
      <c r="K52" s="2">
        <v>7</v>
      </c>
      <c r="L52" s="87">
        <f t="shared" ref="L52:T52" si="89">IF($K52=L$4,+$J52,0)</f>
        <v>0</v>
      </c>
      <c r="M52" s="87">
        <f t="shared" si="89"/>
        <v>0</v>
      </c>
      <c r="N52" s="87">
        <f t="shared" si="89"/>
        <v>0</v>
      </c>
      <c r="O52" s="87">
        <f t="shared" si="89"/>
        <v>60.96</v>
      </c>
      <c r="P52" s="87">
        <f t="shared" si="89"/>
        <v>0</v>
      </c>
      <c r="Q52" s="87">
        <f t="shared" si="89"/>
        <v>0</v>
      </c>
      <c r="R52" s="87">
        <f t="shared" si="89"/>
        <v>0</v>
      </c>
      <c r="S52" s="87">
        <f t="shared" si="89"/>
        <v>0</v>
      </c>
      <c r="T52" s="87">
        <f t="shared" si="89"/>
        <v>0</v>
      </c>
    </row>
    <row r="53" spans="1:20" ht="15.75" customHeight="1">
      <c r="A53" s="149"/>
      <c r="C53" s="87"/>
      <c r="D53" s="2"/>
      <c r="E53" s="87">
        <f t="shared" ref="E53:G53" si="90">IF($D53=E$4,+$C53,0)</f>
        <v>0</v>
      </c>
      <c r="F53" s="87">
        <f t="shared" si="90"/>
        <v>0</v>
      </c>
      <c r="G53" s="87">
        <f t="shared" si="90"/>
        <v>0</v>
      </c>
      <c r="H53" s="87"/>
      <c r="I53" s="87" t="s">
        <v>103</v>
      </c>
      <c r="J53" s="87">
        <v>188.95</v>
      </c>
      <c r="K53" s="2">
        <v>4</v>
      </c>
      <c r="L53" s="87">
        <f t="shared" ref="L53:T53" si="91">IF($K53=L$4,+$J53,0)</f>
        <v>188.95</v>
      </c>
      <c r="M53" s="87">
        <f t="shared" si="91"/>
        <v>0</v>
      </c>
      <c r="N53" s="87">
        <f t="shared" si="91"/>
        <v>0</v>
      </c>
      <c r="O53" s="87">
        <f t="shared" si="91"/>
        <v>0</v>
      </c>
      <c r="P53" s="87">
        <f t="shared" si="91"/>
        <v>0</v>
      </c>
      <c r="Q53" s="87">
        <f t="shared" si="91"/>
        <v>0</v>
      </c>
      <c r="R53" s="87">
        <f t="shared" si="91"/>
        <v>0</v>
      </c>
      <c r="S53" s="87">
        <f t="shared" si="91"/>
        <v>0</v>
      </c>
      <c r="T53" s="87">
        <f t="shared" si="91"/>
        <v>0</v>
      </c>
    </row>
    <row r="54" spans="1:20" ht="15.75" customHeight="1">
      <c r="A54" s="149"/>
      <c r="C54" s="87"/>
      <c r="D54" s="2"/>
      <c r="E54" s="87">
        <f t="shared" ref="E54:G54" si="92">IF($D54=E$4,+$C54,0)</f>
        <v>0</v>
      </c>
      <c r="F54" s="87">
        <f t="shared" si="92"/>
        <v>0</v>
      </c>
      <c r="G54" s="87">
        <f t="shared" si="92"/>
        <v>0</v>
      </c>
      <c r="H54" s="87"/>
      <c r="I54" s="87"/>
      <c r="J54" s="87"/>
      <c r="K54" s="2"/>
      <c r="L54" s="87">
        <f t="shared" ref="L54:T54" si="93">IF($K54=L$4,+$J54,0)</f>
        <v>0</v>
      </c>
      <c r="M54" s="87">
        <f t="shared" si="93"/>
        <v>0</v>
      </c>
      <c r="N54" s="87">
        <f t="shared" si="93"/>
        <v>0</v>
      </c>
      <c r="O54" s="87">
        <f t="shared" si="93"/>
        <v>0</v>
      </c>
      <c r="P54" s="87">
        <f t="shared" si="93"/>
        <v>0</v>
      </c>
      <c r="Q54" s="87">
        <f t="shared" si="93"/>
        <v>0</v>
      </c>
      <c r="R54" s="87">
        <f t="shared" si="93"/>
        <v>0</v>
      </c>
      <c r="S54" s="87">
        <f t="shared" si="93"/>
        <v>0</v>
      </c>
      <c r="T54" s="87">
        <f t="shared" si="93"/>
        <v>0</v>
      </c>
    </row>
    <row r="55" spans="1:20" ht="15.75" customHeight="1">
      <c r="A55" s="149"/>
      <c r="B55" s="5" t="s">
        <v>92</v>
      </c>
      <c r="C55" s="119">
        <f>SUM(C52:C54)</f>
        <v>50</v>
      </c>
      <c r="D55" s="2"/>
      <c r="E55" s="119">
        <f t="shared" ref="E55:G55" si="94">SUM(E52:E54)</f>
        <v>50</v>
      </c>
      <c r="F55" s="119">
        <f t="shared" si="94"/>
        <v>0</v>
      </c>
      <c r="G55" s="119">
        <f t="shared" si="94"/>
        <v>0</v>
      </c>
      <c r="H55" s="87"/>
      <c r="I55" s="5" t="s">
        <v>92</v>
      </c>
      <c r="J55" s="119">
        <f>SUM(J52:J54)</f>
        <v>249.91</v>
      </c>
      <c r="K55" s="2"/>
      <c r="L55" s="119">
        <f t="shared" ref="L55:S55" si="95">SUM(L52:L54)</f>
        <v>188.95</v>
      </c>
      <c r="M55" s="119">
        <f t="shared" si="95"/>
        <v>0</v>
      </c>
      <c r="N55" s="119">
        <f t="shared" si="95"/>
        <v>0</v>
      </c>
      <c r="O55" s="119">
        <f t="shared" si="95"/>
        <v>60.96</v>
      </c>
      <c r="P55" s="119">
        <f t="shared" si="95"/>
        <v>0</v>
      </c>
      <c r="Q55" s="119">
        <f t="shared" si="95"/>
        <v>0</v>
      </c>
      <c r="R55" s="119">
        <f t="shared" si="95"/>
        <v>0</v>
      </c>
      <c r="S55" s="119">
        <f t="shared" si="95"/>
        <v>0</v>
      </c>
      <c r="T55" s="87">
        <f>IF($K55=T$4,+$J55,0)</f>
        <v>0</v>
      </c>
    </row>
    <row r="56" spans="1:20" ht="15.75" customHeight="1">
      <c r="A56" s="149"/>
      <c r="C56" s="87"/>
      <c r="D56" s="2"/>
      <c r="E56" s="87">
        <f t="shared" ref="E56:G56" si="96">IF($D56=E$4,+$C56,0)</f>
        <v>0</v>
      </c>
      <c r="F56" s="87">
        <f t="shared" si="96"/>
        <v>0</v>
      </c>
      <c r="G56" s="87">
        <f t="shared" si="96"/>
        <v>0</v>
      </c>
      <c r="H56" s="87"/>
      <c r="I56" s="87"/>
      <c r="J56" s="87"/>
      <c r="K56" s="2"/>
      <c r="L56" s="87">
        <f t="shared" ref="L56:T56" si="97">IF($K56=L$4,+$J56,0)</f>
        <v>0</v>
      </c>
      <c r="M56" s="87">
        <f t="shared" si="97"/>
        <v>0</v>
      </c>
      <c r="N56" s="87">
        <f t="shared" si="97"/>
        <v>0</v>
      </c>
      <c r="O56" s="87">
        <f t="shared" si="97"/>
        <v>0</v>
      </c>
      <c r="P56" s="87">
        <f t="shared" si="97"/>
        <v>0</v>
      </c>
      <c r="Q56" s="87">
        <f t="shared" si="97"/>
        <v>0</v>
      </c>
      <c r="R56" s="87">
        <f t="shared" si="97"/>
        <v>0</v>
      </c>
      <c r="S56" s="87">
        <f t="shared" si="97"/>
        <v>0</v>
      </c>
      <c r="T56" s="87">
        <f t="shared" si="97"/>
        <v>0</v>
      </c>
    </row>
    <row r="57" spans="1:20" ht="15.75" customHeight="1">
      <c r="A57" s="149" t="s">
        <v>296</v>
      </c>
      <c r="C57" s="87">
        <v>50</v>
      </c>
      <c r="D57" s="2">
        <v>1</v>
      </c>
      <c r="E57" s="87">
        <f t="shared" ref="E57:G57" si="98">IF($D57=E$4,+$C57,0)</f>
        <v>50</v>
      </c>
      <c r="F57" s="87">
        <f t="shared" si="98"/>
        <v>0</v>
      </c>
      <c r="G57" s="87">
        <f t="shared" si="98"/>
        <v>0</v>
      </c>
      <c r="H57" s="87"/>
      <c r="I57" s="87" t="s">
        <v>135</v>
      </c>
      <c r="J57" s="87">
        <v>417.97</v>
      </c>
      <c r="K57" s="2">
        <v>7</v>
      </c>
      <c r="L57" s="87">
        <f t="shared" ref="L57:T57" si="99">IF($K57=L$4,+$J57,0)</f>
        <v>0</v>
      </c>
      <c r="M57" s="87">
        <f t="shared" si="99"/>
        <v>0</v>
      </c>
      <c r="N57" s="87">
        <f t="shared" si="99"/>
        <v>0</v>
      </c>
      <c r="O57" s="87">
        <f t="shared" si="99"/>
        <v>417.97</v>
      </c>
      <c r="P57" s="87">
        <f t="shared" si="99"/>
        <v>0</v>
      </c>
      <c r="Q57" s="87">
        <f t="shared" si="99"/>
        <v>0</v>
      </c>
      <c r="R57" s="87">
        <f t="shared" si="99"/>
        <v>0</v>
      </c>
      <c r="S57" s="87">
        <f t="shared" si="99"/>
        <v>0</v>
      </c>
      <c r="T57" s="87">
        <f t="shared" si="99"/>
        <v>0</v>
      </c>
    </row>
    <row r="58" spans="1:20" ht="15.75" customHeight="1">
      <c r="A58" s="149"/>
      <c r="C58" s="87"/>
      <c r="D58" s="2"/>
      <c r="E58" s="87">
        <f t="shared" ref="E58:G58" si="100">IF($D58=E$4,+$C58,0)</f>
        <v>0</v>
      </c>
      <c r="F58" s="87">
        <f t="shared" si="100"/>
        <v>0</v>
      </c>
      <c r="G58" s="87">
        <f t="shared" si="100"/>
        <v>0</v>
      </c>
      <c r="H58" s="87"/>
      <c r="I58" s="87" t="s">
        <v>26</v>
      </c>
      <c r="J58" s="87">
        <v>73.650000000000006</v>
      </c>
      <c r="K58" s="2">
        <v>10</v>
      </c>
      <c r="L58" s="87">
        <f t="shared" ref="L58:T58" si="101">IF($K58=L$4,+$J58,0)</f>
        <v>0</v>
      </c>
      <c r="M58" s="87">
        <f t="shared" si="101"/>
        <v>0</v>
      </c>
      <c r="N58" s="87">
        <f t="shared" si="101"/>
        <v>0</v>
      </c>
      <c r="O58" s="87">
        <f t="shared" si="101"/>
        <v>0</v>
      </c>
      <c r="P58" s="87">
        <f t="shared" si="101"/>
        <v>0</v>
      </c>
      <c r="Q58" s="87">
        <f t="shared" si="101"/>
        <v>0</v>
      </c>
      <c r="R58" s="87">
        <f t="shared" si="101"/>
        <v>73.650000000000006</v>
      </c>
      <c r="S58" s="87">
        <f t="shared" si="101"/>
        <v>0</v>
      </c>
      <c r="T58" s="87">
        <f t="shared" si="101"/>
        <v>0</v>
      </c>
    </row>
    <row r="59" spans="1:20" ht="15.75" customHeight="1">
      <c r="A59" s="149"/>
      <c r="C59" s="87"/>
      <c r="D59" s="2"/>
      <c r="E59" s="87">
        <f t="shared" ref="E59:G59" si="102">IF($D59=E$4,+$C59,0)</f>
        <v>0</v>
      </c>
      <c r="F59" s="87">
        <f t="shared" si="102"/>
        <v>0</v>
      </c>
      <c r="G59" s="87">
        <f t="shared" si="102"/>
        <v>0</v>
      </c>
      <c r="H59" s="87"/>
      <c r="I59" s="87" t="s">
        <v>297</v>
      </c>
      <c r="J59" s="87">
        <v>35</v>
      </c>
      <c r="K59" s="2">
        <v>7</v>
      </c>
      <c r="L59" s="87">
        <f t="shared" ref="L59:T59" si="103">IF($K59=L$4,+$J59,0)</f>
        <v>0</v>
      </c>
      <c r="M59" s="87">
        <f t="shared" si="103"/>
        <v>0</v>
      </c>
      <c r="N59" s="87">
        <f t="shared" si="103"/>
        <v>0</v>
      </c>
      <c r="O59" s="87">
        <f t="shared" si="103"/>
        <v>35</v>
      </c>
      <c r="P59" s="87">
        <f t="shared" si="103"/>
        <v>0</v>
      </c>
      <c r="Q59" s="87">
        <f t="shared" si="103"/>
        <v>0</v>
      </c>
      <c r="R59" s="87">
        <f t="shared" si="103"/>
        <v>0</v>
      </c>
      <c r="S59" s="87">
        <f t="shared" si="103"/>
        <v>0</v>
      </c>
      <c r="T59" s="87">
        <f t="shared" si="103"/>
        <v>0</v>
      </c>
    </row>
    <row r="60" spans="1:20" ht="15.75" customHeight="1">
      <c r="A60" s="149"/>
      <c r="C60" s="87"/>
      <c r="D60" s="2"/>
      <c r="E60" s="87">
        <f t="shared" ref="E60:G60" si="104">IF($D60=E$4,+$C60,0)</f>
        <v>0</v>
      </c>
      <c r="F60" s="87">
        <f t="shared" si="104"/>
        <v>0</v>
      </c>
      <c r="G60" s="87">
        <f t="shared" si="104"/>
        <v>0</v>
      </c>
      <c r="H60" s="87"/>
      <c r="I60" s="87" t="s">
        <v>103</v>
      </c>
      <c r="J60" s="87">
        <v>188.95</v>
      </c>
      <c r="K60" s="2">
        <v>4</v>
      </c>
      <c r="L60" s="87">
        <f t="shared" ref="L60:T60" si="105">IF($K60=L$4,+$J60,0)</f>
        <v>188.95</v>
      </c>
      <c r="M60" s="87">
        <f t="shared" si="105"/>
        <v>0</v>
      </c>
      <c r="N60" s="87">
        <f t="shared" si="105"/>
        <v>0</v>
      </c>
      <c r="O60" s="87">
        <f t="shared" si="105"/>
        <v>0</v>
      </c>
      <c r="P60" s="87">
        <f t="shared" si="105"/>
        <v>0</v>
      </c>
      <c r="Q60" s="87">
        <f t="shared" si="105"/>
        <v>0</v>
      </c>
      <c r="R60" s="87">
        <f t="shared" si="105"/>
        <v>0</v>
      </c>
      <c r="S60" s="87">
        <f t="shared" si="105"/>
        <v>0</v>
      </c>
      <c r="T60" s="87">
        <f t="shared" si="105"/>
        <v>0</v>
      </c>
    </row>
    <row r="61" spans="1:20" ht="15.75" customHeight="1">
      <c r="A61" s="149"/>
      <c r="C61" s="87"/>
      <c r="D61" s="2"/>
      <c r="E61" s="87">
        <f t="shared" ref="E61:G61" si="106">IF($D61=E$4,+$C61,0)</f>
        <v>0</v>
      </c>
      <c r="F61" s="87">
        <f t="shared" si="106"/>
        <v>0</v>
      </c>
      <c r="G61" s="87">
        <f t="shared" si="106"/>
        <v>0</v>
      </c>
      <c r="H61" s="87"/>
      <c r="I61" s="87"/>
      <c r="J61" s="87"/>
      <c r="K61" s="2"/>
      <c r="L61" s="87">
        <f t="shared" ref="L61:T61" si="107">IF($K61=L$4,+$J61,0)</f>
        <v>0</v>
      </c>
      <c r="M61" s="87">
        <f t="shared" si="107"/>
        <v>0</v>
      </c>
      <c r="N61" s="87">
        <f t="shared" si="107"/>
        <v>0</v>
      </c>
      <c r="O61" s="87">
        <f t="shared" si="107"/>
        <v>0</v>
      </c>
      <c r="P61" s="87">
        <f t="shared" si="107"/>
        <v>0</v>
      </c>
      <c r="Q61" s="87">
        <f t="shared" si="107"/>
        <v>0</v>
      </c>
      <c r="R61" s="87">
        <f t="shared" si="107"/>
        <v>0</v>
      </c>
      <c r="S61" s="87">
        <f t="shared" si="107"/>
        <v>0</v>
      </c>
      <c r="T61" s="87">
        <f t="shared" si="107"/>
        <v>0</v>
      </c>
    </row>
    <row r="62" spans="1:20" ht="15.75" customHeight="1">
      <c r="A62" s="149"/>
      <c r="B62" s="5" t="s">
        <v>92</v>
      </c>
      <c r="C62" s="119">
        <f>SUM(C57:C61)</f>
        <v>50</v>
      </c>
      <c r="D62" s="2"/>
      <c r="E62" s="119">
        <f t="shared" ref="E62:G62" si="108">SUM(E57:E61)</f>
        <v>50</v>
      </c>
      <c r="F62" s="119">
        <f t="shared" si="108"/>
        <v>0</v>
      </c>
      <c r="G62" s="119">
        <f t="shared" si="108"/>
        <v>0</v>
      </c>
      <c r="H62" s="87"/>
      <c r="I62" s="5" t="s">
        <v>92</v>
      </c>
      <c r="J62" s="119">
        <f>SUM(J57:J61)</f>
        <v>715.56999999999994</v>
      </c>
      <c r="K62" s="2"/>
      <c r="L62" s="119">
        <f t="shared" ref="L62:S62" si="109">SUM(L57:L61)</f>
        <v>188.95</v>
      </c>
      <c r="M62" s="119">
        <f t="shared" si="109"/>
        <v>0</v>
      </c>
      <c r="N62" s="119">
        <f t="shared" si="109"/>
        <v>0</v>
      </c>
      <c r="O62" s="119">
        <f t="shared" si="109"/>
        <v>452.97</v>
      </c>
      <c r="P62" s="119">
        <f t="shared" si="109"/>
        <v>0</v>
      </c>
      <c r="Q62" s="119">
        <f t="shared" si="109"/>
        <v>0</v>
      </c>
      <c r="R62" s="119">
        <f t="shared" si="109"/>
        <v>73.650000000000006</v>
      </c>
      <c r="S62" s="119">
        <f t="shared" si="109"/>
        <v>0</v>
      </c>
      <c r="T62" s="87">
        <f>IF($K62=T$4,+$J62,0)</f>
        <v>0</v>
      </c>
    </row>
    <row r="63" spans="1:20" ht="15.75" customHeight="1">
      <c r="A63" s="149"/>
      <c r="C63" s="87"/>
      <c r="D63" s="2"/>
      <c r="E63" s="87">
        <f t="shared" ref="E63:G63" si="110">IF($D63=E$4,+$C63,0)</f>
        <v>0</v>
      </c>
      <c r="F63" s="87">
        <f t="shared" si="110"/>
        <v>0</v>
      </c>
      <c r="G63" s="87">
        <f t="shared" si="110"/>
        <v>0</v>
      </c>
      <c r="H63" s="87"/>
      <c r="I63" s="87"/>
      <c r="J63" s="87"/>
      <c r="K63" s="2"/>
      <c r="L63" s="87">
        <f t="shared" ref="L63:T63" si="111">IF($K63=L$4,+$J63,0)</f>
        <v>0</v>
      </c>
      <c r="M63" s="87">
        <f t="shared" si="111"/>
        <v>0</v>
      </c>
      <c r="N63" s="87">
        <f t="shared" si="111"/>
        <v>0</v>
      </c>
      <c r="O63" s="87">
        <f t="shared" si="111"/>
        <v>0</v>
      </c>
      <c r="P63" s="87">
        <f t="shared" si="111"/>
        <v>0</v>
      </c>
      <c r="Q63" s="87">
        <f t="shared" si="111"/>
        <v>0</v>
      </c>
      <c r="R63" s="87">
        <f t="shared" si="111"/>
        <v>0</v>
      </c>
      <c r="S63" s="87">
        <f t="shared" si="111"/>
        <v>0</v>
      </c>
      <c r="T63" s="87">
        <f t="shared" si="111"/>
        <v>0</v>
      </c>
    </row>
    <row r="64" spans="1:20" ht="15.75" customHeight="1">
      <c r="A64" s="149" t="s">
        <v>298</v>
      </c>
      <c r="C64" s="87">
        <v>50</v>
      </c>
      <c r="D64" s="2">
        <v>1</v>
      </c>
      <c r="E64" s="87">
        <f t="shared" ref="E64:G64" si="112">IF($D64=E$4,+$C64,0)</f>
        <v>50</v>
      </c>
      <c r="F64" s="87">
        <f t="shared" si="112"/>
        <v>0</v>
      </c>
      <c r="G64" s="87">
        <f t="shared" si="112"/>
        <v>0</v>
      </c>
      <c r="H64" s="87"/>
      <c r="I64" s="87" t="s">
        <v>288</v>
      </c>
      <c r="J64" s="87">
        <v>67.73</v>
      </c>
      <c r="K64" s="2">
        <v>7</v>
      </c>
      <c r="L64" s="87">
        <f t="shared" ref="L64:T64" si="113">IF($K64=L$4,+$J64,0)</f>
        <v>0</v>
      </c>
      <c r="M64" s="87">
        <f t="shared" si="113"/>
        <v>0</v>
      </c>
      <c r="N64" s="87">
        <f t="shared" si="113"/>
        <v>0</v>
      </c>
      <c r="O64" s="87">
        <f t="shared" si="113"/>
        <v>67.73</v>
      </c>
      <c r="P64" s="87">
        <f t="shared" si="113"/>
        <v>0</v>
      </c>
      <c r="Q64" s="87">
        <f t="shared" si="113"/>
        <v>0</v>
      </c>
      <c r="R64" s="87">
        <f t="shared" si="113"/>
        <v>0</v>
      </c>
      <c r="S64" s="87">
        <f t="shared" si="113"/>
        <v>0</v>
      </c>
      <c r="T64" s="87">
        <f t="shared" si="113"/>
        <v>0</v>
      </c>
    </row>
    <row r="65" spans="1:20" ht="15.75" customHeight="1">
      <c r="A65" s="149"/>
      <c r="C65" s="87"/>
      <c r="D65" s="2"/>
      <c r="E65" s="87">
        <f t="shared" ref="E65:G65" si="114">IF($D65=E$4,+$C65,0)</f>
        <v>0</v>
      </c>
      <c r="F65" s="87">
        <f t="shared" si="114"/>
        <v>0</v>
      </c>
      <c r="G65" s="87">
        <f t="shared" si="114"/>
        <v>0</v>
      </c>
      <c r="H65" s="87"/>
      <c r="I65" s="87" t="s">
        <v>297</v>
      </c>
      <c r="J65" s="87">
        <v>35</v>
      </c>
      <c r="K65" s="2">
        <v>8</v>
      </c>
      <c r="L65" s="87">
        <f t="shared" ref="L65:T65" si="115">IF($K65=L$4,+$J65,0)</f>
        <v>0</v>
      </c>
      <c r="M65" s="87">
        <f t="shared" si="115"/>
        <v>0</v>
      </c>
      <c r="N65" s="87">
        <f t="shared" si="115"/>
        <v>0</v>
      </c>
      <c r="O65" s="87">
        <f t="shared" si="115"/>
        <v>0</v>
      </c>
      <c r="P65" s="87">
        <f t="shared" si="115"/>
        <v>35</v>
      </c>
      <c r="Q65" s="87">
        <f t="shared" si="115"/>
        <v>0</v>
      </c>
      <c r="R65" s="87">
        <f t="shared" si="115"/>
        <v>0</v>
      </c>
      <c r="S65" s="87">
        <f t="shared" si="115"/>
        <v>0</v>
      </c>
      <c r="T65" s="87">
        <f t="shared" si="115"/>
        <v>0</v>
      </c>
    </row>
    <row r="66" spans="1:20" ht="15.75" customHeight="1">
      <c r="A66" s="149"/>
      <c r="C66" s="87"/>
      <c r="D66" s="2"/>
      <c r="E66" s="87">
        <f t="shared" ref="E66:G66" si="116">IF($D66=E$4,+$C66,0)</f>
        <v>0</v>
      </c>
      <c r="F66" s="87">
        <f t="shared" si="116"/>
        <v>0</v>
      </c>
      <c r="G66" s="87">
        <f t="shared" si="116"/>
        <v>0</v>
      </c>
      <c r="H66" s="87"/>
      <c r="I66" s="87" t="s">
        <v>299</v>
      </c>
      <c r="J66" s="87">
        <v>48</v>
      </c>
      <c r="K66" s="2">
        <v>5</v>
      </c>
      <c r="L66" s="87">
        <f t="shared" ref="L66:T66" si="117">IF($K66=L$4,+$J66,0)</f>
        <v>0</v>
      </c>
      <c r="M66" s="87">
        <f t="shared" si="117"/>
        <v>48</v>
      </c>
      <c r="N66" s="87">
        <f t="shared" si="117"/>
        <v>0</v>
      </c>
      <c r="O66" s="87">
        <f t="shared" si="117"/>
        <v>0</v>
      </c>
      <c r="P66" s="87">
        <f t="shared" si="117"/>
        <v>0</v>
      </c>
      <c r="Q66" s="87">
        <f t="shared" si="117"/>
        <v>0</v>
      </c>
      <c r="R66" s="87">
        <f t="shared" si="117"/>
        <v>0</v>
      </c>
      <c r="S66" s="87">
        <f t="shared" si="117"/>
        <v>0</v>
      </c>
      <c r="T66" s="87">
        <f t="shared" si="117"/>
        <v>0</v>
      </c>
    </row>
    <row r="67" spans="1:20" ht="15.75" customHeight="1">
      <c r="A67" s="149"/>
      <c r="C67" s="87"/>
      <c r="D67" s="2"/>
      <c r="E67" s="87">
        <f t="shared" ref="E67:G67" si="118">IF($D67=E$4,+$C67,0)</f>
        <v>0</v>
      </c>
      <c r="F67" s="87">
        <f t="shared" si="118"/>
        <v>0</v>
      </c>
      <c r="G67" s="87">
        <f t="shared" si="118"/>
        <v>0</v>
      </c>
      <c r="H67" s="87"/>
      <c r="I67" s="87" t="s">
        <v>103</v>
      </c>
      <c r="J67" s="87">
        <v>188.95</v>
      </c>
      <c r="K67" s="2">
        <v>4</v>
      </c>
      <c r="L67" s="87">
        <f t="shared" ref="L67:T67" si="119">IF($K67=L$4,+$J67,0)</f>
        <v>188.95</v>
      </c>
      <c r="M67" s="87">
        <f t="shared" si="119"/>
        <v>0</v>
      </c>
      <c r="N67" s="87">
        <f t="shared" si="119"/>
        <v>0</v>
      </c>
      <c r="O67" s="87">
        <f t="shared" si="119"/>
        <v>0</v>
      </c>
      <c r="P67" s="87">
        <f t="shared" si="119"/>
        <v>0</v>
      </c>
      <c r="Q67" s="87">
        <f t="shared" si="119"/>
        <v>0</v>
      </c>
      <c r="R67" s="87">
        <f t="shared" si="119"/>
        <v>0</v>
      </c>
      <c r="S67" s="87">
        <f t="shared" si="119"/>
        <v>0</v>
      </c>
      <c r="T67" s="87">
        <f t="shared" si="119"/>
        <v>0</v>
      </c>
    </row>
    <row r="68" spans="1:20" ht="15.75" customHeight="1">
      <c r="A68" s="149"/>
      <c r="C68" s="87"/>
      <c r="D68" s="2"/>
      <c r="E68" s="87">
        <f t="shared" ref="E68:G68" si="120">IF($D68=E$4,+$C68,0)</f>
        <v>0</v>
      </c>
      <c r="F68" s="87">
        <f t="shared" si="120"/>
        <v>0</v>
      </c>
      <c r="G68" s="87">
        <f t="shared" si="120"/>
        <v>0</v>
      </c>
      <c r="H68" s="87"/>
      <c r="I68" s="87"/>
      <c r="J68" s="87"/>
      <c r="K68" s="2"/>
      <c r="L68" s="87">
        <f t="shared" ref="L68:T68" si="121">IF($K68=L$4,+$J68,0)</f>
        <v>0</v>
      </c>
      <c r="M68" s="87">
        <f t="shared" si="121"/>
        <v>0</v>
      </c>
      <c r="N68" s="87">
        <f t="shared" si="121"/>
        <v>0</v>
      </c>
      <c r="O68" s="87">
        <f t="shared" si="121"/>
        <v>0</v>
      </c>
      <c r="P68" s="87">
        <f t="shared" si="121"/>
        <v>0</v>
      </c>
      <c r="Q68" s="87">
        <f t="shared" si="121"/>
        <v>0</v>
      </c>
      <c r="R68" s="87">
        <f t="shared" si="121"/>
        <v>0</v>
      </c>
      <c r="S68" s="87">
        <f t="shared" si="121"/>
        <v>0</v>
      </c>
      <c r="T68" s="87">
        <f t="shared" si="121"/>
        <v>0</v>
      </c>
    </row>
    <row r="69" spans="1:20" ht="15.75" customHeight="1">
      <c r="A69" s="149"/>
      <c r="B69" s="5" t="s">
        <v>92</v>
      </c>
      <c r="C69" s="119">
        <f>SUM(C64:C68)</f>
        <v>50</v>
      </c>
      <c r="D69" s="2"/>
      <c r="E69" s="119">
        <f t="shared" ref="E69:G69" si="122">SUM(E64:E68)</f>
        <v>50</v>
      </c>
      <c r="F69" s="119">
        <f t="shared" si="122"/>
        <v>0</v>
      </c>
      <c r="G69" s="119">
        <f t="shared" si="122"/>
        <v>0</v>
      </c>
      <c r="H69" s="87"/>
      <c r="I69" s="5" t="s">
        <v>92</v>
      </c>
      <c r="J69" s="119">
        <f>SUM(J64:J68)</f>
        <v>339.68</v>
      </c>
      <c r="K69" s="2"/>
      <c r="L69" s="119">
        <f t="shared" ref="L69:S69" si="123">SUM(L64:L68)</f>
        <v>188.95</v>
      </c>
      <c r="M69" s="119">
        <f t="shared" si="123"/>
        <v>48</v>
      </c>
      <c r="N69" s="119">
        <f t="shared" si="123"/>
        <v>0</v>
      </c>
      <c r="O69" s="119">
        <f t="shared" si="123"/>
        <v>67.73</v>
      </c>
      <c r="P69" s="119">
        <f t="shared" si="123"/>
        <v>35</v>
      </c>
      <c r="Q69" s="119">
        <f t="shared" si="123"/>
        <v>0</v>
      </c>
      <c r="R69" s="119">
        <f t="shared" si="123"/>
        <v>0</v>
      </c>
      <c r="S69" s="119">
        <f t="shared" si="123"/>
        <v>0</v>
      </c>
      <c r="T69" s="87">
        <f>IF($K69=T$4,+$J69,0)</f>
        <v>0</v>
      </c>
    </row>
    <row r="70" spans="1:20" ht="15.75" customHeight="1">
      <c r="A70" s="149"/>
      <c r="C70" s="87"/>
      <c r="D70" s="2"/>
      <c r="E70" s="87">
        <f t="shared" ref="E70:G70" si="124">IF($D70=E$4,+$C70,0)</f>
        <v>0</v>
      </c>
      <c r="F70" s="87">
        <f t="shared" si="124"/>
        <v>0</v>
      </c>
      <c r="G70" s="87">
        <f t="shared" si="124"/>
        <v>0</v>
      </c>
      <c r="H70" s="87"/>
      <c r="I70" s="87"/>
      <c r="J70" s="87"/>
      <c r="K70" s="2"/>
      <c r="L70" s="87">
        <f t="shared" ref="L70:T70" si="125">IF($K70=L$4,+$J70,0)</f>
        <v>0</v>
      </c>
      <c r="M70" s="87">
        <f t="shared" si="125"/>
        <v>0</v>
      </c>
      <c r="N70" s="87">
        <f t="shared" si="125"/>
        <v>0</v>
      </c>
      <c r="O70" s="87">
        <f t="shared" si="125"/>
        <v>0</v>
      </c>
      <c r="P70" s="87">
        <f t="shared" si="125"/>
        <v>0</v>
      </c>
      <c r="Q70" s="87">
        <f t="shared" si="125"/>
        <v>0</v>
      </c>
      <c r="R70" s="87">
        <f t="shared" si="125"/>
        <v>0</v>
      </c>
      <c r="S70" s="87">
        <f t="shared" si="125"/>
        <v>0</v>
      </c>
      <c r="T70" s="87">
        <f t="shared" si="125"/>
        <v>0</v>
      </c>
    </row>
    <row r="71" spans="1:20" ht="15.75" customHeight="1">
      <c r="A71" s="149" t="s">
        <v>300</v>
      </c>
      <c r="C71" s="87">
        <v>50</v>
      </c>
      <c r="D71" s="2">
        <v>1</v>
      </c>
      <c r="E71" s="87">
        <f t="shared" ref="E71:G71" si="126">IF($D71=E$4,+$C71,0)</f>
        <v>50</v>
      </c>
      <c r="F71" s="87">
        <f t="shared" si="126"/>
        <v>0</v>
      </c>
      <c r="G71" s="87">
        <f t="shared" si="126"/>
        <v>0</v>
      </c>
      <c r="H71" s="87"/>
      <c r="I71" s="87" t="s">
        <v>103</v>
      </c>
      <c r="J71" s="87">
        <v>188.95</v>
      </c>
      <c r="K71" s="2">
        <v>4</v>
      </c>
      <c r="L71" s="87">
        <f t="shared" ref="L71:T71" si="127">IF($K71=L$4,+$J71,0)</f>
        <v>188.95</v>
      </c>
      <c r="M71" s="87">
        <f t="shared" si="127"/>
        <v>0</v>
      </c>
      <c r="N71" s="87">
        <f t="shared" si="127"/>
        <v>0</v>
      </c>
      <c r="O71" s="87">
        <f t="shared" si="127"/>
        <v>0</v>
      </c>
      <c r="P71" s="87">
        <f t="shared" si="127"/>
        <v>0</v>
      </c>
      <c r="Q71" s="87">
        <f t="shared" si="127"/>
        <v>0</v>
      </c>
      <c r="R71" s="87">
        <f t="shared" si="127"/>
        <v>0</v>
      </c>
      <c r="S71" s="87">
        <f t="shared" si="127"/>
        <v>0</v>
      </c>
      <c r="T71" s="87">
        <f t="shared" si="127"/>
        <v>0</v>
      </c>
    </row>
    <row r="72" spans="1:20" ht="15.75" customHeight="1">
      <c r="A72" s="149"/>
      <c r="C72" s="87"/>
      <c r="D72" s="2"/>
      <c r="E72" s="87">
        <f t="shared" ref="E72:G72" si="128">IF($D72=E$4,+$C72,0)</f>
        <v>0</v>
      </c>
      <c r="F72" s="87">
        <f t="shared" si="128"/>
        <v>0</v>
      </c>
      <c r="G72" s="87">
        <f t="shared" si="128"/>
        <v>0</v>
      </c>
      <c r="H72" s="87"/>
      <c r="I72" s="87" t="s">
        <v>297</v>
      </c>
      <c r="J72" s="87">
        <v>35</v>
      </c>
      <c r="K72" s="2">
        <v>6</v>
      </c>
      <c r="L72" s="87">
        <f t="shared" ref="L72:T72" si="129">IF($K72=L$4,+$J72,0)</f>
        <v>0</v>
      </c>
      <c r="M72" s="87">
        <f t="shared" si="129"/>
        <v>0</v>
      </c>
      <c r="N72" s="87">
        <f t="shared" si="129"/>
        <v>35</v>
      </c>
      <c r="O72" s="87">
        <f t="shared" si="129"/>
        <v>0</v>
      </c>
      <c r="P72" s="87">
        <f t="shared" si="129"/>
        <v>0</v>
      </c>
      <c r="Q72" s="87">
        <f t="shared" si="129"/>
        <v>0</v>
      </c>
      <c r="R72" s="87">
        <f t="shared" si="129"/>
        <v>0</v>
      </c>
      <c r="S72" s="87">
        <f t="shared" si="129"/>
        <v>0</v>
      </c>
      <c r="T72" s="87">
        <f t="shared" si="129"/>
        <v>0</v>
      </c>
    </row>
    <row r="73" spans="1:20" ht="15.75" customHeight="1">
      <c r="A73" s="149"/>
      <c r="C73" s="87"/>
      <c r="D73" s="2"/>
      <c r="E73" s="87">
        <f t="shared" ref="E73:G73" si="130">IF($D73=E$4,+$C73,0)</f>
        <v>0</v>
      </c>
      <c r="F73" s="87">
        <f t="shared" si="130"/>
        <v>0</v>
      </c>
      <c r="G73" s="87">
        <f t="shared" si="130"/>
        <v>0</v>
      </c>
      <c r="H73" s="87"/>
      <c r="I73" s="87" t="s">
        <v>131</v>
      </c>
      <c r="J73" s="87">
        <v>24.37</v>
      </c>
      <c r="K73" s="2">
        <v>6</v>
      </c>
      <c r="L73" s="87">
        <f t="shared" ref="L73:T73" si="131">IF($K73=L$4,+$J73,0)</f>
        <v>0</v>
      </c>
      <c r="M73" s="87">
        <f t="shared" si="131"/>
        <v>0</v>
      </c>
      <c r="N73" s="87">
        <f t="shared" si="131"/>
        <v>24.37</v>
      </c>
      <c r="O73" s="87">
        <f t="shared" si="131"/>
        <v>0</v>
      </c>
      <c r="P73" s="87">
        <f t="shared" si="131"/>
        <v>0</v>
      </c>
      <c r="Q73" s="87">
        <f t="shared" si="131"/>
        <v>0</v>
      </c>
      <c r="R73" s="87">
        <f t="shared" si="131"/>
        <v>0</v>
      </c>
      <c r="S73" s="87">
        <f t="shared" si="131"/>
        <v>0</v>
      </c>
      <c r="T73" s="87">
        <f t="shared" si="131"/>
        <v>0</v>
      </c>
    </row>
    <row r="74" spans="1:20" ht="15.75" customHeight="1">
      <c r="A74" s="149"/>
      <c r="C74" s="87"/>
      <c r="D74" s="2"/>
      <c r="E74" s="87">
        <f t="shared" ref="E74:G74" si="132">IF($D74=E$4,+$C74,0)</f>
        <v>0</v>
      </c>
      <c r="F74" s="87">
        <f t="shared" si="132"/>
        <v>0</v>
      </c>
      <c r="G74" s="87">
        <f t="shared" si="132"/>
        <v>0</v>
      </c>
      <c r="H74" s="87"/>
      <c r="I74" s="87"/>
      <c r="J74" s="87"/>
      <c r="K74" s="2"/>
      <c r="L74" s="87">
        <f t="shared" ref="L74:T74" si="133">IF($K74=L$4,+$J74,0)</f>
        <v>0</v>
      </c>
      <c r="M74" s="87">
        <f t="shared" si="133"/>
        <v>0</v>
      </c>
      <c r="N74" s="87">
        <f t="shared" si="133"/>
        <v>0</v>
      </c>
      <c r="O74" s="87">
        <f t="shared" si="133"/>
        <v>0</v>
      </c>
      <c r="P74" s="87">
        <f t="shared" si="133"/>
        <v>0</v>
      </c>
      <c r="Q74" s="87">
        <f t="shared" si="133"/>
        <v>0</v>
      </c>
      <c r="R74" s="87">
        <f t="shared" si="133"/>
        <v>0</v>
      </c>
      <c r="S74" s="87">
        <f t="shared" si="133"/>
        <v>0</v>
      </c>
      <c r="T74" s="87">
        <f t="shared" si="133"/>
        <v>0</v>
      </c>
    </row>
    <row r="75" spans="1:20" ht="15.75" customHeight="1">
      <c r="A75" s="149"/>
      <c r="B75" s="5" t="s">
        <v>92</v>
      </c>
      <c r="C75" s="119">
        <f>SUM(C71:C74)</f>
        <v>50</v>
      </c>
      <c r="D75" s="2"/>
      <c r="E75" s="119">
        <f t="shared" ref="E75:G75" si="134">SUM(E71:E74)</f>
        <v>50</v>
      </c>
      <c r="F75" s="119">
        <f t="shared" si="134"/>
        <v>0</v>
      </c>
      <c r="G75" s="119">
        <f t="shared" si="134"/>
        <v>0</v>
      </c>
      <c r="H75" s="87"/>
      <c r="I75" s="5" t="s">
        <v>92</v>
      </c>
      <c r="J75" s="119">
        <f>SUM(J71:J74)</f>
        <v>248.32</v>
      </c>
      <c r="K75" s="2"/>
      <c r="L75" s="119">
        <f t="shared" ref="L75:S75" si="135">SUM(L71:L74)</f>
        <v>188.95</v>
      </c>
      <c r="M75" s="119">
        <f t="shared" si="135"/>
        <v>0</v>
      </c>
      <c r="N75" s="119">
        <f t="shared" si="135"/>
        <v>59.370000000000005</v>
      </c>
      <c r="O75" s="119">
        <f t="shared" si="135"/>
        <v>0</v>
      </c>
      <c r="P75" s="119">
        <f t="shared" si="135"/>
        <v>0</v>
      </c>
      <c r="Q75" s="119">
        <f t="shared" si="135"/>
        <v>0</v>
      </c>
      <c r="R75" s="119">
        <f t="shared" si="135"/>
        <v>0</v>
      </c>
      <c r="S75" s="119">
        <f t="shared" si="135"/>
        <v>0</v>
      </c>
      <c r="T75" s="87">
        <f>IF($K75=T$4,+$J75,0)</f>
        <v>0</v>
      </c>
    </row>
    <row r="76" spans="1:20" ht="15.75" customHeight="1">
      <c r="A76" s="149"/>
      <c r="C76" s="87"/>
      <c r="D76" s="2"/>
      <c r="E76" s="87">
        <f t="shared" ref="E76:G76" si="136">IF($D76=E$4,+$C76,0)</f>
        <v>0</v>
      </c>
      <c r="F76" s="87">
        <f t="shared" si="136"/>
        <v>0</v>
      </c>
      <c r="G76" s="87">
        <f t="shared" si="136"/>
        <v>0</v>
      </c>
      <c r="H76" s="87"/>
      <c r="I76" s="87"/>
      <c r="J76" s="87"/>
      <c r="K76" s="2"/>
      <c r="L76" s="87">
        <f t="shared" ref="L76:T76" si="137">IF($K76=L$4,+$J76,0)</f>
        <v>0</v>
      </c>
      <c r="M76" s="87">
        <f t="shared" si="137"/>
        <v>0</v>
      </c>
      <c r="N76" s="87">
        <f t="shared" si="137"/>
        <v>0</v>
      </c>
      <c r="O76" s="87">
        <f t="shared" si="137"/>
        <v>0</v>
      </c>
      <c r="P76" s="87">
        <f t="shared" si="137"/>
        <v>0</v>
      </c>
      <c r="Q76" s="87">
        <f t="shared" si="137"/>
        <v>0</v>
      </c>
      <c r="R76" s="87">
        <f t="shared" si="137"/>
        <v>0</v>
      </c>
      <c r="S76" s="87">
        <f t="shared" si="137"/>
        <v>0</v>
      </c>
      <c r="T76" s="87">
        <f t="shared" si="137"/>
        <v>0</v>
      </c>
    </row>
    <row r="77" spans="1:20" ht="15.75" customHeight="1">
      <c r="A77" s="149" t="s">
        <v>301</v>
      </c>
      <c r="C77" s="87">
        <v>50</v>
      </c>
      <c r="D77" s="2">
        <v>1</v>
      </c>
      <c r="E77" s="87">
        <f t="shared" ref="E77:G77" si="138">IF($D77=E$4,+$C77,0)</f>
        <v>50</v>
      </c>
      <c r="F77" s="87">
        <f t="shared" si="138"/>
        <v>0</v>
      </c>
      <c r="G77" s="87">
        <f t="shared" si="138"/>
        <v>0</v>
      </c>
      <c r="H77" s="87"/>
      <c r="I77" s="87" t="s">
        <v>135</v>
      </c>
      <c r="J77" s="87">
        <v>10.3</v>
      </c>
      <c r="K77" s="2">
        <v>7</v>
      </c>
      <c r="L77" s="87">
        <f t="shared" ref="L77:T77" si="139">IF($K77=L$4,+$J77,0)</f>
        <v>0</v>
      </c>
      <c r="M77" s="87">
        <f t="shared" si="139"/>
        <v>0</v>
      </c>
      <c r="N77" s="87">
        <f t="shared" si="139"/>
        <v>0</v>
      </c>
      <c r="O77" s="87">
        <f t="shared" si="139"/>
        <v>10.3</v>
      </c>
      <c r="P77" s="87">
        <f t="shared" si="139"/>
        <v>0</v>
      </c>
      <c r="Q77" s="87">
        <f t="shared" si="139"/>
        <v>0</v>
      </c>
      <c r="R77" s="87">
        <f t="shared" si="139"/>
        <v>0</v>
      </c>
      <c r="S77" s="87">
        <f t="shared" si="139"/>
        <v>0</v>
      </c>
      <c r="T77" s="87">
        <f t="shared" si="139"/>
        <v>0</v>
      </c>
    </row>
    <row r="78" spans="1:20" ht="15.75" customHeight="1">
      <c r="A78" s="149"/>
      <c r="C78" s="87"/>
      <c r="D78" s="2"/>
      <c r="E78" s="87">
        <f t="shared" ref="E78:G78" si="140">IF($D78=E$4,+$C78,0)</f>
        <v>0</v>
      </c>
      <c r="F78" s="87">
        <f t="shared" si="140"/>
        <v>0</v>
      </c>
      <c r="G78" s="87">
        <f t="shared" si="140"/>
        <v>0</v>
      </c>
      <c r="H78" s="87"/>
      <c r="I78" s="87" t="s">
        <v>297</v>
      </c>
      <c r="J78" s="87">
        <v>35</v>
      </c>
      <c r="K78" s="2">
        <v>6</v>
      </c>
      <c r="L78" s="87">
        <f t="shared" ref="L78:T78" si="141">IF($K78=L$4,+$J78,0)</f>
        <v>0</v>
      </c>
      <c r="M78" s="87">
        <f t="shared" si="141"/>
        <v>0</v>
      </c>
      <c r="N78" s="87">
        <f t="shared" si="141"/>
        <v>35</v>
      </c>
      <c r="O78" s="87">
        <f t="shared" si="141"/>
        <v>0</v>
      </c>
      <c r="P78" s="87">
        <f t="shared" si="141"/>
        <v>0</v>
      </c>
      <c r="Q78" s="87">
        <f t="shared" si="141"/>
        <v>0</v>
      </c>
      <c r="R78" s="87">
        <f t="shared" si="141"/>
        <v>0</v>
      </c>
      <c r="S78" s="87">
        <f t="shared" si="141"/>
        <v>0</v>
      </c>
      <c r="T78" s="87">
        <f t="shared" si="141"/>
        <v>0</v>
      </c>
    </row>
    <row r="79" spans="1:20" ht="15.75" customHeight="1">
      <c r="A79" s="149"/>
      <c r="C79" s="87"/>
      <c r="D79" s="2"/>
      <c r="E79" s="87">
        <f t="shared" ref="E79:G79" si="142">IF($D79=E$4,+$C79,0)</f>
        <v>0</v>
      </c>
      <c r="F79" s="87">
        <f t="shared" si="142"/>
        <v>0</v>
      </c>
      <c r="G79" s="87">
        <f t="shared" si="142"/>
        <v>0</v>
      </c>
      <c r="H79" s="87"/>
      <c r="I79" s="87"/>
      <c r="J79" s="87"/>
      <c r="K79" s="2"/>
      <c r="L79" s="87">
        <f t="shared" ref="L79:T79" si="143">IF($K79=L$4,+$J79,0)</f>
        <v>0</v>
      </c>
      <c r="M79" s="87">
        <f t="shared" si="143"/>
        <v>0</v>
      </c>
      <c r="N79" s="87">
        <f t="shared" si="143"/>
        <v>0</v>
      </c>
      <c r="O79" s="87">
        <f t="shared" si="143"/>
        <v>0</v>
      </c>
      <c r="P79" s="87">
        <f t="shared" si="143"/>
        <v>0</v>
      </c>
      <c r="Q79" s="87">
        <f t="shared" si="143"/>
        <v>0</v>
      </c>
      <c r="R79" s="87">
        <f t="shared" si="143"/>
        <v>0</v>
      </c>
      <c r="S79" s="87">
        <f t="shared" si="143"/>
        <v>0</v>
      </c>
      <c r="T79" s="87">
        <f t="shared" si="143"/>
        <v>0</v>
      </c>
    </row>
    <row r="80" spans="1:20" ht="15.75" customHeight="1">
      <c r="A80" s="149"/>
      <c r="B80" s="5" t="s">
        <v>92</v>
      </c>
      <c r="C80" s="119">
        <f>SUM(C77:C79)</f>
        <v>50</v>
      </c>
      <c r="D80" s="2"/>
      <c r="E80" s="119">
        <f t="shared" ref="E80:G80" si="144">SUM(E77:E79)</f>
        <v>50</v>
      </c>
      <c r="F80" s="119">
        <f t="shared" si="144"/>
        <v>0</v>
      </c>
      <c r="G80" s="119">
        <f t="shared" si="144"/>
        <v>0</v>
      </c>
      <c r="H80" s="87"/>
      <c r="I80" s="5" t="s">
        <v>92</v>
      </c>
      <c r="J80" s="119">
        <f>SUM(J77:J79)</f>
        <v>45.3</v>
      </c>
      <c r="K80" s="150"/>
      <c r="L80" s="119">
        <f t="shared" ref="L80:S80" si="145">SUM(L77:L79)</f>
        <v>0</v>
      </c>
      <c r="M80" s="119">
        <f t="shared" si="145"/>
        <v>0</v>
      </c>
      <c r="N80" s="119">
        <f t="shared" si="145"/>
        <v>35</v>
      </c>
      <c r="O80" s="119">
        <f t="shared" si="145"/>
        <v>10.3</v>
      </c>
      <c r="P80" s="119">
        <f t="shared" si="145"/>
        <v>0</v>
      </c>
      <c r="Q80" s="119">
        <f t="shared" si="145"/>
        <v>0</v>
      </c>
      <c r="R80" s="119">
        <f t="shared" si="145"/>
        <v>0</v>
      </c>
      <c r="S80" s="119">
        <f t="shared" si="145"/>
        <v>0</v>
      </c>
      <c r="T80" s="87">
        <f>IF($K80=T$4,+$J80,0)</f>
        <v>0</v>
      </c>
    </row>
    <row r="81" spans="1:20" ht="15.75" customHeight="1">
      <c r="A81" s="149"/>
      <c r="C81" s="87"/>
      <c r="D81" s="2"/>
      <c r="E81" s="87">
        <f t="shared" ref="E81:G81" si="146">IF($D81=E$4,+$C81,0)</f>
        <v>0</v>
      </c>
      <c r="F81" s="87">
        <f t="shared" si="146"/>
        <v>0</v>
      </c>
      <c r="G81" s="87">
        <f t="shared" si="146"/>
        <v>0</v>
      </c>
      <c r="H81" s="87"/>
      <c r="I81" s="87"/>
      <c r="J81" s="87"/>
      <c r="K81" s="2"/>
      <c r="L81" s="87">
        <f t="shared" ref="L81:T81" si="147">IF($K81=L$4,+$J81,0)</f>
        <v>0</v>
      </c>
      <c r="M81" s="87">
        <f t="shared" si="147"/>
        <v>0</v>
      </c>
      <c r="N81" s="87">
        <f t="shared" si="147"/>
        <v>0</v>
      </c>
      <c r="O81" s="87">
        <f t="shared" si="147"/>
        <v>0</v>
      </c>
      <c r="P81" s="87">
        <f t="shared" si="147"/>
        <v>0</v>
      </c>
      <c r="Q81" s="87">
        <f t="shared" si="147"/>
        <v>0</v>
      </c>
      <c r="R81" s="87">
        <f t="shared" si="147"/>
        <v>0</v>
      </c>
      <c r="S81" s="87">
        <f t="shared" si="147"/>
        <v>0</v>
      </c>
      <c r="T81" s="87">
        <f t="shared" si="147"/>
        <v>0</v>
      </c>
    </row>
    <row r="82" spans="1:20" ht="15.75" customHeight="1">
      <c r="A82" s="149" t="s">
        <v>302</v>
      </c>
      <c r="C82" s="87">
        <v>50</v>
      </c>
      <c r="D82" s="2">
        <v>1</v>
      </c>
      <c r="E82" s="87">
        <f t="shared" ref="E82:G82" si="148">IF($D82=E$4,+$C82,0)</f>
        <v>50</v>
      </c>
      <c r="F82" s="87">
        <f t="shared" si="148"/>
        <v>0</v>
      </c>
      <c r="G82" s="87">
        <f t="shared" si="148"/>
        <v>0</v>
      </c>
      <c r="H82" s="87"/>
      <c r="I82" s="87" t="s">
        <v>103</v>
      </c>
      <c r="J82" s="87">
        <v>188.95</v>
      </c>
      <c r="K82" s="2">
        <v>4</v>
      </c>
      <c r="L82" s="87">
        <f t="shared" ref="L82:T82" si="149">IF($K82=L$4,+$J82,0)</f>
        <v>188.95</v>
      </c>
      <c r="M82" s="87">
        <f t="shared" si="149"/>
        <v>0</v>
      </c>
      <c r="N82" s="87">
        <f t="shared" si="149"/>
        <v>0</v>
      </c>
      <c r="O82" s="87">
        <f t="shared" si="149"/>
        <v>0</v>
      </c>
      <c r="P82" s="87">
        <f t="shared" si="149"/>
        <v>0</v>
      </c>
      <c r="Q82" s="87">
        <f t="shared" si="149"/>
        <v>0</v>
      </c>
      <c r="R82" s="87">
        <f t="shared" si="149"/>
        <v>0</v>
      </c>
      <c r="S82" s="87">
        <f t="shared" si="149"/>
        <v>0</v>
      </c>
      <c r="T82" s="87">
        <f t="shared" si="149"/>
        <v>0</v>
      </c>
    </row>
    <row r="83" spans="1:20" ht="15.75" customHeight="1">
      <c r="A83" s="149"/>
      <c r="C83" s="87">
        <v>24.66</v>
      </c>
      <c r="D83" s="2">
        <v>1</v>
      </c>
      <c r="E83" s="87">
        <f t="shared" ref="E83:G83" si="150">IF($D83=E$4,+$C83,0)</f>
        <v>24.66</v>
      </c>
      <c r="F83" s="87">
        <f t="shared" si="150"/>
        <v>0</v>
      </c>
      <c r="G83" s="87">
        <f t="shared" si="150"/>
        <v>0</v>
      </c>
      <c r="H83" s="87"/>
      <c r="I83" s="87" t="s">
        <v>297</v>
      </c>
      <c r="J83" s="87">
        <v>35</v>
      </c>
      <c r="K83" s="2">
        <v>8</v>
      </c>
      <c r="L83" s="87">
        <f t="shared" ref="L83:T83" si="151">IF($K83=L$4,+$J83,0)</f>
        <v>0</v>
      </c>
      <c r="M83" s="87">
        <f t="shared" si="151"/>
        <v>0</v>
      </c>
      <c r="N83" s="87">
        <f t="shared" si="151"/>
        <v>0</v>
      </c>
      <c r="O83" s="87">
        <f t="shared" si="151"/>
        <v>0</v>
      </c>
      <c r="P83" s="87">
        <f t="shared" si="151"/>
        <v>35</v>
      </c>
      <c r="Q83" s="87">
        <f t="shared" si="151"/>
        <v>0</v>
      </c>
      <c r="R83" s="87">
        <f t="shared" si="151"/>
        <v>0</v>
      </c>
      <c r="S83" s="87">
        <f t="shared" si="151"/>
        <v>0</v>
      </c>
      <c r="T83" s="87">
        <f t="shared" si="151"/>
        <v>0</v>
      </c>
    </row>
    <row r="84" spans="1:20" ht="15.75" customHeight="1">
      <c r="A84" s="149"/>
      <c r="C84" s="87">
        <v>9907.43</v>
      </c>
      <c r="D84" s="2">
        <v>2</v>
      </c>
      <c r="E84" s="87">
        <f t="shared" ref="E84:G84" si="152">IF($D84=E$4,+$C84,0)</f>
        <v>0</v>
      </c>
      <c r="F84" s="87">
        <f t="shared" si="152"/>
        <v>9907.43</v>
      </c>
      <c r="G84" s="87">
        <f t="shared" si="152"/>
        <v>0</v>
      </c>
      <c r="H84" s="87"/>
      <c r="I84" s="87" t="s">
        <v>103</v>
      </c>
      <c r="J84" s="87">
        <v>188.95</v>
      </c>
      <c r="K84" s="2">
        <v>4</v>
      </c>
      <c r="L84" s="87">
        <f t="shared" ref="L84:T84" si="153">IF($K84=L$4,+$J84,0)</f>
        <v>188.95</v>
      </c>
      <c r="M84" s="87">
        <f t="shared" si="153"/>
        <v>0</v>
      </c>
      <c r="N84" s="87">
        <f t="shared" si="153"/>
        <v>0</v>
      </c>
      <c r="O84" s="87">
        <f t="shared" si="153"/>
        <v>0</v>
      </c>
      <c r="P84" s="87">
        <f t="shared" si="153"/>
        <v>0</v>
      </c>
      <c r="Q84" s="87">
        <f t="shared" si="153"/>
        <v>0</v>
      </c>
      <c r="R84" s="87">
        <f t="shared" si="153"/>
        <v>0</v>
      </c>
      <c r="S84" s="87">
        <f t="shared" si="153"/>
        <v>0</v>
      </c>
      <c r="T84" s="87">
        <f t="shared" si="153"/>
        <v>0</v>
      </c>
    </row>
    <row r="85" spans="1:20" ht="15.75" customHeight="1">
      <c r="A85" s="149"/>
      <c r="C85" s="87"/>
      <c r="D85" s="2"/>
      <c r="E85" s="87">
        <f t="shared" ref="E85:G85" si="154">IF($D85=E$4,+$C85,0)</f>
        <v>0</v>
      </c>
      <c r="F85" s="87">
        <f t="shared" si="154"/>
        <v>0</v>
      </c>
      <c r="G85" s="87">
        <f t="shared" si="154"/>
        <v>0</v>
      </c>
      <c r="H85" s="87"/>
      <c r="I85" s="87"/>
      <c r="J85" s="87"/>
      <c r="K85" s="2"/>
      <c r="L85" s="87">
        <f t="shared" ref="L85:T85" si="155">IF($K85=L$4,+$J85,0)</f>
        <v>0</v>
      </c>
      <c r="M85" s="87">
        <f t="shared" si="155"/>
        <v>0</v>
      </c>
      <c r="N85" s="87">
        <f t="shared" si="155"/>
        <v>0</v>
      </c>
      <c r="O85" s="87">
        <f t="shared" si="155"/>
        <v>0</v>
      </c>
      <c r="P85" s="87">
        <f t="shared" si="155"/>
        <v>0</v>
      </c>
      <c r="Q85" s="87">
        <f t="shared" si="155"/>
        <v>0</v>
      </c>
      <c r="R85" s="87">
        <f t="shared" si="155"/>
        <v>0</v>
      </c>
      <c r="S85" s="87">
        <f t="shared" si="155"/>
        <v>0</v>
      </c>
      <c r="T85" s="87">
        <f t="shared" si="155"/>
        <v>0</v>
      </c>
    </row>
    <row r="86" spans="1:20" ht="15.75" customHeight="1">
      <c r="A86" s="149"/>
      <c r="B86" s="5" t="s">
        <v>92</v>
      </c>
      <c r="C86" s="119">
        <f>SUM(C82:C85)</f>
        <v>9982.09</v>
      </c>
      <c r="D86" s="2"/>
      <c r="E86" s="119">
        <f t="shared" ref="E86:G86" si="156">SUM(E82:E85)</f>
        <v>74.66</v>
      </c>
      <c r="F86" s="119">
        <f t="shared" si="156"/>
        <v>9907.43</v>
      </c>
      <c r="G86" s="119">
        <f t="shared" si="156"/>
        <v>0</v>
      </c>
      <c r="H86" s="87"/>
      <c r="I86" s="5" t="s">
        <v>92</v>
      </c>
      <c r="J86" s="119">
        <f>SUM(J82:J85)</f>
        <v>412.9</v>
      </c>
      <c r="K86" s="2"/>
      <c r="L86" s="119">
        <f t="shared" ref="L86:S86" si="157">SUM(L82:L85)</f>
        <v>377.9</v>
      </c>
      <c r="M86" s="119">
        <f t="shared" si="157"/>
        <v>0</v>
      </c>
      <c r="N86" s="119">
        <f t="shared" si="157"/>
        <v>0</v>
      </c>
      <c r="O86" s="119">
        <f t="shared" si="157"/>
        <v>0</v>
      </c>
      <c r="P86" s="119">
        <f t="shared" si="157"/>
        <v>35</v>
      </c>
      <c r="Q86" s="119">
        <f t="shared" si="157"/>
        <v>0</v>
      </c>
      <c r="R86" s="119">
        <f t="shared" si="157"/>
        <v>0</v>
      </c>
      <c r="S86" s="119">
        <f t="shared" si="157"/>
        <v>0</v>
      </c>
    </row>
    <row r="87" spans="1:20" ht="15.75" customHeight="1">
      <c r="A87" s="149"/>
      <c r="C87" s="87"/>
      <c r="D87" s="2"/>
      <c r="E87" s="87"/>
      <c r="F87" s="87"/>
      <c r="G87" s="87"/>
      <c r="H87" s="87"/>
      <c r="I87" s="87"/>
      <c r="J87" s="87"/>
      <c r="K87" s="87"/>
      <c r="L87" s="87"/>
      <c r="M87" s="87"/>
      <c r="N87" s="87"/>
      <c r="O87" s="87"/>
      <c r="P87" s="87"/>
      <c r="Q87" s="87"/>
      <c r="R87" s="87"/>
      <c r="S87" s="87"/>
    </row>
    <row r="88" spans="1:20" ht="15.75" customHeight="1">
      <c r="A88" s="151" t="s">
        <v>303</v>
      </c>
      <c r="B88" s="152"/>
      <c r="C88" s="153">
        <f>+C14+C20+C29+C38+C44+C50+C55+C62+C69+C75+C80+C86</f>
        <v>21285.4</v>
      </c>
      <c r="D88" s="154"/>
      <c r="E88" s="153">
        <f t="shared" ref="E88:G88" si="158">+E14+E20+E29+E38+E44+E50+E55+E62+E69+E75+E80+E86</f>
        <v>1377.97</v>
      </c>
      <c r="F88" s="153">
        <f t="shared" si="158"/>
        <v>19907.43</v>
      </c>
      <c r="G88" s="153">
        <f t="shared" si="158"/>
        <v>0</v>
      </c>
      <c r="H88" s="155"/>
      <c r="I88" s="155"/>
      <c r="J88" s="153">
        <f t="shared" ref="J88:T88" si="159">+J14+J20+J29+J38+J44+J50+J55+J62+J69+J75+J80+J86</f>
        <v>4560.58</v>
      </c>
      <c r="K88" s="153">
        <f t="shared" si="159"/>
        <v>0</v>
      </c>
      <c r="L88" s="153">
        <f t="shared" si="159"/>
        <v>2445.3000000000002</v>
      </c>
      <c r="M88" s="153">
        <f t="shared" si="159"/>
        <v>198</v>
      </c>
      <c r="N88" s="153">
        <f t="shared" si="159"/>
        <v>323.88</v>
      </c>
      <c r="O88" s="153">
        <f t="shared" si="159"/>
        <v>1377.7500000000002</v>
      </c>
      <c r="P88" s="153">
        <f t="shared" si="159"/>
        <v>70</v>
      </c>
      <c r="Q88" s="153">
        <f t="shared" si="159"/>
        <v>72</v>
      </c>
      <c r="R88" s="153">
        <f t="shared" si="159"/>
        <v>73.650000000000006</v>
      </c>
      <c r="S88" s="153">
        <f t="shared" si="159"/>
        <v>0</v>
      </c>
      <c r="T88" s="153">
        <f t="shared" si="159"/>
        <v>0</v>
      </c>
    </row>
    <row r="89" spans="1:20" ht="15.75" customHeight="1">
      <c r="A89" s="149"/>
      <c r="C89" s="87"/>
      <c r="D89" s="2"/>
      <c r="E89" s="87"/>
      <c r="F89" s="87"/>
      <c r="G89" s="87"/>
      <c r="H89" s="87"/>
      <c r="I89" s="87"/>
      <c r="J89" s="87"/>
      <c r="K89" s="87"/>
      <c r="L89" s="87"/>
      <c r="M89" s="87"/>
      <c r="N89" s="87"/>
      <c r="O89" s="87"/>
      <c r="P89" s="87"/>
      <c r="Q89" s="87"/>
      <c r="R89" s="87"/>
      <c r="S89" s="87"/>
    </row>
    <row r="90" spans="1:20" ht="15.75" customHeight="1">
      <c r="A90" s="149"/>
      <c r="C90" s="87"/>
      <c r="D90" s="2"/>
      <c r="E90" s="87"/>
      <c r="F90" s="87"/>
      <c r="G90" s="87"/>
      <c r="H90" s="87"/>
      <c r="I90" s="87"/>
      <c r="J90" s="87"/>
      <c r="K90" s="87"/>
      <c r="L90" s="87"/>
      <c r="M90" s="87"/>
      <c r="N90" s="87"/>
      <c r="O90" s="87"/>
      <c r="P90" s="87"/>
      <c r="Q90" s="87"/>
      <c r="R90" s="87"/>
      <c r="S90" s="87"/>
    </row>
    <row r="91" spans="1:20" ht="15.75" customHeight="1">
      <c r="A91" s="149"/>
      <c r="C91" s="87" t="s">
        <v>304</v>
      </c>
      <c r="D91" s="2"/>
      <c r="E91" s="87"/>
      <c r="F91" s="87">
        <f>+'VH bank 20-21'!H4</f>
        <v>2954.98</v>
      </c>
      <c r="G91" s="87"/>
      <c r="H91" s="87"/>
      <c r="I91" s="87"/>
      <c r="J91" s="87"/>
      <c r="K91" s="87"/>
      <c r="L91" s="87"/>
      <c r="M91" s="87"/>
      <c r="N91" s="87"/>
      <c r="O91" s="87"/>
      <c r="P91" s="87"/>
      <c r="Q91" s="87"/>
      <c r="R91" s="87"/>
      <c r="S91" s="87"/>
    </row>
    <row r="92" spans="1:20" ht="15.75" customHeight="1">
      <c r="A92" s="149"/>
      <c r="C92" s="87" t="s">
        <v>161</v>
      </c>
      <c r="D92" s="2"/>
      <c r="E92" s="87"/>
      <c r="F92" s="87">
        <f>+C88</f>
        <v>21285.4</v>
      </c>
      <c r="G92" s="87"/>
      <c r="H92" s="87"/>
      <c r="I92" s="87"/>
      <c r="J92" s="87"/>
      <c r="K92" s="87"/>
      <c r="L92" s="87"/>
      <c r="M92" s="87"/>
      <c r="N92" s="87"/>
      <c r="O92" s="87"/>
      <c r="P92" s="87"/>
      <c r="Q92" s="87"/>
      <c r="R92" s="87"/>
      <c r="S92" s="87"/>
    </row>
    <row r="93" spans="1:20" ht="15.75" customHeight="1">
      <c r="A93" s="149"/>
      <c r="C93" s="87" t="s">
        <v>282</v>
      </c>
      <c r="D93" s="2"/>
      <c r="E93" s="87"/>
      <c r="F93" s="87">
        <f>-J88</f>
        <v>-4560.58</v>
      </c>
      <c r="G93" s="87"/>
      <c r="H93" s="87"/>
      <c r="I93" s="87"/>
      <c r="J93" s="87"/>
      <c r="K93" s="87"/>
      <c r="L93" s="87"/>
      <c r="M93" s="87"/>
      <c r="N93" s="87"/>
      <c r="O93" s="87"/>
      <c r="P93" s="87"/>
      <c r="Q93" s="87"/>
      <c r="R93" s="87"/>
      <c r="S93" s="87"/>
    </row>
    <row r="94" spans="1:20" ht="15.75" customHeight="1">
      <c r="A94" s="149"/>
      <c r="C94" s="87" t="s">
        <v>305</v>
      </c>
      <c r="D94" s="2"/>
      <c r="E94" s="87"/>
      <c r="F94" s="87">
        <f>-'VH bank 20-21'!H65</f>
        <v>-19679.8</v>
      </c>
      <c r="G94" s="87"/>
      <c r="H94" s="87"/>
      <c r="I94" s="87"/>
      <c r="J94" s="87"/>
      <c r="K94" s="87"/>
      <c r="L94" s="87"/>
      <c r="M94" s="87"/>
      <c r="N94" s="87"/>
      <c r="O94" s="87"/>
      <c r="P94" s="87"/>
      <c r="Q94" s="87"/>
      <c r="R94" s="87"/>
      <c r="S94" s="87"/>
    </row>
    <row r="95" spans="1:20" ht="15.75" customHeight="1">
      <c r="A95" s="149"/>
      <c r="C95" s="87" t="s">
        <v>94</v>
      </c>
      <c r="D95" s="2"/>
      <c r="E95" s="87"/>
      <c r="F95" s="105">
        <f>SUM(F91:F94)+0.000001</f>
        <v>9.9999999999999995E-7</v>
      </c>
      <c r="G95" s="87"/>
      <c r="H95" s="87"/>
      <c r="I95" s="87"/>
      <c r="J95" s="87"/>
      <c r="K95" s="87"/>
      <c r="L95" s="87"/>
      <c r="M95" s="87"/>
      <c r="N95" s="87"/>
      <c r="O95" s="87"/>
      <c r="P95" s="87"/>
      <c r="Q95" s="87"/>
      <c r="R95" s="87"/>
      <c r="S95" s="87"/>
    </row>
    <row r="96" spans="1:20" ht="15.75" customHeight="1">
      <c r="A96" s="149"/>
      <c r="C96" s="87"/>
      <c r="D96" s="2"/>
      <c r="E96" s="87"/>
      <c r="F96" s="87"/>
      <c r="G96" s="87"/>
      <c r="H96" s="87"/>
      <c r="I96" s="87"/>
      <c r="J96" s="87"/>
      <c r="K96" s="87"/>
      <c r="L96" s="87"/>
      <c r="M96" s="87"/>
      <c r="N96" s="87"/>
      <c r="O96" s="87"/>
      <c r="P96" s="87"/>
      <c r="Q96" s="87"/>
      <c r="R96" s="87"/>
      <c r="S96" s="87"/>
    </row>
    <row r="97" spans="1:19" ht="15.75" customHeight="1">
      <c r="A97" s="149"/>
      <c r="C97" s="87"/>
      <c r="D97" s="2"/>
      <c r="E97" s="87"/>
      <c r="F97" s="87"/>
      <c r="G97" s="87"/>
      <c r="H97" s="87"/>
      <c r="I97" s="87"/>
      <c r="J97" s="87"/>
      <c r="K97" s="87"/>
      <c r="L97" s="87"/>
      <c r="M97" s="87"/>
      <c r="N97" s="87"/>
      <c r="O97" s="87"/>
      <c r="P97" s="87"/>
      <c r="Q97" s="87"/>
      <c r="R97" s="87"/>
      <c r="S97" s="87"/>
    </row>
    <row r="98" spans="1:19" ht="15.75" customHeight="1">
      <c r="A98" s="149"/>
      <c r="C98" s="87"/>
      <c r="D98" s="2"/>
      <c r="E98" s="87"/>
      <c r="F98" s="87"/>
      <c r="G98" s="87"/>
      <c r="H98" s="87"/>
      <c r="I98" s="87"/>
      <c r="J98" s="87"/>
      <c r="K98" s="87"/>
      <c r="L98" s="87"/>
      <c r="M98" s="87"/>
      <c r="N98" s="87"/>
      <c r="O98" s="87"/>
      <c r="P98" s="87"/>
      <c r="Q98" s="87"/>
      <c r="R98" s="87"/>
      <c r="S98" s="87"/>
    </row>
    <row r="99" spans="1:19" ht="15.75" customHeight="1">
      <c r="A99" s="149"/>
      <c r="C99" s="87"/>
      <c r="D99" s="2"/>
      <c r="E99" s="87"/>
      <c r="F99" s="87"/>
      <c r="G99" s="87"/>
      <c r="H99" s="87"/>
      <c r="I99" s="87"/>
      <c r="J99" s="87"/>
      <c r="K99" s="87"/>
      <c r="L99" s="87"/>
      <c r="M99" s="87"/>
      <c r="N99" s="87"/>
      <c r="O99" s="87"/>
      <c r="P99" s="87"/>
      <c r="Q99" s="87"/>
      <c r="R99" s="87"/>
      <c r="S99" s="87"/>
    </row>
    <row r="100" spans="1:19" ht="15.75" customHeight="1">
      <c r="A100" s="149"/>
      <c r="C100" s="87"/>
      <c r="D100" s="2"/>
      <c r="E100" s="87"/>
      <c r="F100" s="87"/>
      <c r="G100" s="87"/>
      <c r="H100" s="87"/>
      <c r="I100" s="87"/>
      <c r="J100" s="87"/>
      <c r="K100" s="87"/>
      <c r="L100" s="87"/>
      <c r="M100" s="87"/>
      <c r="N100" s="87"/>
      <c r="O100" s="87"/>
      <c r="P100" s="87"/>
      <c r="Q100" s="87"/>
      <c r="R100" s="87"/>
      <c r="S100" s="87"/>
    </row>
    <row r="101" spans="1:19" ht="15.75" customHeight="1">
      <c r="A101" s="149"/>
      <c r="C101" s="87"/>
      <c r="D101" s="2"/>
      <c r="E101" s="87"/>
      <c r="F101" s="87"/>
      <c r="G101" s="87"/>
      <c r="H101" s="87"/>
      <c r="I101" s="87"/>
      <c r="J101" s="87"/>
      <c r="K101" s="87"/>
      <c r="L101" s="87"/>
      <c r="M101" s="87"/>
      <c r="N101" s="87"/>
      <c r="O101" s="87"/>
      <c r="P101" s="87"/>
      <c r="Q101" s="87"/>
      <c r="R101" s="87"/>
      <c r="S101" s="87"/>
    </row>
    <row r="102" spans="1:19" ht="15.75" customHeight="1">
      <c r="A102" s="149"/>
      <c r="C102" s="87"/>
      <c r="D102" s="2"/>
      <c r="E102" s="87"/>
      <c r="F102" s="87"/>
      <c r="G102" s="87"/>
      <c r="H102" s="87"/>
      <c r="I102" s="87"/>
      <c r="J102" s="87"/>
      <c r="K102" s="87"/>
      <c r="L102" s="87"/>
      <c r="M102" s="87"/>
      <c r="N102" s="87"/>
      <c r="O102" s="87"/>
      <c r="P102" s="87"/>
      <c r="Q102" s="87"/>
      <c r="R102" s="87"/>
      <c r="S102" s="87"/>
    </row>
    <row r="103" spans="1:19" ht="15.75" customHeight="1">
      <c r="A103" s="149"/>
      <c r="C103" s="87"/>
      <c r="D103" s="2"/>
      <c r="E103" s="87"/>
      <c r="F103" s="87"/>
      <c r="G103" s="87"/>
      <c r="H103" s="87"/>
      <c r="I103" s="87"/>
      <c r="J103" s="87"/>
      <c r="K103" s="87"/>
      <c r="L103" s="87"/>
      <c r="M103" s="87"/>
      <c r="N103" s="87"/>
      <c r="O103" s="87"/>
      <c r="P103" s="87"/>
      <c r="Q103" s="87"/>
      <c r="R103" s="87"/>
      <c r="S103" s="87"/>
    </row>
    <row r="104" spans="1:19" ht="15.75" customHeight="1">
      <c r="A104" s="149"/>
      <c r="C104" s="87"/>
      <c r="D104" s="2"/>
      <c r="E104" s="87"/>
      <c r="F104" s="87"/>
      <c r="G104" s="87"/>
      <c r="H104" s="87"/>
      <c r="I104" s="87"/>
      <c r="J104" s="87"/>
      <c r="K104" s="87"/>
      <c r="L104" s="87"/>
      <c r="M104" s="87"/>
      <c r="N104" s="87"/>
      <c r="O104" s="87"/>
      <c r="P104" s="87"/>
      <c r="Q104" s="87"/>
      <c r="R104" s="87"/>
      <c r="S104" s="87"/>
    </row>
    <row r="105" spans="1:19" ht="15.75" customHeight="1">
      <c r="A105" s="149"/>
      <c r="C105" s="87"/>
      <c r="D105" s="2"/>
      <c r="E105" s="87"/>
      <c r="F105" s="87"/>
      <c r="G105" s="87"/>
      <c r="H105" s="87"/>
      <c r="I105" s="87"/>
      <c r="J105" s="87"/>
      <c r="K105" s="87"/>
      <c r="L105" s="87"/>
      <c r="M105" s="87"/>
      <c r="N105" s="87"/>
      <c r="O105" s="87"/>
      <c r="P105" s="87"/>
      <c r="Q105" s="87"/>
      <c r="R105" s="87"/>
      <c r="S105" s="87"/>
    </row>
    <row r="106" spans="1:19" ht="15.75" customHeight="1">
      <c r="A106" s="149"/>
      <c r="C106" s="87"/>
      <c r="D106" s="2"/>
      <c r="E106" s="87"/>
      <c r="F106" s="87"/>
      <c r="G106" s="87"/>
      <c r="H106" s="87"/>
      <c r="I106" s="87"/>
      <c r="J106" s="87"/>
      <c r="K106" s="87"/>
      <c r="L106" s="87"/>
      <c r="M106" s="87"/>
      <c r="N106" s="87"/>
      <c r="O106" s="87"/>
      <c r="P106" s="87"/>
      <c r="Q106" s="87"/>
      <c r="R106" s="87"/>
      <c r="S106" s="87"/>
    </row>
    <row r="107" spans="1:19" ht="15.75" customHeight="1">
      <c r="A107" s="149"/>
      <c r="C107" s="87"/>
      <c r="D107" s="2"/>
      <c r="E107" s="87"/>
      <c r="F107" s="87"/>
      <c r="G107" s="87"/>
      <c r="H107" s="87"/>
      <c r="I107" s="87"/>
      <c r="J107" s="87"/>
      <c r="K107" s="87"/>
      <c r="L107" s="87"/>
      <c r="M107" s="87"/>
      <c r="N107" s="87"/>
      <c r="O107" s="87"/>
      <c r="P107" s="87"/>
      <c r="Q107" s="87"/>
      <c r="R107" s="87"/>
      <c r="S107" s="87"/>
    </row>
    <row r="108" spans="1:19" ht="15.75" customHeight="1">
      <c r="A108" s="149"/>
      <c r="C108" s="87"/>
      <c r="D108" s="2"/>
      <c r="E108" s="87"/>
      <c r="F108" s="87"/>
      <c r="G108" s="87"/>
      <c r="H108" s="87"/>
      <c r="I108" s="87"/>
      <c r="J108" s="87"/>
      <c r="K108" s="87"/>
      <c r="L108" s="87"/>
      <c r="M108" s="87"/>
      <c r="N108" s="87"/>
      <c r="O108" s="87"/>
      <c r="P108" s="87"/>
      <c r="Q108" s="87"/>
      <c r="R108" s="87"/>
      <c r="S108" s="87"/>
    </row>
    <row r="109" spans="1:19" ht="15.75" customHeight="1">
      <c r="A109" s="149"/>
      <c r="C109" s="87"/>
      <c r="D109" s="2"/>
      <c r="E109" s="87"/>
      <c r="F109" s="87"/>
      <c r="G109" s="87"/>
      <c r="H109" s="87"/>
      <c r="I109" s="87"/>
      <c r="J109" s="87"/>
      <c r="K109" s="87"/>
      <c r="L109" s="87"/>
      <c r="M109" s="87"/>
      <c r="N109" s="87"/>
      <c r="O109" s="87"/>
      <c r="P109" s="87"/>
      <c r="Q109" s="87"/>
      <c r="R109" s="87"/>
      <c r="S109" s="87"/>
    </row>
    <row r="110" spans="1:19" ht="15.75" customHeight="1">
      <c r="A110" s="149"/>
      <c r="C110" s="87"/>
      <c r="D110" s="2"/>
      <c r="E110" s="87"/>
      <c r="F110" s="87"/>
      <c r="G110" s="87"/>
      <c r="H110" s="87"/>
      <c r="I110" s="87"/>
      <c r="J110" s="87"/>
      <c r="K110" s="87"/>
      <c r="L110" s="87"/>
      <c r="M110" s="87"/>
      <c r="N110" s="87"/>
      <c r="O110" s="87"/>
      <c r="P110" s="87"/>
      <c r="Q110" s="87"/>
      <c r="R110" s="87"/>
      <c r="S110" s="87"/>
    </row>
    <row r="111" spans="1:19" ht="15.75" customHeight="1">
      <c r="A111" s="149"/>
      <c r="C111" s="87"/>
      <c r="D111" s="2"/>
      <c r="E111" s="87"/>
      <c r="F111" s="87"/>
      <c r="G111" s="87"/>
      <c r="H111" s="87"/>
      <c r="I111" s="87"/>
      <c r="J111" s="87"/>
      <c r="K111" s="87"/>
      <c r="L111" s="87"/>
      <c r="M111" s="87"/>
      <c r="N111" s="87"/>
      <c r="O111" s="87"/>
      <c r="P111" s="87"/>
      <c r="Q111" s="87"/>
      <c r="R111" s="87"/>
      <c r="S111" s="87"/>
    </row>
    <row r="112" spans="1:19" ht="15.75" customHeight="1">
      <c r="A112" s="149"/>
      <c r="C112" s="87"/>
      <c r="D112" s="2"/>
      <c r="E112" s="87"/>
      <c r="F112" s="87"/>
      <c r="G112" s="87"/>
      <c r="H112" s="87"/>
      <c r="I112" s="87"/>
      <c r="J112" s="87"/>
      <c r="K112" s="87"/>
      <c r="L112" s="87"/>
      <c r="M112" s="87"/>
      <c r="N112" s="87"/>
      <c r="O112" s="87"/>
      <c r="P112" s="87"/>
      <c r="Q112" s="87"/>
      <c r="R112" s="87"/>
      <c r="S112" s="87"/>
    </row>
    <row r="113" spans="1:19" ht="15.75" customHeight="1">
      <c r="A113" s="149"/>
      <c r="C113" s="87"/>
      <c r="D113" s="2"/>
      <c r="E113" s="87"/>
      <c r="F113" s="87"/>
      <c r="G113" s="87"/>
      <c r="H113" s="87"/>
      <c r="I113" s="87"/>
      <c r="J113" s="87"/>
      <c r="K113" s="87"/>
      <c r="L113" s="87"/>
      <c r="M113" s="87"/>
      <c r="N113" s="87"/>
      <c r="O113" s="87"/>
      <c r="P113" s="87"/>
      <c r="Q113" s="87"/>
      <c r="R113" s="87"/>
      <c r="S113" s="87"/>
    </row>
    <row r="114" spans="1:19" ht="15.75" customHeight="1">
      <c r="A114" s="149"/>
      <c r="C114" s="87"/>
      <c r="D114" s="2"/>
      <c r="E114" s="87"/>
      <c r="F114" s="87"/>
      <c r="G114" s="87"/>
      <c r="H114" s="87"/>
      <c r="I114" s="87"/>
      <c r="J114" s="87"/>
      <c r="K114" s="87"/>
      <c r="L114" s="87"/>
      <c r="M114" s="87"/>
      <c r="N114" s="87"/>
      <c r="O114" s="87"/>
      <c r="P114" s="87"/>
      <c r="Q114" s="87"/>
      <c r="R114" s="87"/>
      <c r="S114" s="87"/>
    </row>
    <row r="115" spans="1:19" ht="15.75" customHeight="1">
      <c r="A115" s="149"/>
      <c r="C115" s="87"/>
      <c r="D115" s="2"/>
      <c r="E115" s="87"/>
      <c r="F115" s="87"/>
      <c r="G115" s="87"/>
      <c r="H115" s="87"/>
      <c r="I115" s="87"/>
      <c r="J115" s="87"/>
      <c r="K115" s="87"/>
      <c r="L115" s="87"/>
      <c r="M115" s="87"/>
      <c r="N115" s="87"/>
      <c r="O115" s="87"/>
      <c r="P115" s="87"/>
      <c r="Q115" s="87"/>
      <c r="R115" s="87"/>
      <c r="S115" s="87"/>
    </row>
    <row r="116" spans="1:19" ht="15.75" customHeight="1">
      <c r="A116" s="149"/>
      <c r="C116" s="87"/>
      <c r="D116" s="2"/>
      <c r="E116" s="87"/>
      <c r="F116" s="87"/>
      <c r="G116" s="87"/>
      <c r="H116" s="87"/>
      <c r="I116" s="87"/>
      <c r="J116" s="87"/>
      <c r="K116" s="87"/>
      <c r="L116" s="87"/>
      <c r="M116" s="87"/>
      <c r="N116" s="87"/>
      <c r="O116" s="87"/>
      <c r="P116" s="87"/>
      <c r="Q116" s="87"/>
      <c r="R116" s="87"/>
      <c r="S116" s="87"/>
    </row>
    <row r="117" spans="1:19" ht="15.75" customHeight="1">
      <c r="A117" s="149"/>
      <c r="C117" s="87"/>
      <c r="D117" s="2"/>
      <c r="E117" s="87"/>
      <c r="F117" s="87"/>
      <c r="G117" s="87"/>
      <c r="H117" s="87"/>
      <c r="I117" s="87"/>
      <c r="J117" s="87"/>
      <c r="K117" s="87"/>
      <c r="L117" s="87"/>
      <c r="M117" s="87"/>
      <c r="N117" s="87"/>
      <c r="O117" s="87"/>
      <c r="P117" s="87"/>
      <c r="Q117" s="87"/>
      <c r="R117" s="87"/>
      <c r="S117" s="87"/>
    </row>
    <row r="118" spans="1:19" ht="15.75" customHeight="1">
      <c r="A118" s="149"/>
      <c r="C118" s="87"/>
      <c r="D118" s="2"/>
      <c r="E118" s="87"/>
      <c r="F118" s="87"/>
      <c r="G118" s="87"/>
      <c r="H118" s="87"/>
      <c r="I118" s="87"/>
      <c r="J118" s="87"/>
      <c r="K118" s="87"/>
      <c r="L118" s="87"/>
      <c r="M118" s="87"/>
      <c r="N118" s="87"/>
      <c r="O118" s="87"/>
      <c r="P118" s="87"/>
      <c r="Q118" s="87"/>
      <c r="R118" s="87"/>
      <c r="S118" s="87"/>
    </row>
    <row r="119" spans="1:19" ht="15.75" customHeight="1">
      <c r="A119" s="149"/>
      <c r="C119" s="87"/>
      <c r="D119" s="2"/>
      <c r="E119" s="87"/>
      <c r="F119" s="87"/>
      <c r="G119" s="87"/>
      <c r="H119" s="87"/>
      <c r="I119" s="87"/>
      <c r="J119" s="87"/>
      <c r="K119" s="87"/>
      <c r="L119" s="87"/>
      <c r="M119" s="87"/>
      <c r="N119" s="87"/>
      <c r="O119" s="87"/>
      <c r="P119" s="87"/>
      <c r="Q119" s="87"/>
      <c r="R119" s="87"/>
      <c r="S119" s="87"/>
    </row>
    <row r="120" spans="1:19" ht="15.75" customHeight="1">
      <c r="A120" s="149"/>
      <c r="C120" s="87"/>
      <c r="D120" s="2"/>
      <c r="E120" s="87"/>
      <c r="F120" s="87"/>
      <c r="G120" s="87"/>
      <c r="H120" s="87"/>
      <c r="I120" s="87"/>
      <c r="J120" s="87"/>
      <c r="K120" s="87"/>
      <c r="L120" s="87"/>
      <c r="M120" s="87"/>
      <c r="N120" s="87"/>
      <c r="O120" s="87"/>
      <c r="P120" s="87"/>
      <c r="Q120" s="87"/>
      <c r="R120" s="87"/>
      <c r="S120" s="87"/>
    </row>
    <row r="121" spans="1:19" ht="15.75" customHeight="1">
      <c r="A121" s="149"/>
      <c r="C121" s="87"/>
      <c r="D121" s="2"/>
      <c r="E121" s="87"/>
      <c r="F121" s="87"/>
      <c r="G121" s="87"/>
      <c r="H121" s="87"/>
      <c r="I121" s="87"/>
      <c r="J121" s="87"/>
      <c r="K121" s="87"/>
      <c r="L121" s="87"/>
      <c r="M121" s="87"/>
      <c r="N121" s="87"/>
      <c r="O121" s="87"/>
      <c r="P121" s="87"/>
      <c r="Q121" s="87"/>
      <c r="R121" s="87"/>
      <c r="S121" s="87"/>
    </row>
    <row r="122" spans="1:19" ht="15.75" customHeight="1">
      <c r="A122" s="149"/>
      <c r="C122" s="87"/>
      <c r="D122" s="2"/>
      <c r="E122" s="87"/>
      <c r="F122" s="87"/>
      <c r="G122" s="87"/>
      <c r="H122" s="87"/>
      <c r="I122" s="87"/>
      <c r="J122" s="87"/>
      <c r="K122" s="87"/>
      <c r="L122" s="87"/>
      <c r="M122" s="87"/>
      <c r="N122" s="87"/>
      <c r="O122" s="87"/>
      <c r="P122" s="87"/>
      <c r="Q122" s="87"/>
      <c r="R122" s="87"/>
      <c r="S122" s="87"/>
    </row>
    <row r="123" spans="1:19" ht="15.75" customHeight="1">
      <c r="A123" s="149"/>
      <c r="C123" s="87"/>
      <c r="D123" s="2"/>
      <c r="E123" s="87"/>
      <c r="F123" s="87"/>
      <c r="G123" s="87"/>
      <c r="H123" s="87"/>
      <c r="I123" s="87"/>
      <c r="J123" s="87"/>
      <c r="K123" s="87"/>
      <c r="L123" s="87"/>
      <c r="M123" s="87"/>
      <c r="N123" s="87"/>
      <c r="O123" s="87"/>
      <c r="P123" s="87"/>
      <c r="Q123" s="87"/>
      <c r="R123" s="87"/>
      <c r="S123" s="87"/>
    </row>
    <row r="124" spans="1:19" ht="15.75" customHeight="1">
      <c r="A124" s="149"/>
      <c r="C124" s="87"/>
      <c r="D124" s="2"/>
      <c r="E124" s="87"/>
      <c r="F124" s="87"/>
      <c r="G124" s="87"/>
      <c r="H124" s="87"/>
      <c r="I124" s="87"/>
      <c r="J124" s="87"/>
      <c r="K124" s="87"/>
      <c r="L124" s="87"/>
      <c r="M124" s="87"/>
      <c r="N124" s="87"/>
      <c r="O124" s="87"/>
      <c r="P124" s="87"/>
      <c r="Q124" s="87"/>
      <c r="R124" s="87"/>
      <c r="S124" s="87"/>
    </row>
    <row r="125" spans="1:19" ht="15.75" customHeight="1">
      <c r="A125" s="149"/>
      <c r="C125" s="87"/>
      <c r="D125" s="2"/>
      <c r="E125" s="87"/>
      <c r="F125" s="87"/>
      <c r="G125" s="87"/>
      <c r="H125" s="87"/>
      <c r="I125" s="87"/>
      <c r="J125" s="87"/>
      <c r="K125" s="87"/>
      <c r="L125" s="87"/>
      <c r="M125" s="87"/>
      <c r="N125" s="87"/>
      <c r="O125" s="87"/>
      <c r="P125" s="87"/>
      <c r="Q125" s="87"/>
      <c r="R125" s="87"/>
      <c r="S125" s="87"/>
    </row>
    <row r="126" spans="1:19" ht="15.75" customHeight="1">
      <c r="A126" s="149"/>
      <c r="C126" s="87"/>
      <c r="D126" s="2"/>
      <c r="E126" s="87"/>
      <c r="F126" s="87"/>
      <c r="G126" s="87"/>
      <c r="H126" s="87"/>
      <c r="I126" s="87"/>
      <c r="J126" s="87"/>
      <c r="K126" s="87"/>
      <c r="L126" s="87"/>
      <c r="M126" s="87"/>
      <c r="N126" s="87"/>
      <c r="O126" s="87"/>
      <c r="P126" s="87"/>
      <c r="Q126" s="87"/>
      <c r="R126" s="87"/>
      <c r="S126" s="87"/>
    </row>
    <row r="127" spans="1:19" ht="15.75" customHeight="1">
      <c r="A127" s="149"/>
      <c r="C127" s="87"/>
      <c r="D127" s="2"/>
      <c r="E127" s="87"/>
      <c r="F127" s="87"/>
      <c r="G127" s="87"/>
      <c r="H127" s="87"/>
      <c r="I127" s="87"/>
      <c r="J127" s="87"/>
      <c r="K127" s="87"/>
      <c r="L127" s="87"/>
      <c r="M127" s="87"/>
      <c r="N127" s="87"/>
      <c r="O127" s="87"/>
      <c r="P127" s="87"/>
      <c r="Q127" s="87"/>
      <c r="R127" s="87"/>
      <c r="S127" s="87"/>
    </row>
    <row r="128" spans="1:19" ht="15.75" customHeight="1">
      <c r="A128" s="149"/>
      <c r="C128" s="87"/>
      <c r="D128" s="2"/>
      <c r="E128" s="87"/>
      <c r="F128" s="87"/>
      <c r="G128" s="87"/>
      <c r="H128" s="87"/>
      <c r="I128" s="87"/>
      <c r="J128" s="87"/>
      <c r="K128" s="87"/>
      <c r="L128" s="87"/>
      <c r="M128" s="87"/>
      <c r="N128" s="87"/>
      <c r="O128" s="87"/>
      <c r="P128" s="87"/>
      <c r="Q128" s="87"/>
      <c r="R128" s="87"/>
      <c r="S128" s="87"/>
    </row>
    <row r="129" spans="1:19" ht="15.75" customHeight="1">
      <c r="A129" s="149"/>
      <c r="C129" s="87"/>
      <c r="D129" s="2"/>
      <c r="E129" s="87"/>
      <c r="F129" s="87"/>
      <c r="G129" s="87"/>
      <c r="H129" s="87"/>
      <c r="I129" s="87"/>
      <c r="J129" s="87"/>
      <c r="K129" s="87"/>
      <c r="L129" s="87"/>
      <c r="M129" s="87"/>
      <c r="N129" s="87"/>
      <c r="O129" s="87"/>
      <c r="P129" s="87"/>
      <c r="Q129" s="87"/>
      <c r="R129" s="87"/>
      <c r="S129" s="87"/>
    </row>
    <row r="130" spans="1:19" ht="15.75" customHeight="1">
      <c r="A130" s="149"/>
      <c r="C130" s="87"/>
      <c r="D130" s="2"/>
      <c r="E130" s="87"/>
      <c r="F130" s="87"/>
      <c r="G130" s="87"/>
      <c r="H130" s="87"/>
      <c r="I130" s="87"/>
      <c r="J130" s="87"/>
      <c r="K130" s="87"/>
      <c r="L130" s="87"/>
      <c r="M130" s="87"/>
      <c r="N130" s="87"/>
      <c r="O130" s="87"/>
      <c r="P130" s="87"/>
      <c r="Q130" s="87"/>
      <c r="R130" s="87"/>
      <c r="S130" s="87"/>
    </row>
    <row r="131" spans="1:19" ht="15.75" customHeight="1">
      <c r="A131" s="149"/>
      <c r="C131" s="87"/>
      <c r="D131" s="2"/>
      <c r="E131" s="87"/>
      <c r="F131" s="87"/>
      <c r="G131" s="87"/>
      <c r="H131" s="87"/>
      <c r="I131" s="87"/>
      <c r="J131" s="87"/>
      <c r="K131" s="87"/>
      <c r="L131" s="87"/>
      <c r="M131" s="87"/>
      <c r="N131" s="87"/>
      <c r="O131" s="87"/>
      <c r="P131" s="87"/>
      <c r="Q131" s="87"/>
      <c r="R131" s="87"/>
      <c r="S131" s="87"/>
    </row>
    <row r="132" spans="1:19" ht="15.75" customHeight="1">
      <c r="A132" s="149"/>
      <c r="C132" s="87"/>
      <c r="D132" s="2"/>
      <c r="E132" s="87"/>
      <c r="F132" s="87"/>
      <c r="G132" s="87"/>
      <c r="H132" s="87"/>
      <c r="I132" s="87"/>
      <c r="J132" s="87"/>
      <c r="K132" s="87"/>
      <c r="L132" s="87"/>
      <c r="M132" s="87"/>
      <c r="N132" s="87"/>
      <c r="O132" s="87"/>
      <c r="P132" s="87"/>
      <c r="Q132" s="87"/>
      <c r="R132" s="87"/>
      <c r="S132" s="87"/>
    </row>
    <row r="133" spans="1:19" ht="15.75" customHeight="1">
      <c r="A133" s="149"/>
      <c r="C133" s="87"/>
      <c r="D133" s="2"/>
      <c r="E133" s="87"/>
      <c r="F133" s="87"/>
      <c r="G133" s="87"/>
      <c r="H133" s="87"/>
      <c r="I133" s="87"/>
      <c r="J133" s="87"/>
      <c r="K133" s="87"/>
      <c r="L133" s="87"/>
      <c r="M133" s="87"/>
      <c r="N133" s="87"/>
      <c r="O133" s="87"/>
      <c r="P133" s="87"/>
      <c r="Q133" s="87"/>
      <c r="R133" s="87"/>
      <c r="S133" s="87"/>
    </row>
    <row r="134" spans="1:19" ht="15.75" customHeight="1">
      <c r="A134" s="149"/>
      <c r="C134" s="87"/>
      <c r="D134" s="2"/>
      <c r="E134" s="87"/>
      <c r="F134" s="87"/>
      <c r="G134" s="87"/>
      <c r="H134" s="87"/>
      <c r="I134" s="87"/>
      <c r="J134" s="87"/>
      <c r="K134" s="87"/>
      <c r="L134" s="87"/>
      <c r="M134" s="87"/>
      <c r="N134" s="87"/>
      <c r="O134" s="87"/>
      <c r="P134" s="87"/>
      <c r="Q134" s="87"/>
      <c r="R134" s="87"/>
      <c r="S134" s="87"/>
    </row>
    <row r="135" spans="1:19" ht="15.75" customHeight="1">
      <c r="A135" s="149"/>
      <c r="C135" s="87"/>
      <c r="D135" s="2"/>
      <c r="E135" s="87"/>
      <c r="F135" s="87"/>
      <c r="G135" s="87"/>
      <c r="H135" s="87"/>
      <c r="I135" s="87"/>
      <c r="J135" s="87"/>
      <c r="K135" s="87"/>
      <c r="L135" s="87"/>
      <c r="M135" s="87"/>
      <c r="N135" s="87"/>
      <c r="O135" s="87"/>
      <c r="P135" s="87"/>
      <c r="Q135" s="87"/>
      <c r="R135" s="87"/>
      <c r="S135" s="87"/>
    </row>
    <row r="136" spans="1:19" ht="15.75" customHeight="1">
      <c r="A136" s="149"/>
      <c r="C136" s="87"/>
      <c r="D136" s="2"/>
      <c r="E136" s="87"/>
      <c r="F136" s="87"/>
      <c r="G136" s="87"/>
      <c r="H136" s="87"/>
      <c r="I136" s="87"/>
      <c r="J136" s="87"/>
      <c r="K136" s="87"/>
      <c r="L136" s="87"/>
      <c r="M136" s="87"/>
      <c r="N136" s="87"/>
      <c r="O136" s="87"/>
      <c r="P136" s="87"/>
      <c r="Q136" s="87"/>
      <c r="R136" s="87"/>
      <c r="S136" s="87"/>
    </row>
    <row r="137" spans="1:19" ht="15.75" customHeight="1">
      <c r="A137" s="149"/>
      <c r="C137" s="87"/>
      <c r="D137" s="2"/>
      <c r="E137" s="87"/>
      <c r="F137" s="87"/>
      <c r="G137" s="87"/>
      <c r="H137" s="87"/>
      <c r="I137" s="87"/>
      <c r="J137" s="87"/>
      <c r="K137" s="87"/>
      <c r="L137" s="87"/>
      <c r="M137" s="87"/>
      <c r="N137" s="87"/>
      <c r="O137" s="87"/>
      <c r="P137" s="87"/>
      <c r="Q137" s="87"/>
      <c r="R137" s="87"/>
      <c r="S137" s="87"/>
    </row>
    <row r="138" spans="1:19" ht="15.75" customHeight="1">
      <c r="A138" s="149"/>
      <c r="C138" s="87"/>
      <c r="D138" s="2"/>
      <c r="E138" s="87"/>
      <c r="F138" s="87"/>
      <c r="G138" s="87"/>
      <c r="H138" s="87"/>
      <c r="I138" s="87"/>
      <c r="J138" s="87"/>
      <c r="K138" s="87"/>
      <c r="L138" s="87"/>
      <c r="M138" s="87"/>
      <c r="N138" s="87"/>
      <c r="O138" s="87"/>
      <c r="P138" s="87"/>
      <c r="Q138" s="87"/>
      <c r="R138" s="87"/>
      <c r="S138" s="87"/>
    </row>
    <row r="139" spans="1:19" ht="15.75" customHeight="1">
      <c r="A139" s="149"/>
      <c r="C139" s="87"/>
      <c r="D139" s="2"/>
      <c r="E139" s="87"/>
      <c r="F139" s="87"/>
      <c r="G139" s="87"/>
      <c r="H139" s="87"/>
      <c r="I139" s="87"/>
      <c r="J139" s="87"/>
      <c r="K139" s="87"/>
      <c r="L139" s="87"/>
      <c r="M139" s="87"/>
      <c r="N139" s="87"/>
      <c r="O139" s="87"/>
      <c r="P139" s="87"/>
      <c r="Q139" s="87"/>
      <c r="R139" s="87"/>
      <c r="S139" s="87"/>
    </row>
    <row r="140" spans="1:19" ht="15.75" customHeight="1">
      <c r="A140" s="149"/>
      <c r="C140" s="87"/>
      <c r="D140" s="2"/>
      <c r="E140" s="87"/>
      <c r="F140" s="87"/>
      <c r="G140" s="87"/>
      <c r="H140" s="87"/>
      <c r="I140" s="87"/>
      <c r="J140" s="87"/>
      <c r="K140" s="87"/>
      <c r="L140" s="87"/>
      <c r="M140" s="87"/>
      <c r="N140" s="87"/>
      <c r="O140" s="87"/>
      <c r="P140" s="87"/>
      <c r="Q140" s="87"/>
      <c r="R140" s="87"/>
      <c r="S140" s="87"/>
    </row>
    <row r="141" spans="1:19" ht="15.75" customHeight="1">
      <c r="A141" s="149"/>
      <c r="C141" s="87"/>
      <c r="D141" s="2"/>
      <c r="E141" s="87"/>
      <c r="F141" s="87"/>
      <c r="G141" s="87"/>
      <c r="H141" s="87"/>
      <c r="I141" s="87"/>
      <c r="J141" s="87"/>
      <c r="K141" s="87"/>
      <c r="L141" s="87"/>
      <c r="M141" s="87"/>
      <c r="N141" s="87"/>
      <c r="O141" s="87"/>
      <c r="P141" s="87"/>
      <c r="Q141" s="87"/>
      <c r="R141" s="87"/>
      <c r="S141" s="87"/>
    </row>
    <row r="142" spans="1:19" ht="15.75" customHeight="1">
      <c r="A142" s="149"/>
      <c r="C142" s="87"/>
      <c r="D142" s="2"/>
      <c r="E142" s="87"/>
      <c r="F142" s="87"/>
      <c r="G142" s="87"/>
      <c r="H142" s="87"/>
      <c r="I142" s="87"/>
      <c r="J142" s="87"/>
      <c r="K142" s="87"/>
      <c r="L142" s="87"/>
      <c r="M142" s="87"/>
      <c r="N142" s="87"/>
      <c r="O142" s="87"/>
      <c r="P142" s="87"/>
      <c r="Q142" s="87"/>
      <c r="R142" s="87"/>
      <c r="S142" s="87"/>
    </row>
    <row r="143" spans="1:19" ht="15.75" customHeight="1">
      <c r="A143" s="149"/>
      <c r="C143" s="87"/>
      <c r="D143" s="2"/>
      <c r="E143" s="87"/>
      <c r="F143" s="87"/>
      <c r="G143" s="87"/>
      <c r="H143" s="87"/>
      <c r="I143" s="87"/>
      <c r="J143" s="87"/>
      <c r="K143" s="87"/>
      <c r="L143" s="87"/>
      <c r="M143" s="87"/>
      <c r="N143" s="87"/>
      <c r="O143" s="87"/>
      <c r="P143" s="87"/>
      <c r="Q143" s="87"/>
      <c r="R143" s="87"/>
      <c r="S143" s="87"/>
    </row>
    <row r="144" spans="1:19" ht="15.75" customHeight="1">
      <c r="A144" s="149"/>
      <c r="C144" s="87"/>
      <c r="D144" s="2"/>
      <c r="E144" s="87"/>
      <c r="F144" s="87"/>
      <c r="G144" s="87"/>
      <c r="H144" s="87"/>
      <c r="I144" s="87"/>
      <c r="J144" s="87"/>
      <c r="K144" s="87"/>
      <c r="L144" s="87"/>
      <c r="M144" s="87"/>
      <c r="N144" s="87"/>
      <c r="O144" s="87"/>
      <c r="P144" s="87"/>
      <c r="Q144" s="87"/>
      <c r="R144" s="87"/>
      <c r="S144" s="87"/>
    </row>
    <row r="145" spans="1:19" ht="15.75" customHeight="1">
      <c r="A145" s="149"/>
      <c r="C145" s="87"/>
      <c r="D145" s="2"/>
      <c r="E145" s="87"/>
      <c r="F145" s="87"/>
      <c r="G145" s="87"/>
      <c r="H145" s="87"/>
      <c r="I145" s="87"/>
      <c r="J145" s="87"/>
      <c r="K145" s="87"/>
      <c r="L145" s="87"/>
      <c r="M145" s="87"/>
      <c r="N145" s="87"/>
      <c r="O145" s="87"/>
      <c r="P145" s="87"/>
      <c r="Q145" s="87"/>
      <c r="R145" s="87"/>
      <c r="S145" s="87"/>
    </row>
    <row r="146" spans="1:19" ht="15.75" customHeight="1">
      <c r="A146" s="149"/>
      <c r="C146" s="87"/>
      <c r="D146" s="2"/>
      <c r="E146" s="87"/>
      <c r="F146" s="87"/>
      <c r="G146" s="87"/>
      <c r="H146" s="87"/>
      <c r="I146" s="87"/>
      <c r="J146" s="87"/>
      <c r="K146" s="87"/>
      <c r="L146" s="87"/>
      <c r="M146" s="87"/>
      <c r="N146" s="87"/>
      <c r="O146" s="87"/>
      <c r="P146" s="87"/>
      <c r="Q146" s="87"/>
      <c r="R146" s="87"/>
      <c r="S146" s="87"/>
    </row>
    <row r="147" spans="1:19" ht="15.75" customHeight="1">
      <c r="A147" s="149"/>
      <c r="C147" s="87"/>
      <c r="D147" s="2"/>
      <c r="E147" s="87"/>
      <c r="F147" s="87"/>
      <c r="G147" s="87"/>
      <c r="H147" s="87"/>
      <c r="I147" s="87"/>
      <c r="J147" s="87"/>
      <c r="K147" s="87"/>
      <c r="L147" s="87"/>
      <c r="M147" s="87"/>
      <c r="N147" s="87"/>
      <c r="O147" s="87"/>
      <c r="P147" s="87"/>
      <c r="Q147" s="87"/>
      <c r="R147" s="87"/>
      <c r="S147" s="87"/>
    </row>
    <row r="148" spans="1:19" ht="15.75" customHeight="1">
      <c r="A148" s="149"/>
      <c r="C148" s="87"/>
      <c r="D148" s="2"/>
      <c r="E148" s="87"/>
      <c r="F148" s="87"/>
      <c r="G148" s="87"/>
      <c r="H148" s="87"/>
      <c r="I148" s="87"/>
      <c r="J148" s="87"/>
      <c r="K148" s="87"/>
      <c r="L148" s="87"/>
      <c r="M148" s="87"/>
      <c r="N148" s="87"/>
      <c r="O148" s="87"/>
      <c r="P148" s="87"/>
      <c r="Q148" s="87"/>
      <c r="R148" s="87"/>
      <c r="S148" s="87"/>
    </row>
    <row r="149" spans="1:19" ht="15.75" customHeight="1">
      <c r="A149" s="149"/>
      <c r="C149" s="87"/>
      <c r="D149" s="2"/>
      <c r="E149" s="87"/>
      <c r="F149" s="87"/>
      <c r="G149" s="87"/>
      <c r="H149" s="87"/>
      <c r="I149" s="87"/>
      <c r="J149" s="87"/>
      <c r="K149" s="87"/>
      <c r="L149" s="87"/>
      <c r="M149" s="87"/>
      <c r="N149" s="87"/>
      <c r="O149" s="87"/>
      <c r="P149" s="87"/>
      <c r="Q149" s="87"/>
      <c r="R149" s="87"/>
      <c r="S149" s="87"/>
    </row>
    <row r="150" spans="1:19" ht="15.75" customHeight="1">
      <c r="A150" s="149"/>
      <c r="C150" s="87"/>
      <c r="D150" s="2"/>
      <c r="E150" s="87"/>
      <c r="F150" s="87"/>
      <c r="G150" s="87"/>
      <c r="H150" s="87"/>
      <c r="I150" s="87"/>
      <c r="J150" s="87"/>
      <c r="K150" s="87"/>
      <c r="L150" s="87"/>
      <c r="M150" s="87"/>
      <c r="N150" s="87"/>
      <c r="O150" s="87"/>
      <c r="P150" s="87"/>
      <c r="Q150" s="87"/>
      <c r="R150" s="87"/>
      <c r="S150" s="87"/>
    </row>
    <row r="151" spans="1:19" ht="15.75" customHeight="1">
      <c r="A151" s="149"/>
      <c r="C151" s="87"/>
      <c r="D151" s="2"/>
      <c r="E151" s="87"/>
      <c r="F151" s="87"/>
      <c r="G151" s="87"/>
      <c r="H151" s="87"/>
      <c r="I151" s="87"/>
      <c r="J151" s="87"/>
      <c r="K151" s="87"/>
      <c r="L151" s="87"/>
      <c r="M151" s="87"/>
      <c r="N151" s="87"/>
      <c r="O151" s="87"/>
      <c r="P151" s="87"/>
      <c r="Q151" s="87"/>
      <c r="R151" s="87"/>
      <c r="S151" s="87"/>
    </row>
    <row r="152" spans="1:19" ht="15.75" customHeight="1">
      <c r="A152" s="149"/>
      <c r="C152" s="87"/>
      <c r="D152" s="2"/>
      <c r="E152" s="87"/>
      <c r="F152" s="87"/>
      <c r="G152" s="87"/>
      <c r="H152" s="87"/>
      <c r="I152" s="87"/>
      <c r="J152" s="87"/>
      <c r="K152" s="87"/>
      <c r="L152" s="87"/>
      <c r="M152" s="87"/>
      <c r="N152" s="87"/>
      <c r="O152" s="87"/>
      <c r="P152" s="87"/>
      <c r="Q152" s="87"/>
      <c r="R152" s="87"/>
      <c r="S152" s="87"/>
    </row>
    <row r="153" spans="1:19" ht="15.75" customHeight="1">
      <c r="A153" s="149"/>
      <c r="C153" s="87"/>
      <c r="D153" s="2"/>
      <c r="E153" s="87"/>
      <c r="F153" s="87"/>
      <c r="G153" s="87"/>
      <c r="H153" s="87"/>
      <c r="I153" s="87"/>
      <c r="J153" s="87"/>
      <c r="K153" s="87"/>
      <c r="L153" s="87"/>
      <c r="M153" s="87"/>
      <c r="N153" s="87"/>
      <c r="O153" s="87"/>
      <c r="P153" s="87"/>
      <c r="Q153" s="87"/>
      <c r="R153" s="87"/>
      <c r="S153" s="87"/>
    </row>
    <row r="154" spans="1:19" ht="15.75" customHeight="1">
      <c r="A154" s="149"/>
      <c r="C154" s="87"/>
      <c r="D154" s="2"/>
      <c r="E154" s="87"/>
      <c r="F154" s="87"/>
      <c r="G154" s="87"/>
      <c r="H154" s="87"/>
      <c r="I154" s="87"/>
      <c r="J154" s="87"/>
      <c r="K154" s="87"/>
      <c r="L154" s="87"/>
      <c r="M154" s="87"/>
      <c r="N154" s="87"/>
      <c r="O154" s="87"/>
      <c r="P154" s="87"/>
      <c r="Q154" s="87"/>
      <c r="R154" s="87"/>
      <c r="S154" s="87"/>
    </row>
    <row r="155" spans="1:19" ht="15.75" customHeight="1">
      <c r="A155" s="149"/>
      <c r="C155" s="87"/>
      <c r="D155" s="2"/>
      <c r="E155" s="87"/>
      <c r="F155" s="87"/>
      <c r="G155" s="87"/>
      <c r="H155" s="87"/>
      <c r="I155" s="87"/>
      <c r="J155" s="87"/>
      <c r="K155" s="87"/>
      <c r="L155" s="87"/>
      <c r="M155" s="87"/>
      <c r="N155" s="87"/>
      <c r="O155" s="87"/>
      <c r="P155" s="87"/>
      <c r="Q155" s="87"/>
      <c r="R155" s="87"/>
      <c r="S155" s="87"/>
    </row>
    <row r="156" spans="1:19" ht="15.75" customHeight="1">
      <c r="A156" s="149"/>
      <c r="C156" s="87"/>
      <c r="D156" s="2"/>
      <c r="E156" s="87"/>
      <c r="F156" s="87"/>
      <c r="G156" s="87"/>
      <c r="H156" s="87"/>
      <c r="I156" s="87"/>
      <c r="J156" s="87"/>
      <c r="K156" s="87"/>
      <c r="L156" s="87"/>
      <c r="M156" s="87"/>
      <c r="N156" s="87"/>
      <c r="O156" s="87"/>
      <c r="P156" s="87"/>
      <c r="Q156" s="87"/>
      <c r="R156" s="87"/>
      <c r="S156" s="87"/>
    </row>
    <row r="157" spans="1:19" ht="15.75" customHeight="1">
      <c r="A157" s="149"/>
      <c r="C157" s="87"/>
      <c r="D157" s="2"/>
      <c r="E157" s="87"/>
      <c r="F157" s="87"/>
      <c r="G157" s="87"/>
      <c r="H157" s="87"/>
      <c r="I157" s="87"/>
      <c r="J157" s="87"/>
      <c r="K157" s="87"/>
      <c r="L157" s="87"/>
      <c r="M157" s="87"/>
      <c r="N157" s="87"/>
      <c r="O157" s="87"/>
      <c r="P157" s="87"/>
      <c r="Q157" s="87"/>
      <c r="R157" s="87"/>
      <c r="S157" s="87"/>
    </row>
    <row r="158" spans="1:19" ht="15.75" customHeight="1">
      <c r="A158" s="149"/>
      <c r="C158" s="87"/>
      <c r="D158" s="2"/>
      <c r="E158" s="87"/>
      <c r="F158" s="87"/>
      <c r="G158" s="87"/>
      <c r="H158" s="87"/>
      <c r="I158" s="87"/>
      <c r="J158" s="87"/>
      <c r="K158" s="87"/>
      <c r="L158" s="87"/>
      <c r="M158" s="87"/>
      <c r="N158" s="87"/>
      <c r="O158" s="87"/>
      <c r="P158" s="87"/>
      <c r="Q158" s="87"/>
      <c r="R158" s="87"/>
      <c r="S158" s="87"/>
    </row>
    <row r="159" spans="1:19" ht="15.75" customHeight="1">
      <c r="A159" s="149"/>
      <c r="C159" s="87"/>
      <c r="D159" s="2"/>
      <c r="E159" s="87"/>
      <c r="F159" s="87"/>
      <c r="G159" s="87"/>
      <c r="H159" s="87"/>
      <c r="I159" s="87"/>
      <c r="J159" s="87"/>
      <c r="K159" s="87"/>
      <c r="L159" s="87"/>
      <c r="M159" s="87"/>
      <c r="N159" s="87"/>
      <c r="O159" s="87"/>
      <c r="P159" s="87"/>
      <c r="Q159" s="87"/>
      <c r="R159" s="87"/>
      <c r="S159" s="87"/>
    </row>
    <row r="160" spans="1:19" ht="15.75" customHeight="1">
      <c r="A160" s="149"/>
      <c r="C160" s="87"/>
      <c r="D160" s="2"/>
      <c r="E160" s="87"/>
      <c r="F160" s="87"/>
      <c r="G160" s="87"/>
      <c r="H160" s="87"/>
      <c r="I160" s="87"/>
      <c r="J160" s="87"/>
      <c r="K160" s="87"/>
      <c r="L160" s="87"/>
      <c r="M160" s="87"/>
      <c r="N160" s="87"/>
      <c r="O160" s="87"/>
      <c r="P160" s="87"/>
      <c r="Q160" s="87"/>
      <c r="R160" s="87"/>
      <c r="S160" s="87"/>
    </row>
    <row r="161" spans="1:19" ht="15.75" customHeight="1">
      <c r="A161" s="149"/>
      <c r="C161" s="87"/>
      <c r="D161" s="2"/>
      <c r="E161" s="87"/>
      <c r="F161" s="87"/>
      <c r="G161" s="87"/>
      <c r="H161" s="87"/>
      <c r="I161" s="87"/>
      <c r="J161" s="87"/>
      <c r="K161" s="87"/>
      <c r="L161" s="87"/>
      <c r="M161" s="87"/>
      <c r="N161" s="87"/>
      <c r="O161" s="87"/>
      <c r="P161" s="87"/>
      <c r="Q161" s="87"/>
      <c r="R161" s="87"/>
      <c r="S161" s="87"/>
    </row>
    <row r="162" spans="1:19" ht="15.75" customHeight="1">
      <c r="A162" s="149"/>
      <c r="C162" s="87"/>
      <c r="D162" s="2"/>
      <c r="E162" s="87"/>
      <c r="F162" s="87"/>
      <c r="G162" s="87"/>
      <c r="H162" s="87"/>
      <c r="I162" s="87"/>
      <c r="J162" s="87"/>
      <c r="K162" s="87"/>
      <c r="L162" s="87"/>
      <c r="M162" s="87"/>
      <c r="N162" s="87"/>
      <c r="O162" s="87"/>
      <c r="P162" s="87"/>
      <c r="Q162" s="87"/>
      <c r="R162" s="87"/>
      <c r="S162" s="87"/>
    </row>
    <row r="163" spans="1:19" ht="15.75" customHeight="1">
      <c r="A163" s="149"/>
      <c r="C163" s="87"/>
      <c r="D163" s="2"/>
      <c r="E163" s="87"/>
      <c r="F163" s="87"/>
      <c r="G163" s="87"/>
      <c r="H163" s="87"/>
      <c r="I163" s="87"/>
      <c r="J163" s="87"/>
      <c r="K163" s="87"/>
      <c r="L163" s="87"/>
      <c r="M163" s="87"/>
      <c r="N163" s="87"/>
      <c r="O163" s="87"/>
      <c r="P163" s="87"/>
      <c r="Q163" s="87"/>
      <c r="R163" s="87"/>
      <c r="S163" s="87"/>
    </row>
    <row r="164" spans="1:19" ht="15.75" customHeight="1">
      <c r="A164" s="149"/>
      <c r="C164" s="87"/>
      <c r="D164" s="2"/>
      <c r="E164" s="87"/>
      <c r="F164" s="87"/>
      <c r="G164" s="87"/>
      <c r="H164" s="87"/>
      <c r="I164" s="87"/>
      <c r="J164" s="87"/>
      <c r="K164" s="87"/>
      <c r="L164" s="87"/>
      <c r="M164" s="87"/>
      <c r="N164" s="87"/>
      <c r="O164" s="87"/>
      <c r="P164" s="87"/>
      <c r="Q164" s="87"/>
      <c r="R164" s="87"/>
      <c r="S164" s="87"/>
    </row>
    <row r="165" spans="1:19" ht="15.75" customHeight="1">
      <c r="A165" s="149"/>
      <c r="C165" s="87"/>
      <c r="D165" s="2"/>
      <c r="E165" s="87"/>
      <c r="F165" s="87"/>
      <c r="G165" s="87"/>
      <c r="H165" s="87"/>
      <c r="I165" s="87"/>
      <c r="J165" s="87"/>
      <c r="K165" s="87"/>
      <c r="L165" s="87"/>
      <c r="M165" s="87"/>
      <c r="N165" s="87"/>
      <c r="O165" s="87"/>
      <c r="P165" s="87"/>
      <c r="Q165" s="87"/>
      <c r="R165" s="87"/>
      <c r="S165" s="87"/>
    </row>
    <row r="166" spans="1:19" ht="15.75" customHeight="1">
      <c r="A166" s="149"/>
      <c r="C166" s="87"/>
      <c r="D166" s="2"/>
      <c r="E166" s="87"/>
      <c r="F166" s="87"/>
      <c r="G166" s="87"/>
      <c r="H166" s="87"/>
      <c r="I166" s="87"/>
      <c r="J166" s="87"/>
      <c r="K166" s="87"/>
      <c r="L166" s="87"/>
      <c r="M166" s="87"/>
      <c r="N166" s="87"/>
      <c r="O166" s="87"/>
      <c r="P166" s="87"/>
      <c r="Q166" s="87"/>
      <c r="R166" s="87"/>
      <c r="S166" s="87"/>
    </row>
    <row r="167" spans="1:19" ht="15.75" customHeight="1">
      <c r="A167" s="149"/>
      <c r="C167" s="87"/>
      <c r="D167" s="2"/>
      <c r="E167" s="87"/>
      <c r="F167" s="87"/>
      <c r="G167" s="87"/>
      <c r="H167" s="87"/>
      <c r="I167" s="87"/>
      <c r="J167" s="87"/>
      <c r="K167" s="87"/>
      <c r="L167" s="87"/>
      <c r="M167" s="87"/>
      <c r="N167" s="87"/>
      <c r="O167" s="87"/>
      <c r="P167" s="87"/>
      <c r="Q167" s="87"/>
      <c r="R167" s="87"/>
      <c r="S167" s="87"/>
    </row>
    <row r="168" spans="1:19" ht="15.75" customHeight="1">
      <c r="A168" s="149"/>
      <c r="C168" s="87"/>
      <c r="D168" s="2"/>
      <c r="E168" s="87"/>
      <c r="F168" s="87"/>
      <c r="G168" s="87"/>
      <c r="H168" s="87"/>
      <c r="I168" s="87"/>
      <c r="J168" s="87"/>
      <c r="K168" s="87"/>
      <c r="L168" s="87"/>
      <c r="M168" s="87"/>
      <c r="N168" s="87"/>
      <c r="O168" s="87"/>
      <c r="P168" s="87"/>
      <c r="Q168" s="87"/>
      <c r="R168" s="87"/>
      <c r="S168" s="87"/>
    </row>
    <row r="169" spans="1:19" ht="15.75" customHeight="1">
      <c r="A169" s="149"/>
      <c r="C169" s="87"/>
      <c r="D169" s="2"/>
      <c r="E169" s="87"/>
      <c r="F169" s="87"/>
      <c r="G169" s="87"/>
      <c r="H169" s="87"/>
      <c r="I169" s="87"/>
      <c r="J169" s="87"/>
      <c r="K169" s="87"/>
      <c r="L169" s="87"/>
      <c r="M169" s="87"/>
      <c r="N169" s="87"/>
      <c r="O169" s="87"/>
      <c r="P169" s="87"/>
      <c r="Q169" s="87"/>
      <c r="R169" s="87"/>
      <c r="S169" s="87"/>
    </row>
    <row r="170" spans="1:19" ht="15.75" customHeight="1">
      <c r="A170" s="149"/>
      <c r="C170" s="87"/>
      <c r="D170" s="2"/>
      <c r="E170" s="87"/>
      <c r="F170" s="87"/>
      <c r="G170" s="87"/>
      <c r="H170" s="87"/>
      <c r="I170" s="87"/>
      <c r="J170" s="87"/>
      <c r="K170" s="87"/>
      <c r="L170" s="87"/>
      <c r="M170" s="87"/>
      <c r="N170" s="87"/>
      <c r="O170" s="87"/>
      <c r="P170" s="87"/>
      <c r="Q170" s="87"/>
      <c r="R170" s="87"/>
      <c r="S170" s="87"/>
    </row>
    <row r="171" spans="1:19" ht="15.75" customHeight="1">
      <c r="A171" s="149"/>
      <c r="C171" s="87"/>
      <c r="D171" s="2"/>
      <c r="E171" s="87"/>
      <c r="F171" s="87"/>
      <c r="G171" s="87"/>
      <c r="H171" s="87"/>
      <c r="I171" s="87"/>
      <c r="J171" s="87"/>
      <c r="K171" s="87"/>
      <c r="L171" s="87"/>
      <c r="M171" s="87"/>
      <c r="N171" s="87"/>
      <c r="O171" s="87"/>
      <c r="P171" s="87"/>
      <c r="Q171" s="87"/>
      <c r="R171" s="87"/>
      <c r="S171" s="87"/>
    </row>
    <row r="172" spans="1:19" ht="15.75" customHeight="1">
      <c r="A172" s="149"/>
      <c r="C172" s="87"/>
      <c r="D172" s="2"/>
      <c r="E172" s="87"/>
      <c r="F172" s="87"/>
      <c r="G172" s="87"/>
      <c r="H172" s="87"/>
      <c r="I172" s="87"/>
      <c r="J172" s="87"/>
      <c r="K172" s="87"/>
      <c r="L172" s="87"/>
      <c r="M172" s="87"/>
      <c r="N172" s="87"/>
      <c r="O172" s="87"/>
      <c r="P172" s="87"/>
      <c r="Q172" s="87"/>
      <c r="R172" s="87"/>
      <c r="S172" s="87"/>
    </row>
    <row r="173" spans="1:19" ht="15.75" customHeight="1">
      <c r="A173" s="149"/>
      <c r="C173" s="87"/>
      <c r="D173" s="2"/>
      <c r="E173" s="87"/>
      <c r="F173" s="87"/>
      <c r="G173" s="87"/>
      <c r="H173" s="87"/>
      <c r="I173" s="87"/>
      <c r="J173" s="87"/>
      <c r="K173" s="87"/>
      <c r="L173" s="87"/>
      <c r="M173" s="87"/>
      <c r="N173" s="87"/>
      <c r="O173" s="87"/>
      <c r="P173" s="87"/>
      <c r="Q173" s="87"/>
      <c r="R173" s="87"/>
      <c r="S173" s="87"/>
    </row>
    <row r="174" spans="1:19" ht="15.75" customHeight="1">
      <c r="A174" s="149"/>
      <c r="C174" s="87"/>
      <c r="D174" s="2"/>
      <c r="E174" s="87"/>
      <c r="F174" s="87"/>
      <c r="G174" s="87"/>
      <c r="H174" s="87"/>
      <c r="I174" s="87"/>
      <c r="J174" s="87"/>
      <c r="K174" s="87"/>
      <c r="L174" s="87"/>
      <c r="M174" s="87"/>
      <c r="N174" s="87"/>
      <c r="O174" s="87"/>
      <c r="P174" s="87"/>
      <c r="Q174" s="87"/>
      <c r="R174" s="87"/>
      <c r="S174" s="87"/>
    </row>
    <row r="175" spans="1:19" ht="15.75" customHeight="1">
      <c r="A175" s="149"/>
      <c r="C175" s="87"/>
      <c r="D175" s="2"/>
      <c r="E175" s="87"/>
      <c r="F175" s="87"/>
      <c r="G175" s="87"/>
      <c r="H175" s="87"/>
      <c r="I175" s="87"/>
      <c r="J175" s="87"/>
      <c r="K175" s="87"/>
      <c r="L175" s="87"/>
      <c r="M175" s="87"/>
      <c r="N175" s="87"/>
      <c r="O175" s="87"/>
      <c r="P175" s="87"/>
      <c r="Q175" s="87"/>
      <c r="R175" s="87"/>
      <c r="S175" s="87"/>
    </row>
    <row r="176" spans="1:19" ht="15.75" customHeight="1">
      <c r="A176" s="149"/>
      <c r="C176" s="87"/>
      <c r="D176" s="2"/>
      <c r="E176" s="87"/>
      <c r="F176" s="87"/>
      <c r="G176" s="87"/>
      <c r="H176" s="87"/>
      <c r="I176" s="87"/>
      <c r="J176" s="87"/>
      <c r="K176" s="87"/>
      <c r="L176" s="87"/>
      <c r="M176" s="87"/>
      <c r="N176" s="87"/>
      <c r="O176" s="87"/>
      <c r="P176" s="87"/>
      <c r="Q176" s="87"/>
      <c r="R176" s="87"/>
      <c r="S176" s="87"/>
    </row>
    <row r="177" spans="1:19" ht="15.75" customHeight="1">
      <c r="A177" s="149"/>
      <c r="C177" s="87"/>
      <c r="D177" s="2"/>
      <c r="E177" s="87"/>
      <c r="F177" s="87"/>
      <c r="G177" s="87"/>
      <c r="H177" s="87"/>
      <c r="I177" s="87"/>
      <c r="J177" s="87"/>
      <c r="K177" s="87"/>
      <c r="L177" s="87"/>
      <c r="M177" s="87"/>
      <c r="N177" s="87"/>
      <c r="O177" s="87"/>
      <c r="P177" s="87"/>
      <c r="Q177" s="87"/>
      <c r="R177" s="87"/>
      <c r="S177" s="87"/>
    </row>
    <row r="178" spans="1:19" ht="15.75" customHeight="1">
      <c r="A178" s="149"/>
      <c r="C178" s="87"/>
      <c r="D178" s="2"/>
      <c r="E178" s="87"/>
      <c r="F178" s="87"/>
      <c r="G178" s="87"/>
      <c r="H178" s="87"/>
      <c r="I178" s="87"/>
      <c r="J178" s="87"/>
      <c r="K178" s="87"/>
      <c r="L178" s="87"/>
      <c r="M178" s="87"/>
      <c r="N178" s="87"/>
      <c r="O178" s="87"/>
      <c r="P178" s="87"/>
      <c r="Q178" s="87"/>
      <c r="R178" s="87"/>
      <c r="S178" s="87"/>
    </row>
    <row r="179" spans="1:19" ht="15.75" customHeight="1">
      <c r="A179" s="149"/>
      <c r="C179" s="87"/>
      <c r="D179" s="2"/>
      <c r="E179" s="87"/>
      <c r="F179" s="87"/>
      <c r="G179" s="87"/>
      <c r="H179" s="87"/>
      <c r="I179" s="87"/>
      <c r="J179" s="87"/>
      <c r="K179" s="87"/>
      <c r="L179" s="87"/>
      <c r="M179" s="87"/>
      <c r="N179" s="87"/>
      <c r="O179" s="87"/>
      <c r="P179" s="87"/>
      <c r="Q179" s="87"/>
      <c r="R179" s="87"/>
      <c r="S179" s="87"/>
    </row>
    <row r="180" spans="1:19" ht="15.75" customHeight="1">
      <c r="A180" s="149"/>
      <c r="C180" s="87"/>
      <c r="D180" s="2"/>
      <c r="E180" s="87"/>
      <c r="F180" s="87"/>
      <c r="G180" s="87"/>
      <c r="H180" s="87"/>
      <c r="I180" s="87"/>
      <c r="J180" s="87"/>
      <c r="K180" s="87"/>
      <c r="L180" s="87"/>
      <c r="M180" s="87"/>
      <c r="N180" s="87"/>
      <c r="O180" s="87"/>
      <c r="P180" s="87"/>
      <c r="Q180" s="87"/>
      <c r="R180" s="87"/>
      <c r="S180" s="87"/>
    </row>
    <row r="181" spans="1:19" ht="15.75" customHeight="1">
      <c r="A181" s="149"/>
      <c r="C181" s="87"/>
      <c r="D181" s="2"/>
      <c r="E181" s="87"/>
      <c r="F181" s="87"/>
      <c r="G181" s="87"/>
      <c r="H181" s="87"/>
      <c r="I181" s="87"/>
      <c r="J181" s="87"/>
      <c r="K181" s="87"/>
      <c r="L181" s="87"/>
      <c r="M181" s="87"/>
      <c r="N181" s="87"/>
      <c r="O181" s="87"/>
      <c r="P181" s="87"/>
      <c r="Q181" s="87"/>
      <c r="R181" s="87"/>
      <c r="S181" s="87"/>
    </row>
    <row r="182" spans="1:19" ht="15.75" customHeight="1">
      <c r="A182" s="149"/>
      <c r="C182" s="87"/>
      <c r="D182" s="2"/>
      <c r="E182" s="87"/>
      <c r="F182" s="87"/>
      <c r="G182" s="87"/>
      <c r="H182" s="87"/>
      <c r="I182" s="87"/>
      <c r="J182" s="87"/>
      <c r="K182" s="87"/>
      <c r="L182" s="87"/>
      <c r="M182" s="87"/>
      <c r="N182" s="87"/>
      <c r="O182" s="87"/>
      <c r="P182" s="87"/>
      <c r="Q182" s="87"/>
      <c r="R182" s="87"/>
      <c r="S182" s="87"/>
    </row>
    <row r="183" spans="1:19" ht="15.75" customHeight="1">
      <c r="A183" s="149"/>
      <c r="C183" s="87"/>
      <c r="D183" s="2"/>
      <c r="E183" s="87"/>
      <c r="F183" s="87"/>
      <c r="G183" s="87"/>
      <c r="H183" s="87"/>
      <c r="I183" s="87"/>
      <c r="J183" s="87"/>
      <c r="K183" s="87"/>
      <c r="L183" s="87"/>
      <c r="M183" s="87"/>
      <c r="N183" s="87"/>
      <c r="O183" s="87"/>
      <c r="P183" s="87"/>
      <c r="Q183" s="87"/>
      <c r="R183" s="87"/>
      <c r="S183" s="87"/>
    </row>
    <row r="184" spans="1:19" ht="15.75" customHeight="1">
      <c r="A184" s="149"/>
      <c r="C184" s="87"/>
      <c r="D184" s="2"/>
      <c r="E184" s="87"/>
      <c r="F184" s="87"/>
      <c r="G184" s="87"/>
      <c r="H184" s="87"/>
      <c r="I184" s="87"/>
      <c r="J184" s="87"/>
      <c r="K184" s="87"/>
      <c r="L184" s="87"/>
      <c r="M184" s="87"/>
      <c r="N184" s="87"/>
      <c r="O184" s="87"/>
      <c r="P184" s="87"/>
      <c r="Q184" s="87"/>
      <c r="R184" s="87"/>
      <c r="S184" s="87"/>
    </row>
    <row r="185" spans="1:19" ht="15.75" customHeight="1">
      <c r="A185" s="149"/>
      <c r="C185" s="87"/>
      <c r="D185" s="2"/>
      <c r="E185" s="87"/>
      <c r="F185" s="87"/>
      <c r="G185" s="87"/>
      <c r="H185" s="87"/>
      <c r="I185" s="87"/>
      <c r="J185" s="87"/>
      <c r="K185" s="87"/>
      <c r="L185" s="87"/>
      <c r="M185" s="87"/>
      <c r="N185" s="87"/>
      <c r="O185" s="87"/>
      <c r="P185" s="87"/>
      <c r="Q185" s="87"/>
      <c r="R185" s="87"/>
      <c r="S185" s="87"/>
    </row>
    <row r="186" spans="1:19" ht="15.75" customHeight="1">
      <c r="A186" s="149"/>
      <c r="C186" s="87"/>
      <c r="D186" s="2"/>
      <c r="E186" s="87"/>
      <c r="F186" s="87"/>
      <c r="G186" s="87"/>
      <c r="H186" s="87"/>
      <c r="I186" s="87"/>
      <c r="J186" s="87"/>
      <c r="K186" s="87"/>
      <c r="L186" s="87"/>
      <c r="M186" s="87"/>
      <c r="N186" s="87"/>
      <c r="O186" s="87"/>
      <c r="P186" s="87"/>
      <c r="Q186" s="87"/>
      <c r="R186" s="87"/>
      <c r="S186" s="87"/>
    </row>
    <row r="187" spans="1:19" ht="15.75" customHeight="1">
      <c r="A187" s="149"/>
      <c r="C187" s="87"/>
      <c r="D187" s="2"/>
      <c r="E187" s="87"/>
      <c r="F187" s="87"/>
      <c r="G187" s="87"/>
      <c r="H187" s="87"/>
      <c r="I187" s="87"/>
      <c r="J187" s="87"/>
      <c r="K187" s="87"/>
      <c r="L187" s="87"/>
      <c r="M187" s="87"/>
      <c r="N187" s="87"/>
      <c r="O187" s="87"/>
      <c r="P187" s="87"/>
      <c r="Q187" s="87"/>
      <c r="R187" s="87"/>
      <c r="S187" s="87"/>
    </row>
    <row r="188" spans="1:19" ht="15.75" customHeight="1">
      <c r="A188" s="149"/>
      <c r="C188" s="87"/>
      <c r="D188" s="2"/>
      <c r="E188" s="87"/>
      <c r="F188" s="87"/>
      <c r="G188" s="87"/>
      <c r="H188" s="87"/>
      <c r="I188" s="87"/>
      <c r="J188" s="87"/>
      <c r="K188" s="87"/>
      <c r="L188" s="87"/>
      <c r="M188" s="87"/>
      <c r="N188" s="87"/>
      <c r="O188" s="87"/>
      <c r="P188" s="87"/>
      <c r="Q188" s="87"/>
      <c r="R188" s="87"/>
      <c r="S188" s="87"/>
    </row>
    <row r="189" spans="1:19" ht="15.75" customHeight="1">
      <c r="A189" s="149"/>
      <c r="C189" s="87"/>
      <c r="D189" s="87"/>
      <c r="E189" s="87"/>
      <c r="F189" s="87"/>
      <c r="G189" s="87"/>
      <c r="H189" s="87"/>
      <c r="I189" s="87"/>
      <c r="J189" s="87"/>
      <c r="K189" s="87"/>
      <c r="L189" s="87"/>
      <c r="M189" s="87"/>
      <c r="N189" s="87"/>
      <c r="O189" s="87"/>
      <c r="P189" s="87"/>
      <c r="Q189" s="87"/>
      <c r="R189" s="87"/>
      <c r="S189" s="87"/>
    </row>
    <row r="190" spans="1:19" ht="15.75" customHeight="1">
      <c r="A190" s="149"/>
      <c r="C190" s="87"/>
      <c r="D190" s="87"/>
      <c r="E190" s="87"/>
      <c r="F190" s="87"/>
      <c r="G190" s="87"/>
      <c r="H190" s="87"/>
      <c r="I190" s="87"/>
      <c r="J190" s="87"/>
      <c r="K190" s="87"/>
      <c r="L190" s="87"/>
      <c r="M190" s="87"/>
      <c r="N190" s="87"/>
      <c r="O190" s="87"/>
      <c r="P190" s="87"/>
      <c r="Q190" s="87"/>
      <c r="R190" s="87"/>
      <c r="S190" s="87"/>
    </row>
    <row r="191" spans="1:19" ht="15.75" customHeight="1">
      <c r="A191" s="149"/>
      <c r="C191" s="87"/>
      <c r="D191" s="87"/>
      <c r="E191" s="87"/>
      <c r="F191" s="87"/>
      <c r="G191" s="87"/>
      <c r="H191" s="87"/>
      <c r="I191" s="87"/>
      <c r="J191" s="87"/>
      <c r="K191" s="87"/>
      <c r="L191" s="87"/>
      <c r="M191" s="87"/>
      <c r="N191" s="87"/>
      <c r="O191" s="87"/>
      <c r="P191" s="87"/>
      <c r="Q191" s="87"/>
      <c r="R191" s="87"/>
      <c r="S191" s="87"/>
    </row>
    <row r="192" spans="1:19" ht="15.75" customHeight="1">
      <c r="A192" s="149"/>
      <c r="C192" s="87"/>
      <c r="D192" s="87"/>
      <c r="E192" s="87"/>
      <c r="F192" s="87"/>
      <c r="G192" s="87"/>
      <c r="H192" s="87"/>
      <c r="I192" s="87"/>
      <c r="J192" s="87"/>
      <c r="K192" s="87"/>
      <c r="L192" s="87"/>
      <c r="M192" s="87"/>
      <c r="N192" s="87"/>
      <c r="O192" s="87"/>
      <c r="P192" s="87"/>
      <c r="Q192" s="87"/>
      <c r="R192" s="87"/>
      <c r="S192" s="87"/>
    </row>
    <row r="193" spans="1:19" ht="15.75" customHeight="1">
      <c r="A193" s="149"/>
      <c r="C193" s="87"/>
      <c r="D193" s="87"/>
      <c r="E193" s="87"/>
      <c r="F193" s="87"/>
      <c r="G193" s="87"/>
      <c r="H193" s="87"/>
      <c r="I193" s="87"/>
      <c r="J193" s="87"/>
      <c r="K193" s="87"/>
      <c r="L193" s="87"/>
      <c r="M193" s="87"/>
      <c r="N193" s="87"/>
      <c r="O193" s="87"/>
      <c r="P193" s="87"/>
      <c r="Q193" s="87"/>
      <c r="R193" s="87"/>
      <c r="S193" s="87"/>
    </row>
    <row r="194" spans="1:19" ht="15.75" customHeight="1">
      <c r="A194" s="149"/>
      <c r="C194" s="87"/>
      <c r="D194" s="87"/>
      <c r="E194" s="87"/>
      <c r="F194" s="87"/>
      <c r="G194" s="87"/>
      <c r="H194" s="87"/>
      <c r="I194" s="87"/>
      <c r="J194" s="87"/>
      <c r="K194" s="87"/>
      <c r="L194" s="87"/>
      <c r="M194" s="87"/>
      <c r="N194" s="87"/>
      <c r="O194" s="87"/>
      <c r="P194" s="87"/>
      <c r="Q194" s="87"/>
      <c r="R194" s="87"/>
      <c r="S194" s="87"/>
    </row>
    <row r="195" spans="1:19" ht="15.75" customHeight="1">
      <c r="C195" s="87"/>
      <c r="D195" s="87"/>
      <c r="E195" s="87"/>
      <c r="F195" s="87"/>
      <c r="G195" s="87"/>
      <c r="H195" s="87"/>
      <c r="I195" s="87"/>
      <c r="J195" s="87"/>
      <c r="K195" s="87"/>
      <c r="L195" s="87"/>
      <c r="M195" s="87"/>
      <c r="N195" s="87"/>
      <c r="O195" s="87"/>
      <c r="P195" s="87"/>
      <c r="Q195" s="87"/>
      <c r="R195" s="87"/>
      <c r="S195" s="87"/>
    </row>
    <row r="196" spans="1:19" ht="14.25" customHeight="1">
      <c r="C196" s="87"/>
      <c r="D196" s="87"/>
      <c r="E196" s="87"/>
      <c r="F196" s="87"/>
      <c r="G196" s="87"/>
      <c r="H196" s="87"/>
      <c r="I196" s="87"/>
      <c r="J196" s="87"/>
      <c r="K196" s="87"/>
      <c r="L196" s="87"/>
      <c r="M196" s="87"/>
      <c r="N196" s="87"/>
      <c r="O196" s="87"/>
      <c r="P196" s="87"/>
      <c r="Q196" s="87"/>
      <c r="R196" s="87"/>
      <c r="S196" s="87"/>
    </row>
    <row r="197" spans="1:19" ht="14.25" customHeight="1">
      <c r="C197" s="87"/>
      <c r="D197" s="87"/>
      <c r="E197" s="87"/>
      <c r="F197" s="87"/>
      <c r="G197" s="87"/>
      <c r="H197" s="87"/>
      <c r="I197" s="87"/>
      <c r="J197" s="87"/>
      <c r="K197" s="87"/>
      <c r="L197" s="87"/>
      <c r="M197" s="87"/>
      <c r="N197" s="87"/>
      <c r="O197" s="87"/>
      <c r="P197" s="87"/>
      <c r="Q197" s="87"/>
      <c r="R197" s="87"/>
      <c r="S197" s="87"/>
    </row>
    <row r="198" spans="1:19" ht="14.25" customHeight="1">
      <c r="C198" s="87"/>
      <c r="D198" s="87"/>
      <c r="E198" s="87"/>
      <c r="F198" s="87"/>
      <c r="G198" s="87"/>
      <c r="H198" s="87"/>
      <c r="I198" s="87"/>
      <c r="J198" s="87"/>
      <c r="K198" s="87"/>
      <c r="L198" s="87"/>
      <c r="M198" s="87"/>
      <c r="N198" s="87"/>
      <c r="O198" s="87"/>
      <c r="P198" s="87"/>
      <c r="Q198" s="87"/>
      <c r="R198" s="87"/>
      <c r="S198" s="87"/>
    </row>
    <row r="199" spans="1:19" ht="14.25" customHeight="1">
      <c r="C199" s="87"/>
      <c r="D199" s="87"/>
      <c r="E199" s="87"/>
      <c r="F199" s="87"/>
      <c r="G199" s="87"/>
      <c r="H199" s="87"/>
      <c r="I199" s="87"/>
      <c r="J199" s="87"/>
      <c r="K199" s="87"/>
      <c r="L199" s="87"/>
      <c r="M199" s="87"/>
      <c r="N199" s="87"/>
      <c r="O199" s="87"/>
      <c r="P199" s="87"/>
      <c r="Q199" s="87"/>
      <c r="R199" s="87"/>
      <c r="S199" s="87"/>
    </row>
    <row r="200" spans="1:19" ht="14.25" customHeight="1">
      <c r="C200" s="87"/>
      <c r="D200" s="87"/>
      <c r="E200" s="87"/>
      <c r="F200" s="87"/>
      <c r="G200" s="87"/>
      <c r="H200" s="87"/>
      <c r="I200" s="87"/>
      <c r="J200" s="87"/>
      <c r="K200" s="87"/>
      <c r="L200" s="87"/>
      <c r="M200" s="87"/>
      <c r="N200" s="87"/>
      <c r="O200" s="87"/>
      <c r="P200" s="87"/>
      <c r="Q200" s="87"/>
      <c r="R200" s="87"/>
      <c r="S200" s="87"/>
    </row>
    <row r="201" spans="1:19" ht="14.25" customHeight="1">
      <c r="C201" s="87"/>
      <c r="D201" s="87"/>
      <c r="E201" s="87"/>
      <c r="F201" s="87"/>
      <c r="G201" s="87"/>
      <c r="H201" s="87"/>
      <c r="I201" s="87"/>
      <c r="J201" s="87"/>
      <c r="K201" s="87"/>
      <c r="L201" s="87"/>
      <c r="M201" s="87"/>
      <c r="N201" s="87"/>
      <c r="O201" s="87"/>
      <c r="P201" s="87"/>
      <c r="Q201" s="87"/>
      <c r="R201" s="87"/>
      <c r="S201" s="87"/>
    </row>
    <row r="202" spans="1:19" ht="14.25" customHeight="1"/>
    <row r="203" spans="1:19" ht="14.25" customHeight="1"/>
    <row r="204" spans="1:19" ht="14.25" customHeight="1"/>
    <row r="205" spans="1:19" ht="14.25" customHeight="1"/>
    <row r="206" spans="1:19" ht="14.25" customHeight="1"/>
    <row r="207" spans="1:19" ht="14.25" customHeight="1"/>
    <row r="208" spans="1:19"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 right="0.7" top="0.75" bottom="0.75" header="0" footer="0"/>
  <pageSetup paperSize="9"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X1000"/>
  <sheetViews>
    <sheetView workbookViewId="0">
      <selection activeCell="A115" sqref="A115"/>
    </sheetView>
  </sheetViews>
  <sheetFormatPr defaultColWidth="14.453125" defaultRowHeight="15" customHeight="1"/>
  <cols>
    <col min="1" max="1" width="3" customWidth="1"/>
    <col min="2" max="2" width="14.453125" customWidth="1"/>
    <col min="3" max="3" width="10" customWidth="1"/>
    <col min="4" max="5" width="1.36328125" customWidth="1"/>
    <col min="6" max="7" width="9.54296875" customWidth="1"/>
    <col min="8" max="8" width="11.36328125" customWidth="1"/>
    <col min="9" max="9" width="11.90625" customWidth="1"/>
    <col min="10" max="10" width="9.54296875" customWidth="1"/>
    <col min="11" max="11" width="10.6328125" customWidth="1"/>
    <col min="12" max="12" width="10.54296875" customWidth="1"/>
    <col min="13" max="13" width="9.90625" customWidth="1"/>
    <col min="14" max="14" width="9.08984375" customWidth="1"/>
    <col min="15" max="15" width="12.54296875" customWidth="1"/>
    <col min="16" max="19" width="9.08984375" customWidth="1"/>
    <col min="20" max="20" width="33.36328125" customWidth="1"/>
    <col min="21" max="21" width="10.36328125" customWidth="1"/>
    <col min="22" max="22" width="10.54296875" customWidth="1"/>
    <col min="23" max="23" width="12.6328125" customWidth="1"/>
    <col min="24" max="26" width="9.08984375" customWidth="1"/>
  </cols>
  <sheetData>
    <row r="1" spans="1:14" ht="14.25" customHeight="1">
      <c r="A1" s="386" t="s">
        <v>0</v>
      </c>
      <c r="B1" s="387"/>
      <c r="C1" s="387"/>
      <c r="D1" s="387"/>
      <c r="E1" s="387"/>
      <c r="F1" s="387"/>
      <c r="G1" s="387"/>
      <c r="H1" s="387"/>
      <c r="I1" s="387"/>
      <c r="J1" s="387"/>
      <c r="K1" s="387"/>
      <c r="L1" s="387"/>
      <c r="N1" s="4" t="s">
        <v>306</v>
      </c>
    </row>
    <row r="2" spans="1:14" ht="14.25" customHeight="1">
      <c r="A2" s="1"/>
      <c r="B2" s="1"/>
      <c r="L2" s="2"/>
    </row>
    <row r="3" spans="1:14" ht="14.25" customHeight="1">
      <c r="A3" s="386" t="s">
        <v>1</v>
      </c>
      <c r="B3" s="387"/>
      <c r="C3" s="387"/>
      <c r="D3" s="387"/>
      <c r="E3" s="387"/>
      <c r="F3" s="387"/>
      <c r="G3" s="387"/>
      <c r="H3" s="387"/>
      <c r="I3" s="387"/>
      <c r="J3" s="387"/>
      <c r="K3" s="387"/>
      <c r="L3" s="387"/>
    </row>
    <row r="4" spans="1:14" ht="14.25" customHeight="1">
      <c r="A4" s="1"/>
      <c r="B4" s="1"/>
      <c r="L4" s="2"/>
    </row>
    <row r="5" spans="1:14" ht="14.25" customHeight="1">
      <c r="A5" s="390" t="s">
        <v>307</v>
      </c>
      <c r="B5" s="387"/>
      <c r="C5" s="387"/>
      <c r="D5" s="387"/>
      <c r="E5" s="387"/>
      <c r="F5" s="387"/>
      <c r="G5" s="387"/>
      <c r="H5" s="387"/>
      <c r="I5" s="387"/>
      <c r="J5" s="387"/>
      <c r="K5" s="387"/>
      <c r="L5" s="387"/>
      <c r="M5" s="5" t="s">
        <v>308</v>
      </c>
      <c r="N5" s="6">
        <f>ROUND(L111,0)</f>
        <v>71349</v>
      </c>
    </row>
    <row r="6" spans="1:14" ht="14.25" customHeight="1">
      <c r="A6" s="3"/>
      <c r="B6" s="3"/>
      <c r="C6" s="3"/>
      <c r="D6" s="3"/>
      <c r="E6" s="3"/>
      <c r="F6" s="3"/>
      <c r="G6" s="3"/>
      <c r="H6" s="3"/>
      <c r="I6" s="3"/>
      <c r="J6" s="3"/>
      <c r="K6" s="3"/>
      <c r="L6" s="3"/>
    </row>
    <row r="7" spans="1:14" ht="14.25" customHeight="1">
      <c r="A7" s="3"/>
      <c r="B7" s="3"/>
      <c r="C7" s="3"/>
      <c r="D7" s="3"/>
      <c r="E7" s="3"/>
      <c r="F7" s="3"/>
      <c r="G7" s="156" t="s">
        <v>309</v>
      </c>
      <c r="H7" s="157" t="str">
        <f t="shared" ref="H7:I7" si="0">+G7</f>
        <v>2022</v>
      </c>
      <c r="I7" s="157" t="str">
        <f t="shared" si="0"/>
        <v>2022</v>
      </c>
      <c r="J7" s="158" t="s">
        <v>310</v>
      </c>
      <c r="K7" s="159" t="str">
        <f t="shared" ref="K7:L7" si="1">+J7</f>
        <v>2021</v>
      </c>
      <c r="L7" s="159" t="str">
        <f t="shared" si="1"/>
        <v>2021</v>
      </c>
    </row>
    <row r="8" spans="1:14" ht="14.25" customHeight="1">
      <c r="G8" s="2" t="s">
        <v>3</v>
      </c>
      <c r="H8" s="2" t="s">
        <v>3</v>
      </c>
      <c r="I8" s="2" t="s">
        <v>3</v>
      </c>
      <c r="J8" s="160" t="s">
        <v>3</v>
      </c>
      <c r="K8" s="160" t="s">
        <v>3</v>
      </c>
      <c r="L8" s="160" t="s">
        <v>3</v>
      </c>
    </row>
    <row r="9" spans="1:14" ht="14.25" customHeight="1">
      <c r="A9" s="4" t="s">
        <v>4</v>
      </c>
      <c r="I9" s="2"/>
      <c r="J9" s="161"/>
      <c r="K9" s="161"/>
      <c r="L9" s="160"/>
    </row>
    <row r="10" spans="1:14" ht="14.25" customHeight="1">
      <c r="A10" s="5" t="s">
        <v>5</v>
      </c>
      <c r="I10" s="2"/>
      <c r="J10" s="161"/>
      <c r="K10" s="161"/>
      <c r="L10" s="160"/>
    </row>
    <row r="11" spans="1:14" ht="14.25" customHeight="1">
      <c r="B11" s="5" t="s">
        <v>6</v>
      </c>
      <c r="G11" s="6">
        <f>+'PC Income 21-22'!F28</f>
        <v>26620</v>
      </c>
      <c r="H11" s="6"/>
      <c r="I11" s="2"/>
      <c r="J11" s="162">
        <f>+'PC Income 20-21'!F19</f>
        <v>22175</v>
      </c>
      <c r="K11" s="162"/>
      <c r="L11" s="160"/>
      <c r="M11" s="5" t="s">
        <v>311</v>
      </c>
      <c r="N11" s="6">
        <f>G11</f>
        <v>26620</v>
      </c>
    </row>
    <row r="12" spans="1:14" ht="14.25" customHeight="1">
      <c r="B12" s="5" t="s">
        <v>8</v>
      </c>
      <c r="G12" s="6">
        <f>+'PC Income 21-22'!G28</f>
        <v>276</v>
      </c>
      <c r="H12" s="6"/>
      <c r="I12" s="2"/>
      <c r="J12" s="162">
        <f>+'PC Income 20-21'!G19</f>
        <v>275</v>
      </c>
      <c r="K12" s="162"/>
      <c r="L12" s="160"/>
      <c r="N12" s="5" t="s">
        <v>7</v>
      </c>
    </row>
    <row r="13" spans="1:14" ht="14.25" customHeight="1">
      <c r="B13" s="5" t="s">
        <v>312</v>
      </c>
      <c r="G13" s="6">
        <f>+'PC Income 21-22'!H28</f>
        <v>16045</v>
      </c>
      <c r="H13" s="6"/>
      <c r="I13" s="2"/>
      <c r="J13" s="163">
        <v>0</v>
      </c>
      <c r="K13" s="162"/>
      <c r="L13" s="160"/>
    </row>
    <row r="14" spans="1:14" ht="14.25" customHeight="1">
      <c r="B14" s="5" t="s">
        <v>9</v>
      </c>
      <c r="G14" s="18">
        <v>0</v>
      </c>
      <c r="H14" s="6"/>
      <c r="I14" s="2"/>
      <c r="J14" s="162">
        <f>+'PC Income 20-21'!K19</f>
        <v>1000</v>
      </c>
      <c r="K14" s="162"/>
      <c r="L14" s="160"/>
    </row>
    <row r="15" spans="1:14" ht="14.25" customHeight="1">
      <c r="B15" s="5" t="s">
        <v>10</v>
      </c>
      <c r="G15" s="6">
        <f>+'PC Income 21-22'!L28</f>
        <v>1160</v>
      </c>
      <c r="H15" s="6"/>
      <c r="I15" s="2"/>
      <c r="J15" s="162">
        <f>+'PC Income 20-21'!H19</f>
        <v>2275</v>
      </c>
      <c r="K15" s="162"/>
      <c r="L15" s="160"/>
      <c r="N15" s="5" t="s">
        <v>7</v>
      </c>
    </row>
    <row r="16" spans="1:14" ht="14.25" customHeight="1">
      <c r="B16" s="5" t="s">
        <v>11</v>
      </c>
      <c r="G16" s="6">
        <f>+'PC Income 21-22'!K28</f>
        <v>529.79999999999995</v>
      </c>
      <c r="H16" s="6"/>
      <c r="I16" s="2"/>
      <c r="J16" s="162">
        <f>+'PC Income 20-21'!L19</f>
        <v>529.79999999999995</v>
      </c>
      <c r="K16" s="162"/>
      <c r="L16" s="160"/>
    </row>
    <row r="17" spans="1:14" ht="14.25" customHeight="1">
      <c r="B17" s="5" t="s">
        <v>12</v>
      </c>
      <c r="G17" s="7">
        <v>0.52</v>
      </c>
      <c r="I17" s="2"/>
      <c r="J17" s="164">
        <v>23.08</v>
      </c>
      <c r="K17" s="162"/>
      <c r="L17" s="160"/>
    </row>
    <row r="18" spans="1:14" ht="14.25" customHeight="1">
      <c r="G18" s="18"/>
      <c r="H18" s="6">
        <f>SUM(G11:G17)</f>
        <v>44631.32</v>
      </c>
      <c r="I18" s="2"/>
      <c r="J18" s="162"/>
      <c r="K18" s="162">
        <f>SUM(J11:J17)</f>
        <v>26277.88</v>
      </c>
      <c r="L18" s="160"/>
    </row>
    <row r="19" spans="1:14" ht="14.25" customHeight="1">
      <c r="A19" s="5" t="s">
        <v>13</v>
      </c>
      <c r="I19" s="2"/>
      <c r="J19" s="161"/>
      <c r="K19" s="161"/>
      <c r="L19" s="160"/>
    </row>
    <row r="20" spans="1:14" ht="14.25" customHeight="1">
      <c r="B20" s="5" t="s">
        <v>14</v>
      </c>
      <c r="G20" s="6">
        <f>+'VH Income 2021-22'!M35</f>
        <v>8750</v>
      </c>
      <c r="H20" s="6"/>
      <c r="I20" s="2"/>
      <c r="J20" s="162">
        <f>+'VH I &amp; E 20-21'!F88</f>
        <v>19907.43</v>
      </c>
      <c r="K20" s="162"/>
      <c r="L20" s="160"/>
    </row>
    <row r="21" spans="1:14" ht="14.25" customHeight="1">
      <c r="B21" s="5" t="s">
        <v>313</v>
      </c>
      <c r="G21" s="6">
        <f>+'VH Income 2021-22'!H35</f>
        <v>40.07</v>
      </c>
      <c r="H21" s="6"/>
      <c r="I21" s="2"/>
      <c r="J21" s="163">
        <v>0</v>
      </c>
      <c r="K21" s="162"/>
      <c r="L21" s="160"/>
    </row>
    <row r="22" spans="1:14" ht="14.25" customHeight="1">
      <c r="B22" s="5" t="s">
        <v>15</v>
      </c>
      <c r="G22" s="7">
        <f>+'VH Income 2021-22'!I35+'VH Income 2021-22'!K35</f>
        <v>2500.4299999999998</v>
      </c>
      <c r="H22" s="6"/>
      <c r="I22" s="2"/>
      <c r="J22" s="164">
        <f>+'VH I &amp; E 20-21'!E88</f>
        <v>1377.97</v>
      </c>
      <c r="K22" s="162"/>
      <c r="L22" s="160"/>
    </row>
    <row r="23" spans="1:14" ht="14.25" customHeight="1">
      <c r="G23" s="6"/>
      <c r="H23" s="7">
        <f>SUM(G20:G22)</f>
        <v>11290.5</v>
      </c>
      <c r="I23" s="2"/>
      <c r="J23" s="162"/>
      <c r="K23" s="164">
        <f>SUM(J20:J22)</f>
        <v>21285.4</v>
      </c>
      <c r="L23" s="160"/>
    </row>
    <row r="24" spans="1:14" ht="14.25" customHeight="1">
      <c r="B24" s="5" t="s">
        <v>16</v>
      </c>
      <c r="I24" s="8">
        <f>+H18+H23</f>
        <v>55921.82</v>
      </c>
      <c r="J24" s="161"/>
      <c r="K24" s="161"/>
      <c r="L24" s="165">
        <f>+K18+K23</f>
        <v>47563.28</v>
      </c>
      <c r="M24" s="5" t="s">
        <v>314</v>
      </c>
      <c r="N24" s="20">
        <f>ROUND(I24-G11,0)</f>
        <v>29302</v>
      </c>
    </row>
    <row r="25" spans="1:14" ht="8.25" customHeight="1">
      <c r="I25" s="8"/>
      <c r="J25" s="161"/>
      <c r="K25" s="161"/>
      <c r="L25" s="165"/>
    </row>
    <row r="26" spans="1:14" ht="14.25" customHeight="1">
      <c r="A26" s="4" t="s">
        <v>17</v>
      </c>
      <c r="I26" s="2"/>
      <c r="J26" s="161"/>
      <c r="K26" s="161"/>
      <c r="L26" s="160"/>
    </row>
    <row r="27" spans="1:14" ht="14.25" customHeight="1">
      <c r="A27" s="5" t="s">
        <v>5</v>
      </c>
      <c r="I27" s="2"/>
      <c r="J27" s="161"/>
      <c r="K27" s="161"/>
      <c r="L27" s="160"/>
    </row>
    <row r="28" spans="1:14" ht="14.25" customHeight="1">
      <c r="B28" s="5" t="s">
        <v>18</v>
      </c>
      <c r="G28" s="6">
        <f>+'PC Expenditure 21-22'!G172</f>
        <v>5174.68</v>
      </c>
      <c r="H28" s="6"/>
      <c r="I28" s="6"/>
      <c r="J28" s="162">
        <f>+'PC expenditure 20-21'!B175</f>
        <v>4952.2500000000009</v>
      </c>
      <c r="K28" s="162"/>
      <c r="L28" s="162"/>
      <c r="M28" s="5" t="s">
        <v>315</v>
      </c>
      <c r="N28" s="6">
        <f>ROUND(G28+G39,0)</f>
        <v>7491</v>
      </c>
    </row>
    <row r="29" spans="1:14" ht="14.25" customHeight="1">
      <c r="B29" s="5" t="s">
        <v>19</v>
      </c>
      <c r="G29" s="6">
        <f>+'PC Expenditure 21-22'!H172</f>
        <v>2282.25</v>
      </c>
      <c r="H29" s="6"/>
      <c r="I29" s="6"/>
      <c r="J29" s="162">
        <f>+'PC expenditure 20-21'!B176</f>
        <v>4691.62</v>
      </c>
      <c r="K29" s="162"/>
      <c r="L29" s="162"/>
    </row>
    <row r="30" spans="1:14" ht="14.25" customHeight="1">
      <c r="B30" s="5" t="s">
        <v>20</v>
      </c>
      <c r="G30" s="6">
        <f>+'PC Expenditure 21-22'!L172+'PC Expenditure 21-22'!M172</f>
        <v>1754.48</v>
      </c>
      <c r="H30" s="6"/>
      <c r="I30" s="6"/>
      <c r="J30" s="162">
        <f>+'PC expenditure 20-21'!B177</f>
        <v>2042.8799999999999</v>
      </c>
      <c r="K30" s="162"/>
      <c r="L30" s="162"/>
    </row>
    <row r="31" spans="1:14" ht="14.25" customHeight="1">
      <c r="B31" s="5" t="s">
        <v>21</v>
      </c>
      <c r="G31" s="6">
        <f>+'PC Expenditure 21-22'!I172</f>
        <v>10441.39</v>
      </c>
      <c r="H31" s="6"/>
      <c r="I31" s="6"/>
      <c r="J31" s="162">
        <f>+'PC expenditure 20-21'!B178</f>
        <v>12407.809999999998</v>
      </c>
      <c r="K31" s="162"/>
      <c r="L31" s="162"/>
    </row>
    <row r="32" spans="1:14" ht="14.25" customHeight="1">
      <c r="B32" s="5" t="s">
        <v>316</v>
      </c>
      <c r="G32" s="6">
        <f>+'PC Expenditure 21-22'!J172</f>
        <v>525</v>
      </c>
      <c r="H32" s="6"/>
      <c r="I32" s="6"/>
      <c r="J32" s="163">
        <v>0</v>
      </c>
      <c r="K32" s="162"/>
      <c r="L32" s="162"/>
    </row>
    <row r="33" spans="1:15" ht="14.25" customHeight="1">
      <c r="B33" s="5" t="s">
        <v>22</v>
      </c>
      <c r="G33" s="6">
        <f>+'PC Expenditure 21-22'!O172</f>
        <v>2825.99</v>
      </c>
      <c r="H33" s="6"/>
      <c r="I33" s="6"/>
      <c r="J33" s="162">
        <f>+'PC expenditure 20-21'!B179</f>
        <v>655.06999999999994</v>
      </c>
      <c r="K33" s="162"/>
      <c r="L33" s="162"/>
    </row>
    <row r="34" spans="1:15" ht="14.25" customHeight="1">
      <c r="B34" s="5" t="s">
        <v>23</v>
      </c>
      <c r="G34" s="6">
        <f>+'PC Expenditure 21-22'!R172</f>
        <v>487</v>
      </c>
      <c r="H34" s="6"/>
      <c r="I34" s="6"/>
      <c r="J34" s="162">
        <f>+'PC expenditure 20-21'!B180</f>
        <v>825</v>
      </c>
      <c r="K34" s="162"/>
      <c r="L34" s="162"/>
    </row>
    <row r="35" spans="1:15" ht="14.25" customHeight="1">
      <c r="B35" s="5" t="s">
        <v>317</v>
      </c>
      <c r="G35" s="6">
        <f>+'PC Expenditure 21-22'!N172</f>
        <v>22736.6</v>
      </c>
      <c r="H35" s="6"/>
      <c r="I35" s="6"/>
      <c r="J35" s="163">
        <v>0</v>
      </c>
      <c r="K35" s="162"/>
      <c r="L35" s="162"/>
    </row>
    <row r="36" spans="1:15" ht="14.25" customHeight="1">
      <c r="B36" s="5" t="s">
        <v>24</v>
      </c>
      <c r="G36" s="7">
        <f>+'PC Expenditure 21-22'!K172+'PC Expenditure 21-22'!P172</f>
        <v>821.54</v>
      </c>
      <c r="H36" s="6"/>
      <c r="I36" s="6"/>
      <c r="J36" s="164">
        <f>+'PC expenditure 20-21'!F181</f>
        <v>742.83</v>
      </c>
      <c r="K36" s="162"/>
      <c r="L36" s="162"/>
    </row>
    <row r="37" spans="1:15" ht="14.25" customHeight="1">
      <c r="G37" s="6"/>
      <c r="H37" s="6">
        <f>SUM(G28:G36)</f>
        <v>47048.93</v>
      </c>
      <c r="I37" s="6"/>
      <c r="J37" s="162"/>
      <c r="K37" s="162">
        <f>SUM(J28:J36)</f>
        <v>26317.46</v>
      </c>
      <c r="L37" s="162"/>
      <c r="O37" s="20"/>
    </row>
    <row r="38" spans="1:15" ht="14.25" customHeight="1">
      <c r="A38" s="5" t="s">
        <v>13</v>
      </c>
      <c r="G38" s="166"/>
      <c r="H38" s="6"/>
      <c r="I38" s="6"/>
      <c r="J38" s="162"/>
      <c r="K38" s="162"/>
      <c r="L38" s="162"/>
    </row>
    <row r="39" spans="1:15" ht="14.25" customHeight="1">
      <c r="B39" s="5" t="s">
        <v>18</v>
      </c>
      <c r="G39" s="6">
        <f>+'VH Expenditure 2021-22'!G161</f>
        <v>2316.66</v>
      </c>
      <c r="H39" s="6"/>
      <c r="I39" s="6"/>
      <c r="J39" s="162">
        <f>+'VH I &amp; E 20-21'!L88</f>
        <v>2445.3000000000002</v>
      </c>
      <c r="K39" s="162"/>
      <c r="L39" s="162"/>
    </row>
    <row r="40" spans="1:15" ht="14.25" customHeight="1">
      <c r="B40" s="5" t="s">
        <v>20</v>
      </c>
      <c r="G40" s="6">
        <f>+'VH Expenditure 2021-22'!I161+'VH Expenditure 2021-22'!J161+'VH Expenditure 2021-22'!K161</f>
        <v>1972.35</v>
      </c>
      <c r="H40" s="6"/>
      <c r="I40" s="6"/>
      <c r="J40" s="162">
        <f>+'VH I &amp; E 20-21'!N88+'VH I &amp; E 20-21'!O88+'VH I &amp; E 20-21'!P88</f>
        <v>1771.63</v>
      </c>
      <c r="K40" s="162"/>
      <c r="L40" s="162"/>
    </row>
    <row r="41" spans="1:15" ht="14.25" customHeight="1">
      <c r="B41" s="5" t="s">
        <v>25</v>
      </c>
      <c r="G41" s="6">
        <f>+'VH Expenditure 2021-22'!H161</f>
        <v>2866.04</v>
      </c>
      <c r="H41" s="6"/>
      <c r="I41" s="6"/>
      <c r="J41" s="162">
        <f>+'VH I &amp; E 20-21'!M88</f>
        <v>198</v>
      </c>
      <c r="K41" s="162"/>
      <c r="L41" s="162"/>
    </row>
    <row r="42" spans="1:15" ht="14.25" customHeight="1">
      <c r="B42" s="5" t="s">
        <v>26</v>
      </c>
      <c r="G42" s="18">
        <f>+'VH Expenditure 2021-22'!M161</f>
        <v>0</v>
      </c>
      <c r="H42" s="6"/>
      <c r="I42" s="6"/>
      <c r="J42" s="162">
        <f>+'VH I &amp; E 20-21'!R88</f>
        <v>73.650000000000006</v>
      </c>
      <c r="K42" s="162"/>
      <c r="L42" s="162"/>
    </row>
    <row r="43" spans="1:15" ht="14.25" customHeight="1">
      <c r="B43" s="5" t="s">
        <v>22</v>
      </c>
      <c r="G43" s="7">
        <f>+'VH Expenditure 2021-22'!L161+'VH Expenditure 2021-22'!N161</f>
        <v>378.11</v>
      </c>
      <c r="H43" s="6"/>
      <c r="I43" s="6"/>
      <c r="J43" s="164">
        <f>+'VH I &amp; E 20-21'!Q88</f>
        <v>72</v>
      </c>
      <c r="K43" s="162"/>
      <c r="L43" s="162"/>
    </row>
    <row r="44" spans="1:15" ht="14.25" customHeight="1">
      <c r="G44" s="6"/>
      <c r="H44" s="7">
        <f>SUM(G39:G43)</f>
        <v>7533.16</v>
      </c>
      <c r="I44" s="6"/>
      <c r="J44" s="162"/>
      <c r="K44" s="164">
        <f>SUM(J39:J43)</f>
        <v>4560.58</v>
      </c>
      <c r="L44" s="162"/>
    </row>
    <row r="45" spans="1:15" ht="14.25" customHeight="1">
      <c r="B45" s="5" t="s">
        <v>27</v>
      </c>
      <c r="G45" s="6"/>
      <c r="H45" s="6"/>
      <c r="I45" s="9">
        <f>+H37+H44</f>
        <v>54582.09</v>
      </c>
      <c r="J45" s="162"/>
      <c r="K45" s="162"/>
      <c r="L45" s="167">
        <f>+K37+K44</f>
        <v>30878.04</v>
      </c>
      <c r="M45" s="5" t="s">
        <v>318</v>
      </c>
      <c r="N45" s="6">
        <f>ROUND(I45-G28-G39,0)</f>
        <v>47091</v>
      </c>
    </row>
    <row r="46" spans="1:15" ht="9" customHeight="1">
      <c r="G46" s="6"/>
      <c r="H46" s="6"/>
      <c r="I46" s="6"/>
      <c r="J46" s="162"/>
      <c r="K46" s="162"/>
      <c r="L46" s="162"/>
    </row>
    <row r="47" spans="1:15" ht="14.25" customHeight="1">
      <c r="A47" s="4" t="s">
        <v>28</v>
      </c>
      <c r="G47" s="6"/>
      <c r="H47" s="6"/>
      <c r="I47" s="10">
        <f>+I24-I45</f>
        <v>1339.7300000000032</v>
      </c>
      <c r="J47" s="162"/>
      <c r="K47" s="162"/>
      <c r="L47" s="168">
        <f>+L24-L45</f>
        <v>16685.239999999998</v>
      </c>
    </row>
    <row r="48" spans="1:15" ht="14.25" customHeight="1">
      <c r="A48" s="4"/>
      <c r="G48" s="6"/>
      <c r="H48" s="6"/>
      <c r="I48" s="86"/>
      <c r="J48" s="6"/>
      <c r="K48" s="6"/>
      <c r="L48" s="86"/>
      <c r="M48" s="5" t="s">
        <v>319</v>
      </c>
      <c r="N48" s="20">
        <f>+N5+N11+N24-N28-N45</f>
        <v>72689</v>
      </c>
      <c r="O48" s="5" t="s">
        <v>320</v>
      </c>
    </row>
    <row r="49" spans="1:15" ht="14.25" customHeight="1">
      <c r="A49" s="4"/>
      <c r="G49" s="6"/>
      <c r="H49" s="6"/>
      <c r="I49" s="86"/>
      <c r="J49" s="6"/>
      <c r="K49" s="6"/>
      <c r="L49" s="86"/>
    </row>
    <row r="50" spans="1:15" ht="14.25" customHeight="1">
      <c r="A50" s="4"/>
      <c r="G50" s="6"/>
      <c r="H50" s="6"/>
      <c r="I50" s="86"/>
      <c r="J50" s="6"/>
      <c r="K50" s="6"/>
      <c r="L50" s="86"/>
      <c r="M50" s="5" t="s">
        <v>321</v>
      </c>
      <c r="N50" s="169">
        <f>ROUND(N48-I111,0)</f>
        <v>0</v>
      </c>
    </row>
    <row r="51" spans="1:15" ht="14.25" customHeight="1">
      <c r="A51" s="4"/>
      <c r="G51" s="6"/>
      <c r="H51" s="6"/>
      <c r="I51" s="86"/>
      <c r="J51" s="6"/>
      <c r="K51" s="6"/>
      <c r="L51" s="86"/>
    </row>
    <row r="52" spans="1:15" ht="14.25" customHeight="1">
      <c r="A52" s="4"/>
      <c r="G52" s="6"/>
      <c r="H52" s="6"/>
      <c r="I52" s="86"/>
      <c r="J52" s="6"/>
      <c r="K52" s="6"/>
      <c r="L52" s="86"/>
      <c r="M52" s="46" t="s">
        <v>322</v>
      </c>
      <c r="N52" s="170" t="str">
        <f>IF(N50=0,"Agrees to balance sheet", "Error - totals disagree")</f>
        <v>Agrees to balance sheet</v>
      </c>
      <c r="O52" s="128"/>
    </row>
    <row r="53" spans="1:15" ht="14.25" customHeight="1">
      <c r="A53" s="4"/>
      <c r="G53" s="6"/>
      <c r="H53" s="6"/>
      <c r="I53" s="86"/>
      <c r="J53" s="6"/>
      <c r="K53" s="6"/>
      <c r="L53" s="86"/>
    </row>
    <row r="54" spans="1:15" ht="14.25" customHeight="1">
      <c r="A54" s="4"/>
      <c r="G54" s="6"/>
      <c r="H54" s="6"/>
      <c r="I54" s="86"/>
      <c r="J54" s="6"/>
      <c r="K54" s="6"/>
      <c r="L54" s="86"/>
    </row>
    <row r="55" spans="1:15" ht="14.25" customHeight="1">
      <c r="A55" s="4"/>
      <c r="G55" s="6"/>
      <c r="H55" s="6"/>
      <c r="I55" s="86"/>
      <c r="J55" s="6"/>
      <c r="K55" s="6"/>
      <c r="L55" s="86"/>
      <c r="M55" s="5" t="s">
        <v>323</v>
      </c>
      <c r="N55" s="6">
        <f>ROUND(I80,0)</f>
        <v>64844</v>
      </c>
    </row>
    <row r="56" spans="1:15" ht="14.25" customHeight="1">
      <c r="A56" s="4"/>
      <c r="G56" s="6"/>
      <c r="H56" s="6"/>
      <c r="I56" s="86"/>
      <c r="J56" s="6"/>
      <c r="K56" s="6"/>
      <c r="L56" s="86"/>
    </row>
    <row r="57" spans="1:15" ht="14.25" customHeight="1">
      <c r="A57" s="4"/>
      <c r="G57" s="6"/>
      <c r="H57" s="6"/>
      <c r="I57" s="86"/>
      <c r="J57" s="6"/>
      <c r="K57" s="6"/>
      <c r="L57" s="86"/>
    </row>
    <row r="58" spans="1:15" ht="14.25" customHeight="1">
      <c r="A58" s="4"/>
      <c r="G58" s="6"/>
      <c r="H58" s="6"/>
      <c r="I58" s="86"/>
      <c r="J58" s="6"/>
      <c r="K58" s="6"/>
      <c r="L58" s="86"/>
    </row>
    <row r="59" spans="1:15" ht="14.25" customHeight="1">
      <c r="A59" s="4"/>
      <c r="G59" s="6"/>
      <c r="H59" s="6"/>
      <c r="I59" s="86"/>
      <c r="J59" s="6"/>
      <c r="K59" s="6"/>
      <c r="L59" s="86"/>
    </row>
    <row r="60" spans="1:15" ht="14.25" customHeight="1">
      <c r="A60" s="4"/>
      <c r="G60" s="6"/>
      <c r="H60" s="6"/>
      <c r="I60" s="86"/>
      <c r="J60" s="6"/>
      <c r="K60" s="6"/>
      <c r="L60" s="86"/>
    </row>
    <row r="61" spans="1:15" ht="14.25" customHeight="1">
      <c r="J61" s="6"/>
      <c r="K61" s="6"/>
      <c r="L61" s="6"/>
    </row>
    <row r="62" spans="1:15" ht="14.25" customHeight="1">
      <c r="L62" s="2"/>
    </row>
    <row r="63" spans="1:15" ht="14.25" customHeight="1">
      <c r="L63" s="2"/>
    </row>
    <row r="64" spans="1:15" ht="14.25" customHeight="1">
      <c r="A64" s="386" t="str">
        <f>+A1</f>
        <v>Great Oakley Parish Council</v>
      </c>
      <c r="B64" s="387"/>
      <c r="C64" s="387"/>
      <c r="D64" s="387"/>
      <c r="E64" s="387"/>
      <c r="F64" s="387"/>
      <c r="G64" s="387"/>
      <c r="H64" s="387"/>
      <c r="I64" s="387"/>
      <c r="J64" s="387"/>
      <c r="K64" s="387"/>
      <c r="L64" s="387"/>
    </row>
    <row r="65" spans="1:24" ht="14.25" customHeight="1">
      <c r="A65" s="1"/>
      <c r="B65" s="1"/>
      <c r="L65" s="2"/>
    </row>
    <row r="66" spans="1:24" ht="14.25" customHeight="1">
      <c r="A66" s="386" t="s">
        <v>29</v>
      </c>
      <c r="B66" s="387"/>
      <c r="C66" s="387"/>
      <c r="D66" s="387"/>
      <c r="E66" s="387"/>
      <c r="F66" s="387"/>
      <c r="G66" s="387"/>
      <c r="H66" s="387"/>
      <c r="I66" s="387"/>
      <c r="J66" s="387"/>
      <c r="K66" s="387"/>
      <c r="L66" s="387"/>
    </row>
    <row r="67" spans="1:24" ht="14.25" customHeight="1">
      <c r="A67" s="1"/>
      <c r="B67" s="1"/>
      <c r="L67" s="2"/>
    </row>
    <row r="68" spans="1:24" ht="14.25" customHeight="1">
      <c r="A68" s="390" t="s">
        <v>324</v>
      </c>
      <c r="B68" s="387"/>
      <c r="C68" s="387"/>
      <c r="D68" s="387"/>
      <c r="E68" s="387"/>
      <c r="F68" s="387"/>
      <c r="G68" s="387"/>
      <c r="H68" s="387"/>
      <c r="I68" s="387"/>
      <c r="J68" s="387"/>
      <c r="K68" s="387"/>
      <c r="L68" s="387"/>
    </row>
    <row r="69" spans="1:24" ht="14.25" customHeight="1">
      <c r="L69" s="2"/>
    </row>
    <row r="70" spans="1:24" ht="14.25" customHeight="1">
      <c r="H70" s="157" t="str">
        <f t="shared" ref="H70:H71" si="2">+H7</f>
        <v>2022</v>
      </c>
      <c r="I70" s="157" t="str">
        <f>+H70</f>
        <v>2022</v>
      </c>
      <c r="K70" s="160">
        <v>2021</v>
      </c>
      <c r="L70" s="160">
        <f>+K70</f>
        <v>2021</v>
      </c>
    </row>
    <row r="71" spans="1:24" ht="14.25" customHeight="1">
      <c r="H71" s="2" t="str">
        <f t="shared" si="2"/>
        <v>£</v>
      </c>
      <c r="I71" s="2" t="str">
        <f>+I8</f>
        <v>£</v>
      </c>
      <c r="K71" s="160" t="s">
        <v>3</v>
      </c>
      <c r="L71" s="160" t="s">
        <v>3</v>
      </c>
    </row>
    <row r="72" spans="1:24" ht="14.25" customHeight="1">
      <c r="K72" s="160"/>
      <c r="L72" s="160"/>
    </row>
    <row r="73" spans="1:24" ht="14.25" customHeight="1">
      <c r="A73" s="4" t="s">
        <v>31</v>
      </c>
      <c r="K73" s="160"/>
      <c r="L73" s="171"/>
    </row>
    <row r="74" spans="1:24" ht="14.25" customHeight="1">
      <c r="A74" s="5" t="s">
        <v>32</v>
      </c>
      <c r="H74" s="6"/>
      <c r="I74" s="6">
        <f>+'VAT 22'!F19</f>
        <v>7845.2699999999995</v>
      </c>
      <c r="K74" s="160"/>
      <c r="L74" s="172">
        <f>+'VAT21'!E14+'VAT21'!E15</f>
        <v>3031.61</v>
      </c>
      <c r="O74" s="5" t="s">
        <v>7</v>
      </c>
      <c r="U74" s="6"/>
      <c r="V74" s="6"/>
      <c r="W74" s="6"/>
      <c r="X74" s="6"/>
    </row>
    <row r="75" spans="1:24" ht="14.25" customHeight="1">
      <c r="A75" s="5" t="s">
        <v>33</v>
      </c>
      <c r="H75" s="6"/>
      <c r="I75" s="6"/>
      <c r="K75" s="173"/>
      <c r="L75" s="171"/>
      <c r="N75" s="14"/>
      <c r="O75" s="5" t="s">
        <v>7</v>
      </c>
      <c r="P75" s="14"/>
      <c r="U75" s="6"/>
      <c r="V75" s="6"/>
      <c r="W75" s="6"/>
      <c r="X75" s="6"/>
    </row>
    <row r="76" spans="1:24" ht="14.25" customHeight="1">
      <c r="B76" s="5" t="s">
        <v>34</v>
      </c>
      <c r="H76" s="6">
        <f>+'Bank reconciliation '!AP33</f>
        <v>31165.61</v>
      </c>
      <c r="I76" s="6"/>
      <c r="K76" s="172">
        <v>37793.96</v>
      </c>
      <c r="L76" s="171"/>
      <c r="N76" s="14"/>
      <c r="P76" s="14"/>
      <c r="U76" s="6"/>
      <c r="V76" s="6"/>
      <c r="W76" s="6"/>
      <c r="X76" s="6"/>
    </row>
    <row r="77" spans="1:24" ht="14.25" customHeight="1">
      <c r="B77" s="5" t="s">
        <v>35</v>
      </c>
      <c r="H77" s="6">
        <f>+'Bank reconciliation '!AP56</f>
        <v>22833.7</v>
      </c>
      <c r="I77" s="6"/>
      <c r="K77" s="172">
        <v>19679.8</v>
      </c>
      <c r="L77" s="171"/>
      <c r="N77" s="14"/>
      <c r="P77" s="14"/>
      <c r="U77" s="6"/>
      <c r="V77" s="6"/>
      <c r="W77" s="6"/>
      <c r="X77" s="6"/>
    </row>
    <row r="78" spans="1:24" ht="14.25" customHeight="1">
      <c r="B78" s="5" t="s">
        <v>36</v>
      </c>
      <c r="H78" s="6">
        <f>5241.39+0.52</f>
        <v>5241.9100000000008</v>
      </c>
      <c r="I78" s="6"/>
      <c r="K78" s="172">
        <v>5241.3900000000003</v>
      </c>
      <c r="L78" s="171"/>
      <c r="O78" s="5" t="s">
        <v>7</v>
      </c>
      <c r="R78" s="170" t="s">
        <v>325</v>
      </c>
      <c r="S78" s="170"/>
      <c r="T78" s="170"/>
      <c r="U78" s="174"/>
      <c r="V78" s="6"/>
      <c r="W78" s="6"/>
      <c r="X78" s="6"/>
    </row>
    <row r="79" spans="1:24" ht="14.25" customHeight="1">
      <c r="B79" s="5" t="s">
        <v>37</v>
      </c>
      <c r="H79" s="7">
        <v>5602.32</v>
      </c>
      <c r="I79" s="6"/>
      <c r="K79" s="172">
        <v>5602.32</v>
      </c>
      <c r="L79" s="171"/>
      <c r="O79" s="5" t="s">
        <v>7</v>
      </c>
      <c r="R79" s="170" t="s">
        <v>326</v>
      </c>
      <c r="S79" s="170"/>
      <c r="T79" s="170"/>
      <c r="U79" s="174"/>
      <c r="V79" s="20"/>
    </row>
    <row r="80" spans="1:24" ht="14.25" customHeight="1">
      <c r="H80" s="6"/>
      <c r="I80" s="6">
        <f>SUM(H76:H79)</f>
        <v>64843.54</v>
      </c>
      <c r="K80" s="175"/>
      <c r="L80" s="164">
        <f>SUM(K76:K79)</f>
        <v>68317.47</v>
      </c>
      <c r="O80" s="5" t="s">
        <v>7</v>
      </c>
    </row>
    <row r="81" spans="1:15" ht="14.25" customHeight="1">
      <c r="H81" s="6"/>
      <c r="I81" s="176">
        <f>SUM(I74:I80)</f>
        <v>72688.81</v>
      </c>
      <c r="K81" s="173"/>
      <c r="L81" s="162">
        <f>+L80+L74</f>
        <v>71349.08</v>
      </c>
    </row>
    <row r="82" spans="1:15" ht="14.25" customHeight="1">
      <c r="A82" s="4" t="s">
        <v>38</v>
      </c>
      <c r="H82" s="6"/>
      <c r="I82" s="6"/>
      <c r="K82" s="177"/>
      <c r="L82" s="171"/>
      <c r="O82" s="5" t="s">
        <v>7</v>
      </c>
    </row>
    <row r="83" spans="1:15" ht="14.25" customHeight="1">
      <c r="A83" s="5" t="s">
        <v>39</v>
      </c>
      <c r="H83" s="6"/>
      <c r="I83" s="18">
        <f>+'VH Expenditure 2021-22'!O202</f>
        <v>0</v>
      </c>
      <c r="K83" s="173"/>
      <c r="L83" s="163">
        <v>0</v>
      </c>
      <c r="N83" s="14"/>
      <c r="O83" s="5" t="s">
        <v>7</v>
      </c>
    </row>
    <row r="84" spans="1:15" ht="14.25" customHeight="1">
      <c r="A84" s="4" t="s">
        <v>41</v>
      </c>
      <c r="H84" s="6"/>
      <c r="I84" s="17">
        <f>+I81-I83</f>
        <v>72688.81</v>
      </c>
      <c r="K84" s="160"/>
      <c r="L84" s="178">
        <f>+L81-L83</f>
        <v>71349.08</v>
      </c>
    </row>
    <row r="85" spans="1:15" ht="14.25" customHeight="1">
      <c r="H85" s="6"/>
      <c r="I85" s="6"/>
      <c r="K85" s="160"/>
      <c r="L85" s="171"/>
    </row>
    <row r="86" spans="1:15" ht="14.25" customHeight="1">
      <c r="A86" s="4" t="s">
        <v>42</v>
      </c>
      <c r="H86" s="6"/>
      <c r="I86" s="6"/>
      <c r="K86" s="160"/>
      <c r="L86" s="171"/>
    </row>
    <row r="87" spans="1:15" ht="14.25" customHeight="1">
      <c r="A87" s="4" t="s">
        <v>43</v>
      </c>
      <c r="H87" s="6"/>
      <c r="I87" s="6"/>
      <c r="K87" s="160"/>
      <c r="L87" s="163"/>
    </row>
    <row r="88" spans="1:15" ht="14.25" customHeight="1">
      <c r="A88" s="4"/>
      <c r="B88" s="5" t="s">
        <v>327</v>
      </c>
      <c r="H88" s="6"/>
      <c r="I88" s="6">
        <f>+L95</f>
        <v>31669.280000000006</v>
      </c>
      <c r="K88" s="160"/>
      <c r="L88" s="162">
        <v>51166.31</v>
      </c>
    </row>
    <row r="89" spans="1:15" ht="14.25" customHeight="1">
      <c r="B89" s="5" t="s">
        <v>45</v>
      </c>
      <c r="H89" s="6"/>
      <c r="I89" s="6"/>
      <c r="K89" s="160"/>
      <c r="L89" s="164">
        <f>+'PC Income 20-21'!J5</f>
        <v>542.54999999999995</v>
      </c>
    </row>
    <row r="90" spans="1:15" ht="14.25" customHeight="1">
      <c r="H90" s="6"/>
      <c r="I90" s="176">
        <f>+I88+I89</f>
        <v>31669.280000000006</v>
      </c>
      <c r="K90" s="172"/>
      <c r="L90" s="172">
        <f>SUM(L88:L89)</f>
        <v>51708.86</v>
      </c>
    </row>
    <row r="91" spans="1:15" ht="14.25" customHeight="1">
      <c r="B91" s="5" t="s">
        <v>46</v>
      </c>
      <c r="E91" s="5" t="s">
        <v>34</v>
      </c>
      <c r="H91" s="6"/>
      <c r="I91" s="6">
        <f>+H18-H37</f>
        <v>-2417.6100000000006</v>
      </c>
      <c r="K91" s="161"/>
      <c r="L91" s="179">
        <f>+'PC Income 20-21'!D19-'PC expenditure 20-21'!D170+'PC expenditure 20-21'!C170+J17-'PC Income 20-21'!J19</f>
        <v>-39.579999999997369</v>
      </c>
    </row>
    <row r="92" spans="1:15" ht="14.25" customHeight="1">
      <c r="H92" s="6"/>
      <c r="I92" s="176">
        <f>+I90+I91</f>
        <v>29251.670000000006</v>
      </c>
      <c r="K92" s="172"/>
      <c r="L92" s="172">
        <f>+L90+L91</f>
        <v>51669.280000000006</v>
      </c>
      <c r="M92" s="20"/>
    </row>
    <row r="93" spans="1:15" ht="14.25" customHeight="1">
      <c r="B93" s="5" t="s">
        <v>328</v>
      </c>
      <c r="H93" s="6"/>
      <c r="I93" s="6">
        <v>20000</v>
      </c>
      <c r="K93" s="172"/>
      <c r="L93" s="172">
        <v>-20000</v>
      </c>
      <c r="M93" s="20"/>
    </row>
    <row r="94" spans="1:15" ht="14.25" customHeight="1">
      <c r="B94" s="5" t="s">
        <v>329</v>
      </c>
      <c r="H94" s="6"/>
      <c r="I94" s="6">
        <v>-8000</v>
      </c>
      <c r="K94" s="172"/>
      <c r="L94" s="163">
        <v>0</v>
      </c>
      <c r="M94" s="20"/>
    </row>
    <row r="95" spans="1:15" ht="14.25" customHeight="1">
      <c r="B95" s="5" t="s">
        <v>330</v>
      </c>
      <c r="H95" s="6"/>
      <c r="I95" s="176">
        <f>SUM(I92:I94)</f>
        <v>41251.670000000006</v>
      </c>
      <c r="K95" s="172"/>
      <c r="L95" s="180">
        <f>SUM(L92:L94)</f>
        <v>31669.280000000006</v>
      </c>
      <c r="M95" s="6"/>
    </row>
    <row r="96" spans="1:15" ht="7.5" customHeight="1">
      <c r="H96" s="6"/>
      <c r="I96" s="6"/>
      <c r="K96" s="172"/>
      <c r="L96" s="172"/>
    </row>
    <row r="97" spans="1:12" ht="14.25" customHeight="1">
      <c r="A97" s="4" t="s">
        <v>49</v>
      </c>
      <c r="H97" s="6"/>
      <c r="I97" s="6"/>
      <c r="K97" s="172"/>
      <c r="L97" s="172"/>
    </row>
    <row r="98" spans="1:12" ht="14.25" customHeight="1">
      <c r="A98" s="4"/>
      <c r="B98" s="5" t="s">
        <v>50</v>
      </c>
      <c r="C98" s="5" t="s">
        <v>331</v>
      </c>
      <c r="H98" s="6">
        <f>+K100</f>
        <v>19679.8</v>
      </c>
      <c r="I98" s="6"/>
      <c r="K98" s="172">
        <v>2954.98</v>
      </c>
      <c r="L98" s="172"/>
    </row>
    <row r="99" spans="1:12" ht="14.25" customHeight="1">
      <c r="A99" s="4"/>
      <c r="C99" s="5" t="s">
        <v>332</v>
      </c>
      <c r="H99" s="6">
        <f>+H23-H44</f>
        <v>3757.34</v>
      </c>
      <c r="I99" s="6"/>
      <c r="K99" s="179">
        <f>+'VH I &amp; E 20-21'!C88-'VH I &amp; E 20-21'!J88</f>
        <v>16724.82</v>
      </c>
      <c r="L99" s="172"/>
    </row>
    <row r="100" spans="1:12" ht="14.25" customHeight="1">
      <c r="A100" s="4"/>
      <c r="C100" s="5" t="s">
        <v>333</v>
      </c>
      <c r="H100" s="181">
        <f>+H98+H99</f>
        <v>23437.14</v>
      </c>
      <c r="I100" s="6"/>
      <c r="K100" s="182">
        <f>+K98+K99</f>
        <v>19679.8</v>
      </c>
      <c r="L100" s="172"/>
    </row>
    <row r="101" spans="1:12" ht="14.25" customHeight="1">
      <c r="A101" s="4"/>
      <c r="H101" s="6"/>
      <c r="I101" s="6"/>
      <c r="K101" s="172"/>
      <c r="L101" s="172"/>
    </row>
    <row r="102" spans="1:12" ht="14.25" customHeight="1">
      <c r="A102" s="4"/>
      <c r="B102" s="5" t="s">
        <v>334</v>
      </c>
      <c r="C102" s="21" t="s">
        <v>331</v>
      </c>
      <c r="H102" s="6">
        <f>+K104</f>
        <v>20000</v>
      </c>
      <c r="I102" s="6"/>
      <c r="K102" s="163">
        <v>0</v>
      </c>
      <c r="L102" s="172"/>
    </row>
    <row r="103" spans="1:12" ht="14.25" customHeight="1">
      <c r="A103" s="4"/>
      <c r="C103" s="21" t="s">
        <v>335</v>
      </c>
      <c r="H103" s="6">
        <f>-I93</f>
        <v>-20000</v>
      </c>
      <c r="I103" s="6"/>
      <c r="K103" s="172">
        <f>-L93</f>
        <v>20000</v>
      </c>
      <c r="L103" s="172"/>
    </row>
    <row r="104" spans="1:12" ht="14.25" customHeight="1">
      <c r="A104" s="4"/>
      <c r="C104" s="5" t="s">
        <v>333</v>
      </c>
      <c r="H104" s="183">
        <f>+H102+H103</f>
        <v>0</v>
      </c>
      <c r="I104" s="6"/>
      <c r="K104" s="182">
        <f>+K102+K103</f>
        <v>20000</v>
      </c>
      <c r="L104" s="172"/>
    </row>
    <row r="105" spans="1:12" ht="14.25" customHeight="1">
      <c r="A105" s="4"/>
      <c r="H105" s="18"/>
      <c r="I105" s="6"/>
      <c r="K105" s="172"/>
      <c r="L105" s="172"/>
    </row>
    <row r="106" spans="1:12" ht="14.25" customHeight="1">
      <c r="A106" s="4"/>
      <c r="B106" s="5" t="s">
        <v>336</v>
      </c>
      <c r="C106" s="21" t="s">
        <v>335</v>
      </c>
      <c r="H106" s="6">
        <f>-I94</f>
        <v>8000</v>
      </c>
      <c r="I106" s="6"/>
      <c r="K106" s="172"/>
      <c r="L106" s="172"/>
    </row>
    <row r="107" spans="1:12" ht="14.25" customHeight="1">
      <c r="A107" s="4"/>
      <c r="C107" s="5" t="s">
        <v>333</v>
      </c>
      <c r="H107" s="181">
        <f>+H106</f>
        <v>8000</v>
      </c>
      <c r="I107" s="6"/>
      <c r="K107" s="172"/>
      <c r="L107" s="172"/>
    </row>
    <row r="108" spans="1:12" ht="14.25" customHeight="1">
      <c r="A108" s="4"/>
      <c r="H108" s="18"/>
      <c r="I108" s="6"/>
      <c r="K108" s="172"/>
      <c r="L108" s="172"/>
    </row>
    <row r="109" spans="1:12" ht="14.25" customHeight="1">
      <c r="A109" s="4"/>
      <c r="B109" s="5" t="s">
        <v>337</v>
      </c>
      <c r="H109" s="6"/>
      <c r="I109" s="6">
        <f>+H100+H104+H107</f>
        <v>31437.14</v>
      </c>
      <c r="K109" s="172"/>
      <c r="L109" s="172">
        <f>+K100+K104</f>
        <v>39679.800000000003</v>
      </c>
    </row>
    <row r="110" spans="1:12" ht="14.25" customHeight="1">
      <c r="A110" s="4"/>
      <c r="H110" s="6"/>
      <c r="I110" s="6"/>
      <c r="K110" s="172"/>
      <c r="L110" s="172"/>
    </row>
    <row r="111" spans="1:12" ht="14.25" customHeight="1">
      <c r="A111" s="4" t="s">
        <v>56</v>
      </c>
      <c r="H111" s="6"/>
      <c r="I111" s="17">
        <f>+I95+I109</f>
        <v>72688.81</v>
      </c>
      <c r="K111" s="172"/>
      <c r="L111" s="178">
        <f>+L95+L109</f>
        <v>71349.080000000016</v>
      </c>
    </row>
    <row r="112" spans="1:12" ht="14.25" customHeight="1">
      <c r="K112" s="12"/>
      <c r="L112" s="12"/>
    </row>
    <row r="113" spans="1:12" ht="14.25" customHeight="1">
      <c r="L113" s="11"/>
    </row>
    <row r="114" spans="1:12" ht="14.25" customHeight="1">
      <c r="A114" s="5" t="s">
        <v>57</v>
      </c>
      <c r="L114" s="11"/>
    </row>
    <row r="115" spans="1:12" ht="14.25" customHeight="1">
      <c r="B115" s="5" t="s">
        <v>338</v>
      </c>
      <c r="K115" s="5" t="s">
        <v>339</v>
      </c>
      <c r="L115" s="11"/>
    </row>
    <row r="116" spans="1:12" ht="14.25" customHeight="1">
      <c r="K116" s="5" t="s">
        <v>59</v>
      </c>
      <c r="L116" s="11"/>
    </row>
    <row r="117" spans="1:12" ht="14.25" customHeight="1">
      <c r="B117" s="5" t="s">
        <v>60</v>
      </c>
      <c r="K117" s="5" t="s">
        <v>61</v>
      </c>
      <c r="L117" s="11"/>
    </row>
    <row r="118" spans="1:12" ht="14.25" customHeight="1">
      <c r="L118" s="11"/>
    </row>
    <row r="119" spans="1:12" ht="14.25" customHeight="1">
      <c r="A119" s="5" t="s">
        <v>62</v>
      </c>
      <c r="L119" s="11"/>
    </row>
    <row r="120" spans="1:12" ht="14.25" customHeight="1">
      <c r="L120" s="11"/>
    </row>
    <row r="121" spans="1:12" ht="14.25" customHeight="1">
      <c r="B121" s="5" t="s">
        <v>338</v>
      </c>
      <c r="K121" s="5" t="s">
        <v>340</v>
      </c>
      <c r="L121" s="11"/>
    </row>
    <row r="122" spans="1:12" ht="14.25" customHeight="1">
      <c r="L122" s="11"/>
    </row>
    <row r="123" spans="1:12" ht="14.25" customHeight="1">
      <c r="A123" s="1"/>
      <c r="B123" s="1"/>
      <c r="L123" s="2"/>
    </row>
    <row r="124" spans="1:12" ht="14.25" customHeight="1">
      <c r="A124" s="386"/>
      <c r="B124" s="387"/>
      <c r="C124" s="387"/>
      <c r="D124" s="387"/>
      <c r="E124" s="387"/>
      <c r="F124" s="387"/>
      <c r="G124" s="387"/>
      <c r="H124" s="387"/>
      <c r="I124" s="387"/>
      <c r="J124" s="387"/>
      <c r="K124" s="387"/>
      <c r="L124" s="387"/>
    </row>
    <row r="125" spans="1:12" ht="14.25" customHeight="1">
      <c r="A125" s="1"/>
      <c r="B125" s="1"/>
      <c r="L125" s="2"/>
    </row>
    <row r="126" spans="1:12" ht="14.25" customHeight="1">
      <c r="A126" s="388"/>
      <c r="B126" s="387"/>
      <c r="C126" s="387"/>
      <c r="D126" s="387"/>
      <c r="E126" s="387"/>
      <c r="F126" s="387"/>
      <c r="G126" s="387"/>
      <c r="H126" s="387"/>
      <c r="I126" s="387"/>
      <c r="J126" s="387"/>
      <c r="K126" s="387"/>
      <c r="L126" s="387"/>
    </row>
    <row r="127" spans="1:12" ht="14.25" customHeight="1">
      <c r="L127" s="11"/>
    </row>
    <row r="128" spans="1:12" ht="14.25" customHeight="1">
      <c r="L128" s="11"/>
    </row>
    <row r="129" spans="1:12" ht="14.25" customHeight="1">
      <c r="A129" s="4"/>
      <c r="L129" s="11"/>
    </row>
    <row r="130" spans="1:12" ht="14.25" customHeight="1">
      <c r="J130" s="2"/>
      <c r="L130" s="2"/>
    </row>
    <row r="131" spans="1:12" ht="14.25" customHeight="1">
      <c r="J131" s="2"/>
      <c r="L131" s="2"/>
    </row>
    <row r="132" spans="1:12" ht="14.25" customHeight="1"/>
    <row r="133" spans="1:12" ht="14.25" customHeight="1">
      <c r="L133" s="11"/>
    </row>
    <row r="134" spans="1:12" ht="14.25" customHeight="1">
      <c r="L134" s="11"/>
    </row>
    <row r="135" spans="1:12" ht="14.25" customHeight="1">
      <c r="A135" s="4"/>
      <c r="L135" s="11"/>
    </row>
    <row r="136" spans="1:12" ht="14.25" customHeight="1">
      <c r="L136" s="11"/>
    </row>
    <row r="137" spans="1:12" ht="14.25" customHeight="1">
      <c r="L137" s="11"/>
    </row>
    <row r="138" spans="1:12" ht="14.25" customHeight="1">
      <c r="L138" s="11"/>
    </row>
    <row r="139" spans="1:12" ht="14.25" customHeight="1">
      <c r="L139" s="11"/>
    </row>
    <row r="140" spans="1:12" ht="14.25" customHeight="1">
      <c r="A140" s="4"/>
      <c r="L140" s="11"/>
    </row>
    <row r="141" spans="1:12" ht="14.25" customHeight="1">
      <c r="L141" s="11"/>
    </row>
    <row r="142" spans="1:12" ht="14.25" customHeight="1">
      <c r="L142" s="11"/>
    </row>
    <row r="143" spans="1:12" ht="14.25" customHeight="1">
      <c r="L143" s="11"/>
    </row>
    <row r="144" spans="1:12" ht="14.25" customHeight="1">
      <c r="J144" s="2"/>
      <c r="L144" s="2"/>
    </row>
    <row r="145" spans="1:12" ht="14.25" customHeight="1">
      <c r="J145" s="2"/>
      <c r="L145" s="2"/>
    </row>
    <row r="146" spans="1:12" ht="14.25" customHeight="1">
      <c r="L146" s="11"/>
    </row>
    <row r="147" spans="1:12" ht="14.25" customHeight="1">
      <c r="L147" s="11"/>
    </row>
    <row r="148" spans="1:12" ht="14.25" customHeight="1">
      <c r="A148" s="4"/>
      <c r="L148" s="11"/>
    </row>
    <row r="149" spans="1:12" ht="14.25" customHeight="1">
      <c r="L149" s="11"/>
    </row>
    <row r="150" spans="1:12" ht="14.25" customHeight="1">
      <c r="L150" s="11"/>
    </row>
    <row r="151" spans="1:12" ht="14.25" customHeight="1">
      <c r="L151" s="11"/>
    </row>
    <row r="152" spans="1:12" ht="14.25" customHeight="1">
      <c r="L152" s="11"/>
    </row>
    <row r="153" spans="1:12" ht="14.25" customHeight="1">
      <c r="J153" s="2"/>
      <c r="L153" s="2"/>
    </row>
    <row r="154" spans="1:12" ht="14.25" customHeight="1">
      <c r="J154" s="2"/>
      <c r="L154" s="2"/>
    </row>
    <row r="155" spans="1:12" ht="14.25" customHeight="1">
      <c r="J155" s="11"/>
      <c r="L155" s="11"/>
    </row>
    <row r="156" spans="1:12" ht="14.25" customHeight="1">
      <c r="L156" s="11"/>
    </row>
    <row r="157" spans="1:12" ht="14.25" customHeight="1">
      <c r="L157" s="11"/>
    </row>
    <row r="158" spans="1:12" ht="14.25" customHeight="1">
      <c r="L158" s="11"/>
    </row>
    <row r="159" spans="1:12" ht="14.25" customHeight="1">
      <c r="J159" s="11"/>
      <c r="L159" s="11"/>
    </row>
    <row r="160" spans="1:12" ht="14.25" customHeight="1">
      <c r="J160" s="11"/>
      <c r="L160" s="11"/>
    </row>
    <row r="161" spans="12:12" ht="14.25" customHeight="1">
      <c r="L161" s="11"/>
    </row>
    <row r="162" spans="12:12" ht="14.25" customHeight="1">
      <c r="L162" s="11"/>
    </row>
    <row r="163" spans="12:12" ht="14.25" customHeight="1">
      <c r="L163" s="11"/>
    </row>
    <row r="164" spans="12:12" ht="14.25" customHeight="1">
      <c r="L164" s="11"/>
    </row>
    <row r="165" spans="12:12" ht="14.25" customHeight="1">
      <c r="L165" s="11"/>
    </row>
    <row r="166" spans="12:12" ht="14.25" customHeight="1">
      <c r="L166" s="11"/>
    </row>
    <row r="167" spans="12:12" ht="14.25" customHeight="1">
      <c r="L167" s="11"/>
    </row>
    <row r="168" spans="12:12" ht="14.25" customHeight="1">
      <c r="L168" s="11"/>
    </row>
    <row r="169" spans="12:12" ht="14.25" customHeight="1">
      <c r="L169" s="11"/>
    </row>
    <row r="170" spans="12:12" ht="14.25" customHeight="1">
      <c r="L170" s="11"/>
    </row>
    <row r="171" spans="12:12" ht="14.25" customHeight="1">
      <c r="L171" s="11"/>
    </row>
    <row r="172" spans="12:12" ht="14.25" customHeight="1">
      <c r="L172" s="11"/>
    </row>
    <row r="173" spans="12:12" ht="14.25" customHeight="1">
      <c r="L173" s="11"/>
    </row>
    <row r="174" spans="12:12" ht="14.25" customHeight="1">
      <c r="L174" s="11"/>
    </row>
    <row r="175" spans="12:12" ht="14.25" customHeight="1">
      <c r="L175" s="11"/>
    </row>
    <row r="176" spans="12:12" ht="14.25" customHeight="1">
      <c r="L176" s="11"/>
    </row>
    <row r="177" spans="1:12" ht="14.25" customHeight="1">
      <c r="L177" s="11"/>
    </row>
    <row r="178" spans="1:12" ht="14.25" customHeight="1">
      <c r="L178" s="11"/>
    </row>
    <row r="179" spans="1:12" ht="14.25" customHeight="1">
      <c r="L179" s="11"/>
    </row>
    <row r="180" spans="1:12" ht="14.25" customHeight="1">
      <c r="A180" s="389"/>
      <c r="B180" s="387"/>
      <c r="C180" s="387"/>
      <c r="D180" s="387"/>
      <c r="E180" s="387"/>
      <c r="F180" s="387"/>
      <c r="G180" s="387"/>
      <c r="H180" s="387"/>
      <c r="I180" s="387"/>
      <c r="J180" s="387"/>
      <c r="K180" s="387"/>
      <c r="L180" s="387"/>
    </row>
    <row r="181" spans="1:12" ht="14.25" customHeight="1">
      <c r="L181" s="11"/>
    </row>
    <row r="182" spans="1:12" ht="14.25" customHeight="1">
      <c r="A182" s="386"/>
      <c r="B182" s="387"/>
      <c r="C182" s="387"/>
      <c r="D182" s="387"/>
      <c r="E182" s="387"/>
      <c r="F182" s="387"/>
      <c r="G182" s="387"/>
      <c r="H182" s="387"/>
      <c r="I182" s="387"/>
      <c r="J182" s="387"/>
      <c r="K182" s="387"/>
      <c r="L182" s="387"/>
    </row>
    <row r="183" spans="1:12" ht="14.25" customHeight="1">
      <c r="A183" s="1"/>
      <c r="B183" s="1"/>
      <c r="L183" s="2"/>
    </row>
    <row r="184" spans="1:12" ht="14.25" customHeight="1">
      <c r="A184" s="386"/>
      <c r="B184" s="387"/>
      <c r="C184" s="387"/>
      <c r="D184" s="387"/>
      <c r="E184" s="387"/>
      <c r="F184" s="387"/>
      <c r="G184" s="387"/>
      <c r="H184" s="387"/>
      <c r="I184" s="387"/>
      <c r="J184" s="387"/>
      <c r="K184" s="387"/>
      <c r="L184" s="387"/>
    </row>
    <row r="185" spans="1:12" ht="14.25" customHeight="1">
      <c r="L185" s="11"/>
    </row>
    <row r="186" spans="1:12" ht="14.25" customHeight="1">
      <c r="A186" s="388"/>
      <c r="B186" s="387"/>
      <c r="C186" s="387"/>
      <c r="D186" s="387"/>
      <c r="E186" s="387"/>
      <c r="F186" s="387"/>
      <c r="G186" s="387"/>
      <c r="H186" s="387"/>
      <c r="I186" s="387"/>
      <c r="J186" s="387"/>
      <c r="K186" s="387"/>
      <c r="L186" s="387"/>
    </row>
    <row r="187" spans="1:12" ht="14.25" customHeight="1">
      <c r="L187" s="11"/>
    </row>
    <row r="188" spans="1:12" ht="14.25" customHeight="1">
      <c r="A188" s="4"/>
      <c r="L188" s="11"/>
    </row>
    <row r="189" spans="1:12" ht="14.25" customHeight="1">
      <c r="L189" s="11"/>
    </row>
    <row r="190" spans="1:12" ht="14.25" customHeight="1">
      <c r="L190" s="11"/>
    </row>
    <row r="191" spans="1:12" ht="14.25" customHeight="1">
      <c r="L191" s="11"/>
    </row>
    <row r="192" spans="1:12" ht="14.25" customHeight="1">
      <c r="A192" s="32"/>
      <c r="L192" s="11"/>
    </row>
    <row r="193" spans="1:12" ht="14.25" customHeight="1">
      <c r="A193" s="4"/>
      <c r="D193" s="4"/>
      <c r="J193" s="4"/>
      <c r="L193" s="33"/>
    </row>
    <row r="194" spans="1:12" ht="14.25" customHeight="1">
      <c r="J194" s="2"/>
      <c r="L194" s="11"/>
    </row>
    <row r="195" spans="1:12" ht="14.25" customHeight="1">
      <c r="J195" s="11"/>
      <c r="L195" s="11"/>
    </row>
    <row r="196" spans="1:12" ht="14.25" customHeight="1">
      <c r="L196" s="11"/>
    </row>
    <row r="197" spans="1:12" ht="14.25" customHeight="1">
      <c r="A197" s="32"/>
      <c r="L197" s="11"/>
    </row>
    <row r="198" spans="1:12" ht="14.25" customHeight="1">
      <c r="L198" s="11"/>
    </row>
    <row r="199" spans="1:12" ht="14.25" customHeight="1">
      <c r="L199" s="11"/>
    </row>
    <row r="200" spans="1:12" ht="14.25" customHeight="1">
      <c r="L200" s="11"/>
    </row>
    <row r="201" spans="1:12" ht="14.25" customHeight="1">
      <c r="A201" s="4"/>
      <c r="L201" s="11"/>
    </row>
    <row r="202" spans="1:12" ht="14.25" customHeight="1">
      <c r="L202" s="11"/>
    </row>
    <row r="203" spans="1:12" ht="14.25" customHeight="1">
      <c r="L203" s="11"/>
    </row>
    <row r="204" spans="1:12" ht="14.25" customHeight="1">
      <c r="L204" s="11"/>
    </row>
    <row r="205" spans="1:12" ht="14.25" customHeight="1">
      <c r="L205" s="11"/>
    </row>
    <row r="206" spans="1:12" ht="14.25" customHeight="1">
      <c r="L206" s="11"/>
    </row>
    <row r="207" spans="1:12" ht="14.25" customHeight="1">
      <c r="L207" s="11"/>
    </row>
    <row r="208" spans="1:12" ht="14.25" customHeight="1">
      <c r="L208" s="11"/>
    </row>
    <row r="209" spans="12:12" ht="14.25" customHeight="1">
      <c r="L209" s="11"/>
    </row>
    <row r="210" spans="12:12" ht="14.25" customHeight="1">
      <c r="L210" s="11"/>
    </row>
    <row r="211" spans="12:12" ht="14.25" customHeight="1">
      <c r="L211" s="11"/>
    </row>
    <row r="212" spans="12:12" ht="14.25" customHeight="1">
      <c r="L212" s="11"/>
    </row>
    <row r="213" spans="12:12" ht="14.25" customHeight="1">
      <c r="L213" s="11"/>
    </row>
    <row r="214" spans="12:12" ht="14.25" customHeight="1">
      <c r="L214" s="11"/>
    </row>
    <row r="215" spans="12:12" ht="14.25" customHeight="1">
      <c r="L215" s="11"/>
    </row>
    <row r="216" spans="12:12" ht="14.25" customHeight="1">
      <c r="L216" s="11"/>
    </row>
    <row r="217" spans="12:12" ht="14.25" customHeight="1">
      <c r="L217" s="11"/>
    </row>
    <row r="218" spans="12:12" ht="14.25" customHeight="1">
      <c r="L218" s="11"/>
    </row>
    <row r="219" spans="12:12" ht="14.25" customHeight="1">
      <c r="L219" s="11"/>
    </row>
    <row r="220" spans="12:12" ht="14.25" customHeight="1">
      <c r="L220" s="11"/>
    </row>
    <row r="221" spans="12:12" ht="14.25" customHeight="1">
      <c r="L221" s="11"/>
    </row>
    <row r="222" spans="12:12" ht="14.25" customHeight="1">
      <c r="L222" s="11"/>
    </row>
    <row r="223" spans="12:12" ht="14.25" customHeight="1">
      <c r="L223" s="11"/>
    </row>
    <row r="224" spans="12:12" ht="14.25" customHeight="1">
      <c r="L224" s="11"/>
    </row>
    <row r="225" spans="1:12" ht="14.25" customHeight="1">
      <c r="L225" s="11"/>
    </row>
    <row r="226" spans="1:12" ht="14.25" customHeight="1">
      <c r="L226" s="11"/>
    </row>
    <row r="227" spans="1:12" ht="14.25" customHeight="1">
      <c r="L227" s="11"/>
    </row>
    <row r="228" spans="1:12" ht="14.25" customHeight="1">
      <c r="L228" s="11"/>
    </row>
    <row r="229" spans="1:12" ht="14.25" customHeight="1">
      <c r="L229" s="11"/>
    </row>
    <row r="230" spans="1:12" ht="14.25" customHeight="1">
      <c r="L230" s="11"/>
    </row>
    <row r="231" spans="1:12" ht="14.25" customHeight="1">
      <c r="L231" s="11"/>
    </row>
    <row r="232" spans="1:12" ht="14.25" customHeight="1">
      <c r="L232" s="11"/>
    </row>
    <row r="233" spans="1:12" ht="14.25" customHeight="1">
      <c r="L233" s="11"/>
    </row>
    <row r="234" spans="1:12" ht="14.25" customHeight="1">
      <c r="L234" s="11"/>
    </row>
    <row r="235" spans="1:12" ht="14.25" customHeight="1">
      <c r="L235" s="11"/>
    </row>
    <row r="236" spans="1:12" ht="14.25" customHeight="1">
      <c r="L236" s="11"/>
    </row>
    <row r="237" spans="1:12" ht="14.25" customHeight="1">
      <c r="L237" s="11"/>
    </row>
    <row r="238" spans="1:12" ht="14.25" customHeight="1">
      <c r="A238" s="391"/>
      <c r="B238" s="387"/>
      <c r="C238" s="387"/>
      <c r="D238" s="387"/>
      <c r="E238" s="387"/>
      <c r="F238" s="387"/>
      <c r="G238" s="387"/>
      <c r="H238" s="387"/>
      <c r="I238" s="387"/>
      <c r="J238" s="387"/>
      <c r="K238" s="387"/>
      <c r="L238" s="387"/>
    </row>
    <row r="239" spans="1:12" ht="14.25" customHeight="1">
      <c r="A239" s="389"/>
      <c r="B239" s="387"/>
      <c r="C239" s="387"/>
      <c r="D239" s="387"/>
      <c r="E239" s="387"/>
      <c r="F239" s="387"/>
      <c r="G239" s="387"/>
      <c r="H239" s="387"/>
      <c r="I239" s="387"/>
      <c r="J239" s="387"/>
      <c r="K239" s="387"/>
      <c r="L239" s="387"/>
    </row>
    <row r="240" spans="1:12" ht="14.25" customHeight="1">
      <c r="L240" s="11"/>
    </row>
    <row r="241" spans="1:12" ht="14.25" customHeight="1">
      <c r="A241" s="386"/>
      <c r="B241" s="387"/>
      <c r="C241" s="387"/>
      <c r="D241" s="387"/>
      <c r="E241" s="387"/>
      <c r="F241" s="387"/>
      <c r="G241" s="387"/>
      <c r="H241" s="387"/>
      <c r="I241" s="387"/>
      <c r="J241" s="387"/>
      <c r="K241" s="387"/>
      <c r="L241" s="387"/>
    </row>
    <row r="242" spans="1:12" ht="14.25" customHeight="1">
      <c r="A242" s="1"/>
      <c r="B242" s="1"/>
      <c r="L242" s="2"/>
    </row>
    <row r="243" spans="1:12" ht="14.25" customHeight="1">
      <c r="A243" s="386"/>
      <c r="B243" s="387"/>
      <c r="C243" s="387"/>
      <c r="D243" s="387"/>
      <c r="E243" s="387"/>
      <c r="F243" s="387"/>
      <c r="G243" s="387"/>
      <c r="H243" s="387"/>
      <c r="I243" s="387"/>
      <c r="J243" s="387"/>
      <c r="K243" s="387"/>
      <c r="L243" s="387"/>
    </row>
    <row r="244" spans="1:12" ht="14.25" customHeight="1">
      <c r="L244" s="11"/>
    </row>
    <row r="245" spans="1:12" ht="14.25" customHeight="1">
      <c r="A245" s="388"/>
      <c r="B245" s="387"/>
      <c r="C245" s="387"/>
      <c r="D245" s="387"/>
      <c r="E245" s="387"/>
      <c r="F245" s="387"/>
      <c r="G245" s="387"/>
      <c r="H245" s="387"/>
      <c r="I245" s="387"/>
      <c r="J245" s="387"/>
      <c r="K245" s="387"/>
      <c r="L245" s="387"/>
    </row>
    <row r="246" spans="1:12" ht="14.25" customHeight="1">
      <c r="L246" s="2"/>
    </row>
    <row r="247" spans="1:12" ht="14.25" customHeight="1">
      <c r="L247" s="11"/>
    </row>
    <row r="248" spans="1:12" ht="14.25" customHeight="1">
      <c r="A248" s="4"/>
      <c r="J248" s="2"/>
      <c r="L248" s="2"/>
    </row>
    <row r="249" spans="1:12" ht="14.25" customHeight="1">
      <c r="J249" s="2"/>
      <c r="L249" s="2"/>
    </row>
    <row r="250" spans="1:12" ht="14.25" customHeight="1">
      <c r="J250" s="34"/>
      <c r="L250" s="34"/>
    </row>
    <row r="251" spans="1:12" ht="14.25" customHeight="1">
      <c r="L251" s="11"/>
    </row>
    <row r="252" spans="1:12" ht="14.25" customHeight="1">
      <c r="L252" s="11"/>
    </row>
    <row r="253" spans="1:12" ht="14.25" customHeight="1">
      <c r="A253" s="1"/>
      <c r="L253" s="11"/>
    </row>
    <row r="254" spans="1:12" ht="14.25" customHeight="1">
      <c r="J254" s="18"/>
      <c r="L254" s="18"/>
    </row>
    <row r="255" spans="1:12" ht="14.25" customHeight="1">
      <c r="J255" s="11"/>
      <c r="L255" s="11"/>
    </row>
    <row r="256" spans="1:12" ht="14.25" customHeight="1">
      <c r="J256" s="11"/>
      <c r="L256" s="11"/>
    </row>
    <row r="257" spans="1:12" ht="14.25" customHeight="1">
      <c r="J257" s="11"/>
      <c r="L257" s="11"/>
    </row>
    <row r="258" spans="1:12" ht="14.25" customHeight="1">
      <c r="J258" s="11"/>
      <c r="L258" s="11"/>
    </row>
    <row r="259" spans="1:12" ht="14.25" customHeight="1">
      <c r="J259" s="11"/>
      <c r="L259" s="11"/>
    </row>
    <row r="260" spans="1:12" ht="14.25" customHeight="1">
      <c r="J260" s="11"/>
      <c r="L260" s="11"/>
    </row>
    <row r="261" spans="1:12" ht="14.25" customHeight="1">
      <c r="A261" s="1"/>
      <c r="J261" s="11"/>
      <c r="L261" s="11"/>
    </row>
    <row r="262" spans="1:12" ht="14.25" customHeight="1">
      <c r="J262" s="11"/>
      <c r="L262" s="11"/>
    </row>
    <row r="263" spans="1:12" ht="14.25" customHeight="1">
      <c r="J263" s="11"/>
      <c r="L263" s="11"/>
    </row>
    <row r="264" spans="1:12" ht="14.25" customHeight="1">
      <c r="J264" s="11"/>
      <c r="L264" s="11"/>
    </row>
    <row r="265" spans="1:12" ht="14.25" customHeight="1">
      <c r="J265" s="11"/>
      <c r="L265" s="11"/>
    </row>
    <row r="266" spans="1:12" ht="14.25" customHeight="1">
      <c r="J266" s="11"/>
      <c r="L266" s="11"/>
    </row>
    <row r="267" spans="1:12" ht="14.25" customHeight="1">
      <c r="J267" s="11"/>
      <c r="L267" s="11"/>
    </row>
    <row r="268" spans="1:12" ht="14.25" customHeight="1">
      <c r="A268" s="1"/>
      <c r="J268" s="11"/>
      <c r="L268" s="11"/>
    </row>
    <row r="269" spans="1:12" ht="14.25" customHeight="1">
      <c r="J269" s="11"/>
      <c r="L269" s="11"/>
    </row>
    <row r="270" spans="1:12" ht="14.25" customHeight="1">
      <c r="J270" s="11"/>
      <c r="L270" s="11"/>
    </row>
    <row r="271" spans="1:12" ht="14.25" customHeight="1">
      <c r="J271" s="11"/>
      <c r="L271" s="11"/>
    </row>
    <row r="272" spans="1:12" ht="14.25" customHeight="1">
      <c r="J272" s="11"/>
      <c r="L272" s="11"/>
    </row>
    <row r="273" spans="1:12" ht="14.25" customHeight="1">
      <c r="J273" s="11"/>
      <c r="L273" s="11"/>
    </row>
    <row r="274" spans="1:12" ht="14.25" customHeight="1">
      <c r="J274" s="11"/>
      <c r="L274" s="11"/>
    </row>
    <row r="275" spans="1:12" ht="14.25" customHeight="1">
      <c r="J275" s="11"/>
      <c r="L275" s="11"/>
    </row>
    <row r="276" spans="1:12" ht="14.25" customHeight="1">
      <c r="J276" s="11"/>
      <c r="L276" s="11"/>
    </row>
    <row r="277" spans="1:12" ht="14.25" customHeight="1">
      <c r="J277" s="11"/>
      <c r="L277" s="11"/>
    </row>
    <row r="278" spans="1:12" ht="14.25" customHeight="1">
      <c r="J278" s="11"/>
      <c r="L278" s="11"/>
    </row>
    <row r="279" spans="1:12" ht="14.25" customHeight="1">
      <c r="J279" s="11"/>
      <c r="L279" s="11"/>
    </row>
    <row r="280" spans="1:12" ht="14.25" customHeight="1">
      <c r="A280" s="1"/>
      <c r="J280" s="11"/>
      <c r="L280" s="11"/>
    </row>
    <row r="281" spans="1:12" ht="14.25" customHeight="1">
      <c r="J281" s="11"/>
      <c r="L281" s="11"/>
    </row>
    <row r="282" spans="1:12" ht="14.25" customHeight="1">
      <c r="J282" s="11"/>
      <c r="L282" s="11"/>
    </row>
    <row r="283" spans="1:12" ht="14.25" customHeight="1">
      <c r="J283" s="11"/>
      <c r="L283" s="11"/>
    </row>
    <row r="284" spans="1:12" ht="14.25" customHeight="1">
      <c r="J284" s="11"/>
      <c r="L284" s="11"/>
    </row>
    <row r="285" spans="1:12" ht="14.25" customHeight="1">
      <c r="J285" s="11"/>
      <c r="L285" s="11"/>
    </row>
    <row r="286" spans="1:12" ht="14.25" customHeight="1">
      <c r="J286" s="11"/>
      <c r="L286" s="11"/>
    </row>
    <row r="287" spans="1:12" ht="14.25" customHeight="1">
      <c r="L287" s="11"/>
    </row>
    <row r="288" spans="1:12" ht="14.25" customHeight="1">
      <c r="L288" s="11"/>
    </row>
    <row r="289" spans="1:12" ht="14.25" customHeight="1">
      <c r="L289" s="11"/>
    </row>
    <row r="290" spans="1:12" ht="14.25" customHeight="1">
      <c r="L290" s="11"/>
    </row>
    <row r="291" spans="1:12" ht="14.25" customHeight="1">
      <c r="L291" s="11"/>
    </row>
    <row r="292" spans="1:12" ht="14.25" customHeight="1">
      <c r="L292" s="11"/>
    </row>
    <row r="293" spans="1:12" ht="14.25" customHeight="1">
      <c r="L293" s="11"/>
    </row>
    <row r="294" spans="1:12" ht="14.25" customHeight="1">
      <c r="L294" s="11"/>
    </row>
    <row r="295" spans="1:12" ht="14.25" customHeight="1">
      <c r="L295" s="11"/>
    </row>
    <row r="296" spans="1:12" ht="14.25" customHeight="1">
      <c r="L296" s="11"/>
    </row>
    <row r="297" spans="1:12" ht="14.25" customHeight="1">
      <c r="L297" s="11"/>
    </row>
    <row r="298" spans="1:12" ht="14.25" customHeight="1">
      <c r="L298" s="11"/>
    </row>
    <row r="299" spans="1:12" ht="14.25" customHeight="1">
      <c r="L299" s="11"/>
    </row>
    <row r="300" spans="1:12" ht="14.25" customHeight="1">
      <c r="A300" s="389"/>
      <c r="B300" s="387"/>
      <c r="C300" s="387"/>
      <c r="D300" s="387"/>
      <c r="E300" s="387"/>
      <c r="F300" s="387"/>
      <c r="G300" s="387"/>
      <c r="H300" s="387"/>
      <c r="I300" s="387"/>
      <c r="J300" s="387"/>
      <c r="K300" s="387"/>
      <c r="L300" s="387"/>
    </row>
    <row r="301" spans="1:12" ht="14.25" customHeight="1">
      <c r="L301" s="11"/>
    </row>
    <row r="302" spans="1:12" ht="14.25" customHeight="1">
      <c r="L302" s="11"/>
    </row>
    <row r="303" spans="1:12" ht="14.25" customHeight="1">
      <c r="A303" s="386"/>
      <c r="B303" s="387"/>
      <c r="C303" s="387"/>
      <c r="D303" s="387"/>
      <c r="E303" s="387"/>
      <c r="F303" s="387"/>
      <c r="G303" s="387"/>
      <c r="H303" s="387"/>
      <c r="I303" s="387"/>
      <c r="J303" s="387"/>
      <c r="K303" s="387"/>
      <c r="L303" s="387"/>
    </row>
    <row r="304" spans="1:12" ht="14.25" customHeight="1">
      <c r="A304" s="1"/>
      <c r="B304" s="1"/>
      <c r="L304" s="2"/>
    </row>
    <row r="305" spans="1:12" ht="14.25" customHeight="1">
      <c r="A305" s="386"/>
      <c r="B305" s="387"/>
      <c r="C305" s="387"/>
      <c r="D305" s="387"/>
      <c r="E305" s="387"/>
      <c r="F305" s="387"/>
      <c r="G305" s="387"/>
      <c r="H305" s="387"/>
      <c r="I305" s="387"/>
      <c r="J305" s="387"/>
      <c r="K305" s="387"/>
      <c r="L305" s="387"/>
    </row>
    <row r="306" spans="1:12" ht="14.25" customHeight="1">
      <c r="L306" s="11"/>
    </row>
    <row r="307" spans="1:12" ht="14.25" customHeight="1">
      <c r="A307" s="388"/>
      <c r="B307" s="387"/>
      <c r="C307" s="387"/>
      <c r="D307" s="387"/>
      <c r="E307" s="387"/>
      <c r="F307" s="387"/>
      <c r="G307" s="387"/>
      <c r="H307" s="387"/>
      <c r="I307" s="387"/>
      <c r="J307" s="387"/>
      <c r="K307" s="387"/>
      <c r="L307" s="387"/>
    </row>
    <row r="308" spans="1:12" ht="14.25" customHeight="1">
      <c r="L308" s="11"/>
    </row>
    <row r="309" spans="1:12" ht="14.25" customHeight="1">
      <c r="A309" s="4"/>
      <c r="L309" s="2"/>
    </row>
    <row r="310" spans="1:12" ht="14.25" customHeight="1">
      <c r="A310" s="4"/>
      <c r="J310" s="4"/>
      <c r="L310" s="2"/>
    </row>
    <row r="311" spans="1:12" ht="14.25" customHeight="1">
      <c r="J311" s="2"/>
      <c r="L311" s="2"/>
    </row>
    <row r="312" spans="1:12" ht="14.25" customHeight="1">
      <c r="J312" s="34"/>
      <c r="L312" s="34"/>
    </row>
    <row r="313" spans="1:12" ht="14.25" customHeight="1">
      <c r="L313" s="11"/>
    </row>
    <row r="314" spans="1:12" ht="14.25" customHeight="1">
      <c r="L314" s="11"/>
    </row>
    <row r="315" spans="1:12" ht="14.25" customHeight="1">
      <c r="J315" s="11"/>
      <c r="L315" s="18"/>
    </row>
    <row r="316" spans="1:12" ht="14.25" customHeight="1">
      <c r="J316" s="18"/>
      <c r="L316" s="18"/>
    </row>
    <row r="317" spans="1:12" ht="14.25" customHeight="1">
      <c r="J317" s="18"/>
      <c r="L317" s="18"/>
    </row>
    <row r="318" spans="1:12" ht="14.25" customHeight="1">
      <c r="J318" s="11"/>
      <c r="L318" s="18"/>
    </row>
    <row r="319" spans="1:12" ht="14.25" customHeight="1">
      <c r="L319" s="11"/>
    </row>
    <row r="320" spans="1:12" ht="14.25" customHeight="1">
      <c r="L320" s="11"/>
    </row>
    <row r="321" spans="12:12" ht="14.25" customHeight="1">
      <c r="L321" s="11"/>
    </row>
    <row r="322" spans="12:12" ht="14.25" customHeight="1">
      <c r="L322" s="2"/>
    </row>
    <row r="323" spans="12:12" ht="14.25" customHeight="1">
      <c r="L323" s="2"/>
    </row>
    <row r="324" spans="12:12" ht="14.25" customHeight="1">
      <c r="L324" s="2"/>
    </row>
    <row r="325" spans="12:12" ht="14.25" customHeight="1">
      <c r="L325" s="2"/>
    </row>
    <row r="326" spans="12:12" ht="14.25" customHeight="1">
      <c r="L326" s="2"/>
    </row>
    <row r="327" spans="12:12" ht="14.25" customHeight="1">
      <c r="L327" s="2"/>
    </row>
    <row r="328" spans="12:12" ht="14.25" customHeight="1">
      <c r="L328" s="2"/>
    </row>
    <row r="329" spans="12:12" ht="14.25" customHeight="1">
      <c r="L329" s="2"/>
    </row>
    <row r="330" spans="12:12" ht="14.25" customHeight="1">
      <c r="L330" s="2"/>
    </row>
    <row r="331" spans="12:12" ht="14.25" customHeight="1">
      <c r="L331" s="2"/>
    </row>
    <row r="332" spans="12:12" ht="14.25" customHeight="1">
      <c r="L332" s="2"/>
    </row>
    <row r="333" spans="12:12" ht="14.25" customHeight="1">
      <c r="L333" s="2"/>
    </row>
    <row r="334" spans="12:12" ht="14.25" customHeight="1">
      <c r="L334" s="2"/>
    </row>
    <row r="335" spans="12:12" ht="14.25" customHeight="1">
      <c r="L335" s="2"/>
    </row>
    <row r="336" spans="12:12" ht="14.25" customHeight="1">
      <c r="L336" s="2"/>
    </row>
    <row r="337" spans="12:12" ht="14.25" customHeight="1">
      <c r="L337" s="2"/>
    </row>
    <row r="338" spans="12:12" ht="14.25" customHeight="1">
      <c r="L338" s="2"/>
    </row>
    <row r="339" spans="12:12" ht="14.25" customHeight="1">
      <c r="L339" s="2"/>
    </row>
    <row r="340" spans="12:12" ht="14.25" customHeight="1">
      <c r="L340" s="2"/>
    </row>
    <row r="341" spans="12:12" ht="14.25" customHeight="1">
      <c r="L341" s="2"/>
    </row>
    <row r="342" spans="12:12" ht="14.25" customHeight="1">
      <c r="L342" s="2"/>
    </row>
    <row r="343" spans="12:12" ht="14.25" customHeight="1">
      <c r="L343" s="2"/>
    </row>
    <row r="344" spans="12:12" ht="14.25" customHeight="1">
      <c r="L344" s="2"/>
    </row>
    <row r="345" spans="12:12" ht="14.25" customHeight="1">
      <c r="L345" s="2"/>
    </row>
    <row r="346" spans="12:12" ht="14.25" customHeight="1">
      <c r="L346" s="2"/>
    </row>
    <row r="347" spans="12:12" ht="14.25" customHeight="1">
      <c r="L347" s="2"/>
    </row>
    <row r="348" spans="12:12" ht="14.25" customHeight="1">
      <c r="L348" s="2"/>
    </row>
    <row r="349" spans="12:12" ht="14.25" customHeight="1">
      <c r="L349" s="2"/>
    </row>
    <row r="350" spans="12:12" ht="14.25" customHeight="1">
      <c r="L350" s="2"/>
    </row>
    <row r="351" spans="12:12" ht="14.25" customHeight="1">
      <c r="L351" s="2"/>
    </row>
    <row r="352" spans="12:12" ht="14.25" customHeight="1">
      <c r="L352" s="2"/>
    </row>
    <row r="353" spans="12:12" ht="14.25" customHeight="1">
      <c r="L353" s="2"/>
    </row>
    <row r="354" spans="12:12" ht="14.25" customHeight="1">
      <c r="L354" s="2"/>
    </row>
    <row r="355" spans="12:12" ht="14.25" customHeight="1">
      <c r="L355" s="2"/>
    </row>
    <row r="356" spans="12:12" ht="14.25" customHeight="1">
      <c r="L356" s="2"/>
    </row>
    <row r="357" spans="12:12" ht="14.25" customHeight="1">
      <c r="L357" s="2"/>
    </row>
    <row r="358" spans="12:12" ht="14.25" customHeight="1">
      <c r="L358" s="2"/>
    </row>
    <row r="359" spans="12:12" ht="14.25" customHeight="1">
      <c r="L359" s="2"/>
    </row>
    <row r="360" spans="12:12" ht="14.25" customHeight="1">
      <c r="L360" s="2"/>
    </row>
    <row r="361" spans="12:12" ht="14.25" customHeight="1">
      <c r="L361" s="2"/>
    </row>
    <row r="362" spans="12:12" ht="14.25" customHeight="1">
      <c r="L362" s="2"/>
    </row>
    <row r="363" spans="12:12" ht="14.25" customHeight="1">
      <c r="L363" s="2"/>
    </row>
    <row r="364" spans="12:12" ht="14.25" customHeight="1">
      <c r="L364" s="2"/>
    </row>
    <row r="365" spans="12:12" ht="14.25" customHeight="1">
      <c r="L365" s="2"/>
    </row>
    <row r="366" spans="12:12" ht="14.25" customHeight="1">
      <c r="L366" s="2"/>
    </row>
    <row r="367" spans="12:12" ht="14.25" customHeight="1">
      <c r="L367" s="2"/>
    </row>
    <row r="368" spans="12:12" ht="14.25" customHeight="1">
      <c r="L368" s="2"/>
    </row>
    <row r="369" spans="12:12" ht="14.25" customHeight="1">
      <c r="L369" s="2"/>
    </row>
    <row r="370" spans="12:12" ht="14.25" customHeight="1">
      <c r="L370" s="2"/>
    </row>
    <row r="371" spans="12:12" ht="14.25" customHeight="1">
      <c r="L371" s="2"/>
    </row>
    <row r="372" spans="12:12" ht="14.25" customHeight="1">
      <c r="L372" s="2"/>
    </row>
    <row r="373" spans="12:12" ht="14.25" customHeight="1">
      <c r="L373" s="2"/>
    </row>
    <row r="374" spans="12:12" ht="14.25" customHeight="1">
      <c r="L374" s="2"/>
    </row>
    <row r="375" spans="12:12" ht="14.25" customHeight="1">
      <c r="L375" s="2"/>
    </row>
    <row r="376" spans="12:12" ht="14.25" customHeight="1">
      <c r="L376" s="2"/>
    </row>
    <row r="377" spans="12:12" ht="14.25" customHeight="1">
      <c r="L377" s="2"/>
    </row>
    <row r="378" spans="12:12" ht="14.25" customHeight="1">
      <c r="L378" s="2"/>
    </row>
    <row r="379" spans="12:12" ht="14.25" customHeight="1">
      <c r="L379" s="2"/>
    </row>
    <row r="380" spans="12:12" ht="14.25" customHeight="1">
      <c r="L380" s="2"/>
    </row>
    <row r="381" spans="12:12" ht="14.25" customHeight="1">
      <c r="L381" s="2"/>
    </row>
    <row r="382" spans="12:12" ht="14.25" customHeight="1">
      <c r="L382" s="2"/>
    </row>
    <row r="383" spans="12:12" ht="14.25" customHeight="1">
      <c r="L383" s="2"/>
    </row>
    <row r="384" spans="12:12" ht="14.25" customHeight="1">
      <c r="L384" s="2"/>
    </row>
    <row r="385" spans="12:12" ht="14.25" customHeight="1">
      <c r="L385" s="2"/>
    </row>
    <row r="386" spans="12:12" ht="14.25" customHeight="1">
      <c r="L386" s="2"/>
    </row>
    <row r="387" spans="12:12" ht="14.25" customHeight="1">
      <c r="L387" s="2"/>
    </row>
    <row r="388" spans="12:12" ht="14.25" customHeight="1">
      <c r="L388" s="2"/>
    </row>
    <row r="389" spans="12:12" ht="14.25" customHeight="1">
      <c r="L389" s="2"/>
    </row>
    <row r="390" spans="12:12" ht="14.25" customHeight="1">
      <c r="L390" s="2"/>
    </row>
    <row r="391" spans="12:12" ht="14.25" customHeight="1">
      <c r="L391" s="2"/>
    </row>
    <row r="392" spans="12:12" ht="14.25" customHeight="1">
      <c r="L392" s="2"/>
    </row>
    <row r="393" spans="12:12" ht="14.25" customHeight="1">
      <c r="L393" s="2"/>
    </row>
    <row r="394" spans="12:12" ht="14.25" customHeight="1">
      <c r="L394" s="2"/>
    </row>
    <row r="395" spans="12:12" ht="14.25" customHeight="1">
      <c r="L395" s="2"/>
    </row>
    <row r="396" spans="12:12" ht="14.25" customHeight="1">
      <c r="L396" s="2"/>
    </row>
    <row r="397" spans="12:12" ht="14.25" customHeight="1">
      <c r="L397" s="2"/>
    </row>
    <row r="398" spans="12:12" ht="14.25" customHeight="1">
      <c r="L398" s="2"/>
    </row>
    <row r="399" spans="12:12" ht="14.25" customHeight="1">
      <c r="L399" s="2"/>
    </row>
    <row r="400" spans="12:12" ht="14.25" customHeight="1">
      <c r="L400" s="2"/>
    </row>
    <row r="401" spans="12:12" ht="14.25" customHeight="1">
      <c r="L401" s="2"/>
    </row>
    <row r="402" spans="12:12" ht="14.25" customHeight="1">
      <c r="L402" s="2"/>
    </row>
    <row r="403" spans="12:12" ht="14.25" customHeight="1">
      <c r="L403" s="2"/>
    </row>
    <row r="404" spans="12:12" ht="14.25" customHeight="1">
      <c r="L404" s="2"/>
    </row>
    <row r="405" spans="12:12" ht="14.25" customHeight="1">
      <c r="L405" s="2"/>
    </row>
    <row r="406" spans="12:12" ht="14.25" customHeight="1">
      <c r="L406" s="2"/>
    </row>
    <row r="407" spans="12:12" ht="14.25" customHeight="1">
      <c r="L407" s="2"/>
    </row>
    <row r="408" spans="12:12" ht="14.25" customHeight="1">
      <c r="L408" s="2"/>
    </row>
    <row r="409" spans="12:12" ht="14.25" customHeight="1">
      <c r="L409" s="2"/>
    </row>
    <row r="410" spans="12:12" ht="14.25" customHeight="1">
      <c r="L410" s="2"/>
    </row>
    <row r="411" spans="12:12" ht="14.25" customHeight="1">
      <c r="L411" s="2"/>
    </row>
    <row r="412" spans="12:12" ht="14.25" customHeight="1">
      <c r="L412" s="2"/>
    </row>
    <row r="413" spans="12:12" ht="14.25" customHeight="1">
      <c r="L413" s="2"/>
    </row>
    <row r="414" spans="12:12" ht="14.25" customHeight="1">
      <c r="L414" s="2"/>
    </row>
    <row r="415" spans="12:12" ht="14.25" customHeight="1">
      <c r="L415" s="2"/>
    </row>
    <row r="416" spans="12:12" ht="14.25" customHeight="1">
      <c r="L416" s="2"/>
    </row>
    <row r="417" spans="12:12" ht="14.25" customHeight="1">
      <c r="L417" s="2"/>
    </row>
    <row r="418" spans="12:12" ht="14.25" customHeight="1">
      <c r="L418" s="2"/>
    </row>
    <row r="419" spans="12:12" ht="14.25" customHeight="1">
      <c r="L419" s="2"/>
    </row>
    <row r="420" spans="12:12" ht="14.25" customHeight="1">
      <c r="L420" s="2"/>
    </row>
    <row r="421" spans="12:12" ht="14.25" customHeight="1">
      <c r="L421" s="2"/>
    </row>
    <row r="422" spans="12:12" ht="14.25" customHeight="1">
      <c r="L422" s="2"/>
    </row>
    <row r="423" spans="12:12" ht="14.25" customHeight="1">
      <c r="L423" s="2"/>
    </row>
    <row r="424" spans="12:12" ht="14.25" customHeight="1">
      <c r="L424" s="2"/>
    </row>
    <row r="425" spans="12:12" ht="14.25" customHeight="1">
      <c r="L425" s="2"/>
    </row>
    <row r="426" spans="12:12" ht="14.25" customHeight="1">
      <c r="L426" s="2"/>
    </row>
    <row r="427" spans="12:12" ht="14.25" customHeight="1">
      <c r="L427" s="2"/>
    </row>
    <row r="428" spans="12:12" ht="14.25" customHeight="1">
      <c r="L428" s="2"/>
    </row>
    <row r="429" spans="12:12" ht="14.25" customHeight="1">
      <c r="L429" s="2"/>
    </row>
    <row r="430" spans="12:12" ht="14.25" customHeight="1">
      <c r="L430" s="2"/>
    </row>
    <row r="431" spans="12:12" ht="14.25" customHeight="1">
      <c r="L431" s="2"/>
    </row>
    <row r="432" spans="12:12" ht="14.25" customHeight="1">
      <c r="L432" s="2"/>
    </row>
    <row r="433" spans="12:12" ht="14.25" customHeight="1">
      <c r="L433" s="2"/>
    </row>
    <row r="434" spans="12:12" ht="14.25" customHeight="1">
      <c r="L434" s="2"/>
    </row>
    <row r="435" spans="12:12" ht="14.25" customHeight="1">
      <c r="L435" s="2"/>
    </row>
    <row r="436" spans="12:12" ht="14.25" customHeight="1">
      <c r="L436" s="2"/>
    </row>
    <row r="437" spans="12:12" ht="14.25" customHeight="1">
      <c r="L437" s="2"/>
    </row>
    <row r="438" spans="12:12" ht="14.25" customHeight="1">
      <c r="L438" s="2"/>
    </row>
    <row r="439" spans="12:12" ht="14.25" customHeight="1">
      <c r="L439" s="2"/>
    </row>
    <row r="440" spans="12:12" ht="14.25" customHeight="1">
      <c r="L440" s="2"/>
    </row>
    <row r="441" spans="12:12" ht="14.25" customHeight="1">
      <c r="L441" s="2"/>
    </row>
    <row r="442" spans="12:12" ht="14.25" customHeight="1">
      <c r="L442" s="2"/>
    </row>
    <row r="443" spans="12:12" ht="14.25" customHeight="1">
      <c r="L443" s="2"/>
    </row>
    <row r="444" spans="12:12" ht="14.25" customHeight="1">
      <c r="L444" s="2"/>
    </row>
    <row r="445" spans="12:12" ht="14.25" customHeight="1">
      <c r="L445" s="2"/>
    </row>
    <row r="446" spans="12:12" ht="14.25" customHeight="1">
      <c r="L446" s="2"/>
    </row>
    <row r="447" spans="12:12" ht="14.25" customHeight="1">
      <c r="L447" s="2"/>
    </row>
    <row r="448" spans="12:12" ht="14.25" customHeight="1">
      <c r="L448" s="2"/>
    </row>
    <row r="449" spans="12:12" ht="14.25" customHeight="1">
      <c r="L449" s="2"/>
    </row>
    <row r="450" spans="12:12" ht="14.25" customHeight="1">
      <c r="L450" s="2"/>
    </row>
    <row r="451" spans="12:12" ht="14.25" customHeight="1">
      <c r="L451" s="2"/>
    </row>
    <row r="452" spans="12:12" ht="14.25" customHeight="1">
      <c r="L452" s="2"/>
    </row>
    <row r="453" spans="12:12" ht="14.25" customHeight="1">
      <c r="L453" s="2"/>
    </row>
    <row r="454" spans="12:12" ht="14.25" customHeight="1">
      <c r="L454" s="2"/>
    </row>
    <row r="455" spans="12:12" ht="14.25" customHeight="1">
      <c r="L455" s="2"/>
    </row>
    <row r="456" spans="12:12" ht="14.25" customHeight="1">
      <c r="L456" s="2"/>
    </row>
    <row r="457" spans="12:12" ht="14.25" customHeight="1">
      <c r="L457" s="2"/>
    </row>
    <row r="458" spans="12:12" ht="14.25" customHeight="1">
      <c r="L458" s="2"/>
    </row>
    <row r="459" spans="12:12" ht="14.25" customHeight="1">
      <c r="L459" s="2"/>
    </row>
    <row r="460" spans="12:12" ht="14.25" customHeight="1">
      <c r="L460" s="2"/>
    </row>
    <row r="461" spans="12:12" ht="14.25" customHeight="1">
      <c r="L461" s="2"/>
    </row>
    <row r="462" spans="12:12" ht="14.25" customHeight="1">
      <c r="L462" s="2"/>
    </row>
    <row r="463" spans="12:12" ht="14.25" customHeight="1">
      <c r="L463" s="2"/>
    </row>
    <row r="464" spans="12:12" ht="14.25" customHeight="1">
      <c r="L464" s="2"/>
    </row>
    <row r="465" spans="12:12" ht="14.25" customHeight="1">
      <c r="L465" s="2"/>
    </row>
    <row r="466" spans="12:12" ht="14.25" customHeight="1">
      <c r="L466" s="2"/>
    </row>
    <row r="467" spans="12:12" ht="14.25" customHeight="1">
      <c r="L467" s="2"/>
    </row>
    <row r="468" spans="12:12" ht="14.25" customHeight="1">
      <c r="L468" s="2"/>
    </row>
    <row r="469" spans="12:12" ht="14.25" customHeight="1">
      <c r="L469" s="2"/>
    </row>
    <row r="470" spans="12:12" ht="14.25" customHeight="1">
      <c r="L470" s="2"/>
    </row>
    <row r="471" spans="12:12" ht="14.25" customHeight="1">
      <c r="L471" s="2"/>
    </row>
    <row r="472" spans="12:12" ht="14.25" customHeight="1">
      <c r="L472" s="2"/>
    </row>
    <row r="473" spans="12:12" ht="14.25" customHeight="1">
      <c r="L473" s="2"/>
    </row>
    <row r="474" spans="12:12" ht="14.25" customHeight="1">
      <c r="L474" s="2"/>
    </row>
    <row r="475" spans="12:12" ht="14.25" customHeight="1">
      <c r="L475" s="2"/>
    </row>
    <row r="476" spans="12:12" ht="14.25" customHeight="1">
      <c r="L476" s="2"/>
    </row>
    <row r="477" spans="12:12" ht="14.25" customHeight="1">
      <c r="L477" s="2"/>
    </row>
    <row r="478" spans="12:12" ht="14.25" customHeight="1">
      <c r="L478" s="2"/>
    </row>
    <row r="479" spans="12:12" ht="14.25" customHeight="1">
      <c r="L479" s="2"/>
    </row>
    <row r="480" spans="12:12" ht="14.25" customHeight="1">
      <c r="L480" s="2"/>
    </row>
    <row r="481" spans="12:12" ht="14.25" customHeight="1">
      <c r="L481" s="2"/>
    </row>
    <row r="482" spans="12:12" ht="14.25" customHeight="1">
      <c r="L482" s="2"/>
    </row>
    <row r="483" spans="12:12" ht="14.25" customHeight="1">
      <c r="L483" s="2"/>
    </row>
    <row r="484" spans="12:12" ht="14.25" customHeight="1">
      <c r="L484" s="2"/>
    </row>
    <row r="485" spans="12:12" ht="14.25" customHeight="1">
      <c r="L485" s="2"/>
    </row>
    <row r="486" spans="12:12" ht="14.25" customHeight="1">
      <c r="L486" s="2"/>
    </row>
    <row r="487" spans="12:12" ht="14.25" customHeight="1">
      <c r="L487" s="2"/>
    </row>
    <row r="488" spans="12:12" ht="14.25" customHeight="1">
      <c r="L488" s="2"/>
    </row>
    <row r="489" spans="12:12" ht="14.25" customHeight="1">
      <c r="L489" s="2"/>
    </row>
    <row r="490" spans="12:12" ht="14.25" customHeight="1">
      <c r="L490" s="2"/>
    </row>
    <row r="491" spans="12:12" ht="14.25" customHeight="1">
      <c r="L491" s="2"/>
    </row>
    <row r="492" spans="12:12" ht="14.25" customHeight="1">
      <c r="L492" s="2"/>
    </row>
    <row r="493" spans="12:12" ht="14.25" customHeight="1">
      <c r="L493" s="2"/>
    </row>
    <row r="494" spans="12:12" ht="14.25" customHeight="1">
      <c r="L494" s="2"/>
    </row>
    <row r="495" spans="12:12" ht="14.25" customHeight="1">
      <c r="L495" s="2"/>
    </row>
    <row r="496" spans="12:12" ht="14.25" customHeight="1">
      <c r="L496" s="2"/>
    </row>
    <row r="497" spans="12:12" ht="14.25" customHeight="1">
      <c r="L497" s="2"/>
    </row>
    <row r="498" spans="12:12" ht="14.25" customHeight="1">
      <c r="L498" s="2"/>
    </row>
    <row r="499" spans="12:12" ht="14.25" customHeight="1">
      <c r="L499" s="2"/>
    </row>
    <row r="500" spans="12:12" ht="14.25" customHeight="1">
      <c r="L500" s="2"/>
    </row>
    <row r="501" spans="12:12" ht="14.25" customHeight="1">
      <c r="L501" s="2"/>
    </row>
    <row r="502" spans="12:12" ht="14.25" customHeight="1">
      <c r="L502" s="2"/>
    </row>
    <row r="503" spans="12:12" ht="14.25" customHeight="1">
      <c r="L503" s="2"/>
    </row>
    <row r="504" spans="12:12" ht="14.25" customHeight="1">
      <c r="L504" s="2"/>
    </row>
    <row r="505" spans="12:12" ht="14.25" customHeight="1">
      <c r="L505" s="2"/>
    </row>
    <row r="506" spans="12:12" ht="14.25" customHeight="1">
      <c r="L506" s="2"/>
    </row>
    <row r="507" spans="12:12" ht="14.25" customHeight="1">
      <c r="L507" s="2"/>
    </row>
    <row r="508" spans="12:12" ht="14.25" customHeight="1">
      <c r="L508" s="2"/>
    </row>
    <row r="509" spans="12:12" ht="14.25" customHeight="1">
      <c r="L509" s="2"/>
    </row>
    <row r="510" spans="12:12" ht="14.25" customHeight="1">
      <c r="L510" s="2"/>
    </row>
    <row r="511" spans="12:12" ht="14.25" customHeight="1">
      <c r="L511" s="2"/>
    </row>
    <row r="512" spans="12:12" ht="14.25" customHeight="1">
      <c r="L512" s="2"/>
    </row>
    <row r="513" spans="12:12" ht="14.25" customHeight="1">
      <c r="L513" s="2"/>
    </row>
    <row r="514" spans="12:12" ht="14.25" customHeight="1">
      <c r="L514" s="2"/>
    </row>
    <row r="515" spans="12:12" ht="14.25" customHeight="1">
      <c r="L515" s="2"/>
    </row>
    <row r="516" spans="12:12" ht="14.25" customHeight="1">
      <c r="L516" s="2"/>
    </row>
    <row r="517" spans="12:12" ht="14.25" customHeight="1">
      <c r="L517" s="2"/>
    </row>
    <row r="518" spans="12:12" ht="14.25" customHeight="1">
      <c r="L518" s="2"/>
    </row>
    <row r="519" spans="12:12" ht="14.25" customHeight="1">
      <c r="L519" s="2"/>
    </row>
    <row r="520" spans="12:12" ht="14.25" customHeight="1">
      <c r="L520" s="2"/>
    </row>
    <row r="521" spans="12:12" ht="14.25" customHeight="1">
      <c r="L521" s="2"/>
    </row>
    <row r="522" spans="12:12" ht="14.25" customHeight="1">
      <c r="L522" s="2"/>
    </row>
    <row r="523" spans="12:12" ht="14.25" customHeight="1">
      <c r="L523" s="2"/>
    </row>
    <row r="524" spans="12:12" ht="14.25" customHeight="1">
      <c r="L524" s="2"/>
    </row>
    <row r="525" spans="12:12" ht="14.25" customHeight="1">
      <c r="L525" s="2"/>
    </row>
    <row r="526" spans="12:12" ht="14.25" customHeight="1">
      <c r="L526" s="2"/>
    </row>
    <row r="527" spans="12:12" ht="14.25" customHeight="1">
      <c r="L527" s="2"/>
    </row>
    <row r="528" spans="12:12" ht="14.25" customHeight="1">
      <c r="L528" s="2"/>
    </row>
    <row r="529" spans="12:12" ht="14.25" customHeight="1">
      <c r="L529" s="2"/>
    </row>
    <row r="530" spans="12:12" ht="14.25" customHeight="1">
      <c r="L530" s="2"/>
    </row>
    <row r="531" spans="12:12" ht="14.25" customHeight="1">
      <c r="L531" s="2"/>
    </row>
    <row r="532" spans="12:12" ht="14.25" customHeight="1">
      <c r="L532" s="2"/>
    </row>
    <row r="533" spans="12:12" ht="14.25" customHeight="1">
      <c r="L533" s="2"/>
    </row>
    <row r="534" spans="12:12" ht="14.25" customHeight="1">
      <c r="L534" s="2"/>
    </row>
    <row r="535" spans="12:12" ht="14.25" customHeight="1">
      <c r="L535" s="2"/>
    </row>
    <row r="536" spans="12:12" ht="14.25" customHeight="1">
      <c r="L536" s="2"/>
    </row>
    <row r="537" spans="12:12" ht="14.25" customHeight="1">
      <c r="L537" s="2"/>
    </row>
    <row r="538" spans="12:12" ht="14.25" customHeight="1">
      <c r="L538" s="2"/>
    </row>
    <row r="539" spans="12:12" ht="14.25" customHeight="1">
      <c r="L539" s="2"/>
    </row>
    <row r="540" spans="12:12" ht="14.25" customHeight="1">
      <c r="L540" s="2"/>
    </row>
    <row r="541" spans="12:12" ht="14.25" customHeight="1">
      <c r="L541" s="2"/>
    </row>
    <row r="542" spans="12:12" ht="14.25" customHeight="1">
      <c r="L542" s="2"/>
    </row>
    <row r="543" spans="12:12" ht="14.25" customHeight="1">
      <c r="L543" s="2"/>
    </row>
    <row r="544" spans="12:12" ht="14.25" customHeight="1">
      <c r="L544" s="2"/>
    </row>
    <row r="545" spans="12:12" ht="14.25" customHeight="1">
      <c r="L545" s="2"/>
    </row>
    <row r="546" spans="12:12" ht="14.25" customHeight="1">
      <c r="L546" s="2"/>
    </row>
    <row r="547" spans="12:12" ht="14.25" customHeight="1">
      <c r="L547" s="2"/>
    </row>
    <row r="548" spans="12:12" ht="14.25" customHeight="1">
      <c r="L548" s="2"/>
    </row>
    <row r="549" spans="12:12" ht="14.25" customHeight="1">
      <c r="L549" s="2"/>
    </row>
    <row r="550" spans="12:12" ht="14.25" customHeight="1">
      <c r="L550" s="2"/>
    </row>
    <row r="551" spans="12:12" ht="14.25" customHeight="1">
      <c r="L551" s="2"/>
    </row>
    <row r="552" spans="12:12" ht="14.25" customHeight="1">
      <c r="L552" s="2"/>
    </row>
    <row r="553" spans="12:12" ht="14.25" customHeight="1">
      <c r="L553" s="2"/>
    </row>
    <row r="554" spans="12:12" ht="14.25" customHeight="1">
      <c r="L554" s="2"/>
    </row>
    <row r="555" spans="12:12" ht="14.25" customHeight="1">
      <c r="L555" s="2"/>
    </row>
    <row r="556" spans="12:12" ht="14.25" customHeight="1">
      <c r="L556" s="2"/>
    </row>
    <row r="557" spans="12:12" ht="14.25" customHeight="1">
      <c r="L557" s="2"/>
    </row>
    <row r="558" spans="12:12" ht="14.25" customHeight="1">
      <c r="L558" s="2"/>
    </row>
    <row r="559" spans="12:12" ht="14.25" customHeight="1">
      <c r="L559" s="2"/>
    </row>
    <row r="560" spans="12:12" ht="14.25" customHeight="1">
      <c r="L560" s="2"/>
    </row>
    <row r="561" spans="12:12" ht="14.25" customHeight="1">
      <c r="L561" s="2"/>
    </row>
    <row r="562" spans="12:12" ht="14.25" customHeight="1">
      <c r="L562" s="2"/>
    </row>
    <row r="563" spans="12:12" ht="14.25" customHeight="1">
      <c r="L563" s="2"/>
    </row>
    <row r="564" spans="12:12" ht="14.25" customHeight="1">
      <c r="L564" s="2"/>
    </row>
    <row r="565" spans="12:12" ht="14.25" customHeight="1">
      <c r="L565" s="2"/>
    </row>
    <row r="566" spans="12:12" ht="14.25" customHeight="1">
      <c r="L566" s="2"/>
    </row>
    <row r="567" spans="12:12" ht="14.25" customHeight="1">
      <c r="L567" s="2"/>
    </row>
    <row r="568" spans="12:12" ht="14.25" customHeight="1">
      <c r="L568" s="2"/>
    </row>
    <row r="569" spans="12:12" ht="14.25" customHeight="1">
      <c r="L569" s="2"/>
    </row>
    <row r="570" spans="12:12" ht="14.25" customHeight="1">
      <c r="L570" s="2"/>
    </row>
    <row r="571" spans="12:12" ht="14.25" customHeight="1">
      <c r="L571" s="2"/>
    </row>
    <row r="572" spans="12:12" ht="14.25" customHeight="1">
      <c r="L572" s="2"/>
    </row>
    <row r="573" spans="12:12" ht="14.25" customHeight="1">
      <c r="L573" s="2"/>
    </row>
    <row r="574" spans="12:12" ht="14.25" customHeight="1">
      <c r="L574" s="2"/>
    </row>
    <row r="575" spans="12:12" ht="14.25" customHeight="1">
      <c r="L575" s="2"/>
    </row>
    <row r="576" spans="12:12" ht="14.25" customHeight="1">
      <c r="L576" s="2"/>
    </row>
    <row r="577" spans="12:12" ht="14.25" customHeight="1">
      <c r="L577" s="2"/>
    </row>
    <row r="578" spans="12:12" ht="14.25" customHeight="1">
      <c r="L578" s="2"/>
    </row>
    <row r="579" spans="12:12" ht="14.25" customHeight="1">
      <c r="L579" s="2"/>
    </row>
    <row r="580" spans="12:12" ht="14.25" customHeight="1">
      <c r="L580" s="2"/>
    </row>
    <row r="581" spans="12:12" ht="14.25" customHeight="1">
      <c r="L581" s="2"/>
    </row>
    <row r="582" spans="12:12" ht="14.25" customHeight="1">
      <c r="L582" s="2"/>
    </row>
    <row r="583" spans="12:12" ht="14.25" customHeight="1">
      <c r="L583" s="2"/>
    </row>
    <row r="584" spans="12:12" ht="14.25" customHeight="1">
      <c r="L584" s="2"/>
    </row>
    <row r="585" spans="12:12" ht="14.25" customHeight="1">
      <c r="L585" s="2"/>
    </row>
    <row r="586" spans="12:12" ht="14.25" customHeight="1">
      <c r="L586" s="2"/>
    </row>
    <row r="587" spans="12:12" ht="14.25" customHeight="1">
      <c r="L587" s="2"/>
    </row>
    <row r="588" spans="12:12" ht="14.25" customHeight="1">
      <c r="L588" s="2"/>
    </row>
    <row r="589" spans="12:12" ht="14.25" customHeight="1">
      <c r="L589" s="2"/>
    </row>
    <row r="590" spans="12:12" ht="14.25" customHeight="1">
      <c r="L590" s="2"/>
    </row>
    <row r="591" spans="12:12" ht="14.25" customHeight="1">
      <c r="L591" s="2"/>
    </row>
    <row r="592" spans="12:12" ht="14.25" customHeight="1">
      <c r="L592" s="2"/>
    </row>
    <row r="593" spans="12:12" ht="14.25" customHeight="1">
      <c r="L593" s="2"/>
    </row>
    <row r="594" spans="12:12" ht="14.25" customHeight="1">
      <c r="L594" s="2"/>
    </row>
    <row r="595" spans="12:12" ht="14.25" customHeight="1">
      <c r="L595" s="2"/>
    </row>
    <row r="596" spans="12:12" ht="14.25" customHeight="1">
      <c r="L596" s="2"/>
    </row>
    <row r="597" spans="12:12" ht="14.25" customHeight="1">
      <c r="L597" s="2"/>
    </row>
    <row r="598" spans="12:12" ht="14.25" customHeight="1">
      <c r="L598" s="2"/>
    </row>
    <row r="599" spans="12:12" ht="14.25" customHeight="1">
      <c r="L599" s="2"/>
    </row>
    <row r="600" spans="12:12" ht="14.25" customHeight="1">
      <c r="L600" s="2"/>
    </row>
    <row r="601" spans="12:12" ht="14.25" customHeight="1">
      <c r="L601" s="2"/>
    </row>
    <row r="602" spans="12:12" ht="14.25" customHeight="1">
      <c r="L602" s="2"/>
    </row>
    <row r="603" spans="12:12" ht="14.25" customHeight="1">
      <c r="L603" s="2"/>
    </row>
    <row r="604" spans="12:12" ht="14.25" customHeight="1">
      <c r="L604" s="2"/>
    </row>
    <row r="605" spans="12:12" ht="14.25" customHeight="1">
      <c r="L605" s="2"/>
    </row>
    <row r="606" spans="12:12" ht="14.25" customHeight="1">
      <c r="L606" s="2"/>
    </row>
    <row r="607" spans="12:12" ht="14.25" customHeight="1">
      <c r="L607" s="2"/>
    </row>
    <row r="608" spans="12:12" ht="14.25" customHeight="1">
      <c r="L608" s="2"/>
    </row>
    <row r="609" spans="12:12" ht="14.25" customHeight="1">
      <c r="L609" s="2"/>
    </row>
    <row r="610" spans="12:12" ht="14.25" customHeight="1">
      <c r="L610" s="2"/>
    </row>
    <row r="611" spans="12:12" ht="14.25" customHeight="1">
      <c r="L611" s="2"/>
    </row>
    <row r="612" spans="12:12" ht="14.25" customHeight="1">
      <c r="L612" s="2"/>
    </row>
    <row r="613" spans="12:12" ht="14.25" customHeight="1">
      <c r="L613" s="2"/>
    </row>
    <row r="614" spans="12:12" ht="14.25" customHeight="1">
      <c r="L614" s="2"/>
    </row>
    <row r="615" spans="12:12" ht="14.25" customHeight="1">
      <c r="L615" s="2"/>
    </row>
    <row r="616" spans="12:12" ht="14.25" customHeight="1">
      <c r="L616" s="2"/>
    </row>
    <row r="617" spans="12:12" ht="14.25" customHeight="1">
      <c r="L617" s="2"/>
    </row>
    <row r="618" spans="12:12" ht="14.25" customHeight="1">
      <c r="L618" s="2"/>
    </row>
    <row r="619" spans="12:12" ht="14.25" customHeight="1">
      <c r="L619" s="2"/>
    </row>
    <row r="620" spans="12:12" ht="14.25" customHeight="1">
      <c r="L620" s="2"/>
    </row>
    <row r="621" spans="12:12" ht="14.25" customHeight="1">
      <c r="L621" s="2"/>
    </row>
    <row r="622" spans="12:12" ht="14.25" customHeight="1">
      <c r="L622" s="2"/>
    </row>
    <row r="623" spans="12:12" ht="14.25" customHeight="1">
      <c r="L623" s="2"/>
    </row>
    <row r="624" spans="12:12" ht="14.25" customHeight="1">
      <c r="L624" s="2"/>
    </row>
    <row r="625" spans="12:12" ht="14.25" customHeight="1">
      <c r="L625" s="2"/>
    </row>
    <row r="626" spans="12:12" ht="14.25" customHeight="1">
      <c r="L626" s="2"/>
    </row>
    <row r="627" spans="12:12" ht="14.25" customHeight="1">
      <c r="L627" s="2"/>
    </row>
    <row r="628" spans="12:12" ht="14.25" customHeight="1">
      <c r="L628" s="2"/>
    </row>
    <row r="629" spans="12:12" ht="14.25" customHeight="1">
      <c r="L629" s="2"/>
    </row>
    <row r="630" spans="12:12" ht="14.25" customHeight="1">
      <c r="L630" s="2"/>
    </row>
    <row r="631" spans="12:12" ht="14.25" customHeight="1">
      <c r="L631" s="2"/>
    </row>
    <row r="632" spans="12:12" ht="14.25" customHeight="1">
      <c r="L632" s="2"/>
    </row>
    <row r="633" spans="12:12" ht="14.25" customHeight="1">
      <c r="L633" s="2"/>
    </row>
    <row r="634" spans="12:12" ht="14.25" customHeight="1">
      <c r="L634" s="2"/>
    </row>
    <row r="635" spans="12:12" ht="14.25" customHeight="1">
      <c r="L635" s="2"/>
    </row>
    <row r="636" spans="12:12" ht="14.25" customHeight="1">
      <c r="L636" s="2"/>
    </row>
    <row r="637" spans="12:12" ht="14.25" customHeight="1">
      <c r="L637" s="2"/>
    </row>
    <row r="638" spans="12:12" ht="14.25" customHeight="1">
      <c r="L638" s="2"/>
    </row>
    <row r="639" spans="12:12" ht="14.25" customHeight="1">
      <c r="L639" s="2"/>
    </row>
    <row r="640" spans="12:12" ht="14.25" customHeight="1">
      <c r="L640" s="2"/>
    </row>
    <row r="641" spans="12:12" ht="14.25" customHeight="1">
      <c r="L641" s="2"/>
    </row>
    <row r="642" spans="12:12" ht="14.25" customHeight="1">
      <c r="L642" s="2"/>
    </row>
    <row r="643" spans="12:12" ht="14.25" customHeight="1">
      <c r="L643" s="2"/>
    </row>
    <row r="644" spans="12:12" ht="14.25" customHeight="1">
      <c r="L644" s="2"/>
    </row>
    <row r="645" spans="12:12" ht="14.25" customHeight="1">
      <c r="L645" s="2"/>
    </row>
    <row r="646" spans="12:12" ht="14.25" customHeight="1">
      <c r="L646" s="2"/>
    </row>
    <row r="647" spans="12:12" ht="14.25" customHeight="1">
      <c r="L647" s="2"/>
    </row>
    <row r="648" spans="12:12" ht="14.25" customHeight="1">
      <c r="L648" s="2"/>
    </row>
    <row r="649" spans="12:12" ht="14.25" customHeight="1">
      <c r="L649" s="2"/>
    </row>
    <row r="650" spans="12:12" ht="14.25" customHeight="1">
      <c r="L650" s="2"/>
    </row>
    <row r="651" spans="12:12" ht="14.25" customHeight="1">
      <c r="L651" s="2"/>
    </row>
    <row r="652" spans="12:12" ht="14.25" customHeight="1">
      <c r="L652" s="2"/>
    </row>
    <row r="653" spans="12:12" ht="14.25" customHeight="1">
      <c r="L653" s="2"/>
    </row>
    <row r="654" spans="12:12" ht="14.25" customHeight="1">
      <c r="L654" s="2"/>
    </row>
    <row r="655" spans="12:12" ht="14.25" customHeight="1">
      <c r="L655" s="2"/>
    </row>
    <row r="656" spans="12:12" ht="14.25" customHeight="1">
      <c r="L656" s="2"/>
    </row>
    <row r="657" spans="12:12" ht="14.25" customHeight="1">
      <c r="L657" s="2"/>
    </row>
    <row r="658" spans="12:12" ht="14.25" customHeight="1">
      <c r="L658" s="2"/>
    </row>
    <row r="659" spans="12:12" ht="14.25" customHeight="1">
      <c r="L659" s="2"/>
    </row>
    <row r="660" spans="12:12" ht="14.25" customHeight="1">
      <c r="L660" s="2"/>
    </row>
    <row r="661" spans="12:12" ht="14.25" customHeight="1">
      <c r="L661" s="2"/>
    </row>
    <row r="662" spans="12:12" ht="14.25" customHeight="1">
      <c r="L662" s="2"/>
    </row>
    <row r="663" spans="12:12" ht="14.25" customHeight="1">
      <c r="L663" s="2"/>
    </row>
    <row r="664" spans="12:12" ht="14.25" customHeight="1">
      <c r="L664" s="2"/>
    </row>
    <row r="665" spans="12:12" ht="14.25" customHeight="1">
      <c r="L665" s="2"/>
    </row>
    <row r="666" spans="12:12" ht="14.25" customHeight="1">
      <c r="L666" s="2"/>
    </row>
    <row r="667" spans="12:12" ht="14.25" customHeight="1">
      <c r="L667" s="2"/>
    </row>
    <row r="668" spans="12:12" ht="14.25" customHeight="1">
      <c r="L668" s="2"/>
    </row>
    <row r="669" spans="12:12" ht="14.25" customHeight="1">
      <c r="L669" s="2"/>
    </row>
    <row r="670" spans="12:12" ht="14.25" customHeight="1">
      <c r="L670" s="2"/>
    </row>
    <row r="671" spans="12:12" ht="14.25" customHeight="1">
      <c r="L671" s="2"/>
    </row>
    <row r="672" spans="12:12" ht="14.25" customHeight="1">
      <c r="L672" s="2"/>
    </row>
    <row r="673" spans="12:12" ht="14.25" customHeight="1">
      <c r="L673" s="2"/>
    </row>
    <row r="674" spans="12:12" ht="14.25" customHeight="1">
      <c r="L674" s="2"/>
    </row>
    <row r="675" spans="12:12" ht="14.25" customHeight="1">
      <c r="L675" s="2"/>
    </row>
    <row r="676" spans="12:12" ht="14.25" customHeight="1">
      <c r="L676" s="2"/>
    </row>
    <row r="677" spans="12:12" ht="14.25" customHeight="1">
      <c r="L677" s="2"/>
    </row>
    <row r="678" spans="12:12" ht="14.25" customHeight="1">
      <c r="L678" s="2"/>
    </row>
    <row r="679" spans="12:12" ht="14.25" customHeight="1">
      <c r="L679" s="2"/>
    </row>
    <row r="680" spans="12:12" ht="14.25" customHeight="1">
      <c r="L680" s="2"/>
    </row>
    <row r="681" spans="12:12" ht="14.25" customHeight="1">
      <c r="L681" s="2"/>
    </row>
    <row r="682" spans="12:12" ht="14.25" customHeight="1">
      <c r="L682" s="2"/>
    </row>
    <row r="683" spans="12:12" ht="14.25" customHeight="1">
      <c r="L683" s="2"/>
    </row>
    <row r="684" spans="12:12" ht="14.25" customHeight="1">
      <c r="L684" s="2"/>
    </row>
    <row r="685" spans="12:12" ht="14.25" customHeight="1">
      <c r="L685" s="2"/>
    </row>
    <row r="686" spans="12:12" ht="14.25" customHeight="1">
      <c r="L686" s="2"/>
    </row>
    <row r="687" spans="12:12" ht="14.25" customHeight="1">
      <c r="L687" s="2"/>
    </row>
    <row r="688" spans="12:12" ht="14.25" customHeight="1">
      <c r="L688" s="2"/>
    </row>
    <row r="689" spans="12:12" ht="14.25" customHeight="1">
      <c r="L689" s="2"/>
    </row>
    <row r="690" spans="12:12" ht="14.25" customHeight="1">
      <c r="L690" s="2"/>
    </row>
    <row r="691" spans="12:12" ht="14.25" customHeight="1">
      <c r="L691" s="2"/>
    </row>
    <row r="692" spans="12:12" ht="14.25" customHeight="1">
      <c r="L692" s="2"/>
    </row>
    <row r="693" spans="12:12" ht="14.25" customHeight="1">
      <c r="L693" s="2"/>
    </row>
    <row r="694" spans="12:12" ht="14.25" customHeight="1">
      <c r="L694" s="2"/>
    </row>
    <row r="695" spans="12:12" ht="14.25" customHeight="1">
      <c r="L695" s="2"/>
    </row>
    <row r="696" spans="12:12" ht="14.25" customHeight="1">
      <c r="L696" s="2"/>
    </row>
    <row r="697" spans="12:12" ht="14.25" customHeight="1">
      <c r="L697" s="2"/>
    </row>
    <row r="698" spans="12:12" ht="14.25" customHeight="1">
      <c r="L698" s="2"/>
    </row>
    <row r="699" spans="12:12" ht="14.25" customHeight="1">
      <c r="L699" s="2"/>
    </row>
    <row r="700" spans="12:12" ht="14.25" customHeight="1">
      <c r="L700" s="2"/>
    </row>
    <row r="701" spans="12:12" ht="14.25" customHeight="1">
      <c r="L701" s="2"/>
    </row>
    <row r="702" spans="12:12" ht="14.25" customHeight="1">
      <c r="L702" s="2"/>
    </row>
    <row r="703" spans="12:12" ht="14.25" customHeight="1">
      <c r="L703" s="2"/>
    </row>
    <row r="704" spans="12:12" ht="14.25" customHeight="1">
      <c r="L704" s="2"/>
    </row>
    <row r="705" spans="12:12" ht="14.25" customHeight="1">
      <c r="L705" s="2"/>
    </row>
    <row r="706" spans="12:12" ht="14.25" customHeight="1">
      <c r="L706" s="2"/>
    </row>
    <row r="707" spans="12:12" ht="14.25" customHeight="1">
      <c r="L707" s="2"/>
    </row>
    <row r="708" spans="12:12" ht="14.25" customHeight="1">
      <c r="L708" s="2"/>
    </row>
    <row r="709" spans="12:12" ht="14.25" customHeight="1">
      <c r="L709" s="2"/>
    </row>
    <row r="710" spans="12:12" ht="14.25" customHeight="1">
      <c r="L710" s="2"/>
    </row>
    <row r="711" spans="12:12" ht="14.25" customHeight="1">
      <c r="L711" s="2"/>
    </row>
    <row r="712" spans="12:12" ht="14.25" customHeight="1">
      <c r="L712" s="2"/>
    </row>
    <row r="713" spans="12:12" ht="14.25" customHeight="1">
      <c r="L713" s="2"/>
    </row>
    <row r="714" spans="12:12" ht="14.25" customHeight="1">
      <c r="L714" s="2"/>
    </row>
    <row r="715" spans="12:12" ht="14.25" customHeight="1">
      <c r="L715" s="2"/>
    </row>
    <row r="716" spans="12:12" ht="14.25" customHeight="1">
      <c r="L716" s="2"/>
    </row>
    <row r="717" spans="12:12" ht="14.25" customHeight="1">
      <c r="L717" s="2"/>
    </row>
    <row r="718" spans="12:12" ht="14.25" customHeight="1">
      <c r="L718" s="2"/>
    </row>
    <row r="719" spans="12:12" ht="14.25" customHeight="1">
      <c r="L719" s="2"/>
    </row>
    <row r="720" spans="12:12" ht="14.25" customHeight="1">
      <c r="L720" s="2"/>
    </row>
    <row r="721" spans="12:12" ht="14.25" customHeight="1">
      <c r="L721" s="2"/>
    </row>
    <row r="722" spans="12:12" ht="14.25" customHeight="1">
      <c r="L722" s="2"/>
    </row>
    <row r="723" spans="12:12" ht="14.25" customHeight="1">
      <c r="L723" s="2"/>
    </row>
    <row r="724" spans="12:12" ht="14.25" customHeight="1">
      <c r="L724" s="2"/>
    </row>
    <row r="725" spans="12:12" ht="14.25" customHeight="1">
      <c r="L725" s="2"/>
    </row>
    <row r="726" spans="12:12" ht="14.25" customHeight="1">
      <c r="L726" s="2"/>
    </row>
    <row r="727" spans="12:12" ht="14.25" customHeight="1">
      <c r="L727" s="2"/>
    </row>
    <row r="728" spans="12:12" ht="14.25" customHeight="1">
      <c r="L728" s="2"/>
    </row>
    <row r="729" spans="12:12" ht="14.25" customHeight="1">
      <c r="L729" s="2"/>
    </row>
    <row r="730" spans="12:12" ht="14.25" customHeight="1">
      <c r="L730" s="2"/>
    </row>
    <row r="731" spans="12:12" ht="14.25" customHeight="1">
      <c r="L731" s="2"/>
    </row>
    <row r="732" spans="12:12" ht="14.25" customHeight="1">
      <c r="L732" s="2"/>
    </row>
    <row r="733" spans="12:12" ht="14.25" customHeight="1">
      <c r="L733" s="2"/>
    </row>
    <row r="734" spans="12:12" ht="14.25" customHeight="1">
      <c r="L734" s="2"/>
    </row>
    <row r="735" spans="12:12" ht="14.25" customHeight="1">
      <c r="L735" s="2"/>
    </row>
    <row r="736" spans="12:12" ht="14.25" customHeight="1">
      <c r="L736" s="2"/>
    </row>
    <row r="737" spans="12:12" ht="14.25" customHeight="1">
      <c r="L737" s="2"/>
    </row>
    <row r="738" spans="12:12" ht="14.25" customHeight="1">
      <c r="L738" s="2"/>
    </row>
    <row r="739" spans="12:12" ht="14.25" customHeight="1">
      <c r="L739" s="2"/>
    </row>
    <row r="740" spans="12:12" ht="14.25" customHeight="1">
      <c r="L740" s="2"/>
    </row>
    <row r="741" spans="12:12" ht="14.25" customHeight="1">
      <c r="L741" s="2"/>
    </row>
    <row r="742" spans="12:12" ht="14.25" customHeight="1">
      <c r="L742" s="2"/>
    </row>
    <row r="743" spans="12:12" ht="14.25" customHeight="1">
      <c r="L743" s="2"/>
    </row>
    <row r="744" spans="12:12" ht="14.25" customHeight="1">
      <c r="L744" s="2"/>
    </row>
    <row r="745" spans="12:12" ht="14.25" customHeight="1">
      <c r="L745" s="2"/>
    </row>
    <row r="746" spans="12:12" ht="14.25" customHeight="1">
      <c r="L746" s="2"/>
    </row>
    <row r="747" spans="12:12" ht="14.25" customHeight="1">
      <c r="L747" s="2"/>
    </row>
    <row r="748" spans="12:12" ht="14.25" customHeight="1">
      <c r="L748" s="2"/>
    </row>
    <row r="749" spans="12:12" ht="14.25" customHeight="1">
      <c r="L749" s="2"/>
    </row>
    <row r="750" spans="12:12" ht="14.25" customHeight="1">
      <c r="L750" s="2"/>
    </row>
    <row r="751" spans="12:12" ht="14.25" customHeight="1">
      <c r="L751" s="2"/>
    </row>
    <row r="752" spans="12:12" ht="14.25" customHeight="1">
      <c r="L752" s="2"/>
    </row>
    <row r="753" spans="12:12" ht="14.25" customHeight="1">
      <c r="L753" s="2"/>
    </row>
    <row r="754" spans="12:12" ht="14.25" customHeight="1">
      <c r="L754" s="2"/>
    </row>
    <row r="755" spans="12:12" ht="14.25" customHeight="1">
      <c r="L755" s="2"/>
    </row>
    <row r="756" spans="12:12" ht="14.25" customHeight="1">
      <c r="L756" s="2"/>
    </row>
    <row r="757" spans="12:12" ht="14.25" customHeight="1">
      <c r="L757" s="2"/>
    </row>
    <row r="758" spans="12:12" ht="14.25" customHeight="1">
      <c r="L758" s="2"/>
    </row>
    <row r="759" spans="12:12" ht="14.25" customHeight="1">
      <c r="L759" s="2"/>
    </row>
    <row r="760" spans="12:12" ht="14.25" customHeight="1">
      <c r="L760" s="2"/>
    </row>
    <row r="761" spans="12:12" ht="14.25" customHeight="1">
      <c r="L761" s="2"/>
    </row>
    <row r="762" spans="12:12" ht="14.25" customHeight="1">
      <c r="L762" s="2"/>
    </row>
    <row r="763" spans="12:12" ht="14.25" customHeight="1">
      <c r="L763" s="2"/>
    </row>
    <row r="764" spans="12:12" ht="14.25" customHeight="1">
      <c r="L764" s="2"/>
    </row>
    <row r="765" spans="12:12" ht="14.25" customHeight="1">
      <c r="L765" s="2"/>
    </row>
    <row r="766" spans="12:12" ht="14.25" customHeight="1">
      <c r="L766" s="2"/>
    </row>
    <row r="767" spans="12:12" ht="14.25" customHeight="1">
      <c r="L767" s="2"/>
    </row>
    <row r="768" spans="12:12" ht="14.25" customHeight="1">
      <c r="L768" s="2"/>
    </row>
    <row r="769" spans="12:12" ht="14.25" customHeight="1">
      <c r="L769" s="2"/>
    </row>
    <row r="770" spans="12:12" ht="14.25" customHeight="1">
      <c r="L770" s="2"/>
    </row>
    <row r="771" spans="12:12" ht="14.25" customHeight="1">
      <c r="L771" s="2"/>
    </row>
    <row r="772" spans="12:12" ht="14.25" customHeight="1">
      <c r="L772" s="2"/>
    </row>
    <row r="773" spans="12:12" ht="14.25" customHeight="1">
      <c r="L773" s="2"/>
    </row>
    <row r="774" spans="12:12" ht="14.25" customHeight="1">
      <c r="L774" s="2"/>
    </row>
    <row r="775" spans="12:12" ht="14.25" customHeight="1">
      <c r="L775" s="2"/>
    </row>
    <row r="776" spans="12:12" ht="14.25" customHeight="1">
      <c r="L776" s="2"/>
    </row>
    <row r="777" spans="12:12" ht="14.25" customHeight="1">
      <c r="L777" s="2"/>
    </row>
    <row r="778" spans="12:12" ht="14.25" customHeight="1">
      <c r="L778" s="2"/>
    </row>
    <row r="779" spans="12:12" ht="14.25" customHeight="1">
      <c r="L779" s="2"/>
    </row>
    <row r="780" spans="12:12" ht="14.25" customHeight="1">
      <c r="L780" s="2"/>
    </row>
    <row r="781" spans="12:12" ht="14.25" customHeight="1">
      <c r="L781" s="2"/>
    </row>
    <row r="782" spans="12:12" ht="14.25" customHeight="1">
      <c r="L782" s="2"/>
    </row>
    <row r="783" spans="12:12" ht="14.25" customHeight="1">
      <c r="L783" s="2"/>
    </row>
    <row r="784" spans="12:12" ht="14.25" customHeight="1">
      <c r="L784" s="2"/>
    </row>
    <row r="785" spans="12:12" ht="14.25" customHeight="1">
      <c r="L785" s="2"/>
    </row>
    <row r="786" spans="12:12" ht="14.25" customHeight="1">
      <c r="L786" s="2"/>
    </row>
    <row r="787" spans="12:12" ht="14.25" customHeight="1">
      <c r="L787" s="2"/>
    </row>
    <row r="788" spans="12:12" ht="14.25" customHeight="1">
      <c r="L788" s="2"/>
    </row>
    <row r="789" spans="12:12" ht="14.25" customHeight="1">
      <c r="L789" s="2"/>
    </row>
    <row r="790" spans="12:12" ht="14.25" customHeight="1">
      <c r="L790" s="2"/>
    </row>
    <row r="791" spans="12:12" ht="14.25" customHeight="1">
      <c r="L791" s="2"/>
    </row>
    <row r="792" spans="12:12" ht="14.25" customHeight="1">
      <c r="L792" s="2"/>
    </row>
    <row r="793" spans="12:12" ht="14.25" customHeight="1">
      <c r="L793" s="2"/>
    </row>
    <row r="794" spans="12:12" ht="14.25" customHeight="1">
      <c r="L794" s="2"/>
    </row>
    <row r="795" spans="12:12" ht="14.25" customHeight="1">
      <c r="L795" s="2"/>
    </row>
    <row r="796" spans="12:12" ht="14.25" customHeight="1">
      <c r="L796" s="2"/>
    </row>
    <row r="797" spans="12:12" ht="14.25" customHeight="1">
      <c r="L797" s="2"/>
    </row>
    <row r="798" spans="12:12" ht="14.25" customHeight="1">
      <c r="L798" s="2"/>
    </row>
    <row r="799" spans="12:12" ht="14.25" customHeight="1">
      <c r="L799" s="2"/>
    </row>
    <row r="800" spans="12:12" ht="14.25" customHeight="1">
      <c r="L800" s="2"/>
    </row>
    <row r="801" spans="12:12" ht="14.25" customHeight="1">
      <c r="L801" s="2"/>
    </row>
    <row r="802" spans="12:12" ht="14.25" customHeight="1">
      <c r="L802" s="2"/>
    </row>
    <row r="803" spans="12:12" ht="14.25" customHeight="1">
      <c r="L803" s="2"/>
    </row>
    <row r="804" spans="12:12" ht="14.25" customHeight="1">
      <c r="L804" s="2"/>
    </row>
    <row r="805" spans="12:12" ht="14.25" customHeight="1">
      <c r="L805" s="2"/>
    </row>
    <row r="806" spans="12:12" ht="14.25" customHeight="1">
      <c r="L806" s="2"/>
    </row>
    <row r="807" spans="12:12" ht="14.25" customHeight="1">
      <c r="L807" s="2"/>
    </row>
    <row r="808" spans="12:12" ht="14.25" customHeight="1">
      <c r="L808" s="2"/>
    </row>
    <row r="809" spans="12:12" ht="14.25" customHeight="1">
      <c r="L809" s="2"/>
    </row>
    <row r="810" spans="12:12" ht="14.25" customHeight="1">
      <c r="L810" s="2"/>
    </row>
    <row r="811" spans="12:12" ht="14.25" customHeight="1">
      <c r="L811" s="2"/>
    </row>
    <row r="812" spans="12:12" ht="14.25" customHeight="1">
      <c r="L812" s="2"/>
    </row>
    <row r="813" spans="12:12" ht="14.25" customHeight="1">
      <c r="L813" s="2"/>
    </row>
    <row r="814" spans="12:12" ht="14.25" customHeight="1">
      <c r="L814" s="2"/>
    </row>
    <row r="815" spans="12:12" ht="14.25" customHeight="1">
      <c r="L815" s="2"/>
    </row>
    <row r="816" spans="12:12" ht="14.25" customHeight="1">
      <c r="L816" s="2"/>
    </row>
    <row r="817" spans="12:12" ht="14.25" customHeight="1">
      <c r="L817" s="2"/>
    </row>
    <row r="818" spans="12:12" ht="14.25" customHeight="1">
      <c r="L818" s="2"/>
    </row>
    <row r="819" spans="12:12" ht="14.25" customHeight="1">
      <c r="L819" s="2"/>
    </row>
    <row r="820" spans="12:12" ht="14.25" customHeight="1">
      <c r="L820" s="2"/>
    </row>
    <row r="821" spans="12:12" ht="14.25" customHeight="1">
      <c r="L821" s="2"/>
    </row>
    <row r="822" spans="12:12" ht="14.25" customHeight="1">
      <c r="L822" s="2"/>
    </row>
    <row r="823" spans="12:12" ht="14.25" customHeight="1">
      <c r="L823" s="2"/>
    </row>
    <row r="824" spans="12:12" ht="14.25" customHeight="1">
      <c r="L824" s="2"/>
    </row>
    <row r="825" spans="12:12" ht="14.25" customHeight="1">
      <c r="L825" s="2"/>
    </row>
    <row r="826" spans="12:12" ht="14.25" customHeight="1">
      <c r="L826" s="2"/>
    </row>
    <row r="827" spans="12:12" ht="14.25" customHeight="1">
      <c r="L827" s="2"/>
    </row>
    <row r="828" spans="12:12" ht="14.25" customHeight="1">
      <c r="L828" s="2"/>
    </row>
    <row r="829" spans="12:12" ht="14.25" customHeight="1">
      <c r="L829" s="2"/>
    </row>
    <row r="830" spans="12:12" ht="14.25" customHeight="1">
      <c r="L830" s="2"/>
    </row>
    <row r="831" spans="12:12" ht="14.25" customHeight="1">
      <c r="L831" s="2"/>
    </row>
    <row r="832" spans="12:12" ht="14.25" customHeight="1">
      <c r="L832" s="2"/>
    </row>
    <row r="833" spans="12:12" ht="14.25" customHeight="1">
      <c r="L833" s="2"/>
    </row>
    <row r="834" spans="12:12" ht="14.25" customHeight="1">
      <c r="L834" s="2"/>
    </row>
    <row r="835" spans="12:12" ht="14.25" customHeight="1">
      <c r="L835" s="2"/>
    </row>
    <row r="836" spans="12:12" ht="14.25" customHeight="1">
      <c r="L836" s="2"/>
    </row>
    <row r="837" spans="12:12" ht="14.25" customHeight="1">
      <c r="L837" s="2"/>
    </row>
    <row r="838" spans="12:12" ht="14.25" customHeight="1">
      <c r="L838" s="2"/>
    </row>
    <row r="839" spans="12:12" ht="14.25" customHeight="1">
      <c r="L839" s="2"/>
    </row>
    <row r="840" spans="12:12" ht="14.25" customHeight="1">
      <c r="L840" s="2"/>
    </row>
    <row r="841" spans="12:12" ht="14.25" customHeight="1">
      <c r="L841" s="2"/>
    </row>
    <row r="842" spans="12:12" ht="14.25" customHeight="1">
      <c r="L842" s="2"/>
    </row>
    <row r="843" spans="12:12" ht="14.25" customHeight="1">
      <c r="L843" s="2"/>
    </row>
    <row r="844" spans="12:12" ht="14.25" customHeight="1">
      <c r="L844" s="2"/>
    </row>
    <row r="845" spans="12:12" ht="14.25" customHeight="1">
      <c r="L845" s="2"/>
    </row>
    <row r="846" spans="12:12" ht="14.25" customHeight="1">
      <c r="L846" s="2"/>
    </row>
    <row r="847" spans="12:12" ht="14.25" customHeight="1">
      <c r="L847" s="2"/>
    </row>
    <row r="848" spans="12:12" ht="14.25" customHeight="1">
      <c r="L848" s="2"/>
    </row>
    <row r="849" spans="12:12" ht="14.25" customHeight="1">
      <c r="L849" s="2"/>
    </row>
    <row r="850" spans="12:12" ht="14.25" customHeight="1">
      <c r="L850" s="2"/>
    </row>
    <row r="851" spans="12:12" ht="14.25" customHeight="1">
      <c r="L851" s="2"/>
    </row>
    <row r="852" spans="12:12" ht="14.25" customHeight="1">
      <c r="L852" s="2"/>
    </row>
    <row r="853" spans="12:12" ht="14.25" customHeight="1">
      <c r="L853" s="2"/>
    </row>
    <row r="854" spans="12:12" ht="14.25" customHeight="1">
      <c r="L854" s="2"/>
    </row>
    <row r="855" spans="12:12" ht="14.25" customHeight="1">
      <c r="L855" s="2"/>
    </row>
    <row r="856" spans="12:12" ht="14.25" customHeight="1">
      <c r="L856" s="2"/>
    </row>
    <row r="857" spans="12:12" ht="14.25" customHeight="1">
      <c r="L857" s="2"/>
    </row>
    <row r="858" spans="12:12" ht="14.25" customHeight="1">
      <c r="L858" s="2"/>
    </row>
    <row r="859" spans="12:12" ht="14.25" customHeight="1">
      <c r="L859" s="2"/>
    </row>
    <row r="860" spans="12:12" ht="14.25" customHeight="1">
      <c r="L860" s="2"/>
    </row>
    <row r="861" spans="12:12" ht="14.25" customHeight="1">
      <c r="L861" s="2"/>
    </row>
    <row r="862" spans="12:12" ht="14.25" customHeight="1">
      <c r="L862" s="2"/>
    </row>
    <row r="863" spans="12:12" ht="14.25" customHeight="1">
      <c r="L863" s="2"/>
    </row>
    <row r="864" spans="12:12" ht="14.25" customHeight="1">
      <c r="L864" s="2"/>
    </row>
    <row r="865" spans="12:12" ht="14.25" customHeight="1">
      <c r="L865" s="2"/>
    </row>
    <row r="866" spans="12:12" ht="14.25" customHeight="1">
      <c r="L866" s="2"/>
    </row>
    <row r="867" spans="12:12" ht="14.25" customHeight="1">
      <c r="L867" s="2"/>
    </row>
    <row r="868" spans="12:12" ht="14.25" customHeight="1">
      <c r="L868" s="2"/>
    </row>
    <row r="869" spans="12:12" ht="14.25" customHeight="1">
      <c r="L869" s="2"/>
    </row>
    <row r="870" spans="12:12" ht="14.25" customHeight="1">
      <c r="L870" s="2"/>
    </row>
    <row r="871" spans="12:12" ht="14.25" customHeight="1">
      <c r="L871" s="2"/>
    </row>
    <row r="872" spans="12:12" ht="14.25" customHeight="1">
      <c r="L872" s="2"/>
    </row>
    <row r="873" spans="12:12" ht="14.25" customHeight="1">
      <c r="L873" s="2"/>
    </row>
    <row r="874" spans="12:12" ht="14.25" customHeight="1">
      <c r="L874" s="2"/>
    </row>
    <row r="875" spans="12:12" ht="14.25" customHeight="1">
      <c r="L875" s="2"/>
    </row>
    <row r="876" spans="12:12" ht="14.25" customHeight="1">
      <c r="L876" s="2"/>
    </row>
    <row r="877" spans="12:12" ht="14.25" customHeight="1">
      <c r="L877" s="2"/>
    </row>
    <row r="878" spans="12:12" ht="14.25" customHeight="1">
      <c r="L878" s="2"/>
    </row>
    <row r="879" spans="12:12" ht="14.25" customHeight="1">
      <c r="L879" s="2"/>
    </row>
    <row r="880" spans="12:12" ht="14.25" customHeight="1">
      <c r="L880" s="2"/>
    </row>
    <row r="881" spans="12:12" ht="14.25" customHeight="1">
      <c r="L881" s="2"/>
    </row>
    <row r="882" spans="12:12" ht="14.25" customHeight="1">
      <c r="L882" s="2"/>
    </row>
    <row r="883" spans="12:12" ht="14.25" customHeight="1">
      <c r="L883" s="2"/>
    </row>
    <row r="884" spans="12:12" ht="14.25" customHeight="1">
      <c r="L884" s="2"/>
    </row>
    <row r="885" spans="12:12" ht="14.25" customHeight="1">
      <c r="L885" s="2"/>
    </row>
    <row r="886" spans="12:12" ht="14.25" customHeight="1">
      <c r="L886" s="2"/>
    </row>
    <row r="887" spans="12:12" ht="14.25" customHeight="1">
      <c r="L887" s="2"/>
    </row>
    <row r="888" spans="12:12" ht="14.25" customHeight="1">
      <c r="L888" s="2"/>
    </row>
    <row r="889" spans="12:12" ht="14.25" customHeight="1">
      <c r="L889" s="2"/>
    </row>
    <row r="890" spans="12:12" ht="14.25" customHeight="1">
      <c r="L890" s="2"/>
    </row>
    <row r="891" spans="12:12" ht="14.25" customHeight="1">
      <c r="L891" s="2"/>
    </row>
    <row r="892" spans="12:12" ht="14.25" customHeight="1">
      <c r="L892" s="2"/>
    </row>
    <row r="893" spans="12:12" ht="14.25" customHeight="1">
      <c r="L893" s="2"/>
    </row>
    <row r="894" spans="12:12" ht="14.25" customHeight="1">
      <c r="L894" s="2"/>
    </row>
    <row r="895" spans="12:12" ht="14.25" customHeight="1">
      <c r="L895" s="2"/>
    </row>
    <row r="896" spans="12:12" ht="14.25" customHeight="1">
      <c r="L896" s="2"/>
    </row>
    <row r="897" spans="12:12" ht="14.25" customHeight="1">
      <c r="L897" s="2"/>
    </row>
    <row r="898" spans="12:12" ht="14.25" customHeight="1">
      <c r="L898" s="2"/>
    </row>
    <row r="899" spans="12:12" ht="14.25" customHeight="1">
      <c r="L899" s="2"/>
    </row>
    <row r="900" spans="12:12" ht="14.25" customHeight="1">
      <c r="L900" s="2"/>
    </row>
    <row r="901" spans="12:12" ht="14.25" customHeight="1">
      <c r="L901" s="2"/>
    </row>
    <row r="902" spans="12:12" ht="14.25" customHeight="1">
      <c r="L902" s="2"/>
    </row>
    <row r="903" spans="12:12" ht="14.25" customHeight="1">
      <c r="L903" s="2"/>
    </row>
    <row r="904" spans="12:12" ht="14.25" customHeight="1">
      <c r="L904" s="2"/>
    </row>
    <row r="905" spans="12:12" ht="14.25" customHeight="1">
      <c r="L905" s="2"/>
    </row>
    <row r="906" spans="12:12" ht="14.25" customHeight="1">
      <c r="L906" s="2"/>
    </row>
    <row r="907" spans="12:12" ht="14.25" customHeight="1">
      <c r="L907" s="2"/>
    </row>
    <row r="908" spans="12:12" ht="14.25" customHeight="1">
      <c r="L908" s="2"/>
    </row>
    <row r="909" spans="12:12" ht="14.25" customHeight="1">
      <c r="L909" s="2"/>
    </row>
    <row r="910" spans="12:12" ht="14.25" customHeight="1">
      <c r="L910" s="2"/>
    </row>
    <row r="911" spans="12:12" ht="14.25" customHeight="1">
      <c r="L911" s="2"/>
    </row>
    <row r="912" spans="12:12" ht="14.25" customHeight="1">
      <c r="L912" s="2"/>
    </row>
    <row r="913" spans="12:12" ht="14.25" customHeight="1">
      <c r="L913" s="2"/>
    </row>
    <row r="914" spans="12:12" ht="14.25" customHeight="1">
      <c r="L914" s="2"/>
    </row>
    <row r="915" spans="12:12" ht="14.25" customHeight="1">
      <c r="L915" s="2"/>
    </row>
    <row r="916" spans="12:12" ht="14.25" customHeight="1">
      <c r="L916" s="2"/>
    </row>
    <row r="917" spans="12:12" ht="14.25" customHeight="1">
      <c r="L917" s="2"/>
    </row>
    <row r="918" spans="12:12" ht="14.25" customHeight="1">
      <c r="L918" s="2"/>
    </row>
    <row r="919" spans="12:12" ht="14.25" customHeight="1">
      <c r="L919" s="2"/>
    </row>
    <row r="920" spans="12:12" ht="14.25" customHeight="1">
      <c r="L920" s="2"/>
    </row>
    <row r="921" spans="12:12" ht="14.25" customHeight="1">
      <c r="L921" s="2"/>
    </row>
    <row r="922" spans="12:12" ht="14.25" customHeight="1">
      <c r="L922" s="2"/>
    </row>
    <row r="923" spans="12:12" ht="14.25" customHeight="1">
      <c r="L923" s="2"/>
    </row>
    <row r="924" spans="12:12" ht="14.25" customHeight="1">
      <c r="L924" s="2"/>
    </row>
    <row r="925" spans="12:12" ht="14.25" customHeight="1">
      <c r="L925" s="2"/>
    </row>
    <row r="926" spans="12:12" ht="14.25" customHeight="1">
      <c r="L926" s="2"/>
    </row>
    <row r="927" spans="12:12" ht="14.25" customHeight="1">
      <c r="L927" s="2"/>
    </row>
    <row r="928" spans="12:12" ht="14.25" customHeight="1">
      <c r="L928" s="2"/>
    </row>
    <row r="929" spans="12:12" ht="14.25" customHeight="1">
      <c r="L929" s="2"/>
    </row>
    <row r="930" spans="12:12" ht="14.25" customHeight="1">
      <c r="L930" s="2"/>
    </row>
    <row r="931" spans="12:12" ht="14.25" customHeight="1">
      <c r="L931" s="2"/>
    </row>
    <row r="932" spans="12:12" ht="14.25" customHeight="1">
      <c r="L932" s="2"/>
    </row>
    <row r="933" spans="12:12" ht="14.25" customHeight="1">
      <c r="L933" s="2"/>
    </row>
    <row r="934" spans="12:12" ht="14.25" customHeight="1">
      <c r="L934" s="2"/>
    </row>
    <row r="935" spans="12:12" ht="14.25" customHeight="1">
      <c r="L935" s="2"/>
    </row>
    <row r="936" spans="12:12" ht="14.25" customHeight="1">
      <c r="L936" s="2"/>
    </row>
    <row r="937" spans="12:12" ht="14.25" customHeight="1">
      <c r="L937" s="2"/>
    </row>
    <row r="938" spans="12:12" ht="14.25" customHeight="1">
      <c r="L938" s="2"/>
    </row>
    <row r="939" spans="12:12" ht="14.25" customHeight="1">
      <c r="L939" s="2"/>
    </row>
    <row r="940" spans="12:12" ht="14.25" customHeight="1">
      <c r="L940" s="2"/>
    </row>
    <row r="941" spans="12:12" ht="14.25" customHeight="1">
      <c r="L941" s="2"/>
    </row>
    <row r="942" spans="12:12" ht="14.25" customHeight="1">
      <c r="L942" s="2"/>
    </row>
    <row r="943" spans="12:12" ht="14.25" customHeight="1">
      <c r="L943" s="2"/>
    </row>
    <row r="944" spans="12:12" ht="14.25" customHeight="1">
      <c r="L944" s="2"/>
    </row>
    <row r="945" spans="12:12" ht="14.25" customHeight="1">
      <c r="L945" s="2"/>
    </row>
    <row r="946" spans="12:12" ht="14.25" customHeight="1">
      <c r="L946" s="2"/>
    </row>
    <row r="947" spans="12:12" ht="14.25" customHeight="1">
      <c r="L947" s="2"/>
    </row>
    <row r="948" spans="12:12" ht="14.25" customHeight="1">
      <c r="L948" s="2"/>
    </row>
    <row r="949" spans="12:12" ht="14.25" customHeight="1">
      <c r="L949" s="2"/>
    </row>
    <row r="950" spans="12:12" ht="14.25" customHeight="1">
      <c r="L950" s="2"/>
    </row>
    <row r="951" spans="12:12" ht="14.25" customHeight="1">
      <c r="L951" s="2"/>
    </row>
    <row r="952" spans="12:12" ht="14.25" customHeight="1">
      <c r="L952" s="2"/>
    </row>
    <row r="953" spans="12:12" ht="14.25" customHeight="1">
      <c r="L953" s="2"/>
    </row>
    <row r="954" spans="12:12" ht="14.25" customHeight="1">
      <c r="L954" s="2"/>
    </row>
    <row r="955" spans="12:12" ht="14.25" customHeight="1">
      <c r="L955" s="2"/>
    </row>
    <row r="956" spans="12:12" ht="14.25" customHeight="1">
      <c r="L956" s="2"/>
    </row>
    <row r="957" spans="12:12" ht="14.25" customHeight="1">
      <c r="L957" s="2"/>
    </row>
    <row r="958" spans="12:12" ht="14.25" customHeight="1">
      <c r="L958" s="2"/>
    </row>
    <row r="959" spans="12:12" ht="14.25" customHeight="1">
      <c r="L959" s="2"/>
    </row>
    <row r="960" spans="12:12" ht="14.25" customHeight="1">
      <c r="L960" s="2"/>
    </row>
    <row r="961" spans="12:12" ht="14.25" customHeight="1">
      <c r="L961" s="2"/>
    </row>
    <row r="962" spans="12:12" ht="14.25" customHeight="1">
      <c r="L962" s="2"/>
    </row>
    <row r="963" spans="12:12" ht="14.25" customHeight="1">
      <c r="L963" s="2"/>
    </row>
    <row r="964" spans="12:12" ht="14.25" customHeight="1">
      <c r="L964" s="2"/>
    </row>
    <row r="965" spans="12:12" ht="14.25" customHeight="1">
      <c r="L965" s="2"/>
    </row>
    <row r="966" spans="12:12" ht="14.25" customHeight="1">
      <c r="L966" s="2"/>
    </row>
    <row r="967" spans="12:12" ht="14.25" customHeight="1">
      <c r="L967" s="2"/>
    </row>
    <row r="968" spans="12:12" ht="14.25" customHeight="1">
      <c r="L968" s="2"/>
    </row>
    <row r="969" spans="12:12" ht="14.25" customHeight="1">
      <c r="L969" s="2"/>
    </row>
    <row r="970" spans="12:12" ht="14.25" customHeight="1">
      <c r="L970" s="2"/>
    </row>
    <row r="971" spans="12:12" ht="14.25" customHeight="1">
      <c r="L971" s="2"/>
    </row>
    <row r="972" spans="12:12" ht="14.25" customHeight="1">
      <c r="L972" s="2"/>
    </row>
    <row r="973" spans="12:12" ht="14.25" customHeight="1">
      <c r="L973" s="2"/>
    </row>
    <row r="974" spans="12:12" ht="14.25" customHeight="1">
      <c r="L974" s="2"/>
    </row>
    <row r="975" spans="12:12" ht="14.25" customHeight="1">
      <c r="L975" s="2"/>
    </row>
    <row r="976" spans="12:12" ht="14.25" customHeight="1">
      <c r="L976" s="2"/>
    </row>
    <row r="977" spans="12:12" ht="14.25" customHeight="1">
      <c r="L977" s="2"/>
    </row>
    <row r="978" spans="12:12" ht="14.25" customHeight="1">
      <c r="L978" s="2"/>
    </row>
    <row r="979" spans="12:12" ht="14.25" customHeight="1">
      <c r="L979" s="2"/>
    </row>
    <row r="980" spans="12:12" ht="14.25" customHeight="1">
      <c r="L980" s="2"/>
    </row>
    <row r="981" spans="12:12" ht="14.25" customHeight="1">
      <c r="L981" s="2"/>
    </row>
    <row r="982" spans="12:12" ht="14.25" customHeight="1">
      <c r="L982" s="2"/>
    </row>
    <row r="983" spans="12:12" ht="14.25" customHeight="1">
      <c r="L983" s="2"/>
    </row>
    <row r="984" spans="12:12" ht="14.25" customHeight="1">
      <c r="L984" s="2"/>
    </row>
    <row r="985" spans="12:12" ht="14.25" customHeight="1">
      <c r="L985" s="2"/>
    </row>
    <row r="986" spans="12:12" ht="14.25" customHeight="1">
      <c r="L986" s="2"/>
    </row>
    <row r="987" spans="12:12" ht="14.25" customHeight="1">
      <c r="L987" s="2"/>
    </row>
    <row r="988" spans="12:12" ht="14.25" customHeight="1">
      <c r="L988" s="2"/>
    </row>
    <row r="989" spans="12:12" ht="14.25" customHeight="1">
      <c r="L989" s="2"/>
    </row>
    <row r="990" spans="12:12" ht="14.25" customHeight="1">
      <c r="L990" s="2"/>
    </row>
    <row r="991" spans="12:12" ht="14.25" customHeight="1">
      <c r="L991" s="2"/>
    </row>
    <row r="992" spans="12:12" ht="14.25" customHeight="1">
      <c r="L992" s="2"/>
    </row>
    <row r="993" spans="12:12" ht="14.25" customHeight="1">
      <c r="L993" s="2"/>
    </row>
    <row r="994" spans="12:12" ht="14.25" customHeight="1">
      <c r="L994" s="2"/>
    </row>
    <row r="995" spans="12:12" ht="14.25" customHeight="1">
      <c r="L995" s="2"/>
    </row>
    <row r="996" spans="12:12" ht="14.25" customHeight="1">
      <c r="L996" s="2"/>
    </row>
    <row r="997" spans="12:12" ht="14.25" customHeight="1">
      <c r="L997" s="2"/>
    </row>
    <row r="998" spans="12:12" ht="14.25" customHeight="1">
      <c r="L998" s="2"/>
    </row>
    <row r="999" spans="12:12" ht="14.25" customHeight="1">
      <c r="L999" s="2"/>
    </row>
    <row r="1000" spans="12:12" ht="14.25" customHeight="1">
      <c r="L1000" s="2"/>
    </row>
  </sheetData>
  <mergeCells count="21">
    <mergeCell ref="A1:L1"/>
    <mergeCell ref="A3:L3"/>
    <mergeCell ref="A5:L5"/>
    <mergeCell ref="A64:L64"/>
    <mergeCell ref="A66:L66"/>
    <mergeCell ref="A68:L68"/>
    <mergeCell ref="A124:L124"/>
    <mergeCell ref="A241:L241"/>
    <mergeCell ref="A243:L243"/>
    <mergeCell ref="A245:L245"/>
    <mergeCell ref="A300:L300"/>
    <mergeCell ref="A303:L303"/>
    <mergeCell ref="A305:L305"/>
    <mergeCell ref="A307:L307"/>
    <mergeCell ref="A126:L126"/>
    <mergeCell ref="A180:L180"/>
    <mergeCell ref="A182:L182"/>
    <mergeCell ref="A184:L184"/>
    <mergeCell ref="A186:L186"/>
    <mergeCell ref="A238:L238"/>
    <mergeCell ref="A239:L239"/>
  </mergeCells>
  <pageMargins left="0.70866141732283472" right="0.70866141732283472" top="0.74803149606299213" bottom="0.74803149606299213" header="0" footer="0"/>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A1:M1000"/>
  <sheetViews>
    <sheetView workbookViewId="0">
      <selection activeCell="A115" sqref="A115"/>
    </sheetView>
  </sheetViews>
  <sheetFormatPr defaultColWidth="14.453125" defaultRowHeight="15" customHeight="1"/>
  <cols>
    <col min="1" max="2" width="17.36328125" customWidth="1"/>
    <col min="3" max="3" width="27.453125" customWidth="1"/>
    <col min="4" max="4" width="13.453125" customWidth="1"/>
    <col min="5" max="5" width="8.6328125" customWidth="1"/>
    <col min="6" max="12" width="13" customWidth="1"/>
    <col min="13" max="26" width="8.6328125" customWidth="1"/>
  </cols>
  <sheetData>
    <row r="1" spans="1:13" ht="14.25" customHeight="1">
      <c r="A1" s="72" t="str">
        <f>+'PC expenditure 20-21'!A1</f>
        <v>Great Oakley Parish Council</v>
      </c>
      <c r="D1" s="73"/>
      <c r="E1" s="4"/>
      <c r="F1" s="2">
        <v>1</v>
      </c>
      <c r="G1" s="2">
        <v>2</v>
      </c>
      <c r="H1" s="2">
        <v>3</v>
      </c>
      <c r="I1" s="2">
        <v>4</v>
      </c>
      <c r="J1" s="2">
        <v>5</v>
      </c>
      <c r="K1" s="2">
        <v>6</v>
      </c>
      <c r="L1" s="2">
        <v>7</v>
      </c>
      <c r="M1" s="2">
        <v>8</v>
      </c>
    </row>
    <row r="2" spans="1:13" ht="14.25" customHeight="1">
      <c r="A2" s="74" t="s">
        <v>159</v>
      </c>
      <c r="B2" s="74"/>
      <c r="C2" s="74" t="s">
        <v>160</v>
      </c>
      <c r="D2" s="75" t="s">
        <v>161</v>
      </c>
      <c r="E2" s="2" t="s">
        <v>162</v>
      </c>
      <c r="F2" s="2" t="s">
        <v>163</v>
      </c>
      <c r="G2" s="2" t="s">
        <v>164</v>
      </c>
      <c r="H2" s="2">
        <v>106</v>
      </c>
      <c r="I2" s="2" t="s">
        <v>341</v>
      </c>
      <c r="J2" s="2" t="s">
        <v>167</v>
      </c>
      <c r="K2" s="2" t="s">
        <v>342</v>
      </c>
      <c r="L2" s="2" t="s">
        <v>343</v>
      </c>
    </row>
    <row r="3" spans="1:13" ht="14.25" customHeight="1">
      <c r="A3" s="184">
        <v>44295</v>
      </c>
      <c r="B3" s="76"/>
      <c r="C3" s="77" t="s">
        <v>163</v>
      </c>
      <c r="D3" s="185">
        <v>13448</v>
      </c>
      <c r="E3" s="2">
        <v>1</v>
      </c>
      <c r="F3" s="6">
        <v>13310</v>
      </c>
      <c r="G3" s="6">
        <v>138</v>
      </c>
      <c r="H3" s="6">
        <v>0</v>
      </c>
      <c r="I3" s="6">
        <f t="shared" ref="I3:L3" si="0">IF($E3=I$1,+$D3,0)</f>
        <v>0</v>
      </c>
      <c r="J3" s="6">
        <f t="shared" si="0"/>
        <v>0</v>
      </c>
      <c r="K3" s="6">
        <f t="shared" si="0"/>
        <v>0</v>
      </c>
      <c r="L3" s="6">
        <f t="shared" si="0"/>
        <v>0</v>
      </c>
    </row>
    <row r="4" spans="1:13" ht="14.25" customHeight="1">
      <c r="A4" s="184">
        <v>44298</v>
      </c>
      <c r="B4" s="76"/>
      <c r="C4" s="76" t="s">
        <v>167</v>
      </c>
      <c r="D4" s="185">
        <v>2834.54</v>
      </c>
      <c r="E4" s="2">
        <v>5</v>
      </c>
      <c r="F4" s="6">
        <f t="shared" ref="F4:L4" si="1">IF($E4=F$1,+$D4,0)</f>
        <v>0</v>
      </c>
      <c r="G4" s="6">
        <f t="shared" si="1"/>
        <v>0</v>
      </c>
      <c r="H4" s="6">
        <f t="shared" si="1"/>
        <v>0</v>
      </c>
      <c r="I4" s="6">
        <f t="shared" si="1"/>
        <v>0</v>
      </c>
      <c r="J4" s="6">
        <f t="shared" si="1"/>
        <v>2834.54</v>
      </c>
      <c r="K4" s="6">
        <f t="shared" si="1"/>
        <v>0</v>
      </c>
      <c r="L4" s="6">
        <f t="shared" si="1"/>
        <v>0</v>
      </c>
    </row>
    <row r="5" spans="1:13" ht="14.25" customHeight="1">
      <c r="A5" s="184">
        <v>44310</v>
      </c>
      <c r="B5" s="77"/>
      <c r="C5" s="77" t="s">
        <v>180</v>
      </c>
      <c r="D5" s="185">
        <v>160</v>
      </c>
      <c r="E5" s="2">
        <v>7</v>
      </c>
      <c r="F5" s="6">
        <f t="shared" ref="F5:L5" si="2">IF($E5=F$1,+$D5,0)</f>
        <v>0</v>
      </c>
      <c r="G5" s="6">
        <f t="shared" si="2"/>
        <v>0</v>
      </c>
      <c r="H5" s="6">
        <f t="shared" si="2"/>
        <v>0</v>
      </c>
      <c r="I5" s="6">
        <f t="shared" si="2"/>
        <v>0</v>
      </c>
      <c r="J5" s="6">
        <f t="shared" si="2"/>
        <v>0</v>
      </c>
      <c r="K5" s="6">
        <f t="shared" si="2"/>
        <v>0</v>
      </c>
      <c r="L5" s="6">
        <f t="shared" si="2"/>
        <v>160</v>
      </c>
    </row>
    <row r="6" spans="1:13" ht="14.25" customHeight="1">
      <c r="A6" s="79">
        <v>44370</v>
      </c>
      <c r="B6" s="79"/>
      <c r="C6" s="81" t="s">
        <v>344</v>
      </c>
      <c r="D6" s="12">
        <v>529.79999999999995</v>
      </c>
      <c r="E6" s="2">
        <v>6</v>
      </c>
      <c r="F6" s="6">
        <f t="shared" ref="F6:L6" si="3">IF($E6=F$1,+$D6,0)</f>
        <v>0</v>
      </c>
      <c r="G6" s="6">
        <f t="shared" si="3"/>
        <v>0</v>
      </c>
      <c r="H6" s="6">
        <f t="shared" si="3"/>
        <v>0</v>
      </c>
      <c r="I6" s="6">
        <f t="shared" si="3"/>
        <v>0</v>
      </c>
      <c r="J6" s="6">
        <f t="shared" si="3"/>
        <v>0</v>
      </c>
      <c r="K6" s="6">
        <f t="shared" si="3"/>
        <v>529.79999999999995</v>
      </c>
      <c r="L6" s="6">
        <f t="shared" si="3"/>
        <v>0</v>
      </c>
    </row>
    <row r="7" spans="1:13" ht="14.25" customHeight="1">
      <c r="A7" s="79">
        <v>44403</v>
      </c>
      <c r="B7" s="184"/>
      <c r="C7" s="5" t="s">
        <v>165</v>
      </c>
      <c r="D7" s="12">
        <v>50</v>
      </c>
      <c r="E7" s="2">
        <v>7</v>
      </c>
      <c r="F7" s="6">
        <f t="shared" ref="F7:L7" si="4">IF($E7=F$1,+$D7,0)</f>
        <v>0</v>
      </c>
      <c r="G7" s="6">
        <f t="shared" si="4"/>
        <v>0</v>
      </c>
      <c r="H7" s="6">
        <f t="shared" si="4"/>
        <v>0</v>
      </c>
      <c r="I7" s="6">
        <f t="shared" si="4"/>
        <v>0</v>
      </c>
      <c r="J7" s="6">
        <f t="shared" si="4"/>
        <v>0</v>
      </c>
      <c r="K7" s="6">
        <f t="shared" si="4"/>
        <v>0</v>
      </c>
      <c r="L7" s="6">
        <f t="shared" si="4"/>
        <v>50</v>
      </c>
    </row>
    <row r="8" spans="1:13" ht="14.25" customHeight="1">
      <c r="A8" s="80">
        <v>44403</v>
      </c>
      <c r="B8" s="80"/>
      <c r="C8" s="82" t="s">
        <v>165</v>
      </c>
      <c r="D8" s="12">
        <v>75</v>
      </c>
      <c r="E8" s="2">
        <v>7</v>
      </c>
      <c r="F8" s="6">
        <f t="shared" ref="F8:L8" si="5">IF($E8=F$1,+$D8,0)</f>
        <v>0</v>
      </c>
      <c r="G8" s="6">
        <f t="shared" si="5"/>
        <v>0</v>
      </c>
      <c r="H8" s="6">
        <f t="shared" si="5"/>
        <v>0</v>
      </c>
      <c r="I8" s="6">
        <f t="shared" si="5"/>
        <v>0</v>
      </c>
      <c r="J8" s="6">
        <f t="shared" si="5"/>
        <v>0</v>
      </c>
      <c r="K8" s="6">
        <f t="shared" si="5"/>
        <v>0</v>
      </c>
      <c r="L8" s="6">
        <f t="shared" si="5"/>
        <v>75</v>
      </c>
    </row>
    <row r="9" spans="1:13" ht="14.25" customHeight="1">
      <c r="A9" s="80">
        <v>44449</v>
      </c>
      <c r="B9" s="80"/>
      <c r="C9" s="83" t="s">
        <v>165</v>
      </c>
      <c r="D9" s="12">
        <v>100</v>
      </c>
      <c r="E9" s="2">
        <v>7</v>
      </c>
      <c r="F9" s="6">
        <f t="shared" ref="F9:L9" si="6">IF($E9=F$1,+$D9,0)</f>
        <v>0</v>
      </c>
      <c r="G9" s="6">
        <f t="shared" si="6"/>
        <v>0</v>
      </c>
      <c r="H9" s="6">
        <f t="shared" si="6"/>
        <v>0</v>
      </c>
      <c r="I9" s="6">
        <f t="shared" si="6"/>
        <v>0</v>
      </c>
      <c r="J9" s="6">
        <f t="shared" si="6"/>
        <v>0</v>
      </c>
      <c r="K9" s="6">
        <f t="shared" si="6"/>
        <v>0</v>
      </c>
      <c r="L9" s="6">
        <f t="shared" si="6"/>
        <v>100</v>
      </c>
    </row>
    <row r="10" spans="1:13" ht="14.25" customHeight="1">
      <c r="A10" s="80">
        <v>44449</v>
      </c>
      <c r="B10" s="80"/>
      <c r="C10" s="83" t="s">
        <v>165</v>
      </c>
      <c r="D10" s="12">
        <v>100</v>
      </c>
      <c r="E10" s="2">
        <v>7</v>
      </c>
      <c r="F10" s="6">
        <f t="shared" ref="F10:L10" si="7">IF($E10=F$1,+$D10,0)</f>
        <v>0</v>
      </c>
      <c r="G10" s="6">
        <f t="shared" si="7"/>
        <v>0</v>
      </c>
      <c r="H10" s="6">
        <f t="shared" si="7"/>
        <v>0</v>
      </c>
      <c r="I10" s="6">
        <f t="shared" si="7"/>
        <v>0</v>
      </c>
      <c r="J10" s="6">
        <f t="shared" si="7"/>
        <v>0</v>
      </c>
      <c r="K10" s="6">
        <f t="shared" si="7"/>
        <v>0</v>
      </c>
      <c r="L10" s="6">
        <f t="shared" si="7"/>
        <v>100</v>
      </c>
    </row>
    <row r="11" spans="1:13" ht="14.25" customHeight="1">
      <c r="A11" s="80">
        <v>44466</v>
      </c>
      <c r="B11" s="80"/>
      <c r="C11" s="5" t="s">
        <v>165</v>
      </c>
      <c r="D11" s="12">
        <v>75</v>
      </c>
      <c r="E11" s="2">
        <v>7</v>
      </c>
      <c r="F11" s="6">
        <f t="shared" ref="F11:L11" si="8">IF($E11=F$1,+$D11,0)</f>
        <v>0</v>
      </c>
      <c r="G11" s="6">
        <f t="shared" si="8"/>
        <v>0</v>
      </c>
      <c r="H11" s="6">
        <f t="shared" si="8"/>
        <v>0</v>
      </c>
      <c r="I11" s="6">
        <f t="shared" si="8"/>
        <v>0</v>
      </c>
      <c r="J11" s="6">
        <f t="shared" si="8"/>
        <v>0</v>
      </c>
      <c r="K11" s="6">
        <f t="shared" si="8"/>
        <v>0</v>
      </c>
      <c r="L11" s="6">
        <f t="shared" si="8"/>
        <v>75</v>
      </c>
    </row>
    <row r="12" spans="1:13" ht="14.25" customHeight="1">
      <c r="A12" s="80">
        <v>44476</v>
      </c>
      <c r="B12" s="80"/>
      <c r="C12" s="5" t="s">
        <v>163</v>
      </c>
      <c r="D12" s="12">
        <v>13448</v>
      </c>
      <c r="E12" s="2">
        <v>1</v>
      </c>
      <c r="F12" s="6">
        <v>13310</v>
      </c>
      <c r="G12" s="6">
        <v>138</v>
      </c>
      <c r="H12" s="6">
        <f t="shared" ref="H12:L12" si="9">IF($E12=H$1,+$D12,0)</f>
        <v>0</v>
      </c>
      <c r="I12" s="6">
        <f t="shared" si="9"/>
        <v>0</v>
      </c>
      <c r="J12" s="6">
        <f t="shared" si="9"/>
        <v>0</v>
      </c>
      <c r="K12" s="6">
        <f t="shared" si="9"/>
        <v>0</v>
      </c>
      <c r="L12" s="6">
        <f t="shared" si="9"/>
        <v>0</v>
      </c>
    </row>
    <row r="13" spans="1:13" ht="14.25" customHeight="1">
      <c r="A13" s="80">
        <v>44501</v>
      </c>
      <c r="B13" s="80"/>
      <c r="C13" s="5" t="s">
        <v>165</v>
      </c>
      <c r="D13" s="12">
        <v>500</v>
      </c>
      <c r="E13" s="2">
        <v>7</v>
      </c>
      <c r="F13" s="6">
        <f t="shared" ref="F13:L13" si="10">IF($E13=F$1,+$D13,0)</f>
        <v>0</v>
      </c>
      <c r="G13" s="6">
        <f t="shared" si="10"/>
        <v>0</v>
      </c>
      <c r="H13" s="6">
        <f t="shared" si="10"/>
        <v>0</v>
      </c>
      <c r="I13" s="6">
        <f t="shared" si="10"/>
        <v>0</v>
      </c>
      <c r="J13" s="6">
        <f t="shared" si="10"/>
        <v>0</v>
      </c>
      <c r="K13" s="6">
        <f t="shared" si="10"/>
        <v>0</v>
      </c>
      <c r="L13" s="6">
        <f t="shared" si="10"/>
        <v>500</v>
      </c>
    </row>
    <row r="14" spans="1:13" ht="14.25" customHeight="1">
      <c r="A14" s="80">
        <v>44568</v>
      </c>
      <c r="B14" s="80"/>
      <c r="C14" s="186">
        <v>106</v>
      </c>
      <c r="D14" s="12">
        <v>16045</v>
      </c>
      <c r="E14" s="2">
        <v>3</v>
      </c>
      <c r="F14" s="6">
        <f t="shared" ref="F14:L14" si="11">IF($E14=F$1,+$D14,0)</f>
        <v>0</v>
      </c>
      <c r="G14" s="6">
        <f t="shared" si="11"/>
        <v>0</v>
      </c>
      <c r="H14" s="6">
        <f t="shared" si="11"/>
        <v>16045</v>
      </c>
      <c r="I14" s="6">
        <f t="shared" si="11"/>
        <v>0</v>
      </c>
      <c r="J14" s="6">
        <f t="shared" si="11"/>
        <v>0</v>
      </c>
      <c r="K14" s="6">
        <f t="shared" si="11"/>
        <v>0</v>
      </c>
      <c r="L14" s="6">
        <f t="shared" si="11"/>
        <v>0</v>
      </c>
    </row>
    <row r="15" spans="1:13" ht="14.25" customHeight="1">
      <c r="A15" s="80">
        <v>44646</v>
      </c>
      <c r="B15" s="80"/>
      <c r="C15" s="5" t="s">
        <v>165</v>
      </c>
      <c r="D15" s="12">
        <v>100</v>
      </c>
      <c r="E15" s="2">
        <v>7</v>
      </c>
      <c r="F15" s="6">
        <f t="shared" ref="F15:L15" si="12">IF($E15=F$1,+$D15,0)</f>
        <v>0</v>
      </c>
      <c r="G15" s="6">
        <f t="shared" si="12"/>
        <v>0</v>
      </c>
      <c r="H15" s="6">
        <f t="shared" si="12"/>
        <v>0</v>
      </c>
      <c r="I15" s="6">
        <f t="shared" si="12"/>
        <v>0</v>
      </c>
      <c r="J15" s="6">
        <f t="shared" si="12"/>
        <v>0</v>
      </c>
      <c r="K15" s="6">
        <f t="shared" si="12"/>
        <v>0</v>
      </c>
      <c r="L15" s="6">
        <f t="shared" si="12"/>
        <v>100</v>
      </c>
    </row>
    <row r="16" spans="1:13" ht="14.25" customHeight="1">
      <c r="A16" s="80"/>
      <c r="B16" s="80"/>
      <c r="D16" s="12"/>
      <c r="E16" s="2"/>
      <c r="F16" s="6">
        <f t="shared" ref="F16:L16" si="13">IF($E16=F$1,+$D16,0)</f>
        <v>0</v>
      </c>
      <c r="G16" s="6">
        <f t="shared" si="13"/>
        <v>0</v>
      </c>
      <c r="H16" s="6">
        <f t="shared" si="13"/>
        <v>0</v>
      </c>
      <c r="I16" s="6">
        <f t="shared" si="13"/>
        <v>0</v>
      </c>
      <c r="J16" s="6">
        <f t="shared" si="13"/>
        <v>0</v>
      </c>
      <c r="K16" s="6">
        <f t="shared" si="13"/>
        <v>0</v>
      </c>
      <c r="L16" s="6">
        <f t="shared" si="13"/>
        <v>0</v>
      </c>
    </row>
    <row r="17" spans="1:13" ht="14.25" customHeight="1">
      <c r="A17" s="80"/>
      <c r="B17" s="80"/>
      <c r="D17" s="12"/>
      <c r="E17" s="2"/>
      <c r="F17" s="6">
        <f t="shared" ref="F17:L17" si="14">IF($E17=F$1,+$D17,0)</f>
        <v>0</v>
      </c>
      <c r="G17" s="6">
        <f t="shared" si="14"/>
        <v>0</v>
      </c>
      <c r="H17" s="6">
        <f t="shared" si="14"/>
        <v>0</v>
      </c>
      <c r="I17" s="6">
        <f t="shared" si="14"/>
        <v>0</v>
      </c>
      <c r="J17" s="6">
        <f t="shared" si="14"/>
        <v>0</v>
      </c>
      <c r="K17" s="6">
        <f t="shared" si="14"/>
        <v>0</v>
      </c>
      <c r="L17" s="6">
        <f t="shared" si="14"/>
        <v>0</v>
      </c>
    </row>
    <row r="18" spans="1:13" ht="14.25" customHeight="1">
      <c r="A18" s="80"/>
      <c r="B18" s="80"/>
      <c r="D18" s="12"/>
      <c r="E18" s="2"/>
      <c r="F18" s="6">
        <f t="shared" ref="F18:L18" si="15">IF($E18=F$1,+$D18,0)</f>
        <v>0</v>
      </c>
      <c r="G18" s="6">
        <f t="shared" si="15"/>
        <v>0</v>
      </c>
      <c r="H18" s="6">
        <f t="shared" si="15"/>
        <v>0</v>
      </c>
      <c r="I18" s="6">
        <f t="shared" si="15"/>
        <v>0</v>
      </c>
      <c r="J18" s="6">
        <f t="shared" si="15"/>
        <v>0</v>
      </c>
      <c r="K18" s="6">
        <f t="shared" si="15"/>
        <v>0</v>
      </c>
      <c r="L18" s="6">
        <f t="shared" si="15"/>
        <v>0</v>
      </c>
    </row>
    <row r="19" spans="1:13" ht="14.25" customHeight="1">
      <c r="A19" s="80"/>
      <c r="B19" s="80"/>
      <c r="D19" s="12"/>
      <c r="E19" s="2"/>
      <c r="F19" s="6">
        <f t="shared" ref="F19:L19" si="16">IF($E19=F$1,+$D19,0)</f>
        <v>0</v>
      </c>
      <c r="G19" s="6">
        <f t="shared" si="16"/>
        <v>0</v>
      </c>
      <c r="H19" s="6">
        <f t="shared" si="16"/>
        <v>0</v>
      </c>
      <c r="I19" s="6">
        <f t="shared" si="16"/>
        <v>0</v>
      </c>
      <c r="J19" s="6">
        <f t="shared" si="16"/>
        <v>0</v>
      </c>
      <c r="K19" s="6">
        <f t="shared" si="16"/>
        <v>0</v>
      </c>
      <c r="L19" s="6">
        <f t="shared" si="16"/>
        <v>0</v>
      </c>
    </row>
    <row r="20" spans="1:13" ht="14.25" customHeight="1">
      <c r="A20" s="80"/>
      <c r="B20" s="80"/>
      <c r="D20" s="12"/>
      <c r="E20" s="2"/>
      <c r="F20" s="6">
        <f t="shared" ref="F20:L20" si="17">IF($E20=F$1,+$D20,0)</f>
        <v>0</v>
      </c>
      <c r="G20" s="6">
        <f t="shared" si="17"/>
        <v>0</v>
      </c>
      <c r="H20" s="6">
        <f t="shared" si="17"/>
        <v>0</v>
      </c>
      <c r="I20" s="6">
        <f t="shared" si="17"/>
        <v>0</v>
      </c>
      <c r="J20" s="6">
        <f t="shared" si="17"/>
        <v>0</v>
      </c>
      <c r="K20" s="6">
        <f t="shared" si="17"/>
        <v>0</v>
      </c>
      <c r="L20" s="6">
        <f t="shared" si="17"/>
        <v>0</v>
      </c>
    </row>
    <row r="21" spans="1:13" ht="14.25" customHeight="1">
      <c r="A21" s="80"/>
      <c r="B21" s="80"/>
      <c r="D21" s="6"/>
      <c r="E21" s="2"/>
      <c r="F21" s="6">
        <f t="shared" ref="F21:L21" si="18">IF($E21=F$1,+$D21,0)</f>
        <v>0</v>
      </c>
      <c r="G21" s="6">
        <f t="shared" si="18"/>
        <v>0</v>
      </c>
      <c r="H21" s="6">
        <f t="shared" si="18"/>
        <v>0</v>
      </c>
      <c r="I21" s="6">
        <f t="shared" si="18"/>
        <v>0</v>
      </c>
      <c r="J21" s="6">
        <f t="shared" si="18"/>
        <v>0</v>
      </c>
      <c r="K21" s="6">
        <f t="shared" si="18"/>
        <v>0</v>
      </c>
      <c r="L21" s="6">
        <f t="shared" si="18"/>
        <v>0</v>
      </c>
    </row>
    <row r="22" spans="1:13" ht="14.25" customHeight="1">
      <c r="A22" s="80"/>
      <c r="B22" s="80"/>
      <c r="D22" s="6"/>
      <c r="E22" s="2"/>
      <c r="F22" s="6">
        <f t="shared" ref="F22:L22" si="19">IF($E22=F$1,+$D22,0)</f>
        <v>0</v>
      </c>
      <c r="G22" s="6">
        <f t="shared" si="19"/>
        <v>0</v>
      </c>
      <c r="H22" s="6">
        <f t="shared" si="19"/>
        <v>0</v>
      </c>
      <c r="I22" s="6">
        <f t="shared" si="19"/>
        <v>0</v>
      </c>
      <c r="J22" s="6">
        <f t="shared" si="19"/>
        <v>0</v>
      </c>
      <c r="K22" s="6">
        <f t="shared" si="19"/>
        <v>0</v>
      </c>
      <c r="L22" s="6">
        <f t="shared" si="19"/>
        <v>0</v>
      </c>
    </row>
    <row r="23" spans="1:13" ht="14.25" customHeight="1">
      <c r="A23" s="80"/>
      <c r="B23" s="80"/>
      <c r="D23" s="6"/>
      <c r="E23" s="2"/>
      <c r="F23" s="6">
        <f t="shared" ref="F23:L23" si="20">IF($E23=F$1,+$D23,0)</f>
        <v>0</v>
      </c>
      <c r="G23" s="6">
        <f t="shared" si="20"/>
        <v>0</v>
      </c>
      <c r="H23" s="6">
        <f t="shared" si="20"/>
        <v>0</v>
      </c>
      <c r="I23" s="6">
        <f t="shared" si="20"/>
        <v>0</v>
      </c>
      <c r="J23" s="6">
        <f t="shared" si="20"/>
        <v>0</v>
      </c>
      <c r="K23" s="6">
        <f t="shared" si="20"/>
        <v>0</v>
      </c>
      <c r="L23" s="6">
        <f t="shared" si="20"/>
        <v>0</v>
      </c>
    </row>
    <row r="24" spans="1:13" ht="14.25" customHeight="1">
      <c r="A24" s="80"/>
      <c r="B24" s="80"/>
      <c r="D24" s="6"/>
      <c r="E24" s="2"/>
      <c r="F24" s="6">
        <f t="shared" ref="F24:L24" si="21">IF($E24=F$1,+$D24,0)</f>
        <v>0</v>
      </c>
      <c r="G24" s="6">
        <f t="shared" si="21"/>
        <v>0</v>
      </c>
      <c r="H24" s="6">
        <f t="shared" si="21"/>
        <v>0</v>
      </c>
      <c r="I24" s="6">
        <f t="shared" si="21"/>
        <v>0</v>
      </c>
      <c r="J24" s="6">
        <f t="shared" si="21"/>
        <v>0</v>
      </c>
      <c r="K24" s="6">
        <f t="shared" si="21"/>
        <v>0</v>
      </c>
      <c r="L24" s="6">
        <f t="shared" si="21"/>
        <v>0</v>
      </c>
    </row>
    <row r="25" spans="1:13" ht="14.25" customHeight="1">
      <c r="D25" s="6"/>
      <c r="E25" s="2"/>
      <c r="F25" s="6">
        <f t="shared" ref="F25:L25" si="22">IF($E25=F$1,+$D25,0)</f>
        <v>0</v>
      </c>
      <c r="G25" s="6">
        <f t="shared" si="22"/>
        <v>0</v>
      </c>
      <c r="H25" s="6">
        <f t="shared" si="22"/>
        <v>0</v>
      </c>
      <c r="I25" s="6">
        <f t="shared" si="22"/>
        <v>0</v>
      </c>
      <c r="J25" s="6">
        <f t="shared" si="22"/>
        <v>0</v>
      </c>
      <c r="K25" s="6">
        <f t="shared" si="22"/>
        <v>0</v>
      </c>
      <c r="L25" s="6">
        <f t="shared" si="22"/>
        <v>0</v>
      </c>
    </row>
    <row r="26" spans="1:13" ht="14.25" customHeight="1">
      <c r="D26" s="87"/>
      <c r="E26" s="2"/>
      <c r="F26" s="6">
        <f t="shared" ref="F26:L26" si="23">IF($E26=F$1,+$D26,0)</f>
        <v>0</v>
      </c>
      <c r="G26" s="6">
        <f t="shared" si="23"/>
        <v>0</v>
      </c>
      <c r="H26" s="6">
        <f t="shared" si="23"/>
        <v>0</v>
      </c>
      <c r="I26" s="6">
        <f t="shared" si="23"/>
        <v>0</v>
      </c>
      <c r="J26" s="6">
        <f t="shared" si="23"/>
        <v>0</v>
      </c>
      <c r="K26" s="6">
        <f t="shared" si="23"/>
        <v>0</v>
      </c>
      <c r="L26" s="6">
        <f t="shared" si="23"/>
        <v>0</v>
      </c>
    </row>
    <row r="27" spans="1:13" ht="14.25" customHeight="1">
      <c r="D27" s="87"/>
      <c r="E27" s="2"/>
      <c r="F27" s="6">
        <f t="shared" ref="F27:L27" si="24">IF($E27=F$1,+$D27,0)</f>
        <v>0</v>
      </c>
      <c r="G27" s="6">
        <f t="shared" si="24"/>
        <v>0</v>
      </c>
      <c r="H27" s="6">
        <f t="shared" si="24"/>
        <v>0</v>
      </c>
      <c r="I27" s="6">
        <f t="shared" si="24"/>
        <v>0</v>
      </c>
      <c r="J27" s="6">
        <f t="shared" si="24"/>
        <v>0</v>
      </c>
      <c r="K27" s="6">
        <f t="shared" si="24"/>
        <v>0</v>
      </c>
      <c r="L27" s="6">
        <f t="shared" si="24"/>
        <v>0</v>
      </c>
    </row>
    <row r="28" spans="1:13" ht="14.25" customHeight="1">
      <c r="D28" s="125">
        <f>SUM(D3:D27)</f>
        <v>47465.34</v>
      </c>
      <c r="E28" s="2"/>
      <c r="F28" s="125">
        <f t="shared" ref="F28:L28" si="25">SUM(F3:F27)</f>
        <v>26620</v>
      </c>
      <c r="G28" s="125">
        <f t="shared" si="25"/>
        <v>276</v>
      </c>
      <c r="H28" s="125">
        <f t="shared" si="25"/>
        <v>16045</v>
      </c>
      <c r="I28" s="125">
        <f t="shared" si="25"/>
        <v>0</v>
      </c>
      <c r="J28" s="125">
        <f t="shared" si="25"/>
        <v>2834.54</v>
      </c>
      <c r="K28" s="125">
        <f t="shared" si="25"/>
        <v>529.79999999999995</v>
      </c>
      <c r="L28" s="125">
        <f t="shared" si="25"/>
        <v>1160</v>
      </c>
      <c r="M28" s="20">
        <f>SUM(F28:L28)</f>
        <v>47465.340000000004</v>
      </c>
    </row>
    <row r="29" spans="1:13" ht="14.25" customHeight="1">
      <c r="E29" s="4"/>
      <c r="L29" s="5" t="s">
        <v>345</v>
      </c>
      <c r="M29" s="20">
        <f>+J28</f>
        <v>2834.54</v>
      </c>
    </row>
    <row r="30" spans="1:13" ht="14.25" customHeight="1">
      <c r="E30" s="4"/>
      <c r="F30" s="4" t="s">
        <v>346</v>
      </c>
      <c r="M30" s="125">
        <f>+M28-M29</f>
        <v>44630.8</v>
      </c>
    </row>
    <row r="31" spans="1:13" ht="14.25" customHeight="1">
      <c r="E31" s="4"/>
    </row>
    <row r="32" spans="1:13" ht="14.25" customHeight="1">
      <c r="E32" s="4"/>
    </row>
    <row r="33" spans="5:5" ht="14.25" customHeight="1">
      <c r="E33" s="4"/>
    </row>
    <row r="34" spans="5:5" ht="14.25" customHeight="1">
      <c r="E34" s="4"/>
    </row>
    <row r="35" spans="5:5" ht="14.25" customHeight="1">
      <c r="E35" s="4"/>
    </row>
    <row r="36" spans="5:5" ht="14.25" customHeight="1">
      <c r="E36" s="4"/>
    </row>
    <row r="37" spans="5:5" ht="14.25" customHeight="1">
      <c r="E37" s="4"/>
    </row>
    <row r="38" spans="5:5" ht="14.25" customHeight="1">
      <c r="E38" s="4"/>
    </row>
    <row r="39" spans="5:5" ht="14.25" customHeight="1">
      <c r="E39" s="4"/>
    </row>
    <row r="40" spans="5:5" ht="14.25" customHeight="1">
      <c r="E40" s="4"/>
    </row>
    <row r="41" spans="5:5" ht="14.25" customHeight="1">
      <c r="E41" s="4"/>
    </row>
    <row r="42" spans="5:5" ht="14.25" customHeight="1">
      <c r="E42" s="4"/>
    </row>
    <row r="43" spans="5:5" ht="14.25" customHeight="1">
      <c r="E43" s="4"/>
    </row>
    <row r="44" spans="5:5" ht="14.25" customHeight="1">
      <c r="E44" s="4"/>
    </row>
    <row r="45" spans="5:5" ht="14.25" customHeight="1">
      <c r="E45" s="4"/>
    </row>
    <row r="46" spans="5:5" ht="14.25" customHeight="1">
      <c r="E46" s="4"/>
    </row>
    <row r="47" spans="5:5" ht="14.25" customHeight="1">
      <c r="E47" s="4"/>
    </row>
    <row r="48" spans="5:5" ht="14.25" customHeight="1">
      <c r="E48" s="4"/>
    </row>
    <row r="49" spans="5:5" ht="14.25" customHeight="1">
      <c r="E49" s="4"/>
    </row>
    <row r="50" spans="5:5" ht="14.25" customHeight="1">
      <c r="E50" s="4"/>
    </row>
    <row r="51" spans="5:5" ht="14.25" customHeight="1">
      <c r="E51" s="4"/>
    </row>
    <row r="52" spans="5:5" ht="14.25" customHeight="1">
      <c r="E52" s="4"/>
    </row>
    <row r="53" spans="5:5" ht="14.25" customHeight="1">
      <c r="E53" s="4"/>
    </row>
    <row r="54" spans="5:5" ht="14.25" customHeight="1">
      <c r="E54" s="4"/>
    </row>
    <row r="55" spans="5:5" ht="14.25" customHeight="1">
      <c r="E55" s="4"/>
    </row>
    <row r="56" spans="5:5" ht="14.25" customHeight="1">
      <c r="E56" s="4"/>
    </row>
    <row r="57" spans="5:5" ht="14.25" customHeight="1">
      <c r="E57" s="4"/>
    </row>
    <row r="58" spans="5:5" ht="14.25" customHeight="1">
      <c r="E58" s="4"/>
    </row>
    <row r="59" spans="5:5" ht="14.25" customHeight="1">
      <c r="E59" s="4"/>
    </row>
    <row r="60" spans="5:5" ht="14.25" customHeight="1">
      <c r="E60" s="4"/>
    </row>
    <row r="61" spans="5:5" ht="14.25" customHeight="1">
      <c r="E61" s="4"/>
    </row>
    <row r="62" spans="5:5" ht="14.25" customHeight="1">
      <c r="E62" s="4"/>
    </row>
    <row r="63" spans="5:5" ht="14.25" customHeight="1">
      <c r="E63" s="4"/>
    </row>
    <row r="64" spans="5:5" ht="14.25" customHeight="1">
      <c r="E64" s="4"/>
    </row>
    <row r="65" spans="5:5" ht="14.25" customHeight="1">
      <c r="E65" s="4"/>
    </row>
    <row r="66" spans="5:5" ht="14.25" customHeight="1">
      <c r="E66" s="4"/>
    </row>
    <row r="67" spans="5:5" ht="14.25" customHeight="1">
      <c r="E67" s="4"/>
    </row>
    <row r="68" spans="5:5" ht="14.25" customHeight="1">
      <c r="E68" s="4"/>
    </row>
    <row r="69" spans="5:5" ht="14.25" customHeight="1">
      <c r="E69" s="4"/>
    </row>
    <row r="70" spans="5:5" ht="14.25" customHeight="1">
      <c r="E70" s="4"/>
    </row>
    <row r="71" spans="5:5" ht="14.25" customHeight="1">
      <c r="E71" s="4"/>
    </row>
    <row r="72" spans="5:5" ht="14.25" customHeight="1">
      <c r="E72" s="4"/>
    </row>
    <row r="73" spans="5:5" ht="14.25" customHeight="1">
      <c r="E73" s="4"/>
    </row>
    <row r="74" spans="5:5" ht="14.25" customHeight="1">
      <c r="E74" s="4"/>
    </row>
    <row r="75" spans="5:5" ht="14.25" customHeight="1">
      <c r="E75" s="4"/>
    </row>
    <row r="76" spans="5:5" ht="14.25" customHeight="1">
      <c r="E76" s="4"/>
    </row>
    <row r="77" spans="5:5" ht="14.25" customHeight="1">
      <c r="E77" s="4"/>
    </row>
    <row r="78" spans="5:5" ht="14.25" customHeight="1">
      <c r="E78" s="4"/>
    </row>
    <row r="79" spans="5:5" ht="14.25" customHeight="1">
      <c r="E79" s="4"/>
    </row>
    <row r="80" spans="5:5" ht="14.25" customHeight="1">
      <c r="E80" s="4"/>
    </row>
    <row r="81" spans="5:5" ht="14.25" customHeight="1">
      <c r="E81" s="4"/>
    </row>
    <row r="82" spans="5:5" ht="14.25" customHeight="1">
      <c r="E82" s="4"/>
    </row>
    <row r="83" spans="5:5" ht="14.25" customHeight="1">
      <c r="E83" s="4"/>
    </row>
    <row r="84" spans="5:5" ht="14.25" customHeight="1">
      <c r="E84" s="4"/>
    </row>
    <row r="85" spans="5:5" ht="14.25" customHeight="1">
      <c r="E85" s="4"/>
    </row>
    <row r="86" spans="5:5" ht="14.25" customHeight="1">
      <c r="E86" s="4"/>
    </row>
    <row r="87" spans="5:5" ht="14.25" customHeight="1">
      <c r="E87" s="4"/>
    </row>
    <row r="88" spans="5:5" ht="14.25" customHeight="1">
      <c r="E88" s="4"/>
    </row>
    <row r="89" spans="5:5" ht="14.25" customHeight="1">
      <c r="E89" s="4"/>
    </row>
    <row r="90" spans="5:5" ht="14.25" customHeight="1">
      <c r="E90" s="4"/>
    </row>
    <row r="91" spans="5:5" ht="14.25" customHeight="1">
      <c r="E91" s="4"/>
    </row>
    <row r="92" spans="5:5" ht="14.25" customHeight="1">
      <c r="E92" s="4"/>
    </row>
    <row r="93" spans="5:5" ht="14.25" customHeight="1">
      <c r="E93" s="4"/>
    </row>
    <row r="94" spans="5:5" ht="14.25" customHeight="1">
      <c r="E94" s="4"/>
    </row>
    <row r="95" spans="5:5" ht="14.25" customHeight="1">
      <c r="E95" s="4"/>
    </row>
    <row r="96" spans="5:5" ht="14.25" customHeight="1">
      <c r="E96" s="4"/>
    </row>
    <row r="97" spans="5:5" ht="14.25" customHeight="1">
      <c r="E97" s="4"/>
    </row>
    <row r="98" spans="5:5" ht="14.25" customHeight="1">
      <c r="E98" s="4"/>
    </row>
    <row r="99" spans="5:5" ht="14.25" customHeight="1">
      <c r="E99" s="4"/>
    </row>
    <row r="100" spans="5:5" ht="14.25" customHeight="1">
      <c r="E100" s="4"/>
    </row>
    <row r="101" spans="5:5" ht="14.25" customHeight="1">
      <c r="E101" s="4"/>
    </row>
    <row r="102" spans="5:5" ht="14.25" customHeight="1">
      <c r="E102" s="4"/>
    </row>
    <row r="103" spans="5:5" ht="14.25" customHeight="1">
      <c r="E103" s="4"/>
    </row>
    <row r="104" spans="5:5" ht="14.25" customHeight="1">
      <c r="E104" s="4"/>
    </row>
    <row r="105" spans="5:5" ht="14.25" customHeight="1">
      <c r="E105" s="4"/>
    </row>
    <row r="106" spans="5:5" ht="14.25" customHeight="1">
      <c r="E106" s="4"/>
    </row>
    <row r="107" spans="5:5" ht="14.25" customHeight="1">
      <c r="E107" s="4"/>
    </row>
    <row r="108" spans="5:5" ht="14.25" customHeight="1">
      <c r="E108" s="4"/>
    </row>
    <row r="109" spans="5:5" ht="14.25" customHeight="1">
      <c r="E109" s="4"/>
    </row>
    <row r="110" spans="5:5" ht="14.25" customHeight="1">
      <c r="E110" s="4"/>
    </row>
    <row r="111" spans="5:5" ht="14.25" customHeight="1">
      <c r="E111" s="4"/>
    </row>
    <row r="112" spans="5:5" ht="14.25" customHeight="1">
      <c r="E112" s="4"/>
    </row>
    <row r="113" spans="5:5" ht="14.25" customHeight="1">
      <c r="E113" s="4"/>
    </row>
    <row r="114" spans="5:5" ht="14.25" customHeight="1">
      <c r="E114" s="4"/>
    </row>
    <row r="115" spans="5:5" ht="14.25" customHeight="1">
      <c r="E115" s="4"/>
    </row>
    <row r="116" spans="5:5" ht="14.25" customHeight="1">
      <c r="E116" s="4"/>
    </row>
    <row r="117" spans="5:5" ht="14.25" customHeight="1">
      <c r="E117" s="4"/>
    </row>
    <row r="118" spans="5:5" ht="14.25" customHeight="1">
      <c r="E118" s="4"/>
    </row>
    <row r="119" spans="5:5" ht="14.25" customHeight="1">
      <c r="E119" s="4"/>
    </row>
    <row r="120" spans="5:5" ht="14.25" customHeight="1">
      <c r="E120" s="4"/>
    </row>
    <row r="121" spans="5:5" ht="14.25" customHeight="1">
      <c r="E121" s="4"/>
    </row>
    <row r="122" spans="5:5" ht="14.25" customHeight="1">
      <c r="E122" s="4"/>
    </row>
    <row r="123" spans="5:5" ht="14.25" customHeight="1">
      <c r="E123" s="4"/>
    </row>
    <row r="124" spans="5:5" ht="14.25" customHeight="1">
      <c r="E124" s="4"/>
    </row>
    <row r="125" spans="5:5" ht="14.25" customHeight="1">
      <c r="E125" s="4"/>
    </row>
    <row r="126" spans="5:5" ht="14.25" customHeight="1">
      <c r="E126" s="4"/>
    </row>
    <row r="127" spans="5:5" ht="14.25" customHeight="1">
      <c r="E127" s="4"/>
    </row>
    <row r="128" spans="5:5" ht="14.25" customHeight="1">
      <c r="E128" s="4"/>
    </row>
    <row r="129" spans="5:5" ht="14.25" customHeight="1">
      <c r="E129" s="4"/>
    </row>
    <row r="130" spans="5:5" ht="14.25" customHeight="1">
      <c r="E130" s="4"/>
    </row>
    <row r="131" spans="5:5" ht="14.25" customHeight="1">
      <c r="E131" s="4"/>
    </row>
    <row r="132" spans="5:5" ht="14.25" customHeight="1">
      <c r="E132" s="4"/>
    </row>
    <row r="133" spans="5:5" ht="14.25" customHeight="1">
      <c r="E133" s="4"/>
    </row>
    <row r="134" spans="5:5" ht="14.25" customHeight="1">
      <c r="E134" s="4"/>
    </row>
    <row r="135" spans="5:5" ht="14.25" customHeight="1">
      <c r="E135" s="4"/>
    </row>
    <row r="136" spans="5:5" ht="14.25" customHeight="1">
      <c r="E136" s="4"/>
    </row>
    <row r="137" spans="5:5" ht="14.25" customHeight="1">
      <c r="E137" s="4"/>
    </row>
    <row r="138" spans="5:5" ht="14.25" customHeight="1">
      <c r="E138" s="4"/>
    </row>
    <row r="139" spans="5:5" ht="14.25" customHeight="1">
      <c r="E139" s="4"/>
    </row>
    <row r="140" spans="5:5" ht="14.25" customHeight="1">
      <c r="E140" s="4"/>
    </row>
    <row r="141" spans="5:5" ht="14.25" customHeight="1">
      <c r="E141" s="4"/>
    </row>
    <row r="142" spans="5:5" ht="14.25" customHeight="1">
      <c r="E142" s="4"/>
    </row>
    <row r="143" spans="5:5" ht="14.25" customHeight="1">
      <c r="E143" s="4"/>
    </row>
    <row r="144" spans="5:5" ht="14.25" customHeight="1">
      <c r="E144" s="4"/>
    </row>
    <row r="145" spans="5:5" ht="14.25" customHeight="1">
      <c r="E145" s="4"/>
    </row>
    <row r="146" spans="5:5" ht="14.25" customHeight="1">
      <c r="E146" s="4"/>
    </row>
    <row r="147" spans="5:5" ht="14.25" customHeight="1">
      <c r="E147" s="4"/>
    </row>
    <row r="148" spans="5:5" ht="14.25" customHeight="1">
      <c r="E148" s="4"/>
    </row>
    <row r="149" spans="5:5" ht="14.25" customHeight="1">
      <c r="E149" s="4"/>
    </row>
    <row r="150" spans="5:5" ht="14.25" customHeight="1">
      <c r="E150" s="4"/>
    </row>
    <row r="151" spans="5:5" ht="14.25" customHeight="1">
      <c r="E151" s="4"/>
    </row>
    <row r="152" spans="5:5" ht="14.25" customHeight="1">
      <c r="E152" s="4"/>
    </row>
    <row r="153" spans="5:5" ht="14.25" customHeight="1">
      <c r="E153" s="4"/>
    </row>
    <row r="154" spans="5:5" ht="14.25" customHeight="1">
      <c r="E154" s="4"/>
    </row>
    <row r="155" spans="5:5" ht="14.25" customHeight="1">
      <c r="E155" s="4"/>
    </row>
    <row r="156" spans="5:5" ht="14.25" customHeight="1">
      <c r="E156" s="4"/>
    </row>
    <row r="157" spans="5:5" ht="14.25" customHeight="1">
      <c r="E157" s="4"/>
    </row>
    <row r="158" spans="5:5" ht="14.25" customHeight="1">
      <c r="E158" s="4"/>
    </row>
    <row r="159" spans="5:5" ht="14.25" customHeight="1">
      <c r="E159" s="4"/>
    </row>
    <row r="160" spans="5:5" ht="14.25" customHeight="1">
      <c r="E160" s="4"/>
    </row>
    <row r="161" spans="5:5" ht="14.25" customHeight="1">
      <c r="E161" s="4"/>
    </row>
    <row r="162" spans="5:5" ht="14.25" customHeight="1">
      <c r="E162" s="4"/>
    </row>
    <row r="163" spans="5:5" ht="14.25" customHeight="1">
      <c r="E163" s="4"/>
    </row>
    <row r="164" spans="5:5" ht="14.25" customHeight="1">
      <c r="E164" s="4"/>
    </row>
    <row r="165" spans="5:5" ht="14.25" customHeight="1">
      <c r="E165" s="4"/>
    </row>
    <row r="166" spans="5:5" ht="14.25" customHeight="1">
      <c r="E166" s="4"/>
    </row>
    <row r="167" spans="5:5" ht="14.25" customHeight="1">
      <c r="E167" s="4"/>
    </row>
    <row r="168" spans="5:5" ht="14.25" customHeight="1">
      <c r="E168" s="4"/>
    </row>
    <row r="169" spans="5:5" ht="14.25" customHeight="1">
      <c r="E169" s="4"/>
    </row>
    <row r="170" spans="5:5" ht="14.25" customHeight="1">
      <c r="E170" s="4"/>
    </row>
    <row r="171" spans="5:5" ht="14.25" customHeight="1">
      <c r="E171" s="4"/>
    </row>
    <row r="172" spans="5:5" ht="14.25" customHeight="1">
      <c r="E172" s="4"/>
    </row>
    <row r="173" spans="5:5" ht="14.25" customHeight="1">
      <c r="E173" s="4"/>
    </row>
    <row r="174" spans="5:5" ht="14.25" customHeight="1">
      <c r="E174" s="4"/>
    </row>
    <row r="175" spans="5:5" ht="14.25" customHeight="1">
      <c r="E175" s="4"/>
    </row>
    <row r="176" spans="5:5" ht="14.25" customHeight="1">
      <c r="E176" s="4"/>
    </row>
    <row r="177" spans="5:5" ht="14.25" customHeight="1">
      <c r="E177" s="4"/>
    </row>
    <row r="178" spans="5:5" ht="14.25" customHeight="1">
      <c r="E178" s="4"/>
    </row>
    <row r="179" spans="5:5" ht="14.25" customHeight="1">
      <c r="E179" s="4"/>
    </row>
    <row r="180" spans="5:5" ht="14.25" customHeight="1">
      <c r="E180" s="4"/>
    </row>
    <row r="181" spans="5:5" ht="14.25" customHeight="1">
      <c r="E181" s="4"/>
    </row>
    <row r="182" spans="5:5" ht="14.25" customHeight="1">
      <c r="E182" s="4"/>
    </row>
    <row r="183" spans="5:5" ht="14.25" customHeight="1">
      <c r="E183" s="4"/>
    </row>
    <row r="184" spans="5:5" ht="14.25" customHeight="1">
      <c r="E184" s="4"/>
    </row>
    <row r="185" spans="5:5" ht="14.25" customHeight="1">
      <c r="E185" s="4"/>
    </row>
    <row r="186" spans="5:5" ht="14.25" customHeight="1">
      <c r="E186" s="4"/>
    </row>
    <row r="187" spans="5:5" ht="14.25" customHeight="1">
      <c r="E187" s="4"/>
    </row>
    <row r="188" spans="5:5" ht="14.25" customHeight="1">
      <c r="E188" s="4"/>
    </row>
    <row r="189" spans="5:5" ht="14.25" customHeight="1">
      <c r="E189" s="4"/>
    </row>
    <row r="190" spans="5:5" ht="14.25" customHeight="1">
      <c r="E190" s="4"/>
    </row>
    <row r="191" spans="5:5" ht="14.25" customHeight="1">
      <c r="E191" s="4"/>
    </row>
    <row r="192" spans="5:5" ht="14.25" customHeight="1">
      <c r="E192" s="4"/>
    </row>
    <row r="193" spans="5:5" ht="14.25" customHeight="1">
      <c r="E193" s="4"/>
    </row>
    <row r="194" spans="5:5" ht="14.25" customHeight="1">
      <c r="E194" s="4"/>
    </row>
    <row r="195" spans="5:5" ht="14.25" customHeight="1">
      <c r="E195" s="4"/>
    </row>
    <row r="196" spans="5:5" ht="14.25" customHeight="1">
      <c r="E196" s="4"/>
    </row>
    <row r="197" spans="5:5" ht="14.25" customHeight="1">
      <c r="E197" s="4"/>
    </row>
    <row r="198" spans="5:5" ht="14.25" customHeight="1">
      <c r="E198" s="4"/>
    </row>
    <row r="199" spans="5:5" ht="14.25" customHeight="1">
      <c r="E199" s="4"/>
    </row>
    <row r="200" spans="5:5" ht="14.25" customHeight="1">
      <c r="E200" s="4"/>
    </row>
    <row r="201" spans="5:5" ht="14.25" customHeight="1">
      <c r="E201" s="4"/>
    </row>
    <row r="202" spans="5:5" ht="14.25" customHeight="1">
      <c r="E202" s="4"/>
    </row>
    <row r="203" spans="5:5" ht="14.25" customHeight="1">
      <c r="E203" s="4"/>
    </row>
    <row r="204" spans="5:5" ht="14.25" customHeight="1">
      <c r="E204" s="4"/>
    </row>
    <row r="205" spans="5:5" ht="14.25" customHeight="1">
      <c r="E205" s="4"/>
    </row>
    <row r="206" spans="5:5" ht="14.25" customHeight="1">
      <c r="E206" s="4"/>
    </row>
    <row r="207" spans="5:5" ht="14.25" customHeight="1">
      <c r="E207" s="4"/>
    </row>
    <row r="208" spans="5:5" ht="14.25" customHeight="1">
      <c r="E208" s="4"/>
    </row>
    <row r="209" spans="5:5" ht="14.25" customHeight="1">
      <c r="E209" s="4"/>
    </row>
    <row r="210" spans="5:5" ht="14.25" customHeight="1">
      <c r="E210" s="4"/>
    </row>
    <row r="211" spans="5:5" ht="14.25" customHeight="1">
      <c r="E211" s="4"/>
    </row>
    <row r="212" spans="5:5" ht="14.25" customHeight="1">
      <c r="E212" s="4"/>
    </row>
    <row r="213" spans="5:5" ht="14.25" customHeight="1">
      <c r="E213" s="4"/>
    </row>
    <row r="214" spans="5:5" ht="14.25" customHeight="1">
      <c r="E214" s="4"/>
    </row>
    <row r="215" spans="5:5" ht="14.25" customHeight="1">
      <c r="E215" s="4"/>
    </row>
    <row r="216" spans="5:5" ht="14.25" customHeight="1">
      <c r="E216" s="4"/>
    </row>
    <row r="217" spans="5:5" ht="14.25" customHeight="1">
      <c r="E217" s="4"/>
    </row>
    <row r="218" spans="5:5" ht="14.25" customHeight="1">
      <c r="E218" s="4"/>
    </row>
    <row r="219" spans="5:5" ht="14.25" customHeight="1">
      <c r="E219" s="4"/>
    </row>
    <row r="220" spans="5:5" ht="14.25" customHeight="1">
      <c r="E220" s="4"/>
    </row>
    <row r="221" spans="5:5" ht="14.25" customHeight="1">
      <c r="E221" s="4"/>
    </row>
    <row r="222" spans="5:5" ht="14.25" customHeight="1">
      <c r="E222" s="4"/>
    </row>
    <row r="223" spans="5:5" ht="14.25" customHeight="1">
      <c r="E223" s="4"/>
    </row>
    <row r="224" spans="5:5" ht="14.25" customHeight="1">
      <c r="E224" s="4"/>
    </row>
    <row r="225" spans="5:5" ht="14.25" customHeight="1">
      <c r="E225" s="4"/>
    </row>
    <row r="226" spans="5:5" ht="14.25" customHeight="1">
      <c r="E226" s="4"/>
    </row>
    <row r="227" spans="5:5" ht="14.25" customHeight="1">
      <c r="E227" s="4"/>
    </row>
    <row r="228" spans="5:5" ht="14.25" customHeight="1">
      <c r="E228" s="4"/>
    </row>
    <row r="229" spans="5:5" ht="14.25" customHeight="1">
      <c r="E229" s="4"/>
    </row>
    <row r="230" spans="5:5" ht="14.25" customHeight="1">
      <c r="E230" s="4"/>
    </row>
    <row r="231" spans="5:5" ht="14.25" customHeight="1">
      <c r="E231" s="4"/>
    </row>
    <row r="232" spans="5:5" ht="14.25" customHeight="1">
      <c r="E232" s="4"/>
    </row>
    <row r="233" spans="5:5" ht="14.25" customHeight="1">
      <c r="E233" s="4"/>
    </row>
    <row r="234" spans="5:5" ht="14.25" customHeight="1">
      <c r="E234" s="4"/>
    </row>
    <row r="235" spans="5:5" ht="14.25" customHeight="1">
      <c r="E235" s="4"/>
    </row>
    <row r="236" spans="5:5" ht="14.25" customHeight="1">
      <c r="E236" s="4"/>
    </row>
    <row r="237" spans="5:5" ht="14.25" customHeight="1">
      <c r="E237" s="4"/>
    </row>
    <row r="238" spans="5:5" ht="14.25" customHeight="1">
      <c r="E238" s="4"/>
    </row>
    <row r="239" spans="5:5" ht="14.25" customHeight="1">
      <c r="E239" s="4"/>
    </row>
    <row r="240" spans="5:5" ht="14.25" customHeight="1">
      <c r="E240" s="4"/>
    </row>
    <row r="241" spans="5:5" ht="14.25" customHeight="1">
      <c r="E241" s="4"/>
    </row>
    <row r="242" spans="5:5" ht="14.25" customHeight="1">
      <c r="E242" s="4"/>
    </row>
    <row r="243" spans="5:5" ht="14.25" customHeight="1">
      <c r="E243" s="4"/>
    </row>
    <row r="244" spans="5:5" ht="14.25" customHeight="1">
      <c r="E244" s="4"/>
    </row>
    <row r="245" spans="5:5" ht="14.25" customHeight="1">
      <c r="E245" s="4"/>
    </row>
    <row r="246" spans="5:5" ht="14.25" customHeight="1">
      <c r="E246" s="4"/>
    </row>
    <row r="247" spans="5:5" ht="14.25" customHeight="1">
      <c r="E247" s="4"/>
    </row>
    <row r="248" spans="5:5" ht="14.25" customHeight="1">
      <c r="E248" s="4"/>
    </row>
    <row r="249" spans="5:5" ht="14.25" customHeight="1">
      <c r="E249" s="4"/>
    </row>
    <row r="250" spans="5:5" ht="14.25" customHeight="1">
      <c r="E250" s="4"/>
    </row>
    <row r="251" spans="5:5" ht="14.25" customHeight="1">
      <c r="E251" s="4"/>
    </row>
    <row r="252" spans="5:5" ht="14.25" customHeight="1">
      <c r="E252" s="4"/>
    </row>
    <row r="253" spans="5:5" ht="14.25" customHeight="1">
      <c r="E253" s="4"/>
    </row>
    <row r="254" spans="5:5" ht="14.25" customHeight="1">
      <c r="E254" s="4"/>
    </row>
    <row r="255" spans="5:5" ht="14.25" customHeight="1">
      <c r="E255" s="4"/>
    </row>
    <row r="256" spans="5:5" ht="14.25" customHeight="1">
      <c r="E256" s="4"/>
    </row>
    <row r="257" spans="5:5" ht="14.25" customHeight="1">
      <c r="E257" s="4"/>
    </row>
    <row r="258" spans="5:5" ht="14.25" customHeight="1">
      <c r="E258" s="4"/>
    </row>
    <row r="259" spans="5:5" ht="14.25" customHeight="1">
      <c r="E259" s="4"/>
    </row>
    <row r="260" spans="5:5" ht="14.25" customHeight="1">
      <c r="E260" s="4"/>
    </row>
    <row r="261" spans="5:5" ht="14.25" customHeight="1">
      <c r="E261" s="4"/>
    </row>
    <row r="262" spans="5:5" ht="14.25" customHeight="1">
      <c r="E262" s="4"/>
    </row>
    <row r="263" spans="5:5" ht="14.25" customHeight="1">
      <c r="E263" s="4"/>
    </row>
    <row r="264" spans="5:5" ht="14.25" customHeight="1">
      <c r="E264" s="4"/>
    </row>
    <row r="265" spans="5:5" ht="14.25" customHeight="1">
      <c r="E265" s="4"/>
    </row>
    <row r="266" spans="5:5" ht="14.25" customHeight="1">
      <c r="E266" s="4"/>
    </row>
    <row r="267" spans="5:5" ht="14.25" customHeight="1">
      <c r="E267" s="4"/>
    </row>
    <row r="268" spans="5:5" ht="14.25" customHeight="1">
      <c r="E268" s="4"/>
    </row>
    <row r="269" spans="5:5" ht="14.25" customHeight="1">
      <c r="E269" s="4"/>
    </row>
    <row r="270" spans="5:5" ht="14.25" customHeight="1">
      <c r="E270" s="4"/>
    </row>
    <row r="271" spans="5:5" ht="14.25" customHeight="1">
      <c r="E271" s="4"/>
    </row>
    <row r="272" spans="5:5" ht="14.25" customHeight="1">
      <c r="E272" s="4"/>
    </row>
    <row r="273" spans="5:5" ht="14.25" customHeight="1">
      <c r="E273" s="4"/>
    </row>
    <row r="274" spans="5:5" ht="14.25" customHeight="1">
      <c r="E274" s="4"/>
    </row>
    <row r="275" spans="5:5" ht="14.25" customHeight="1">
      <c r="E275" s="4"/>
    </row>
    <row r="276" spans="5:5" ht="14.25" customHeight="1">
      <c r="E276" s="4"/>
    </row>
    <row r="277" spans="5:5" ht="14.25" customHeight="1">
      <c r="E277" s="4"/>
    </row>
    <row r="278" spans="5:5" ht="14.25" customHeight="1">
      <c r="E278" s="4"/>
    </row>
    <row r="279" spans="5:5" ht="14.25" customHeight="1">
      <c r="E279" s="4"/>
    </row>
    <row r="280" spans="5:5" ht="14.25" customHeight="1">
      <c r="E280" s="4"/>
    </row>
    <row r="281" spans="5:5" ht="14.25" customHeight="1">
      <c r="E281" s="4"/>
    </row>
    <row r="282" spans="5:5" ht="14.25" customHeight="1">
      <c r="E282" s="4"/>
    </row>
    <row r="283" spans="5:5" ht="14.25" customHeight="1">
      <c r="E283" s="4"/>
    </row>
    <row r="284" spans="5:5" ht="14.25" customHeight="1">
      <c r="E284" s="4"/>
    </row>
    <row r="285" spans="5:5" ht="14.25" customHeight="1">
      <c r="E285" s="4"/>
    </row>
    <row r="286" spans="5:5" ht="14.25" customHeight="1">
      <c r="E286" s="4"/>
    </row>
    <row r="287" spans="5:5" ht="14.25" customHeight="1">
      <c r="E287" s="4"/>
    </row>
    <row r="288" spans="5:5" ht="14.25" customHeight="1">
      <c r="E288" s="4"/>
    </row>
    <row r="289" spans="5:5" ht="14.25" customHeight="1">
      <c r="E289" s="4"/>
    </row>
    <row r="290" spans="5:5" ht="14.25" customHeight="1">
      <c r="E290" s="4"/>
    </row>
    <row r="291" spans="5:5" ht="14.25" customHeight="1">
      <c r="E291" s="4"/>
    </row>
    <row r="292" spans="5:5" ht="14.25" customHeight="1">
      <c r="E292" s="4"/>
    </row>
    <row r="293" spans="5:5" ht="14.25" customHeight="1">
      <c r="E293" s="4"/>
    </row>
    <row r="294" spans="5:5" ht="14.25" customHeight="1">
      <c r="E294" s="4"/>
    </row>
    <row r="295" spans="5:5" ht="14.25" customHeight="1">
      <c r="E295" s="4"/>
    </row>
    <row r="296" spans="5:5" ht="14.25" customHeight="1">
      <c r="E296" s="4"/>
    </row>
    <row r="297" spans="5:5" ht="14.25" customHeight="1">
      <c r="E297" s="4"/>
    </row>
    <row r="298" spans="5:5" ht="14.25" customHeight="1">
      <c r="E298" s="4"/>
    </row>
    <row r="299" spans="5:5" ht="14.25" customHeight="1">
      <c r="E299" s="4"/>
    </row>
    <row r="300" spans="5:5" ht="14.25" customHeight="1">
      <c r="E300" s="4"/>
    </row>
    <row r="301" spans="5:5" ht="14.25" customHeight="1">
      <c r="E301" s="4"/>
    </row>
    <row r="302" spans="5:5" ht="14.25" customHeight="1">
      <c r="E302" s="4"/>
    </row>
    <row r="303" spans="5:5" ht="14.25" customHeight="1">
      <c r="E303" s="4"/>
    </row>
    <row r="304" spans="5:5" ht="14.25" customHeight="1">
      <c r="E304" s="4"/>
    </row>
    <row r="305" spans="5:5" ht="14.25" customHeight="1">
      <c r="E305" s="4"/>
    </row>
    <row r="306" spans="5:5" ht="14.25" customHeight="1">
      <c r="E306" s="4"/>
    </row>
    <row r="307" spans="5:5" ht="14.25" customHeight="1">
      <c r="E307" s="4"/>
    </row>
    <row r="308" spans="5:5" ht="14.25" customHeight="1">
      <c r="E308" s="4"/>
    </row>
    <row r="309" spans="5:5" ht="14.25" customHeight="1">
      <c r="E309" s="4"/>
    </row>
    <row r="310" spans="5:5" ht="14.25" customHeight="1">
      <c r="E310" s="4"/>
    </row>
    <row r="311" spans="5:5" ht="14.25" customHeight="1">
      <c r="E311" s="4"/>
    </row>
    <row r="312" spans="5:5" ht="14.25" customHeight="1">
      <c r="E312" s="4"/>
    </row>
    <row r="313" spans="5:5" ht="14.25" customHeight="1">
      <c r="E313" s="4"/>
    </row>
    <row r="314" spans="5:5" ht="14.25" customHeight="1">
      <c r="E314" s="4"/>
    </row>
    <row r="315" spans="5:5" ht="14.25" customHeight="1">
      <c r="E315" s="4"/>
    </row>
    <row r="316" spans="5:5" ht="14.25" customHeight="1">
      <c r="E316" s="4"/>
    </row>
    <row r="317" spans="5:5" ht="14.25" customHeight="1">
      <c r="E317" s="4"/>
    </row>
    <row r="318" spans="5:5" ht="14.25" customHeight="1">
      <c r="E318" s="4"/>
    </row>
    <row r="319" spans="5:5" ht="14.25" customHeight="1">
      <c r="E319" s="4"/>
    </row>
    <row r="320" spans="5:5" ht="14.25" customHeight="1">
      <c r="E320" s="4"/>
    </row>
    <row r="321" spans="5:5" ht="14.25" customHeight="1">
      <c r="E321" s="4"/>
    </row>
    <row r="322" spans="5:5" ht="14.25" customHeight="1">
      <c r="E322" s="4"/>
    </row>
    <row r="323" spans="5:5" ht="14.25" customHeight="1">
      <c r="E323" s="4"/>
    </row>
    <row r="324" spans="5:5" ht="14.25" customHeight="1">
      <c r="E324" s="4"/>
    </row>
    <row r="325" spans="5:5" ht="14.25" customHeight="1">
      <c r="E325" s="4"/>
    </row>
    <row r="326" spans="5:5" ht="14.25" customHeight="1">
      <c r="E326" s="4"/>
    </row>
    <row r="327" spans="5:5" ht="14.25" customHeight="1">
      <c r="E327" s="4"/>
    </row>
    <row r="328" spans="5:5" ht="14.25" customHeight="1">
      <c r="E328" s="4"/>
    </row>
    <row r="329" spans="5:5" ht="14.25" customHeight="1">
      <c r="E329" s="4"/>
    </row>
    <row r="330" spans="5:5" ht="14.25" customHeight="1">
      <c r="E330" s="4"/>
    </row>
    <row r="331" spans="5:5" ht="14.25" customHeight="1">
      <c r="E331" s="4"/>
    </row>
    <row r="332" spans="5:5" ht="14.25" customHeight="1">
      <c r="E332" s="4"/>
    </row>
    <row r="333" spans="5:5" ht="14.25" customHeight="1">
      <c r="E333" s="4"/>
    </row>
    <row r="334" spans="5:5" ht="14.25" customHeight="1">
      <c r="E334" s="4"/>
    </row>
    <row r="335" spans="5:5" ht="14.25" customHeight="1">
      <c r="E335" s="4"/>
    </row>
    <row r="336" spans="5:5" ht="14.25" customHeight="1">
      <c r="E336" s="4"/>
    </row>
    <row r="337" spans="5:5" ht="14.25" customHeight="1">
      <c r="E337" s="4"/>
    </row>
    <row r="338" spans="5:5" ht="14.25" customHeight="1">
      <c r="E338" s="4"/>
    </row>
    <row r="339" spans="5:5" ht="14.25" customHeight="1">
      <c r="E339" s="4"/>
    </row>
    <row r="340" spans="5:5" ht="14.25" customHeight="1">
      <c r="E340" s="4"/>
    </row>
    <row r="341" spans="5:5" ht="14.25" customHeight="1">
      <c r="E341" s="4"/>
    </row>
    <row r="342" spans="5:5" ht="14.25" customHeight="1">
      <c r="E342" s="4"/>
    </row>
    <row r="343" spans="5:5" ht="14.25" customHeight="1">
      <c r="E343" s="4"/>
    </row>
    <row r="344" spans="5:5" ht="14.25" customHeight="1">
      <c r="E344" s="4"/>
    </row>
    <row r="345" spans="5:5" ht="14.25" customHeight="1">
      <c r="E345" s="4"/>
    </row>
    <row r="346" spans="5:5" ht="14.25" customHeight="1">
      <c r="E346" s="4"/>
    </row>
    <row r="347" spans="5:5" ht="14.25" customHeight="1">
      <c r="E347" s="4"/>
    </row>
    <row r="348" spans="5:5" ht="14.25" customHeight="1">
      <c r="E348" s="4"/>
    </row>
    <row r="349" spans="5:5" ht="14.25" customHeight="1">
      <c r="E349" s="4"/>
    </row>
    <row r="350" spans="5:5" ht="14.25" customHeight="1">
      <c r="E350" s="4"/>
    </row>
    <row r="351" spans="5:5" ht="14.25" customHeight="1">
      <c r="E351" s="4"/>
    </row>
    <row r="352" spans="5:5" ht="14.25" customHeight="1">
      <c r="E352" s="4"/>
    </row>
    <row r="353" spans="5:5" ht="14.25" customHeight="1">
      <c r="E353" s="4"/>
    </row>
    <row r="354" spans="5:5" ht="14.25" customHeight="1">
      <c r="E354" s="4"/>
    </row>
    <row r="355" spans="5:5" ht="14.25" customHeight="1">
      <c r="E355" s="4"/>
    </row>
    <row r="356" spans="5:5" ht="14.25" customHeight="1">
      <c r="E356" s="4"/>
    </row>
    <row r="357" spans="5:5" ht="14.25" customHeight="1">
      <c r="E357" s="4"/>
    </row>
    <row r="358" spans="5:5" ht="14.25" customHeight="1">
      <c r="E358" s="4"/>
    </row>
    <row r="359" spans="5:5" ht="14.25" customHeight="1">
      <c r="E359" s="4"/>
    </row>
    <row r="360" spans="5:5" ht="14.25" customHeight="1">
      <c r="E360" s="4"/>
    </row>
    <row r="361" spans="5:5" ht="14.25" customHeight="1">
      <c r="E361" s="4"/>
    </row>
    <row r="362" spans="5:5" ht="14.25" customHeight="1">
      <c r="E362" s="4"/>
    </row>
    <row r="363" spans="5:5" ht="14.25" customHeight="1">
      <c r="E363" s="4"/>
    </row>
    <row r="364" spans="5:5" ht="14.25" customHeight="1">
      <c r="E364" s="4"/>
    </row>
    <row r="365" spans="5:5" ht="14.25" customHeight="1">
      <c r="E365" s="4"/>
    </row>
    <row r="366" spans="5:5" ht="14.25" customHeight="1">
      <c r="E366" s="4"/>
    </row>
    <row r="367" spans="5:5" ht="14.25" customHeight="1">
      <c r="E367" s="4"/>
    </row>
    <row r="368" spans="5:5" ht="14.25" customHeight="1">
      <c r="E368" s="4"/>
    </row>
    <row r="369" spans="5:5" ht="14.25" customHeight="1">
      <c r="E369" s="4"/>
    </row>
    <row r="370" spans="5:5" ht="14.25" customHeight="1">
      <c r="E370" s="4"/>
    </row>
    <row r="371" spans="5:5" ht="14.25" customHeight="1">
      <c r="E371" s="4"/>
    </row>
    <row r="372" spans="5:5" ht="14.25" customHeight="1">
      <c r="E372" s="4"/>
    </row>
    <row r="373" spans="5:5" ht="14.25" customHeight="1">
      <c r="E373" s="4"/>
    </row>
    <row r="374" spans="5:5" ht="14.25" customHeight="1">
      <c r="E374" s="4"/>
    </row>
    <row r="375" spans="5:5" ht="14.25" customHeight="1">
      <c r="E375" s="4"/>
    </row>
    <row r="376" spans="5:5" ht="14.25" customHeight="1">
      <c r="E376" s="4"/>
    </row>
    <row r="377" spans="5:5" ht="14.25" customHeight="1">
      <c r="E377" s="4"/>
    </row>
    <row r="378" spans="5:5" ht="14.25" customHeight="1">
      <c r="E378" s="4"/>
    </row>
    <row r="379" spans="5:5" ht="14.25" customHeight="1">
      <c r="E379" s="4"/>
    </row>
    <row r="380" spans="5:5" ht="14.25" customHeight="1">
      <c r="E380" s="4"/>
    </row>
    <row r="381" spans="5:5" ht="14.25" customHeight="1">
      <c r="E381" s="4"/>
    </row>
    <row r="382" spans="5:5" ht="14.25" customHeight="1">
      <c r="E382" s="4"/>
    </row>
    <row r="383" spans="5:5" ht="14.25" customHeight="1">
      <c r="E383" s="4"/>
    </row>
    <row r="384" spans="5:5" ht="14.25" customHeight="1">
      <c r="E384" s="4"/>
    </row>
    <row r="385" spans="5:5" ht="14.25" customHeight="1">
      <c r="E385" s="4"/>
    </row>
    <row r="386" spans="5:5" ht="14.25" customHeight="1">
      <c r="E386" s="4"/>
    </row>
    <row r="387" spans="5:5" ht="14.25" customHeight="1">
      <c r="E387" s="4"/>
    </row>
    <row r="388" spans="5:5" ht="14.25" customHeight="1">
      <c r="E388" s="4"/>
    </row>
    <row r="389" spans="5:5" ht="14.25" customHeight="1">
      <c r="E389" s="4"/>
    </row>
    <row r="390" spans="5:5" ht="14.25" customHeight="1">
      <c r="E390" s="4"/>
    </row>
    <row r="391" spans="5:5" ht="14.25" customHeight="1">
      <c r="E391" s="4"/>
    </row>
    <row r="392" spans="5:5" ht="14.25" customHeight="1">
      <c r="E392" s="4"/>
    </row>
    <row r="393" spans="5:5" ht="14.25" customHeight="1">
      <c r="E393" s="4"/>
    </row>
    <row r="394" spans="5:5" ht="14.25" customHeight="1">
      <c r="E394" s="4"/>
    </row>
    <row r="395" spans="5:5" ht="14.25" customHeight="1">
      <c r="E395" s="4"/>
    </row>
    <row r="396" spans="5:5" ht="14.25" customHeight="1">
      <c r="E396" s="4"/>
    </row>
    <row r="397" spans="5:5" ht="14.25" customHeight="1">
      <c r="E397" s="4"/>
    </row>
    <row r="398" spans="5:5" ht="14.25" customHeight="1">
      <c r="E398" s="4"/>
    </row>
    <row r="399" spans="5:5" ht="14.25" customHeight="1">
      <c r="E399" s="4"/>
    </row>
    <row r="400" spans="5:5" ht="14.25" customHeight="1">
      <c r="E400" s="4"/>
    </row>
    <row r="401" spans="5:5" ht="14.25" customHeight="1">
      <c r="E401" s="4"/>
    </row>
    <row r="402" spans="5:5" ht="14.25" customHeight="1">
      <c r="E402" s="4"/>
    </row>
    <row r="403" spans="5:5" ht="14.25" customHeight="1">
      <c r="E403" s="4"/>
    </row>
    <row r="404" spans="5:5" ht="14.25" customHeight="1">
      <c r="E404" s="4"/>
    </row>
    <row r="405" spans="5:5" ht="14.25" customHeight="1">
      <c r="E405" s="4"/>
    </row>
    <row r="406" spans="5:5" ht="14.25" customHeight="1">
      <c r="E406" s="4"/>
    </row>
    <row r="407" spans="5:5" ht="14.25" customHeight="1">
      <c r="E407" s="4"/>
    </row>
    <row r="408" spans="5:5" ht="14.25" customHeight="1">
      <c r="E408" s="4"/>
    </row>
    <row r="409" spans="5:5" ht="14.25" customHeight="1">
      <c r="E409" s="4"/>
    </row>
    <row r="410" spans="5:5" ht="14.25" customHeight="1">
      <c r="E410" s="4"/>
    </row>
    <row r="411" spans="5:5" ht="14.25" customHeight="1">
      <c r="E411" s="4"/>
    </row>
    <row r="412" spans="5:5" ht="14.25" customHeight="1">
      <c r="E412" s="4"/>
    </row>
    <row r="413" spans="5:5" ht="14.25" customHeight="1">
      <c r="E413" s="4"/>
    </row>
    <row r="414" spans="5:5" ht="14.25" customHeight="1">
      <c r="E414" s="4"/>
    </row>
    <row r="415" spans="5:5" ht="14.25" customHeight="1">
      <c r="E415" s="4"/>
    </row>
    <row r="416" spans="5:5" ht="14.25" customHeight="1">
      <c r="E416" s="4"/>
    </row>
    <row r="417" spans="5:5" ht="14.25" customHeight="1">
      <c r="E417" s="4"/>
    </row>
    <row r="418" spans="5:5" ht="14.25" customHeight="1">
      <c r="E418" s="4"/>
    </row>
    <row r="419" spans="5:5" ht="14.25" customHeight="1">
      <c r="E419" s="4"/>
    </row>
    <row r="420" spans="5:5" ht="14.25" customHeight="1">
      <c r="E420" s="4"/>
    </row>
    <row r="421" spans="5:5" ht="14.25" customHeight="1">
      <c r="E421" s="4"/>
    </row>
    <row r="422" spans="5:5" ht="14.25" customHeight="1">
      <c r="E422" s="4"/>
    </row>
    <row r="423" spans="5:5" ht="14.25" customHeight="1">
      <c r="E423" s="4"/>
    </row>
    <row r="424" spans="5:5" ht="14.25" customHeight="1">
      <c r="E424" s="4"/>
    </row>
    <row r="425" spans="5:5" ht="14.25" customHeight="1">
      <c r="E425" s="4"/>
    </row>
    <row r="426" spans="5:5" ht="14.25" customHeight="1">
      <c r="E426" s="4"/>
    </row>
    <row r="427" spans="5:5" ht="14.25" customHeight="1">
      <c r="E427" s="4"/>
    </row>
    <row r="428" spans="5:5" ht="14.25" customHeight="1">
      <c r="E428" s="4"/>
    </row>
    <row r="429" spans="5:5" ht="14.25" customHeight="1">
      <c r="E429" s="4"/>
    </row>
    <row r="430" spans="5:5" ht="14.25" customHeight="1">
      <c r="E430" s="4"/>
    </row>
    <row r="431" spans="5:5" ht="14.25" customHeight="1">
      <c r="E431" s="4"/>
    </row>
    <row r="432" spans="5:5" ht="14.25" customHeight="1">
      <c r="E432" s="4"/>
    </row>
    <row r="433" spans="5:5" ht="14.25" customHeight="1">
      <c r="E433" s="4"/>
    </row>
    <row r="434" spans="5:5" ht="14.25" customHeight="1">
      <c r="E434" s="4"/>
    </row>
    <row r="435" spans="5:5" ht="14.25" customHeight="1">
      <c r="E435" s="4"/>
    </row>
    <row r="436" spans="5:5" ht="14.25" customHeight="1">
      <c r="E436" s="4"/>
    </row>
    <row r="437" spans="5:5" ht="14.25" customHeight="1">
      <c r="E437" s="4"/>
    </row>
    <row r="438" spans="5:5" ht="14.25" customHeight="1">
      <c r="E438" s="4"/>
    </row>
    <row r="439" spans="5:5" ht="14.25" customHeight="1">
      <c r="E439" s="4"/>
    </row>
    <row r="440" spans="5:5" ht="14.25" customHeight="1">
      <c r="E440" s="4"/>
    </row>
    <row r="441" spans="5:5" ht="14.25" customHeight="1">
      <c r="E441" s="4"/>
    </row>
    <row r="442" spans="5:5" ht="14.25" customHeight="1">
      <c r="E442" s="4"/>
    </row>
    <row r="443" spans="5:5" ht="14.25" customHeight="1">
      <c r="E443" s="4"/>
    </row>
    <row r="444" spans="5:5" ht="14.25" customHeight="1">
      <c r="E444" s="4"/>
    </row>
    <row r="445" spans="5:5" ht="14.25" customHeight="1">
      <c r="E445" s="4"/>
    </row>
    <row r="446" spans="5:5" ht="14.25" customHeight="1">
      <c r="E446" s="4"/>
    </row>
    <row r="447" spans="5:5" ht="14.25" customHeight="1">
      <c r="E447" s="4"/>
    </row>
    <row r="448" spans="5:5" ht="14.25" customHeight="1">
      <c r="E448" s="4"/>
    </row>
    <row r="449" spans="5:5" ht="14.25" customHeight="1">
      <c r="E449" s="4"/>
    </row>
    <row r="450" spans="5:5" ht="14.25" customHeight="1">
      <c r="E450" s="4"/>
    </row>
    <row r="451" spans="5:5" ht="14.25" customHeight="1">
      <c r="E451" s="4"/>
    </row>
    <row r="452" spans="5:5" ht="14.25" customHeight="1">
      <c r="E452" s="4"/>
    </row>
    <row r="453" spans="5:5" ht="14.25" customHeight="1">
      <c r="E453" s="4"/>
    </row>
    <row r="454" spans="5:5" ht="14.25" customHeight="1">
      <c r="E454" s="4"/>
    </row>
    <row r="455" spans="5:5" ht="14.25" customHeight="1">
      <c r="E455" s="4"/>
    </row>
    <row r="456" spans="5:5" ht="14.25" customHeight="1">
      <c r="E456" s="4"/>
    </row>
    <row r="457" spans="5:5" ht="14.25" customHeight="1">
      <c r="E457" s="4"/>
    </row>
    <row r="458" spans="5:5" ht="14.25" customHeight="1">
      <c r="E458" s="4"/>
    </row>
    <row r="459" spans="5:5" ht="14.25" customHeight="1">
      <c r="E459" s="4"/>
    </row>
    <row r="460" spans="5:5" ht="14.25" customHeight="1">
      <c r="E460" s="4"/>
    </row>
    <row r="461" spans="5:5" ht="14.25" customHeight="1">
      <c r="E461" s="4"/>
    </row>
    <row r="462" spans="5:5" ht="14.25" customHeight="1">
      <c r="E462" s="4"/>
    </row>
    <row r="463" spans="5:5" ht="14.25" customHeight="1">
      <c r="E463" s="4"/>
    </row>
    <row r="464" spans="5:5" ht="14.25" customHeight="1">
      <c r="E464" s="4"/>
    </row>
    <row r="465" spans="5:5" ht="14.25" customHeight="1">
      <c r="E465" s="4"/>
    </row>
    <row r="466" spans="5:5" ht="14.25" customHeight="1">
      <c r="E466" s="4"/>
    </row>
    <row r="467" spans="5:5" ht="14.25" customHeight="1">
      <c r="E467" s="4"/>
    </row>
    <row r="468" spans="5:5" ht="14.25" customHeight="1">
      <c r="E468" s="4"/>
    </row>
    <row r="469" spans="5:5" ht="14.25" customHeight="1">
      <c r="E469" s="4"/>
    </row>
    <row r="470" spans="5:5" ht="14.25" customHeight="1">
      <c r="E470" s="4"/>
    </row>
    <row r="471" spans="5:5" ht="14.25" customHeight="1">
      <c r="E471" s="4"/>
    </row>
    <row r="472" spans="5:5" ht="14.25" customHeight="1">
      <c r="E472" s="4"/>
    </row>
    <row r="473" spans="5:5" ht="14.25" customHeight="1">
      <c r="E473" s="4"/>
    </row>
    <row r="474" spans="5:5" ht="14.25" customHeight="1">
      <c r="E474" s="4"/>
    </row>
    <row r="475" spans="5:5" ht="14.25" customHeight="1">
      <c r="E475" s="4"/>
    </row>
    <row r="476" spans="5:5" ht="14.25" customHeight="1">
      <c r="E476" s="4"/>
    </row>
    <row r="477" spans="5:5" ht="14.25" customHeight="1">
      <c r="E477" s="4"/>
    </row>
    <row r="478" spans="5:5" ht="14.25" customHeight="1">
      <c r="E478" s="4"/>
    </row>
    <row r="479" spans="5:5" ht="14.25" customHeight="1">
      <c r="E479" s="4"/>
    </row>
    <row r="480" spans="5:5" ht="14.25" customHeight="1">
      <c r="E480" s="4"/>
    </row>
    <row r="481" spans="5:5" ht="14.25" customHeight="1">
      <c r="E481" s="4"/>
    </row>
    <row r="482" spans="5:5" ht="14.25" customHeight="1">
      <c r="E482" s="4"/>
    </row>
    <row r="483" spans="5:5" ht="14.25" customHeight="1">
      <c r="E483" s="4"/>
    </row>
    <row r="484" spans="5:5" ht="14.25" customHeight="1">
      <c r="E484" s="4"/>
    </row>
    <row r="485" spans="5:5" ht="14.25" customHeight="1">
      <c r="E485" s="4"/>
    </row>
    <row r="486" spans="5:5" ht="14.25" customHeight="1">
      <c r="E486" s="4"/>
    </row>
    <row r="487" spans="5:5" ht="14.25" customHeight="1">
      <c r="E487" s="4"/>
    </row>
    <row r="488" spans="5:5" ht="14.25" customHeight="1">
      <c r="E488" s="4"/>
    </row>
    <row r="489" spans="5:5" ht="14.25" customHeight="1">
      <c r="E489" s="4"/>
    </row>
    <row r="490" spans="5:5" ht="14.25" customHeight="1">
      <c r="E490" s="4"/>
    </row>
    <row r="491" spans="5:5" ht="14.25" customHeight="1">
      <c r="E491" s="4"/>
    </row>
    <row r="492" spans="5:5" ht="14.25" customHeight="1">
      <c r="E492" s="4"/>
    </row>
    <row r="493" spans="5:5" ht="14.25" customHeight="1">
      <c r="E493" s="4"/>
    </row>
    <row r="494" spans="5:5" ht="14.25" customHeight="1">
      <c r="E494" s="4"/>
    </row>
    <row r="495" spans="5:5" ht="14.25" customHeight="1">
      <c r="E495" s="4"/>
    </row>
    <row r="496" spans="5:5" ht="14.25" customHeight="1">
      <c r="E496" s="4"/>
    </row>
    <row r="497" spans="5:5" ht="14.25" customHeight="1">
      <c r="E497" s="4"/>
    </row>
    <row r="498" spans="5:5" ht="14.25" customHeight="1">
      <c r="E498" s="4"/>
    </row>
    <row r="499" spans="5:5" ht="14.25" customHeight="1">
      <c r="E499" s="4"/>
    </row>
    <row r="500" spans="5:5" ht="14.25" customHeight="1">
      <c r="E500" s="4"/>
    </row>
    <row r="501" spans="5:5" ht="14.25" customHeight="1">
      <c r="E501" s="4"/>
    </row>
    <row r="502" spans="5:5" ht="14.25" customHeight="1">
      <c r="E502" s="4"/>
    </row>
    <row r="503" spans="5:5" ht="14.25" customHeight="1">
      <c r="E503" s="4"/>
    </row>
    <row r="504" spans="5:5" ht="14.25" customHeight="1">
      <c r="E504" s="4"/>
    </row>
    <row r="505" spans="5:5" ht="14.25" customHeight="1">
      <c r="E505" s="4"/>
    </row>
    <row r="506" spans="5:5" ht="14.25" customHeight="1">
      <c r="E506" s="4"/>
    </row>
    <row r="507" spans="5:5" ht="14.25" customHeight="1">
      <c r="E507" s="4"/>
    </row>
    <row r="508" spans="5:5" ht="14.25" customHeight="1">
      <c r="E508" s="4"/>
    </row>
    <row r="509" spans="5:5" ht="14.25" customHeight="1">
      <c r="E509" s="4"/>
    </row>
    <row r="510" spans="5:5" ht="14.25" customHeight="1">
      <c r="E510" s="4"/>
    </row>
    <row r="511" spans="5:5" ht="14.25" customHeight="1">
      <c r="E511" s="4"/>
    </row>
    <row r="512" spans="5:5" ht="14.25" customHeight="1">
      <c r="E512" s="4"/>
    </row>
    <row r="513" spans="5:5" ht="14.25" customHeight="1">
      <c r="E513" s="4"/>
    </row>
    <row r="514" spans="5:5" ht="14.25" customHeight="1">
      <c r="E514" s="4"/>
    </row>
    <row r="515" spans="5:5" ht="14.25" customHeight="1">
      <c r="E515" s="4"/>
    </row>
    <row r="516" spans="5:5" ht="14.25" customHeight="1">
      <c r="E516" s="4"/>
    </row>
    <row r="517" spans="5:5" ht="14.25" customHeight="1">
      <c r="E517" s="4"/>
    </row>
    <row r="518" spans="5:5" ht="14.25" customHeight="1">
      <c r="E518" s="4"/>
    </row>
    <row r="519" spans="5:5" ht="14.25" customHeight="1">
      <c r="E519" s="4"/>
    </row>
    <row r="520" spans="5:5" ht="14.25" customHeight="1">
      <c r="E520" s="4"/>
    </row>
    <row r="521" spans="5:5" ht="14.25" customHeight="1">
      <c r="E521" s="4"/>
    </row>
    <row r="522" spans="5:5" ht="14.25" customHeight="1">
      <c r="E522" s="4"/>
    </row>
    <row r="523" spans="5:5" ht="14.25" customHeight="1">
      <c r="E523" s="4"/>
    </row>
    <row r="524" spans="5:5" ht="14.25" customHeight="1">
      <c r="E524" s="4"/>
    </row>
    <row r="525" spans="5:5" ht="14.25" customHeight="1">
      <c r="E525" s="4"/>
    </row>
    <row r="526" spans="5:5" ht="14.25" customHeight="1">
      <c r="E526" s="4"/>
    </row>
    <row r="527" spans="5:5" ht="14.25" customHeight="1">
      <c r="E527" s="4"/>
    </row>
    <row r="528" spans="5:5" ht="14.25" customHeight="1">
      <c r="E528" s="4"/>
    </row>
    <row r="529" spans="5:5" ht="14.25" customHeight="1">
      <c r="E529" s="4"/>
    </row>
    <row r="530" spans="5:5" ht="14.25" customHeight="1">
      <c r="E530" s="4"/>
    </row>
    <row r="531" spans="5:5" ht="14.25" customHeight="1">
      <c r="E531" s="4"/>
    </row>
    <row r="532" spans="5:5" ht="14.25" customHeight="1">
      <c r="E532" s="4"/>
    </row>
    <row r="533" spans="5:5" ht="14.25" customHeight="1">
      <c r="E533" s="4"/>
    </row>
    <row r="534" spans="5:5" ht="14.25" customHeight="1">
      <c r="E534" s="4"/>
    </row>
    <row r="535" spans="5:5" ht="14.25" customHeight="1">
      <c r="E535" s="4"/>
    </row>
    <row r="536" spans="5:5" ht="14.25" customHeight="1">
      <c r="E536" s="4"/>
    </row>
    <row r="537" spans="5:5" ht="14.25" customHeight="1">
      <c r="E537" s="4"/>
    </row>
    <row r="538" spans="5:5" ht="14.25" customHeight="1">
      <c r="E538" s="4"/>
    </row>
    <row r="539" spans="5:5" ht="14.25" customHeight="1">
      <c r="E539" s="4"/>
    </row>
    <row r="540" spans="5:5" ht="14.25" customHeight="1">
      <c r="E540" s="4"/>
    </row>
    <row r="541" spans="5:5" ht="14.25" customHeight="1">
      <c r="E541" s="4"/>
    </row>
    <row r="542" spans="5:5" ht="14.25" customHeight="1">
      <c r="E542" s="4"/>
    </row>
    <row r="543" spans="5:5" ht="14.25" customHeight="1">
      <c r="E543" s="4"/>
    </row>
    <row r="544" spans="5:5" ht="14.25" customHeight="1">
      <c r="E544" s="4"/>
    </row>
    <row r="545" spans="5:5" ht="14.25" customHeight="1">
      <c r="E545" s="4"/>
    </row>
    <row r="546" spans="5:5" ht="14.25" customHeight="1">
      <c r="E546" s="4"/>
    </row>
    <row r="547" spans="5:5" ht="14.25" customHeight="1">
      <c r="E547" s="4"/>
    </row>
    <row r="548" spans="5:5" ht="14.25" customHeight="1">
      <c r="E548" s="4"/>
    </row>
    <row r="549" spans="5:5" ht="14.25" customHeight="1">
      <c r="E549" s="4"/>
    </row>
    <row r="550" spans="5:5" ht="14.25" customHeight="1">
      <c r="E550" s="4"/>
    </row>
    <row r="551" spans="5:5" ht="14.25" customHeight="1">
      <c r="E551" s="4"/>
    </row>
    <row r="552" spans="5:5" ht="14.25" customHeight="1">
      <c r="E552" s="4"/>
    </row>
    <row r="553" spans="5:5" ht="14.25" customHeight="1">
      <c r="E553" s="4"/>
    </row>
    <row r="554" spans="5:5" ht="14.25" customHeight="1">
      <c r="E554" s="4"/>
    </row>
    <row r="555" spans="5:5" ht="14.25" customHeight="1">
      <c r="E555" s="4"/>
    </row>
    <row r="556" spans="5:5" ht="14.25" customHeight="1">
      <c r="E556" s="4"/>
    </row>
    <row r="557" spans="5:5" ht="14.25" customHeight="1">
      <c r="E557" s="4"/>
    </row>
    <row r="558" spans="5:5" ht="14.25" customHeight="1">
      <c r="E558" s="4"/>
    </row>
    <row r="559" spans="5:5" ht="14.25" customHeight="1">
      <c r="E559" s="4"/>
    </row>
    <row r="560" spans="5:5" ht="14.25" customHeight="1">
      <c r="E560" s="4"/>
    </row>
    <row r="561" spans="5:5" ht="14.25" customHeight="1">
      <c r="E561" s="4"/>
    </row>
    <row r="562" spans="5:5" ht="14.25" customHeight="1">
      <c r="E562" s="4"/>
    </row>
    <row r="563" spans="5:5" ht="14.25" customHeight="1">
      <c r="E563" s="4"/>
    </row>
    <row r="564" spans="5:5" ht="14.25" customHeight="1">
      <c r="E564" s="4"/>
    </row>
    <row r="565" spans="5:5" ht="14.25" customHeight="1">
      <c r="E565" s="4"/>
    </row>
    <row r="566" spans="5:5" ht="14.25" customHeight="1">
      <c r="E566" s="4"/>
    </row>
    <row r="567" spans="5:5" ht="14.25" customHeight="1">
      <c r="E567" s="4"/>
    </row>
    <row r="568" spans="5:5" ht="14.25" customHeight="1">
      <c r="E568" s="4"/>
    </row>
    <row r="569" spans="5:5" ht="14.25" customHeight="1">
      <c r="E569" s="4"/>
    </row>
    <row r="570" spans="5:5" ht="14.25" customHeight="1">
      <c r="E570" s="4"/>
    </row>
    <row r="571" spans="5:5" ht="14.25" customHeight="1">
      <c r="E571" s="4"/>
    </row>
    <row r="572" spans="5:5" ht="14.25" customHeight="1">
      <c r="E572" s="4"/>
    </row>
    <row r="573" spans="5:5" ht="14.25" customHeight="1">
      <c r="E573" s="4"/>
    </row>
    <row r="574" spans="5:5" ht="14.25" customHeight="1">
      <c r="E574" s="4"/>
    </row>
    <row r="575" spans="5:5" ht="14.25" customHeight="1">
      <c r="E575" s="4"/>
    </row>
    <row r="576" spans="5:5" ht="14.25" customHeight="1">
      <c r="E576" s="4"/>
    </row>
    <row r="577" spans="5:5" ht="14.25" customHeight="1">
      <c r="E577" s="4"/>
    </row>
    <row r="578" spans="5:5" ht="14.25" customHeight="1">
      <c r="E578" s="4"/>
    </row>
    <row r="579" spans="5:5" ht="14.25" customHeight="1">
      <c r="E579" s="4"/>
    </row>
    <row r="580" spans="5:5" ht="14.25" customHeight="1">
      <c r="E580" s="4"/>
    </row>
    <row r="581" spans="5:5" ht="14.25" customHeight="1">
      <c r="E581" s="4"/>
    </row>
    <row r="582" spans="5:5" ht="14.25" customHeight="1">
      <c r="E582" s="4"/>
    </row>
    <row r="583" spans="5:5" ht="14.25" customHeight="1">
      <c r="E583" s="4"/>
    </row>
    <row r="584" spans="5:5" ht="14.25" customHeight="1">
      <c r="E584" s="4"/>
    </row>
    <row r="585" spans="5:5" ht="14.25" customHeight="1">
      <c r="E585" s="4"/>
    </row>
    <row r="586" spans="5:5" ht="14.25" customHeight="1">
      <c r="E586" s="4"/>
    </row>
    <row r="587" spans="5:5" ht="14.25" customHeight="1">
      <c r="E587" s="4"/>
    </row>
    <row r="588" spans="5:5" ht="14.25" customHeight="1">
      <c r="E588" s="4"/>
    </row>
    <row r="589" spans="5:5" ht="14.25" customHeight="1">
      <c r="E589" s="4"/>
    </row>
    <row r="590" spans="5:5" ht="14.25" customHeight="1">
      <c r="E590" s="4"/>
    </row>
    <row r="591" spans="5:5" ht="14.25" customHeight="1">
      <c r="E591" s="4"/>
    </row>
    <row r="592" spans="5:5" ht="14.25" customHeight="1">
      <c r="E592" s="4"/>
    </row>
    <row r="593" spans="5:5" ht="14.25" customHeight="1">
      <c r="E593" s="4"/>
    </row>
    <row r="594" spans="5:5" ht="14.25" customHeight="1">
      <c r="E594" s="4"/>
    </row>
    <row r="595" spans="5:5" ht="14.25" customHeight="1">
      <c r="E595" s="4"/>
    </row>
    <row r="596" spans="5:5" ht="14.25" customHeight="1">
      <c r="E596" s="4"/>
    </row>
    <row r="597" spans="5:5" ht="14.25" customHeight="1">
      <c r="E597" s="4"/>
    </row>
    <row r="598" spans="5:5" ht="14.25" customHeight="1">
      <c r="E598" s="4"/>
    </row>
    <row r="599" spans="5:5" ht="14.25" customHeight="1">
      <c r="E599" s="4"/>
    </row>
    <row r="600" spans="5:5" ht="14.25" customHeight="1">
      <c r="E600" s="4"/>
    </row>
    <row r="601" spans="5:5" ht="14.25" customHeight="1">
      <c r="E601" s="4"/>
    </row>
    <row r="602" spans="5:5" ht="14.25" customHeight="1">
      <c r="E602" s="4"/>
    </row>
    <row r="603" spans="5:5" ht="14.25" customHeight="1">
      <c r="E603" s="4"/>
    </row>
    <row r="604" spans="5:5" ht="14.25" customHeight="1">
      <c r="E604" s="4"/>
    </row>
    <row r="605" spans="5:5" ht="14.25" customHeight="1">
      <c r="E605" s="4"/>
    </row>
    <row r="606" spans="5:5" ht="14.25" customHeight="1">
      <c r="E606" s="4"/>
    </row>
    <row r="607" spans="5:5" ht="14.25" customHeight="1">
      <c r="E607" s="4"/>
    </row>
    <row r="608" spans="5:5" ht="14.25" customHeight="1">
      <c r="E608" s="4"/>
    </row>
    <row r="609" spans="5:5" ht="14.25" customHeight="1">
      <c r="E609" s="4"/>
    </row>
    <row r="610" spans="5:5" ht="14.25" customHeight="1">
      <c r="E610" s="4"/>
    </row>
    <row r="611" spans="5:5" ht="14.25" customHeight="1">
      <c r="E611" s="4"/>
    </row>
    <row r="612" spans="5:5" ht="14.25" customHeight="1">
      <c r="E612" s="4"/>
    </row>
    <row r="613" spans="5:5" ht="14.25" customHeight="1">
      <c r="E613" s="4"/>
    </row>
    <row r="614" spans="5:5" ht="14.25" customHeight="1">
      <c r="E614" s="4"/>
    </row>
    <row r="615" spans="5:5" ht="14.25" customHeight="1">
      <c r="E615" s="4"/>
    </row>
    <row r="616" spans="5:5" ht="14.25" customHeight="1">
      <c r="E616" s="4"/>
    </row>
    <row r="617" spans="5:5" ht="14.25" customHeight="1">
      <c r="E617" s="4"/>
    </row>
    <row r="618" spans="5:5" ht="14.25" customHeight="1">
      <c r="E618" s="4"/>
    </row>
    <row r="619" spans="5:5" ht="14.25" customHeight="1">
      <c r="E619" s="4"/>
    </row>
    <row r="620" spans="5:5" ht="14.25" customHeight="1">
      <c r="E620" s="4"/>
    </row>
    <row r="621" spans="5:5" ht="14.25" customHeight="1">
      <c r="E621" s="4"/>
    </row>
    <row r="622" spans="5:5" ht="14.25" customHeight="1">
      <c r="E622" s="4"/>
    </row>
    <row r="623" spans="5:5" ht="14.25" customHeight="1">
      <c r="E623" s="4"/>
    </row>
    <row r="624" spans="5:5" ht="14.25" customHeight="1">
      <c r="E624" s="4"/>
    </row>
    <row r="625" spans="5:5" ht="14.25" customHeight="1">
      <c r="E625" s="4"/>
    </row>
    <row r="626" spans="5:5" ht="14.25" customHeight="1">
      <c r="E626" s="4"/>
    </row>
    <row r="627" spans="5:5" ht="14.25" customHeight="1">
      <c r="E627" s="4"/>
    </row>
    <row r="628" spans="5:5" ht="14.25" customHeight="1">
      <c r="E628" s="4"/>
    </row>
    <row r="629" spans="5:5" ht="14.25" customHeight="1">
      <c r="E629" s="4"/>
    </row>
    <row r="630" spans="5:5" ht="14.25" customHeight="1">
      <c r="E630" s="4"/>
    </row>
    <row r="631" spans="5:5" ht="14.25" customHeight="1">
      <c r="E631" s="4"/>
    </row>
    <row r="632" spans="5:5" ht="14.25" customHeight="1">
      <c r="E632" s="4"/>
    </row>
    <row r="633" spans="5:5" ht="14.25" customHeight="1">
      <c r="E633" s="4"/>
    </row>
    <row r="634" spans="5:5" ht="14.25" customHeight="1">
      <c r="E634" s="4"/>
    </row>
    <row r="635" spans="5:5" ht="14.25" customHeight="1">
      <c r="E635" s="4"/>
    </row>
    <row r="636" spans="5:5" ht="14.25" customHeight="1">
      <c r="E636" s="4"/>
    </row>
    <row r="637" spans="5:5" ht="14.25" customHeight="1">
      <c r="E637" s="4"/>
    </row>
    <row r="638" spans="5:5" ht="14.25" customHeight="1">
      <c r="E638" s="4"/>
    </row>
    <row r="639" spans="5:5" ht="14.25" customHeight="1">
      <c r="E639" s="4"/>
    </row>
    <row r="640" spans="5:5" ht="14.25" customHeight="1">
      <c r="E640" s="4"/>
    </row>
    <row r="641" spans="5:5" ht="14.25" customHeight="1">
      <c r="E641" s="4"/>
    </row>
    <row r="642" spans="5:5" ht="14.25" customHeight="1">
      <c r="E642" s="4"/>
    </row>
    <row r="643" spans="5:5" ht="14.25" customHeight="1">
      <c r="E643" s="4"/>
    </row>
    <row r="644" spans="5:5" ht="14.25" customHeight="1">
      <c r="E644" s="4"/>
    </row>
    <row r="645" spans="5:5" ht="14.25" customHeight="1">
      <c r="E645" s="4"/>
    </row>
    <row r="646" spans="5:5" ht="14.25" customHeight="1">
      <c r="E646" s="4"/>
    </row>
    <row r="647" spans="5:5" ht="14.25" customHeight="1">
      <c r="E647" s="4"/>
    </row>
    <row r="648" spans="5:5" ht="14.25" customHeight="1">
      <c r="E648" s="4"/>
    </row>
    <row r="649" spans="5:5" ht="14.25" customHeight="1">
      <c r="E649" s="4"/>
    </row>
    <row r="650" spans="5:5" ht="14.25" customHeight="1">
      <c r="E650" s="4"/>
    </row>
    <row r="651" spans="5:5" ht="14.25" customHeight="1">
      <c r="E651" s="4"/>
    </row>
    <row r="652" spans="5:5" ht="14.25" customHeight="1">
      <c r="E652" s="4"/>
    </row>
    <row r="653" spans="5:5" ht="14.25" customHeight="1">
      <c r="E653" s="4"/>
    </row>
    <row r="654" spans="5:5" ht="14.25" customHeight="1">
      <c r="E654" s="4"/>
    </row>
    <row r="655" spans="5:5" ht="14.25" customHeight="1">
      <c r="E655" s="4"/>
    </row>
    <row r="656" spans="5:5" ht="14.25" customHeight="1">
      <c r="E656" s="4"/>
    </row>
    <row r="657" spans="5:5" ht="14.25" customHeight="1">
      <c r="E657" s="4"/>
    </row>
    <row r="658" spans="5:5" ht="14.25" customHeight="1">
      <c r="E658" s="4"/>
    </row>
    <row r="659" spans="5:5" ht="14.25" customHeight="1">
      <c r="E659" s="4"/>
    </row>
    <row r="660" spans="5:5" ht="14.25" customHeight="1">
      <c r="E660" s="4"/>
    </row>
    <row r="661" spans="5:5" ht="14.25" customHeight="1">
      <c r="E661" s="4"/>
    </row>
    <row r="662" spans="5:5" ht="14.25" customHeight="1">
      <c r="E662" s="4"/>
    </row>
    <row r="663" spans="5:5" ht="14.25" customHeight="1">
      <c r="E663" s="4"/>
    </row>
    <row r="664" spans="5:5" ht="14.25" customHeight="1">
      <c r="E664" s="4"/>
    </row>
    <row r="665" spans="5:5" ht="14.25" customHeight="1">
      <c r="E665" s="4"/>
    </row>
    <row r="666" spans="5:5" ht="14.25" customHeight="1">
      <c r="E666" s="4"/>
    </row>
    <row r="667" spans="5:5" ht="14.25" customHeight="1">
      <c r="E667" s="4"/>
    </row>
    <row r="668" spans="5:5" ht="14.25" customHeight="1">
      <c r="E668" s="4"/>
    </row>
    <row r="669" spans="5:5" ht="14.25" customHeight="1">
      <c r="E669" s="4"/>
    </row>
    <row r="670" spans="5:5" ht="14.25" customHeight="1">
      <c r="E670" s="4"/>
    </row>
    <row r="671" spans="5:5" ht="14.25" customHeight="1">
      <c r="E671" s="4"/>
    </row>
    <row r="672" spans="5:5" ht="14.25" customHeight="1">
      <c r="E672" s="4"/>
    </row>
    <row r="673" spans="5:5" ht="14.25" customHeight="1">
      <c r="E673" s="4"/>
    </row>
    <row r="674" spans="5:5" ht="14.25" customHeight="1">
      <c r="E674" s="4"/>
    </row>
    <row r="675" spans="5:5" ht="14.25" customHeight="1">
      <c r="E675" s="4"/>
    </row>
    <row r="676" spans="5:5" ht="14.25" customHeight="1">
      <c r="E676" s="4"/>
    </row>
    <row r="677" spans="5:5" ht="14.25" customHeight="1">
      <c r="E677" s="4"/>
    </row>
    <row r="678" spans="5:5" ht="14.25" customHeight="1">
      <c r="E678" s="4"/>
    </row>
    <row r="679" spans="5:5" ht="14.25" customHeight="1">
      <c r="E679" s="4"/>
    </row>
    <row r="680" spans="5:5" ht="14.25" customHeight="1">
      <c r="E680" s="4"/>
    </row>
    <row r="681" spans="5:5" ht="14.25" customHeight="1">
      <c r="E681" s="4"/>
    </row>
    <row r="682" spans="5:5" ht="14.25" customHeight="1">
      <c r="E682" s="4"/>
    </row>
    <row r="683" spans="5:5" ht="14.25" customHeight="1">
      <c r="E683" s="4"/>
    </row>
    <row r="684" spans="5:5" ht="14.25" customHeight="1">
      <c r="E684" s="4"/>
    </row>
    <row r="685" spans="5:5" ht="14.25" customHeight="1">
      <c r="E685" s="4"/>
    </row>
    <row r="686" spans="5:5" ht="14.25" customHeight="1">
      <c r="E686" s="4"/>
    </row>
    <row r="687" spans="5:5" ht="14.25" customHeight="1">
      <c r="E687" s="4"/>
    </row>
    <row r="688" spans="5:5" ht="14.25" customHeight="1">
      <c r="E688" s="4"/>
    </row>
    <row r="689" spans="5:5" ht="14.25" customHeight="1">
      <c r="E689" s="4"/>
    </row>
    <row r="690" spans="5:5" ht="14.25" customHeight="1">
      <c r="E690" s="4"/>
    </row>
    <row r="691" spans="5:5" ht="14.25" customHeight="1">
      <c r="E691" s="4"/>
    </row>
    <row r="692" spans="5:5" ht="14.25" customHeight="1">
      <c r="E692" s="4"/>
    </row>
    <row r="693" spans="5:5" ht="14.25" customHeight="1">
      <c r="E693" s="4"/>
    </row>
    <row r="694" spans="5:5" ht="14.25" customHeight="1">
      <c r="E694" s="4"/>
    </row>
    <row r="695" spans="5:5" ht="14.25" customHeight="1">
      <c r="E695" s="4"/>
    </row>
    <row r="696" spans="5:5" ht="14.25" customHeight="1">
      <c r="E696" s="4"/>
    </row>
    <row r="697" spans="5:5" ht="14.25" customHeight="1">
      <c r="E697" s="4"/>
    </row>
    <row r="698" spans="5:5" ht="14.25" customHeight="1">
      <c r="E698" s="4"/>
    </row>
    <row r="699" spans="5:5" ht="14.25" customHeight="1">
      <c r="E699" s="4"/>
    </row>
    <row r="700" spans="5:5" ht="14.25" customHeight="1">
      <c r="E700" s="4"/>
    </row>
    <row r="701" spans="5:5" ht="14.25" customHeight="1">
      <c r="E701" s="4"/>
    </row>
    <row r="702" spans="5:5" ht="14.25" customHeight="1">
      <c r="E702" s="4"/>
    </row>
    <row r="703" spans="5:5" ht="14.25" customHeight="1">
      <c r="E703" s="4"/>
    </row>
    <row r="704" spans="5:5" ht="14.25" customHeight="1">
      <c r="E704" s="4"/>
    </row>
    <row r="705" spans="5:5" ht="14.25" customHeight="1">
      <c r="E705" s="4"/>
    </row>
    <row r="706" spans="5:5" ht="14.25" customHeight="1">
      <c r="E706" s="4"/>
    </row>
    <row r="707" spans="5:5" ht="14.25" customHeight="1">
      <c r="E707" s="4"/>
    </row>
    <row r="708" spans="5:5" ht="14.25" customHeight="1">
      <c r="E708" s="4"/>
    </row>
    <row r="709" spans="5:5" ht="14.25" customHeight="1">
      <c r="E709" s="4"/>
    </row>
    <row r="710" spans="5:5" ht="14.25" customHeight="1">
      <c r="E710" s="4"/>
    </row>
    <row r="711" spans="5:5" ht="14.25" customHeight="1">
      <c r="E711" s="4"/>
    </row>
    <row r="712" spans="5:5" ht="14.25" customHeight="1">
      <c r="E712" s="4"/>
    </row>
    <row r="713" spans="5:5" ht="14.25" customHeight="1">
      <c r="E713" s="4"/>
    </row>
    <row r="714" spans="5:5" ht="14.25" customHeight="1">
      <c r="E714" s="4"/>
    </row>
    <row r="715" spans="5:5" ht="14.25" customHeight="1">
      <c r="E715" s="4"/>
    </row>
    <row r="716" spans="5:5" ht="14.25" customHeight="1">
      <c r="E716" s="4"/>
    </row>
    <row r="717" spans="5:5" ht="14.25" customHeight="1">
      <c r="E717" s="4"/>
    </row>
    <row r="718" spans="5:5" ht="14.25" customHeight="1">
      <c r="E718" s="4"/>
    </row>
    <row r="719" spans="5:5" ht="14.25" customHeight="1">
      <c r="E719" s="4"/>
    </row>
    <row r="720" spans="5:5" ht="14.25" customHeight="1">
      <c r="E720" s="4"/>
    </row>
    <row r="721" spans="5:5" ht="14.25" customHeight="1">
      <c r="E721" s="4"/>
    </row>
    <row r="722" spans="5:5" ht="14.25" customHeight="1">
      <c r="E722" s="4"/>
    </row>
    <row r="723" spans="5:5" ht="14.25" customHeight="1">
      <c r="E723" s="4"/>
    </row>
    <row r="724" spans="5:5" ht="14.25" customHeight="1">
      <c r="E724" s="4"/>
    </row>
    <row r="725" spans="5:5" ht="14.25" customHeight="1">
      <c r="E725" s="4"/>
    </row>
    <row r="726" spans="5:5" ht="14.25" customHeight="1">
      <c r="E726" s="4"/>
    </row>
    <row r="727" spans="5:5" ht="14.25" customHeight="1">
      <c r="E727" s="4"/>
    </row>
    <row r="728" spans="5:5" ht="14.25" customHeight="1">
      <c r="E728" s="4"/>
    </row>
    <row r="729" spans="5:5" ht="14.25" customHeight="1">
      <c r="E729" s="4"/>
    </row>
    <row r="730" spans="5:5" ht="14.25" customHeight="1">
      <c r="E730" s="4"/>
    </row>
    <row r="731" spans="5:5" ht="14.25" customHeight="1">
      <c r="E731" s="4"/>
    </row>
    <row r="732" spans="5:5" ht="14.25" customHeight="1">
      <c r="E732" s="4"/>
    </row>
    <row r="733" spans="5:5" ht="14.25" customHeight="1">
      <c r="E733" s="4"/>
    </row>
    <row r="734" spans="5:5" ht="14.25" customHeight="1">
      <c r="E734" s="4"/>
    </row>
    <row r="735" spans="5:5" ht="14.25" customHeight="1">
      <c r="E735" s="4"/>
    </row>
    <row r="736" spans="5:5" ht="14.25" customHeight="1">
      <c r="E736" s="4"/>
    </row>
    <row r="737" spans="5:5" ht="14.25" customHeight="1">
      <c r="E737" s="4"/>
    </row>
    <row r="738" spans="5:5" ht="14.25" customHeight="1">
      <c r="E738" s="4"/>
    </row>
    <row r="739" spans="5:5" ht="14.25" customHeight="1">
      <c r="E739" s="4"/>
    </row>
    <row r="740" spans="5:5" ht="14.25" customHeight="1">
      <c r="E740" s="4"/>
    </row>
    <row r="741" spans="5:5" ht="14.25" customHeight="1">
      <c r="E741" s="4"/>
    </row>
    <row r="742" spans="5:5" ht="14.25" customHeight="1">
      <c r="E742" s="4"/>
    </row>
    <row r="743" spans="5:5" ht="14.25" customHeight="1">
      <c r="E743" s="4"/>
    </row>
    <row r="744" spans="5:5" ht="14.25" customHeight="1">
      <c r="E744" s="4"/>
    </row>
    <row r="745" spans="5:5" ht="14.25" customHeight="1">
      <c r="E745" s="4"/>
    </row>
    <row r="746" spans="5:5" ht="14.25" customHeight="1">
      <c r="E746" s="4"/>
    </row>
    <row r="747" spans="5:5" ht="14.25" customHeight="1">
      <c r="E747" s="4"/>
    </row>
    <row r="748" spans="5:5" ht="14.25" customHeight="1">
      <c r="E748" s="4"/>
    </row>
    <row r="749" spans="5:5" ht="14.25" customHeight="1">
      <c r="E749" s="4"/>
    </row>
    <row r="750" spans="5:5" ht="14.25" customHeight="1">
      <c r="E750" s="4"/>
    </row>
    <row r="751" spans="5:5" ht="14.25" customHeight="1">
      <c r="E751" s="4"/>
    </row>
    <row r="752" spans="5:5" ht="14.25" customHeight="1">
      <c r="E752" s="4"/>
    </row>
    <row r="753" spans="5:5" ht="14.25" customHeight="1">
      <c r="E753" s="4"/>
    </row>
    <row r="754" spans="5:5" ht="14.25" customHeight="1">
      <c r="E754" s="4"/>
    </row>
    <row r="755" spans="5:5" ht="14.25" customHeight="1">
      <c r="E755" s="4"/>
    </row>
    <row r="756" spans="5:5" ht="14.25" customHeight="1">
      <c r="E756" s="4"/>
    </row>
    <row r="757" spans="5:5" ht="14.25" customHeight="1">
      <c r="E757" s="4"/>
    </row>
    <row r="758" spans="5:5" ht="14.25" customHeight="1">
      <c r="E758" s="4"/>
    </row>
    <row r="759" spans="5:5" ht="14.25" customHeight="1">
      <c r="E759" s="4"/>
    </row>
    <row r="760" spans="5:5" ht="14.25" customHeight="1">
      <c r="E760" s="4"/>
    </row>
    <row r="761" spans="5:5" ht="14.25" customHeight="1">
      <c r="E761" s="4"/>
    </row>
    <row r="762" spans="5:5" ht="14.25" customHeight="1">
      <c r="E762" s="4"/>
    </row>
    <row r="763" spans="5:5" ht="14.25" customHeight="1">
      <c r="E763" s="4"/>
    </row>
    <row r="764" spans="5:5" ht="14.25" customHeight="1">
      <c r="E764" s="4"/>
    </row>
    <row r="765" spans="5:5" ht="14.25" customHeight="1">
      <c r="E765" s="4"/>
    </row>
    <row r="766" spans="5:5" ht="14.25" customHeight="1">
      <c r="E766" s="4"/>
    </row>
    <row r="767" spans="5:5" ht="14.25" customHeight="1">
      <c r="E767" s="4"/>
    </row>
    <row r="768" spans="5:5" ht="14.25" customHeight="1">
      <c r="E768" s="4"/>
    </row>
    <row r="769" spans="5:5" ht="14.25" customHeight="1">
      <c r="E769" s="4"/>
    </row>
    <row r="770" spans="5:5" ht="14.25" customHeight="1">
      <c r="E770" s="4"/>
    </row>
    <row r="771" spans="5:5" ht="14.25" customHeight="1">
      <c r="E771" s="4"/>
    </row>
    <row r="772" spans="5:5" ht="14.25" customHeight="1">
      <c r="E772" s="4"/>
    </row>
    <row r="773" spans="5:5" ht="14.25" customHeight="1">
      <c r="E773" s="4"/>
    </row>
    <row r="774" spans="5:5" ht="14.25" customHeight="1">
      <c r="E774" s="4"/>
    </row>
    <row r="775" spans="5:5" ht="14.25" customHeight="1">
      <c r="E775" s="4"/>
    </row>
    <row r="776" spans="5:5" ht="14.25" customHeight="1">
      <c r="E776" s="4"/>
    </row>
    <row r="777" spans="5:5" ht="14.25" customHeight="1">
      <c r="E777" s="4"/>
    </row>
    <row r="778" spans="5:5" ht="14.25" customHeight="1">
      <c r="E778" s="4"/>
    </row>
    <row r="779" spans="5:5" ht="14.25" customHeight="1">
      <c r="E779" s="4"/>
    </row>
    <row r="780" spans="5:5" ht="14.25" customHeight="1">
      <c r="E780" s="4"/>
    </row>
    <row r="781" spans="5:5" ht="14.25" customHeight="1">
      <c r="E781" s="4"/>
    </row>
    <row r="782" spans="5:5" ht="14.25" customHeight="1">
      <c r="E782" s="4"/>
    </row>
    <row r="783" spans="5:5" ht="14.25" customHeight="1">
      <c r="E783" s="4"/>
    </row>
    <row r="784" spans="5:5" ht="14.25" customHeight="1">
      <c r="E784" s="4"/>
    </row>
    <row r="785" spans="5:5" ht="14.25" customHeight="1">
      <c r="E785" s="4"/>
    </row>
    <row r="786" spans="5:5" ht="14.25" customHeight="1">
      <c r="E786" s="4"/>
    </row>
    <row r="787" spans="5:5" ht="14.25" customHeight="1">
      <c r="E787" s="4"/>
    </row>
    <row r="788" spans="5:5" ht="14.25" customHeight="1">
      <c r="E788" s="4"/>
    </row>
    <row r="789" spans="5:5" ht="14.25" customHeight="1">
      <c r="E789" s="4"/>
    </row>
    <row r="790" spans="5:5" ht="14.25" customHeight="1">
      <c r="E790" s="4"/>
    </row>
    <row r="791" spans="5:5" ht="14.25" customHeight="1">
      <c r="E791" s="4"/>
    </row>
    <row r="792" spans="5:5" ht="14.25" customHeight="1">
      <c r="E792" s="4"/>
    </row>
    <row r="793" spans="5:5" ht="14.25" customHeight="1">
      <c r="E793" s="4"/>
    </row>
    <row r="794" spans="5:5" ht="14.25" customHeight="1">
      <c r="E794" s="4"/>
    </row>
    <row r="795" spans="5:5" ht="14.25" customHeight="1">
      <c r="E795" s="4"/>
    </row>
    <row r="796" spans="5:5" ht="14.25" customHeight="1">
      <c r="E796" s="4"/>
    </row>
    <row r="797" spans="5:5" ht="14.25" customHeight="1">
      <c r="E797" s="4"/>
    </row>
    <row r="798" spans="5:5" ht="14.25" customHeight="1">
      <c r="E798" s="4"/>
    </row>
    <row r="799" spans="5:5" ht="14.25" customHeight="1">
      <c r="E799" s="4"/>
    </row>
    <row r="800" spans="5:5" ht="14.25" customHeight="1">
      <c r="E800" s="4"/>
    </row>
    <row r="801" spans="5:5" ht="14.25" customHeight="1">
      <c r="E801" s="4"/>
    </row>
    <row r="802" spans="5:5" ht="14.25" customHeight="1">
      <c r="E802" s="4"/>
    </row>
    <row r="803" spans="5:5" ht="14.25" customHeight="1">
      <c r="E803" s="4"/>
    </row>
    <row r="804" spans="5:5" ht="14.25" customHeight="1">
      <c r="E804" s="4"/>
    </row>
    <row r="805" spans="5:5" ht="14.25" customHeight="1">
      <c r="E805" s="4"/>
    </row>
    <row r="806" spans="5:5" ht="14.25" customHeight="1">
      <c r="E806" s="4"/>
    </row>
    <row r="807" spans="5:5" ht="14.25" customHeight="1">
      <c r="E807" s="4"/>
    </row>
    <row r="808" spans="5:5" ht="14.25" customHeight="1">
      <c r="E808" s="4"/>
    </row>
    <row r="809" spans="5:5" ht="14.25" customHeight="1">
      <c r="E809" s="4"/>
    </row>
    <row r="810" spans="5:5" ht="14.25" customHeight="1">
      <c r="E810" s="4"/>
    </row>
    <row r="811" spans="5:5" ht="14.25" customHeight="1">
      <c r="E811" s="4"/>
    </row>
    <row r="812" spans="5:5" ht="14.25" customHeight="1">
      <c r="E812" s="4"/>
    </row>
    <row r="813" spans="5:5" ht="14.25" customHeight="1">
      <c r="E813" s="4"/>
    </row>
    <row r="814" spans="5:5" ht="14.25" customHeight="1">
      <c r="E814" s="4"/>
    </row>
    <row r="815" spans="5:5" ht="14.25" customHeight="1">
      <c r="E815" s="4"/>
    </row>
    <row r="816" spans="5:5" ht="14.25" customHeight="1">
      <c r="E816" s="4"/>
    </row>
    <row r="817" spans="5:5" ht="14.25" customHeight="1">
      <c r="E817" s="4"/>
    </row>
    <row r="818" spans="5:5" ht="14.25" customHeight="1">
      <c r="E818" s="4"/>
    </row>
    <row r="819" spans="5:5" ht="14.25" customHeight="1">
      <c r="E819" s="4"/>
    </row>
    <row r="820" spans="5:5" ht="14.25" customHeight="1">
      <c r="E820" s="4"/>
    </row>
    <row r="821" spans="5:5" ht="14.25" customHeight="1">
      <c r="E821" s="4"/>
    </row>
    <row r="822" spans="5:5" ht="14.25" customHeight="1">
      <c r="E822" s="4"/>
    </row>
    <row r="823" spans="5:5" ht="14.25" customHeight="1">
      <c r="E823" s="4"/>
    </row>
    <row r="824" spans="5:5" ht="14.25" customHeight="1">
      <c r="E824" s="4"/>
    </row>
    <row r="825" spans="5:5" ht="14.25" customHeight="1">
      <c r="E825" s="4"/>
    </row>
    <row r="826" spans="5:5" ht="14.25" customHeight="1">
      <c r="E826" s="4"/>
    </row>
    <row r="827" spans="5:5" ht="14.25" customHeight="1">
      <c r="E827" s="4"/>
    </row>
    <row r="828" spans="5:5" ht="14.25" customHeight="1">
      <c r="E828" s="4"/>
    </row>
    <row r="829" spans="5:5" ht="14.25" customHeight="1">
      <c r="E829" s="4"/>
    </row>
    <row r="830" spans="5:5" ht="14.25" customHeight="1">
      <c r="E830" s="4"/>
    </row>
    <row r="831" spans="5:5" ht="14.25" customHeight="1">
      <c r="E831" s="4"/>
    </row>
    <row r="832" spans="5:5" ht="14.25" customHeight="1">
      <c r="E832" s="4"/>
    </row>
    <row r="833" spans="5:5" ht="14.25" customHeight="1">
      <c r="E833" s="4"/>
    </row>
    <row r="834" spans="5:5" ht="14.25" customHeight="1">
      <c r="E834" s="4"/>
    </row>
    <row r="835" spans="5:5" ht="14.25" customHeight="1">
      <c r="E835" s="4"/>
    </row>
    <row r="836" spans="5:5" ht="14.25" customHeight="1">
      <c r="E836" s="4"/>
    </row>
    <row r="837" spans="5:5" ht="14.25" customHeight="1">
      <c r="E837" s="4"/>
    </row>
    <row r="838" spans="5:5" ht="14.25" customHeight="1">
      <c r="E838" s="4"/>
    </row>
    <row r="839" spans="5:5" ht="14.25" customHeight="1">
      <c r="E839" s="4"/>
    </row>
    <row r="840" spans="5:5" ht="14.25" customHeight="1">
      <c r="E840" s="4"/>
    </row>
    <row r="841" spans="5:5" ht="14.25" customHeight="1">
      <c r="E841" s="4"/>
    </row>
    <row r="842" spans="5:5" ht="14.25" customHeight="1">
      <c r="E842" s="4"/>
    </row>
    <row r="843" spans="5:5" ht="14.25" customHeight="1">
      <c r="E843" s="4"/>
    </row>
    <row r="844" spans="5:5" ht="14.25" customHeight="1">
      <c r="E844" s="4"/>
    </row>
    <row r="845" spans="5:5" ht="14.25" customHeight="1">
      <c r="E845" s="4"/>
    </row>
    <row r="846" spans="5:5" ht="14.25" customHeight="1">
      <c r="E846" s="4"/>
    </row>
    <row r="847" spans="5:5" ht="14.25" customHeight="1">
      <c r="E847" s="4"/>
    </row>
    <row r="848" spans="5:5" ht="14.25" customHeight="1">
      <c r="E848" s="4"/>
    </row>
    <row r="849" spans="5:5" ht="14.25" customHeight="1">
      <c r="E849" s="4"/>
    </row>
    <row r="850" spans="5:5" ht="14.25" customHeight="1">
      <c r="E850" s="4"/>
    </row>
    <row r="851" spans="5:5" ht="14.25" customHeight="1">
      <c r="E851" s="4"/>
    </row>
    <row r="852" spans="5:5" ht="14.25" customHeight="1">
      <c r="E852" s="4"/>
    </row>
    <row r="853" spans="5:5" ht="14.25" customHeight="1">
      <c r="E853" s="4"/>
    </row>
    <row r="854" spans="5:5" ht="14.25" customHeight="1">
      <c r="E854" s="4"/>
    </row>
    <row r="855" spans="5:5" ht="14.25" customHeight="1">
      <c r="E855" s="4"/>
    </row>
    <row r="856" spans="5:5" ht="14.25" customHeight="1">
      <c r="E856" s="4"/>
    </row>
    <row r="857" spans="5:5" ht="14.25" customHeight="1">
      <c r="E857" s="4"/>
    </row>
    <row r="858" spans="5:5" ht="14.25" customHeight="1">
      <c r="E858" s="4"/>
    </row>
    <row r="859" spans="5:5" ht="14.25" customHeight="1">
      <c r="E859" s="4"/>
    </row>
    <row r="860" spans="5:5" ht="14.25" customHeight="1">
      <c r="E860" s="4"/>
    </row>
    <row r="861" spans="5:5" ht="14.25" customHeight="1">
      <c r="E861" s="4"/>
    </row>
    <row r="862" spans="5:5" ht="14.25" customHeight="1">
      <c r="E862" s="4"/>
    </row>
    <row r="863" spans="5:5" ht="14.25" customHeight="1">
      <c r="E863" s="4"/>
    </row>
    <row r="864" spans="5:5" ht="14.25" customHeight="1">
      <c r="E864" s="4"/>
    </row>
    <row r="865" spans="5:5" ht="14.25" customHeight="1">
      <c r="E865" s="4"/>
    </row>
    <row r="866" spans="5:5" ht="14.25" customHeight="1">
      <c r="E866" s="4"/>
    </row>
    <row r="867" spans="5:5" ht="14.25" customHeight="1">
      <c r="E867" s="4"/>
    </row>
    <row r="868" spans="5:5" ht="14.25" customHeight="1">
      <c r="E868" s="4"/>
    </row>
    <row r="869" spans="5:5" ht="14.25" customHeight="1">
      <c r="E869" s="4"/>
    </row>
    <row r="870" spans="5:5" ht="14.25" customHeight="1">
      <c r="E870" s="4"/>
    </row>
    <row r="871" spans="5:5" ht="14.25" customHeight="1">
      <c r="E871" s="4"/>
    </row>
    <row r="872" spans="5:5" ht="14.25" customHeight="1">
      <c r="E872" s="4"/>
    </row>
    <row r="873" spans="5:5" ht="14.25" customHeight="1">
      <c r="E873" s="4"/>
    </row>
    <row r="874" spans="5:5" ht="14.25" customHeight="1">
      <c r="E874" s="4"/>
    </row>
    <row r="875" spans="5:5" ht="14.25" customHeight="1">
      <c r="E875" s="4"/>
    </row>
    <row r="876" spans="5:5" ht="14.25" customHeight="1">
      <c r="E876" s="4"/>
    </row>
    <row r="877" spans="5:5" ht="14.25" customHeight="1">
      <c r="E877" s="4"/>
    </row>
    <row r="878" spans="5:5" ht="14.25" customHeight="1">
      <c r="E878" s="4"/>
    </row>
    <row r="879" spans="5:5" ht="14.25" customHeight="1">
      <c r="E879" s="4"/>
    </row>
    <row r="880" spans="5:5" ht="14.25" customHeight="1">
      <c r="E880" s="4"/>
    </row>
    <row r="881" spans="5:5" ht="14.25" customHeight="1">
      <c r="E881" s="4"/>
    </row>
    <row r="882" spans="5:5" ht="14.25" customHeight="1">
      <c r="E882" s="4"/>
    </row>
    <row r="883" spans="5:5" ht="14.25" customHeight="1">
      <c r="E883" s="4"/>
    </row>
    <row r="884" spans="5:5" ht="14.25" customHeight="1">
      <c r="E884" s="4"/>
    </row>
    <row r="885" spans="5:5" ht="14.25" customHeight="1">
      <c r="E885" s="4"/>
    </row>
    <row r="886" spans="5:5" ht="14.25" customHeight="1">
      <c r="E886" s="4"/>
    </row>
    <row r="887" spans="5:5" ht="14.25" customHeight="1">
      <c r="E887" s="4"/>
    </row>
    <row r="888" spans="5:5" ht="14.25" customHeight="1">
      <c r="E888" s="4"/>
    </row>
    <row r="889" spans="5:5" ht="14.25" customHeight="1">
      <c r="E889" s="4"/>
    </row>
    <row r="890" spans="5:5" ht="14.25" customHeight="1">
      <c r="E890" s="4"/>
    </row>
    <row r="891" spans="5:5" ht="14.25" customHeight="1">
      <c r="E891" s="4"/>
    </row>
    <row r="892" spans="5:5" ht="14.25" customHeight="1">
      <c r="E892" s="4"/>
    </row>
    <row r="893" spans="5:5" ht="14.25" customHeight="1">
      <c r="E893" s="4"/>
    </row>
    <row r="894" spans="5:5" ht="14.25" customHeight="1">
      <c r="E894" s="4"/>
    </row>
    <row r="895" spans="5:5" ht="14.25" customHeight="1">
      <c r="E895" s="4"/>
    </row>
    <row r="896" spans="5:5" ht="14.25" customHeight="1">
      <c r="E896" s="4"/>
    </row>
    <row r="897" spans="5:5" ht="14.25" customHeight="1">
      <c r="E897" s="4"/>
    </row>
    <row r="898" spans="5:5" ht="14.25" customHeight="1">
      <c r="E898" s="4"/>
    </row>
    <row r="899" spans="5:5" ht="14.25" customHeight="1">
      <c r="E899" s="4"/>
    </row>
    <row r="900" spans="5:5" ht="14.25" customHeight="1">
      <c r="E900" s="4"/>
    </row>
    <row r="901" spans="5:5" ht="14.25" customHeight="1">
      <c r="E901" s="4"/>
    </row>
    <row r="902" spans="5:5" ht="14.25" customHeight="1">
      <c r="E902" s="4"/>
    </row>
    <row r="903" spans="5:5" ht="14.25" customHeight="1">
      <c r="E903" s="4"/>
    </row>
    <row r="904" spans="5:5" ht="14.25" customHeight="1">
      <c r="E904" s="4"/>
    </row>
    <row r="905" spans="5:5" ht="14.25" customHeight="1">
      <c r="E905" s="4"/>
    </row>
    <row r="906" spans="5:5" ht="14.25" customHeight="1">
      <c r="E906" s="4"/>
    </row>
    <row r="907" spans="5:5" ht="14.25" customHeight="1">
      <c r="E907" s="4"/>
    </row>
    <row r="908" spans="5:5" ht="14.25" customHeight="1">
      <c r="E908" s="4"/>
    </row>
    <row r="909" spans="5:5" ht="14.25" customHeight="1">
      <c r="E909" s="4"/>
    </row>
    <row r="910" spans="5:5" ht="14.25" customHeight="1">
      <c r="E910" s="4"/>
    </row>
    <row r="911" spans="5:5" ht="14.25" customHeight="1">
      <c r="E911" s="4"/>
    </row>
    <row r="912" spans="5:5" ht="14.25" customHeight="1">
      <c r="E912" s="4"/>
    </row>
    <row r="913" spans="5:5" ht="14.25" customHeight="1">
      <c r="E913" s="4"/>
    </row>
    <row r="914" spans="5:5" ht="14.25" customHeight="1">
      <c r="E914" s="4"/>
    </row>
    <row r="915" spans="5:5" ht="14.25" customHeight="1">
      <c r="E915" s="4"/>
    </row>
    <row r="916" spans="5:5" ht="14.25" customHeight="1">
      <c r="E916" s="4"/>
    </row>
    <row r="917" spans="5:5" ht="14.25" customHeight="1">
      <c r="E917" s="4"/>
    </row>
    <row r="918" spans="5:5" ht="14.25" customHeight="1">
      <c r="E918" s="4"/>
    </row>
    <row r="919" spans="5:5" ht="14.25" customHeight="1">
      <c r="E919" s="4"/>
    </row>
    <row r="920" spans="5:5" ht="14.25" customHeight="1">
      <c r="E920" s="4"/>
    </row>
    <row r="921" spans="5:5" ht="14.25" customHeight="1">
      <c r="E921" s="4"/>
    </row>
    <row r="922" spans="5:5" ht="14.25" customHeight="1">
      <c r="E922" s="4"/>
    </row>
    <row r="923" spans="5:5" ht="14.25" customHeight="1">
      <c r="E923" s="4"/>
    </row>
    <row r="924" spans="5:5" ht="14.25" customHeight="1">
      <c r="E924" s="4"/>
    </row>
    <row r="925" spans="5:5" ht="14.25" customHeight="1">
      <c r="E925" s="4"/>
    </row>
    <row r="926" spans="5:5" ht="14.25" customHeight="1">
      <c r="E926" s="4"/>
    </row>
    <row r="927" spans="5:5" ht="14.25" customHeight="1">
      <c r="E927" s="4"/>
    </row>
    <row r="928" spans="5:5" ht="14.25" customHeight="1">
      <c r="E928" s="4"/>
    </row>
    <row r="929" spans="5:5" ht="14.25" customHeight="1">
      <c r="E929" s="4"/>
    </row>
    <row r="930" spans="5:5" ht="14.25" customHeight="1">
      <c r="E930" s="4"/>
    </row>
    <row r="931" spans="5:5" ht="14.25" customHeight="1">
      <c r="E931" s="4"/>
    </row>
    <row r="932" spans="5:5" ht="14.25" customHeight="1">
      <c r="E932" s="4"/>
    </row>
    <row r="933" spans="5:5" ht="14.25" customHeight="1">
      <c r="E933" s="4"/>
    </row>
    <row r="934" spans="5:5" ht="14.25" customHeight="1">
      <c r="E934" s="4"/>
    </row>
    <row r="935" spans="5:5" ht="14.25" customHeight="1">
      <c r="E935" s="4"/>
    </row>
    <row r="936" spans="5:5" ht="14.25" customHeight="1">
      <c r="E936" s="4"/>
    </row>
    <row r="937" spans="5:5" ht="14.25" customHeight="1">
      <c r="E937" s="4"/>
    </row>
    <row r="938" spans="5:5" ht="14.25" customHeight="1">
      <c r="E938" s="4"/>
    </row>
    <row r="939" spans="5:5" ht="14.25" customHeight="1">
      <c r="E939" s="4"/>
    </row>
    <row r="940" spans="5:5" ht="14.25" customHeight="1">
      <c r="E940" s="4"/>
    </row>
    <row r="941" spans="5:5" ht="14.25" customHeight="1">
      <c r="E941" s="4"/>
    </row>
    <row r="942" spans="5:5" ht="14.25" customHeight="1">
      <c r="E942" s="4"/>
    </row>
    <row r="943" spans="5:5" ht="14.25" customHeight="1">
      <c r="E943" s="4"/>
    </row>
    <row r="944" spans="5:5" ht="14.25" customHeight="1">
      <c r="E944" s="4"/>
    </row>
    <row r="945" spans="5:5" ht="14.25" customHeight="1">
      <c r="E945" s="4"/>
    </row>
    <row r="946" spans="5:5" ht="14.25" customHeight="1">
      <c r="E946" s="4"/>
    </row>
    <row r="947" spans="5:5" ht="14.25" customHeight="1">
      <c r="E947" s="4"/>
    </row>
    <row r="948" spans="5:5" ht="14.25" customHeight="1">
      <c r="E948" s="4"/>
    </row>
    <row r="949" spans="5:5" ht="14.25" customHeight="1">
      <c r="E949" s="4"/>
    </row>
    <row r="950" spans="5:5" ht="14.25" customHeight="1">
      <c r="E950" s="4"/>
    </row>
    <row r="951" spans="5:5" ht="14.25" customHeight="1">
      <c r="E951" s="4"/>
    </row>
    <row r="952" spans="5:5" ht="14.25" customHeight="1">
      <c r="E952" s="4"/>
    </row>
    <row r="953" spans="5:5" ht="14.25" customHeight="1">
      <c r="E953" s="4"/>
    </row>
    <row r="954" spans="5:5" ht="14.25" customHeight="1">
      <c r="E954" s="4"/>
    </row>
    <row r="955" spans="5:5" ht="14.25" customHeight="1">
      <c r="E955" s="4"/>
    </row>
    <row r="956" spans="5:5" ht="14.25" customHeight="1">
      <c r="E956" s="4"/>
    </row>
    <row r="957" spans="5:5" ht="14.25" customHeight="1">
      <c r="E957" s="4"/>
    </row>
    <row r="958" spans="5:5" ht="14.25" customHeight="1">
      <c r="E958" s="4"/>
    </row>
    <row r="959" spans="5:5" ht="14.25" customHeight="1">
      <c r="E959" s="4"/>
    </row>
    <row r="960" spans="5:5" ht="14.25" customHeight="1">
      <c r="E960" s="4"/>
    </row>
    <row r="961" spans="5:5" ht="14.25" customHeight="1">
      <c r="E961" s="4"/>
    </row>
    <row r="962" spans="5:5" ht="14.25" customHeight="1">
      <c r="E962" s="4"/>
    </row>
    <row r="963" spans="5:5" ht="14.25" customHeight="1">
      <c r="E963" s="4"/>
    </row>
    <row r="964" spans="5:5" ht="14.25" customHeight="1">
      <c r="E964" s="4"/>
    </row>
    <row r="965" spans="5:5" ht="14.25" customHeight="1">
      <c r="E965" s="4"/>
    </row>
    <row r="966" spans="5:5" ht="14.25" customHeight="1">
      <c r="E966" s="4"/>
    </row>
    <row r="967" spans="5:5" ht="14.25" customHeight="1">
      <c r="E967" s="4"/>
    </row>
    <row r="968" spans="5:5" ht="14.25" customHeight="1">
      <c r="E968" s="4"/>
    </row>
    <row r="969" spans="5:5" ht="14.25" customHeight="1">
      <c r="E969" s="4"/>
    </row>
    <row r="970" spans="5:5" ht="14.25" customHeight="1">
      <c r="E970" s="4"/>
    </row>
    <row r="971" spans="5:5" ht="14.25" customHeight="1">
      <c r="E971" s="4"/>
    </row>
    <row r="972" spans="5:5" ht="14.25" customHeight="1">
      <c r="E972" s="4"/>
    </row>
    <row r="973" spans="5:5" ht="14.25" customHeight="1">
      <c r="E973" s="4"/>
    </row>
    <row r="974" spans="5:5" ht="14.25" customHeight="1">
      <c r="E974" s="4"/>
    </row>
    <row r="975" spans="5:5" ht="14.25" customHeight="1">
      <c r="E975" s="4"/>
    </row>
    <row r="976" spans="5:5" ht="14.25" customHeight="1">
      <c r="E976" s="4"/>
    </row>
    <row r="977" spans="5:5" ht="14.25" customHeight="1">
      <c r="E977" s="4"/>
    </row>
    <row r="978" spans="5:5" ht="14.25" customHeight="1">
      <c r="E978" s="4"/>
    </row>
    <row r="979" spans="5:5" ht="14.25" customHeight="1">
      <c r="E979" s="4"/>
    </row>
    <row r="980" spans="5:5" ht="14.25" customHeight="1">
      <c r="E980" s="4"/>
    </row>
    <row r="981" spans="5:5" ht="14.25" customHeight="1">
      <c r="E981" s="4"/>
    </row>
    <row r="982" spans="5:5" ht="14.25" customHeight="1">
      <c r="E982" s="4"/>
    </row>
    <row r="983" spans="5:5" ht="14.25" customHeight="1">
      <c r="E983" s="4"/>
    </row>
    <row r="984" spans="5:5" ht="14.25" customHeight="1">
      <c r="E984" s="4"/>
    </row>
    <row r="985" spans="5:5" ht="14.25" customHeight="1">
      <c r="E985" s="4"/>
    </row>
    <row r="986" spans="5:5" ht="14.25" customHeight="1">
      <c r="E986" s="4"/>
    </row>
    <row r="987" spans="5:5" ht="14.25" customHeight="1">
      <c r="E987" s="4"/>
    </row>
    <row r="988" spans="5:5" ht="14.25" customHeight="1">
      <c r="E988" s="4"/>
    </row>
    <row r="989" spans="5:5" ht="14.25" customHeight="1">
      <c r="E989" s="4"/>
    </row>
    <row r="990" spans="5:5" ht="14.25" customHeight="1">
      <c r="E990" s="4"/>
    </row>
    <row r="991" spans="5:5" ht="14.25" customHeight="1">
      <c r="E991" s="4"/>
    </row>
    <row r="992" spans="5:5" ht="14.25" customHeight="1">
      <c r="E992" s="4"/>
    </row>
    <row r="993" spans="5:5" ht="14.25" customHeight="1">
      <c r="E993" s="4"/>
    </row>
    <row r="994" spans="5:5" ht="14.25" customHeight="1">
      <c r="E994" s="4"/>
    </row>
    <row r="995" spans="5:5" ht="14.25" customHeight="1">
      <c r="E995" s="4"/>
    </row>
    <row r="996" spans="5:5" ht="14.25" customHeight="1">
      <c r="E996" s="4"/>
    </row>
    <row r="997" spans="5:5" ht="14.25" customHeight="1">
      <c r="E997" s="4"/>
    </row>
    <row r="998" spans="5:5" ht="14.25" customHeight="1">
      <c r="E998" s="4"/>
    </row>
    <row r="999" spans="5:5" ht="14.25" customHeight="1">
      <c r="E999" s="4"/>
    </row>
    <row r="1000" spans="5:5" ht="14.25" customHeight="1">
      <c r="E1000" s="4"/>
    </row>
  </sheetData>
  <pageMargins left="0.7" right="0.7" top="0.75" bottom="0.75" header="0" footer="0"/>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pageSetUpPr fitToPage="1"/>
  </sheetPr>
  <dimension ref="A1:AK1000"/>
  <sheetViews>
    <sheetView workbookViewId="0">
      <pane ySplit="2" topLeftCell="A3" activePane="bottomLeft" state="frozen"/>
      <selection activeCell="A115" sqref="A115"/>
      <selection pane="bottomLeft" activeCell="A115" sqref="A115"/>
    </sheetView>
  </sheetViews>
  <sheetFormatPr defaultColWidth="14.453125" defaultRowHeight="15" customHeight="1"/>
  <cols>
    <col min="1" max="1" width="59.453125" customWidth="1"/>
    <col min="2" max="2" width="13.08984375" customWidth="1"/>
    <col min="3" max="3" width="8.6328125" customWidth="1"/>
    <col min="4" max="4" width="10.54296875" customWidth="1"/>
    <col min="5" max="5" width="13.453125" customWidth="1"/>
    <col min="6" max="6" width="8.54296875" customWidth="1"/>
    <col min="7" max="7" width="9.90625" customWidth="1"/>
    <col min="8" max="8" width="10.6328125" customWidth="1"/>
    <col min="9" max="9" width="13.36328125" customWidth="1"/>
    <col min="10" max="10" width="10.453125" customWidth="1"/>
    <col min="11" max="11" width="11.54296875" customWidth="1"/>
    <col min="12" max="13" width="8.6328125" customWidth="1"/>
    <col min="14" max="14" width="10.453125" customWidth="1"/>
    <col min="15" max="15" width="13" customWidth="1"/>
    <col min="16" max="16" width="8.6328125" customWidth="1"/>
    <col min="17" max="17" width="11" customWidth="1"/>
    <col min="18" max="18" width="9.54296875" customWidth="1"/>
    <col min="19" max="19" width="8.6328125" customWidth="1"/>
    <col min="20" max="21" width="10.54296875" customWidth="1"/>
    <col min="22" max="22" width="8.6328125" customWidth="1"/>
    <col min="23" max="23" width="12.90625" customWidth="1"/>
    <col min="24" max="25" width="8.6328125" customWidth="1"/>
    <col min="26" max="26" width="34.453125" customWidth="1"/>
    <col min="27" max="27" width="19.54296875" customWidth="1"/>
    <col min="28" max="37" width="8.6328125" customWidth="1"/>
  </cols>
  <sheetData>
    <row r="1" spans="1:37" ht="14.25" customHeight="1">
      <c r="A1" s="187" t="s">
        <v>0</v>
      </c>
      <c r="E1" s="2"/>
      <c r="F1" s="2"/>
      <c r="G1" s="2">
        <v>1</v>
      </c>
      <c r="H1" s="2">
        <v>2</v>
      </c>
      <c r="I1" s="2">
        <v>3</v>
      </c>
      <c r="J1" s="2">
        <v>4</v>
      </c>
      <c r="K1" s="2">
        <v>5</v>
      </c>
      <c r="L1" s="2">
        <v>6</v>
      </c>
      <c r="M1" s="2">
        <v>7</v>
      </c>
      <c r="N1" s="2">
        <v>8</v>
      </c>
      <c r="O1" s="2">
        <v>9</v>
      </c>
      <c r="P1" s="2">
        <v>10</v>
      </c>
      <c r="Q1" s="2">
        <v>11</v>
      </c>
      <c r="R1" s="2">
        <v>12</v>
      </c>
      <c r="S1" s="2">
        <v>13</v>
      </c>
    </row>
    <row r="2" spans="1:37" ht="14.25" customHeight="1">
      <c r="A2" s="2"/>
      <c r="B2" s="2" t="s">
        <v>194</v>
      </c>
      <c r="C2" s="2" t="s">
        <v>167</v>
      </c>
      <c r="D2" s="2" t="s">
        <v>195</v>
      </c>
      <c r="E2" s="2" t="s">
        <v>196</v>
      </c>
      <c r="F2" s="2" t="s">
        <v>162</v>
      </c>
      <c r="G2" s="89" t="s">
        <v>197</v>
      </c>
      <c r="H2" s="89" t="s">
        <v>198</v>
      </c>
      <c r="I2" s="89" t="s">
        <v>199</v>
      </c>
      <c r="J2" s="89" t="s">
        <v>200</v>
      </c>
      <c r="K2" s="89" t="s">
        <v>201</v>
      </c>
      <c r="L2" s="89" t="s">
        <v>347</v>
      </c>
      <c r="M2" s="89" t="s">
        <v>203</v>
      </c>
      <c r="N2" s="89" t="s">
        <v>204</v>
      </c>
      <c r="O2" s="89" t="s">
        <v>348</v>
      </c>
      <c r="P2" s="89" t="s">
        <v>206</v>
      </c>
      <c r="Q2" s="89" t="s">
        <v>50</v>
      </c>
      <c r="R2" s="89" t="s">
        <v>207</v>
      </c>
      <c r="S2" s="89" t="s">
        <v>208</v>
      </c>
      <c r="T2" s="2" t="s">
        <v>92</v>
      </c>
      <c r="U2" s="2"/>
      <c r="V2" s="2"/>
      <c r="W2" s="2"/>
      <c r="X2" s="2"/>
      <c r="Y2" s="2"/>
      <c r="Z2" s="2"/>
      <c r="AA2" s="2"/>
      <c r="AB2" s="2"/>
      <c r="AC2" s="2"/>
      <c r="AD2" s="2"/>
      <c r="AE2" s="2"/>
      <c r="AF2" s="2"/>
      <c r="AG2" s="2"/>
      <c r="AH2" s="2"/>
      <c r="AI2" s="2"/>
      <c r="AJ2" s="2"/>
      <c r="AK2" s="2"/>
    </row>
    <row r="3" spans="1:37" ht="14.25" customHeight="1">
      <c r="A3" s="76" t="s">
        <v>349</v>
      </c>
      <c r="B3" s="90">
        <v>326.12</v>
      </c>
      <c r="C3" s="90"/>
      <c r="D3" s="111">
        <f t="shared" ref="D3:D11" si="0">SUM(B3:C3)</f>
        <v>326.12</v>
      </c>
      <c r="E3" s="91">
        <v>722716</v>
      </c>
      <c r="F3" s="92">
        <v>1</v>
      </c>
      <c r="G3" s="87">
        <f t="shared" ref="G3:S3" si="1">IF($F3=G$1,+$B3,0)</f>
        <v>326.12</v>
      </c>
      <c r="H3" s="87">
        <f t="shared" si="1"/>
        <v>0</v>
      </c>
      <c r="I3" s="87">
        <f t="shared" si="1"/>
        <v>0</v>
      </c>
      <c r="J3" s="87">
        <f t="shared" si="1"/>
        <v>0</v>
      </c>
      <c r="K3" s="87">
        <f t="shared" si="1"/>
        <v>0</v>
      </c>
      <c r="L3" s="87">
        <f t="shared" si="1"/>
        <v>0</v>
      </c>
      <c r="M3" s="87">
        <f t="shared" si="1"/>
        <v>0</v>
      </c>
      <c r="N3" s="87">
        <f t="shared" si="1"/>
        <v>0</v>
      </c>
      <c r="O3" s="87">
        <f t="shared" si="1"/>
        <v>0</v>
      </c>
      <c r="P3" s="87">
        <f t="shared" si="1"/>
        <v>0</v>
      </c>
      <c r="Q3" s="87">
        <f t="shared" si="1"/>
        <v>0</v>
      </c>
      <c r="R3" s="87">
        <f t="shared" si="1"/>
        <v>0</v>
      </c>
      <c r="S3" s="87">
        <f t="shared" si="1"/>
        <v>0</v>
      </c>
      <c r="T3" s="87">
        <f t="shared" ref="T3:T11" si="2">SUM(G3:R3)</f>
        <v>326.12</v>
      </c>
      <c r="V3" s="87">
        <f t="shared" ref="V3:V172" si="3">+B3-SUM(G3:S3)</f>
        <v>0</v>
      </c>
      <c r="W3" s="93"/>
      <c r="X3" s="94"/>
      <c r="Y3" s="94"/>
      <c r="Z3" s="76"/>
      <c r="AA3" s="76"/>
      <c r="AB3" s="95"/>
      <c r="AC3" s="96"/>
      <c r="AD3" s="95"/>
      <c r="AE3" s="95"/>
      <c r="AF3" s="95"/>
      <c r="AG3" s="95"/>
      <c r="AH3" s="95"/>
      <c r="AI3" s="95"/>
      <c r="AJ3" s="97"/>
      <c r="AK3" s="95"/>
    </row>
    <row r="4" spans="1:37" ht="14.25" customHeight="1">
      <c r="A4" s="77" t="s">
        <v>237</v>
      </c>
      <c r="B4" s="90">
        <v>275</v>
      </c>
      <c r="C4" s="90"/>
      <c r="D4" s="111">
        <f t="shared" si="0"/>
        <v>275</v>
      </c>
      <c r="E4" s="91">
        <v>722710</v>
      </c>
      <c r="F4" s="91">
        <v>9</v>
      </c>
      <c r="G4" s="87">
        <f t="shared" ref="G4:S4" si="4">IF($F4=G$1,+$B4,0)</f>
        <v>0</v>
      </c>
      <c r="H4" s="87">
        <f t="shared" si="4"/>
        <v>0</v>
      </c>
      <c r="I4" s="87">
        <f t="shared" si="4"/>
        <v>0</v>
      </c>
      <c r="J4" s="87">
        <f t="shared" si="4"/>
        <v>0</v>
      </c>
      <c r="K4" s="87">
        <f t="shared" si="4"/>
        <v>0</v>
      </c>
      <c r="L4" s="87">
        <f t="shared" si="4"/>
        <v>0</v>
      </c>
      <c r="M4" s="87">
        <f t="shared" si="4"/>
        <v>0</v>
      </c>
      <c r="N4" s="87">
        <f t="shared" si="4"/>
        <v>0</v>
      </c>
      <c r="O4" s="87">
        <f t="shared" si="4"/>
        <v>275</v>
      </c>
      <c r="P4" s="87">
        <f t="shared" si="4"/>
        <v>0</v>
      </c>
      <c r="Q4" s="87">
        <f t="shared" si="4"/>
        <v>0</v>
      </c>
      <c r="R4" s="87">
        <f t="shared" si="4"/>
        <v>0</v>
      </c>
      <c r="S4" s="87">
        <f t="shared" si="4"/>
        <v>0</v>
      </c>
      <c r="T4" s="87">
        <f t="shared" si="2"/>
        <v>275</v>
      </c>
      <c r="V4" s="87">
        <f t="shared" si="3"/>
        <v>0</v>
      </c>
      <c r="W4" s="93"/>
      <c r="X4" s="94"/>
      <c r="Y4" s="99"/>
      <c r="Z4" s="77"/>
      <c r="AA4" s="76"/>
      <c r="AB4" s="95"/>
      <c r="AC4" s="96"/>
      <c r="AD4" s="95"/>
      <c r="AE4" s="95"/>
      <c r="AF4" s="95"/>
      <c r="AG4" s="95"/>
      <c r="AH4" s="95"/>
      <c r="AI4" s="95"/>
      <c r="AJ4" s="97"/>
      <c r="AK4" s="95"/>
    </row>
    <row r="5" spans="1:37" ht="14.25" customHeight="1">
      <c r="A5" s="76" t="s">
        <v>350</v>
      </c>
      <c r="B5" s="90">
        <v>200</v>
      </c>
      <c r="C5" s="90"/>
      <c r="D5" s="111">
        <f t="shared" si="0"/>
        <v>200</v>
      </c>
      <c r="E5" s="91">
        <v>722711</v>
      </c>
      <c r="F5" s="91">
        <v>3</v>
      </c>
      <c r="G5" s="87">
        <f t="shared" ref="G5:S5" si="5">IF($F5=G$1,+$B5,0)</f>
        <v>0</v>
      </c>
      <c r="H5" s="87">
        <f t="shared" si="5"/>
        <v>0</v>
      </c>
      <c r="I5" s="87">
        <f t="shared" si="5"/>
        <v>200</v>
      </c>
      <c r="J5" s="87">
        <f t="shared" si="5"/>
        <v>0</v>
      </c>
      <c r="K5" s="87">
        <f t="shared" si="5"/>
        <v>0</v>
      </c>
      <c r="L5" s="87">
        <f t="shared" si="5"/>
        <v>0</v>
      </c>
      <c r="M5" s="87">
        <f t="shared" si="5"/>
        <v>0</v>
      </c>
      <c r="N5" s="87">
        <f t="shared" si="5"/>
        <v>0</v>
      </c>
      <c r="O5" s="87">
        <f t="shared" si="5"/>
        <v>0</v>
      </c>
      <c r="P5" s="87">
        <f t="shared" si="5"/>
        <v>0</v>
      </c>
      <c r="Q5" s="87">
        <f t="shared" si="5"/>
        <v>0</v>
      </c>
      <c r="R5" s="87">
        <f t="shared" si="5"/>
        <v>0</v>
      </c>
      <c r="S5" s="87">
        <f t="shared" si="5"/>
        <v>0</v>
      </c>
      <c r="T5" s="87">
        <f t="shared" si="2"/>
        <v>200</v>
      </c>
      <c r="V5" s="87">
        <f t="shared" si="3"/>
        <v>0</v>
      </c>
      <c r="W5" s="93"/>
      <c r="X5" s="94"/>
      <c r="Y5" s="94"/>
      <c r="Z5" s="76"/>
      <c r="AA5" s="76"/>
      <c r="AB5" s="95"/>
      <c r="AC5" s="96"/>
      <c r="AD5" s="95"/>
      <c r="AE5" s="95"/>
      <c r="AF5" s="95"/>
      <c r="AG5" s="95"/>
      <c r="AH5" s="95"/>
      <c r="AI5" s="95"/>
      <c r="AJ5" s="97"/>
      <c r="AK5" s="95"/>
    </row>
    <row r="6" spans="1:37" ht="14.25" customHeight="1">
      <c r="A6" s="76" t="s">
        <v>351</v>
      </c>
      <c r="B6" s="90">
        <v>40</v>
      </c>
      <c r="C6" s="90"/>
      <c r="D6" s="111">
        <f t="shared" si="0"/>
        <v>40</v>
      </c>
      <c r="E6" s="91">
        <v>722712</v>
      </c>
      <c r="F6" s="91">
        <v>9</v>
      </c>
      <c r="G6" s="87">
        <f t="shared" ref="G6:S6" si="6">IF($F6=G$1,+$B6,0)</f>
        <v>0</v>
      </c>
      <c r="H6" s="87">
        <f t="shared" si="6"/>
        <v>0</v>
      </c>
      <c r="I6" s="87">
        <f t="shared" si="6"/>
        <v>0</v>
      </c>
      <c r="J6" s="87">
        <f t="shared" si="6"/>
        <v>0</v>
      </c>
      <c r="K6" s="87">
        <f t="shared" si="6"/>
        <v>0</v>
      </c>
      <c r="L6" s="87">
        <f t="shared" si="6"/>
        <v>0</v>
      </c>
      <c r="M6" s="87">
        <f t="shared" si="6"/>
        <v>0</v>
      </c>
      <c r="N6" s="87">
        <f t="shared" si="6"/>
        <v>0</v>
      </c>
      <c r="O6" s="87">
        <f t="shared" si="6"/>
        <v>40</v>
      </c>
      <c r="P6" s="87">
        <f t="shared" si="6"/>
        <v>0</v>
      </c>
      <c r="Q6" s="87">
        <f t="shared" si="6"/>
        <v>0</v>
      </c>
      <c r="R6" s="87">
        <f t="shared" si="6"/>
        <v>0</v>
      </c>
      <c r="S6" s="87">
        <f t="shared" si="6"/>
        <v>0</v>
      </c>
      <c r="T6" s="87">
        <f t="shared" si="2"/>
        <v>40</v>
      </c>
      <c r="V6" s="87">
        <f t="shared" si="3"/>
        <v>0</v>
      </c>
      <c r="W6" s="93"/>
      <c r="X6" s="94"/>
      <c r="Y6" s="94"/>
      <c r="Z6" s="76"/>
      <c r="AA6" s="76"/>
      <c r="AB6" s="95"/>
      <c r="AC6" s="96"/>
      <c r="AD6" s="95"/>
      <c r="AE6" s="95"/>
      <c r="AF6" s="95"/>
      <c r="AG6" s="95"/>
      <c r="AH6" s="95"/>
      <c r="AI6" s="95"/>
      <c r="AJ6" s="97"/>
      <c r="AK6" s="95"/>
    </row>
    <row r="7" spans="1:37" ht="14.25" customHeight="1">
      <c r="A7" s="76" t="s">
        <v>352</v>
      </c>
      <c r="B7" s="90">
        <v>322.02999999999997</v>
      </c>
      <c r="C7" s="90"/>
      <c r="D7" s="111">
        <f t="shared" si="0"/>
        <v>322.02999999999997</v>
      </c>
      <c r="E7" s="91">
        <v>722713</v>
      </c>
      <c r="F7" s="91">
        <v>9</v>
      </c>
      <c r="G7" s="87">
        <f t="shared" ref="G7:S7" si="7">IF($F7=G$1,+$B7,0)</f>
        <v>0</v>
      </c>
      <c r="H7" s="87">
        <f t="shared" si="7"/>
        <v>0</v>
      </c>
      <c r="I7" s="87">
        <f t="shared" si="7"/>
        <v>0</v>
      </c>
      <c r="J7" s="87">
        <f t="shared" si="7"/>
        <v>0</v>
      </c>
      <c r="K7" s="87">
        <f t="shared" si="7"/>
        <v>0</v>
      </c>
      <c r="L7" s="87">
        <f t="shared" si="7"/>
        <v>0</v>
      </c>
      <c r="M7" s="87">
        <f t="shared" si="7"/>
        <v>0</v>
      </c>
      <c r="N7" s="87">
        <f t="shared" si="7"/>
        <v>0</v>
      </c>
      <c r="O7" s="87">
        <f t="shared" si="7"/>
        <v>322.02999999999997</v>
      </c>
      <c r="P7" s="87">
        <f t="shared" si="7"/>
        <v>0</v>
      </c>
      <c r="Q7" s="87">
        <f t="shared" si="7"/>
        <v>0</v>
      </c>
      <c r="R7" s="87">
        <f t="shared" si="7"/>
        <v>0</v>
      </c>
      <c r="S7" s="87">
        <f t="shared" si="7"/>
        <v>0</v>
      </c>
      <c r="T7" s="87">
        <f t="shared" si="2"/>
        <v>322.02999999999997</v>
      </c>
      <c r="V7" s="87">
        <f t="shared" si="3"/>
        <v>0</v>
      </c>
      <c r="W7" s="93"/>
      <c r="X7" s="94"/>
      <c r="Y7" s="94"/>
      <c r="Z7" s="76"/>
      <c r="AA7" s="76"/>
      <c r="AB7" s="95"/>
      <c r="AC7" s="96"/>
      <c r="AD7" s="95"/>
      <c r="AE7" s="95"/>
      <c r="AF7" s="95"/>
      <c r="AG7" s="95"/>
      <c r="AH7" s="95"/>
      <c r="AI7" s="95"/>
      <c r="AJ7" s="97"/>
      <c r="AK7" s="95"/>
    </row>
    <row r="8" spans="1:37" ht="14.25" customHeight="1">
      <c r="A8" s="77" t="s">
        <v>212</v>
      </c>
      <c r="B8" s="100">
        <v>700</v>
      </c>
      <c r="C8" s="100">
        <v>140</v>
      </c>
      <c r="D8" s="111">
        <f t="shared" si="0"/>
        <v>840</v>
      </c>
      <c r="E8" s="91">
        <v>722714</v>
      </c>
      <c r="F8" s="91">
        <v>3</v>
      </c>
      <c r="G8" s="87">
        <f t="shared" ref="G8:S8" si="8">IF($F8=G$1,+$B8,0)</f>
        <v>0</v>
      </c>
      <c r="H8" s="87">
        <f t="shared" si="8"/>
        <v>0</v>
      </c>
      <c r="I8" s="87">
        <f t="shared" si="8"/>
        <v>700</v>
      </c>
      <c r="J8" s="87">
        <f t="shared" si="8"/>
        <v>0</v>
      </c>
      <c r="K8" s="87">
        <f t="shared" si="8"/>
        <v>0</v>
      </c>
      <c r="L8" s="87">
        <f t="shared" si="8"/>
        <v>0</v>
      </c>
      <c r="M8" s="87">
        <f t="shared" si="8"/>
        <v>0</v>
      </c>
      <c r="N8" s="87">
        <f t="shared" si="8"/>
        <v>0</v>
      </c>
      <c r="O8" s="87">
        <f t="shared" si="8"/>
        <v>0</v>
      </c>
      <c r="P8" s="87">
        <f t="shared" si="8"/>
        <v>0</v>
      </c>
      <c r="Q8" s="87">
        <f t="shared" si="8"/>
        <v>0</v>
      </c>
      <c r="R8" s="87">
        <f t="shared" si="8"/>
        <v>0</v>
      </c>
      <c r="S8" s="87">
        <f t="shared" si="8"/>
        <v>0</v>
      </c>
      <c r="T8" s="87">
        <f t="shared" si="2"/>
        <v>700</v>
      </c>
      <c r="V8" s="87">
        <f t="shared" si="3"/>
        <v>0</v>
      </c>
      <c r="W8" s="93"/>
      <c r="X8" s="94"/>
      <c r="Y8" s="94"/>
      <c r="Z8" s="77"/>
      <c r="AA8" s="76"/>
      <c r="AB8" s="95"/>
      <c r="AC8" s="96"/>
      <c r="AD8" s="95"/>
      <c r="AE8" s="95"/>
      <c r="AF8" s="95"/>
      <c r="AG8" s="95"/>
      <c r="AH8" s="95"/>
      <c r="AI8" s="95"/>
      <c r="AJ8" s="97"/>
      <c r="AK8" s="95"/>
    </row>
    <row r="9" spans="1:37" ht="14.25" customHeight="1">
      <c r="A9" s="101" t="s">
        <v>353</v>
      </c>
      <c r="B9" s="100">
        <v>39.85</v>
      </c>
      <c r="C9" s="100">
        <v>7.97</v>
      </c>
      <c r="D9" s="111">
        <f t="shared" si="0"/>
        <v>47.82</v>
      </c>
      <c r="E9" s="91">
        <v>722715</v>
      </c>
      <c r="F9" s="91">
        <v>7</v>
      </c>
      <c r="G9" s="87">
        <f t="shared" ref="G9:S9" si="9">IF($F9=G$1,+$B9,0)</f>
        <v>0</v>
      </c>
      <c r="H9" s="87">
        <f t="shared" si="9"/>
        <v>0</v>
      </c>
      <c r="I9" s="87">
        <f t="shared" si="9"/>
        <v>0</v>
      </c>
      <c r="J9" s="87">
        <f t="shared" si="9"/>
        <v>0</v>
      </c>
      <c r="K9" s="87">
        <f t="shared" si="9"/>
        <v>0</v>
      </c>
      <c r="L9" s="87">
        <f t="shared" si="9"/>
        <v>0</v>
      </c>
      <c r="M9" s="87">
        <f t="shared" si="9"/>
        <v>39.85</v>
      </c>
      <c r="N9" s="87">
        <f t="shared" si="9"/>
        <v>0</v>
      </c>
      <c r="O9" s="87">
        <f t="shared" si="9"/>
        <v>0</v>
      </c>
      <c r="P9" s="87">
        <f t="shared" si="9"/>
        <v>0</v>
      </c>
      <c r="Q9" s="87">
        <f t="shared" si="9"/>
        <v>0</v>
      </c>
      <c r="R9" s="87">
        <f t="shared" si="9"/>
        <v>0</v>
      </c>
      <c r="S9" s="87">
        <f t="shared" si="9"/>
        <v>0</v>
      </c>
      <c r="T9" s="87">
        <f t="shared" si="2"/>
        <v>39.85</v>
      </c>
      <c r="V9" s="87">
        <f t="shared" si="3"/>
        <v>0</v>
      </c>
      <c r="W9" s="93"/>
      <c r="X9" s="94"/>
      <c r="Y9" s="94"/>
      <c r="Z9" s="77"/>
      <c r="AA9" s="77"/>
      <c r="AB9" s="95"/>
      <c r="AC9" s="96"/>
      <c r="AD9" s="95"/>
      <c r="AE9" s="95"/>
      <c r="AF9" s="95"/>
      <c r="AG9" s="95"/>
      <c r="AH9" s="95"/>
      <c r="AI9" s="95"/>
      <c r="AJ9" s="97"/>
      <c r="AK9" s="95"/>
    </row>
    <row r="10" spans="1:37" ht="14.25" customHeight="1">
      <c r="A10" s="188" t="s">
        <v>354</v>
      </c>
      <c r="B10" s="100"/>
      <c r="C10" s="100"/>
      <c r="D10" s="90">
        <f t="shared" si="0"/>
        <v>0</v>
      </c>
      <c r="E10" s="91" t="s">
        <v>211</v>
      </c>
      <c r="F10" s="91"/>
      <c r="G10" s="87">
        <f t="shared" ref="G10:S10" si="10">IF($F10=G$1,+$B10,0)</f>
        <v>0</v>
      </c>
      <c r="H10" s="87">
        <f t="shared" si="10"/>
        <v>0</v>
      </c>
      <c r="I10" s="87">
        <f t="shared" si="10"/>
        <v>0</v>
      </c>
      <c r="J10" s="87">
        <f t="shared" si="10"/>
        <v>0</v>
      </c>
      <c r="K10" s="87">
        <f t="shared" si="10"/>
        <v>0</v>
      </c>
      <c r="L10" s="87">
        <f t="shared" si="10"/>
        <v>0</v>
      </c>
      <c r="M10" s="87">
        <f t="shared" si="10"/>
        <v>0</v>
      </c>
      <c r="N10" s="87">
        <f t="shared" si="10"/>
        <v>0</v>
      </c>
      <c r="O10" s="87">
        <f t="shared" si="10"/>
        <v>0</v>
      </c>
      <c r="P10" s="87">
        <f t="shared" si="10"/>
        <v>0</v>
      </c>
      <c r="Q10" s="87">
        <f t="shared" si="10"/>
        <v>0</v>
      </c>
      <c r="R10" s="87">
        <f t="shared" si="10"/>
        <v>0</v>
      </c>
      <c r="S10" s="87">
        <f t="shared" si="10"/>
        <v>0</v>
      </c>
      <c r="T10" s="87">
        <f t="shared" si="2"/>
        <v>0</v>
      </c>
      <c r="V10" s="87">
        <f t="shared" si="3"/>
        <v>0</v>
      </c>
      <c r="W10" s="93"/>
      <c r="X10" s="94"/>
      <c r="Y10" s="94"/>
      <c r="Z10" s="77"/>
      <c r="AA10" s="77"/>
      <c r="AB10" s="95"/>
      <c r="AC10" s="96"/>
      <c r="AD10" s="95"/>
      <c r="AE10" s="95"/>
      <c r="AF10" s="95"/>
      <c r="AG10" s="95"/>
      <c r="AH10" s="95"/>
      <c r="AI10" s="95"/>
      <c r="AJ10" s="97"/>
      <c r="AK10" s="95"/>
    </row>
    <row r="11" spans="1:37" ht="14.25" customHeight="1">
      <c r="A11" s="101" t="s">
        <v>210</v>
      </c>
      <c r="B11" s="100">
        <v>1.54</v>
      </c>
      <c r="C11" s="90"/>
      <c r="D11" s="111">
        <f t="shared" si="0"/>
        <v>1.54</v>
      </c>
      <c r="E11" s="91" t="s">
        <v>211</v>
      </c>
      <c r="F11" s="91">
        <v>6</v>
      </c>
      <c r="G11" s="87">
        <f t="shared" ref="G11:S11" si="11">IF($F11=G$1,+$B11,0)</f>
        <v>0</v>
      </c>
      <c r="H11" s="87">
        <f t="shared" si="11"/>
        <v>0</v>
      </c>
      <c r="I11" s="87">
        <f t="shared" si="11"/>
        <v>0</v>
      </c>
      <c r="J11" s="87">
        <f t="shared" si="11"/>
        <v>0</v>
      </c>
      <c r="K11" s="87">
        <f t="shared" si="11"/>
        <v>0</v>
      </c>
      <c r="L11" s="87">
        <f t="shared" si="11"/>
        <v>1.54</v>
      </c>
      <c r="M11" s="87">
        <f t="shared" si="11"/>
        <v>0</v>
      </c>
      <c r="N11" s="87">
        <f t="shared" si="11"/>
        <v>0</v>
      </c>
      <c r="O11" s="87">
        <f t="shared" si="11"/>
        <v>0</v>
      </c>
      <c r="P11" s="87">
        <f t="shared" si="11"/>
        <v>0</v>
      </c>
      <c r="Q11" s="87">
        <f t="shared" si="11"/>
        <v>0</v>
      </c>
      <c r="R11" s="87">
        <f t="shared" si="11"/>
        <v>0</v>
      </c>
      <c r="S11" s="87">
        <f t="shared" si="11"/>
        <v>0</v>
      </c>
      <c r="T11" s="87">
        <f t="shared" si="2"/>
        <v>1.54</v>
      </c>
      <c r="V11" s="87">
        <f t="shared" si="3"/>
        <v>0</v>
      </c>
      <c r="W11" s="93"/>
      <c r="X11" s="94"/>
      <c r="Y11" s="94"/>
      <c r="Z11" s="76"/>
      <c r="AA11" s="76"/>
      <c r="AB11" s="95"/>
      <c r="AC11" s="96"/>
      <c r="AD11" s="95"/>
      <c r="AE11" s="95"/>
      <c r="AF11" s="95"/>
      <c r="AG11" s="95"/>
      <c r="AH11" s="95"/>
      <c r="AI11" s="95"/>
      <c r="AJ11" s="97"/>
      <c r="AK11" s="95"/>
    </row>
    <row r="12" spans="1:37" ht="14.25" customHeight="1">
      <c r="A12" s="102" t="s">
        <v>217</v>
      </c>
      <c r="B12" s="103">
        <f t="shared" ref="B12:D12" si="12">SUM(B3:B11)</f>
        <v>1904.54</v>
      </c>
      <c r="C12" s="103">
        <f t="shared" si="12"/>
        <v>147.97</v>
      </c>
      <c r="D12" s="103">
        <f t="shared" si="12"/>
        <v>2052.5100000000002</v>
      </c>
      <c r="E12" s="91"/>
      <c r="F12" s="104"/>
      <c r="G12" s="105">
        <f t="shared" ref="G12:T12" si="13">SUM(G3:G11)</f>
        <v>326.12</v>
      </c>
      <c r="H12" s="105">
        <f t="shared" si="13"/>
        <v>0</v>
      </c>
      <c r="I12" s="105">
        <f t="shared" si="13"/>
        <v>900</v>
      </c>
      <c r="J12" s="105">
        <f t="shared" si="13"/>
        <v>0</v>
      </c>
      <c r="K12" s="105">
        <f t="shared" si="13"/>
        <v>0</v>
      </c>
      <c r="L12" s="105">
        <f t="shared" si="13"/>
        <v>1.54</v>
      </c>
      <c r="M12" s="105">
        <f t="shared" si="13"/>
        <v>39.85</v>
      </c>
      <c r="N12" s="105">
        <f t="shared" si="13"/>
        <v>0</v>
      </c>
      <c r="O12" s="105">
        <f t="shared" si="13"/>
        <v>637.03</v>
      </c>
      <c r="P12" s="105">
        <f t="shared" si="13"/>
        <v>0</v>
      </c>
      <c r="Q12" s="105">
        <f t="shared" si="13"/>
        <v>0</v>
      </c>
      <c r="R12" s="105">
        <f t="shared" si="13"/>
        <v>0</v>
      </c>
      <c r="S12" s="105">
        <f t="shared" si="13"/>
        <v>0</v>
      </c>
      <c r="T12" s="105">
        <f t="shared" si="13"/>
        <v>1904.54</v>
      </c>
      <c r="V12" s="87">
        <f t="shared" si="3"/>
        <v>0</v>
      </c>
      <c r="W12" s="93"/>
      <c r="X12" s="94"/>
      <c r="Y12" s="94"/>
      <c r="Z12" s="76"/>
      <c r="AA12" s="76"/>
      <c r="AB12" s="95"/>
      <c r="AC12" s="96"/>
      <c r="AD12" s="95"/>
      <c r="AE12" s="95"/>
      <c r="AF12" s="95"/>
      <c r="AG12" s="95"/>
      <c r="AH12" s="95"/>
      <c r="AI12" s="95"/>
      <c r="AJ12" s="97"/>
      <c r="AK12" s="95"/>
    </row>
    <row r="13" spans="1:37" ht="14.25" customHeight="1">
      <c r="A13" s="77" t="s">
        <v>349</v>
      </c>
      <c r="B13" s="90">
        <v>310.92</v>
      </c>
      <c r="C13" s="90"/>
      <c r="D13" s="90">
        <f t="shared" ref="D13:D23" si="14">SUM(B13:C13)</f>
        <v>310.92</v>
      </c>
      <c r="E13" s="91">
        <v>722722</v>
      </c>
      <c r="F13" s="91">
        <v>1</v>
      </c>
      <c r="G13" s="87">
        <f t="shared" ref="G13:S13" si="15">IF($F13=G$1,+$B13,0)</f>
        <v>310.92</v>
      </c>
      <c r="H13" s="87">
        <f t="shared" si="15"/>
        <v>0</v>
      </c>
      <c r="I13" s="87">
        <f t="shared" si="15"/>
        <v>0</v>
      </c>
      <c r="J13" s="87">
        <f t="shared" si="15"/>
        <v>0</v>
      </c>
      <c r="K13" s="87">
        <f t="shared" si="15"/>
        <v>0</v>
      </c>
      <c r="L13" s="87">
        <f t="shared" si="15"/>
        <v>0</v>
      </c>
      <c r="M13" s="87">
        <f t="shared" si="15"/>
        <v>0</v>
      </c>
      <c r="N13" s="87">
        <f t="shared" si="15"/>
        <v>0</v>
      </c>
      <c r="O13" s="87">
        <f t="shared" si="15"/>
        <v>0</v>
      </c>
      <c r="P13" s="87">
        <f t="shared" si="15"/>
        <v>0</v>
      </c>
      <c r="Q13" s="87">
        <f t="shared" si="15"/>
        <v>0</v>
      </c>
      <c r="R13" s="87">
        <f t="shared" si="15"/>
        <v>0</v>
      </c>
      <c r="S13" s="87">
        <f t="shared" si="15"/>
        <v>0</v>
      </c>
      <c r="T13" s="87">
        <f t="shared" ref="T13:T23" si="16">SUM(G13:R13)</f>
        <v>310.92</v>
      </c>
      <c r="V13" s="87">
        <f t="shared" si="3"/>
        <v>0</v>
      </c>
      <c r="W13" s="93"/>
      <c r="X13" s="94"/>
      <c r="Y13" s="94"/>
      <c r="Z13" s="77"/>
      <c r="AA13" s="77"/>
      <c r="AB13" s="95"/>
      <c r="AC13" s="96"/>
      <c r="AD13" s="95"/>
      <c r="AE13" s="95"/>
      <c r="AF13" s="95"/>
      <c r="AG13" s="95"/>
      <c r="AH13" s="95"/>
      <c r="AI13" s="95"/>
      <c r="AJ13" s="97"/>
      <c r="AK13" s="95"/>
    </row>
    <row r="14" spans="1:37" ht="14.25" customHeight="1">
      <c r="A14" s="77" t="s">
        <v>355</v>
      </c>
      <c r="B14" s="100">
        <v>370</v>
      </c>
      <c r="C14" s="100"/>
      <c r="D14" s="111">
        <f t="shared" si="14"/>
        <v>370</v>
      </c>
      <c r="E14" s="91">
        <v>722717</v>
      </c>
      <c r="F14" s="91">
        <v>12</v>
      </c>
      <c r="G14" s="87">
        <f t="shared" ref="G14:S14" si="17">IF($F14=G$1,+$B14,0)</f>
        <v>0</v>
      </c>
      <c r="H14" s="87">
        <f t="shared" si="17"/>
        <v>0</v>
      </c>
      <c r="I14" s="87">
        <f t="shared" si="17"/>
        <v>0</v>
      </c>
      <c r="J14" s="87">
        <f t="shared" si="17"/>
        <v>0</v>
      </c>
      <c r="K14" s="87">
        <f t="shared" si="17"/>
        <v>0</v>
      </c>
      <c r="L14" s="87">
        <f t="shared" si="17"/>
        <v>0</v>
      </c>
      <c r="M14" s="87">
        <f t="shared" si="17"/>
        <v>0</v>
      </c>
      <c r="N14" s="87">
        <f t="shared" si="17"/>
        <v>0</v>
      </c>
      <c r="O14" s="87">
        <f t="shared" si="17"/>
        <v>0</v>
      </c>
      <c r="P14" s="87">
        <f t="shared" si="17"/>
        <v>0</v>
      </c>
      <c r="Q14" s="87">
        <f t="shared" si="17"/>
        <v>0</v>
      </c>
      <c r="R14" s="87">
        <f t="shared" si="17"/>
        <v>370</v>
      </c>
      <c r="S14" s="87">
        <f t="shared" si="17"/>
        <v>0</v>
      </c>
      <c r="T14" s="87">
        <f t="shared" si="16"/>
        <v>370</v>
      </c>
      <c r="V14" s="87">
        <f t="shared" si="3"/>
        <v>0</v>
      </c>
      <c r="W14" s="93"/>
      <c r="X14" s="94"/>
      <c r="Y14" s="94"/>
      <c r="Z14" s="77"/>
      <c r="AA14" s="77"/>
      <c r="AB14" s="95"/>
      <c r="AC14" s="96"/>
      <c r="AD14" s="95"/>
      <c r="AE14" s="95"/>
      <c r="AF14" s="95"/>
      <c r="AG14" s="95"/>
      <c r="AH14" s="95"/>
      <c r="AI14" s="95"/>
      <c r="AJ14" s="97"/>
      <c r="AK14" s="95"/>
    </row>
    <row r="15" spans="1:37" ht="14.25" customHeight="1">
      <c r="A15" s="77" t="s">
        <v>212</v>
      </c>
      <c r="B15" s="90">
        <v>400</v>
      </c>
      <c r="C15" s="90">
        <v>80</v>
      </c>
      <c r="D15" s="111">
        <f t="shared" si="14"/>
        <v>480</v>
      </c>
      <c r="E15" s="91">
        <v>722718</v>
      </c>
      <c r="F15" s="91">
        <v>2</v>
      </c>
      <c r="G15" s="87">
        <f t="shared" ref="G15:S15" si="18">IF($F15=G$1,+$B15,0)</f>
        <v>0</v>
      </c>
      <c r="H15" s="87">
        <f t="shared" si="18"/>
        <v>400</v>
      </c>
      <c r="I15" s="87">
        <f t="shared" si="18"/>
        <v>0</v>
      </c>
      <c r="J15" s="87">
        <f t="shared" si="18"/>
        <v>0</v>
      </c>
      <c r="K15" s="87">
        <f t="shared" si="18"/>
        <v>0</v>
      </c>
      <c r="L15" s="87">
        <f t="shared" si="18"/>
        <v>0</v>
      </c>
      <c r="M15" s="87">
        <f t="shared" si="18"/>
        <v>0</v>
      </c>
      <c r="N15" s="87">
        <f t="shared" si="18"/>
        <v>0</v>
      </c>
      <c r="O15" s="87">
        <f t="shared" si="18"/>
        <v>0</v>
      </c>
      <c r="P15" s="87">
        <f t="shared" si="18"/>
        <v>0</v>
      </c>
      <c r="Q15" s="87">
        <f t="shared" si="18"/>
        <v>0</v>
      </c>
      <c r="R15" s="87">
        <f t="shared" si="18"/>
        <v>0</v>
      </c>
      <c r="S15" s="87">
        <f t="shared" si="18"/>
        <v>0</v>
      </c>
      <c r="T15" s="87">
        <f t="shared" si="16"/>
        <v>400</v>
      </c>
      <c r="V15" s="87">
        <f t="shared" si="3"/>
        <v>0</v>
      </c>
      <c r="W15" s="93"/>
      <c r="X15" s="94"/>
      <c r="Y15" s="99"/>
      <c r="Z15" s="77"/>
      <c r="AA15" s="76"/>
      <c r="AB15" s="95"/>
      <c r="AC15" s="96"/>
      <c r="AD15" s="95"/>
      <c r="AE15" s="95"/>
      <c r="AF15" s="95"/>
      <c r="AG15" s="95"/>
      <c r="AH15" s="95"/>
      <c r="AI15" s="95"/>
      <c r="AJ15" s="97"/>
      <c r="AK15" s="95"/>
    </row>
    <row r="16" spans="1:37" ht="14.25" customHeight="1">
      <c r="A16" s="76" t="s">
        <v>237</v>
      </c>
      <c r="B16" s="100">
        <v>23.56</v>
      </c>
      <c r="C16" s="100"/>
      <c r="D16" s="111">
        <f t="shared" si="14"/>
        <v>23.56</v>
      </c>
      <c r="E16" s="91">
        <v>722721</v>
      </c>
      <c r="F16" s="91">
        <v>2</v>
      </c>
      <c r="G16" s="87">
        <f t="shared" ref="G16:S16" si="19">IF($F16=G$1,+$B16,0)</f>
        <v>0</v>
      </c>
      <c r="H16" s="87">
        <f t="shared" si="19"/>
        <v>23.56</v>
      </c>
      <c r="I16" s="87">
        <f t="shared" si="19"/>
        <v>0</v>
      </c>
      <c r="J16" s="87">
        <f t="shared" si="19"/>
        <v>0</v>
      </c>
      <c r="K16" s="87">
        <f t="shared" si="19"/>
        <v>0</v>
      </c>
      <c r="L16" s="87">
        <f t="shared" si="19"/>
        <v>0</v>
      </c>
      <c r="M16" s="87">
        <f t="shared" si="19"/>
        <v>0</v>
      </c>
      <c r="N16" s="87">
        <f t="shared" si="19"/>
        <v>0</v>
      </c>
      <c r="O16" s="87">
        <f t="shared" si="19"/>
        <v>0</v>
      </c>
      <c r="P16" s="87">
        <f t="shared" si="19"/>
        <v>0</v>
      </c>
      <c r="Q16" s="87">
        <f t="shared" si="19"/>
        <v>0</v>
      </c>
      <c r="R16" s="87">
        <f t="shared" si="19"/>
        <v>0</v>
      </c>
      <c r="S16" s="87">
        <f t="shared" si="19"/>
        <v>0</v>
      </c>
      <c r="T16" s="87">
        <f t="shared" si="16"/>
        <v>23.56</v>
      </c>
      <c r="V16" s="87">
        <f t="shared" si="3"/>
        <v>0</v>
      </c>
      <c r="W16" s="93"/>
      <c r="X16" s="94"/>
      <c r="Y16" s="94"/>
      <c r="Z16" s="77"/>
      <c r="AA16" s="77"/>
      <c r="AB16" s="95"/>
      <c r="AC16" s="96"/>
      <c r="AD16" s="95"/>
      <c r="AE16" s="95"/>
      <c r="AF16" s="95"/>
      <c r="AG16" s="95"/>
      <c r="AH16" s="95"/>
      <c r="AI16" s="95"/>
      <c r="AJ16" s="97"/>
      <c r="AK16" s="95"/>
    </row>
    <row r="17" spans="1:37" ht="14.25" customHeight="1">
      <c r="A17" s="101" t="s">
        <v>353</v>
      </c>
      <c r="B17" s="100">
        <v>39.85</v>
      </c>
      <c r="C17" s="100">
        <v>7.97</v>
      </c>
      <c r="D17" s="90">
        <f t="shared" si="14"/>
        <v>47.82</v>
      </c>
      <c r="E17" s="91">
        <v>722719</v>
      </c>
      <c r="F17" s="91">
        <v>7</v>
      </c>
      <c r="G17" s="87">
        <f t="shared" ref="G17:S17" si="20">IF($F17=G$1,+$B17,0)</f>
        <v>0</v>
      </c>
      <c r="H17" s="87">
        <f t="shared" si="20"/>
        <v>0</v>
      </c>
      <c r="I17" s="87">
        <f t="shared" si="20"/>
        <v>0</v>
      </c>
      <c r="J17" s="87">
        <f t="shared" si="20"/>
        <v>0</v>
      </c>
      <c r="K17" s="87">
        <f t="shared" si="20"/>
        <v>0</v>
      </c>
      <c r="L17" s="87">
        <f t="shared" si="20"/>
        <v>0</v>
      </c>
      <c r="M17" s="87">
        <f t="shared" si="20"/>
        <v>39.85</v>
      </c>
      <c r="N17" s="87">
        <f t="shared" si="20"/>
        <v>0</v>
      </c>
      <c r="O17" s="87">
        <f t="shared" si="20"/>
        <v>0</v>
      </c>
      <c r="P17" s="87">
        <f t="shared" si="20"/>
        <v>0</v>
      </c>
      <c r="Q17" s="87">
        <f t="shared" si="20"/>
        <v>0</v>
      </c>
      <c r="R17" s="87">
        <f t="shared" si="20"/>
        <v>0</v>
      </c>
      <c r="S17" s="87">
        <f t="shared" si="20"/>
        <v>0</v>
      </c>
      <c r="T17" s="87">
        <f t="shared" si="16"/>
        <v>39.85</v>
      </c>
      <c r="V17" s="87">
        <f t="shared" si="3"/>
        <v>0</v>
      </c>
      <c r="W17" s="93"/>
      <c r="X17" s="94"/>
      <c r="Y17" s="94"/>
      <c r="Z17" s="76"/>
      <c r="AA17" s="76"/>
      <c r="AB17" s="95"/>
      <c r="AC17" s="96"/>
      <c r="AD17" s="95"/>
      <c r="AE17" s="95"/>
      <c r="AF17" s="95"/>
      <c r="AG17" s="95"/>
      <c r="AH17" s="95"/>
      <c r="AI17" s="95"/>
      <c r="AJ17" s="97"/>
      <c r="AK17" s="95"/>
    </row>
    <row r="18" spans="1:37" ht="14.25" customHeight="1">
      <c r="A18" s="77" t="s">
        <v>212</v>
      </c>
      <c r="B18" s="100">
        <v>400</v>
      </c>
      <c r="C18" s="100">
        <v>80</v>
      </c>
      <c r="D18" s="90">
        <f t="shared" si="14"/>
        <v>480</v>
      </c>
      <c r="E18" s="91">
        <v>722720</v>
      </c>
      <c r="F18" s="91">
        <v>2</v>
      </c>
      <c r="G18" s="87">
        <f t="shared" ref="G18:S18" si="21">IF($F18=G$1,+$B18,0)</f>
        <v>0</v>
      </c>
      <c r="H18" s="87">
        <f t="shared" si="21"/>
        <v>400</v>
      </c>
      <c r="I18" s="87">
        <f t="shared" si="21"/>
        <v>0</v>
      </c>
      <c r="J18" s="87">
        <f t="shared" si="21"/>
        <v>0</v>
      </c>
      <c r="K18" s="87">
        <f t="shared" si="21"/>
        <v>0</v>
      </c>
      <c r="L18" s="87">
        <f t="shared" si="21"/>
        <v>0</v>
      </c>
      <c r="M18" s="87">
        <f t="shared" si="21"/>
        <v>0</v>
      </c>
      <c r="N18" s="87">
        <f t="shared" si="21"/>
        <v>0</v>
      </c>
      <c r="O18" s="87">
        <f t="shared" si="21"/>
        <v>0</v>
      </c>
      <c r="P18" s="87">
        <f t="shared" si="21"/>
        <v>0</v>
      </c>
      <c r="Q18" s="87">
        <f t="shared" si="21"/>
        <v>0</v>
      </c>
      <c r="R18" s="87">
        <f t="shared" si="21"/>
        <v>0</v>
      </c>
      <c r="S18" s="87">
        <f t="shared" si="21"/>
        <v>0</v>
      </c>
      <c r="T18" s="87">
        <f t="shared" si="16"/>
        <v>400</v>
      </c>
      <c r="V18" s="87">
        <f t="shared" si="3"/>
        <v>0</v>
      </c>
      <c r="W18" s="93"/>
      <c r="X18" s="94"/>
      <c r="Y18" s="94"/>
      <c r="Z18" s="76"/>
      <c r="AA18" s="76"/>
      <c r="AB18" s="95"/>
      <c r="AC18" s="96"/>
      <c r="AD18" s="95"/>
      <c r="AE18" s="95"/>
      <c r="AF18" s="95"/>
      <c r="AG18" s="95"/>
      <c r="AH18" s="95"/>
      <c r="AI18" s="95"/>
      <c r="AJ18" s="97"/>
      <c r="AK18" s="95"/>
    </row>
    <row r="19" spans="1:37" ht="14.25" customHeight="1">
      <c r="A19" s="101" t="s">
        <v>210</v>
      </c>
      <c r="B19" s="100">
        <v>100.02</v>
      </c>
      <c r="C19" s="100">
        <v>5</v>
      </c>
      <c r="D19" s="90">
        <f t="shared" si="14"/>
        <v>105.02</v>
      </c>
      <c r="E19" s="91" t="s">
        <v>211</v>
      </c>
      <c r="F19" s="91">
        <v>6</v>
      </c>
      <c r="G19" s="87">
        <f t="shared" ref="G19:S19" si="22">IF($F19=G$1,+$B19,0)</f>
        <v>0</v>
      </c>
      <c r="H19" s="87">
        <f t="shared" si="22"/>
        <v>0</v>
      </c>
      <c r="I19" s="87">
        <f t="shared" si="22"/>
        <v>0</v>
      </c>
      <c r="J19" s="87">
        <f t="shared" si="22"/>
        <v>0</v>
      </c>
      <c r="K19" s="87">
        <f t="shared" si="22"/>
        <v>0</v>
      </c>
      <c r="L19" s="87">
        <f t="shared" si="22"/>
        <v>100.02</v>
      </c>
      <c r="M19" s="87">
        <f t="shared" si="22"/>
        <v>0</v>
      </c>
      <c r="N19" s="87">
        <f t="shared" si="22"/>
        <v>0</v>
      </c>
      <c r="O19" s="87">
        <f t="shared" si="22"/>
        <v>0</v>
      </c>
      <c r="P19" s="87">
        <f t="shared" si="22"/>
        <v>0</v>
      </c>
      <c r="Q19" s="87">
        <f t="shared" si="22"/>
        <v>0</v>
      </c>
      <c r="R19" s="87">
        <f t="shared" si="22"/>
        <v>0</v>
      </c>
      <c r="S19" s="87">
        <f t="shared" si="22"/>
        <v>0</v>
      </c>
      <c r="T19" s="87">
        <f t="shared" si="16"/>
        <v>100.02</v>
      </c>
      <c r="V19" s="87">
        <f t="shared" si="3"/>
        <v>0</v>
      </c>
      <c r="W19" s="93"/>
      <c r="X19" s="94"/>
      <c r="Y19" s="94"/>
      <c r="Z19" s="76"/>
      <c r="AA19" s="76"/>
      <c r="AB19" s="95"/>
      <c r="AC19" s="96"/>
      <c r="AD19" s="95"/>
      <c r="AE19" s="95"/>
      <c r="AF19" s="95"/>
      <c r="AG19" s="95"/>
      <c r="AH19" s="95"/>
      <c r="AI19" s="95"/>
      <c r="AJ19" s="97"/>
      <c r="AK19" s="95"/>
    </row>
    <row r="20" spans="1:37" ht="14.25" customHeight="1">
      <c r="A20" s="101"/>
      <c r="B20" s="100"/>
      <c r="C20" s="100"/>
      <c r="D20" s="90">
        <f t="shared" si="14"/>
        <v>0</v>
      </c>
      <c r="E20" s="91" t="s">
        <v>211</v>
      </c>
      <c r="F20" s="91">
        <v>6</v>
      </c>
      <c r="G20" s="87">
        <f t="shared" ref="G20:S20" si="23">IF($F20=G$1,+$B20,0)</f>
        <v>0</v>
      </c>
      <c r="H20" s="87">
        <f t="shared" si="23"/>
        <v>0</v>
      </c>
      <c r="I20" s="87">
        <f t="shared" si="23"/>
        <v>0</v>
      </c>
      <c r="J20" s="87">
        <f t="shared" si="23"/>
        <v>0</v>
      </c>
      <c r="K20" s="87">
        <f t="shared" si="23"/>
        <v>0</v>
      </c>
      <c r="L20" s="87">
        <f t="shared" si="23"/>
        <v>0</v>
      </c>
      <c r="M20" s="87">
        <f t="shared" si="23"/>
        <v>0</v>
      </c>
      <c r="N20" s="87">
        <f t="shared" si="23"/>
        <v>0</v>
      </c>
      <c r="O20" s="87">
        <f t="shared" si="23"/>
        <v>0</v>
      </c>
      <c r="P20" s="87">
        <f t="shared" si="23"/>
        <v>0</v>
      </c>
      <c r="Q20" s="87">
        <f t="shared" si="23"/>
        <v>0</v>
      </c>
      <c r="R20" s="87">
        <f t="shared" si="23"/>
        <v>0</v>
      </c>
      <c r="S20" s="87">
        <f t="shared" si="23"/>
        <v>0</v>
      </c>
      <c r="T20" s="87">
        <f t="shared" si="16"/>
        <v>0</v>
      </c>
      <c r="V20" s="87">
        <f t="shared" si="3"/>
        <v>0</v>
      </c>
      <c r="W20" s="93"/>
      <c r="X20" s="94"/>
      <c r="Y20" s="94"/>
      <c r="Z20" s="76"/>
      <c r="AA20" s="76"/>
      <c r="AB20" s="95"/>
      <c r="AC20" s="96"/>
      <c r="AD20" s="95"/>
      <c r="AE20" s="95"/>
      <c r="AF20" s="95"/>
      <c r="AG20" s="95"/>
      <c r="AH20" s="95"/>
      <c r="AI20" s="95"/>
      <c r="AJ20" s="97"/>
      <c r="AK20" s="95"/>
    </row>
    <row r="21" spans="1:37" ht="14.25" customHeight="1">
      <c r="A21" s="101" t="s">
        <v>356</v>
      </c>
      <c r="B21" s="100">
        <v>26.25</v>
      </c>
      <c r="C21" s="90"/>
      <c r="D21" s="111">
        <f t="shared" si="14"/>
        <v>26.25</v>
      </c>
      <c r="E21" s="91" t="s">
        <v>211</v>
      </c>
      <c r="F21" s="91">
        <v>1</v>
      </c>
      <c r="G21" s="87">
        <f t="shared" ref="G21:S21" si="24">IF($F21=G$1,+$B21,0)</f>
        <v>26.25</v>
      </c>
      <c r="H21" s="87">
        <f t="shared" si="24"/>
        <v>0</v>
      </c>
      <c r="I21" s="87">
        <f t="shared" si="24"/>
        <v>0</v>
      </c>
      <c r="J21" s="87">
        <f t="shared" si="24"/>
        <v>0</v>
      </c>
      <c r="K21" s="87">
        <f t="shared" si="24"/>
        <v>0</v>
      </c>
      <c r="L21" s="87">
        <f t="shared" si="24"/>
        <v>0</v>
      </c>
      <c r="M21" s="87">
        <f t="shared" si="24"/>
        <v>0</v>
      </c>
      <c r="N21" s="87">
        <f t="shared" si="24"/>
        <v>0</v>
      </c>
      <c r="O21" s="87">
        <f t="shared" si="24"/>
        <v>0</v>
      </c>
      <c r="P21" s="87">
        <f t="shared" si="24"/>
        <v>0</v>
      </c>
      <c r="Q21" s="87">
        <f t="shared" si="24"/>
        <v>0</v>
      </c>
      <c r="R21" s="87">
        <f t="shared" si="24"/>
        <v>0</v>
      </c>
      <c r="S21" s="87">
        <f t="shared" si="24"/>
        <v>0</v>
      </c>
      <c r="T21" s="87">
        <f t="shared" si="16"/>
        <v>26.25</v>
      </c>
      <c r="V21" s="87">
        <f t="shared" si="3"/>
        <v>0</v>
      </c>
      <c r="W21" s="93"/>
      <c r="X21" s="94"/>
      <c r="Y21" s="94"/>
      <c r="Z21" s="77"/>
      <c r="AA21" s="77"/>
      <c r="AB21" s="95"/>
      <c r="AC21" s="96"/>
      <c r="AD21" s="95"/>
      <c r="AE21" s="95"/>
      <c r="AF21" s="95"/>
      <c r="AG21" s="95"/>
      <c r="AH21" s="95"/>
      <c r="AI21" s="95"/>
      <c r="AJ21" s="97"/>
      <c r="AK21" s="95"/>
    </row>
    <row r="22" spans="1:37" ht="14.25" customHeight="1">
      <c r="A22" s="101"/>
      <c r="B22" s="100"/>
      <c r="C22" s="90"/>
      <c r="D22" s="90">
        <f t="shared" si="14"/>
        <v>0</v>
      </c>
      <c r="E22" s="91"/>
      <c r="F22" s="91"/>
      <c r="G22" s="87">
        <f t="shared" ref="G22:S22" si="25">IF($F22=G$1,+$B22,0)</f>
        <v>0</v>
      </c>
      <c r="H22" s="87">
        <f t="shared" si="25"/>
        <v>0</v>
      </c>
      <c r="I22" s="87">
        <f t="shared" si="25"/>
        <v>0</v>
      </c>
      <c r="J22" s="87">
        <f t="shared" si="25"/>
        <v>0</v>
      </c>
      <c r="K22" s="87">
        <f t="shared" si="25"/>
        <v>0</v>
      </c>
      <c r="L22" s="87">
        <f t="shared" si="25"/>
        <v>0</v>
      </c>
      <c r="M22" s="87">
        <f t="shared" si="25"/>
        <v>0</v>
      </c>
      <c r="N22" s="87">
        <f t="shared" si="25"/>
        <v>0</v>
      </c>
      <c r="O22" s="87">
        <f t="shared" si="25"/>
        <v>0</v>
      </c>
      <c r="P22" s="87">
        <f t="shared" si="25"/>
        <v>0</v>
      </c>
      <c r="Q22" s="87">
        <f t="shared" si="25"/>
        <v>0</v>
      </c>
      <c r="R22" s="87">
        <f t="shared" si="25"/>
        <v>0</v>
      </c>
      <c r="S22" s="87">
        <f t="shared" si="25"/>
        <v>0</v>
      </c>
      <c r="T22" s="87">
        <f t="shared" si="16"/>
        <v>0</v>
      </c>
      <c r="V22" s="87">
        <f t="shared" si="3"/>
        <v>0</v>
      </c>
      <c r="W22" s="93"/>
      <c r="X22" s="94"/>
      <c r="Y22" s="94"/>
      <c r="Z22" s="77"/>
      <c r="AA22" s="76"/>
      <c r="AB22" s="95"/>
      <c r="AC22" s="96"/>
      <c r="AD22" s="95"/>
      <c r="AE22" s="95"/>
      <c r="AF22" s="95"/>
      <c r="AG22" s="95"/>
      <c r="AH22" s="95"/>
      <c r="AI22" s="95"/>
      <c r="AJ22" s="97"/>
      <c r="AK22" s="95"/>
    </row>
    <row r="23" spans="1:37" ht="14.25" customHeight="1">
      <c r="A23" s="101"/>
      <c r="B23" s="100"/>
      <c r="C23" s="90"/>
      <c r="D23" s="90">
        <f t="shared" si="14"/>
        <v>0</v>
      </c>
      <c r="E23" s="91"/>
      <c r="F23" s="107"/>
      <c r="G23" s="87">
        <f t="shared" ref="G23:S23" si="26">IF($F23=G$1,+$B23,0)</f>
        <v>0</v>
      </c>
      <c r="H23" s="87">
        <f t="shared" si="26"/>
        <v>0</v>
      </c>
      <c r="I23" s="87">
        <f t="shared" si="26"/>
        <v>0</v>
      </c>
      <c r="J23" s="87">
        <f t="shared" si="26"/>
        <v>0</v>
      </c>
      <c r="K23" s="87">
        <f t="shared" si="26"/>
        <v>0</v>
      </c>
      <c r="L23" s="87">
        <f t="shared" si="26"/>
        <v>0</v>
      </c>
      <c r="M23" s="87">
        <f t="shared" si="26"/>
        <v>0</v>
      </c>
      <c r="N23" s="87">
        <f t="shared" si="26"/>
        <v>0</v>
      </c>
      <c r="O23" s="87">
        <f t="shared" si="26"/>
        <v>0</v>
      </c>
      <c r="P23" s="87">
        <f t="shared" si="26"/>
        <v>0</v>
      </c>
      <c r="Q23" s="87">
        <f t="shared" si="26"/>
        <v>0</v>
      </c>
      <c r="R23" s="87">
        <f t="shared" si="26"/>
        <v>0</v>
      </c>
      <c r="S23" s="87">
        <f t="shared" si="26"/>
        <v>0</v>
      </c>
      <c r="T23" s="87">
        <f t="shared" si="16"/>
        <v>0</v>
      </c>
      <c r="V23" s="87">
        <f t="shared" si="3"/>
        <v>0</v>
      </c>
      <c r="W23" s="93"/>
      <c r="X23" s="94"/>
      <c r="Y23" s="94"/>
      <c r="Z23" s="77"/>
      <c r="AA23" s="77"/>
      <c r="AB23" s="95"/>
      <c r="AC23" s="96"/>
      <c r="AD23" s="95"/>
      <c r="AE23" s="95"/>
      <c r="AF23" s="95"/>
      <c r="AG23" s="95"/>
      <c r="AH23" s="95"/>
      <c r="AI23" s="95"/>
      <c r="AJ23" s="97"/>
      <c r="AK23" s="95"/>
    </row>
    <row r="24" spans="1:37" ht="14.25" customHeight="1">
      <c r="A24" s="102" t="s">
        <v>222</v>
      </c>
      <c r="B24" s="108">
        <f t="shared" ref="B24:D24" si="27">SUM(B13:B23)</f>
        <v>1670.6</v>
      </c>
      <c r="C24" s="108">
        <f t="shared" si="27"/>
        <v>172.97</v>
      </c>
      <c r="D24" s="108">
        <f t="shared" si="27"/>
        <v>1843.57</v>
      </c>
      <c r="E24" s="2"/>
      <c r="F24" s="109"/>
      <c r="G24" s="110">
        <f t="shared" ref="G24:T24" si="28">SUM(G13:G23)</f>
        <v>337.17</v>
      </c>
      <c r="H24" s="110">
        <f t="shared" si="28"/>
        <v>823.56</v>
      </c>
      <c r="I24" s="110">
        <f t="shared" si="28"/>
        <v>0</v>
      </c>
      <c r="J24" s="110">
        <f t="shared" si="28"/>
        <v>0</v>
      </c>
      <c r="K24" s="110">
        <f t="shared" si="28"/>
        <v>0</v>
      </c>
      <c r="L24" s="110">
        <f t="shared" si="28"/>
        <v>100.02</v>
      </c>
      <c r="M24" s="110">
        <f t="shared" si="28"/>
        <v>39.85</v>
      </c>
      <c r="N24" s="110">
        <f t="shared" si="28"/>
        <v>0</v>
      </c>
      <c r="O24" s="110">
        <f t="shared" si="28"/>
        <v>0</v>
      </c>
      <c r="P24" s="110">
        <f t="shared" si="28"/>
        <v>0</v>
      </c>
      <c r="Q24" s="110">
        <f t="shared" si="28"/>
        <v>0</v>
      </c>
      <c r="R24" s="110">
        <f t="shared" si="28"/>
        <v>370</v>
      </c>
      <c r="S24" s="110">
        <f t="shared" si="28"/>
        <v>0</v>
      </c>
      <c r="T24" s="110">
        <f t="shared" si="28"/>
        <v>1670.6</v>
      </c>
      <c r="V24" s="87">
        <f t="shared" si="3"/>
        <v>0</v>
      </c>
      <c r="W24" s="93"/>
      <c r="X24" s="94"/>
      <c r="Y24" s="94"/>
      <c r="Z24" s="77"/>
      <c r="AA24" s="77"/>
      <c r="AB24" s="95"/>
      <c r="AC24" s="96"/>
      <c r="AD24" s="95"/>
      <c r="AE24" s="95"/>
      <c r="AF24" s="95"/>
      <c r="AG24" s="95"/>
      <c r="AH24" s="95"/>
      <c r="AI24" s="95"/>
      <c r="AJ24" s="97"/>
      <c r="AK24" s="95"/>
    </row>
    <row r="25" spans="1:37" ht="14.25" customHeight="1">
      <c r="A25" s="76" t="s">
        <v>349</v>
      </c>
      <c r="B25" s="5">
        <v>310.92</v>
      </c>
      <c r="D25" s="111">
        <f t="shared" ref="D25:D38" si="29">SUM(B25:C25)</f>
        <v>310.92</v>
      </c>
      <c r="E25" s="91">
        <v>722724</v>
      </c>
      <c r="F25" s="91">
        <v>1</v>
      </c>
      <c r="G25" s="87">
        <f t="shared" ref="G25:S25" si="30">IF($F25=G$1,+$B25,0)</f>
        <v>310.92</v>
      </c>
      <c r="H25" s="87">
        <f t="shared" si="30"/>
        <v>0</v>
      </c>
      <c r="I25" s="87">
        <f t="shared" si="30"/>
        <v>0</v>
      </c>
      <c r="J25" s="87">
        <f t="shared" si="30"/>
        <v>0</v>
      </c>
      <c r="K25" s="87">
        <f t="shared" si="30"/>
        <v>0</v>
      </c>
      <c r="L25" s="87">
        <f t="shared" si="30"/>
        <v>0</v>
      </c>
      <c r="M25" s="87">
        <f t="shared" si="30"/>
        <v>0</v>
      </c>
      <c r="N25" s="87">
        <f t="shared" si="30"/>
        <v>0</v>
      </c>
      <c r="O25" s="87">
        <f t="shared" si="30"/>
        <v>0</v>
      </c>
      <c r="P25" s="87">
        <f t="shared" si="30"/>
        <v>0</v>
      </c>
      <c r="Q25" s="87">
        <f t="shared" si="30"/>
        <v>0</v>
      </c>
      <c r="R25" s="87">
        <f t="shared" si="30"/>
        <v>0</v>
      </c>
      <c r="S25" s="87">
        <f t="shared" si="30"/>
        <v>0</v>
      </c>
      <c r="T25" s="87">
        <f t="shared" ref="T25:T38" si="31">SUM(G25:R25)</f>
        <v>310.92</v>
      </c>
      <c r="V25" s="87">
        <f t="shared" si="3"/>
        <v>0</v>
      </c>
      <c r="W25" s="93"/>
      <c r="X25" s="94"/>
      <c r="Y25" s="99"/>
      <c r="Z25" s="77"/>
      <c r="AA25" s="76"/>
      <c r="AB25" s="95"/>
      <c r="AC25" s="96"/>
      <c r="AD25" s="95"/>
      <c r="AE25" s="95"/>
      <c r="AF25" s="95"/>
      <c r="AG25" s="95"/>
      <c r="AH25" s="95"/>
      <c r="AI25" s="95"/>
      <c r="AJ25" s="97"/>
      <c r="AK25" s="95"/>
    </row>
    <row r="26" spans="1:37" ht="14.25" customHeight="1">
      <c r="A26" s="76" t="s">
        <v>356</v>
      </c>
      <c r="B26" s="90">
        <v>26.25</v>
      </c>
      <c r="C26" s="90"/>
      <c r="D26" s="111">
        <f t="shared" si="29"/>
        <v>26.25</v>
      </c>
      <c r="E26" s="91" t="s">
        <v>211</v>
      </c>
      <c r="F26" s="91">
        <v>1</v>
      </c>
      <c r="G26" s="87">
        <f t="shared" ref="G26:S26" si="32">IF($F26=G$1,+$B26,0)</f>
        <v>26.25</v>
      </c>
      <c r="H26" s="87">
        <f t="shared" si="32"/>
        <v>0</v>
      </c>
      <c r="I26" s="87">
        <f t="shared" si="32"/>
        <v>0</v>
      </c>
      <c r="J26" s="87">
        <f t="shared" si="32"/>
        <v>0</v>
      </c>
      <c r="K26" s="87">
        <f t="shared" si="32"/>
        <v>0</v>
      </c>
      <c r="L26" s="87">
        <f t="shared" si="32"/>
        <v>0</v>
      </c>
      <c r="M26" s="87">
        <f t="shared" si="32"/>
        <v>0</v>
      </c>
      <c r="N26" s="87">
        <f t="shared" si="32"/>
        <v>0</v>
      </c>
      <c r="O26" s="87">
        <f t="shared" si="32"/>
        <v>0</v>
      </c>
      <c r="P26" s="87">
        <f t="shared" si="32"/>
        <v>0</v>
      </c>
      <c r="Q26" s="87">
        <f t="shared" si="32"/>
        <v>0</v>
      </c>
      <c r="R26" s="87">
        <f t="shared" si="32"/>
        <v>0</v>
      </c>
      <c r="S26" s="87">
        <f t="shared" si="32"/>
        <v>0</v>
      </c>
      <c r="T26" s="100">
        <f t="shared" si="31"/>
        <v>26.25</v>
      </c>
      <c r="V26" s="87">
        <f t="shared" si="3"/>
        <v>0</v>
      </c>
      <c r="W26" s="93"/>
      <c r="X26" s="94"/>
      <c r="Y26" s="94"/>
      <c r="Z26" s="77"/>
      <c r="AA26" s="77"/>
      <c r="AB26" s="95"/>
      <c r="AC26" s="96"/>
      <c r="AD26" s="95"/>
      <c r="AE26" s="95"/>
      <c r="AF26" s="95"/>
      <c r="AG26" s="95"/>
      <c r="AH26" s="95"/>
      <c r="AI26" s="95"/>
      <c r="AJ26" s="97"/>
      <c r="AK26" s="95"/>
    </row>
    <row r="27" spans="1:37" ht="14.25" customHeight="1">
      <c r="A27" s="76" t="s">
        <v>239</v>
      </c>
      <c r="B27" s="90">
        <v>224.8</v>
      </c>
      <c r="C27" s="90"/>
      <c r="D27" s="90">
        <f t="shared" si="29"/>
        <v>224.8</v>
      </c>
      <c r="E27" s="91">
        <v>722725</v>
      </c>
      <c r="F27" s="91">
        <v>1</v>
      </c>
      <c r="G27" s="87">
        <f t="shared" ref="G27:S27" si="33">IF($F27=G$1,+$B27,0)</f>
        <v>224.8</v>
      </c>
      <c r="H27" s="87">
        <f t="shared" si="33"/>
        <v>0</v>
      </c>
      <c r="I27" s="87">
        <f t="shared" si="33"/>
        <v>0</v>
      </c>
      <c r="J27" s="87">
        <f t="shared" si="33"/>
        <v>0</v>
      </c>
      <c r="K27" s="87">
        <f t="shared" si="33"/>
        <v>0</v>
      </c>
      <c r="L27" s="87">
        <f t="shared" si="33"/>
        <v>0</v>
      </c>
      <c r="M27" s="87">
        <f t="shared" si="33"/>
        <v>0</v>
      </c>
      <c r="N27" s="87">
        <f t="shared" si="33"/>
        <v>0</v>
      </c>
      <c r="O27" s="87">
        <f t="shared" si="33"/>
        <v>0</v>
      </c>
      <c r="P27" s="87">
        <f t="shared" si="33"/>
        <v>0</v>
      </c>
      <c r="Q27" s="87">
        <f t="shared" si="33"/>
        <v>0</v>
      </c>
      <c r="R27" s="87">
        <f t="shared" si="33"/>
        <v>0</v>
      </c>
      <c r="S27" s="87">
        <f t="shared" si="33"/>
        <v>0</v>
      </c>
      <c r="T27" s="100">
        <f t="shared" si="31"/>
        <v>224.8</v>
      </c>
      <c r="V27" s="87">
        <f t="shared" si="3"/>
        <v>0</v>
      </c>
      <c r="W27" s="93"/>
      <c r="X27" s="94"/>
      <c r="Y27" s="94"/>
      <c r="Z27" s="77"/>
      <c r="AA27" s="77"/>
      <c r="AB27" s="95"/>
      <c r="AC27" s="96"/>
      <c r="AD27" s="95"/>
      <c r="AE27" s="95"/>
      <c r="AF27" s="95"/>
      <c r="AG27" s="95"/>
      <c r="AH27" s="95"/>
      <c r="AI27" s="95"/>
      <c r="AJ27" s="97"/>
      <c r="AK27" s="95"/>
    </row>
    <row r="28" spans="1:37" ht="14.25" customHeight="1">
      <c r="A28" s="76" t="s">
        <v>357</v>
      </c>
      <c r="B28" s="90">
        <v>200</v>
      </c>
      <c r="C28" s="90">
        <v>40</v>
      </c>
      <c r="D28" s="111">
        <f t="shared" si="29"/>
        <v>240</v>
      </c>
      <c r="E28" s="91">
        <v>722726</v>
      </c>
      <c r="F28" s="91">
        <v>1</v>
      </c>
      <c r="G28" s="87">
        <f t="shared" ref="G28:S28" si="34">IF($F28=G$1,+$B28,0)</f>
        <v>200</v>
      </c>
      <c r="H28" s="87">
        <f t="shared" si="34"/>
        <v>0</v>
      </c>
      <c r="I28" s="87">
        <f t="shared" si="34"/>
        <v>0</v>
      </c>
      <c r="J28" s="87">
        <f t="shared" si="34"/>
        <v>0</v>
      </c>
      <c r="K28" s="87">
        <f t="shared" si="34"/>
        <v>0</v>
      </c>
      <c r="L28" s="87">
        <f t="shared" si="34"/>
        <v>0</v>
      </c>
      <c r="M28" s="87">
        <f t="shared" si="34"/>
        <v>0</v>
      </c>
      <c r="N28" s="87">
        <f t="shared" si="34"/>
        <v>0</v>
      </c>
      <c r="O28" s="87">
        <f t="shared" si="34"/>
        <v>0</v>
      </c>
      <c r="P28" s="87">
        <f t="shared" si="34"/>
        <v>0</v>
      </c>
      <c r="Q28" s="87">
        <f t="shared" si="34"/>
        <v>0</v>
      </c>
      <c r="R28" s="87">
        <f t="shared" si="34"/>
        <v>0</v>
      </c>
      <c r="S28" s="87">
        <f t="shared" si="34"/>
        <v>0</v>
      </c>
      <c r="T28" s="100">
        <f t="shared" si="31"/>
        <v>200</v>
      </c>
      <c r="V28" s="87">
        <f t="shared" si="3"/>
        <v>0</v>
      </c>
      <c r="W28" s="93"/>
      <c r="X28" s="94"/>
      <c r="Y28" s="94"/>
      <c r="Z28" s="76"/>
      <c r="AA28" s="76"/>
      <c r="AB28" s="95"/>
      <c r="AC28" s="96"/>
      <c r="AD28" s="95"/>
      <c r="AE28" s="95"/>
      <c r="AF28" s="95"/>
      <c r="AG28" s="95"/>
      <c r="AH28" s="95"/>
      <c r="AI28" s="95"/>
      <c r="AJ28" s="97"/>
      <c r="AK28" s="95"/>
    </row>
    <row r="29" spans="1:37" ht="14.25" customHeight="1">
      <c r="A29" s="76" t="s">
        <v>212</v>
      </c>
      <c r="B29" s="90">
        <v>1209</v>
      </c>
      <c r="C29" s="90">
        <v>241.8</v>
      </c>
      <c r="D29" s="111">
        <f t="shared" si="29"/>
        <v>1450.8</v>
      </c>
      <c r="E29" s="91">
        <v>722727</v>
      </c>
      <c r="F29" s="91">
        <v>3</v>
      </c>
      <c r="G29" s="87">
        <f t="shared" ref="G29:S29" si="35">IF($F29=G$1,+$B29,0)</f>
        <v>0</v>
      </c>
      <c r="H29" s="87">
        <f t="shared" si="35"/>
        <v>0</v>
      </c>
      <c r="I29" s="87">
        <f t="shared" si="35"/>
        <v>1209</v>
      </c>
      <c r="J29" s="87">
        <f t="shared" si="35"/>
        <v>0</v>
      </c>
      <c r="K29" s="87">
        <f t="shared" si="35"/>
        <v>0</v>
      </c>
      <c r="L29" s="87">
        <f t="shared" si="35"/>
        <v>0</v>
      </c>
      <c r="M29" s="87">
        <f t="shared" si="35"/>
        <v>0</v>
      </c>
      <c r="N29" s="87">
        <f t="shared" si="35"/>
        <v>0</v>
      </c>
      <c r="O29" s="87">
        <f t="shared" si="35"/>
        <v>0</v>
      </c>
      <c r="P29" s="87">
        <f t="shared" si="35"/>
        <v>0</v>
      </c>
      <c r="Q29" s="87">
        <f t="shared" si="35"/>
        <v>0</v>
      </c>
      <c r="R29" s="87">
        <f t="shared" si="35"/>
        <v>0</v>
      </c>
      <c r="S29" s="87">
        <f t="shared" si="35"/>
        <v>0</v>
      </c>
      <c r="T29" s="100">
        <f t="shared" si="31"/>
        <v>1209</v>
      </c>
      <c r="V29" s="87">
        <f t="shared" si="3"/>
        <v>0</v>
      </c>
      <c r="W29" s="93"/>
      <c r="X29" s="94"/>
      <c r="Y29" s="94"/>
      <c r="Z29" s="76"/>
      <c r="AA29" s="76"/>
      <c r="AB29" s="95"/>
      <c r="AC29" s="96"/>
      <c r="AD29" s="95"/>
      <c r="AE29" s="95"/>
      <c r="AF29" s="95"/>
      <c r="AG29" s="95"/>
      <c r="AH29" s="95"/>
      <c r="AI29" s="95"/>
      <c r="AJ29" s="97"/>
      <c r="AK29" s="95"/>
    </row>
    <row r="30" spans="1:37" ht="14.25" customHeight="1">
      <c r="A30" s="76" t="s">
        <v>358</v>
      </c>
      <c r="B30" s="90">
        <v>39.85</v>
      </c>
      <c r="C30" s="90">
        <v>7.97</v>
      </c>
      <c r="D30" s="111">
        <f t="shared" si="29"/>
        <v>47.82</v>
      </c>
      <c r="E30" s="91">
        <v>722728</v>
      </c>
      <c r="F30" s="91">
        <v>7</v>
      </c>
      <c r="G30" s="87">
        <f t="shared" ref="G30:S30" si="36">IF($F30=G$1,+$B30,0)</f>
        <v>0</v>
      </c>
      <c r="H30" s="87">
        <f t="shared" si="36"/>
        <v>0</v>
      </c>
      <c r="I30" s="87">
        <f t="shared" si="36"/>
        <v>0</v>
      </c>
      <c r="J30" s="87">
        <f t="shared" si="36"/>
        <v>0</v>
      </c>
      <c r="K30" s="87">
        <f t="shared" si="36"/>
        <v>0</v>
      </c>
      <c r="L30" s="87">
        <f t="shared" si="36"/>
        <v>0</v>
      </c>
      <c r="M30" s="87">
        <f t="shared" si="36"/>
        <v>39.85</v>
      </c>
      <c r="N30" s="87">
        <f t="shared" si="36"/>
        <v>0</v>
      </c>
      <c r="O30" s="87">
        <f t="shared" si="36"/>
        <v>0</v>
      </c>
      <c r="P30" s="87">
        <f t="shared" si="36"/>
        <v>0</v>
      </c>
      <c r="Q30" s="87">
        <f t="shared" si="36"/>
        <v>0</v>
      </c>
      <c r="R30" s="87">
        <f t="shared" si="36"/>
        <v>0</v>
      </c>
      <c r="S30" s="87">
        <f t="shared" si="36"/>
        <v>0</v>
      </c>
      <c r="T30" s="100">
        <f t="shared" si="31"/>
        <v>39.85</v>
      </c>
      <c r="V30" s="87">
        <f t="shared" si="3"/>
        <v>0</v>
      </c>
      <c r="W30" s="93"/>
      <c r="X30" s="94"/>
      <c r="Y30" s="94"/>
      <c r="Z30" s="76"/>
      <c r="AA30" s="76"/>
      <c r="AB30" s="95"/>
      <c r="AC30" s="96"/>
      <c r="AD30" s="95"/>
      <c r="AE30" s="95"/>
      <c r="AF30" s="95"/>
      <c r="AG30" s="95"/>
      <c r="AH30" s="95"/>
      <c r="AI30" s="95"/>
      <c r="AJ30" s="97"/>
      <c r="AK30" s="95"/>
    </row>
    <row r="31" spans="1:37" ht="14.25" customHeight="1">
      <c r="A31" s="76" t="s">
        <v>237</v>
      </c>
      <c r="B31" s="90">
        <v>385.24</v>
      </c>
      <c r="C31" s="90"/>
      <c r="D31" s="111">
        <f t="shared" si="29"/>
        <v>385.24</v>
      </c>
      <c r="E31" s="91">
        <v>722729</v>
      </c>
      <c r="F31" s="91">
        <v>9</v>
      </c>
      <c r="G31" s="87">
        <f t="shared" ref="G31:S31" si="37">IF($F31=G$1,+$B31,0)</f>
        <v>0</v>
      </c>
      <c r="H31" s="87">
        <f t="shared" si="37"/>
        <v>0</v>
      </c>
      <c r="I31" s="87">
        <f t="shared" si="37"/>
        <v>0</v>
      </c>
      <c r="J31" s="87">
        <f t="shared" si="37"/>
        <v>0</v>
      </c>
      <c r="K31" s="87">
        <f t="shared" si="37"/>
        <v>0</v>
      </c>
      <c r="L31" s="87">
        <f t="shared" si="37"/>
        <v>0</v>
      </c>
      <c r="M31" s="87">
        <f t="shared" si="37"/>
        <v>0</v>
      </c>
      <c r="N31" s="87">
        <f t="shared" si="37"/>
        <v>0</v>
      </c>
      <c r="O31" s="87">
        <f t="shared" si="37"/>
        <v>385.24</v>
      </c>
      <c r="P31" s="87">
        <f t="shared" si="37"/>
        <v>0</v>
      </c>
      <c r="Q31" s="87">
        <f t="shared" si="37"/>
        <v>0</v>
      </c>
      <c r="R31" s="87">
        <f t="shared" si="37"/>
        <v>0</v>
      </c>
      <c r="S31" s="87">
        <f t="shared" si="37"/>
        <v>0</v>
      </c>
      <c r="T31" s="100">
        <f t="shared" si="31"/>
        <v>385.24</v>
      </c>
      <c r="V31" s="87">
        <f t="shared" si="3"/>
        <v>0</v>
      </c>
      <c r="W31" s="93"/>
      <c r="X31" s="94"/>
      <c r="Y31" s="99"/>
      <c r="Z31" s="77"/>
      <c r="AA31" s="76"/>
      <c r="AB31" s="96"/>
      <c r="AC31" s="95"/>
      <c r="AD31" s="95"/>
      <c r="AE31" s="95"/>
      <c r="AF31" s="95"/>
      <c r="AG31" s="95"/>
      <c r="AH31" s="95"/>
      <c r="AI31" s="95"/>
      <c r="AJ31" s="97"/>
      <c r="AK31" s="95"/>
    </row>
    <row r="32" spans="1:37" ht="14.25" customHeight="1">
      <c r="A32" s="76" t="s">
        <v>359</v>
      </c>
      <c r="B32" s="90">
        <v>435</v>
      </c>
      <c r="C32" s="90"/>
      <c r="D32" s="111">
        <f t="shared" si="29"/>
        <v>435</v>
      </c>
      <c r="E32" s="91">
        <v>722730</v>
      </c>
      <c r="F32" s="91">
        <v>2</v>
      </c>
      <c r="G32" s="87">
        <f t="shared" ref="G32:S32" si="38">IF($F32=G$1,+$B32,0)</f>
        <v>0</v>
      </c>
      <c r="H32" s="87">
        <f t="shared" si="38"/>
        <v>435</v>
      </c>
      <c r="I32" s="87">
        <f t="shared" si="38"/>
        <v>0</v>
      </c>
      <c r="J32" s="87">
        <f t="shared" si="38"/>
        <v>0</v>
      </c>
      <c r="K32" s="87">
        <f t="shared" si="38"/>
        <v>0</v>
      </c>
      <c r="L32" s="87">
        <f t="shared" si="38"/>
        <v>0</v>
      </c>
      <c r="M32" s="87">
        <f t="shared" si="38"/>
        <v>0</v>
      </c>
      <c r="N32" s="87">
        <f t="shared" si="38"/>
        <v>0</v>
      </c>
      <c r="O32" s="87">
        <f t="shared" si="38"/>
        <v>0</v>
      </c>
      <c r="P32" s="87">
        <f t="shared" si="38"/>
        <v>0</v>
      </c>
      <c r="Q32" s="87">
        <f t="shared" si="38"/>
        <v>0</v>
      </c>
      <c r="R32" s="87">
        <f t="shared" si="38"/>
        <v>0</v>
      </c>
      <c r="S32" s="87">
        <f t="shared" si="38"/>
        <v>0</v>
      </c>
      <c r="T32" s="100">
        <f t="shared" si="31"/>
        <v>435</v>
      </c>
      <c r="V32" s="87">
        <f t="shared" si="3"/>
        <v>0</v>
      </c>
    </row>
    <row r="33" spans="1:22" ht="14.25" customHeight="1">
      <c r="A33" s="76" t="s">
        <v>360</v>
      </c>
      <c r="B33" s="90">
        <v>817.44</v>
      </c>
      <c r="C33" s="90"/>
      <c r="D33" s="90">
        <f t="shared" si="29"/>
        <v>817.44</v>
      </c>
      <c r="E33" s="91">
        <v>722731</v>
      </c>
      <c r="F33" s="91">
        <v>2</v>
      </c>
      <c r="G33" s="87">
        <f t="shared" ref="G33:S33" si="39">IF($F33=G$1,+$B33,0)</f>
        <v>0</v>
      </c>
      <c r="H33" s="87">
        <f t="shared" si="39"/>
        <v>817.44</v>
      </c>
      <c r="I33" s="87">
        <f t="shared" si="39"/>
        <v>0</v>
      </c>
      <c r="J33" s="87">
        <f t="shared" si="39"/>
        <v>0</v>
      </c>
      <c r="K33" s="87">
        <f t="shared" si="39"/>
        <v>0</v>
      </c>
      <c r="L33" s="87">
        <f t="shared" si="39"/>
        <v>0</v>
      </c>
      <c r="M33" s="87">
        <f t="shared" si="39"/>
        <v>0</v>
      </c>
      <c r="N33" s="87">
        <f t="shared" si="39"/>
        <v>0</v>
      </c>
      <c r="O33" s="87">
        <f t="shared" si="39"/>
        <v>0</v>
      </c>
      <c r="P33" s="87">
        <f t="shared" si="39"/>
        <v>0</v>
      </c>
      <c r="Q33" s="87">
        <f t="shared" si="39"/>
        <v>0</v>
      </c>
      <c r="R33" s="87">
        <f t="shared" si="39"/>
        <v>0</v>
      </c>
      <c r="S33" s="87">
        <f t="shared" si="39"/>
        <v>0</v>
      </c>
      <c r="T33" s="100">
        <f t="shared" si="31"/>
        <v>817.44</v>
      </c>
      <c r="V33" s="87">
        <f t="shared" si="3"/>
        <v>0</v>
      </c>
    </row>
    <row r="34" spans="1:22" ht="14.25" customHeight="1">
      <c r="A34" s="101" t="s">
        <v>361</v>
      </c>
      <c r="B34" s="90">
        <v>150</v>
      </c>
      <c r="C34" s="90"/>
      <c r="D34" s="90">
        <f t="shared" si="29"/>
        <v>150</v>
      </c>
      <c r="E34" s="91">
        <v>722732</v>
      </c>
      <c r="F34" s="91">
        <v>10</v>
      </c>
      <c r="G34" s="87">
        <f t="shared" ref="G34:S34" si="40">IF($F34=G$1,+$B34,0)</f>
        <v>0</v>
      </c>
      <c r="H34" s="87">
        <f t="shared" si="40"/>
        <v>0</v>
      </c>
      <c r="I34" s="87">
        <f t="shared" si="40"/>
        <v>0</v>
      </c>
      <c r="J34" s="87">
        <f t="shared" si="40"/>
        <v>0</v>
      </c>
      <c r="K34" s="87">
        <f t="shared" si="40"/>
        <v>0</v>
      </c>
      <c r="L34" s="87">
        <f t="shared" si="40"/>
        <v>0</v>
      </c>
      <c r="M34" s="87">
        <f t="shared" si="40"/>
        <v>0</v>
      </c>
      <c r="N34" s="87">
        <f t="shared" si="40"/>
        <v>0</v>
      </c>
      <c r="O34" s="87">
        <f t="shared" si="40"/>
        <v>0</v>
      </c>
      <c r="P34" s="87">
        <f t="shared" si="40"/>
        <v>150</v>
      </c>
      <c r="Q34" s="87">
        <f t="shared" si="40"/>
        <v>0</v>
      </c>
      <c r="R34" s="87">
        <f t="shared" si="40"/>
        <v>0</v>
      </c>
      <c r="S34" s="87">
        <f t="shared" si="40"/>
        <v>0</v>
      </c>
      <c r="T34" s="100">
        <f t="shared" si="31"/>
        <v>150</v>
      </c>
      <c r="V34" s="87">
        <f t="shared" si="3"/>
        <v>0</v>
      </c>
    </row>
    <row r="35" spans="1:22" ht="14.25" customHeight="1">
      <c r="A35" s="101" t="s">
        <v>362</v>
      </c>
      <c r="B35" s="90">
        <v>100</v>
      </c>
      <c r="C35" s="90"/>
      <c r="D35" s="90">
        <f t="shared" si="29"/>
        <v>100</v>
      </c>
      <c r="E35" s="91">
        <v>722733</v>
      </c>
      <c r="F35" s="91">
        <v>12</v>
      </c>
      <c r="G35" s="87">
        <f t="shared" ref="G35:S35" si="41">IF($F35=G$1,+$B35,0)</f>
        <v>0</v>
      </c>
      <c r="H35" s="87">
        <f t="shared" si="41"/>
        <v>0</v>
      </c>
      <c r="I35" s="87">
        <f t="shared" si="41"/>
        <v>0</v>
      </c>
      <c r="J35" s="87">
        <f t="shared" si="41"/>
        <v>0</v>
      </c>
      <c r="K35" s="87">
        <f t="shared" si="41"/>
        <v>0</v>
      </c>
      <c r="L35" s="87">
        <f t="shared" si="41"/>
        <v>0</v>
      </c>
      <c r="M35" s="87">
        <f t="shared" si="41"/>
        <v>0</v>
      </c>
      <c r="N35" s="87">
        <f t="shared" si="41"/>
        <v>0</v>
      </c>
      <c r="O35" s="87">
        <f t="shared" si="41"/>
        <v>0</v>
      </c>
      <c r="P35" s="87">
        <f t="shared" si="41"/>
        <v>0</v>
      </c>
      <c r="Q35" s="87">
        <f t="shared" si="41"/>
        <v>0</v>
      </c>
      <c r="R35" s="87">
        <f t="shared" si="41"/>
        <v>100</v>
      </c>
      <c r="S35" s="87">
        <f t="shared" si="41"/>
        <v>0</v>
      </c>
      <c r="T35" s="100">
        <f t="shared" si="31"/>
        <v>100</v>
      </c>
      <c r="V35" s="87">
        <f t="shared" si="3"/>
        <v>0</v>
      </c>
    </row>
    <row r="36" spans="1:22" ht="14.25" customHeight="1">
      <c r="A36" s="101"/>
      <c r="B36" s="90"/>
      <c r="C36" s="90"/>
      <c r="D36" s="111">
        <f t="shared" si="29"/>
        <v>0</v>
      </c>
      <c r="E36" s="91"/>
      <c r="F36" s="91"/>
      <c r="G36" s="87">
        <f t="shared" ref="G36:S36" si="42">IF($F36=G$1,+$B36,0)</f>
        <v>0</v>
      </c>
      <c r="H36" s="87">
        <f t="shared" si="42"/>
        <v>0</v>
      </c>
      <c r="I36" s="87">
        <f t="shared" si="42"/>
        <v>0</v>
      </c>
      <c r="J36" s="87">
        <f t="shared" si="42"/>
        <v>0</v>
      </c>
      <c r="K36" s="87">
        <f t="shared" si="42"/>
        <v>0</v>
      </c>
      <c r="L36" s="87">
        <f t="shared" si="42"/>
        <v>0</v>
      </c>
      <c r="M36" s="87">
        <f t="shared" si="42"/>
        <v>0</v>
      </c>
      <c r="N36" s="87">
        <f t="shared" si="42"/>
        <v>0</v>
      </c>
      <c r="O36" s="87">
        <f t="shared" si="42"/>
        <v>0</v>
      </c>
      <c r="P36" s="87">
        <f t="shared" si="42"/>
        <v>0</v>
      </c>
      <c r="Q36" s="87">
        <f t="shared" si="42"/>
        <v>0</v>
      </c>
      <c r="R36" s="87">
        <f t="shared" si="42"/>
        <v>0</v>
      </c>
      <c r="S36" s="87">
        <f t="shared" si="42"/>
        <v>0</v>
      </c>
      <c r="T36" s="100">
        <f t="shared" si="31"/>
        <v>0</v>
      </c>
      <c r="V36" s="87">
        <f t="shared" si="3"/>
        <v>0</v>
      </c>
    </row>
    <row r="37" spans="1:22" ht="14.25" customHeight="1">
      <c r="A37" s="101" t="s">
        <v>363</v>
      </c>
      <c r="B37" s="100">
        <v>127.44</v>
      </c>
      <c r="C37" s="90">
        <v>6.37</v>
      </c>
      <c r="D37" s="111">
        <f t="shared" si="29"/>
        <v>133.81</v>
      </c>
      <c r="E37" s="91"/>
      <c r="F37" s="91">
        <v>6</v>
      </c>
      <c r="G37" s="87">
        <f t="shared" ref="G37:S37" si="43">IF($F37=G$1,+$B37,0)</f>
        <v>0</v>
      </c>
      <c r="H37" s="87">
        <f t="shared" si="43"/>
        <v>0</v>
      </c>
      <c r="I37" s="87">
        <f t="shared" si="43"/>
        <v>0</v>
      </c>
      <c r="J37" s="87">
        <f t="shared" si="43"/>
        <v>0</v>
      </c>
      <c r="K37" s="87">
        <f t="shared" si="43"/>
        <v>0</v>
      </c>
      <c r="L37" s="87">
        <f t="shared" si="43"/>
        <v>127.44</v>
      </c>
      <c r="M37" s="87">
        <f t="shared" si="43"/>
        <v>0</v>
      </c>
      <c r="N37" s="87">
        <f t="shared" si="43"/>
        <v>0</v>
      </c>
      <c r="O37" s="87">
        <f t="shared" si="43"/>
        <v>0</v>
      </c>
      <c r="P37" s="87">
        <f t="shared" si="43"/>
        <v>0</v>
      </c>
      <c r="Q37" s="87">
        <f t="shared" si="43"/>
        <v>0</v>
      </c>
      <c r="R37" s="87">
        <f t="shared" si="43"/>
        <v>0</v>
      </c>
      <c r="S37" s="87">
        <f t="shared" si="43"/>
        <v>0</v>
      </c>
      <c r="T37" s="100">
        <f t="shared" si="31"/>
        <v>127.44</v>
      </c>
      <c r="V37" s="87">
        <f t="shared" si="3"/>
        <v>0</v>
      </c>
    </row>
    <row r="38" spans="1:22" ht="14.25" customHeight="1">
      <c r="A38" s="76" t="s">
        <v>364</v>
      </c>
      <c r="B38" s="90">
        <v>39.85</v>
      </c>
      <c r="C38" s="90">
        <v>7.97</v>
      </c>
      <c r="D38" s="111">
        <f t="shared" si="29"/>
        <v>47.82</v>
      </c>
      <c r="E38" s="91"/>
      <c r="F38" s="2">
        <v>7</v>
      </c>
      <c r="G38" s="87">
        <f t="shared" ref="G38:S38" si="44">IF($F38=G$1,+$B38,0)</f>
        <v>0</v>
      </c>
      <c r="H38" s="87">
        <f t="shared" si="44"/>
        <v>0</v>
      </c>
      <c r="I38" s="87">
        <f t="shared" si="44"/>
        <v>0</v>
      </c>
      <c r="J38" s="87">
        <f t="shared" si="44"/>
        <v>0</v>
      </c>
      <c r="K38" s="87">
        <f t="shared" si="44"/>
        <v>0</v>
      </c>
      <c r="L38" s="87">
        <f t="shared" si="44"/>
        <v>0</v>
      </c>
      <c r="M38" s="87">
        <f t="shared" si="44"/>
        <v>39.85</v>
      </c>
      <c r="N38" s="87">
        <f t="shared" si="44"/>
        <v>0</v>
      </c>
      <c r="O38" s="87">
        <f t="shared" si="44"/>
        <v>0</v>
      </c>
      <c r="P38" s="87">
        <f t="shared" si="44"/>
        <v>0</v>
      </c>
      <c r="Q38" s="87">
        <f t="shared" si="44"/>
        <v>0</v>
      </c>
      <c r="R38" s="87">
        <f t="shared" si="44"/>
        <v>0</v>
      </c>
      <c r="S38" s="87">
        <f t="shared" si="44"/>
        <v>0</v>
      </c>
      <c r="T38" s="100">
        <f t="shared" si="31"/>
        <v>39.85</v>
      </c>
      <c r="V38" s="87">
        <f t="shared" si="3"/>
        <v>0</v>
      </c>
    </row>
    <row r="39" spans="1:22" ht="14.25" customHeight="1">
      <c r="A39" s="102" t="s">
        <v>226</v>
      </c>
      <c r="B39" s="108">
        <f t="shared" ref="B39:D39" si="45">SUM(B25:B38)</f>
        <v>4065.79</v>
      </c>
      <c r="C39" s="108">
        <f t="shared" si="45"/>
        <v>304.11000000000007</v>
      </c>
      <c r="D39" s="108">
        <f t="shared" si="45"/>
        <v>4369.9000000000005</v>
      </c>
      <c r="E39" s="109"/>
      <c r="F39" s="2"/>
      <c r="G39" s="110">
        <f t="shared" ref="G39:T39" si="46">SUM(G25:G38)</f>
        <v>761.97</v>
      </c>
      <c r="H39" s="110">
        <f t="shared" si="46"/>
        <v>1252.44</v>
      </c>
      <c r="I39" s="110">
        <f t="shared" si="46"/>
        <v>1209</v>
      </c>
      <c r="J39" s="110">
        <f t="shared" si="46"/>
        <v>0</v>
      </c>
      <c r="K39" s="110">
        <f t="shared" si="46"/>
        <v>0</v>
      </c>
      <c r="L39" s="110">
        <f t="shared" si="46"/>
        <v>127.44</v>
      </c>
      <c r="M39" s="110">
        <f t="shared" si="46"/>
        <v>79.7</v>
      </c>
      <c r="N39" s="110">
        <f t="shared" si="46"/>
        <v>0</v>
      </c>
      <c r="O39" s="110">
        <f t="shared" si="46"/>
        <v>385.24</v>
      </c>
      <c r="P39" s="110">
        <f t="shared" si="46"/>
        <v>150</v>
      </c>
      <c r="Q39" s="110">
        <f t="shared" si="46"/>
        <v>0</v>
      </c>
      <c r="R39" s="110">
        <f t="shared" si="46"/>
        <v>100</v>
      </c>
      <c r="S39" s="110">
        <f t="shared" si="46"/>
        <v>0</v>
      </c>
      <c r="T39" s="110">
        <f t="shared" si="46"/>
        <v>4065.79</v>
      </c>
      <c r="V39" s="87">
        <f t="shared" si="3"/>
        <v>0</v>
      </c>
    </row>
    <row r="40" spans="1:22" ht="14.25" customHeight="1">
      <c r="C40" s="90"/>
      <c r="D40" s="90">
        <f t="shared" ref="D40:D55" si="47">SUM(B40:C40)</f>
        <v>0</v>
      </c>
      <c r="E40" s="2"/>
      <c r="F40" s="91"/>
      <c r="G40" s="87">
        <f t="shared" ref="G40:S40" si="48">IF($F40=G$1,+$B40,0)</f>
        <v>0</v>
      </c>
      <c r="H40" s="87">
        <f t="shared" si="48"/>
        <v>0</v>
      </c>
      <c r="I40" s="87">
        <f t="shared" si="48"/>
        <v>0</v>
      </c>
      <c r="J40" s="87">
        <f t="shared" si="48"/>
        <v>0</v>
      </c>
      <c r="K40" s="87">
        <f t="shared" si="48"/>
        <v>0</v>
      </c>
      <c r="L40" s="87">
        <f t="shared" si="48"/>
        <v>0</v>
      </c>
      <c r="M40" s="87">
        <f t="shared" si="48"/>
        <v>0</v>
      </c>
      <c r="N40" s="87">
        <f t="shared" si="48"/>
        <v>0</v>
      </c>
      <c r="O40" s="87">
        <f t="shared" si="48"/>
        <v>0</v>
      </c>
      <c r="P40" s="87">
        <f t="shared" si="48"/>
        <v>0</v>
      </c>
      <c r="Q40" s="87">
        <f t="shared" si="48"/>
        <v>0</v>
      </c>
      <c r="R40" s="87">
        <f t="shared" si="48"/>
        <v>0</v>
      </c>
      <c r="S40" s="87">
        <f t="shared" si="48"/>
        <v>0</v>
      </c>
      <c r="T40" s="100">
        <f t="shared" ref="T40:T55" si="49">SUM(G40:R40)</f>
        <v>0</v>
      </c>
      <c r="V40" s="87">
        <f t="shared" si="3"/>
        <v>0</v>
      </c>
    </row>
    <row r="41" spans="1:22" ht="14.25" customHeight="1">
      <c r="A41" s="76" t="s">
        <v>349</v>
      </c>
      <c r="B41" s="90">
        <v>310.92</v>
      </c>
      <c r="D41" s="98">
        <f t="shared" si="47"/>
        <v>310.92</v>
      </c>
      <c r="E41" s="2">
        <v>722734</v>
      </c>
      <c r="F41" s="91">
        <v>1</v>
      </c>
      <c r="G41" s="87">
        <f t="shared" ref="G41:S41" si="50">IF($F41=G$1,+$B41,0)</f>
        <v>310.92</v>
      </c>
      <c r="H41" s="87">
        <f t="shared" si="50"/>
        <v>0</v>
      </c>
      <c r="I41" s="87">
        <f t="shared" si="50"/>
        <v>0</v>
      </c>
      <c r="J41" s="87">
        <f t="shared" si="50"/>
        <v>0</v>
      </c>
      <c r="K41" s="87">
        <f t="shared" si="50"/>
        <v>0</v>
      </c>
      <c r="L41" s="87">
        <f t="shared" si="50"/>
        <v>0</v>
      </c>
      <c r="M41" s="87">
        <f t="shared" si="50"/>
        <v>0</v>
      </c>
      <c r="N41" s="87">
        <f t="shared" si="50"/>
        <v>0</v>
      </c>
      <c r="O41" s="87">
        <f t="shared" si="50"/>
        <v>0</v>
      </c>
      <c r="P41" s="87">
        <f t="shared" si="50"/>
        <v>0</v>
      </c>
      <c r="Q41" s="87">
        <f t="shared" si="50"/>
        <v>0</v>
      </c>
      <c r="R41" s="87">
        <f t="shared" si="50"/>
        <v>0</v>
      </c>
      <c r="S41" s="87">
        <f t="shared" si="50"/>
        <v>0</v>
      </c>
      <c r="T41" s="100">
        <f t="shared" si="49"/>
        <v>310.92</v>
      </c>
      <c r="V41" s="87">
        <f t="shared" si="3"/>
        <v>0</v>
      </c>
    </row>
    <row r="42" spans="1:22" ht="14.25" customHeight="1">
      <c r="A42" s="76" t="s">
        <v>356</v>
      </c>
      <c r="B42" s="90">
        <v>26.25</v>
      </c>
      <c r="D42" s="98">
        <f t="shared" si="47"/>
        <v>26.25</v>
      </c>
      <c r="E42" s="91" t="s">
        <v>365</v>
      </c>
      <c r="F42" s="91">
        <v>1</v>
      </c>
      <c r="G42" s="87">
        <f t="shared" ref="G42:S42" si="51">IF($F42=G$1,+$B42,0)</f>
        <v>26.25</v>
      </c>
      <c r="H42" s="87">
        <f t="shared" si="51"/>
        <v>0</v>
      </c>
      <c r="I42" s="87">
        <f t="shared" si="51"/>
        <v>0</v>
      </c>
      <c r="J42" s="87">
        <f t="shared" si="51"/>
        <v>0</v>
      </c>
      <c r="K42" s="87">
        <f t="shared" si="51"/>
        <v>0</v>
      </c>
      <c r="L42" s="87">
        <f t="shared" si="51"/>
        <v>0</v>
      </c>
      <c r="M42" s="87">
        <f t="shared" si="51"/>
        <v>0</v>
      </c>
      <c r="N42" s="87">
        <f t="shared" si="51"/>
        <v>0</v>
      </c>
      <c r="O42" s="87">
        <f t="shared" si="51"/>
        <v>0</v>
      </c>
      <c r="P42" s="87">
        <f t="shared" si="51"/>
        <v>0</v>
      </c>
      <c r="Q42" s="87">
        <f t="shared" si="51"/>
        <v>0</v>
      </c>
      <c r="R42" s="87">
        <f t="shared" si="51"/>
        <v>0</v>
      </c>
      <c r="S42" s="87">
        <f t="shared" si="51"/>
        <v>0</v>
      </c>
      <c r="T42" s="100">
        <f t="shared" si="49"/>
        <v>26.25</v>
      </c>
      <c r="V42" s="87">
        <f t="shared" si="3"/>
        <v>0</v>
      </c>
    </row>
    <row r="43" spans="1:22" ht="14.25" customHeight="1">
      <c r="A43" s="76" t="s">
        <v>240</v>
      </c>
      <c r="B43" s="100">
        <v>80.3</v>
      </c>
      <c r="C43" s="100">
        <v>16.059999999999999</v>
      </c>
      <c r="D43" s="98">
        <f t="shared" si="47"/>
        <v>96.36</v>
      </c>
      <c r="E43" s="91">
        <v>722735</v>
      </c>
      <c r="F43" s="91">
        <v>1</v>
      </c>
      <c r="G43" s="87">
        <f t="shared" ref="G43:S43" si="52">IF($F43=G$1,+$B43,0)</f>
        <v>80.3</v>
      </c>
      <c r="H43" s="87">
        <f t="shared" si="52"/>
        <v>0</v>
      </c>
      <c r="I43" s="87">
        <f t="shared" si="52"/>
        <v>0</v>
      </c>
      <c r="J43" s="87">
        <f t="shared" si="52"/>
        <v>0</v>
      </c>
      <c r="K43" s="87">
        <f t="shared" si="52"/>
        <v>0</v>
      </c>
      <c r="L43" s="87">
        <f t="shared" si="52"/>
        <v>0</v>
      </c>
      <c r="M43" s="87">
        <f t="shared" si="52"/>
        <v>0</v>
      </c>
      <c r="N43" s="87">
        <f t="shared" si="52"/>
        <v>0</v>
      </c>
      <c r="O43" s="87">
        <f t="shared" si="52"/>
        <v>0</v>
      </c>
      <c r="P43" s="87">
        <f t="shared" si="52"/>
        <v>0</v>
      </c>
      <c r="Q43" s="87">
        <f t="shared" si="52"/>
        <v>0</v>
      </c>
      <c r="R43" s="87">
        <f t="shared" si="52"/>
        <v>0</v>
      </c>
      <c r="S43" s="87">
        <f t="shared" si="52"/>
        <v>0</v>
      </c>
      <c r="T43" s="100">
        <f t="shared" si="49"/>
        <v>80.3</v>
      </c>
      <c r="V43" s="87">
        <f t="shared" si="3"/>
        <v>0</v>
      </c>
    </row>
    <row r="44" spans="1:22" ht="14.25" customHeight="1">
      <c r="A44" s="76" t="s">
        <v>366</v>
      </c>
      <c r="B44" s="90">
        <v>45.95</v>
      </c>
      <c r="C44" s="90">
        <v>9.19</v>
      </c>
      <c r="D44" s="98">
        <f t="shared" si="47"/>
        <v>55.14</v>
      </c>
      <c r="E44" s="91">
        <v>722736</v>
      </c>
      <c r="F44" s="91">
        <v>3</v>
      </c>
      <c r="G44" s="87">
        <f t="shared" ref="G44:S44" si="53">IF($F44=G$1,+$B44,0)</f>
        <v>0</v>
      </c>
      <c r="H44" s="87">
        <f t="shared" si="53"/>
        <v>0</v>
      </c>
      <c r="I44" s="87">
        <f t="shared" si="53"/>
        <v>45.95</v>
      </c>
      <c r="J44" s="87">
        <f t="shared" si="53"/>
        <v>0</v>
      </c>
      <c r="K44" s="87">
        <f t="shared" si="53"/>
        <v>0</v>
      </c>
      <c r="L44" s="87">
        <f t="shared" si="53"/>
        <v>0</v>
      </c>
      <c r="M44" s="87">
        <f t="shared" si="53"/>
        <v>0</v>
      </c>
      <c r="N44" s="87">
        <f t="shared" si="53"/>
        <v>0</v>
      </c>
      <c r="O44" s="87">
        <f t="shared" si="53"/>
        <v>0</v>
      </c>
      <c r="P44" s="87">
        <f t="shared" si="53"/>
        <v>0</v>
      </c>
      <c r="Q44" s="87">
        <f t="shared" si="53"/>
        <v>0</v>
      </c>
      <c r="R44" s="87">
        <f t="shared" si="53"/>
        <v>0</v>
      </c>
      <c r="S44" s="87">
        <f t="shared" si="53"/>
        <v>0</v>
      </c>
      <c r="T44" s="100">
        <f t="shared" si="49"/>
        <v>45.95</v>
      </c>
      <c r="V44" s="87">
        <f t="shared" si="3"/>
        <v>0</v>
      </c>
    </row>
    <row r="45" spans="1:22" ht="18" customHeight="1">
      <c r="A45" s="76" t="s">
        <v>212</v>
      </c>
      <c r="B45" s="90">
        <v>865</v>
      </c>
      <c r="C45" s="90">
        <v>173</v>
      </c>
      <c r="D45" s="98">
        <f t="shared" si="47"/>
        <v>1038</v>
      </c>
      <c r="E45" s="91">
        <v>722737</v>
      </c>
      <c r="F45" s="91">
        <v>3</v>
      </c>
      <c r="G45" s="87">
        <f t="shared" ref="G45:S45" si="54">IF($F45=G$1,+$B45,0)</f>
        <v>0</v>
      </c>
      <c r="H45" s="87">
        <f t="shared" si="54"/>
        <v>0</v>
      </c>
      <c r="I45" s="87">
        <f t="shared" si="54"/>
        <v>865</v>
      </c>
      <c r="J45" s="87">
        <f t="shared" si="54"/>
        <v>0</v>
      </c>
      <c r="K45" s="87">
        <f t="shared" si="54"/>
        <v>0</v>
      </c>
      <c r="L45" s="87">
        <f t="shared" si="54"/>
        <v>0</v>
      </c>
      <c r="M45" s="87">
        <f t="shared" si="54"/>
        <v>0</v>
      </c>
      <c r="N45" s="87">
        <f t="shared" si="54"/>
        <v>0</v>
      </c>
      <c r="O45" s="87">
        <f t="shared" si="54"/>
        <v>0</v>
      </c>
      <c r="P45" s="87">
        <f t="shared" si="54"/>
        <v>0</v>
      </c>
      <c r="Q45" s="87">
        <f t="shared" si="54"/>
        <v>0</v>
      </c>
      <c r="R45" s="87">
        <f t="shared" si="54"/>
        <v>0</v>
      </c>
      <c r="S45" s="87">
        <f t="shared" si="54"/>
        <v>0</v>
      </c>
      <c r="T45" s="100">
        <f t="shared" si="49"/>
        <v>865</v>
      </c>
      <c r="V45" s="87">
        <f t="shared" si="3"/>
        <v>0</v>
      </c>
    </row>
    <row r="46" spans="1:22" ht="15" customHeight="1">
      <c r="A46" s="189" t="s">
        <v>353</v>
      </c>
      <c r="B46" s="90">
        <v>39.85</v>
      </c>
      <c r="C46" s="90">
        <v>7.97</v>
      </c>
      <c r="D46" s="90">
        <f t="shared" si="47"/>
        <v>47.82</v>
      </c>
      <c r="E46" s="91">
        <v>722738</v>
      </c>
      <c r="F46" s="91">
        <v>7</v>
      </c>
      <c r="G46" s="87">
        <f t="shared" ref="G46:S46" si="55">IF($F46=G$1,+$B46,0)</f>
        <v>0</v>
      </c>
      <c r="H46" s="87">
        <f t="shared" si="55"/>
        <v>0</v>
      </c>
      <c r="I46" s="87">
        <f t="shared" si="55"/>
        <v>0</v>
      </c>
      <c r="J46" s="87">
        <f t="shared" si="55"/>
        <v>0</v>
      </c>
      <c r="K46" s="87">
        <f t="shared" si="55"/>
        <v>0</v>
      </c>
      <c r="L46" s="87">
        <f t="shared" si="55"/>
        <v>0</v>
      </c>
      <c r="M46" s="87">
        <f t="shared" si="55"/>
        <v>39.85</v>
      </c>
      <c r="N46" s="87">
        <f t="shared" si="55"/>
        <v>0</v>
      </c>
      <c r="O46" s="87">
        <f t="shared" si="55"/>
        <v>0</v>
      </c>
      <c r="P46" s="87">
        <f t="shared" si="55"/>
        <v>0</v>
      </c>
      <c r="Q46" s="87">
        <f t="shared" si="55"/>
        <v>0</v>
      </c>
      <c r="R46" s="87">
        <f t="shared" si="55"/>
        <v>0</v>
      </c>
      <c r="S46" s="87">
        <f t="shared" si="55"/>
        <v>0</v>
      </c>
      <c r="T46" s="100">
        <f t="shared" si="49"/>
        <v>39.85</v>
      </c>
      <c r="V46" s="87">
        <f t="shared" si="3"/>
        <v>0</v>
      </c>
    </row>
    <row r="47" spans="1:22" ht="14.25" customHeight="1">
      <c r="A47" s="76" t="s">
        <v>367</v>
      </c>
      <c r="B47" s="90">
        <v>3170</v>
      </c>
      <c r="C47" s="90">
        <v>634</v>
      </c>
      <c r="D47" s="98">
        <f t="shared" si="47"/>
        <v>3804</v>
      </c>
      <c r="E47" s="91">
        <v>722739</v>
      </c>
      <c r="F47" s="91">
        <v>3</v>
      </c>
      <c r="G47" s="87">
        <f t="shared" ref="G47:S47" si="56">IF($F47=G$1,+$B47,0)</f>
        <v>0</v>
      </c>
      <c r="H47" s="87">
        <f t="shared" si="56"/>
        <v>0</v>
      </c>
      <c r="I47" s="87">
        <f t="shared" si="56"/>
        <v>3170</v>
      </c>
      <c r="J47" s="87">
        <f t="shared" si="56"/>
        <v>0</v>
      </c>
      <c r="K47" s="87">
        <f t="shared" si="56"/>
        <v>0</v>
      </c>
      <c r="L47" s="87">
        <f t="shared" si="56"/>
        <v>0</v>
      </c>
      <c r="M47" s="87">
        <f t="shared" si="56"/>
        <v>0</v>
      </c>
      <c r="N47" s="87">
        <f t="shared" si="56"/>
        <v>0</v>
      </c>
      <c r="O47" s="87">
        <f t="shared" si="56"/>
        <v>0</v>
      </c>
      <c r="P47" s="87">
        <f t="shared" si="56"/>
        <v>0</v>
      </c>
      <c r="Q47" s="87">
        <f t="shared" si="56"/>
        <v>0</v>
      </c>
      <c r="R47" s="87">
        <f t="shared" si="56"/>
        <v>0</v>
      </c>
      <c r="S47" s="87">
        <f t="shared" si="56"/>
        <v>0</v>
      </c>
      <c r="T47" s="100">
        <f t="shared" si="49"/>
        <v>3170</v>
      </c>
      <c r="V47" s="87">
        <f t="shared" si="3"/>
        <v>0</v>
      </c>
    </row>
    <row r="48" spans="1:22" ht="14.25" customHeight="1">
      <c r="A48" s="76" t="s">
        <v>210</v>
      </c>
      <c r="B48" s="90">
        <v>123.33</v>
      </c>
      <c r="C48" s="90">
        <v>6.17</v>
      </c>
      <c r="D48" s="98">
        <f t="shared" si="47"/>
        <v>129.5</v>
      </c>
      <c r="E48" s="91" t="s">
        <v>211</v>
      </c>
      <c r="F48" s="91">
        <v>6</v>
      </c>
      <c r="G48" s="87">
        <f t="shared" ref="G48:S48" si="57">IF($F48=G$1,+$B48,0)</f>
        <v>0</v>
      </c>
      <c r="H48" s="87">
        <f t="shared" si="57"/>
        <v>0</v>
      </c>
      <c r="I48" s="87">
        <f t="shared" si="57"/>
        <v>0</v>
      </c>
      <c r="J48" s="87">
        <f t="shared" si="57"/>
        <v>0</v>
      </c>
      <c r="K48" s="87">
        <f t="shared" si="57"/>
        <v>0</v>
      </c>
      <c r="L48" s="87">
        <f t="shared" si="57"/>
        <v>123.33</v>
      </c>
      <c r="M48" s="87">
        <f t="shared" si="57"/>
        <v>0</v>
      </c>
      <c r="N48" s="87">
        <f t="shared" si="57"/>
        <v>0</v>
      </c>
      <c r="O48" s="87">
        <f t="shared" si="57"/>
        <v>0</v>
      </c>
      <c r="P48" s="87">
        <f t="shared" si="57"/>
        <v>0</v>
      </c>
      <c r="Q48" s="87">
        <f t="shared" si="57"/>
        <v>0</v>
      </c>
      <c r="R48" s="87">
        <f t="shared" si="57"/>
        <v>0</v>
      </c>
      <c r="S48" s="87">
        <f t="shared" si="57"/>
        <v>0</v>
      </c>
      <c r="T48" s="100">
        <f t="shared" si="49"/>
        <v>123.33</v>
      </c>
      <c r="V48" s="87">
        <f t="shared" si="3"/>
        <v>0</v>
      </c>
    </row>
    <row r="49" spans="1:22" ht="14.25" customHeight="1">
      <c r="A49" s="76"/>
      <c r="B49" s="90"/>
      <c r="C49" s="90"/>
      <c r="D49" s="90">
        <f t="shared" si="47"/>
        <v>0</v>
      </c>
      <c r="E49" s="91"/>
      <c r="F49" s="91"/>
      <c r="G49" s="87">
        <f t="shared" ref="G49:S49" si="58">IF($F49=G$1,+$B49,0)</f>
        <v>0</v>
      </c>
      <c r="H49" s="87">
        <f t="shared" si="58"/>
        <v>0</v>
      </c>
      <c r="I49" s="87">
        <f t="shared" si="58"/>
        <v>0</v>
      </c>
      <c r="J49" s="87">
        <f t="shared" si="58"/>
        <v>0</v>
      </c>
      <c r="K49" s="87">
        <f t="shared" si="58"/>
        <v>0</v>
      </c>
      <c r="L49" s="87">
        <f t="shared" si="58"/>
        <v>0</v>
      </c>
      <c r="M49" s="87">
        <f t="shared" si="58"/>
        <v>0</v>
      </c>
      <c r="N49" s="87">
        <f t="shared" si="58"/>
        <v>0</v>
      </c>
      <c r="O49" s="87">
        <f t="shared" si="58"/>
        <v>0</v>
      </c>
      <c r="P49" s="87">
        <f t="shared" si="58"/>
        <v>0</v>
      </c>
      <c r="Q49" s="87">
        <f t="shared" si="58"/>
        <v>0</v>
      </c>
      <c r="R49" s="87">
        <f t="shared" si="58"/>
        <v>0</v>
      </c>
      <c r="S49" s="87">
        <f t="shared" si="58"/>
        <v>0</v>
      </c>
      <c r="T49" s="100">
        <f t="shared" si="49"/>
        <v>0</v>
      </c>
      <c r="V49" s="87">
        <f t="shared" si="3"/>
        <v>0</v>
      </c>
    </row>
    <row r="50" spans="1:22" ht="14.25" customHeight="1">
      <c r="A50" s="76"/>
      <c r="B50" s="90"/>
      <c r="C50" s="90"/>
      <c r="D50" s="90">
        <f t="shared" si="47"/>
        <v>0</v>
      </c>
      <c r="E50" s="91"/>
      <c r="F50" s="91"/>
      <c r="G50" s="87">
        <f t="shared" ref="G50:S50" si="59">IF($F50=G$1,+$B50,0)</f>
        <v>0</v>
      </c>
      <c r="H50" s="87">
        <f t="shared" si="59"/>
        <v>0</v>
      </c>
      <c r="I50" s="87">
        <f t="shared" si="59"/>
        <v>0</v>
      </c>
      <c r="J50" s="87">
        <f t="shared" si="59"/>
        <v>0</v>
      </c>
      <c r="K50" s="87">
        <f t="shared" si="59"/>
        <v>0</v>
      </c>
      <c r="L50" s="87">
        <f t="shared" si="59"/>
        <v>0</v>
      </c>
      <c r="M50" s="87">
        <f t="shared" si="59"/>
        <v>0</v>
      </c>
      <c r="N50" s="87">
        <f t="shared" si="59"/>
        <v>0</v>
      </c>
      <c r="O50" s="87">
        <f t="shared" si="59"/>
        <v>0</v>
      </c>
      <c r="P50" s="87">
        <f t="shared" si="59"/>
        <v>0</v>
      </c>
      <c r="Q50" s="87">
        <f t="shared" si="59"/>
        <v>0</v>
      </c>
      <c r="R50" s="87">
        <f t="shared" si="59"/>
        <v>0</v>
      </c>
      <c r="S50" s="87">
        <f t="shared" si="59"/>
        <v>0</v>
      </c>
      <c r="T50" s="100">
        <f t="shared" si="49"/>
        <v>0</v>
      </c>
      <c r="V50" s="87">
        <f t="shared" si="3"/>
        <v>0</v>
      </c>
    </row>
    <row r="51" spans="1:22" ht="14.25" customHeight="1">
      <c r="A51" s="76"/>
      <c r="B51" s="100"/>
      <c r="C51" s="100"/>
      <c r="D51" s="90">
        <f t="shared" si="47"/>
        <v>0</v>
      </c>
      <c r="E51" s="91"/>
      <c r="F51" s="91"/>
      <c r="G51" s="87">
        <f t="shared" ref="G51:S51" si="60">IF($F51=G$1,+$B51,0)</f>
        <v>0</v>
      </c>
      <c r="H51" s="87">
        <f t="shared" si="60"/>
        <v>0</v>
      </c>
      <c r="I51" s="87">
        <f t="shared" si="60"/>
        <v>0</v>
      </c>
      <c r="J51" s="87">
        <f t="shared" si="60"/>
        <v>0</v>
      </c>
      <c r="K51" s="87">
        <f t="shared" si="60"/>
        <v>0</v>
      </c>
      <c r="L51" s="87">
        <f t="shared" si="60"/>
        <v>0</v>
      </c>
      <c r="M51" s="87">
        <f t="shared" si="60"/>
        <v>0</v>
      </c>
      <c r="N51" s="87">
        <f t="shared" si="60"/>
        <v>0</v>
      </c>
      <c r="O51" s="87">
        <f t="shared" si="60"/>
        <v>0</v>
      </c>
      <c r="P51" s="87">
        <f t="shared" si="60"/>
        <v>0</v>
      </c>
      <c r="Q51" s="87">
        <f t="shared" si="60"/>
        <v>0</v>
      </c>
      <c r="R51" s="87">
        <f t="shared" si="60"/>
        <v>0</v>
      </c>
      <c r="S51" s="87">
        <f t="shared" si="60"/>
        <v>0</v>
      </c>
      <c r="T51" s="100">
        <f t="shared" si="49"/>
        <v>0</v>
      </c>
      <c r="V51" s="87">
        <f t="shared" si="3"/>
        <v>0</v>
      </c>
    </row>
    <row r="52" spans="1:22" ht="14.25" customHeight="1">
      <c r="A52" s="81"/>
      <c r="C52" s="90"/>
      <c r="D52" s="90">
        <f t="shared" si="47"/>
        <v>0</v>
      </c>
      <c r="E52" s="91"/>
      <c r="F52" s="91"/>
      <c r="G52" s="87">
        <f t="shared" ref="G52:S52" si="61">IF($F52=G$1,+$B52,0)</f>
        <v>0</v>
      </c>
      <c r="H52" s="87">
        <f t="shared" si="61"/>
        <v>0</v>
      </c>
      <c r="I52" s="87">
        <f t="shared" si="61"/>
        <v>0</v>
      </c>
      <c r="J52" s="87">
        <f t="shared" si="61"/>
        <v>0</v>
      </c>
      <c r="K52" s="87">
        <f t="shared" si="61"/>
        <v>0</v>
      </c>
      <c r="L52" s="87">
        <f t="shared" si="61"/>
        <v>0</v>
      </c>
      <c r="M52" s="87">
        <f t="shared" si="61"/>
        <v>0</v>
      </c>
      <c r="N52" s="87">
        <f t="shared" si="61"/>
        <v>0</v>
      </c>
      <c r="O52" s="87">
        <f t="shared" si="61"/>
        <v>0</v>
      </c>
      <c r="P52" s="87">
        <f t="shared" si="61"/>
        <v>0</v>
      </c>
      <c r="Q52" s="87">
        <f t="shared" si="61"/>
        <v>0</v>
      </c>
      <c r="R52" s="87">
        <f t="shared" si="61"/>
        <v>0</v>
      </c>
      <c r="S52" s="87">
        <f t="shared" si="61"/>
        <v>0</v>
      </c>
      <c r="T52" s="100">
        <f t="shared" si="49"/>
        <v>0</v>
      </c>
      <c r="V52" s="87">
        <f t="shared" si="3"/>
        <v>0</v>
      </c>
    </row>
    <row r="53" spans="1:22" ht="14.25" customHeight="1">
      <c r="C53" s="113"/>
      <c r="D53" s="90">
        <f t="shared" si="47"/>
        <v>0</v>
      </c>
      <c r="E53" s="91"/>
      <c r="F53" s="91"/>
      <c r="G53" s="87">
        <f t="shared" ref="G53:S53" si="62">IF($F53=G$1,+$B53,0)</f>
        <v>0</v>
      </c>
      <c r="H53" s="87">
        <f t="shared" si="62"/>
        <v>0</v>
      </c>
      <c r="I53" s="87">
        <f t="shared" si="62"/>
        <v>0</v>
      </c>
      <c r="J53" s="87">
        <f t="shared" si="62"/>
        <v>0</v>
      </c>
      <c r="K53" s="87">
        <f t="shared" si="62"/>
        <v>0</v>
      </c>
      <c r="L53" s="87">
        <f t="shared" si="62"/>
        <v>0</v>
      </c>
      <c r="M53" s="87">
        <f t="shared" si="62"/>
        <v>0</v>
      </c>
      <c r="N53" s="87">
        <f t="shared" si="62"/>
        <v>0</v>
      </c>
      <c r="O53" s="87">
        <f t="shared" si="62"/>
        <v>0</v>
      </c>
      <c r="P53" s="87">
        <f t="shared" si="62"/>
        <v>0</v>
      </c>
      <c r="Q53" s="87">
        <f t="shared" si="62"/>
        <v>0</v>
      </c>
      <c r="R53" s="87">
        <f t="shared" si="62"/>
        <v>0</v>
      </c>
      <c r="S53" s="87">
        <f t="shared" si="62"/>
        <v>0</v>
      </c>
      <c r="T53" s="100">
        <f t="shared" si="49"/>
        <v>0</v>
      </c>
      <c r="V53" s="87">
        <f t="shared" si="3"/>
        <v>0</v>
      </c>
    </row>
    <row r="54" spans="1:22" ht="14.25" customHeight="1">
      <c r="A54" s="81"/>
      <c r="C54" s="90"/>
      <c r="D54" s="90">
        <f t="shared" si="47"/>
        <v>0</v>
      </c>
      <c r="E54" s="91"/>
      <c r="F54" s="91"/>
      <c r="G54" s="87">
        <f t="shared" ref="G54:S54" si="63">IF($F54=G$1,+$B54,0)</f>
        <v>0</v>
      </c>
      <c r="H54" s="87">
        <f t="shared" si="63"/>
        <v>0</v>
      </c>
      <c r="I54" s="87">
        <f t="shared" si="63"/>
        <v>0</v>
      </c>
      <c r="J54" s="87">
        <f t="shared" si="63"/>
        <v>0</v>
      </c>
      <c r="K54" s="87">
        <f t="shared" si="63"/>
        <v>0</v>
      </c>
      <c r="L54" s="87">
        <f t="shared" si="63"/>
        <v>0</v>
      </c>
      <c r="M54" s="87">
        <f t="shared" si="63"/>
        <v>0</v>
      </c>
      <c r="N54" s="87">
        <f t="shared" si="63"/>
        <v>0</v>
      </c>
      <c r="O54" s="87">
        <f t="shared" si="63"/>
        <v>0</v>
      </c>
      <c r="P54" s="87">
        <f t="shared" si="63"/>
        <v>0</v>
      </c>
      <c r="Q54" s="87">
        <f t="shared" si="63"/>
        <v>0</v>
      </c>
      <c r="R54" s="87">
        <f t="shared" si="63"/>
        <v>0</v>
      </c>
      <c r="S54" s="87">
        <f t="shared" si="63"/>
        <v>0</v>
      </c>
      <c r="T54" s="100">
        <f t="shared" si="49"/>
        <v>0</v>
      </c>
      <c r="V54" s="87">
        <f t="shared" si="3"/>
        <v>0</v>
      </c>
    </row>
    <row r="55" spans="1:22" ht="14.25" customHeight="1">
      <c r="A55" s="81"/>
      <c r="C55" s="113"/>
      <c r="D55" s="90">
        <f t="shared" si="47"/>
        <v>0</v>
      </c>
      <c r="E55" s="91"/>
      <c r="F55" s="91"/>
      <c r="G55" s="87">
        <f t="shared" ref="G55:S55" si="64">IF($F55=G$1,+$B55,0)</f>
        <v>0</v>
      </c>
      <c r="H55" s="87">
        <f t="shared" si="64"/>
        <v>0</v>
      </c>
      <c r="I55" s="87">
        <f t="shared" si="64"/>
        <v>0</v>
      </c>
      <c r="J55" s="87">
        <f t="shared" si="64"/>
        <v>0</v>
      </c>
      <c r="K55" s="87">
        <f t="shared" si="64"/>
        <v>0</v>
      </c>
      <c r="L55" s="87">
        <f t="shared" si="64"/>
        <v>0</v>
      </c>
      <c r="M55" s="87">
        <f t="shared" si="64"/>
        <v>0</v>
      </c>
      <c r="N55" s="87">
        <f t="shared" si="64"/>
        <v>0</v>
      </c>
      <c r="O55" s="87">
        <f t="shared" si="64"/>
        <v>0</v>
      </c>
      <c r="P55" s="87">
        <f t="shared" si="64"/>
        <v>0</v>
      </c>
      <c r="Q55" s="87">
        <f t="shared" si="64"/>
        <v>0</v>
      </c>
      <c r="R55" s="87">
        <f t="shared" si="64"/>
        <v>0</v>
      </c>
      <c r="S55" s="87">
        <f t="shared" si="64"/>
        <v>0</v>
      </c>
      <c r="T55" s="100">
        <f t="shared" si="49"/>
        <v>0</v>
      </c>
      <c r="V55" s="87">
        <f t="shared" si="3"/>
        <v>0</v>
      </c>
    </row>
    <row r="56" spans="1:22" ht="14.25" customHeight="1">
      <c r="A56" s="114" t="s">
        <v>234</v>
      </c>
      <c r="B56" s="115">
        <f>SUM(B41:B55)</f>
        <v>4661.6000000000004</v>
      </c>
      <c r="C56" s="115">
        <f t="shared" ref="C56:D56" si="65">SUM(C40:C55)</f>
        <v>846.39</v>
      </c>
      <c r="D56" s="115">
        <f t="shared" si="65"/>
        <v>5507.99</v>
      </c>
      <c r="E56" s="2"/>
      <c r="F56" s="91"/>
      <c r="G56" s="105">
        <f t="shared" ref="G56:T56" si="66">SUM(G40:G55)</f>
        <v>417.47</v>
      </c>
      <c r="H56" s="105">
        <f t="shared" si="66"/>
        <v>0</v>
      </c>
      <c r="I56" s="105">
        <f t="shared" si="66"/>
        <v>4080.95</v>
      </c>
      <c r="J56" s="105">
        <f t="shared" si="66"/>
        <v>0</v>
      </c>
      <c r="K56" s="105">
        <f t="shared" si="66"/>
        <v>0</v>
      </c>
      <c r="L56" s="105">
        <f t="shared" si="66"/>
        <v>123.33</v>
      </c>
      <c r="M56" s="105">
        <f t="shared" si="66"/>
        <v>39.85</v>
      </c>
      <c r="N56" s="105">
        <f t="shared" si="66"/>
        <v>0</v>
      </c>
      <c r="O56" s="105">
        <f t="shared" si="66"/>
        <v>0</v>
      </c>
      <c r="P56" s="105">
        <f t="shared" si="66"/>
        <v>0</v>
      </c>
      <c r="Q56" s="105">
        <f t="shared" si="66"/>
        <v>0</v>
      </c>
      <c r="R56" s="105">
        <f t="shared" si="66"/>
        <v>0</v>
      </c>
      <c r="S56" s="105">
        <f t="shared" si="66"/>
        <v>0</v>
      </c>
      <c r="T56" s="105">
        <f t="shared" si="66"/>
        <v>4661.6000000000004</v>
      </c>
      <c r="V56" s="87">
        <f t="shared" si="3"/>
        <v>0</v>
      </c>
    </row>
    <row r="57" spans="1:22" ht="14.25" customHeight="1">
      <c r="A57" s="76" t="s">
        <v>349</v>
      </c>
      <c r="B57" s="90">
        <v>310.92</v>
      </c>
      <c r="C57" s="117"/>
      <c r="D57" s="190">
        <f t="shared" ref="D57:D65" si="67">SUM(B57:C57)</f>
        <v>310.92</v>
      </c>
      <c r="E57" s="2">
        <v>722440</v>
      </c>
      <c r="F57" s="91">
        <v>1</v>
      </c>
      <c r="G57" s="87">
        <f t="shared" ref="G57:S57" si="68">IF($F57=G$1,+$B57,0)</f>
        <v>310.92</v>
      </c>
      <c r="H57" s="87">
        <f t="shared" si="68"/>
        <v>0</v>
      </c>
      <c r="I57" s="87">
        <f t="shared" si="68"/>
        <v>0</v>
      </c>
      <c r="J57" s="87">
        <f t="shared" si="68"/>
        <v>0</v>
      </c>
      <c r="K57" s="87">
        <f t="shared" si="68"/>
        <v>0</v>
      </c>
      <c r="L57" s="87">
        <f t="shared" si="68"/>
        <v>0</v>
      </c>
      <c r="M57" s="87">
        <f t="shared" si="68"/>
        <v>0</v>
      </c>
      <c r="N57" s="87">
        <f t="shared" si="68"/>
        <v>0</v>
      </c>
      <c r="O57" s="87">
        <f t="shared" si="68"/>
        <v>0</v>
      </c>
      <c r="P57" s="87">
        <f t="shared" si="68"/>
        <v>0</v>
      </c>
      <c r="Q57" s="87">
        <f t="shared" si="68"/>
        <v>0</v>
      </c>
      <c r="R57" s="87">
        <f t="shared" si="68"/>
        <v>0</v>
      </c>
      <c r="S57" s="87">
        <f t="shared" si="68"/>
        <v>0</v>
      </c>
      <c r="T57" s="100">
        <f t="shared" ref="T57:T65" si="69">SUM(G57:R57)</f>
        <v>310.92</v>
      </c>
      <c r="V57" s="87">
        <f t="shared" si="3"/>
        <v>0</v>
      </c>
    </row>
    <row r="58" spans="1:22" ht="14.25" customHeight="1">
      <c r="A58" s="76" t="s">
        <v>356</v>
      </c>
      <c r="B58" s="90">
        <v>26.25</v>
      </c>
      <c r="C58" s="90"/>
      <c r="D58" s="98">
        <f t="shared" si="67"/>
        <v>26.25</v>
      </c>
      <c r="E58" s="2" t="s">
        <v>365</v>
      </c>
      <c r="F58" s="91">
        <v>1</v>
      </c>
      <c r="G58" s="87">
        <f t="shared" ref="G58:S58" si="70">IF($F58=G$1,+$B58,0)</f>
        <v>26.25</v>
      </c>
      <c r="H58" s="87">
        <f t="shared" si="70"/>
        <v>0</v>
      </c>
      <c r="I58" s="87">
        <f t="shared" si="70"/>
        <v>0</v>
      </c>
      <c r="J58" s="87">
        <f t="shared" si="70"/>
        <v>0</v>
      </c>
      <c r="K58" s="87">
        <f t="shared" si="70"/>
        <v>0</v>
      </c>
      <c r="L58" s="87">
        <f t="shared" si="70"/>
        <v>0</v>
      </c>
      <c r="M58" s="87">
        <f t="shared" si="70"/>
        <v>0</v>
      </c>
      <c r="N58" s="87">
        <f t="shared" si="70"/>
        <v>0</v>
      </c>
      <c r="O58" s="87">
        <f t="shared" si="70"/>
        <v>0</v>
      </c>
      <c r="P58" s="87">
        <f t="shared" si="70"/>
        <v>0</v>
      </c>
      <c r="Q58" s="87">
        <f t="shared" si="70"/>
        <v>0</v>
      </c>
      <c r="R58" s="87">
        <f t="shared" si="70"/>
        <v>0</v>
      </c>
      <c r="S58" s="87">
        <f t="shared" si="70"/>
        <v>0</v>
      </c>
      <c r="T58" s="100">
        <f t="shared" si="69"/>
        <v>26.25</v>
      </c>
      <c r="V58" s="87">
        <f t="shared" si="3"/>
        <v>0</v>
      </c>
    </row>
    <row r="59" spans="1:22" ht="14.25" customHeight="1">
      <c r="A59" s="76" t="s">
        <v>212</v>
      </c>
      <c r="B59" s="100">
        <v>430</v>
      </c>
      <c r="C59" s="90">
        <v>86</v>
      </c>
      <c r="D59" s="98">
        <f t="shared" si="67"/>
        <v>516</v>
      </c>
      <c r="E59" s="2">
        <v>722741</v>
      </c>
      <c r="F59" s="91">
        <v>3</v>
      </c>
      <c r="G59" s="87">
        <f t="shared" ref="G59:S59" si="71">IF($F59=G$1,+$B59,0)</f>
        <v>0</v>
      </c>
      <c r="H59" s="87">
        <f t="shared" si="71"/>
        <v>0</v>
      </c>
      <c r="I59" s="87">
        <f t="shared" si="71"/>
        <v>430</v>
      </c>
      <c r="J59" s="87">
        <f t="shared" si="71"/>
        <v>0</v>
      </c>
      <c r="K59" s="87">
        <f t="shared" si="71"/>
        <v>0</v>
      </c>
      <c r="L59" s="87">
        <f t="shared" si="71"/>
        <v>0</v>
      </c>
      <c r="M59" s="87">
        <f t="shared" si="71"/>
        <v>0</v>
      </c>
      <c r="N59" s="87">
        <f t="shared" si="71"/>
        <v>0</v>
      </c>
      <c r="O59" s="87">
        <f t="shared" si="71"/>
        <v>0</v>
      </c>
      <c r="P59" s="87">
        <f t="shared" si="71"/>
        <v>0</v>
      </c>
      <c r="Q59" s="87">
        <f t="shared" si="71"/>
        <v>0</v>
      </c>
      <c r="R59" s="87">
        <f t="shared" si="71"/>
        <v>0</v>
      </c>
      <c r="S59" s="87">
        <f t="shared" si="71"/>
        <v>0</v>
      </c>
      <c r="T59" s="100">
        <f t="shared" si="69"/>
        <v>430</v>
      </c>
      <c r="V59" s="87">
        <f t="shared" si="3"/>
        <v>0</v>
      </c>
    </row>
    <row r="60" spans="1:22" ht="15" customHeight="1">
      <c r="A60" s="189" t="s">
        <v>353</v>
      </c>
      <c r="B60" s="100">
        <v>39.85</v>
      </c>
      <c r="C60" s="90">
        <v>7.97</v>
      </c>
      <c r="D60" s="190">
        <f t="shared" si="67"/>
        <v>47.82</v>
      </c>
      <c r="E60" s="2">
        <v>722742</v>
      </c>
      <c r="F60" s="91">
        <v>7</v>
      </c>
      <c r="G60" s="87">
        <f t="shared" ref="G60:S60" si="72">IF($F60=G$1,+$B60,0)</f>
        <v>0</v>
      </c>
      <c r="H60" s="87">
        <f t="shared" si="72"/>
        <v>0</v>
      </c>
      <c r="I60" s="87">
        <f t="shared" si="72"/>
        <v>0</v>
      </c>
      <c r="J60" s="87">
        <f t="shared" si="72"/>
        <v>0</v>
      </c>
      <c r="K60" s="87">
        <f t="shared" si="72"/>
        <v>0</v>
      </c>
      <c r="L60" s="87">
        <f t="shared" si="72"/>
        <v>0</v>
      </c>
      <c r="M60" s="87">
        <f t="shared" si="72"/>
        <v>39.85</v>
      </c>
      <c r="N60" s="87">
        <f t="shared" si="72"/>
        <v>0</v>
      </c>
      <c r="O60" s="87">
        <f t="shared" si="72"/>
        <v>0</v>
      </c>
      <c r="P60" s="87">
        <f t="shared" si="72"/>
        <v>0</v>
      </c>
      <c r="Q60" s="87">
        <f t="shared" si="72"/>
        <v>0</v>
      </c>
      <c r="R60" s="87">
        <f t="shared" si="72"/>
        <v>0</v>
      </c>
      <c r="S60" s="87">
        <f t="shared" si="72"/>
        <v>0</v>
      </c>
      <c r="T60" s="100">
        <f t="shared" si="69"/>
        <v>39.85</v>
      </c>
      <c r="V60" s="87">
        <f t="shared" si="3"/>
        <v>0</v>
      </c>
    </row>
    <row r="61" spans="1:22" ht="14.25" customHeight="1">
      <c r="A61" s="76" t="s">
        <v>368</v>
      </c>
      <c r="B61" s="90">
        <v>136.5</v>
      </c>
      <c r="C61" s="90">
        <v>27.3</v>
      </c>
      <c r="D61" s="98">
        <f t="shared" si="67"/>
        <v>163.80000000000001</v>
      </c>
      <c r="E61" s="2">
        <v>722743</v>
      </c>
      <c r="F61" s="91">
        <v>3</v>
      </c>
      <c r="G61" s="87">
        <f t="shared" ref="G61:S61" si="73">IF($F61=G$1,+$B61,0)</f>
        <v>0</v>
      </c>
      <c r="H61" s="87">
        <f t="shared" si="73"/>
        <v>0</v>
      </c>
      <c r="I61" s="87">
        <f t="shared" si="73"/>
        <v>136.5</v>
      </c>
      <c r="J61" s="87">
        <f t="shared" si="73"/>
        <v>0</v>
      </c>
      <c r="K61" s="87">
        <f t="shared" si="73"/>
        <v>0</v>
      </c>
      <c r="L61" s="87">
        <f t="shared" si="73"/>
        <v>0</v>
      </c>
      <c r="M61" s="87">
        <f t="shared" si="73"/>
        <v>0</v>
      </c>
      <c r="N61" s="87">
        <f t="shared" si="73"/>
        <v>0</v>
      </c>
      <c r="O61" s="87">
        <f t="shared" si="73"/>
        <v>0</v>
      </c>
      <c r="P61" s="87">
        <f t="shared" si="73"/>
        <v>0</v>
      </c>
      <c r="Q61" s="87">
        <f t="shared" si="73"/>
        <v>0</v>
      </c>
      <c r="R61" s="87">
        <f t="shared" si="73"/>
        <v>0</v>
      </c>
      <c r="S61" s="87">
        <f t="shared" si="73"/>
        <v>0</v>
      </c>
      <c r="T61" s="100">
        <f t="shared" si="69"/>
        <v>136.5</v>
      </c>
      <c r="V61" s="87">
        <f t="shared" si="3"/>
        <v>0</v>
      </c>
    </row>
    <row r="62" spans="1:22" ht="14.25" customHeight="1">
      <c r="A62" s="76" t="s">
        <v>359</v>
      </c>
      <c r="B62" s="100">
        <v>180</v>
      </c>
      <c r="C62" s="90"/>
      <c r="D62" s="98">
        <f t="shared" si="67"/>
        <v>180</v>
      </c>
      <c r="E62" s="2">
        <v>722744</v>
      </c>
      <c r="F62" s="91">
        <v>2</v>
      </c>
      <c r="G62" s="87">
        <f t="shared" ref="G62:S62" si="74">IF($F62=G$1,+$B62,0)</f>
        <v>0</v>
      </c>
      <c r="H62" s="87">
        <f t="shared" si="74"/>
        <v>180</v>
      </c>
      <c r="I62" s="87">
        <f t="shared" si="74"/>
        <v>0</v>
      </c>
      <c r="J62" s="87">
        <f t="shared" si="74"/>
        <v>0</v>
      </c>
      <c r="K62" s="87">
        <f t="shared" si="74"/>
        <v>0</v>
      </c>
      <c r="L62" s="87">
        <f t="shared" si="74"/>
        <v>0</v>
      </c>
      <c r="M62" s="87">
        <f t="shared" si="74"/>
        <v>0</v>
      </c>
      <c r="N62" s="87">
        <f t="shared" si="74"/>
        <v>0</v>
      </c>
      <c r="O62" s="87">
        <f t="shared" si="74"/>
        <v>0</v>
      </c>
      <c r="P62" s="87">
        <f t="shared" si="74"/>
        <v>0</v>
      </c>
      <c r="Q62" s="87">
        <f t="shared" si="74"/>
        <v>0</v>
      </c>
      <c r="R62" s="87">
        <f t="shared" si="74"/>
        <v>0</v>
      </c>
      <c r="S62" s="87">
        <f t="shared" si="74"/>
        <v>0</v>
      </c>
      <c r="T62" s="100">
        <f t="shared" si="69"/>
        <v>180</v>
      </c>
      <c r="V62" s="87">
        <f t="shared" si="3"/>
        <v>0</v>
      </c>
    </row>
    <row r="63" spans="1:22" ht="14.25" customHeight="1">
      <c r="A63" s="76" t="s">
        <v>210</v>
      </c>
      <c r="B63" s="90">
        <v>127.44</v>
      </c>
      <c r="C63" s="90">
        <v>6.37</v>
      </c>
      <c r="D63" s="98">
        <f t="shared" si="67"/>
        <v>133.81</v>
      </c>
      <c r="E63" s="2" t="s">
        <v>365</v>
      </c>
      <c r="F63" s="91">
        <v>6</v>
      </c>
      <c r="G63" s="87">
        <f t="shared" ref="G63:S63" si="75">IF($F63=G$1,+$B63,0)</f>
        <v>0</v>
      </c>
      <c r="H63" s="87">
        <f t="shared" si="75"/>
        <v>0</v>
      </c>
      <c r="I63" s="87">
        <f t="shared" si="75"/>
        <v>0</v>
      </c>
      <c r="J63" s="87">
        <f t="shared" si="75"/>
        <v>0</v>
      </c>
      <c r="K63" s="87">
        <f t="shared" si="75"/>
        <v>0</v>
      </c>
      <c r="L63" s="87">
        <f t="shared" si="75"/>
        <v>127.44</v>
      </c>
      <c r="M63" s="87">
        <f t="shared" si="75"/>
        <v>0</v>
      </c>
      <c r="N63" s="87">
        <f t="shared" si="75"/>
        <v>0</v>
      </c>
      <c r="O63" s="87">
        <f t="shared" si="75"/>
        <v>0</v>
      </c>
      <c r="P63" s="87">
        <f t="shared" si="75"/>
        <v>0</v>
      </c>
      <c r="Q63" s="87">
        <f t="shared" si="75"/>
        <v>0</v>
      </c>
      <c r="R63" s="87">
        <f t="shared" si="75"/>
        <v>0</v>
      </c>
      <c r="S63" s="87">
        <f t="shared" si="75"/>
        <v>0</v>
      </c>
      <c r="T63" s="100">
        <f t="shared" si="69"/>
        <v>127.44</v>
      </c>
      <c r="V63" s="87">
        <f t="shared" si="3"/>
        <v>0</v>
      </c>
    </row>
    <row r="64" spans="1:22" ht="14.25" customHeight="1">
      <c r="A64" s="81"/>
      <c r="B64" s="90"/>
      <c r="C64" s="90"/>
      <c r="D64" s="90">
        <f t="shared" si="67"/>
        <v>0</v>
      </c>
      <c r="E64" s="2"/>
      <c r="F64" s="91"/>
      <c r="G64" s="87">
        <f t="shared" ref="G64:S64" si="76">IF($F64=G$1,+$B64,0)</f>
        <v>0</v>
      </c>
      <c r="H64" s="87">
        <f t="shared" si="76"/>
        <v>0</v>
      </c>
      <c r="I64" s="87">
        <f t="shared" si="76"/>
        <v>0</v>
      </c>
      <c r="J64" s="87">
        <f t="shared" si="76"/>
        <v>0</v>
      </c>
      <c r="K64" s="87">
        <f t="shared" si="76"/>
        <v>0</v>
      </c>
      <c r="L64" s="87">
        <f t="shared" si="76"/>
        <v>0</v>
      </c>
      <c r="M64" s="87">
        <f t="shared" si="76"/>
        <v>0</v>
      </c>
      <c r="N64" s="87">
        <f t="shared" si="76"/>
        <v>0</v>
      </c>
      <c r="O64" s="87">
        <f t="shared" si="76"/>
        <v>0</v>
      </c>
      <c r="P64" s="87">
        <f t="shared" si="76"/>
        <v>0</v>
      </c>
      <c r="Q64" s="87">
        <f t="shared" si="76"/>
        <v>0</v>
      </c>
      <c r="R64" s="87">
        <f t="shared" si="76"/>
        <v>0</v>
      </c>
      <c r="S64" s="87">
        <f t="shared" si="76"/>
        <v>0</v>
      </c>
      <c r="T64" s="100">
        <f t="shared" si="69"/>
        <v>0</v>
      </c>
      <c r="V64" s="87">
        <f t="shared" si="3"/>
        <v>0</v>
      </c>
    </row>
    <row r="65" spans="1:22" ht="14.25" customHeight="1">
      <c r="A65" s="81"/>
      <c r="B65" s="100"/>
      <c r="C65" s="90"/>
      <c r="D65" s="90">
        <f t="shared" si="67"/>
        <v>0</v>
      </c>
      <c r="E65" s="2"/>
      <c r="F65" s="91"/>
      <c r="G65" s="87">
        <f t="shared" ref="G65:S65" si="77">IF($F65=G$1,+$B65,0)</f>
        <v>0</v>
      </c>
      <c r="H65" s="87">
        <f t="shared" si="77"/>
        <v>0</v>
      </c>
      <c r="I65" s="87">
        <f t="shared" si="77"/>
        <v>0</v>
      </c>
      <c r="J65" s="87">
        <f t="shared" si="77"/>
        <v>0</v>
      </c>
      <c r="K65" s="87">
        <f t="shared" si="77"/>
        <v>0</v>
      </c>
      <c r="L65" s="87">
        <f t="shared" si="77"/>
        <v>0</v>
      </c>
      <c r="M65" s="87">
        <f t="shared" si="77"/>
        <v>0</v>
      </c>
      <c r="N65" s="87">
        <f t="shared" si="77"/>
        <v>0</v>
      </c>
      <c r="O65" s="87">
        <f t="shared" si="77"/>
        <v>0</v>
      </c>
      <c r="P65" s="87">
        <f t="shared" si="77"/>
        <v>0</v>
      </c>
      <c r="Q65" s="87">
        <f t="shared" si="77"/>
        <v>0</v>
      </c>
      <c r="R65" s="87">
        <f t="shared" si="77"/>
        <v>0</v>
      </c>
      <c r="S65" s="87">
        <f t="shared" si="77"/>
        <v>0</v>
      </c>
      <c r="T65" s="100">
        <f t="shared" si="69"/>
        <v>0</v>
      </c>
      <c r="V65" s="87">
        <f t="shared" si="3"/>
        <v>0</v>
      </c>
    </row>
    <row r="66" spans="1:22" ht="16.5" customHeight="1">
      <c r="A66" s="114" t="s">
        <v>238</v>
      </c>
      <c r="B66" s="119">
        <f t="shared" ref="B66:D66" si="78">SUM(B57:B65)</f>
        <v>1250.96</v>
      </c>
      <c r="C66" s="119">
        <f t="shared" si="78"/>
        <v>127.64</v>
      </c>
      <c r="D66" s="119">
        <f t="shared" si="78"/>
        <v>1378.6000000000001</v>
      </c>
      <c r="E66" s="2"/>
      <c r="F66" s="2"/>
      <c r="G66" s="105">
        <f>SUM(G57:G65)</f>
        <v>337.17</v>
      </c>
      <c r="H66" s="105">
        <f t="shared" ref="H66:P66" si="79">SUM(H58:H65)</f>
        <v>180</v>
      </c>
      <c r="I66" s="105">
        <f t="shared" si="79"/>
        <v>566.5</v>
      </c>
      <c r="J66" s="105">
        <f t="shared" si="79"/>
        <v>0</v>
      </c>
      <c r="K66" s="105">
        <f t="shared" si="79"/>
        <v>0</v>
      </c>
      <c r="L66" s="105">
        <f t="shared" si="79"/>
        <v>127.44</v>
      </c>
      <c r="M66" s="105">
        <f t="shared" si="79"/>
        <v>39.85</v>
      </c>
      <c r="N66" s="105">
        <f t="shared" si="79"/>
        <v>0</v>
      </c>
      <c r="O66" s="105">
        <f t="shared" si="79"/>
        <v>0</v>
      </c>
      <c r="P66" s="105">
        <f t="shared" si="79"/>
        <v>0</v>
      </c>
      <c r="Q66" s="105">
        <f>SUM(Q60:Q65)</f>
        <v>0</v>
      </c>
      <c r="R66" s="105">
        <f t="shared" ref="R66:S66" si="80">SUM(R58:R65)</f>
        <v>0</v>
      </c>
      <c r="S66" s="105">
        <f t="shared" si="80"/>
        <v>0</v>
      </c>
      <c r="T66" s="105">
        <f>SUM(G66:S66)</f>
        <v>1250.96</v>
      </c>
      <c r="V66" s="87">
        <f t="shared" si="3"/>
        <v>0</v>
      </c>
    </row>
    <row r="67" spans="1:22" ht="14.25" customHeight="1">
      <c r="A67" s="76" t="s">
        <v>349</v>
      </c>
      <c r="B67" s="113">
        <v>310.92</v>
      </c>
      <c r="C67" s="113"/>
      <c r="D67" s="191">
        <f t="shared" ref="D67:D82" si="81">SUM(B67:C67)</f>
        <v>310.92</v>
      </c>
      <c r="E67" s="2">
        <v>722747</v>
      </c>
      <c r="F67" s="2">
        <v>1</v>
      </c>
      <c r="G67" s="87">
        <f t="shared" ref="G67:S67" si="82">IF($F67=G$1,+$B67,0)</f>
        <v>310.92</v>
      </c>
      <c r="H67" s="87">
        <f t="shared" si="82"/>
        <v>0</v>
      </c>
      <c r="I67" s="87">
        <f t="shared" si="82"/>
        <v>0</v>
      </c>
      <c r="J67" s="87">
        <f t="shared" si="82"/>
        <v>0</v>
      </c>
      <c r="K67" s="87">
        <f t="shared" si="82"/>
        <v>0</v>
      </c>
      <c r="L67" s="87">
        <f t="shared" si="82"/>
        <v>0</v>
      </c>
      <c r="M67" s="87">
        <f t="shared" si="82"/>
        <v>0</v>
      </c>
      <c r="N67" s="87">
        <f t="shared" si="82"/>
        <v>0</v>
      </c>
      <c r="O67" s="87">
        <f t="shared" si="82"/>
        <v>0</v>
      </c>
      <c r="P67" s="87">
        <f t="shared" si="82"/>
        <v>0</v>
      </c>
      <c r="Q67" s="87">
        <f t="shared" si="82"/>
        <v>0</v>
      </c>
      <c r="R67" s="87">
        <f t="shared" si="82"/>
        <v>0</v>
      </c>
      <c r="S67" s="87">
        <f t="shared" si="82"/>
        <v>0</v>
      </c>
      <c r="T67" s="100">
        <f t="shared" ref="T67:T82" si="83">SUM(G67:R67)</f>
        <v>310.92</v>
      </c>
      <c r="V67" s="87">
        <f t="shared" si="3"/>
        <v>0</v>
      </c>
    </row>
    <row r="68" spans="1:22" ht="14.25" customHeight="1">
      <c r="A68" s="76" t="s">
        <v>356</v>
      </c>
      <c r="B68" s="90">
        <v>26.25</v>
      </c>
      <c r="C68" s="90"/>
      <c r="D68" s="191">
        <f t="shared" si="81"/>
        <v>26.25</v>
      </c>
      <c r="E68" s="91" t="s">
        <v>365</v>
      </c>
      <c r="F68" s="91">
        <v>1</v>
      </c>
      <c r="G68" s="87">
        <f t="shared" ref="G68:S68" si="84">IF($F68=G$1,+$B68,0)</f>
        <v>26.25</v>
      </c>
      <c r="H68" s="87">
        <f t="shared" si="84"/>
        <v>0</v>
      </c>
      <c r="I68" s="87">
        <f t="shared" si="84"/>
        <v>0</v>
      </c>
      <c r="J68" s="87">
        <f t="shared" si="84"/>
        <v>0</v>
      </c>
      <c r="K68" s="87">
        <f t="shared" si="84"/>
        <v>0</v>
      </c>
      <c r="L68" s="87">
        <f t="shared" si="84"/>
        <v>0</v>
      </c>
      <c r="M68" s="87">
        <f t="shared" si="84"/>
        <v>0</v>
      </c>
      <c r="N68" s="87">
        <f t="shared" si="84"/>
        <v>0</v>
      </c>
      <c r="O68" s="87">
        <f t="shared" si="84"/>
        <v>0</v>
      </c>
      <c r="P68" s="87">
        <f t="shared" si="84"/>
        <v>0</v>
      </c>
      <c r="Q68" s="87">
        <f t="shared" si="84"/>
        <v>0</v>
      </c>
      <c r="R68" s="87">
        <f t="shared" si="84"/>
        <v>0</v>
      </c>
      <c r="S68" s="87">
        <f t="shared" si="84"/>
        <v>0</v>
      </c>
      <c r="T68" s="100">
        <f t="shared" si="83"/>
        <v>26.25</v>
      </c>
      <c r="V68" s="87">
        <f t="shared" si="3"/>
        <v>0</v>
      </c>
    </row>
    <row r="69" spans="1:22" ht="14.25" customHeight="1">
      <c r="A69" s="76" t="s">
        <v>239</v>
      </c>
      <c r="B69" s="90">
        <v>225</v>
      </c>
      <c r="C69" s="90"/>
      <c r="D69" s="190">
        <f t="shared" si="81"/>
        <v>225</v>
      </c>
      <c r="E69" s="91">
        <v>722748</v>
      </c>
      <c r="F69" s="91">
        <v>1</v>
      </c>
      <c r="G69" s="87">
        <f t="shared" ref="G69:S69" si="85">IF($F69=G$1,+$B69,0)</f>
        <v>225</v>
      </c>
      <c r="H69" s="87">
        <f t="shared" si="85"/>
        <v>0</v>
      </c>
      <c r="I69" s="87">
        <f t="shared" si="85"/>
        <v>0</v>
      </c>
      <c r="J69" s="87">
        <f t="shared" si="85"/>
        <v>0</v>
      </c>
      <c r="K69" s="87">
        <f t="shared" si="85"/>
        <v>0</v>
      </c>
      <c r="L69" s="87">
        <f t="shared" si="85"/>
        <v>0</v>
      </c>
      <c r="M69" s="87">
        <f t="shared" si="85"/>
        <v>0</v>
      </c>
      <c r="N69" s="87">
        <f t="shared" si="85"/>
        <v>0</v>
      </c>
      <c r="O69" s="87">
        <f t="shared" si="85"/>
        <v>0</v>
      </c>
      <c r="P69" s="87">
        <f t="shared" si="85"/>
        <v>0</v>
      </c>
      <c r="Q69" s="87">
        <f t="shared" si="85"/>
        <v>0</v>
      </c>
      <c r="R69" s="87">
        <f t="shared" si="85"/>
        <v>0</v>
      </c>
      <c r="S69" s="87">
        <f t="shared" si="85"/>
        <v>0</v>
      </c>
      <c r="T69" s="100">
        <f t="shared" si="83"/>
        <v>225</v>
      </c>
      <c r="V69" s="87">
        <f t="shared" si="3"/>
        <v>0</v>
      </c>
    </row>
    <row r="70" spans="1:22" ht="14.25" customHeight="1">
      <c r="A70" s="76" t="s">
        <v>212</v>
      </c>
      <c r="B70" s="90">
        <v>1130</v>
      </c>
      <c r="C70" s="90">
        <v>226</v>
      </c>
      <c r="D70" s="191">
        <f t="shared" si="81"/>
        <v>1356</v>
      </c>
      <c r="E70" s="91">
        <v>722750</v>
      </c>
      <c r="F70" s="91">
        <v>3</v>
      </c>
      <c r="G70" s="87">
        <f t="shared" ref="G70:S70" si="86">IF($F70=G$1,+$B70,0)</f>
        <v>0</v>
      </c>
      <c r="H70" s="87">
        <f t="shared" si="86"/>
        <v>0</v>
      </c>
      <c r="I70" s="87">
        <f t="shared" si="86"/>
        <v>1130</v>
      </c>
      <c r="J70" s="87">
        <f t="shared" si="86"/>
        <v>0</v>
      </c>
      <c r="K70" s="87">
        <f t="shared" si="86"/>
        <v>0</v>
      </c>
      <c r="L70" s="87">
        <f t="shared" si="86"/>
        <v>0</v>
      </c>
      <c r="M70" s="87">
        <f t="shared" si="86"/>
        <v>0</v>
      </c>
      <c r="N70" s="87">
        <f t="shared" si="86"/>
        <v>0</v>
      </c>
      <c r="O70" s="87">
        <f t="shared" si="86"/>
        <v>0</v>
      </c>
      <c r="P70" s="87">
        <f t="shared" si="86"/>
        <v>0</v>
      </c>
      <c r="Q70" s="87">
        <f t="shared" si="86"/>
        <v>0</v>
      </c>
      <c r="R70" s="87">
        <f t="shared" si="86"/>
        <v>0</v>
      </c>
      <c r="S70" s="87">
        <f t="shared" si="86"/>
        <v>0</v>
      </c>
      <c r="T70" s="100">
        <f t="shared" si="83"/>
        <v>1130</v>
      </c>
      <c r="V70" s="87">
        <f t="shared" si="3"/>
        <v>0</v>
      </c>
    </row>
    <row r="71" spans="1:22" ht="20.25" customHeight="1">
      <c r="A71" s="189" t="s">
        <v>353</v>
      </c>
      <c r="B71" s="90">
        <v>39.85</v>
      </c>
      <c r="C71" s="90">
        <v>7.97</v>
      </c>
      <c r="D71" s="190">
        <f t="shared" si="81"/>
        <v>47.82</v>
      </c>
      <c r="E71" s="91">
        <v>722749</v>
      </c>
      <c r="F71" s="91">
        <v>7</v>
      </c>
      <c r="G71" s="87">
        <f t="shared" ref="G71:S71" si="87">IF($F71=G$1,+$B71,0)</f>
        <v>0</v>
      </c>
      <c r="H71" s="87">
        <f t="shared" si="87"/>
        <v>0</v>
      </c>
      <c r="I71" s="87">
        <f t="shared" si="87"/>
        <v>0</v>
      </c>
      <c r="J71" s="87">
        <f t="shared" si="87"/>
        <v>0</v>
      </c>
      <c r="K71" s="87">
        <f t="shared" si="87"/>
        <v>0</v>
      </c>
      <c r="L71" s="87">
        <f t="shared" si="87"/>
        <v>0</v>
      </c>
      <c r="M71" s="87">
        <f t="shared" si="87"/>
        <v>39.85</v>
      </c>
      <c r="N71" s="87">
        <f t="shared" si="87"/>
        <v>0</v>
      </c>
      <c r="O71" s="87">
        <f t="shared" si="87"/>
        <v>0</v>
      </c>
      <c r="P71" s="87">
        <f t="shared" si="87"/>
        <v>0</v>
      </c>
      <c r="Q71" s="87">
        <f t="shared" si="87"/>
        <v>0</v>
      </c>
      <c r="R71" s="87">
        <f t="shared" si="87"/>
        <v>0</v>
      </c>
      <c r="S71" s="87">
        <f t="shared" si="87"/>
        <v>0</v>
      </c>
      <c r="T71" s="100">
        <f t="shared" si="83"/>
        <v>39.85</v>
      </c>
      <c r="V71" s="87">
        <f t="shared" si="3"/>
        <v>0</v>
      </c>
    </row>
    <row r="72" spans="1:22" ht="15" customHeight="1">
      <c r="A72" s="81" t="s">
        <v>237</v>
      </c>
      <c r="B72" s="90">
        <v>385.24</v>
      </c>
      <c r="C72" s="90"/>
      <c r="D72" s="191">
        <f t="shared" si="81"/>
        <v>385.24</v>
      </c>
      <c r="E72" s="91">
        <v>722751</v>
      </c>
      <c r="F72" s="91">
        <v>9</v>
      </c>
      <c r="G72" s="87">
        <f t="shared" ref="G72:S72" si="88">IF($F72=G$1,+$B72,0)</f>
        <v>0</v>
      </c>
      <c r="H72" s="87">
        <f t="shared" si="88"/>
        <v>0</v>
      </c>
      <c r="I72" s="87">
        <f t="shared" si="88"/>
        <v>0</v>
      </c>
      <c r="J72" s="87">
        <f t="shared" si="88"/>
        <v>0</v>
      </c>
      <c r="K72" s="87">
        <f t="shared" si="88"/>
        <v>0</v>
      </c>
      <c r="L72" s="87">
        <f t="shared" si="88"/>
        <v>0</v>
      </c>
      <c r="M72" s="87">
        <f t="shared" si="88"/>
        <v>0</v>
      </c>
      <c r="N72" s="87">
        <f t="shared" si="88"/>
        <v>0</v>
      </c>
      <c r="O72" s="87">
        <f t="shared" si="88"/>
        <v>385.24</v>
      </c>
      <c r="P72" s="87">
        <f t="shared" si="88"/>
        <v>0</v>
      </c>
      <c r="Q72" s="87">
        <f t="shared" si="88"/>
        <v>0</v>
      </c>
      <c r="R72" s="87">
        <f t="shared" si="88"/>
        <v>0</v>
      </c>
      <c r="S72" s="87">
        <f t="shared" si="88"/>
        <v>0</v>
      </c>
      <c r="T72" s="100">
        <f t="shared" si="83"/>
        <v>385.24</v>
      </c>
      <c r="V72" s="87">
        <f t="shared" si="3"/>
        <v>0</v>
      </c>
    </row>
    <row r="73" spans="1:22" ht="14.25" customHeight="1">
      <c r="A73" s="81" t="s">
        <v>210</v>
      </c>
      <c r="B73" s="90">
        <v>127.44</v>
      </c>
      <c r="C73" s="90">
        <v>6.37</v>
      </c>
      <c r="D73" s="191">
        <f t="shared" si="81"/>
        <v>133.81</v>
      </c>
      <c r="E73" s="91" t="s">
        <v>365</v>
      </c>
      <c r="F73" s="91">
        <v>6</v>
      </c>
      <c r="G73" s="87">
        <f t="shared" ref="G73:S73" si="89">IF($F73=G$1,+$B73,0)</f>
        <v>0</v>
      </c>
      <c r="H73" s="87">
        <f t="shared" si="89"/>
        <v>0</v>
      </c>
      <c r="I73" s="87">
        <f t="shared" si="89"/>
        <v>0</v>
      </c>
      <c r="J73" s="87">
        <f t="shared" si="89"/>
        <v>0</v>
      </c>
      <c r="K73" s="87">
        <f t="shared" si="89"/>
        <v>0</v>
      </c>
      <c r="L73" s="87">
        <f t="shared" si="89"/>
        <v>127.44</v>
      </c>
      <c r="M73" s="87">
        <f t="shared" si="89"/>
        <v>0</v>
      </c>
      <c r="N73" s="87">
        <f t="shared" si="89"/>
        <v>0</v>
      </c>
      <c r="O73" s="87">
        <f t="shared" si="89"/>
        <v>0</v>
      </c>
      <c r="P73" s="87">
        <f t="shared" si="89"/>
        <v>0</v>
      </c>
      <c r="Q73" s="87">
        <f t="shared" si="89"/>
        <v>0</v>
      </c>
      <c r="R73" s="87">
        <f t="shared" si="89"/>
        <v>0</v>
      </c>
      <c r="S73" s="87">
        <f t="shared" si="89"/>
        <v>0</v>
      </c>
      <c r="T73" s="100">
        <f t="shared" si="83"/>
        <v>127.44</v>
      </c>
      <c r="V73" s="87">
        <f t="shared" si="3"/>
        <v>0</v>
      </c>
    </row>
    <row r="74" spans="1:22" ht="14.25" customHeight="1">
      <c r="A74" s="81" t="s">
        <v>369</v>
      </c>
      <c r="B74" s="90">
        <v>807.27</v>
      </c>
      <c r="C74" s="90">
        <v>161.46</v>
      </c>
      <c r="D74" s="191">
        <f t="shared" si="81"/>
        <v>968.73</v>
      </c>
      <c r="E74" s="91">
        <v>722746</v>
      </c>
      <c r="F74" s="91">
        <v>3</v>
      </c>
      <c r="G74" s="87">
        <f t="shared" ref="G74:S74" si="90">IF($F74=G$1,+$B74,0)</f>
        <v>0</v>
      </c>
      <c r="H74" s="87">
        <f t="shared" si="90"/>
        <v>0</v>
      </c>
      <c r="I74" s="87">
        <f t="shared" si="90"/>
        <v>807.27</v>
      </c>
      <c r="J74" s="87">
        <f t="shared" si="90"/>
        <v>0</v>
      </c>
      <c r="K74" s="87">
        <f t="shared" si="90"/>
        <v>0</v>
      </c>
      <c r="L74" s="87">
        <f t="shared" si="90"/>
        <v>0</v>
      </c>
      <c r="M74" s="87">
        <f t="shared" si="90"/>
        <v>0</v>
      </c>
      <c r="N74" s="87">
        <f t="shared" si="90"/>
        <v>0</v>
      </c>
      <c r="O74" s="87">
        <f t="shared" si="90"/>
        <v>0</v>
      </c>
      <c r="P74" s="87">
        <f t="shared" si="90"/>
        <v>0</v>
      </c>
      <c r="Q74" s="87">
        <f t="shared" si="90"/>
        <v>0</v>
      </c>
      <c r="R74" s="87">
        <f t="shared" si="90"/>
        <v>0</v>
      </c>
      <c r="S74" s="87">
        <f t="shared" si="90"/>
        <v>0</v>
      </c>
      <c r="T74" s="100">
        <f t="shared" si="83"/>
        <v>807.27</v>
      </c>
      <c r="V74" s="87">
        <f t="shared" si="3"/>
        <v>0</v>
      </c>
    </row>
    <row r="75" spans="1:22" ht="14.25" customHeight="1">
      <c r="A75" s="81"/>
      <c r="B75" s="90"/>
      <c r="C75" s="90"/>
      <c r="D75" s="90">
        <f t="shared" si="81"/>
        <v>0</v>
      </c>
      <c r="E75" s="91"/>
      <c r="F75" s="91"/>
      <c r="G75" s="87">
        <f t="shared" ref="G75:S75" si="91">IF($F75=G$1,+$B75,0)</f>
        <v>0</v>
      </c>
      <c r="H75" s="87">
        <f t="shared" si="91"/>
        <v>0</v>
      </c>
      <c r="I75" s="87">
        <f t="shared" si="91"/>
        <v>0</v>
      </c>
      <c r="J75" s="87">
        <f t="shared" si="91"/>
        <v>0</v>
      </c>
      <c r="K75" s="87">
        <f t="shared" si="91"/>
        <v>0</v>
      </c>
      <c r="L75" s="87">
        <f t="shared" si="91"/>
        <v>0</v>
      </c>
      <c r="M75" s="87">
        <f t="shared" si="91"/>
        <v>0</v>
      </c>
      <c r="N75" s="87">
        <f t="shared" si="91"/>
        <v>0</v>
      </c>
      <c r="O75" s="87">
        <f t="shared" si="91"/>
        <v>0</v>
      </c>
      <c r="P75" s="87">
        <f t="shared" si="91"/>
        <v>0</v>
      </c>
      <c r="Q75" s="87">
        <f t="shared" si="91"/>
        <v>0</v>
      </c>
      <c r="R75" s="87">
        <f t="shared" si="91"/>
        <v>0</v>
      </c>
      <c r="S75" s="87">
        <f t="shared" si="91"/>
        <v>0</v>
      </c>
      <c r="T75" s="100">
        <f t="shared" si="83"/>
        <v>0</v>
      </c>
      <c r="V75" s="87">
        <f t="shared" si="3"/>
        <v>0</v>
      </c>
    </row>
    <row r="76" spans="1:22" ht="14.25" customHeight="1">
      <c r="A76" s="81"/>
      <c r="B76" s="87"/>
      <c r="C76" s="87"/>
      <c r="D76" s="90">
        <f t="shared" si="81"/>
        <v>0</v>
      </c>
      <c r="E76" s="91"/>
      <c r="F76" s="91"/>
      <c r="G76" s="87">
        <f t="shared" ref="G76:S76" si="92">IF($F76=G$1,+$B76,0)</f>
        <v>0</v>
      </c>
      <c r="H76" s="87">
        <f t="shared" si="92"/>
        <v>0</v>
      </c>
      <c r="I76" s="87">
        <f t="shared" si="92"/>
        <v>0</v>
      </c>
      <c r="J76" s="87">
        <f t="shared" si="92"/>
        <v>0</v>
      </c>
      <c r="K76" s="87">
        <f t="shared" si="92"/>
        <v>0</v>
      </c>
      <c r="L76" s="87">
        <f t="shared" si="92"/>
        <v>0</v>
      </c>
      <c r="M76" s="87">
        <f t="shared" si="92"/>
        <v>0</v>
      </c>
      <c r="N76" s="87">
        <f t="shared" si="92"/>
        <v>0</v>
      </c>
      <c r="O76" s="87">
        <f t="shared" si="92"/>
        <v>0</v>
      </c>
      <c r="P76" s="87">
        <f t="shared" si="92"/>
        <v>0</v>
      </c>
      <c r="Q76" s="87">
        <f t="shared" si="92"/>
        <v>0</v>
      </c>
      <c r="R76" s="87">
        <f t="shared" si="92"/>
        <v>0</v>
      </c>
      <c r="S76" s="87">
        <f t="shared" si="92"/>
        <v>0</v>
      </c>
      <c r="T76" s="100">
        <f t="shared" si="83"/>
        <v>0</v>
      </c>
      <c r="V76" s="87">
        <f t="shared" si="3"/>
        <v>0</v>
      </c>
    </row>
    <row r="77" spans="1:22" ht="14.25" customHeight="1">
      <c r="A77" s="81"/>
      <c r="B77" s="87"/>
      <c r="C77" s="87"/>
      <c r="D77" s="90">
        <f t="shared" si="81"/>
        <v>0</v>
      </c>
      <c r="E77" s="2"/>
      <c r="F77" s="2"/>
      <c r="G77" s="87">
        <f t="shared" ref="G77:S77" si="93">IF($F77=G$1,+$B77,0)</f>
        <v>0</v>
      </c>
      <c r="H77" s="87">
        <f t="shared" si="93"/>
        <v>0</v>
      </c>
      <c r="I77" s="87">
        <f t="shared" si="93"/>
        <v>0</v>
      </c>
      <c r="J77" s="87">
        <f t="shared" si="93"/>
        <v>0</v>
      </c>
      <c r="K77" s="87">
        <f t="shared" si="93"/>
        <v>0</v>
      </c>
      <c r="L77" s="87">
        <f t="shared" si="93"/>
        <v>0</v>
      </c>
      <c r="M77" s="87">
        <f t="shared" si="93"/>
        <v>0</v>
      </c>
      <c r="N77" s="87">
        <f t="shared" si="93"/>
        <v>0</v>
      </c>
      <c r="O77" s="87">
        <f t="shared" si="93"/>
        <v>0</v>
      </c>
      <c r="P77" s="87">
        <f t="shared" si="93"/>
        <v>0</v>
      </c>
      <c r="Q77" s="87">
        <f t="shared" si="93"/>
        <v>0</v>
      </c>
      <c r="R77" s="87">
        <f t="shared" si="93"/>
        <v>0</v>
      </c>
      <c r="S77" s="87">
        <f t="shared" si="93"/>
        <v>0</v>
      </c>
      <c r="T77" s="100">
        <f t="shared" si="83"/>
        <v>0</v>
      </c>
      <c r="V77" s="87">
        <f t="shared" si="3"/>
        <v>0</v>
      </c>
    </row>
    <row r="78" spans="1:22" ht="14.25" customHeight="1">
      <c r="B78" s="87"/>
      <c r="C78" s="87"/>
      <c r="D78" s="90">
        <f t="shared" si="81"/>
        <v>0</v>
      </c>
      <c r="E78" s="2"/>
      <c r="F78" s="2"/>
      <c r="G78" s="87">
        <f t="shared" ref="G78:S78" si="94">IF($F78=G$1,+$B78,0)</f>
        <v>0</v>
      </c>
      <c r="H78" s="87">
        <f t="shared" si="94"/>
        <v>0</v>
      </c>
      <c r="I78" s="87">
        <f t="shared" si="94"/>
        <v>0</v>
      </c>
      <c r="J78" s="87">
        <f t="shared" si="94"/>
        <v>0</v>
      </c>
      <c r="K78" s="87">
        <f t="shared" si="94"/>
        <v>0</v>
      </c>
      <c r="L78" s="87">
        <f t="shared" si="94"/>
        <v>0</v>
      </c>
      <c r="M78" s="87">
        <f t="shared" si="94"/>
        <v>0</v>
      </c>
      <c r="N78" s="87">
        <f t="shared" si="94"/>
        <v>0</v>
      </c>
      <c r="O78" s="87">
        <f t="shared" si="94"/>
        <v>0</v>
      </c>
      <c r="P78" s="87">
        <f t="shared" si="94"/>
        <v>0</v>
      </c>
      <c r="Q78" s="87">
        <f t="shared" si="94"/>
        <v>0</v>
      </c>
      <c r="R78" s="87">
        <f t="shared" si="94"/>
        <v>0</v>
      </c>
      <c r="S78" s="87">
        <f t="shared" si="94"/>
        <v>0</v>
      </c>
      <c r="T78" s="100">
        <f t="shared" si="83"/>
        <v>0</v>
      </c>
      <c r="V78" s="87">
        <f t="shared" si="3"/>
        <v>0</v>
      </c>
    </row>
    <row r="79" spans="1:22" ht="14.25" customHeight="1">
      <c r="B79" s="87"/>
      <c r="C79" s="87"/>
      <c r="D79" s="90">
        <f t="shared" si="81"/>
        <v>0</v>
      </c>
      <c r="E79" s="2"/>
      <c r="F79" s="2"/>
      <c r="G79" s="87">
        <f t="shared" ref="G79:S79" si="95">IF($F79=G$1,+$B79,0)</f>
        <v>0</v>
      </c>
      <c r="H79" s="87">
        <f t="shared" si="95"/>
        <v>0</v>
      </c>
      <c r="I79" s="87">
        <f t="shared" si="95"/>
        <v>0</v>
      </c>
      <c r="J79" s="87">
        <f t="shared" si="95"/>
        <v>0</v>
      </c>
      <c r="K79" s="87">
        <f t="shared" si="95"/>
        <v>0</v>
      </c>
      <c r="L79" s="87">
        <f t="shared" si="95"/>
        <v>0</v>
      </c>
      <c r="M79" s="87">
        <f t="shared" si="95"/>
        <v>0</v>
      </c>
      <c r="N79" s="87">
        <f t="shared" si="95"/>
        <v>0</v>
      </c>
      <c r="O79" s="87">
        <f t="shared" si="95"/>
        <v>0</v>
      </c>
      <c r="P79" s="87">
        <f t="shared" si="95"/>
        <v>0</v>
      </c>
      <c r="Q79" s="87">
        <f t="shared" si="95"/>
        <v>0</v>
      </c>
      <c r="R79" s="87">
        <f t="shared" si="95"/>
        <v>0</v>
      </c>
      <c r="S79" s="87">
        <f t="shared" si="95"/>
        <v>0</v>
      </c>
      <c r="T79" s="100">
        <f t="shared" si="83"/>
        <v>0</v>
      </c>
      <c r="V79" s="87">
        <f t="shared" si="3"/>
        <v>0</v>
      </c>
    </row>
    <row r="80" spans="1:22" ht="14.25" customHeight="1">
      <c r="B80" s="87"/>
      <c r="C80" s="87"/>
      <c r="D80" s="90">
        <f t="shared" si="81"/>
        <v>0</v>
      </c>
      <c r="E80" s="2"/>
      <c r="F80" s="2"/>
      <c r="G80" s="87">
        <f t="shared" ref="G80:S80" si="96">IF($F80=G$1,+$B80,0)</f>
        <v>0</v>
      </c>
      <c r="H80" s="87">
        <f t="shared" si="96"/>
        <v>0</v>
      </c>
      <c r="I80" s="87">
        <f t="shared" si="96"/>
        <v>0</v>
      </c>
      <c r="J80" s="87">
        <f t="shared" si="96"/>
        <v>0</v>
      </c>
      <c r="K80" s="87">
        <f t="shared" si="96"/>
        <v>0</v>
      </c>
      <c r="L80" s="87">
        <f t="shared" si="96"/>
        <v>0</v>
      </c>
      <c r="M80" s="87">
        <f t="shared" si="96"/>
        <v>0</v>
      </c>
      <c r="N80" s="87">
        <f t="shared" si="96"/>
        <v>0</v>
      </c>
      <c r="O80" s="87">
        <f t="shared" si="96"/>
        <v>0</v>
      </c>
      <c r="P80" s="87">
        <f t="shared" si="96"/>
        <v>0</v>
      </c>
      <c r="Q80" s="87">
        <f t="shared" si="96"/>
        <v>0</v>
      </c>
      <c r="R80" s="87">
        <f t="shared" si="96"/>
        <v>0</v>
      </c>
      <c r="S80" s="87">
        <f t="shared" si="96"/>
        <v>0</v>
      </c>
      <c r="T80" s="100">
        <f t="shared" si="83"/>
        <v>0</v>
      </c>
      <c r="V80" s="87">
        <f t="shared" si="3"/>
        <v>0</v>
      </c>
    </row>
    <row r="81" spans="1:22" ht="14.25" customHeight="1">
      <c r="A81" s="81"/>
      <c r="B81" s="90"/>
      <c r="C81" s="90"/>
      <c r="D81" s="90">
        <f t="shared" si="81"/>
        <v>0</v>
      </c>
      <c r="E81" s="2"/>
      <c r="F81" s="2"/>
      <c r="G81" s="87">
        <f t="shared" ref="G81:S81" si="97">IF($F81=G$1,+$B81,0)</f>
        <v>0</v>
      </c>
      <c r="H81" s="87">
        <f t="shared" si="97"/>
        <v>0</v>
      </c>
      <c r="I81" s="87">
        <f t="shared" si="97"/>
        <v>0</v>
      </c>
      <c r="J81" s="87">
        <f t="shared" si="97"/>
        <v>0</v>
      </c>
      <c r="K81" s="87">
        <f t="shared" si="97"/>
        <v>0</v>
      </c>
      <c r="L81" s="87">
        <f t="shared" si="97"/>
        <v>0</v>
      </c>
      <c r="M81" s="87">
        <f t="shared" si="97"/>
        <v>0</v>
      </c>
      <c r="N81" s="87">
        <f t="shared" si="97"/>
        <v>0</v>
      </c>
      <c r="O81" s="87">
        <f t="shared" si="97"/>
        <v>0</v>
      </c>
      <c r="P81" s="87">
        <f t="shared" si="97"/>
        <v>0</v>
      </c>
      <c r="Q81" s="87">
        <f t="shared" si="97"/>
        <v>0</v>
      </c>
      <c r="R81" s="87">
        <f t="shared" si="97"/>
        <v>0</v>
      </c>
      <c r="S81" s="87">
        <f t="shared" si="97"/>
        <v>0</v>
      </c>
      <c r="T81" s="100">
        <f t="shared" si="83"/>
        <v>0</v>
      </c>
      <c r="V81" s="87">
        <f t="shared" si="3"/>
        <v>0</v>
      </c>
    </row>
    <row r="82" spans="1:22" ht="14.25" customHeight="1">
      <c r="A82" s="81"/>
      <c r="B82" s="100"/>
      <c r="C82" s="90"/>
      <c r="D82" s="90">
        <f t="shared" si="81"/>
        <v>0</v>
      </c>
      <c r="E82" s="91"/>
      <c r="F82" s="91"/>
      <c r="G82" s="87">
        <f t="shared" ref="G82:S82" si="98">IF($F82=G$1,+$B82,0)</f>
        <v>0</v>
      </c>
      <c r="H82" s="87">
        <f t="shared" si="98"/>
        <v>0</v>
      </c>
      <c r="I82" s="87">
        <f t="shared" si="98"/>
        <v>0</v>
      </c>
      <c r="J82" s="87">
        <f t="shared" si="98"/>
        <v>0</v>
      </c>
      <c r="K82" s="87">
        <f t="shared" si="98"/>
        <v>0</v>
      </c>
      <c r="L82" s="87">
        <f t="shared" si="98"/>
        <v>0</v>
      </c>
      <c r="M82" s="87">
        <f t="shared" si="98"/>
        <v>0</v>
      </c>
      <c r="N82" s="87">
        <f t="shared" si="98"/>
        <v>0</v>
      </c>
      <c r="O82" s="87">
        <f t="shared" si="98"/>
        <v>0</v>
      </c>
      <c r="P82" s="87">
        <f t="shared" si="98"/>
        <v>0</v>
      </c>
      <c r="Q82" s="87">
        <f t="shared" si="98"/>
        <v>0</v>
      </c>
      <c r="R82" s="87">
        <f t="shared" si="98"/>
        <v>0</v>
      </c>
      <c r="S82" s="87">
        <f t="shared" si="98"/>
        <v>0</v>
      </c>
      <c r="T82" s="100">
        <f t="shared" si="83"/>
        <v>0</v>
      </c>
      <c r="V82" s="87">
        <f t="shared" si="3"/>
        <v>0</v>
      </c>
    </row>
    <row r="83" spans="1:22" ht="14.25" customHeight="1">
      <c r="A83" s="114" t="s">
        <v>243</v>
      </c>
      <c r="B83" s="120">
        <f t="shared" ref="B83:D83" si="99">SUM(B67:B82)</f>
        <v>3051.9700000000003</v>
      </c>
      <c r="C83" s="120">
        <f t="shared" si="99"/>
        <v>401.8</v>
      </c>
      <c r="D83" s="120">
        <f t="shared" si="99"/>
        <v>3453.77</v>
      </c>
      <c r="E83" s="2"/>
      <c r="F83" s="91"/>
      <c r="G83" s="105">
        <f t="shared" ref="G83:P83" si="100">SUM(G67:G82)</f>
        <v>562.17000000000007</v>
      </c>
      <c r="H83" s="105">
        <f t="shared" si="100"/>
        <v>0</v>
      </c>
      <c r="I83" s="105">
        <f t="shared" si="100"/>
        <v>1937.27</v>
      </c>
      <c r="J83" s="105">
        <f t="shared" si="100"/>
        <v>0</v>
      </c>
      <c r="K83" s="105">
        <f t="shared" si="100"/>
        <v>0</v>
      </c>
      <c r="L83" s="105">
        <f t="shared" si="100"/>
        <v>127.44</v>
      </c>
      <c r="M83" s="105">
        <f t="shared" si="100"/>
        <v>39.85</v>
      </c>
      <c r="N83" s="105">
        <f t="shared" si="100"/>
        <v>0</v>
      </c>
      <c r="O83" s="105">
        <f t="shared" si="100"/>
        <v>385.24</v>
      </c>
      <c r="P83" s="105">
        <f t="shared" si="100"/>
        <v>0</v>
      </c>
      <c r="Q83" s="105">
        <f>SUM(Q70:Q82)</f>
        <v>0</v>
      </c>
      <c r="R83" s="105">
        <f t="shared" ref="R83:T83" si="101">SUM(R67:R82)</f>
        <v>0</v>
      </c>
      <c r="S83" s="105">
        <f t="shared" si="101"/>
        <v>0</v>
      </c>
      <c r="T83" s="105">
        <f t="shared" si="101"/>
        <v>3051.9700000000003</v>
      </c>
      <c r="V83" s="87">
        <f t="shared" si="3"/>
        <v>0</v>
      </c>
    </row>
    <row r="84" spans="1:22" ht="14.25" customHeight="1">
      <c r="A84" s="76" t="s">
        <v>349</v>
      </c>
      <c r="B84" s="113">
        <v>420.56</v>
      </c>
      <c r="C84" s="113"/>
      <c r="D84" s="111">
        <f t="shared" ref="D84:D99" si="102">SUM(B84:C84)</f>
        <v>420.56</v>
      </c>
      <c r="E84" s="91">
        <v>722752</v>
      </c>
      <c r="F84" s="2">
        <v>1</v>
      </c>
      <c r="G84" s="87">
        <f t="shared" ref="G84:S84" si="103">IF($F84=G$1,+$B84,0)</f>
        <v>420.56</v>
      </c>
      <c r="H84" s="87">
        <f t="shared" si="103"/>
        <v>0</v>
      </c>
      <c r="I84" s="87">
        <f t="shared" si="103"/>
        <v>0</v>
      </c>
      <c r="J84" s="87">
        <f t="shared" si="103"/>
        <v>0</v>
      </c>
      <c r="K84" s="87">
        <f t="shared" si="103"/>
        <v>0</v>
      </c>
      <c r="L84" s="87">
        <f t="shared" si="103"/>
        <v>0</v>
      </c>
      <c r="M84" s="87">
        <f t="shared" si="103"/>
        <v>0</v>
      </c>
      <c r="N84" s="87">
        <f t="shared" si="103"/>
        <v>0</v>
      </c>
      <c r="O84" s="87">
        <f t="shared" si="103"/>
        <v>0</v>
      </c>
      <c r="P84" s="87">
        <f t="shared" si="103"/>
        <v>0</v>
      </c>
      <c r="Q84" s="87">
        <f t="shared" si="103"/>
        <v>0</v>
      </c>
      <c r="R84" s="87">
        <f t="shared" si="103"/>
        <v>0</v>
      </c>
      <c r="S84" s="87">
        <f t="shared" si="103"/>
        <v>0</v>
      </c>
      <c r="T84" s="100">
        <f t="shared" ref="T84:T99" si="104">SUM(G84:R84)</f>
        <v>420.56</v>
      </c>
      <c r="V84" s="87">
        <f t="shared" si="3"/>
        <v>0</v>
      </c>
    </row>
    <row r="85" spans="1:22" ht="14.25" customHeight="1">
      <c r="A85" s="76" t="s">
        <v>356</v>
      </c>
      <c r="B85" s="90">
        <v>36.33</v>
      </c>
      <c r="C85" s="90"/>
      <c r="D85" s="111">
        <f t="shared" si="102"/>
        <v>36.33</v>
      </c>
      <c r="E85" s="91" t="s">
        <v>365</v>
      </c>
      <c r="F85" s="2">
        <v>1</v>
      </c>
      <c r="G85" s="87">
        <f t="shared" ref="G85:S85" si="105">IF($F85=G$1,+$B85,0)</f>
        <v>36.33</v>
      </c>
      <c r="H85" s="87">
        <f t="shared" si="105"/>
        <v>0</v>
      </c>
      <c r="I85" s="87">
        <f t="shared" si="105"/>
        <v>0</v>
      </c>
      <c r="J85" s="87">
        <f t="shared" si="105"/>
        <v>0</v>
      </c>
      <c r="K85" s="87">
        <f t="shared" si="105"/>
        <v>0</v>
      </c>
      <c r="L85" s="87">
        <f t="shared" si="105"/>
        <v>0</v>
      </c>
      <c r="M85" s="87">
        <f t="shared" si="105"/>
        <v>0</v>
      </c>
      <c r="N85" s="87">
        <f t="shared" si="105"/>
        <v>0</v>
      </c>
      <c r="O85" s="87">
        <f t="shared" si="105"/>
        <v>0</v>
      </c>
      <c r="P85" s="87">
        <f t="shared" si="105"/>
        <v>0</v>
      </c>
      <c r="Q85" s="87">
        <f t="shared" si="105"/>
        <v>0</v>
      </c>
      <c r="R85" s="87">
        <f t="shared" si="105"/>
        <v>0</v>
      </c>
      <c r="S85" s="87">
        <f t="shared" si="105"/>
        <v>0</v>
      </c>
      <c r="T85" s="100">
        <f t="shared" si="104"/>
        <v>36.33</v>
      </c>
      <c r="V85" s="87">
        <f t="shared" si="3"/>
        <v>0</v>
      </c>
    </row>
    <row r="86" spans="1:22" ht="14.25" customHeight="1">
      <c r="A86" s="76" t="s">
        <v>240</v>
      </c>
      <c r="B86" s="90">
        <v>59.27</v>
      </c>
      <c r="C86" s="90">
        <v>11.85</v>
      </c>
      <c r="D86" s="90">
        <f t="shared" si="102"/>
        <v>71.12</v>
      </c>
      <c r="E86" s="91">
        <v>722753</v>
      </c>
      <c r="F86" s="2">
        <v>1</v>
      </c>
      <c r="G86" s="87">
        <f t="shared" ref="G86:S86" si="106">IF($F86=G$1,+$B86,0)</f>
        <v>59.27</v>
      </c>
      <c r="H86" s="87">
        <f t="shared" si="106"/>
        <v>0</v>
      </c>
      <c r="I86" s="87">
        <f t="shared" si="106"/>
        <v>0</v>
      </c>
      <c r="J86" s="87">
        <f t="shared" si="106"/>
        <v>0</v>
      </c>
      <c r="K86" s="87">
        <f t="shared" si="106"/>
        <v>0</v>
      </c>
      <c r="L86" s="87">
        <f t="shared" si="106"/>
        <v>0</v>
      </c>
      <c r="M86" s="87">
        <f t="shared" si="106"/>
        <v>0</v>
      </c>
      <c r="N86" s="87">
        <f t="shared" si="106"/>
        <v>0</v>
      </c>
      <c r="O86" s="87">
        <f t="shared" si="106"/>
        <v>0</v>
      </c>
      <c r="P86" s="87">
        <f t="shared" si="106"/>
        <v>0</v>
      </c>
      <c r="Q86" s="87">
        <f t="shared" si="106"/>
        <v>0</v>
      </c>
      <c r="R86" s="87">
        <f t="shared" si="106"/>
        <v>0</v>
      </c>
      <c r="S86" s="87">
        <f t="shared" si="106"/>
        <v>0</v>
      </c>
      <c r="T86" s="100">
        <f t="shared" si="104"/>
        <v>59.27</v>
      </c>
      <c r="V86" s="87">
        <f t="shared" si="3"/>
        <v>0</v>
      </c>
    </row>
    <row r="87" spans="1:22" ht="29.25" customHeight="1">
      <c r="A87" s="76" t="s">
        <v>353</v>
      </c>
      <c r="B87" s="90">
        <v>6691.6</v>
      </c>
      <c r="C87" s="90">
        <v>1338.32</v>
      </c>
      <c r="D87" s="90">
        <f t="shared" si="102"/>
        <v>8029.92</v>
      </c>
      <c r="E87" s="91">
        <v>722754</v>
      </c>
      <c r="F87" s="2">
        <v>8</v>
      </c>
      <c r="G87" s="87">
        <f t="shared" ref="G87:S87" si="107">IF($F87=G$1,+$B87,0)</f>
        <v>0</v>
      </c>
      <c r="H87" s="87">
        <f t="shared" si="107"/>
        <v>0</v>
      </c>
      <c r="I87" s="87">
        <f t="shared" si="107"/>
        <v>0</v>
      </c>
      <c r="J87" s="87">
        <f t="shared" si="107"/>
        <v>0</v>
      </c>
      <c r="K87" s="87">
        <f t="shared" si="107"/>
        <v>0</v>
      </c>
      <c r="L87" s="87">
        <f t="shared" si="107"/>
        <v>0</v>
      </c>
      <c r="M87" s="87">
        <f t="shared" si="107"/>
        <v>0</v>
      </c>
      <c r="N87" s="87">
        <f t="shared" si="107"/>
        <v>6691.6</v>
      </c>
      <c r="O87" s="87">
        <f t="shared" si="107"/>
        <v>0</v>
      </c>
      <c r="P87" s="87">
        <f t="shared" si="107"/>
        <v>0</v>
      </c>
      <c r="Q87" s="87">
        <f t="shared" si="107"/>
        <v>0</v>
      </c>
      <c r="R87" s="87">
        <f t="shared" si="107"/>
        <v>0</v>
      </c>
      <c r="S87" s="87">
        <f t="shared" si="107"/>
        <v>0</v>
      </c>
      <c r="T87" s="100">
        <f t="shared" si="104"/>
        <v>6691.6</v>
      </c>
      <c r="V87" s="87">
        <f t="shared" si="3"/>
        <v>0</v>
      </c>
    </row>
    <row r="88" spans="1:22" ht="14.25" customHeight="1">
      <c r="A88" s="81" t="s">
        <v>370</v>
      </c>
      <c r="B88" s="90">
        <v>12.19</v>
      </c>
      <c r="C88" s="90"/>
      <c r="D88" s="90">
        <f t="shared" si="102"/>
        <v>12.19</v>
      </c>
      <c r="E88" s="91">
        <v>722755</v>
      </c>
      <c r="F88" s="2">
        <v>3</v>
      </c>
      <c r="G88" s="87">
        <f t="shared" ref="G88:S88" si="108">IF($F88=G$1,+$B88,0)</f>
        <v>0</v>
      </c>
      <c r="H88" s="87">
        <f t="shared" si="108"/>
        <v>0</v>
      </c>
      <c r="I88" s="87">
        <f t="shared" si="108"/>
        <v>12.19</v>
      </c>
      <c r="J88" s="87">
        <f t="shared" si="108"/>
        <v>0</v>
      </c>
      <c r="K88" s="87">
        <f t="shared" si="108"/>
        <v>0</v>
      </c>
      <c r="L88" s="87">
        <f t="shared" si="108"/>
        <v>0</v>
      </c>
      <c r="M88" s="87">
        <f t="shared" si="108"/>
        <v>0</v>
      </c>
      <c r="N88" s="87">
        <f t="shared" si="108"/>
        <v>0</v>
      </c>
      <c r="O88" s="87">
        <f t="shared" si="108"/>
        <v>0</v>
      </c>
      <c r="P88" s="87">
        <f t="shared" si="108"/>
        <v>0</v>
      </c>
      <c r="Q88" s="87">
        <f t="shared" si="108"/>
        <v>0</v>
      </c>
      <c r="R88" s="87">
        <f t="shared" si="108"/>
        <v>0</v>
      </c>
      <c r="S88" s="87">
        <f t="shared" si="108"/>
        <v>0</v>
      </c>
      <c r="T88" s="100">
        <f t="shared" si="104"/>
        <v>12.19</v>
      </c>
      <c r="V88" s="87">
        <f t="shared" si="3"/>
        <v>0</v>
      </c>
    </row>
    <row r="89" spans="1:22" ht="14.25" customHeight="1">
      <c r="A89" s="81" t="s">
        <v>212</v>
      </c>
      <c r="B89" s="90">
        <v>735</v>
      </c>
      <c r="C89" s="90">
        <v>147</v>
      </c>
      <c r="D89" s="111">
        <f t="shared" si="102"/>
        <v>882</v>
      </c>
      <c r="E89" s="91">
        <v>722756</v>
      </c>
      <c r="F89" s="2">
        <v>3</v>
      </c>
      <c r="G89" s="87">
        <f t="shared" ref="G89:S89" si="109">IF($F89=G$1,+$B89,0)</f>
        <v>0</v>
      </c>
      <c r="H89" s="87">
        <f t="shared" si="109"/>
        <v>0</v>
      </c>
      <c r="I89" s="87">
        <f t="shared" si="109"/>
        <v>735</v>
      </c>
      <c r="J89" s="87">
        <f t="shared" si="109"/>
        <v>0</v>
      </c>
      <c r="K89" s="87">
        <f t="shared" si="109"/>
        <v>0</v>
      </c>
      <c r="L89" s="87">
        <f t="shared" si="109"/>
        <v>0</v>
      </c>
      <c r="M89" s="87">
        <f t="shared" si="109"/>
        <v>0</v>
      </c>
      <c r="N89" s="87">
        <f t="shared" si="109"/>
        <v>0</v>
      </c>
      <c r="O89" s="87">
        <f t="shared" si="109"/>
        <v>0</v>
      </c>
      <c r="P89" s="87">
        <f t="shared" si="109"/>
        <v>0</v>
      </c>
      <c r="Q89" s="87">
        <f t="shared" si="109"/>
        <v>0</v>
      </c>
      <c r="R89" s="87">
        <f t="shared" si="109"/>
        <v>0</v>
      </c>
      <c r="S89" s="87">
        <f t="shared" si="109"/>
        <v>0</v>
      </c>
      <c r="T89" s="100">
        <f t="shared" si="104"/>
        <v>735</v>
      </c>
      <c r="V89" s="87">
        <f t="shared" si="3"/>
        <v>0</v>
      </c>
    </row>
    <row r="90" spans="1:22" ht="14.25" customHeight="1">
      <c r="A90" s="81" t="s">
        <v>371</v>
      </c>
      <c r="B90" s="90">
        <v>340</v>
      </c>
      <c r="C90" s="90">
        <v>68</v>
      </c>
      <c r="D90" s="90">
        <f t="shared" si="102"/>
        <v>408</v>
      </c>
      <c r="E90" s="91">
        <v>722757</v>
      </c>
      <c r="F90" s="2">
        <v>9</v>
      </c>
      <c r="G90" s="87">
        <f t="shared" ref="G90:S90" si="110">IF($F90=G$1,+$B90,0)</f>
        <v>0</v>
      </c>
      <c r="H90" s="87">
        <f t="shared" si="110"/>
        <v>0</v>
      </c>
      <c r="I90" s="87">
        <f t="shared" si="110"/>
        <v>0</v>
      </c>
      <c r="J90" s="87">
        <f t="shared" si="110"/>
        <v>0</v>
      </c>
      <c r="K90" s="87">
        <f t="shared" si="110"/>
        <v>0</v>
      </c>
      <c r="L90" s="87">
        <f t="shared" si="110"/>
        <v>0</v>
      </c>
      <c r="M90" s="87">
        <f t="shared" si="110"/>
        <v>0</v>
      </c>
      <c r="N90" s="87">
        <f t="shared" si="110"/>
        <v>0</v>
      </c>
      <c r="O90" s="87">
        <f t="shared" si="110"/>
        <v>340</v>
      </c>
      <c r="P90" s="87">
        <f t="shared" si="110"/>
        <v>0</v>
      </c>
      <c r="Q90" s="87">
        <f t="shared" si="110"/>
        <v>0</v>
      </c>
      <c r="R90" s="87">
        <f t="shared" si="110"/>
        <v>0</v>
      </c>
      <c r="S90" s="87">
        <f t="shared" si="110"/>
        <v>0</v>
      </c>
      <c r="T90" s="100">
        <f t="shared" si="104"/>
        <v>340</v>
      </c>
      <c r="V90" s="87">
        <f t="shared" si="3"/>
        <v>0</v>
      </c>
    </row>
    <row r="91" spans="1:22" ht="14.25" customHeight="1">
      <c r="A91" s="81" t="s">
        <v>372</v>
      </c>
      <c r="B91" s="90">
        <v>17</v>
      </c>
      <c r="C91" s="90"/>
      <c r="D91" s="111">
        <f t="shared" si="102"/>
        <v>17</v>
      </c>
      <c r="E91" s="91">
        <v>722758</v>
      </c>
      <c r="F91" s="2">
        <v>12</v>
      </c>
      <c r="G91" s="87">
        <f t="shared" ref="G91:S91" si="111">IF($F91=G$1,+$B91,0)</f>
        <v>0</v>
      </c>
      <c r="H91" s="87">
        <f t="shared" si="111"/>
        <v>0</v>
      </c>
      <c r="I91" s="87">
        <f t="shared" si="111"/>
        <v>0</v>
      </c>
      <c r="J91" s="87">
        <f t="shared" si="111"/>
        <v>0</v>
      </c>
      <c r="K91" s="87">
        <f t="shared" si="111"/>
        <v>0</v>
      </c>
      <c r="L91" s="87">
        <f t="shared" si="111"/>
        <v>0</v>
      </c>
      <c r="M91" s="87">
        <f t="shared" si="111"/>
        <v>0</v>
      </c>
      <c r="N91" s="87">
        <f t="shared" si="111"/>
        <v>0</v>
      </c>
      <c r="O91" s="87">
        <f t="shared" si="111"/>
        <v>0</v>
      </c>
      <c r="P91" s="87">
        <f t="shared" si="111"/>
        <v>0</v>
      </c>
      <c r="Q91" s="87">
        <f t="shared" si="111"/>
        <v>0</v>
      </c>
      <c r="R91" s="87">
        <f t="shared" si="111"/>
        <v>17</v>
      </c>
      <c r="S91" s="87">
        <f t="shared" si="111"/>
        <v>0</v>
      </c>
      <c r="T91" s="100">
        <f t="shared" si="104"/>
        <v>17</v>
      </c>
      <c r="V91" s="87">
        <f t="shared" si="3"/>
        <v>0</v>
      </c>
    </row>
    <row r="92" spans="1:22" ht="14.25" customHeight="1">
      <c r="A92" s="81" t="s">
        <v>210</v>
      </c>
      <c r="B92" s="90">
        <v>141.74</v>
      </c>
      <c r="C92" s="90">
        <v>7.09</v>
      </c>
      <c r="D92" s="111">
        <f t="shared" si="102"/>
        <v>148.83000000000001</v>
      </c>
      <c r="E92" s="91" t="s">
        <v>365</v>
      </c>
      <c r="F92" s="2">
        <v>6</v>
      </c>
      <c r="G92" s="87">
        <f t="shared" ref="G92:S92" si="112">IF($F92=G$1,+$B92,0)</f>
        <v>0</v>
      </c>
      <c r="H92" s="87">
        <f t="shared" si="112"/>
        <v>0</v>
      </c>
      <c r="I92" s="87">
        <f t="shared" si="112"/>
        <v>0</v>
      </c>
      <c r="J92" s="87">
        <f t="shared" si="112"/>
        <v>0</v>
      </c>
      <c r="K92" s="87">
        <f t="shared" si="112"/>
        <v>0</v>
      </c>
      <c r="L92" s="87">
        <f t="shared" si="112"/>
        <v>141.74</v>
      </c>
      <c r="M92" s="87">
        <f t="shared" si="112"/>
        <v>0</v>
      </c>
      <c r="N92" s="87">
        <f t="shared" si="112"/>
        <v>0</v>
      </c>
      <c r="O92" s="87">
        <f t="shared" si="112"/>
        <v>0</v>
      </c>
      <c r="P92" s="87">
        <f t="shared" si="112"/>
        <v>0</v>
      </c>
      <c r="Q92" s="87">
        <f t="shared" si="112"/>
        <v>0</v>
      </c>
      <c r="R92" s="87">
        <f t="shared" si="112"/>
        <v>0</v>
      </c>
      <c r="S92" s="87">
        <f t="shared" si="112"/>
        <v>0</v>
      </c>
      <c r="T92" s="100">
        <f t="shared" si="104"/>
        <v>141.74</v>
      </c>
      <c r="V92" s="87">
        <f t="shared" si="3"/>
        <v>0</v>
      </c>
    </row>
    <row r="93" spans="1:22" ht="14.25" customHeight="1">
      <c r="A93" s="81"/>
      <c r="B93" s="90"/>
      <c r="C93" s="90"/>
      <c r="D93" s="90">
        <f t="shared" si="102"/>
        <v>0</v>
      </c>
      <c r="E93" s="91"/>
      <c r="F93" s="2"/>
      <c r="G93" s="87">
        <f t="shared" ref="G93:S93" si="113">IF($F93=G$1,+$B93,0)</f>
        <v>0</v>
      </c>
      <c r="H93" s="87">
        <f t="shared" si="113"/>
        <v>0</v>
      </c>
      <c r="I93" s="87">
        <f t="shared" si="113"/>
        <v>0</v>
      </c>
      <c r="J93" s="87">
        <f t="shared" si="113"/>
        <v>0</v>
      </c>
      <c r="K93" s="87">
        <f t="shared" si="113"/>
        <v>0</v>
      </c>
      <c r="L93" s="87">
        <f t="shared" si="113"/>
        <v>0</v>
      </c>
      <c r="M93" s="87">
        <f t="shared" si="113"/>
        <v>0</v>
      </c>
      <c r="N93" s="87">
        <f t="shared" si="113"/>
        <v>0</v>
      </c>
      <c r="O93" s="87">
        <f t="shared" si="113"/>
        <v>0</v>
      </c>
      <c r="P93" s="87">
        <f t="shared" si="113"/>
        <v>0</v>
      </c>
      <c r="Q93" s="87">
        <f t="shared" si="113"/>
        <v>0</v>
      </c>
      <c r="R93" s="87">
        <f t="shared" si="113"/>
        <v>0</v>
      </c>
      <c r="S93" s="87">
        <f t="shared" si="113"/>
        <v>0</v>
      </c>
      <c r="T93" s="100">
        <f t="shared" si="104"/>
        <v>0</v>
      </c>
      <c r="V93" s="87">
        <f t="shared" si="3"/>
        <v>0</v>
      </c>
    </row>
    <row r="94" spans="1:22" ht="14.25" customHeight="1">
      <c r="A94" s="81"/>
      <c r="B94" s="90"/>
      <c r="C94" s="90"/>
      <c r="D94" s="90">
        <f t="shared" si="102"/>
        <v>0</v>
      </c>
      <c r="E94" s="91"/>
      <c r="F94" s="2"/>
      <c r="G94" s="87">
        <f t="shared" ref="G94:S94" si="114">IF($F94=G$1,+$B94,0)</f>
        <v>0</v>
      </c>
      <c r="H94" s="87">
        <f t="shared" si="114"/>
        <v>0</v>
      </c>
      <c r="I94" s="87">
        <f t="shared" si="114"/>
        <v>0</v>
      </c>
      <c r="J94" s="87">
        <f t="shared" si="114"/>
        <v>0</v>
      </c>
      <c r="K94" s="87">
        <f t="shared" si="114"/>
        <v>0</v>
      </c>
      <c r="L94" s="87">
        <f t="shared" si="114"/>
        <v>0</v>
      </c>
      <c r="M94" s="87">
        <f t="shared" si="114"/>
        <v>0</v>
      </c>
      <c r="N94" s="87">
        <f t="shared" si="114"/>
        <v>0</v>
      </c>
      <c r="O94" s="87">
        <f t="shared" si="114"/>
        <v>0</v>
      </c>
      <c r="P94" s="87">
        <f t="shared" si="114"/>
        <v>0</v>
      </c>
      <c r="Q94" s="87">
        <f t="shared" si="114"/>
        <v>0</v>
      </c>
      <c r="R94" s="87">
        <f t="shared" si="114"/>
        <v>0</v>
      </c>
      <c r="S94" s="87">
        <f t="shared" si="114"/>
        <v>0</v>
      </c>
      <c r="T94" s="100">
        <f t="shared" si="104"/>
        <v>0</v>
      </c>
      <c r="V94" s="87">
        <f t="shared" si="3"/>
        <v>0</v>
      </c>
    </row>
    <row r="95" spans="1:22" ht="14.25" customHeight="1">
      <c r="A95" s="81"/>
      <c r="B95" s="90"/>
      <c r="C95" s="90"/>
      <c r="D95" s="90">
        <f t="shared" si="102"/>
        <v>0</v>
      </c>
      <c r="E95" s="91"/>
      <c r="F95" s="2"/>
      <c r="G95" s="87">
        <f t="shared" ref="G95:S95" si="115">IF($F95=G$1,+$B95,0)</f>
        <v>0</v>
      </c>
      <c r="H95" s="87">
        <f t="shared" si="115"/>
        <v>0</v>
      </c>
      <c r="I95" s="87">
        <f t="shared" si="115"/>
        <v>0</v>
      </c>
      <c r="J95" s="87">
        <f t="shared" si="115"/>
        <v>0</v>
      </c>
      <c r="K95" s="87">
        <f t="shared" si="115"/>
        <v>0</v>
      </c>
      <c r="L95" s="87">
        <f t="shared" si="115"/>
        <v>0</v>
      </c>
      <c r="M95" s="87">
        <f t="shared" si="115"/>
        <v>0</v>
      </c>
      <c r="N95" s="87">
        <f t="shared" si="115"/>
        <v>0</v>
      </c>
      <c r="O95" s="87">
        <f t="shared" si="115"/>
        <v>0</v>
      </c>
      <c r="P95" s="87">
        <f t="shared" si="115"/>
        <v>0</v>
      </c>
      <c r="Q95" s="87">
        <f t="shared" si="115"/>
        <v>0</v>
      </c>
      <c r="R95" s="87">
        <f t="shared" si="115"/>
        <v>0</v>
      </c>
      <c r="S95" s="87">
        <f t="shared" si="115"/>
        <v>0</v>
      </c>
      <c r="T95" s="100">
        <f t="shared" si="104"/>
        <v>0</v>
      </c>
      <c r="V95" s="87">
        <f t="shared" si="3"/>
        <v>0</v>
      </c>
    </row>
    <row r="96" spans="1:22" ht="14.25" customHeight="1">
      <c r="B96" s="90"/>
      <c r="C96" s="90"/>
      <c r="D96" s="90">
        <f t="shared" si="102"/>
        <v>0</v>
      </c>
      <c r="E96" s="91"/>
      <c r="F96" s="2"/>
      <c r="G96" s="87">
        <f t="shared" ref="G96:S96" si="116">IF($F96=G$1,+$B96,0)</f>
        <v>0</v>
      </c>
      <c r="H96" s="87">
        <f t="shared" si="116"/>
        <v>0</v>
      </c>
      <c r="I96" s="87">
        <f t="shared" si="116"/>
        <v>0</v>
      </c>
      <c r="J96" s="87">
        <f t="shared" si="116"/>
        <v>0</v>
      </c>
      <c r="K96" s="87">
        <f t="shared" si="116"/>
        <v>0</v>
      </c>
      <c r="L96" s="87">
        <f t="shared" si="116"/>
        <v>0</v>
      </c>
      <c r="M96" s="87">
        <f t="shared" si="116"/>
        <v>0</v>
      </c>
      <c r="N96" s="87">
        <f t="shared" si="116"/>
        <v>0</v>
      </c>
      <c r="O96" s="87">
        <f t="shared" si="116"/>
        <v>0</v>
      </c>
      <c r="P96" s="87">
        <f t="shared" si="116"/>
        <v>0</v>
      </c>
      <c r="Q96" s="87">
        <f t="shared" si="116"/>
        <v>0</v>
      </c>
      <c r="R96" s="87">
        <f t="shared" si="116"/>
        <v>0</v>
      </c>
      <c r="S96" s="87">
        <f t="shared" si="116"/>
        <v>0</v>
      </c>
      <c r="T96" s="100">
        <f t="shared" si="104"/>
        <v>0</v>
      </c>
      <c r="V96" s="87">
        <f t="shared" si="3"/>
        <v>0</v>
      </c>
    </row>
    <row r="97" spans="1:22" ht="14.25" customHeight="1">
      <c r="A97" s="81"/>
      <c r="B97" s="90"/>
      <c r="C97" s="90"/>
      <c r="D97" s="90">
        <f t="shared" si="102"/>
        <v>0</v>
      </c>
      <c r="E97" s="91"/>
      <c r="F97" s="2"/>
      <c r="G97" s="87">
        <f t="shared" ref="G97:S97" si="117">IF($F97=G$1,+$B97,0)</f>
        <v>0</v>
      </c>
      <c r="H97" s="87">
        <f t="shared" si="117"/>
        <v>0</v>
      </c>
      <c r="I97" s="87">
        <f t="shared" si="117"/>
        <v>0</v>
      </c>
      <c r="J97" s="87">
        <f t="shared" si="117"/>
        <v>0</v>
      </c>
      <c r="K97" s="87">
        <f t="shared" si="117"/>
        <v>0</v>
      </c>
      <c r="L97" s="87">
        <f t="shared" si="117"/>
        <v>0</v>
      </c>
      <c r="M97" s="87">
        <f t="shared" si="117"/>
        <v>0</v>
      </c>
      <c r="N97" s="87">
        <f t="shared" si="117"/>
        <v>0</v>
      </c>
      <c r="O97" s="87">
        <f t="shared" si="117"/>
        <v>0</v>
      </c>
      <c r="P97" s="87">
        <f t="shared" si="117"/>
        <v>0</v>
      </c>
      <c r="Q97" s="87">
        <f t="shared" si="117"/>
        <v>0</v>
      </c>
      <c r="R97" s="87">
        <f t="shared" si="117"/>
        <v>0</v>
      </c>
      <c r="S97" s="87">
        <f t="shared" si="117"/>
        <v>0</v>
      </c>
      <c r="T97" s="100">
        <f t="shared" si="104"/>
        <v>0</v>
      </c>
      <c r="V97" s="87">
        <f t="shared" si="3"/>
        <v>0</v>
      </c>
    </row>
    <row r="98" spans="1:22" ht="14.25" customHeight="1">
      <c r="A98" s="81"/>
      <c r="B98" s="90"/>
      <c r="C98" s="90"/>
      <c r="D98" s="90">
        <f t="shared" si="102"/>
        <v>0</v>
      </c>
      <c r="E98" s="91"/>
      <c r="F98" s="2"/>
      <c r="G98" s="87">
        <f t="shared" ref="G98:S98" si="118">IF($F98=G$1,+$B98,0)</f>
        <v>0</v>
      </c>
      <c r="H98" s="87">
        <f t="shared" si="118"/>
        <v>0</v>
      </c>
      <c r="I98" s="87">
        <f t="shared" si="118"/>
        <v>0</v>
      </c>
      <c r="J98" s="87">
        <f t="shared" si="118"/>
        <v>0</v>
      </c>
      <c r="K98" s="87">
        <f t="shared" si="118"/>
        <v>0</v>
      </c>
      <c r="L98" s="87">
        <f t="shared" si="118"/>
        <v>0</v>
      </c>
      <c r="M98" s="87">
        <f t="shared" si="118"/>
        <v>0</v>
      </c>
      <c r="N98" s="87">
        <f t="shared" si="118"/>
        <v>0</v>
      </c>
      <c r="O98" s="87">
        <f t="shared" si="118"/>
        <v>0</v>
      </c>
      <c r="P98" s="87">
        <f t="shared" si="118"/>
        <v>0</v>
      </c>
      <c r="Q98" s="87">
        <f t="shared" si="118"/>
        <v>0</v>
      </c>
      <c r="R98" s="87">
        <f t="shared" si="118"/>
        <v>0</v>
      </c>
      <c r="S98" s="87">
        <f t="shared" si="118"/>
        <v>0</v>
      </c>
      <c r="T98" s="100">
        <f t="shared" si="104"/>
        <v>0</v>
      </c>
      <c r="V98" s="87">
        <f t="shared" si="3"/>
        <v>0</v>
      </c>
    </row>
    <row r="99" spans="1:22" ht="14.25" customHeight="1">
      <c r="B99" s="100"/>
      <c r="C99" s="113"/>
      <c r="D99" s="90">
        <f t="shared" si="102"/>
        <v>0</v>
      </c>
      <c r="E99" s="91"/>
      <c r="F99" s="91"/>
      <c r="G99" s="87">
        <f t="shared" ref="G99:S99" si="119">IF($F99=G$1,+$B99,0)</f>
        <v>0</v>
      </c>
      <c r="H99" s="87">
        <f t="shared" si="119"/>
        <v>0</v>
      </c>
      <c r="I99" s="87">
        <f t="shared" si="119"/>
        <v>0</v>
      </c>
      <c r="J99" s="87">
        <f t="shared" si="119"/>
        <v>0</v>
      </c>
      <c r="K99" s="87">
        <f t="shared" si="119"/>
        <v>0</v>
      </c>
      <c r="L99" s="87">
        <f t="shared" si="119"/>
        <v>0</v>
      </c>
      <c r="M99" s="87">
        <f t="shared" si="119"/>
        <v>0</v>
      </c>
      <c r="N99" s="87">
        <f t="shared" si="119"/>
        <v>0</v>
      </c>
      <c r="O99" s="87">
        <f t="shared" si="119"/>
        <v>0</v>
      </c>
      <c r="P99" s="87">
        <f t="shared" si="119"/>
        <v>0</v>
      </c>
      <c r="Q99" s="87">
        <f t="shared" si="119"/>
        <v>0</v>
      </c>
      <c r="R99" s="87">
        <f t="shared" si="119"/>
        <v>0</v>
      </c>
      <c r="S99" s="87">
        <f t="shared" si="119"/>
        <v>0</v>
      </c>
      <c r="T99" s="100">
        <f t="shared" si="104"/>
        <v>0</v>
      </c>
      <c r="V99" s="87">
        <f t="shared" si="3"/>
        <v>0</v>
      </c>
    </row>
    <row r="100" spans="1:22" ht="14.25" customHeight="1">
      <c r="A100" s="121" t="s">
        <v>245</v>
      </c>
      <c r="B100" s="122">
        <f t="shared" ref="B100:D100" si="120">SUM(B84:B99)</f>
        <v>8453.69</v>
      </c>
      <c r="C100" s="122">
        <f t="shared" si="120"/>
        <v>1572.2599999999998</v>
      </c>
      <c r="D100" s="122">
        <f t="shared" si="120"/>
        <v>10025.950000000001</v>
      </c>
      <c r="E100" s="2"/>
      <c r="F100" s="2"/>
      <c r="G100" s="122">
        <f t="shared" ref="G100:T100" si="121">SUM(G84:G99)</f>
        <v>516.16</v>
      </c>
      <c r="H100" s="122">
        <f t="shared" si="121"/>
        <v>0</v>
      </c>
      <c r="I100" s="122">
        <f t="shared" si="121"/>
        <v>747.19</v>
      </c>
      <c r="J100" s="122">
        <f t="shared" si="121"/>
        <v>0</v>
      </c>
      <c r="K100" s="122">
        <f t="shared" si="121"/>
        <v>0</v>
      </c>
      <c r="L100" s="122">
        <f t="shared" si="121"/>
        <v>141.74</v>
      </c>
      <c r="M100" s="122">
        <f t="shared" si="121"/>
        <v>0</v>
      </c>
      <c r="N100" s="122">
        <f t="shared" si="121"/>
        <v>6691.6</v>
      </c>
      <c r="O100" s="122">
        <f t="shared" si="121"/>
        <v>340</v>
      </c>
      <c r="P100" s="122">
        <f t="shared" si="121"/>
        <v>0</v>
      </c>
      <c r="Q100" s="122">
        <f t="shared" si="121"/>
        <v>0</v>
      </c>
      <c r="R100" s="122">
        <f t="shared" si="121"/>
        <v>17</v>
      </c>
      <c r="S100" s="122">
        <f t="shared" si="121"/>
        <v>0</v>
      </c>
      <c r="T100" s="122">
        <f t="shared" si="121"/>
        <v>8453.69</v>
      </c>
      <c r="V100" s="87">
        <f t="shared" si="3"/>
        <v>0</v>
      </c>
    </row>
    <row r="101" spans="1:22" ht="14.25" customHeight="1">
      <c r="A101" s="76" t="s">
        <v>349</v>
      </c>
      <c r="B101" s="124">
        <v>310.92</v>
      </c>
      <c r="C101" s="124"/>
      <c r="D101" s="111">
        <f t="shared" ref="D101:D107" si="122">SUM(B101:C101)</f>
        <v>310.92</v>
      </c>
      <c r="E101" s="91">
        <v>722759</v>
      </c>
      <c r="F101" s="91">
        <v>1</v>
      </c>
      <c r="G101" s="87">
        <f t="shared" ref="G101:S101" si="123">IF($F101=G$1,+$B101,0)</f>
        <v>310.92</v>
      </c>
      <c r="H101" s="87">
        <f t="shared" si="123"/>
        <v>0</v>
      </c>
      <c r="I101" s="87">
        <f t="shared" si="123"/>
        <v>0</v>
      </c>
      <c r="J101" s="87">
        <f t="shared" si="123"/>
        <v>0</v>
      </c>
      <c r="K101" s="87">
        <f t="shared" si="123"/>
        <v>0</v>
      </c>
      <c r="L101" s="87">
        <f t="shared" si="123"/>
        <v>0</v>
      </c>
      <c r="M101" s="87">
        <f t="shared" si="123"/>
        <v>0</v>
      </c>
      <c r="N101" s="87">
        <f t="shared" si="123"/>
        <v>0</v>
      </c>
      <c r="O101" s="87">
        <f t="shared" si="123"/>
        <v>0</v>
      </c>
      <c r="P101" s="87">
        <f t="shared" si="123"/>
        <v>0</v>
      </c>
      <c r="Q101" s="87">
        <f t="shared" si="123"/>
        <v>0</v>
      </c>
      <c r="R101" s="87">
        <f t="shared" si="123"/>
        <v>0</v>
      </c>
      <c r="S101" s="87">
        <f t="shared" si="123"/>
        <v>0</v>
      </c>
      <c r="T101" s="100">
        <f t="shared" ref="T101:T107" si="124">SUM(G101:R101)</f>
        <v>310.92</v>
      </c>
      <c r="V101" s="87">
        <f t="shared" si="3"/>
        <v>0</v>
      </c>
    </row>
    <row r="102" spans="1:22" ht="14.25" customHeight="1">
      <c r="A102" s="76" t="s">
        <v>356</v>
      </c>
      <c r="B102" s="90">
        <v>26.25</v>
      </c>
      <c r="C102" s="90"/>
      <c r="D102" s="111">
        <f t="shared" si="122"/>
        <v>26.25</v>
      </c>
      <c r="E102" s="91" t="s">
        <v>365</v>
      </c>
      <c r="F102" s="91">
        <v>2</v>
      </c>
      <c r="G102" s="87">
        <f t="shared" ref="G102:S102" si="125">IF($F102=G$1,+$B102,0)</f>
        <v>0</v>
      </c>
      <c r="H102" s="87">
        <f t="shared" si="125"/>
        <v>26.25</v>
      </c>
      <c r="I102" s="87">
        <f t="shared" si="125"/>
        <v>0</v>
      </c>
      <c r="J102" s="87">
        <f t="shared" si="125"/>
        <v>0</v>
      </c>
      <c r="K102" s="87">
        <f t="shared" si="125"/>
        <v>0</v>
      </c>
      <c r="L102" s="87">
        <f t="shared" si="125"/>
        <v>0</v>
      </c>
      <c r="M102" s="87">
        <f t="shared" si="125"/>
        <v>0</v>
      </c>
      <c r="N102" s="87">
        <f t="shared" si="125"/>
        <v>0</v>
      </c>
      <c r="O102" s="87">
        <f t="shared" si="125"/>
        <v>0</v>
      </c>
      <c r="P102" s="87">
        <f t="shared" si="125"/>
        <v>0</v>
      </c>
      <c r="Q102" s="87">
        <f t="shared" si="125"/>
        <v>0</v>
      </c>
      <c r="R102" s="87">
        <f t="shared" si="125"/>
        <v>0</v>
      </c>
      <c r="S102" s="87">
        <f t="shared" si="125"/>
        <v>0</v>
      </c>
      <c r="T102" s="100">
        <f t="shared" si="124"/>
        <v>26.25</v>
      </c>
      <c r="V102" s="87">
        <f t="shared" si="3"/>
        <v>0</v>
      </c>
    </row>
    <row r="103" spans="1:22" ht="14.25" customHeight="1">
      <c r="A103" s="76" t="s">
        <v>353</v>
      </c>
      <c r="B103" s="100">
        <v>39.85</v>
      </c>
      <c r="C103" s="90">
        <v>7.97</v>
      </c>
      <c r="D103" s="111">
        <f t="shared" si="122"/>
        <v>47.82</v>
      </c>
      <c r="E103" s="91">
        <v>722760</v>
      </c>
      <c r="F103" s="2">
        <v>7</v>
      </c>
      <c r="G103" s="87">
        <f t="shared" ref="G103:S103" si="126">IF($F103=G$1,+$B103,0)</f>
        <v>0</v>
      </c>
      <c r="H103" s="87">
        <f t="shared" si="126"/>
        <v>0</v>
      </c>
      <c r="I103" s="87">
        <f t="shared" si="126"/>
        <v>0</v>
      </c>
      <c r="J103" s="87">
        <f t="shared" si="126"/>
        <v>0</v>
      </c>
      <c r="K103" s="87">
        <f t="shared" si="126"/>
        <v>0</v>
      </c>
      <c r="L103" s="87">
        <f t="shared" si="126"/>
        <v>0</v>
      </c>
      <c r="M103" s="87">
        <f t="shared" si="126"/>
        <v>39.85</v>
      </c>
      <c r="N103" s="87">
        <f t="shared" si="126"/>
        <v>0</v>
      </c>
      <c r="O103" s="87">
        <f t="shared" si="126"/>
        <v>0</v>
      </c>
      <c r="P103" s="87">
        <f t="shared" si="126"/>
        <v>0</v>
      </c>
      <c r="Q103" s="87">
        <f t="shared" si="126"/>
        <v>0</v>
      </c>
      <c r="R103" s="87">
        <f t="shared" si="126"/>
        <v>0</v>
      </c>
      <c r="S103" s="87">
        <f t="shared" si="126"/>
        <v>0</v>
      </c>
      <c r="T103" s="100">
        <f t="shared" si="124"/>
        <v>39.85</v>
      </c>
      <c r="V103" s="87">
        <f t="shared" si="3"/>
        <v>0</v>
      </c>
    </row>
    <row r="104" spans="1:22" ht="14.25" customHeight="1">
      <c r="A104" s="81" t="s">
        <v>373</v>
      </c>
      <c r="B104" s="87">
        <v>60</v>
      </c>
      <c r="C104" s="87">
        <v>12</v>
      </c>
      <c r="D104" s="111">
        <f t="shared" si="122"/>
        <v>72</v>
      </c>
      <c r="E104" s="91">
        <v>722761</v>
      </c>
      <c r="F104" s="2">
        <v>3</v>
      </c>
      <c r="G104" s="87">
        <f t="shared" ref="G104:S104" si="127">IF($F104=G$1,+$B104,0)</f>
        <v>0</v>
      </c>
      <c r="H104" s="87">
        <f t="shared" si="127"/>
        <v>0</v>
      </c>
      <c r="I104" s="87">
        <f t="shared" si="127"/>
        <v>60</v>
      </c>
      <c r="J104" s="87">
        <f t="shared" si="127"/>
        <v>0</v>
      </c>
      <c r="K104" s="87">
        <f t="shared" si="127"/>
        <v>0</v>
      </c>
      <c r="L104" s="87">
        <f t="shared" si="127"/>
        <v>0</v>
      </c>
      <c r="M104" s="87">
        <f t="shared" si="127"/>
        <v>0</v>
      </c>
      <c r="N104" s="87">
        <f t="shared" si="127"/>
        <v>0</v>
      </c>
      <c r="O104" s="87">
        <f t="shared" si="127"/>
        <v>0</v>
      </c>
      <c r="P104" s="87">
        <f t="shared" si="127"/>
        <v>0</v>
      </c>
      <c r="Q104" s="87">
        <f t="shared" si="127"/>
        <v>0</v>
      </c>
      <c r="R104" s="87">
        <f t="shared" si="127"/>
        <v>0</v>
      </c>
      <c r="S104" s="87">
        <f t="shared" si="127"/>
        <v>0</v>
      </c>
      <c r="T104" s="100">
        <f t="shared" si="124"/>
        <v>60</v>
      </c>
      <c r="V104" s="87">
        <f t="shared" si="3"/>
        <v>0</v>
      </c>
    </row>
    <row r="105" spans="1:22" ht="14.25" customHeight="1">
      <c r="A105" s="81" t="s">
        <v>374</v>
      </c>
      <c r="B105" s="87">
        <v>480</v>
      </c>
      <c r="C105" s="87"/>
      <c r="D105" s="90">
        <f t="shared" si="122"/>
        <v>480</v>
      </c>
      <c r="E105" s="91">
        <v>722762</v>
      </c>
      <c r="F105" s="2">
        <v>4</v>
      </c>
      <c r="G105" s="87">
        <f t="shared" ref="G105:S105" si="128">IF($F105=G$1,+$B105,0)</f>
        <v>0</v>
      </c>
      <c r="H105" s="87">
        <f t="shared" si="128"/>
        <v>0</v>
      </c>
      <c r="I105" s="87">
        <f t="shared" si="128"/>
        <v>0</v>
      </c>
      <c r="J105" s="87">
        <f t="shared" si="128"/>
        <v>480</v>
      </c>
      <c r="K105" s="87">
        <f t="shared" si="128"/>
        <v>0</v>
      </c>
      <c r="L105" s="87">
        <f t="shared" si="128"/>
        <v>0</v>
      </c>
      <c r="M105" s="87">
        <f t="shared" si="128"/>
        <v>0</v>
      </c>
      <c r="N105" s="87">
        <f t="shared" si="128"/>
        <v>0</v>
      </c>
      <c r="O105" s="87">
        <f t="shared" si="128"/>
        <v>0</v>
      </c>
      <c r="P105" s="87">
        <f t="shared" si="128"/>
        <v>0</v>
      </c>
      <c r="Q105" s="87">
        <f t="shared" si="128"/>
        <v>0</v>
      </c>
      <c r="R105" s="87">
        <f t="shared" si="128"/>
        <v>0</v>
      </c>
      <c r="S105" s="87">
        <f t="shared" si="128"/>
        <v>0</v>
      </c>
      <c r="T105" s="100">
        <f t="shared" si="124"/>
        <v>480</v>
      </c>
      <c r="V105" s="87">
        <f t="shared" si="3"/>
        <v>0</v>
      </c>
    </row>
    <row r="106" spans="1:22" ht="14.25" customHeight="1">
      <c r="A106" s="81" t="s">
        <v>366</v>
      </c>
      <c r="B106" s="87">
        <v>85.48</v>
      </c>
      <c r="C106" s="87">
        <v>17.100000000000001</v>
      </c>
      <c r="D106" s="111">
        <f t="shared" si="122"/>
        <v>102.58000000000001</v>
      </c>
      <c r="E106" s="91">
        <v>722763</v>
      </c>
      <c r="F106" s="2">
        <v>3</v>
      </c>
      <c r="G106" s="87">
        <f t="shared" ref="G106:S106" si="129">IF($F106=G$1,+$B106,0)</f>
        <v>0</v>
      </c>
      <c r="H106" s="87">
        <f t="shared" si="129"/>
        <v>0</v>
      </c>
      <c r="I106" s="87">
        <f t="shared" si="129"/>
        <v>85.48</v>
      </c>
      <c r="J106" s="87">
        <f t="shared" si="129"/>
        <v>0</v>
      </c>
      <c r="K106" s="87">
        <f t="shared" si="129"/>
        <v>0</v>
      </c>
      <c r="L106" s="87">
        <f t="shared" si="129"/>
        <v>0</v>
      </c>
      <c r="M106" s="87">
        <f t="shared" si="129"/>
        <v>0</v>
      </c>
      <c r="N106" s="87">
        <f t="shared" si="129"/>
        <v>0</v>
      </c>
      <c r="O106" s="87">
        <f t="shared" si="129"/>
        <v>0</v>
      </c>
      <c r="P106" s="87">
        <f t="shared" si="129"/>
        <v>0</v>
      </c>
      <c r="Q106" s="87">
        <f t="shared" si="129"/>
        <v>0</v>
      </c>
      <c r="R106" s="87">
        <f t="shared" si="129"/>
        <v>0</v>
      </c>
      <c r="S106" s="87">
        <f t="shared" si="129"/>
        <v>0</v>
      </c>
      <c r="T106" s="100">
        <f t="shared" si="124"/>
        <v>85.48</v>
      </c>
      <c r="V106" s="87">
        <f t="shared" si="3"/>
        <v>0</v>
      </c>
    </row>
    <row r="107" spans="1:22" ht="14.25" customHeight="1">
      <c r="A107" s="81" t="s">
        <v>210</v>
      </c>
      <c r="B107" s="100">
        <v>146.47</v>
      </c>
      <c r="C107" s="113">
        <v>7.32</v>
      </c>
      <c r="D107" s="90">
        <f t="shared" si="122"/>
        <v>153.79</v>
      </c>
      <c r="E107" s="91" t="s">
        <v>365</v>
      </c>
      <c r="F107" s="2">
        <v>6</v>
      </c>
      <c r="G107" s="87">
        <f t="shared" ref="G107:S107" si="130">IF($F107=G$1,+$B107,0)</f>
        <v>0</v>
      </c>
      <c r="H107" s="87">
        <f t="shared" si="130"/>
        <v>0</v>
      </c>
      <c r="I107" s="87">
        <f t="shared" si="130"/>
        <v>0</v>
      </c>
      <c r="J107" s="87">
        <f t="shared" si="130"/>
        <v>0</v>
      </c>
      <c r="K107" s="87">
        <f t="shared" si="130"/>
        <v>0</v>
      </c>
      <c r="L107" s="87">
        <f t="shared" si="130"/>
        <v>146.47</v>
      </c>
      <c r="M107" s="87">
        <f t="shared" si="130"/>
        <v>0</v>
      </c>
      <c r="N107" s="87">
        <f t="shared" si="130"/>
        <v>0</v>
      </c>
      <c r="O107" s="87">
        <f t="shared" si="130"/>
        <v>0</v>
      </c>
      <c r="P107" s="87">
        <f t="shared" si="130"/>
        <v>0</v>
      </c>
      <c r="Q107" s="87">
        <f t="shared" si="130"/>
        <v>0</v>
      </c>
      <c r="R107" s="87">
        <f t="shared" si="130"/>
        <v>0</v>
      </c>
      <c r="S107" s="87">
        <f t="shared" si="130"/>
        <v>0</v>
      </c>
      <c r="T107" s="100">
        <f t="shared" si="124"/>
        <v>146.47</v>
      </c>
      <c r="V107" s="87">
        <f t="shared" si="3"/>
        <v>0</v>
      </c>
    </row>
    <row r="108" spans="1:22" ht="14.25" customHeight="1">
      <c r="A108" s="114" t="s">
        <v>248</v>
      </c>
      <c r="B108" s="125">
        <f t="shared" ref="B108:D108" si="131">SUM(B101:B107)</f>
        <v>1148.97</v>
      </c>
      <c r="C108" s="125">
        <f t="shared" si="131"/>
        <v>44.39</v>
      </c>
      <c r="D108" s="125">
        <f t="shared" si="131"/>
        <v>1193.3599999999999</v>
      </c>
      <c r="E108" s="2"/>
      <c r="F108" s="2"/>
      <c r="G108" s="125">
        <f t="shared" ref="G108:T108" si="132">SUM(G101:G107)</f>
        <v>310.92</v>
      </c>
      <c r="H108" s="125">
        <f t="shared" si="132"/>
        <v>26.25</v>
      </c>
      <c r="I108" s="125">
        <f t="shared" si="132"/>
        <v>145.48000000000002</v>
      </c>
      <c r="J108" s="125">
        <f t="shared" si="132"/>
        <v>480</v>
      </c>
      <c r="K108" s="125">
        <f t="shared" si="132"/>
        <v>0</v>
      </c>
      <c r="L108" s="125">
        <f t="shared" si="132"/>
        <v>146.47</v>
      </c>
      <c r="M108" s="125">
        <f t="shared" si="132"/>
        <v>39.85</v>
      </c>
      <c r="N108" s="125">
        <f t="shared" si="132"/>
        <v>0</v>
      </c>
      <c r="O108" s="125">
        <f t="shared" si="132"/>
        <v>0</v>
      </c>
      <c r="P108" s="125">
        <f t="shared" si="132"/>
        <v>0</v>
      </c>
      <c r="Q108" s="125">
        <f t="shared" si="132"/>
        <v>0</v>
      </c>
      <c r="R108" s="125">
        <f t="shared" si="132"/>
        <v>0</v>
      </c>
      <c r="S108" s="125">
        <f t="shared" si="132"/>
        <v>0</v>
      </c>
      <c r="T108" s="125">
        <f t="shared" si="132"/>
        <v>1148.97</v>
      </c>
      <c r="V108" s="87">
        <f t="shared" si="3"/>
        <v>0</v>
      </c>
    </row>
    <row r="109" spans="1:22" ht="14.25" customHeight="1">
      <c r="A109" s="81" t="s">
        <v>349</v>
      </c>
      <c r="B109" s="87">
        <v>310.92</v>
      </c>
      <c r="D109" s="192">
        <f t="shared" ref="D109:D125" si="133">SUM(B109:C109)</f>
        <v>310.92</v>
      </c>
      <c r="E109" s="2">
        <v>722764</v>
      </c>
      <c r="F109" s="2">
        <v>1</v>
      </c>
      <c r="G109" s="87">
        <f t="shared" ref="G109:S109" si="134">IF($F109=G$1,+$B109,0)</f>
        <v>310.92</v>
      </c>
      <c r="H109" s="87">
        <f t="shared" si="134"/>
        <v>0</v>
      </c>
      <c r="I109" s="87">
        <f t="shared" si="134"/>
        <v>0</v>
      </c>
      <c r="J109" s="87">
        <f t="shared" si="134"/>
        <v>0</v>
      </c>
      <c r="K109" s="87">
        <f t="shared" si="134"/>
        <v>0</v>
      </c>
      <c r="L109" s="87">
        <f t="shared" si="134"/>
        <v>0</v>
      </c>
      <c r="M109" s="87">
        <f t="shared" si="134"/>
        <v>0</v>
      </c>
      <c r="N109" s="87">
        <f t="shared" si="134"/>
        <v>0</v>
      </c>
      <c r="O109" s="87">
        <f t="shared" si="134"/>
        <v>0</v>
      </c>
      <c r="P109" s="87">
        <f t="shared" si="134"/>
        <v>0</v>
      </c>
      <c r="Q109" s="87">
        <f t="shared" si="134"/>
        <v>0</v>
      </c>
      <c r="R109" s="87">
        <f t="shared" si="134"/>
        <v>0</v>
      </c>
      <c r="S109" s="87">
        <f t="shared" si="134"/>
        <v>0</v>
      </c>
      <c r="T109" s="100">
        <f t="shared" ref="T109:T125" si="135">SUM(G109:R109)</f>
        <v>310.92</v>
      </c>
      <c r="V109" s="87">
        <f t="shared" si="3"/>
        <v>0</v>
      </c>
    </row>
    <row r="110" spans="1:22" ht="14.25" customHeight="1">
      <c r="A110" s="76" t="s">
        <v>356</v>
      </c>
      <c r="B110" s="90">
        <v>26.25</v>
      </c>
      <c r="C110" s="90"/>
      <c r="D110" s="98">
        <f t="shared" si="133"/>
        <v>26.25</v>
      </c>
      <c r="E110" s="91" t="s">
        <v>365</v>
      </c>
      <c r="F110" s="91">
        <v>1</v>
      </c>
      <c r="G110" s="87">
        <f t="shared" ref="G110:S110" si="136">IF($F110=G$1,+$B110,0)</f>
        <v>26.25</v>
      </c>
      <c r="H110" s="87">
        <f t="shared" si="136"/>
        <v>0</v>
      </c>
      <c r="I110" s="87">
        <f t="shared" si="136"/>
        <v>0</v>
      </c>
      <c r="J110" s="87">
        <f t="shared" si="136"/>
        <v>0</v>
      </c>
      <c r="K110" s="87">
        <f t="shared" si="136"/>
        <v>0</v>
      </c>
      <c r="L110" s="87">
        <f t="shared" si="136"/>
        <v>0</v>
      </c>
      <c r="M110" s="87">
        <f t="shared" si="136"/>
        <v>0</v>
      </c>
      <c r="N110" s="87">
        <f t="shared" si="136"/>
        <v>0</v>
      </c>
      <c r="O110" s="87">
        <f t="shared" si="136"/>
        <v>0</v>
      </c>
      <c r="P110" s="87">
        <f t="shared" si="136"/>
        <v>0</v>
      </c>
      <c r="Q110" s="87">
        <f t="shared" si="136"/>
        <v>0</v>
      </c>
      <c r="R110" s="87">
        <f t="shared" si="136"/>
        <v>0</v>
      </c>
      <c r="S110" s="87">
        <f t="shared" si="136"/>
        <v>0</v>
      </c>
      <c r="T110" s="100">
        <f t="shared" si="135"/>
        <v>26.25</v>
      </c>
      <c r="V110" s="87">
        <f t="shared" si="3"/>
        <v>0</v>
      </c>
    </row>
    <row r="111" spans="1:22" ht="14.25" customHeight="1">
      <c r="A111" s="76" t="s">
        <v>353</v>
      </c>
      <c r="B111" s="90">
        <v>39.85</v>
      </c>
      <c r="C111" s="90">
        <v>7.97</v>
      </c>
      <c r="D111" s="98">
        <f t="shared" si="133"/>
        <v>47.82</v>
      </c>
      <c r="E111" s="2">
        <v>722765</v>
      </c>
      <c r="F111" s="2">
        <v>7</v>
      </c>
      <c r="G111" s="87">
        <f t="shared" ref="G111:S111" si="137">IF($F111=G$1,+$B111,0)</f>
        <v>0</v>
      </c>
      <c r="H111" s="87">
        <f t="shared" si="137"/>
        <v>0</v>
      </c>
      <c r="I111" s="87">
        <f t="shared" si="137"/>
        <v>0</v>
      </c>
      <c r="J111" s="87">
        <f t="shared" si="137"/>
        <v>0</v>
      </c>
      <c r="K111" s="87">
        <f t="shared" si="137"/>
        <v>0</v>
      </c>
      <c r="L111" s="87">
        <f t="shared" si="137"/>
        <v>0</v>
      </c>
      <c r="M111" s="87">
        <f t="shared" si="137"/>
        <v>39.85</v>
      </c>
      <c r="N111" s="87">
        <f t="shared" si="137"/>
        <v>0</v>
      </c>
      <c r="O111" s="87">
        <f t="shared" si="137"/>
        <v>0</v>
      </c>
      <c r="P111" s="87">
        <f t="shared" si="137"/>
        <v>0</v>
      </c>
      <c r="Q111" s="87">
        <f t="shared" si="137"/>
        <v>0</v>
      </c>
      <c r="R111" s="87">
        <f t="shared" si="137"/>
        <v>0</v>
      </c>
      <c r="S111" s="87">
        <f t="shared" si="137"/>
        <v>0</v>
      </c>
      <c r="T111" s="100">
        <f t="shared" si="135"/>
        <v>39.85</v>
      </c>
      <c r="V111" s="87">
        <f t="shared" si="3"/>
        <v>0</v>
      </c>
    </row>
    <row r="112" spans="1:22" ht="14.25" customHeight="1">
      <c r="A112" s="81" t="s">
        <v>239</v>
      </c>
      <c r="B112" s="90">
        <v>253.8</v>
      </c>
      <c r="C112" s="90"/>
      <c r="D112" s="192">
        <f t="shared" si="133"/>
        <v>253.8</v>
      </c>
      <c r="E112" s="2">
        <v>722766</v>
      </c>
      <c r="F112" s="2">
        <v>1</v>
      </c>
      <c r="G112" s="87">
        <f t="shared" ref="G112:S112" si="138">IF($F112=G$1,+$B112,0)</f>
        <v>253.8</v>
      </c>
      <c r="H112" s="87">
        <f t="shared" si="138"/>
        <v>0</v>
      </c>
      <c r="I112" s="87">
        <f t="shared" si="138"/>
        <v>0</v>
      </c>
      <c r="J112" s="87">
        <f t="shared" si="138"/>
        <v>0</v>
      </c>
      <c r="K112" s="87">
        <f t="shared" si="138"/>
        <v>0</v>
      </c>
      <c r="L112" s="87">
        <f t="shared" si="138"/>
        <v>0</v>
      </c>
      <c r="M112" s="87">
        <f t="shared" si="138"/>
        <v>0</v>
      </c>
      <c r="N112" s="87">
        <f t="shared" si="138"/>
        <v>0</v>
      </c>
      <c r="O112" s="87">
        <f t="shared" si="138"/>
        <v>0</v>
      </c>
      <c r="P112" s="87">
        <f t="shared" si="138"/>
        <v>0</v>
      </c>
      <c r="Q112" s="87">
        <f t="shared" si="138"/>
        <v>0</v>
      </c>
      <c r="R112" s="87">
        <f t="shared" si="138"/>
        <v>0</v>
      </c>
      <c r="S112" s="87">
        <f t="shared" si="138"/>
        <v>0</v>
      </c>
      <c r="T112" s="100">
        <f t="shared" si="135"/>
        <v>253.8</v>
      </c>
      <c r="V112" s="87">
        <f t="shared" si="3"/>
        <v>0</v>
      </c>
    </row>
    <row r="113" spans="1:22" ht="14.25" customHeight="1">
      <c r="A113" s="81" t="s">
        <v>240</v>
      </c>
      <c r="B113" s="90">
        <v>59.27</v>
      </c>
      <c r="C113" s="90">
        <v>11.85</v>
      </c>
      <c r="D113" s="98">
        <f t="shared" si="133"/>
        <v>71.12</v>
      </c>
      <c r="E113" s="2">
        <v>722767</v>
      </c>
      <c r="F113" s="2">
        <v>1</v>
      </c>
      <c r="G113" s="87">
        <f t="shared" ref="G113:S113" si="139">IF($F113=G$1,+$B113,0)</f>
        <v>59.27</v>
      </c>
      <c r="H113" s="87">
        <f t="shared" si="139"/>
        <v>0</v>
      </c>
      <c r="I113" s="87">
        <f t="shared" si="139"/>
        <v>0</v>
      </c>
      <c r="J113" s="87">
        <f t="shared" si="139"/>
        <v>0</v>
      </c>
      <c r="K113" s="87">
        <f t="shared" si="139"/>
        <v>0</v>
      </c>
      <c r="L113" s="87">
        <f t="shared" si="139"/>
        <v>0</v>
      </c>
      <c r="M113" s="87">
        <f t="shared" si="139"/>
        <v>0</v>
      </c>
      <c r="N113" s="87">
        <f t="shared" si="139"/>
        <v>0</v>
      </c>
      <c r="O113" s="87">
        <f t="shared" si="139"/>
        <v>0</v>
      </c>
      <c r="P113" s="87">
        <f t="shared" si="139"/>
        <v>0</v>
      </c>
      <c r="Q113" s="87">
        <f t="shared" si="139"/>
        <v>0</v>
      </c>
      <c r="R113" s="87">
        <f t="shared" si="139"/>
        <v>0</v>
      </c>
      <c r="S113" s="87">
        <f t="shared" si="139"/>
        <v>0</v>
      </c>
      <c r="T113" s="100">
        <f t="shared" si="135"/>
        <v>59.27</v>
      </c>
      <c r="V113" s="87">
        <f t="shared" si="3"/>
        <v>0</v>
      </c>
    </row>
    <row r="114" spans="1:22" ht="14.25" customHeight="1">
      <c r="A114" s="81" t="s">
        <v>237</v>
      </c>
      <c r="B114" s="90">
        <v>385.24</v>
      </c>
      <c r="C114" s="90"/>
      <c r="D114" s="111">
        <f t="shared" si="133"/>
        <v>385.24</v>
      </c>
      <c r="E114" s="2">
        <v>722768</v>
      </c>
      <c r="F114" s="2">
        <v>9</v>
      </c>
      <c r="G114" s="87">
        <f t="shared" ref="G114:S114" si="140">IF($F114=G$1,+$B114,0)</f>
        <v>0</v>
      </c>
      <c r="H114" s="87">
        <f t="shared" si="140"/>
        <v>0</v>
      </c>
      <c r="I114" s="87">
        <f t="shared" si="140"/>
        <v>0</v>
      </c>
      <c r="J114" s="87">
        <f t="shared" si="140"/>
        <v>0</v>
      </c>
      <c r="K114" s="87">
        <f t="shared" si="140"/>
        <v>0</v>
      </c>
      <c r="L114" s="87">
        <f t="shared" si="140"/>
        <v>0</v>
      </c>
      <c r="M114" s="87">
        <f t="shared" si="140"/>
        <v>0</v>
      </c>
      <c r="N114" s="87">
        <f t="shared" si="140"/>
        <v>0</v>
      </c>
      <c r="O114" s="87">
        <f t="shared" si="140"/>
        <v>385.24</v>
      </c>
      <c r="P114" s="87">
        <f t="shared" si="140"/>
        <v>0</v>
      </c>
      <c r="Q114" s="87">
        <f t="shared" si="140"/>
        <v>0</v>
      </c>
      <c r="R114" s="87">
        <f t="shared" si="140"/>
        <v>0</v>
      </c>
      <c r="S114" s="87">
        <f t="shared" si="140"/>
        <v>0</v>
      </c>
      <c r="T114" s="100">
        <f t="shared" si="135"/>
        <v>385.24</v>
      </c>
      <c r="V114" s="87">
        <f t="shared" si="3"/>
        <v>0</v>
      </c>
    </row>
    <row r="115" spans="1:22" ht="14.25" customHeight="1">
      <c r="A115" s="81" t="s">
        <v>375</v>
      </c>
      <c r="B115" s="90">
        <v>16045</v>
      </c>
      <c r="C115" s="90">
        <v>3209</v>
      </c>
      <c r="D115" s="111">
        <f t="shared" si="133"/>
        <v>19254</v>
      </c>
      <c r="E115" s="2">
        <v>722769</v>
      </c>
      <c r="F115" s="2">
        <v>8</v>
      </c>
      <c r="G115" s="87">
        <f t="shared" ref="G115:S115" si="141">IF($F115=G$1,+$B115,0)</f>
        <v>0</v>
      </c>
      <c r="H115" s="87">
        <f t="shared" si="141"/>
        <v>0</v>
      </c>
      <c r="I115" s="87">
        <f t="shared" si="141"/>
        <v>0</v>
      </c>
      <c r="J115" s="87">
        <f t="shared" si="141"/>
        <v>0</v>
      </c>
      <c r="K115" s="87">
        <f t="shared" si="141"/>
        <v>0</v>
      </c>
      <c r="L115" s="87">
        <f t="shared" si="141"/>
        <v>0</v>
      </c>
      <c r="M115" s="87">
        <f t="shared" si="141"/>
        <v>0</v>
      </c>
      <c r="N115" s="87">
        <f t="shared" si="141"/>
        <v>16045</v>
      </c>
      <c r="O115" s="87">
        <f t="shared" si="141"/>
        <v>0</v>
      </c>
      <c r="P115" s="87">
        <f t="shared" si="141"/>
        <v>0</v>
      </c>
      <c r="Q115" s="87">
        <f t="shared" si="141"/>
        <v>0</v>
      </c>
      <c r="R115" s="87">
        <f t="shared" si="141"/>
        <v>0</v>
      </c>
      <c r="S115" s="87">
        <f t="shared" si="141"/>
        <v>0</v>
      </c>
      <c r="T115" s="100">
        <f t="shared" si="135"/>
        <v>16045</v>
      </c>
      <c r="V115" s="87">
        <f t="shared" si="3"/>
        <v>0</v>
      </c>
    </row>
    <row r="116" spans="1:22" ht="14.25" customHeight="1">
      <c r="A116" s="81" t="s">
        <v>376</v>
      </c>
      <c r="B116" s="90">
        <v>210</v>
      </c>
      <c r="C116" s="90"/>
      <c r="D116" s="98">
        <f t="shared" si="133"/>
        <v>210</v>
      </c>
      <c r="E116" s="2">
        <v>722770</v>
      </c>
      <c r="F116" s="2">
        <v>10</v>
      </c>
      <c r="G116" s="87">
        <f t="shared" ref="G116:S116" si="142">IF($F116=G$1,+$B116,0)</f>
        <v>0</v>
      </c>
      <c r="H116" s="87">
        <f t="shared" si="142"/>
        <v>0</v>
      </c>
      <c r="I116" s="87">
        <f t="shared" si="142"/>
        <v>0</v>
      </c>
      <c r="J116" s="87">
        <f t="shared" si="142"/>
        <v>0</v>
      </c>
      <c r="K116" s="87">
        <f t="shared" si="142"/>
        <v>0</v>
      </c>
      <c r="L116" s="87">
        <f t="shared" si="142"/>
        <v>0</v>
      </c>
      <c r="M116" s="87">
        <f t="shared" si="142"/>
        <v>0</v>
      </c>
      <c r="N116" s="87">
        <f t="shared" si="142"/>
        <v>0</v>
      </c>
      <c r="O116" s="87">
        <f t="shared" si="142"/>
        <v>0</v>
      </c>
      <c r="P116" s="87">
        <f t="shared" si="142"/>
        <v>210</v>
      </c>
      <c r="Q116" s="87">
        <f t="shared" si="142"/>
        <v>0</v>
      </c>
      <c r="R116" s="87">
        <f t="shared" si="142"/>
        <v>0</v>
      </c>
      <c r="S116" s="87">
        <f t="shared" si="142"/>
        <v>0</v>
      </c>
      <c r="T116" s="100">
        <f t="shared" si="135"/>
        <v>210</v>
      </c>
      <c r="V116" s="87">
        <f t="shared" si="3"/>
        <v>0</v>
      </c>
    </row>
    <row r="117" spans="1:22" ht="14.25" customHeight="1">
      <c r="A117" s="81" t="s">
        <v>377</v>
      </c>
      <c r="B117" s="90"/>
      <c r="C117" s="90"/>
      <c r="D117" s="98">
        <f t="shared" si="133"/>
        <v>0</v>
      </c>
      <c r="E117" s="2"/>
      <c r="F117" s="2"/>
      <c r="G117" s="87">
        <f t="shared" ref="G117:S117" si="143">IF($F117=G$1,+$B117,0)</f>
        <v>0</v>
      </c>
      <c r="H117" s="87">
        <f t="shared" si="143"/>
        <v>0</v>
      </c>
      <c r="I117" s="87">
        <f t="shared" si="143"/>
        <v>0</v>
      </c>
      <c r="J117" s="87">
        <f t="shared" si="143"/>
        <v>0</v>
      </c>
      <c r="K117" s="87">
        <f t="shared" si="143"/>
        <v>0</v>
      </c>
      <c r="L117" s="87">
        <f t="shared" si="143"/>
        <v>0</v>
      </c>
      <c r="M117" s="87">
        <f t="shared" si="143"/>
        <v>0</v>
      </c>
      <c r="N117" s="87">
        <f t="shared" si="143"/>
        <v>0</v>
      </c>
      <c r="O117" s="87">
        <f t="shared" si="143"/>
        <v>0</v>
      </c>
      <c r="P117" s="87">
        <f t="shared" si="143"/>
        <v>0</v>
      </c>
      <c r="Q117" s="87">
        <f t="shared" si="143"/>
        <v>0</v>
      </c>
      <c r="R117" s="87">
        <f t="shared" si="143"/>
        <v>0</v>
      </c>
      <c r="S117" s="87">
        <f t="shared" si="143"/>
        <v>0</v>
      </c>
      <c r="T117" s="100">
        <f t="shared" si="135"/>
        <v>0</v>
      </c>
      <c r="V117" s="87">
        <f t="shared" si="3"/>
        <v>0</v>
      </c>
    </row>
    <row r="118" spans="1:22" ht="14.25" customHeight="1">
      <c r="A118" s="81"/>
      <c r="B118" s="90"/>
      <c r="C118" s="90"/>
      <c r="D118" s="111">
        <f t="shared" si="133"/>
        <v>0</v>
      </c>
      <c r="E118" s="2"/>
      <c r="F118" s="2"/>
      <c r="G118" s="87">
        <f t="shared" ref="G118:S118" si="144">IF($F118=G$1,+$B118,0)</f>
        <v>0</v>
      </c>
      <c r="H118" s="87">
        <f t="shared" si="144"/>
        <v>0</v>
      </c>
      <c r="I118" s="87">
        <f t="shared" si="144"/>
        <v>0</v>
      </c>
      <c r="J118" s="87">
        <f t="shared" si="144"/>
        <v>0</v>
      </c>
      <c r="K118" s="87">
        <f t="shared" si="144"/>
        <v>0</v>
      </c>
      <c r="L118" s="87">
        <f t="shared" si="144"/>
        <v>0</v>
      </c>
      <c r="M118" s="87">
        <f t="shared" si="144"/>
        <v>0</v>
      </c>
      <c r="N118" s="87">
        <f t="shared" si="144"/>
        <v>0</v>
      </c>
      <c r="O118" s="87">
        <f t="shared" si="144"/>
        <v>0</v>
      </c>
      <c r="P118" s="87">
        <f t="shared" si="144"/>
        <v>0</v>
      </c>
      <c r="Q118" s="87">
        <f t="shared" si="144"/>
        <v>0</v>
      </c>
      <c r="R118" s="87">
        <f t="shared" si="144"/>
        <v>0</v>
      </c>
      <c r="S118" s="87">
        <f t="shared" si="144"/>
        <v>0</v>
      </c>
      <c r="T118" s="100">
        <f t="shared" si="135"/>
        <v>0</v>
      </c>
      <c r="V118" s="87">
        <f t="shared" si="3"/>
        <v>0</v>
      </c>
    </row>
    <row r="119" spans="1:22" ht="14.25" customHeight="1">
      <c r="A119" s="81"/>
      <c r="B119" s="90"/>
      <c r="C119" s="90"/>
      <c r="D119" s="111">
        <f t="shared" si="133"/>
        <v>0</v>
      </c>
      <c r="E119" s="2"/>
      <c r="F119" s="2"/>
      <c r="G119" s="87">
        <f t="shared" ref="G119:S119" si="145">IF($F119=G$1,+$B119,0)</f>
        <v>0</v>
      </c>
      <c r="H119" s="87">
        <f t="shared" si="145"/>
        <v>0</v>
      </c>
      <c r="I119" s="87">
        <f t="shared" si="145"/>
        <v>0</v>
      </c>
      <c r="J119" s="87">
        <f t="shared" si="145"/>
        <v>0</v>
      </c>
      <c r="K119" s="87">
        <f t="shared" si="145"/>
        <v>0</v>
      </c>
      <c r="L119" s="87">
        <f t="shared" si="145"/>
        <v>0</v>
      </c>
      <c r="M119" s="87">
        <f t="shared" si="145"/>
        <v>0</v>
      </c>
      <c r="N119" s="87">
        <f t="shared" si="145"/>
        <v>0</v>
      </c>
      <c r="O119" s="87">
        <f t="shared" si="145"/>
        <v>0</v>
      </c>
      <c r="P119" s="87">
        <f t="shared" si="145"/>
        <v>0</v>
      </c>
      <c r="Q119" s="87">
        <f t="shared" si="145"/>
        <v>0</v>
      </c>
      <c r="R119" s="87">
        <f t="shared" si="145"/>
        <v>0</v>
      </c>
      <c r="S119" s="87">
        <f t="shared" si="145"/>
        <v>0</v>
      </c>
      <c r="T119" s="100">
        <f t="shared" si="135"/>
        <v>0</v>
      </c>
      <c r="V119" s="87">
        <f t="shared" si="3"/>
        <v>0</v>
      </c>
    </row>
    <row r="120" spans="1:22" ht="14.25" customHeight="1">
      <c r="A120" s="81"/>
      <c r="B120" s="90"/>
      <c r="D120" s="90">
        <f t="shared" si="133"/>
        <v>0</v>
      </c>
      <c r="E120" s="2"/>
      <c r="F120" s="2"/>
      <c r="G120" s="87">
        <f t="shared" ref="G120:S120" si="146">IF($F120=G$1,+$B120,0)</f>
        <v>0</v>
      </c>
      <c r="H120" s="87">
        <f t="shared" si="146"/>
        <v>0</v>
      </c>
      <c r="I120" s="87">
        <f t="shared" si="146"/>
        <v>0</v>
      </c>
      <c r="J120" s="87">
        <f t="shared" si="146"/>
        <v>0</v>
      </c>
      <c r="K120" s="87">
        <f t="shared" si="146"/>
        <v>0</v>
      </c>
      <c r="L120" s="87">
        <f t="shared" si="146"/>
        <v>0</v>
      </c>
      <c r="M120" s="87">
        <f t="shared" si="146"/>
        <v>0</v>
      </c>
      <c r="N120" s="87">
        <f t="shared" si="146"/>
        <v>0</v>
      </c>
      <c r="O120" s="87">
        <f t="shared" si="146"/>
        <v>0</v>
      </c>
      <c r="P120" s="87">
        <f t="shared" si="146"/>
        <v>0</v>
      </c>
      <c r="Q120" s="87">
        <f t="shared" si="146"/>
        <v>0</v>
      </c>
      <c r="R120" s="87">
        <f t="shared" si="146"/>
        <v>0</v>
      </c>
      <c r="S120" s="87">
        <f t="shared" si="146"/>
        <v>0</v>
      </c>
      <c r="T120" s="100">
        <f t="shared" si="135"/>
        <v>0</v>
      </c>
      <c r="V120" s="87">
        <f t="shared" si="3"/>
        <v>0</v>
      </c>
    </row>
    <row r="121" spans="1:22" ht="14.25" customHeight="1">
      <c r="A121" s="81"/>
      <c r="B121" s="113"/>
      <c r="D121" s="111">
        <f t="shared" si="133"/>
        <v>0</v>
      </c>
      <c r="E121" s="2"/>
      <c r="F121" s="2"/>
      <c r="G121" s="87">
        <f t="shared" ref="G121:S121" si="147">IF($F121=G$1,+$B121,0)</f>
        <v>0</v>
      </c>
      <c r="H121" s="87">
        <f t="shared" si="147"/>
        <v>0</v>
      </c>
      <c r="I121" s="87">
        <f t="shared" si="147"/>
        <v>0</v>
      </c>
      <c r="J121" s="87">
        <f t="shared" si="147"/>
        <v>0</v>
      </c>
      <c r="K121" s="87">
        <f t="shared" si="147"/>
        <v>0</v>
      </c>
      <c r="L121" s="87">
        <f t="shared" si="147"/>
        <v>0</v>
      </c>
      <c r="M121" s="87">
        <f t="shared" si="147"/>
        <v>0</v>
      </c>
      <c r="N121" s="87">
        <f t="shared" si="147"/>
        <v>0</v>
      </c>
      <c r="O121" s="87">
        <f t="shared" si="147"/>
        <v>0</v>
      </c>
      <c r="P121" s="87">
        <f t="shared" si="147"/>
        <v>0</v>
      </c>
      <c r="Q121" s="87">
        <f t="shared" si="147"/>
        <v>0</v>
      </c>
      <c r="R121" s="87">
        <f t="shared" si="147"/>
        <v>0</v>
      </c>
      <c r="S121" s="87">
        <f t="shared" si="147"/>
        <v>0</v>
      </c>
      <c r="T121" s="100">
        <f t="shared" si="135"/>
        <v>0</v>
      </c>
      <c r="V121" s="87">
        <f t="shared" si="3"/>
        <v>0</v>
      </c>
    </row>
    <row r="122" spans="1:22" ht="14.25" customHeight="1">
      <c r="A122" s="81"/>
      <c r="B122" s="90"/>
      <c r="D122" s="90">
        <f t="shared" si="133"/>
        <v>0</v>
      </c>
      <c r="E122" s="2"/>
      <c r="F122" s="2"/>
      <c r="G122" s="87">
        <f t="shared" ref="G122:S122" si="148">IF($F122=G$1,+$B122,0)</f>
        <v>0</v>
      </c>
      <c r="H122" s="87">
        <f t="shared" si="148"/>
        <v>0</v>
      </c>
      <c r="I122" s="87">
        <f t="shared" si="148"/>
        <v>0</v>
      </c>
      <c r="J122" s="87">
        <f t="shared" si="148"/>
        <v>0</v>
      </c>
      <c r="K122" s="87">
        <f t="shared" si="148"/>
        <v>0</v>
      </c>
      <c r="L122" s="87">
        <f t="shared" si="148"/>
        <v>0</v>
      </c>
      <c r="M122" s="87">
        <f t="shared" si="148"/>
        <v>0</v>
      </c>
      <c r="N122" s="87">
        <f t="shared" si="148"/>
        <v>0</v>
      </c>
      <c r="O122" s="87">
        <f t="shared" si="148"/>
        <v>0</v>
      </c>
      <c r="P122" s="87">
        <f t="shared" si="148"/>
        <v>0</v>
      </c>
      <c r="Q122" s="87">
        <f t="shared" si="148"/>
        <v>0</v>
      </c>
      <c r="R122" s="87">
        <f t="shared" si="148"/>
        <v>0</v>
      </c>
      <c r="S122" s="87">
        <f t="shared" si="148"/>
        <v>0</v>
      </c>
      <c r="T122" s="100">
        <f t="shared" si="135"/>
        <v>0</v>
      </c>
      <c r="V122" s="87">
        <f t="shared" si="3"/>
        <v>0</v>
      </c>
    </row>
    <row r="123" spans="1:22" ht="14.25" customHeight="1">
      <c r="A123" s="81"/>
      <c r="B123" s="90"/>
      <c r="C123" s="90"/>
      <c r="D123" s="90">
        <f t="shared" si="133"/>
        <v>0</v>
      </c>
      <c r="E123" s="2"/>
      <c r="F123" s="2"/>
      <c r="G123" s="87">
        <f t="shared" ref="G123:S123" si="149">IF($F123=G$1,+$B123,0)</f>
        <v>0</v>
      </c>
      <c r="H123" s="87">
        <f t="shared" si="149"/>
        <v>0</v>
      </c>
      <c r="I123" s="87">
        <f t="shared" si="149"/>
        <v>0</v>
      </c>
      <c r="J123" s="87">
        <f t="shared" si="149"/>
        <v>0</v>
      </c>
      <c r="K123" s="87">
        <f t="shared" si="149"/>
        <v>0</v>
      </c>
      <c r="L123" s="87">
        <f t="shared" si="149"/>
        <v>0</v>
      </c>
      <c r="M123" s="87">
        <f t="shared" si="149"/>
        <v>0</v>
      </c>
      <c r="N123" s="87">
        <f t="shared" si="149"/>
        <v>0</v>
      </c>
      <c r="O123" s="87">
        <f t="shared" si="149"/>
        <v>0</v>
      </c>
      <c r="P123" s="87">
        <f t="shared" si="149"/>
        <v>0</v>
      </c>
      <c r="Q123" s="87">
        <f t="shared" si="149"/>
        <v>0</v>
      </c>
      <c r="R123" s="87">
        <f t="shared" si="149"/>
        <v>0</v>
      </c>
      <c r="S123" s="87">
        <f t="shared" si="149"/>
        <v>0</v>
      </c>
      <c r="T123" s="100">
        <f t="shared" si="135"/>
        <v>0</v>
      </c>
      <c r="V123" s="87">
        <f t="shared" si="3"/>
        <v>0</v>
      </c>
    </row>
    <row r="124" spans="1:22" ht="17.25" customHeight="1">
      <c r="A124" s="81"/>
      <c r="B124" s="113"/>
      <c r="D124" s="90">
        <f t="shared" si="133"/>
        <v>0</v>
      </c>
      <c r="E124" s="2"/>
      <c r="F124" s="2"/>
      <c r="G124" s="87">
        <f t="shared" ref="G124:S124" si="150">IF($F124=G$1,+$B124,0)</f>
        <v>0</v>
      </c>
      <c r="H124" s="87">
        <f t="shared" si="150"/>
        <v>0</v>
      </c>
      <c r="I124" s="87">
        <f t="shared" si="150"/>
        <v>0</v>
      </c>
      <c r="J124" s="87">
        <f t="shared" si="150"/>
        <v>0</v>
      </c>
      <c r="K124" s="87">
        <f t="shared" si="150"/>
        <v>0</v>
      </c>
      <c r="L124" s="87">
        <f t="shared" si="150"/>
        <v>0</v>
      </c>
      <c r="M124" s="87">
        <f t="shared" si="150"/>
        <v>0</v>
      </c>
      <c r="N124" s="87">
        <f t="shared" si="150"/>
        <v>0</v>
      </c>
      <c r="O124" s="87">
        <f t="shared" si="150"/>
        <v>0</v>
      </c>
      <c r="P124" s="87">
        <f t="shared" si="150"/>
        <v>0</v>
      </c>
      <c r="Q124" s="87">
        <f t="shared" si="150"/>
        <v>0</v>
      </c>
      <c r="R124" s="87">
        <f t="shared" si="150"/>
        <v>0</v>
      </c>
      <c r="S124" s="87">
        <f t="shared" si="150"/>
        <v>0</v>
      </c>
      <c r="T124" s="100">
        <f t="shared" si="135"/>
        <v>0</v>
      </c>
      <c r="V124" s="87">
        <f t="shared" si="3"/>
        <v>0</v>
      </c>
    </row>
    <row r="125" spans="1:22" ht="14.25" customHeight="1">
      <c r="A125" s="81"/>
      <c r="B125" s="100"/>
      <c r="C125" s="113"/>
      <c r="D125" s="90">
        <f t="shared" si="133"/>
        <v>0</v>
      </c>
      <c r="E125" s="2"/>
      <c r="F125" s="2"/>
      <c r="G125" s="87">
        <f t="shared" ref="G125:S125" si="151">IF($F125=G$1,+$B125,0)</f>
        <v>0</v>
      </c>
      <c r="H125" s="87">
        <f t="shared" si="151"/>
        <v>0</v>
      </c>
      <c r="I125" s="87">
        <f t="shared" si="151"/>
        <v>0</v>
      </c>
      <c r="J125" s="87">
        <f t="shared" si="151"/>
        <v>0</v>
      </c>
      <c r="K125" s="87">
        <f t="shared" si="151"/>
        <v>0</v>
      </c>
      <c r="L125" s="87">
        <f t="shared" si="151"/>
        <v>0</v>
      </c>
      <c r="M125" s="87">
        <f t="shared" si="151"/>
        <v>0</v>
      </c>
      <c r="N125" s="87">
        <f t="shared" si="151"/>
        <v>0</v>
      </c>
      <c r="O125" s="87">
        <f t="shared" si="151"/>
        <v>0</v>
      </c>
      <c r="P125" s="87">
        <f t="shared" si="151"/>
        <v>0</v>
      </c>
      <c r="Q125" s="87">
        <f t="shared" si="151"/>
        <v>0</v>
      </c>
      <c r="R125" s="87">
        <f t="shared" si="151"/>
        <v>0</v>
      </c>
      <c r="S125" s="87">
        <f t="shared" si="151"/>
        <v>0</v>
      </c>
      <c r="T125" s="100">
        <f t="shared" si="135"/>
        <v>0</v>
      </c>
      <c r="V125" s="87">
        <f t="shared" si="3"/>
        <v>0</v>
      </c>
    </row>
    <row r="126" spans="1:22" ht="14.25" customHeight="1">
      <c r="A126" s="114" t="s">
        <v>256</v>
      </c>
      <c r="B126" s="105">
        <f t="shared" ref="B126:D126" si="152">SUM(B109:B125)</f>
        <v>17330.330000000002</v>
      </c>
      <c r="C126" s="105">
        <f t="shared" si="152"/>
        <v>3228.82</v>
      </c>
      <c r="D126" s="105">
        <f t="shared" si="152"/>
        <v>20559.150000000001</v>
      </c>
      <c r="E126" s="2"/>
      <c r="F126" s="2"/>
      <c r="G126" s="105">
        <f t="shared" ref="G126:T126" si="153">SUM(G109:G125)</f>
        <v>650.24</v>
      </c>
      <c r="H126" s="105">
        <f t="shared" si="153"/>
        <v>0</v>
      </c>
      <c r="I126" s="105">
        <f t="shared" si="153"/>
        <v>0</v>
      </c>
      <c r="J126" s="105">
        <f t="shared" si="153"/>
        <v>0</v>
      </c>
      <c r="K126" s="105">
        <f t="shared" si="153"/>
        <v>0</v>
      </c>
      <c r="L126" s="105">
        <f t="shared" si="153"/>
        <v>0</v>
      </c>
      <c r="M126" s="105">
        <f t="shared" si="153"/>
        <v>39.85</v>
      </c>
      <c r="N126" s="105">
        <f t="shared" si="153"/>
        <v>16045</v>
      </c>
      <c r="O126" s="105">
        <f t="shared" si="153"/>
        <v>385.24</v>
      </c>
      <c r="P126" s="105">
        <f t="shared" si="153"/>
        <v>210</v>
      </c>
      <c r="Q126" s="105">
        <f t="shared" si="153"/>
        <v>0</v>
      </c>
      <c r="R126" s="105">
        <f t="shared" si="153"/>
        <v>0</v>
      </c>
      <c r="S126" s="105">
        <f t="shared" si="153"/>
        <v>0</v>
      </c>
      <c r="T126" s="105">
        <f t="shared" si="153"/>
        <v>17330.330000000002</v>
      </c>
      <c r="V126" s="87">
        <f t="shared" si="3"/>
        <v>0</v>
      </c>
    </row>
    <row r="127" spans="1:22" ht="14.25" customHeight="1">
      <c r="A127" s="81" t="s">
        <v>378</v>
      </c>
      <c r="B127" s="5">
        <v>139</v>
      </c>
      <c r="C127" s="20"/>
      <c r="D127" s="190">
        <f t="shared" ref="D127:D138" si="154">SUM(B127:C127)</f>
        <v>139</v>
      </c>
      <c r="E127" s="2">
        <v>722771</v>
      </c>
      <c r="F127" s="2">
        <v>5</v>
      </c>
      <c r="G127" s="87">
        <f t="shared" ref="G127:S127" si="155">IF($F127=G$1,+$B127,0)</f>
        <v>0</v>
      </c>
      <c r="H127" s="87">
        <f t="shared" si="155"/>
        <v>0</v>
      </c>
      <c r="I127" s="87">
        <f t="shared" si="155"/>
        <v>0</v>
      </c>
      <c r="J127" s="87">
        <f t="shared" si="155"/>
        <v>0</v>
      </c>
      <c r="K127" s="87">
        <f t="shared" si="155"/>
        <v>139</v>
      </c>
      <c r="L127" s="87">
        <f t="shared" si="155"/>
        <v>0</v>
      </c>
      <c r="M127" s="87">
        <f t="shared" si="155"/>
        <v>0</v>
      </c>
      <c r="N127" s="87">
        <f t="shared" si="155"/>
        <v>0</v>
      </c>
      <c r="O127" s="87">
        <f t="shared" si="155"/>
        <v>0</v>
      </c>
      <c r="P127" s="87">
        <f t="shared" si="155"/>
        <v>0</v>
      </c>
      <c r="Q127" s="87">
        <f t="shared" si="155"/>
        <v>0</v>
      </c>
      <c r="R127" s="87">
        <f t="shared" si="155"/>
        <v>0</v>
      </c>
      <c r="S127" s="87">
        <f t="shared" si="155"/>
        <v>0</v>
      </c>
      <c r="T127" s="100">
        <f t="shared" ref="T127:T138" si="156">SUM(G127:R127)</f>
        <v>139</v>
      </c>
      <c r="V127" s="87">
        <f t="shared" si="3"/>
        <v>0</v>
      </c>
    </row>
    <row r="128" spans="1:22" ht="14.25" customHeight="1">
      <c r="A128" s="81"/>
      <c r="B128" s="87"/>
      <c r="C128" s="90"/>
      <c r="D128" s="111">
        <f t="shared" si="154"/>
        <v>0</v>
      </c>
      <c r="E128" s="91"/>
      <c r="F128" s="91"/>
      <c r="G128" s="87">
        <f t="shared" ref="G128:S128" si="157">IF($F128=G$1,+$B128,0)</f>
        <v>0</v>
      </c>
      <c r="H128" s="87">
        <f t="shared" si="157"/>
        <v>0</v>
      </c>
      <c r="I128" s="87">
        <f t="shared" si="157"/>
        <v>0</v>
      </c>
      <c r="J128" s="87">
        <f t="shared" si="157"/>
        <v>0</v>
      </c>
      <c r="K128" s="87">
        <f t="shared" si="157"/>
        <v>0</v>
      </c>
      <c r="L128" s="87">
        <f t="shared" si="157"/>
        <v>0</v>
      </c>
      <c r="M128" s="87">
        <f t="shared" si="157"/>
        <v>0</v>
      </c>
      <c r="N128" s="87">
        <f t="shared" si="157"/>
        <v>0</v>
      </c>
      <c r="O128" s="87">
        <f t="shared" si="157"/>
        <v>0</v>
      </c>
      <c r="P128" s="87">
        <f t="shared" si="157"/>
        <v>0</v>
      </c>
      <c r="Q128" s="87">
        <f t="shared" si="157"/>
        <v>0</v>
      </c>
      <c r="R128" s="87">
        <f t="shared" si="157"/>
        <v>0</v>
      </c>
      <c r="S128" s="87">
        <f t="shared" si="157"/>
        <v>0</v>
      </c>
      <c r="T128" s="100">
        <f t="shared" si="156"/>
        <v>0</v>
      </c>
      <c r="V128" s="87">
        <f t="shared" si="3"/>
        <v>0</v>
      </c>
    </row>
    <row r="129" spans="1:22" ht="14.25" customHeight="1">
      <c r="A129" s="81" t="s">
        <v>356</v>
      </c>
      <c r="B129" s="87">
        <v>26.25</v>
      </c>
      <c r="C129" s="90"/>
      <c r="D129" s="190">
        <f t="shared" si="154"/>
        <v>26.25</v>
      </c>
      <c r="E129" s="2" t="s">
        <v>365</v>
      </c>
      <c r="F129" s="2">
        <v>1</v>
      </c>
      <c r="G129" s="87">
        <f t="shared" ref="G129:S129" si="158">IF($F129=G$1,+$B129,0)</f>
        <v>26.25</v>
      </c>
      <c r="H129" s="87">
        <f t="shared" si="158"/>
        <v>0</v>
      </c>
      <c r="I129" s="87">
        <f t="shared" si="158"/>
        <v>0</v>
      </c>
      <c r="J129" s="87">
        <f t="shared" si="158"/>
        <v>0</v>
      </c>
      <c r="K129" s="87">
        <f t="shared" si="158"/>
        <v>0</v>
      </c>
      <c r="L129" s="87">
        <f t="shared" si="158"/>
        <v>0</v>
      </c>
      <c r="M129" s="87">
        <f t="shared" si="158"/>
        <v>0</v>
      </c>
      <c r="N129" s="87">
        <f t="shared" si="158"/>
        <v>0</v>
      </c>
      <c r="O129" s="87">
        <f t="shared" si="158"/>
        <v>0</v>
      </c>
      <c r="P129" s="87">
        <f t="shared" si="158"/>
        <v>0</v>
      </c>
      <c r="Q129" s="87">
        <f t="shared" si="158"/>
        <v>0</v>
      </c>
      <c r="R129" s="87">
        <f t="shared" si="158"/>
        <v>0</v>
      </c>
      <c r="S129" s="87">
        <f t="shared" si="158"/>
        <v>0</v>
      </c>
      <c r="T129" s="100">
        <f t="shared" si="156"/>
        <v>26.25</v>
      </c>
      <c r="V129" s="87">
        <f t="shared" si="3"/>
        <v>0</v>
      </c>
    </row>
    <row r="130" spans="1:22" ht="14.25" customHeight="1">
      <c r="A130" s="81" t="s">
        <v>379</v>
      </c>
      <c r="B130" s="87">
        <v>39.85</v>
      </c>
      <c r="C130" s="90">
        <v>7.97</v>
      </c>
      <c r="D130" s="111">
        <f t="shared" si="154"/>
        <v>47.82</v>
      </c>
      <c r="E130" s="2">
        <v>722773</v>
      </c>
      <c r="F130" s="2">
        <v>7</v>
      </c>
      <c r="G130" s="87">
        <f t="shared" ref="G130:S130" si="159">IF($F130=G$1,+$B130,0)</f>
        <v>0</v>
      </c>
      <c r="H130" s="87">
        <f t="shared" si="159"/>
        <v>0</v>
      </c>
      <c r="I130" s="87">
        <f t="shared" si="159"/>
        <v>0</v>
      </c>
      <c r="J130" s="87">
        <f t="shared" si="159"/>
        <v>0</v>
      </c>
      <c r="K130" s="87">
        <f t="shared" si="159"/>
        <v>0</v>
      </c>
      <c r="L130" s="87">
        <f t="shared" si="159"/>
        <v>0</v>
      </c>
      <c r="M130" s="87">
        <f t="shared" si="159"/>
        <v>39.85</v>
      </c>
      <c r="N130" s="87">
        <f t="shared" si="159"/>
        <v>0</v>
      </c>
      <c r="O130" s="87">
        <f t="shared" si="159"/>
        <v>0</v>
      </c>
      <c r="P130" s="87">
        <f t="shared" si="159"/>
        <v>0</v>
      </c>
      <c r="Q130" s="87">
        <f t="shared" si="159"/>
        <v>0</v>
      </c>
      <c r="R130" s="87">
        <f t="shared" si="159"/>
        <v>0</v>
      </c>
      <c r="S130" s="87">
        <f t="shared" si="159"/>
        <v>0</v>
      </c>
      <c r="T130" s="100">
        <f t="shared" si="156"/>
        <v>39.85</v>
      </c>
      <c r="V130" s="87">
        <f t="shared" si="3"/>
        <v>0</v>
      </c>
    </row>
    <row r="131" spans="1:22" ht="14.25" customHeight="1">
      <c r="A131" s="81" t="s">
        <v>380</v>
      </c>
      <c r="B131" s="87">
        <v>171.28</v>
      </c>
      <c r="C131" s="90"/>
      <c r="D131" s="111">
        <f t="shared" si="154"/>
        <v>171.28</v>
      </c>
      <c r="E131" s="2">
        <v>722774</v>
      </c>
      <c r="F131" s="2">
        <v>5</v>
      </c>
      <c r="G131" s="87">
        <f t="shared" ref="G131:S131" si="160">IF($F131=G$1,+$B131,0)</f>
        <v>0</v>
      </c>
      <c r="H131" s="87">
        <f t="shared" si="160"/>
        <v>0</v>
      </c>
      <c r="I131" s="87">
        <f t="shared" si="160"/>
        <v>0</v>
      </c>
      <c r="J131" s="87">
        <f t="shared" si="160"/>
        <v>0</v>
      </c>
      <c r="K131" s="87">
        <f t="shared" si="160"/>
        <v>171.28</v>
      </c>
      <c r="L131" s="87">
        <f t="shared" si="160"/>
        <v>0</v>
      </c>
      <c r="M131" s="87">
        <f t="shared" si="160"/>
        <v>0</v>
      </c>
      <c r="N131" s="87">
        <f t="shared" si="160"/>
        <v>0</v>
      </c>
      <c r="O131" s="87">
        <f t="shared" si="160"/>
        <v>0</v>
      </c>
      <c r="P131" s="87">
        <f t="shared" si="160"/>
        <v>0</v>
      </c>
      <c r="Q131" s="87">
        <f t="shared" si="160"/>
        <v>0</v>
      </c>
      <c r="R131" s="87">
        <f t="shared" si="160"/>
        <v>0</v>
      </c>
      <c r="S131" s="87">
        <f t="shared" si="160"/>
        <v>0</v>
      </c>
      <c r="T131" s="100">
        <f t="shared" si="156"/>
        <v>171.28</v>
      </c>
      <c r="V131" s="87">
        <f t="shared" si="3"/>
        <v>0</v>
      </c>
    </row>
    <row r="132" spans="1:22" ht="14.25" customHeight="1">
      <c r="A132" s="81" t="s">
        <v>381</v>
      </c>
      <c r="B132" s="87">
        <v>100</v>
      </c>
      <c r="C132" s="90"/>
      <c r="D132" s="90">
        <f t="shared" si="154"/>
        <v>100</v>
      </c>
      <c r="E132" s="2">
        <v>722775</v>
      </c>
      <c r="F132" s="2">
        <v>5</v>
      </c>
      <c r="G132" s="87">
        <f t="shared" ref="G132:S132" si="161">IF($F132=G$1,+$B132,0)</f>
        <v>0</v>
      </c>
      <c r="H132" s="87">
        <f t="shared" si="161"/>
        <v>0</v>
      </c>
      <c r="I132" s="87">
        <f t="shared" si="161"/>
        <v>0</v>
      </c>
      <c r="J132" s="87">
        <f t="shared" si="161"/>
        <v>0</v>
      </c>
      <c r="K132" s="87">
        <f t="shared" si="161"/>
        <v>100</v>
      </c>
      <c r="L132" s="87">
        <f t="shared" si="161"/>
        <v>0</v>
      </c>
      <c r="M132" s="87">
        <f t="shared" si="161"/>
        <v>0</v>
      </c>
      <c r="N132" s="87">
        <f t="shared" si="161"/>
        <v>0</v>
      </c>
      <c r="O132" s="87">
        <f t="shared" si="161"/>
        <v>0</v>
      </c>
      <c r="P132" s="87">
        <f t="shared" si="161"/>
        <v>0</v>
      </c>
      <c r="Q132" s="87">
        <f t="shared" si="161"/>
        <v>0</v>
      </c>
      <c r="R132" s="87">
        <f t="shared" si="161"/>
        <v>0</v>
      </c>
      <c r="S132" s="87">
        <f t="shared" si="161"/>
        <v>0</v>
      </c>
      <c r="T132" s="100">
        <f t="shared" si="156"/>
        <v>100</v>
      </c>
      <c r="V132" s="87">
        <f t="shared" si="3"/>
        <v>0</v>
      </c>
    </row>
    <row r="133" spans="1:22" ht="14.25" customHeight="1">
      <c r="A133" s="81" t="s">
        <v>382</v>
      </c>
      <c r="B133" s="87">
        <v>310.92</v>
      </c>
      <c r="C133" s="90"/>
      <c r="D133" s="111">
        <f t="shared" si="154"/>
        <v>310.92</v>
      </c>
      <c r="E133" s="2">
        <v>722772</v>
      </c>
      <c r="F133" s="2">
        <v>6</v>
      </c>
      <c r="G133" s="87">
        <f t="shared" ref="G133:S133" si="162">IF($F133=G$1,+$B133,0)</f>
        <v>0</v>
      </c>
      <c r="H133" s="87">
        <f t="shared" si="162"/>
        <v>0</v>
      </c>
      <c r="I133" s="87">
        <f t="shared" si="162"/>
        <v>0</v>
      </c>
      <c r="J133" s="87">
        <f t="shared" si="162"/>
        <v>0</v>
      </c>
      <c r="K133" s="87">
        <f t="shared" si="162"/>
        <v>0</v>
      </c>
      <c r="L133" s="87">
        <f t="shared" si="162"/>
        <v>310.92</v>
      </c>
      <c r="M133" s="87">
        <f t="shared" si="162"/>
        <v>0</v>
      </c>
      <c r="N133" s="87">
        <f t="shared" si="162"/>
        <v>0</v>
      </c>
      <c r="O133" s="87">
        <f t="shared" si="162"/>
        <v>0</v>
      </c>
      <c r="P133" s="87">
        <f t="shared" si="162"/>
        <v>0</v>
      </c>
      <c r="Q133" s="87">
        <f t="shared" si="162"/>
        <v>0</v>
      </c>
      <c r="R133" s="87">
        <f t="shared" si="162"/>
        <v>0</v>
      </c>
      <c r="S133" s="87">
        <f t="shared" si="162"/>
        <v>0</v>
      </c>
      <c r="T133" s="100">
        <f t="shared" si="156"/>
        <v>310.92</v>
      </c>
      <c r="V133" s="87">
        <f t="shared" si="3"/>
        <v>0</v>
      </c>
    </row>
    <row r="134" spans="1:22" ht="14.25" customHeight="1">
      <c r="A134" s="81"/>
      <c r="B134" s="87"/>
      <c r="C134" s="90"/>
      <c r="D134" s="90">
        <f t="shared" si="154"/>
        <v>0</v>
      </c>
      <c r="E134" s="2"/>
      <c r="F134" s="2"/>
      <c r="G134" s="87">
        <f t="shared" ref="G134:S134" si="163">IF($F134=G$1,+$B134,0)</f>
        <v>0</v>
      </c>
      <c r="H134" s="87">
        <f t="shared" si="163"/>
        <v>0</v>
      </c>
      <c r="I134" s="87">
        <f t="shared" si="163"/>
        <v>0</v>
      </c>
      <c r="J134" s="87">
        <f t="shared" si="163"/>
        <v>0</v>
      </c>
      <c r="K134" s="87">
        <f t="shared" si="163"/>
        <v>0</v>
      </c>
      <c r="L134" s="87">
        <f t="shared" si="163"/>
        <v>0</v>
      </c>
      <c r="M134" s="87">
        <f t="shared" si="163"/>
        <v>0</v>
      </c>
      <c r="N134" s="87">
        <f t="shared" si="163"/>
        <v>0</v>
      </c>
      <c r="O134" s="87">
        <f t="shared" si="163"/>
        <v>0</v>
      </c>
      <c r="P134" s="87">
        <f t="shared" si="163"/>
        <v>0</v>
      </c>
      <c r="Q134" s="87">
        <f t="shared" si="163"/>
        <v>0</v>
      </c>
      <c r="R134" s="87">
        <f t="shared" si="163"/>
        <v>0</v>
      </c>
      <c r="S134" s="87">
        <f t="shared" si="163"/>
        <v>0</v>
      </c>
      <c r="T134" s="100">
        <f t="shared" si="156"/>
        <v>0</v>
      </c>
      <c r="V134" s="87">
        <f t="shared" si="3"/>
        <v>0</v>
      </c>
    </row>
    <row r="135" spans="1:22" ht="14.25" customHeight="1">
      <c r="A135" s="81"/>
      <c r="B135" s="87"/>
      <c r="C135" s="90"/>
      <c r="D135" s="90">
        <f t="shared" si="154"/>
        <v>0</v>
      </c>
      <c r="E135" s="2"/>
      <c r="F135" s="2"/>
      <c r="G135" s="87">
        <f t="shared" ref="G135:S135" si="164">IF($F135=G$1,+$B135,0)</f>
        <v>0</v>
      </c>
      <c r="H135" s="87">
        <f t="shared" si="164"/>
        <v>0</v>
      </c>
      <c r="I135" s="87">
        <f t="shared" si="164"/>
        <v>0</v>
      </c>
      <c r="J135" s="87">
        <f t="shared" si="164"/>
        <v>0</v>
      </c>
      <c r="K135" s="87">
        <f t="shared" si="164"/>
        <v>0</v>
      </c>
      <c r="L135" s="87">
        <f t="shared" si="164"/>
        <v>0</v>
      </c>
      <c r="M135" s="87">
        <f t="shared" si="164"/>
        <v>0</v>
      </c>
      <c r="N135" s="87">
        <f t="shared" si="164"/>
        <v>0</v>
      </c>
      <c r="O135" s="87">
        <f t="shared" si="164"/>
        <v>0</v>
      </c>
      <c r="P135" s="87">
        <f t="shared" si="164"/>
        <v>0</v>
      </c>
      <c r="Q135" s="87">
        <f t="shared" si="164"/>
        <v>0</v>
      </c>
      <c r="R135" s="87">
        <f t="shared" si="164"/>
        <v>0</v>
      </c>
      <c r="S135" s="87">
        <f t="shared" si="164"/>
        <v>0</v>
      </c>
      <c r="T135" s="100">
        <f t="shared" si="156"/>
        <v>0</v>
      </c>
      <c r="V135" s="87">
        <f t="shared" si="3"/>
        <v>0</v>
      </c>
    </row>
    <row r="136" spans="1:22" ht="14.25" customHeight="1">
      <c r="A136" s="81"/>
      <c r="B136" s="87"/>
      <c r="C136" s="90"/>
      <c r="D136" s="90">
        <f t="shared" si="154"/>
        <v>0</v>
      </c>
      <c r="E136" s="2"/>
      <c r="F136" s="2"/>
      <c r="G136" s="87">
        <f t="shared" ref="G136:S136" si="165">IF($F136=G$1,+$B136,0)</f>
        <v>0</v>
      </c>
      <c r="H136" s="87">
        <f t="shared" si="165"/>
        <v>0</v>
      </c>
      <c r="I136" s="87">
        <f t="shared" si="165"/>
        <v>0</v>
      </c>
      <c r="J136" s="87">
        <f t="shared" si="165"/>
        <v>0</v>
      </c>
      <c r="K136" s="87">
        <f t="shared" si="165"/>
        <v>0</v>
      </c>
      <c r="L136" s="87">
        <f t="shared" si="165"/>
        <v>0</v>
      </c>
      <c r="M136" s="87">
        <f t="shared" si="165"/>
        <v>0</v>
      </c>
      <c r="N136" s="87">
        <f t="shared" si="165"/>
        <v>0</v>
      </c>
      <c r="O136" s="87">
        <f t="shared" si="165"/>
        <v>0</v>
      </c>
      <c r="P136" s="87">
        <f t="shared" si="165"/>
        <v>0</v>
      </c>
      <c r="Q136" s="87">
        <f t="shared" si="165"/>
        <v>0</v>
      </c>
      <c r="R136" s="87">
        <f t="shared" si="165"/>
        <v>0</v>
      </c>
      <c r="S136" s="87">
        <f t="shared" si="165"/>
        <v>0</v>
      </c>
      <c r="T136" s="100">
        <f t="shared" si="156"/>
        <v>0</v>
      </c>
      <c r="V136" s="87">
        <f t="shared" si="3"/>
        <v>0</v>
      </c>
    </row>
    <row r="137" spans="1:22" ht="14.25" customHeight="1">
      <c r="A137" s="81"/>
      <c r="B137" s="87"/>
      <c r="C137" s="90"/>
      <c r="D137" s="90">
        <f t="shared" si="154"/>
        <v>0</v>
      </c>
      <c r="E137" s="2"/>
      <c r="F137" s="2"/>
      <c r="G137" s="87">
        <f t="shared" ref="G137:S137" si="166">IF($F137=G$1,+$B137,0)</f>
        <v>0</v>
      </c>
      <c r="H137" s="87">
        <f t="shared" si="166"/>
        <v>0</v>
      </c>
      <c r="I137" s="87">
        <f t="shared" si="166"/>
        <v>0</v>
      </c>
      <c r="J137" s="87">
        <f t="shared" si="166"/>
        <v>0</v>
      </c>
      <c r="K137" s="87">
        <f t="shared" si="166"/>
        <v>0</v>
      </c>
      <c r="L137" s="87">
        <f t="shared" si="166"/>
        <v>0</v>
      </c>
      <c r="M137" s="87">
        <f t="shared" si="166"/>
        <v>0</v>
      </c>
      <c r="N137" s="87">
        <f t="shared" si="166"/>
        <v>0</v>
      </c>
      <c r="O137" s="87">
        <f t="shared" si="166"/>
        <v>0</v>
      </c>
      <c r="P137" s="87">
        <f t="shared" si="166"/>
        <v>0</v>
      </c>
      <c r="Q137" s="87">
        <f t="shared" si="166"/>
        <v>0</v>
      </c>
      <c r="R137" s="87">
        <f t="shared" si="166"/>
        <v>0</v>
      </c>
      <c r="S137" s="87">
        <f t="shared" si="166"/>
        <v>0</v>
      </c>
      <c r="T137" s="100">
        <f t="shared" si="156"/>
        <v>0</v>
      </c>
      <c r="V137" s="87">
        <f t="shared" si="3"/>
        <v>0</v>
      </c>
    </row>
    <row r="138" spans="1:22" ht="14.25" customHeight="1">
      <c r="A138" s="81"/>
      <c r="B138" s="87"/>
      <c r="C138" s="90"/>
      <c r="D138" s="90">
        <f t="shared" si="154"/>
        <v>0</v>
      </c>
      <c r="E138" s="2"/>
      <c r="F138" s="2"/>
      <c r="G138" s="87">
        <f t="shared" ref="G138:S138" si="167">IF($F138=G$1,+$B138,0)</f>
        <v>0</v>
      </c>
      <c r="H138" s="87">
        <f t="shared" si="167"/>
        <v>0</v>
      </c>
      <c r="I138" s="87">
        <f t="shared" si="167"/>
        <v>0</v>
      </c>
      <c r="J138" s="87">
        <f t="shared" si="167"/>
        <v>0</v>
      </c>
      <c r="K138" s="87">
        <f t="shared" si="167"/>
        <v>0</v>
      </c>
      <c r="L138" s="87">
        <f t="shared" si="167"/>
        <v>0</v>
      </c>
      <c r="M138" s="87">
        <f t="shared" si="167"/>
        <v>0</v>
      </c>
      <c r="N138" s="87">
        <f t="shared" si="167"/>
        <v>0</v>
      </c>
      <c r="O138" s="87">
        <f t="shared" si="167"/>
        <v>0</v>
      </c>
      <c r="P138" s="87">
        <f t="shared" si="167"/>
        <v>0</v>
      </c>
      <c r="Q138" s="87">
        <f t="shared" si="167"/>
        <v>0</v>
      </c>
      <c r="R138" s="87">
        <f t="shared" si="167"/>
        <v>0</v>
      </c>
      <c r="S138" s="87">
        <f t="shared" si="167"/>
        <v>0</v>
      </c>
      <c r="T138" s="100">
        <f t="shared" si="156"/>
        <v>0</v>
      </c>
      <c r="V138" s="87">
        <f t="shared" si="3"/>
        <v>0</v>
      </c>
    </row>
    <row r="139" spans="1:22" ht="14.25" customHeight="1">
      <c r="A139" s="114" t="s">
        <v>259</v>
      </c>
      <c r="B139" s="125">
        <f t="shared" ref="B139:D139" si="168">SUM(B127:B138)</f>
        <v>787.3</v>
      </c>
      <c r="C139" s="125">
        <f t="shared" si="168"/>
        <v>7.97</v>
      </c>
      <c r="D139" s="125">
        <f t="shared" si="168"/>
        <v>795.27</v>
      </c>
      <c r="E139" s="2"/>
      <c r="F139" s="2"/>
      <c r="G139" s="125">
        <f t="shared" ref="G139:T139" si="169">SUM(G127:G138)</f>
        <v>26.25</v>
      </c>
      <c r="H139" s="125">
        <f t="shared" si="169"/>
        <v>0</v>
      </c>
      <c r="I139" s="125">
        <f t="shared" si="169"/>
        <v>0</v>
      </c>
      <c r="J139" s="125">
        <f t="shared" si="169"/>
        <v>0</v>
      </c>
      <c r="K139" s="125">
        <f t="shared" si="169"/>
        <v>410.28</v>
      </c>
      <c r="L139" s="125">
        <f t="shared" si="169"/>
        <v>310.92</v>
      </c>
      <c r="M139" s="125">
        <f t="shared" si="169"/>
        <v>39.85</v>
      </c>
      <c r="N139" s="125">
        <f t="shared" si="169"/>
        <v>0</v>
      </c>
      <c r="O139" s="125">
        <f t="shared" si="169"/>
        <v>0</v>
      </c>
      <c r="P139" s="125">
        <f t="shared" si="169"/>
        <v>0</v>
      </c>
      <c r="Q139" s="125">
        <f t="shared" si="169"/>
        <v>0</v>
      </c>
      <c r="R139" s="125">
        <f t="shared" si="169"/>
        <v>0</v>
      </c>
      <c r="S139" s="125">
        <f t="shared" si="169"/>
        <v>0</v>
      </c>
      <c r="T139" s="125">
        <f t="shared" si="169"/>
        <v>787.3</v>
      </c>
      <c r="V139" s="87">
        <f t="shared" si="3"/>
        <v>0</v>
      </c>
    </row>
    <row r="140" spans="1:22" ht="14.25" customHeight="1">
      <c r="A140" s="81" t="s">
        <v>356</v>
      </c>
      <c r="B140" s="5">
        <v>28.26</v>
      </c>
      <c r="D140" s="193">
        <f t="shared" ref="D140:D143" si="170">SUM(B140:C140)</f>
        <v>28.26</v>
      </c>
      <c r="E140" s="2" t="s">
        <v>365</v>
      </c>
      <c r="F140" s="2">
        <v>1</v>
      </c>
      <c r="G140" s="87">
        <f t="shared" ref="G140:S140" si="171">IF($F140=G$1,+$B140,0)</f>
        <v>28.26</v>
      </c>
      <c r="H140" s="87">
        <f t="shared" si="171"/>
        <v>0</v>
      </c>
      <c r="I140" s="87">
        <f t="shared" si="171"/>
        <v>0</v>
      </c>
      <c r="J140" s="87">
        <f t="shared" si="171"/>
        <v>0</v>
      </c>
      <c r="K140" s="87">
        <f t="shared" si="171"/>
        <v>0</v>
      </c>
      <c r="L140" s="87">
        <f t="shared" si="171"/>
        <v>0</v>
      </c>
      <c r="M140" s="87">
        <f t="shared" si="171"/>
        <v>0</v>
      </c>
      <c r="N140" s="87">
        <f t="shared" si="171"/>
        <v>0</v>
      </c>
      <c r="O140" s="87">
        <f t="shared" si="171"/>
        <v>0</v>
      </c>
      <c r="P140" s="87">
        <f t="shared" si="171"/>
        <v>0</v>
      </c>
      <c r="Q140" s="87">
        <f t="shared" si="171"/>
        <v>0</v>
      </c>
      <c r="R140" s="87">
        <f t="shared" si="171"/>
        <v>0</v>
      </c>
      <c r="S140" s="87">
        <f t="shared" si="171"/>
        <v>0</v>
      </c>
      <c r="T140" s="100">
        <f t="shared" ref="T140:T149" si="172">SUM(G140:R140)</f>
        <v>28.26</v>
      </c>
      <c r="V140" s="87">
        <f t="shared" si="3"/>
        <v>0</v>
      </c>
    </row>
    <row r="141" spans="1:22" ht="14.25" customHeight="1">
      <c r="A141" s="81" t="s">
        <v>379</v>
      </c>
      <c r="B141" s="87">
        <v>39.85</v>
      </c>
      <c r="C141" s="5">
        <v>7.97</v>
      </c>
      <c r="D141" s="193">
        <f t="shared" si="170"/>
        <v>47.82</v>
      </c>
      <c r="E141" s="2">
        <v>722776</v>
      </c>
      <c r="F141" s="91">
        <v>7</v>
      </c>
      <c r="G141" s="87">
        <f t="shared" ref="G141:S141" si="173">IF($F141=G$1,+$B141,0)</f>
        <v>0</v>
      </c>
      <c r="H141" s="87">
        <f t="shared" si="173"/>
        <v>0</v>
      </c>
      <c r="I141" s="87">
        <f t="shared" si="173"/>
        <v>0</v>
      </c>
      <c r="J141" s="87">
        <f t="shared" si="173"/>
        <v>0</v>
      </c>
      <c r="K141" s="87">
        <f t="shared" si="173"/>
        <v>0</v>
      </c>
      <c r="L141" s="87">
        <f t="shared" si="173"/>
        <v>0</v>
      </c>
      <c r="M141" s="87">
        <f t="shared" si="173"/>
        <v>39.85</v>
      </c>
      <c r="N141" s="87">
        <f t="shared" si="173"/>
        <v>0</v>
      </c>
      <c r="O141" s="87">
        <f t="shared" si="173"/>
        <v>0</v>
      </c>
      <c r="P141" s="87">
        <f t="shared" si="173"/>
        <v>0</v>
      </c>
      <c r="Q141" s="87">
        <f t="shared" si="173"/>
        <v>0</v>
      </c>
      <c r="R141" s="87">
        <f t="shared" si="173"/>
        <v>0</v>
      </c>
      <c r="S141" s="87">
        <f t="shared" si="173"/>
        <v>0</v>
      </c>
      <c r="T141" s="100">
        <f t="shared" si="172"/>
        <v>39.85</v>
      </c>
      <c r="V141" s="87">
        <f t="shared" si="3"/>
        <v>0</v>
      </c>
    </row>
    <row r="142" spans="1:22" ht="14.25" customHeight="1">
      <c r="A142" s="81" t="s">
        <v>352</v>
      </c>
      <c r="B142" s="87">
        <v>48</v>
      </c>
      <c r="C142" s="20"/>
      <c r="D142" s="194">
        <f t="shared" si="170"/>
        <v>48</v>
      </c>
      <c r="E142" s="2">
        <v>722777</v>
      </c>
      <c r="F142" s="2">
        <v>9</v>
      </c>
      <c r="G142" s="87">
        <f t="shared" ref="G142:S142" si="174">IF($F142=G$1,+$B142,0)</f>
        <v>0</v>
      </c>
      <c r="H142" s="87">
        <f t="shared" si="174"/>
        <v>0</v>
      </c>
      <c r="I142" s="87">
        <f t="shared" si="174"/>
        <v>0</v>
      </c>
      <c r="J142" s="87">
        <f t="shared" si="174"/>
        <v>0</v>
      </c>
      <c r="K142" s="87">
        <f t="shared" si="174"/>
        <v>0</v>
      </c>
      <c r="L142" s="87">
        <f t="shared" si="174"/>
        <v>0</v>
      </c>
      <c r="M142" s="87">
        <f t="shared" si="174"/>
        <v>0</v>
      </c>
      <c r="N142" s="87">
        <f t="shared" si="174"/>
        <v>0</v>
      </c>
      <c r="O142" s="87">
        <f t="shared" si="174"/>
        <v>48</v>
      </c>
      <c r="P142" s="87">
        <f t="shared" si="174"/>
        <v>0</v>
      </c>
      <c r="Q142" s="87">
        <f t="shared" si="174"/>
        <v>0</v>
      </c>
      <c r="R142" s="87">
        <f t="shared" si="174"/>
        <v>0</v>
      </c>
      <c r="S142" s="87">
        <f t="shared" si="174"/>
        <v>0</v>
      </c>
      <c r="T142" s="100">
        <f t="shared" si="172"/>
        <v>48</v>
      </c>
      <c r="V142" s="87">
        <f t="shared" si="3"/>
        <v>0</v>
      </c>
    </row>
    <row r="143" spans="1:22" ht="13.5" customHeight="1">
      <c r="A143" s="81" t="s">
        <v>383</v>
      </c>
      <c r="B143" s="87">
        <v>90</v>
      </c>
      <c r="C143" s="20">
        <v>18</v>
      </c>
      <c r="D143" s="194">
        <f t="shared" si="170"/>
        <v>108</v>
      </c>
      <c r="E143" s="2">
        <v>722778</v>
      </c>
      <c r="F143" s="2">
        <v>3</v>
      </c>
      <c r="G143" s="87">
        <f t="shared" ref="G143:S143" si="175">IF($F143=G$1,+$B143,0)</f>
        <v>0</v>
      </c>
      <c r="H143" s="87">
        <f t="shared" si="175"/>
        <v>0</v>
      </c>
      <c r="I143" s="87">
        <f t="shared" si="175"/>
        <v>90</v>
      </c>
      <c r="J143" s="87">
        <f t="shared" si="175"/>
        <v>0</v>
      </c>
      <c r="K143" s="87">
        <f t="shared" si="175"/>
        <v>0</v>
      </c>
      <c r="L143" s="87">
        <f t="shared" si="175"/>
        <v>0</v>
      </c>
      <c r="M143" s="87">
        <f t="shared" si="175"/>
        <v>0</v>
      </c>
      <c r="N143" s="87">
        <f t="shared" si="175"/>
        <v>0</v>
      </c>
      <c r="O143" s="87">
        <f t="shared" si="175"/>
        <v>0</v>
      </c>
      <c r="P143" s="87">
        <f t="shared" si="175"/>
        <v>0</v>
      </c>
      <c r="Q143" s="87">
        <f t="shared" si="175"/>
        <v>0</v>
      </c>
      <c r="R143" s="87">
        <f t="shared" si="175"/>
        <v>0</v>
      </c>
      <c r="S143" s="87">
        <f t="shared" si="175"/>
        <v>0</v>
      </c>
      <c r="T143" s="100">
        <f t="shared" si="172"/>
        <v>90</v>
      </c>
      <c r="V143" s="87">
        <f t="shared" si="3"/>
        <v>0</v>
      </c>
    </row>
    <row r="144" spans="1:22" ht="13.5" customHeight="1">
      <c r="A144" s="81" t="s">
        <v>384</v>
      </c>
      <c r="B144" s="87">
        <v>332.81</v>
      </c>
      <c r="C144" s="87"/>
      <c r="D144" s="194">
        <v>332.81</v>
      </c>
      <c r="E144" s="2">
        <v>722780</v>
      </c>
      <c r="F144" s="2">
        <v>1</v>
      </c>
      <c r="G144" s="87">
        <f t="shared" ref="G144:S144" si="176">IF($F144=G$1,+$B144,0)</f>
        <v>332.81</v>
      </c>
      <c r="H144" s="87">
        <f t="shared" si="176"/>
        <v>0</v>
      </c>
      <c r="I144" s="87">
        <f t="shared" si="176"/>
        <v>0</v>
      </c>
      <c r="J144" s="87">
        <f t="shared" si="176"/>
        <v>0</v>
      </c>
      <c r="K144" s="87">
        <f t="shared" si="176"/>
        <v>0</v>
      </c>
      <c r="L144" s="87">
        <f t="shared" si="176"/>
        <v>0</v>
      </c>
      <c r="M144" s="87">
        <f t="shared" si="176"/>
        <v>0</v>
      </c>
      <c r="N144" s="87">
        <f t="shared" si="176"/>
        <v>0</v>
      </c>
      <c r="O144" s="87">
        <f t="shared" si="176"/>
        <v>0</v>
      </c>
      <c r="P144" s="87">
        <f t="shared" si="176"/>
        <v>0</v>
      </c>
      <c r="Q144" s="87">
        <f t="shared" si="176"/>
        <v>0</v>
      </c>
      <c r="R144" s="87">
        <f t="shared" si="176"/>
        <v>0</v>
      </c>
      <c r="S144" s="87">
        <f t="shared" si="176"/>
        <v>0</v>
      </c>
      <c r="T144" s="100">
        <f t="shared" si="172"/>
        <v>332.81</v>
      </c>
      <c r="V144" s="87">
        <f t="shared" si="3"/>
        <v>0</v>
      </c>
    </row>
    <row r="145" spans="1:22" ht="13.5" customHeight="1">
      <c r="A145" s="81" t="s">
        <v>385</v>
      </c>
      <c r="B145" s="87">
        <v>260</v>
      </c>
      <c r="C145" s="87"/>
      <c r="D145" s="194">
        <f t="shared" ref="D145:D149" si="177">SUM(B145:C145)</f>
        <v>260</v>
      </c>
      <c r="E145" s="2">
        <v>722781</v>
      </c>
      <c r="F145" s="2">
        <v>9</v>
      </c>
      <c r="G145" s="87">
        <f t="shared" ref="G145:S145" si="178">IF($F145=G$1,+$B145,0)</f>
        <v>0</v>
      </c>
      <c r="H145" s="87">
        <f t="shared" si="178"/>
        <v>0</v>
      </c>
      <c r="I145" s="87">
        <f t="shared" si="178"/>
        <v>0</v>
      </c>
      <c r="J145" s="87">
        <f t="shared" si="178"/>
        <v>0</v>
      </c>
      <c r="K145" s="87">
        <f t="shared" si="178"/>
        <v>0</v>
      </c>
      <c r="L145" s="87">
        <f t="shared" si="178"/>
        <v>0</v>
      </c>
      <c r="M145" s="87">
        <f t="shared" si="178"/>
        <v>0</v>
      </c>
      <c r="N145" s="87">
        <f t="shared" si="178"/>
        <v>0</v>
      </c>
      <c r="O145" s="87">
        <f t="shared" si="178"/>
        <v>260</v>
      </c>
      <c r="P145" s="87">
        <f t="shared" si="178"/>
        <v>0</v>
      </c>
      <c r="Q145" s="87">
        <f t="shared" si="178"/>
        <v>0</v>
      </c>
      <c r="R145" s="87">
        <f t="shared" si="178"/>
        <v>0</v>
      </c>
      <c r="S145" s="87">
        <f t="shared" si="178"/>
        <v>0</v>
      </c>
      <c r="T145" s="100">
        <f t="shared" si="172"/>
        <v>260</v>
      </c>
      <c r="V145" s="87">
        <f t="shared" si="3"/>
        <v>0</v>
      </c>
    </row>
    <row r="146" spans="1:22" ht="13.5" customHeight="1">
      <c r="A146" s="81" t="s">
        <v>386</v>
      </c>
      <c r="B146" s="87">
        <v>165</v>
      </c>
      <c r="C146" s="87">
        <v>33</v>
      </c>
      <c r="D146" s="194">
        <f t="shared" si="177"/>
        <v>198</v>
      </c>
      <c r="E146" s="2">
        <v>722779</v>
      </c>
      <c r="F146" s="2">
        <v>3</v>
      </c>
      <c r="G146" s="87">
        <f t="shared" ref="G146:S146" si="179">IF($F146=G$1,+$B146,0)</f>
        <v>0</v>
      </c>
      <c r="H146" s="87">
        <f t="shared" si="179"/>
        <v>0</v>
      </c>
      <c r="I146" s="87">
        <f t="shared" si="179"/>
        <v>165</v>
      </c>
      <c r="J146" s="87">
        <f t="shared" si="179"/>
        <v>0</v>
      </c>
      <c r="K146" s="87">
        <f t="shared" si="179"/>
        <v>0</v>
      </c>
      <c r="L146" s="87">
        <f t="shared" si="179"/>
        <v>0</v>
      </c>
      <c r="M146" s="87">
        <f t="shared" si="179"/>
        <v>0</v>
      </c>
      <c r="N146" s="87">
        <f t="shared" si="179"/>
        <v>0</v>
      </c>
      <c r="O146" s="87">
        <f t="shared" si="179"/>
        <v>0</v>
      </c>
      <c r="P146" s="87">
        <f t="shared" si="179"/>
        <v>0</v>
      </c>
      <c r="Q146" s="87">
        <f t="shared" si="179"/>
        <v>0</v>
      </c>
      <c r="R146" s="87">
        <f t="shared" si="179"/>
        <v>0</v>
      </c>
      <c r="S146" s="87">
        <f t="shared" si="179"/>
        <v>0</v>
      </c>
      <c r="T146" s="100">
        <f t="shared" si="172"/>
        <v>165</v>
      </c>
      <c r="V146" s="87">
        <f t="shared" si="3"/>
        <v>0</v>
      </c>
    </row>
    <row r="147" spans="1:22" ht="14.25" customHeight="1">
      <c r="A147" s="81"/>
      <c r="B147" s="113"/>
      <c r="D147" s="194">
        <f t="shared" si="177"/>
        <v>0</v>
      </c>
      <c r="E147" s="2"/>
      <c r="F147" s="2"/>
      <c r="G147" s="87">
        <f t="shared" ref="G147:S147" si="180">IF($F147=G$1,+$B147,0)</f>
        <v>0</v>
      </c>
      <c r="H147" s="87">
        <f t="shared" si="180"/>
        <v>0</v>
      </c>
      <c r="I147" s="87">
        <f t="shared" si="180"/>
        <v>0</v>
      </c>
      <c r="J147" s="87">
        <f t="shared" si="180"/>
        <v>0</v>
      </c>
      <c r="K147" s="87">
        <f t="shared" si="180"/>
        <v>0</v>
      </c>
      <c r="L147" s="87">
        <f t="shared" si="180"/>
        <v>0</v>
      </c>
      <c r="M147" s="87">
        <f t="shared" si="180"/>
        <v>0</v>
      </c>
      <c r="N147" s="87">
        <f t="shared" si="180"/>
        <v>0</v>
      </c>
      <c r="O147" s="87">
        <f t="shared" si="180"/>
        <v>0</v>
      </c>
      <c r="P147" s="87">
        <f t="shared" si="180"/>
        <v>0</v>
      </c>
      <c r="Q147" s="87">
        <f t="shared" si="180"/>
        <v>0</v>
      </c>
      <c r="R147" s="87">
        <f t="shared" si="180"/>
        <v>0</v>
      </c>
      <c r="S147" s="87">
        <f t="shared" si="180"/>
        <v>0</v>
      </c>
      <c r="T147" s="100">
        <f t="shared" si="172"/>
        <v>0</v>
      </c>
      <c r="V147" s="87">
        <f t="shared" si="3"/>
        <v>0</v>
      </c>
    </row>
    <row r="148" spans="1:22" ht="14.25" customHeight="1">
      <c r="A148" s="81"/>
      <c r="B148" s="113"/>
      <c r="D148" s="194">
        <f t="shared" si="177"/>
        <v>0</v>
      </c>
      <c r="E148" s="2"/>
      <c r="F148" s="2"/>
      <c r="G148" s="87">
        <f t="shared" ref="G148:S148" si="181">IF($F148=G$1,+$B148,0)</f>
        <v>0</v>
      </c>
      <c r="H148" s="87">
        <f t="shared" si="181"/>
        <v>0</v>
      </c>
      <c r="I148" s="87">
        <f t="shared" si="181"/>
        <v>0</v>
      </c>
      <c r="J148" s="87">
        <f t="shared" si="181"/>
        <v>0</v>
      </c>
      <c r="K148" s="87">
        <f t="shared" si="181"/>
        <v>0</v>
      </c>
      <c r="L148" s="87">
        <f t="shared" si="181"/>
        <v>0</v>
      </c>
      <c r="M148" s="87">
        <f t="shared" si="181"/>
        <v>0</v>
      </c>
      <c r="N148" s="87">
        <f t="shared" si="181"/>
        <v>0</v>
      </c>
      <c r="O148" s="87">
        <f t="shared" si="181"/>
        <v>0</v>
      </c>
      <c r="P148" s="87">
        <f t="shared" si="181"/>
        <v>0</v>
      </c>
      <c r="Q148" s="87">
        <f t="shared" si="181"/>
        <v>0</v>
      </c>
      <c r="R148" s="87">
        <f t="shared" si="181"/>
        <v>0</v>
      </c>
      <c r="S148" s="87">
        <f t="shared" si="181"/>
        <v>0</v>
      </c>
      <c r="T148" s="100">
        <f t="shared" si="172"/>
        <v>0</v>
      </c>
      <c r="V148" s="87">
        <f t="shared" si="3"/>
        <v>0</v>
      </c>
    </row>
    <row r="149" spans="1:22" ht="14.25" customHeight="1">
      <c r="A149" s="81" t="s">
        <v>387</v>
      </c>
      <c r="B149" s="87">
        <v>69.94</v>
      </c>
      <c r="C149" s="87">
        <v>3.5</v>
      </c>
      <c r="D149" s="193">
        <f t="shared" si="177"/>
        <v>73.44</v>
      </c>
      <c r="E149" s="2" t="s">
        <v>211</v>
      </c>
      <c r="F149" s="2">
        <v>6</v>
      </c>
      <c r="G149" s="87">
        <f t="shared" ref="G149:S149" si="182">IF($F149=G$1,+$B149,0)</f>
        <v>0</v>
      </c>
      <c r="H149" s="87">
        <f t="shared" si="182"/>
        <v>0</v>
      </c>
      <c r="I149" s="87">
        <f t="shared" si="182"/>
        <v>0</v>
      </c>
      <c r="J149" s="87">
        <f t="shared" si="182"/>
        <v>0</v>
      </c>
      <c r="K149" s="87">
        <f t="shared" si="182"/>
        <v>0</v>
      </c>
      <c r="L149" s="87">
        <f t="shared" si="182"/>
        <v>69.94</v>
      </c>
      <c r="M149" s="87">
        <f t="shared" si="182"/>
        <v>0</v>
      </c>
      <c r="N149" s="87">
        <f t="shared" si="182"/>
        <v>0</v>
      </c>
      <c r="O149" s="87">
        <f t="shared" si="182"/>
        <v>0</v>
      </c>
      <c r="P149" s="87">
        <f t="shared" si="182"/>
        <v>0</v>
      </c>
      <c r="Q149" s="87">
        <f t="shared" si="182"/>
        <v>0</v>
      </c>
      <c r="R149" s="87">
        <f t="shared" si="182"/>
        <v>0</v>
      </c>
      <c r="S149" s="87">
        <f t="shared" si="182"/>
        <v>0</v>
      </c>
      <c r="T149" s="100">
        <f t="shared" si="172"/>
        <v>69.94</v>
      </c>
      <c r="V149" s="87">
        <f t="shared" si="3"/>
        <v>0</v>
      </c>
    </row>
    <row r="150" spans="1:22" ht="14.25" customHeight="1">
      <c r="A150" s="114" t="s">
        <v>262</v>
      </c>
      <c r="B150" s="125">
        <f t="shared" ref="B150:D150" si="183">SUM(B140:B149)</f>
        <v>1033.8600000000001</v>
      </c>
      <c r="C150" s="125">
        <f t="shared" si="183"/>
        <v>62.47</v>
      </c>
      <c r="D150" s="125">
        <f t="shared" si="183"/>
        <v>1096.33</v>
      </c>
      <c r="E150" s="2"/>
      <c r="F150" s="2"/>
      <c r="G150" s="125">
        <f t="shared" ref="G150:P150" si="184">SUM(G140:G149)</f>
        <v>361.07</v>
      </c>
      <c r="H150" s="125">
        <f t="shared" si="184"/>
        <v>0</v>
      </c>
      <c r="I150" s="125">
        <f t="shared" si="184"/>
        <v>255</v>
      </c>
      <c r="J150" s="125">
        <f t="shared" si="184"/>
        <v>0</v>
      </c>
      <c r="K150" s="105">
        <f t="shared" si="184"/>
        <v>0</v>
      </c>
      <c r="L150" s="125">
        <f t="shared" si="184"/>
        <v>69.94</v>
      </c>
      <c r="M150" s="105">
        <f t="shared" si="184"/>
        <v>39.85</v>
      </c>
      <c r="N150" s="125">
        <f t="shared" si="184"/>
        <v>0</v>
      </c>
      <c r="O150" s="127">
        <f t="shared" si="184"/>
        <v>308</v>
      </c>
      <c r="P150" s="125">
        <f t="shared" si="184"/>
        <v>0</v>
      </c>
      <c r="Q150" s="125">
        <f>SUM(Q144:Q149)</f>
        <v>0</v>
      </c>
      <c r="R150" s="125">
        <f t="shared" ref="R150:T150" si="185">SUM(R140:R149)</f>
        <v>0</v>
      </c>
      <c r="S150" s="125">
        <f t="shared" si="185"/>
        <v>0</v>
      </c>
      <c r="T150" s="125">
        <f t="shared" si="185"/>
        <v>1033.8600000000001</v>
      </c>
      <c r="V150" s="87">
        <f t="shared" si="3"/>
        <v>0</v>
      </c>
    </row>
    <row r="151" spans="1:22" ht="13.5" customHeight="1">
      <c r="A151" s="5" t="s">
        <v>388</v>
      </c>
      <c r="B151" s="5">
        <v>310.92</v>
      </c>
      <c r="D151" s="90">
        <f t="shared" ref="D151:D153" si="186">SUM(B151:C151)</f>
        <v>310.92</v>
      </c>
      <c r="E151" s="2">
        <v>722782</v>
      </c>
      <c r="F151" s="2">
        <v>1</v>
      </c>
      <c r="G151" s="87">
        <f t="shared" ref="G151:S151" si="187">IF($F151=G$1,+$B151,0)</f>
        <v>310.92</v>
      </c>
      <c r="H151" s="87">
        <f t="shared" si="187"/>
        <v>0</v>
      </c>
      <c r="I151" s="87">
        <f t="shared" si="187"/>
        <v>0</v>
      </c>
      <c r="J151" s="87">
        <f t="shared" si="187"/>
        <v>0</v>
      </c>
      <c r="K151" s="87">
        <f t="shared" si="187"/>
        <v>0</v>
      </c>
      <c r="L151" s="87">
        <f t="shared" si="187"/>
        <v>0</v>
      </c>
      <c r="M151" s="87">
        <f t="shared" si="187"/>
        <v>0</v>
      </c>
      <c r="N151" s="87">
        <f t="shared" si="187"/>
        <v>0</v>
      </c>
      <c r="O151" s="87">
        <f t="shared" si="187"/>
        <v>0</v>
      </c>
      <c r="P151" s="87">
        <f t="shared" si="187"/>
        <v>0</v>
      </c>
      <c r="Q151" s="87">
        <f t="shared" si="187"/>
        <v>0</v>
      </c>
      <c r="R151" s="87">
        <f t="shared" si="187"/>
        <v>0</v>
      </c>
      <c r="S151" s="87">
        <f t="shared" si="187"/>
        <v>0</v>
      </c>
      <c r="T151" s="100">
        <f t="shared" ref="T151:T160" si="188">SUM(G151:R151)</f>
        <v>310.92</v>
      </c>
      <c r="V151" s="87">
        <f t="shared" si="3"/>
        <v>0</v>
      </c>
    </row>
    <row r="152" spans="1:22" ht="18" customHeight="1">
      <c r="A152" s="81" t="s">
        <v>379</v>
      </c>
      <c r="B152" s="5">
        <v>39.85</v>
      </c>
      <c r="C152" s="113">
        <v>7.97</v>
      </c>
      <c r="D152" s="98">
        <f t="shared" si="186"/>
        <v>47.82</v>
      </c>
      <c r="E152" s="2">
        <v>722784</v>
      </c>
      <c r="F152" s="91">
        <v>7</v>
      </c>
      <c r="G152" s="87">
        <f t="shared" ref="G152:S152" si="189">IF($F152=G$1,+$B152,0)</f>
        <v>0</v>
      </c>
      <c r="H152" s="87">
        <f t="shared" si="189"/>
        <v>0</v>
      </c>
      <c r="I152" s="87">
        <f t="shared" si="189"/>
        <v>0</v>
      </c>
      <c r="J152" s="87">
        <f t="shared" si="189"/>
        <v>0</v>
      </c>
      <c r="K152" s="87">
        <f t="shared" si="189"/>
        <v>0</v>
      </c>
      <c r="L152" s="87">
        <f t="shared" si="189"/>
        <v>0</v>
      </c>
      <c r="M152" s="87">
        <f t="shared" si="189"/>
        <v>39.85</v>
      </c>
      <c r="N152" s="87">
        <f t="shared" si="189"/>
        <v>0</v>
      </c>
      <c r="O152" s="87">
        <f t="shared" si="189"/>
        <v>0</v>
      </c>
      <c r="P152" s="87">
        <f t="shared" si="189"/>
        <v>0</v>
      </c>
      <c r="Q152" s="87">
        <f t="shared" si="189"/>
        <v>0</v>
      </c>
      <c r="R152" s="87">
        <f t="shared" si="189"/>
        <v>0</v>
      </c>
      <c r="S152" s="87">
        <f t="shared" si="189"/>
        <v>0</v>
      </c>
      <c r="T152" s="100">
        <f t="shared" si="188"/>
        <v>39.85</v>
      </c>
      <c r="V152" s="87">
        <f t="shared" si="3"/>
        <v>0</v>
      </c>
    </row>
    <row r="153" spans="1:22" ht="13.5" customHeight="1">
      <c r="A153" s="81" t="s">
        <v>356</v>
      </c>
      <c r="B153" s="87">
        <v>26.25</v>
      </c>
      <c r="C153" s="87"/>
      <c r="D153" s="98">
        <f t="shared" si="186"/>
        <v>26.25</v>
      </c>
      <c r="E153" s="2"/>
      <c r="F153" s="2">
        <v>1</v>
      </c>
      <c r="G153" s="87">
        <f t="shared" ref="G153:S153" si="190">IF($F153=G$1,+$B153,0)</f>
        <v>26.25</v>
      </c>
      <c r="H153" s="87">
        <f t="shared" si="190"/>
        <v>0</v>
      </c>
      <c r="I153" s="87">
        <f t="shared" si="190"/>
        <v>0</v>
      </c>
      <c r="J153" s="87">
        <f t="shared" si="190"/>
        <v>0</v>
      </c>
      <c r="K153" s="87">
        <f t="shared" si="190"/>
        <v>0</v>
      </c>
      <c r="L153" s="87">
        <f t="shared" si="190"/>
        <v>0</v>
      </c>
      <c r="M153" s="87">
        <f t="shared" si="190"/>
        <v>0</v>
      </c>
      <c r="N153" s="87">
        <f t="shared" si="190"/>
        <v>0</v>
      </c>
      <c r="O153" s="87">
        <f t="shared" si="190"/>
        <v>0</v>
      </c>
      <c r="P153" s="87">
        <f t="shared" si="190"/>
        <v>0</v>
      </c>
      <c r="Q153" s="87">
        <f t="shared" si="190"/>
        <v>0</v>
      </c>
      <c r="R153" s="87">
        <f t="shared" si="190"/>
        <v>0</v>
      </c>
      <c r="S153" s="87">
        <f t="shared" si="190"/>
        <v>0</v>
      </c>
      <c r="T153" s="100">
        <f t="shared" si="188"/>
        <v>26.25</v>
      </c>
      <c r="U153" s="100"/>
      <c r="V153" s="87">
        <f t="shared" si="3"/>
        <v>0</v>
      </c>
    </row>
    <row r="154" spans="1:22" ht="13.5" customHeight="1">
      <c r="A154" s="195"/>
      <c r="C154" s="113"/>
      <c r="D154" s="90"/>
      <c r="E154" s="2"/>
      <c r="F154" s="2">
        <v>7</v>
      </c>
      <c r="G154" s="87">
        <f t="shared" ref="G154:S154" si="191">IF($F154=G$1,+$B154,0)</f>
        <v>0</v>
      </c>
      <c r="H154" s="87">
        <f t="shared" si="191"/>
        <v>0</v>
      </c>
      <c r="I154" s="87">
        <f t="shared" si="191"/>
        <v>0</v>
      </c>
      <c r="J154" s="87">
        <f t="shared" si="191"/>
        <v>0</v>
      </c>
      <c r="K154" s="87">
        <f t="shared" si="191"/>
        <v>0</v>
      </c>
      <c r="L154" s="87">
        <f t="shared" si="191"/>
        <v>0</v>
      </c>
      <c r="M154" s="87">
        <f t="shared" si="191"/>
        <v>0</v>
      </c>
      <c r="N154" s="87">
        <f t="shared" si="191"/>
        <v>0</v>
      </c>
      <c r="O154" s="87">
        <f t="shared" si="191"/>
        <v>0</v>
      </c>
      <c r="P154" s="87">
        <f t="shared" si="191"/>
        <v>0</v>
      </c>
      <c r="Q154" s="87">
        <f t="shared" si="191"/>
        <v>0</v>
      </c>
      <c r="R154" s="87">
        <f t="shared" si="191"/>
        <v>0</v>
      </c>
      <c r="S154" s="87">
        <f t="shared" si="191"/>
        <v>0</v>
      </c>
      <c r="T154" s="100">
        <f t="shared" si="188"/>
        <v>0</v>
      </c>
      <c r="V154" s="87">
        <f t="shared" si="3"/>
        <v>0</v>
      </c>
    </row>
    <row r="155" spans="1:22" ht="13.5" customHeight="1">
      <c r="A155" s="5" t="s">
        <v>389</v>
      </c>
      <c r="B155" s="90">
        <v>23.55</v>
      </c>
      <c r="C155" s="87"/>
      <c r="D155" s="98">
        <v>23.55</v>
      </c>
      <c r="E155" s="2">
        <v>722786</v>
      </c>
      <c r="F155" s="2">
        <v>10</v>
      </c>
      <c r="G155" s="87">
        <f t="shared" ref="G155:S155" si="192">IF($F155=G$1,+$B155,0)</f>
        <v>0</v>
      </c>
      <c r="H155" s="87">
        <f t="shared" si="192"/>
        <v>0</v>
      </c>
      <c r="I155" s="87">
        <f t="shared" si="192"/>
        <v>0</v>
      </c>
      <c r="J155" s="87">
        <f t="shared" si="192"/>
        <v>0</v>
      </c>
      <c r="K155" s="87">
        <f t="shared" si="192"/>
        <v>0</v>
      </c>
      <c r="L155" s="87">
        <f t="shared" si="192"/>
        <v>0</v>
      </c>
      <c r="M155" s="87">
        <f t="shared" si="192"/>
        <v>0</v>
      </c>
      <c r="N155" s="87">
        <f t="shared" si="192"/>
        <v>0</v>
      </c>
      <c r="O155" s="87">
        <f t="shared" si="192"/>
        <v>0</v>
      </c>
      <c r="P155" s="87">
        <f t="shared" si="192"/>
        <v>23.55</v>
      </c>
      <c r="Q155" s="87">
        <f t="shared" si="192"/>
        <v>0</v>
      </c>
      <c r="R155" s="87">
        <f t="shared" si="192"/>
        <v>0</v>
      </c>
      <c r="S155" s="87">
        <f t="shared" si="192"/>
        <v>0</v>
      </c>
      <c r="T155" s="100">
        <f t="shared" si="188"/>
        <v>23.55</v>
      </c>
      <c r="V155" s="87">
        <f t="shared" si="3"/>
        <v>0</v>
      </c>
    </row>
    <row r="156" spans="1:22" ht="14.25" customHeight="1">
      <c r="A156" s="81" t="s">
        <v>237</v>
      </c>
      <c r="B156" s="90">
        <v>385.24</v>
      </c>
      <c r="C156" s="87"/>
      <c r="D156" s="98">
        <v>385.24</v>
      </c>
      <c r="E156" s="2">
        <v>722788</v>
      </c>
      <c r="F156" s="2">
        <v>9</v>
      </c>
      <c r="G156" s="87">
        <f t="shared" ref="G156:S156" si="193">IF($F156=G$1,+$B156,0)</f>
        <v>0</v>
      </c>
      <c r="H156" s="87">
        <f t="shared" si="193"/>
        <v>0</v>
      </c>
      <c r="I156" s="87">
        <f t="shared" si="193"/>
        <v>0</v>
      </c>
      <c r="J156" s="87">
        <f t="shared" si="193"/>
        <v>0</v>
      </c>
      <c r="K156" s="87">
        <f t="shared" si="193"/>
        <v>0</v>
      </c>
      <c r="L156" s="87">
        <f t="shared" si="193"/>
        <v>0</v>
      </c>
      <c r="M156" s="87">
        <f t="shared" si="193"/>
        <v>0</v>
      </c>
      <c r="N156" s="87">
        <f t="shared" si="193"/>
        <v>0</v>
      </c>
      <c r="O156" s="87">
        <f t="shared" si="193"/>
        <v>385.24</v>
      </c>
      <c r="P156" s="87">
        <f t="shared" si="193"/>
        <v>0</v>
      </c>
      <c r="Q156" s="87">
        <f t="shared" si="193"/>
        <v>0</v>
      </c>
      <c r="R156" s="87">
        <f t="shared" si="193"/>
        <v>0</v>
      </c>
      <c r="S156" s="87">
        <f t="shared" si="193"/>
        <v>0</v>
      </c>
      <c r="T156" s="100">
        <f t="shared" si="188"/>
        <v>385.24</v>
      </c>
      <c r="V156" s="87">
        <f t="shared" si="3"/>
        <v>0</v>
      </c>
    </row>
    <row r="157" spans="1:22" ht="14.25" customHeight="1">
      <c r="A157" s="81" t="s">
        <v>390</v>
      </c>
      <c r="B157" s="90">
        <v>600</v>
      </c>
      <c r="C157" s="87">
        <v>120</v>
      </c>
      <c r="D157" s="98">
        <f>SUM(B157:C157)</f>
        <v>720</v>
      </c>
      <c r="E157" s="2">
        <v>722789</v>
      </c>
      <c r="F157" s="2">
        <v>3</v>
      </c>
      <c r="G157" s="87">
        <f t="shared" ref="G157:S157" si="194">IF($F157=G$1,+$B157,0)</f>
        <v>0</v>
      </c>
      <c r="H157" s="87">
        <f t="shared" si="194"/>
        <v>0</v>
      </c>
      <c r="I157" s="87">
        <f t="shared" si="194"/>
        <v>600</v>
      </c>
      <c r="J157" s="87">
        <f t="shared" si="194"/>
        <v>0</v>
      </c>
      <c r="K157" s="87">
        <f t="shared" si="194"/>
        <v>0</v>
      </c>
      <c r="L157" s="87">
        <f t="shared" si="194"/>
        <v>0</v>
      </c>
      <c r="M157" s="87">
        <f t="shared" si="194"/>
        <v>0</v>
      </c>
      <c r="N157" s="87">
        <f t="shared" si="194"/>
        <v>0</v>
      </c>
      <c r="O157" s="87">
        <f t="shared" si="194"/>
        <v>0</v>
      </c>
      <c r="P157" s="87">
        <f t="shared" si="194"/>
        <v>0</v>
      </c>
      <c r="Q157" s="87">
        <f t="shared" si="194"/>
        <v>0</v>
      </c>
      <c r="R157" s="87">
        <f t="shared" si="194"/>
        <v>0</v>
      </c>
      <c r="S157" s="87">
        <f t="shared" si="194"/>
        <v>0</v>
      </c>
      <c r="T157" s="100">
        <f t="shared" si="188"/>
        <v>600</v>
      </c>
      <c r="V157" s="87">
        <f t="shared" si="3"/>
        <v>0</v>
      </c>
    </row>
    <row r="158" spans="1:22" ht="14.25" customHeight="1">
      <c r="A158" s="81" t="s">
        <v>391</v>
      </c>
      <c r="B158" s="90">
        <v>45</v>
      </c>
      <c r="C158" s="87"/>
      <c r="D158" s="98">
        <v>45</v>
      </c>
      <c r="E158" s="2">
        <v>722787</v>
      </c>
      <c r="F158" s="2">
        <v>4</v>
      </c>
      <c r="G158" s="87">
        <f t="shared" ref="G158:S158" si="195">IF($F158=G$1,+$B158,0)</f>
        <v>0</v>
      </c>
      <c r="H158" s="87">
        <f t="shared" si="195"/>
        <v>0</v>
      </c>
      <c r="I158" s="87">
        <f t="shared" si="195"/>
        <v>0</v>
      </c>
      <c r="J158" s="87">
        <f t="shared" si="195"/>
        <v>45</v>
      </c>
      <c r="K158" s="87">
        <f t="shared" si="195"/>
        <v>0</v>
      </c>
      <c r="L158" s="87">
        <f t="shared" si="195"/>
        <v>0</v>
      </c>
      <c r="M158" s="87">
        <f t="shared" si="195"/>
        <v>0</v>
      </c>
      <c r="N158" s="87">
        <f t="shared" si="195"/>
        <v>0</v>
      </c>
      <c r="O158" s="87">
        <f t="shared" si="195"/>
        <v>0</v>
      </c>
      <c r="P158" s="87">
        <f t="shared" si="195"/>
        <v>0</v>
      </c>
      <c r="Q158" s="87">
        <f t="shared" si="195"/>
        <v>0</v>
      </c>
      <c r="R158" s="87">
        <f t="shared" si="195"/>
        <v>0</v>
      </c>
      <c r="S158" s="87">
        <f t="shared" si="195"/>
        <v>0</v>
      </c>
      <c r="T158" s="100">
        <f t="shared" si="188"/>
        <v>45</v>
      </c>
      <c r="V158" s="87">
        <f t="shared" si="3"/>
        <v>0</v>
      </c>
    </row>
    <row r="159" spans="1:22" ht="14.25" customHeight="1">
      <c r="A159" s="81" t="s">
        <v>239</v>
      </c>
      <c r="B159" s="90">
        <v>230.8</v>
      </c>
      <c r="C159" s="87"/>
      <c r="D159" s="98">
        <v>230.8</v>
      </c>
      <c r="E159" s="2">
        <v>722783</v>
      </c>
      <c r="F159" s="2">
        <v>1</v>
      </c>
      <c r="G159" s="87">
        <f t="shared" ref="G159:S159" si="196">IF($F159=G$1,+$B159,0)</f>
        <v>230.8</v>
      </c>
      <c r="H159" s="87">
        <f t="shared" si="196"/>
        <v>0</v>
      </c>
      <c r="I159" s="87">
        <f t="shared" si="196"/>
        <v>0</v>
      </c>
      <c r="J159" s="87">
        <f t="shared" si="196"/>
        <v>0</v>
      </c>
      <c r="K159" s="87">
        <f t="shared" si="196"/>
        <v>0</v>
      </c>
      <c r="L159" s="87">
        <f t="shared" si="196"/>
        <v>0</v>
      </c>
      <c r="M159" s="87">
        <f t="shared" si="196"/>
        <v>0</v>
      </c>
      <c r="N159" s="87">
        <f t="shared" si="196"/>
        <v>0</v>
      </c>
      <c r="O159" s="87">
        <f t="shared" si="196"/>
        <v>0</v>
      </c>
      <c r="P159" s="87">
        <f t="shared" si="196"/>
        <v>0</v>
      </c>
      <c r="Q159" s="87">
        <f t="shared" si="196"/>
        <v>0</v>
      </c>
      <c r="R159" s="87">
        <f t="shared" si="196"/>
        <v>0</v>
      </c>
      <c r="S159" s="87">
        <f t="shared" si="196"/>
        <v>0</v>
      </c>
      <c r="T159" s="100">
        <f t="shared" si="188"/>
        <v>230.8</v>
      </c>
      <c r="V159" s="87">
        <f t="shared" si="3"/>
        <v>0</v>
      </c>
    </row>
    <row r="160" spans="1:22" ht="14.25" customHeight="1">
      <c r="A160" s="5" t="s">
        <v>392</v>
      </c>
      <c r="B160" s="90">
        <v>27.71</v>
      </c>
      <c r="C160" s="87"/>
      <c r="D160" s="98">
        <v>27.71</v>
      </c>
      <c r="E160" s="2">
        <v>722785</v>
      </c>
      <c r="F160" s="2">
        <v>10</v>
      </c>
      <c r="G160" s="87">
        <f t="shared" ref="G160:S160" si="197">IF($F160=G$1,+$B160,0)</f>
        <v>0</v>
      </c>
      <c r="H160" s="87">
        <f t="shared" si="197"/>
        <v>0</v>
      </c>
      <c r="I160" s="87">
        <f t="shared" si="197"/>
        <v>0</v>
      </c>
      <c r="J160" s="87">
        <f t="shared" si="197"/>
        <v>0</v>
      </c>
      <c r="K160" s="87">
        <f t="shared" si="197"/>
        <v>0</v>
      </c>
      <c r="L160" s="87">
        <f t="shared" si="197"/>
        <v>0</v>
      </c>
      <c r="M160" s="87">
        <f t="shared" si="197"/>
        <v>0</v>
      </c>
      <c r="N160" s="87">
        <f t="shared" si="197"/>
        <v>0</v>
      </c>
      <c r="O160" s="87">
        <f t="shared" si="197"/>
        <v>0</v>
      </c>
      <c r="P160" s="87">
        <f t="shared" si="197"/>
        <v>27.71</v>
      </c>
      <c r="Q160" s="87">
        <f t="shared" si="197"/>
        <v>0</v>
      </c>
      <c r="R160" s="87">
        <f t="shared" si="197"/>
        <v>0</v>
      </c>
      <c r="S160" s="87">
        <f t="shared" si="197"/>
        <v>0</v>
      </c>
      <c r="T160" s="100">
        <f t="shared" si="188"/>
        <v>27.71</v>
      </c>
      <c r="V160" s="87">
        <f t="shared" si="3"/>
        <v>0</v>
      </c>
    </row>
    <row r="161" spans="1:22" ht="14.25" customHeight="1">
      <c r="A161" s="81"/>
      <c r="B161" s="90"/>
      <c r="C161" s="87"/>
      <c r="D161" s="90"/>
      <c r="E161" s="2"/>
      <c r="F161" s="2"/>
      <c r="G161" s="87"/>
      <c r="H161" s="87"/>
      <c r="I161" s="87"/>
      <c r="J161" s="87"/>
      <c r="K161" s="87"/>
      <c r="L161" s="87"/>
      <c r="M161" s="87"/>
      <c r="N161" s="87"/>
      <c r="O161" s="87"/>
      <c r="P161" s="87"/>
      <c r="Q161" s="87"/>
      <c r="R161" s="87"/>
      <c r="S161" s="87"/>
      <c r="T161" s="100"/>
      <c r="V161" s="87">
        <f t="shared" si="3"/>
        <v>0</v>
      </c>
    </row>
    <row r="162" spans="1:22" ht="14.25" customHeight="1">
      <c r="A162" s="81"/>
      <c r="B162" s="90"/>
      <c r="C162" s="87"/>
      <c r="D162" s="90"/>
      <c r="E162" s="2"/>
      <c r="F162" s="2"/>
      <c r="G162" s="87"/>
      <c r="H162" s="87"/>
      <c r="I162" s="87"/>
      <c r="J162" s="87"/>
      <c r="K162" s="87"/>
      <c r="L162" s="87"/>
      <c r="M162" s="87"/>
      <c r="N162" s="87"/>
      <c r="O162" s="87"/>
      <c r="P162" s="87"/>
      <c r="Q162" s="87"/>
      <c r="R162" s="87"/>
      <c r="S162" s="87"/>
      <c r="T162" s="100"/>
      <c r="V162" s="87">
        <f t="shared" si="3"/>
        <v>0</v>
      </c>
    </row>
    <row r="163" spans="1:22" ht="14.25" customHeight="1">
      <c r="A163" s="81"/>
      <c r="B163" s="90"/>
      <c r="C163" s="87"/>
      <c r="D163" s="90"/>
      <c r="E163" s="2"/>
      <c r="F163" s="2"/>
      <c r="G163" s="87"/>
      <c r="H163" s="87"/>
      <c r="I163" s="87"/>
      <c r="J163" s="87"/>
      <c r="K163" s="87"/>
      <c r="L163" s="87"/>
      <c r="M163" s="87"/>
      <c r="N163" s="87"/>
      <c r="O163" s="87"/>
      <c r="P163" s="87"/>
      <c r="Q163" s="87"/>
      <c r="R163" s="87"/>
      <c r="S163" s="87"/>
      <c r="T163" s="100"/>
      <c r="V163" s="87">
        <f t="shared" si="3"/>
        <v>0</v>
      </c>
    </row>
    <row r="164" spans="1:22" ht="14.25" customHeight="1">
      <c r="A164" s="81"/>
      <c r="B164" s="90"/>
      <c r="C164" s="87"/>
      <c r="D164" s="90">
        <f t="shared" ref="D164:D166" si="198">SUM(B164:C164)</f>
        <v>0</v>
      </c>
      <c r="E164" s="2"/>
      <c r="F164" s="2"/>
      <c r="G164" s="87">
        <f t="shared" ref="G164:S164" si="199">IF($F164=G$1,+$B164,0)</f>
        <v>0</v>
      </c>
      <c r="H164" s="87">
        <f t="shared" si="199"/>
        <v>0</v>
      </c>
      <c r="I164" s="87">
        <f t="shared" si="199"/>
        <v>0</v>
      </c>
      <c r="J164" s="87">
        <f t="shared" si="199"/>
        <v>0</v>
      </c>
      <c r="K164" s="87">
        <f t="shared" si="199"/>
        <v>0</v>
      </c>
      <c r="L164" s="87">
        <f t="shared" si="199"/>
        <v>0</v>
      </c>
      <c r="M164" s="87">
        <f t="shared" si="199"/>
        <v>0</v>
      </c>
      <c r="N164" s="87">
        <f t="shared" si="199"/>
        <v>0</v>
      </c>
      <c r="O164" s="87">
        <f t="shared" si="199"/>
        <v>0</v>
      </c>
      <c r="P164" s="87">
        <f t="shared" si="199"/>
        <v>0</v>
      </c>
      <c r="Q164" s="87">
        <f t="shared" si="199"/>
        <v>0</v>
      </c>
      <c r="R164" s="87">
        <f t="shared" si="199"/>
        <v>0</v>
      </c>
      <c r="S164" s="87">
        <f t="shared" si="199"/>
        <v>0</v>
      </c>
      <c r="T164" s="100">
        <f t="shared" ref="T164:T166" si="200">SUM(G164:R164)</f>
        <v>0</v>
      </c>
      <c r="V164" s="87">
        <f t="shared" si="3"/>
        <v>0</v>
      </c>
    </row>
    <row r="165" spans="1:22" ht="14.25" customHeight="1">
      <c r="A165" s="81"/>
      <c r="B165" s="90"/>
      <c r="C165" s="87"/>
      <c r="D165" s="90">
        <f t="shared" si="198"/>
        <v>0</v>
      </c>
      <c r="E165" s="2"/>
      <c r="F165" s="2"/>
      <c r="G165" s="87">
        <f t="shared" ref="G165:S165" si="201">IF($F165=G$1,+$B165,0)</f>
        <v>0</v>
      </c>
      <c r="H165" s="87">
        <f t="shared" si="201"/>
        <v>0</v>
      </c>
      <c r="I165" s="87">
        <f t="shared" si="201"/>
        <v>0</v>
      </c>
      <c r="J165" s="87">
        <f t="shared" si="201"/>
        <v>0</v>
      </c>
      <c r="K165" s="87">
        <f t="shared" si="201"/>
        <v>0</v>
      </c>
      <c r="L165" s="87">
        <f t="shared" si="201"/>
        <v>0</v>
      </c>
      <c r="M165" s="87">
        <f t="shared" si="201"/>
        <v>0</v>
      </c>
      <c r="N165" s="87">
        <f t="shared" si="201"/>
        <v>0</v>
      </c>
      <c r="O165" s="87">
        <f t="shared" si="201"/>
        <v>0</v>
      </c>
      <c r="P165" s="87">
        <f t="shared" si="201"/>
        <v>0</v>
      </c>
      <c r="Q165" s="87">
        <f t="shared" si="201"/>
        <v>0</v>
      </c>
      <c r="R165" s="87">
        <f t="shared" si="201"/>
        <v>0</v>
      </c>
      <c r="S165" s="87">
        <f t="shared" si="201"/>
        <v>0</v>
      </c>
      <c r="T165" s="100">
        <f t="shared" si="200"/>
        <v>0</v>
      </c>
      <c r="V165" s="87">
        <f t="shared" si="3"/>
        <v>0</v>
      </c>
    </row>
    <row r="166" spans="1:22" ht="14.25" customHeight="1">
      <c r="B166" s="100"/>
      <c r="C166" s="90"/>
      <c r="D166" s="90">
        <f t="shared" si="198"/>
        <v>0</v>
      </c>
      <c r="E166" s="2"/>
      <c r="F166" s="2"/>
      <c r="G166" s="87">
        <f t="shared" ref="G166:S166" si="202">IF($F166=G$1,+$B166,0)</f>
        <v>0</v>
      </c>
      <c r="H166" s="87">
        <f t="shared" si="202"/>
        <v>0</v>
      </c>
      <c r="I166" s="87">
        <f t="shared" si="202"/>
        <v>0</v>
      </c>
      <c r="J166" s="87">
        <f t="shared" si="202"/>
        <v>0</v>
      </c>
      <c r="K166" s="87">
        <f t="shared" si="202"/>
        <v>0</v>
      </c>
      <c r="L166" s="87">
        <f t="shared" si="202"/>
        <v>0</v>
      </c>
      <c r="M166" s="87">
        <f t="shared" si="202"/>
        <v>0</v>
      </c>
      <c r="N166" s="87">
        <f t="shared" si="202"/>
        <v>0</v>
      </c>
      <c r="O166" s="87">
        <f t="shared" si="202"/>
        <v>0</v>
      </c>
      <c r="P166" s="87">
        <f t="shared" si="202"/>
        <v>0</v>
      </c>
      <c r="Q166" s="87">
        <f t="shared" si="202"/>
        <v>0</v>
      </c>
      <c r="R166" s="87">
        <f t="shared" si="202"/>
        <v>0</v>
      </c>
      <c r="S166" s="87">
        <f t="shared" si="202"/>
        <v>0</v>
      </c>
      <c r="T166" s="100">
        <f t="shared" si="200"/>
        <v>0</v>
      </c>
      <c r="V166" s="87">
        <f t="shared" si="3"/>
        <v>0</v>
      </c>
    </row>
    <row r="167" spans="1:22" ht="14.25" customHeight="1">
      <c r="A167" s="114" t="s">
        <v>268</v>
      </c>
      <c r="B167" s="125">
        <f t="shared" ref="B167:D167" si="203">SUM(B151:B166)</f>
        <v>1689.32</v>
      </c>
      <c r="C167" s="125">
        <f t="shared" si="203"/>
        <v>127.97</v>
      </c>
      <c r="D167" s="125">
        <f t="shared" si="203"/>
        <v>1817.29</v>
      </c>
      <c r="E167" s="2"/>
      <c r="F167" s="2"/>
      <c r="G167" s="105">
        <f t="shared" ref="G167:T167" si="204">SUM(G151:G166)</f>
        <v>567.97</v>
      </c>
      <c r="H167" s="105">
        <f t="shared" si="204"/>
        <v>0</v>
      </c>
      <c r="I167" s="105">
        <f t="shared" si="204"/>
        <v>600</v>
      </c>
      <c r="J167" s="105">
        <f t="shared" si="204"/>
        <v>45</v>
      </c>
      <c r="K167" s="105">
        <f t="shared" si="204"/>
        <v>0</v>
      </c>
      <c r="L167" s="105">
        <f t="shared" si="204"/>
        <v>0</v>
      </c>
      <c r="M167" s="105">
        <f t="shared" si="204"/>
        <v>39.85</v>
      </c>
      <c r="N167" s="105">
        <f t="shared" si="204"/>
        <v>0</v>
      </c>
      <c r="O167" s="105">
        <f t="shared" si="204"/>
        <v>385.24</v>
      </c>
      <c r="P167" s="105">
        <f t="shared" si="204"/>
        <v>51.260000000000005</v>
      </c>
      <c r="Q167" s="105">
        <f t="shared" si="204"/>
        <v>0</v>
      </c>
      <c r="R167" s="105">
        <f t="shared" si="204"/>
        <v>0</v>
      </c>
      <c r="S167" s="105">
        <f t="shared" si="204"/>
        <v>0</v>
      </c>
      <c r="T167" s="105">
        <f t="shared" si="204"/>
        <v>1689.32</v>
      </c>
      <c r="V167" s="87">
        <f t="shared" si="3"/>
        <v>0</v>
      </c>
    </row>
    <row r="168" spans="1:22" ht="14.25" customHeight="1">
      <c r="A168" s="130"/>
      <c r="B168" s="20"/>
      <c r="C168" s="20"/>
      <c r="D168" s="20"/>
      <c r="E168" s="2"/>
      <c r="F168" s="2"/>
      <c r="G168" s="20"/>
      <c r="H168" s="20"/>
      <c r="I168" s="20"/>
      <c r="J168" s="20"/>
      <c r="K168" s="87"/>
      <c r="L168" s="20"/>
      <c r="M168" s="87"/>
      <c r="N168" s="20"/>
      <c r="O168" s="131"/>
      <c r="P168" s="20"/>
      <c r="Q168" s="20"/>
      <c r="R168" s="20"/>
      <c r="S168" s="20"/>
      <c r="T168" s="20"/>
      <c r="V168" s="87">
        <f t="shared" si="3"/>
        <v>0</v>
      </c>
    </row>
    <row r="169" spans="1:22" ht="14.25" customHeight="1">
      <c r="A169" s="130" t="s">
        <v>393</v>
      </c>
      <c r="B169" s="20"/>
      <c r="C169" s="20"/>
      <c r="D169" s="20"/>
      <c r="E169" s="2"/>
      <c r="F169" s="2"/>
      <c r="G169" s="20"/>
      <c r="H169" s="20"/>
      <c r="I169" s="20"/>
      <c r="J169" s="20"/>
      <c r="K169" s="87"/>
      <c r="L169" s="20"/>
      <c r="M169" s="87"/>
      <c r="N169" s="20"/>
      <c r="O169" s="131"/>
      <c r="P169" s="20"/>
      <c r="Q169" s="20"/>
      <c r="R169" s="20"/>
      <c r="S169" s="20"/>
      <c r="T169" s="20"/>
      <c r="V169" s="87">
        <f t="shared" si="3"/>
        <v>0</v>
      </c>
    </row>
    <row r="170" spans="1:22" ht="14.25" customHeight="1">
      <c r="E170" s="2"/>
      <c r="F170" s="2"/>
      <c r="V170" s="87">
        <f t="shared" si="3"/>
        <v>0</v>
      </c>
    </row>
    <row r="171" spans="1:22" ht="14.25" customHeight="1">
      <c r="E171" s="2"/>
      <c r="F171" s="2"/>
      <c r="V171" s="87">
        <f t="shared" si="3"/>
        <v>0</v>
      </c>
    </row>
    <row r="172" spans="1:22" ht="14.25" customHeight="1">
      <c r="A172" s="5" t="s">
        <v>269</v>
      </c>
      <c r="B172" s="20">
        <f t="shared" ref="B172:D172" si="205">B167+B150+B139+B126+B108+B100+B83+B66+B56+B39+B24+B12</f>
        <v>47048.93</v>
      </c>
      <c r="C172" s="132">
        <f t="shared" si="205"/>
        <v>7044.76</v>
      </c>
      <c r="D172" s="132">
        <f t="shared" si="205"/>
        <v>54093.69</v>
      </c>
      <c r="E172" s="2"/>
      <c r="F172" s="2"/>
      <c r="G172" s="20">
        <f t="shared" ref="G172:T172" si="206">G167+G150+G139+G126+G108+G100+G83+G66+G56+G39+G24+G12</f>
        <v>5174.68</v>
      </c>
      <c r="H172" s="20">
        <f t="shared" si="206"/>
        <v>2282.25</v>
      </c>
      <c r="I172" s="20">
        <f t="shared" si="206"/>
        <v>10441.39</v>
      </c>
      <c r="J172" s="20">
        <f t="shared" si="206"/>
        <v>525</v>
      </c>
      <c r="K172" s="20">
        <f t="shared" si="206"/>
        <v>410.28</v>
      </c>
      <c r="L172" s="20">
        <f t="shared" si="206"/>
        <v>1276.28</v>
      </c>
      <c r="M172" s="20">
        <f t="shared" si="206"/>
        <v>478.20000000000005</v>
      </c>
      <c r="N172" s="20">
        <f t="shared" si="206"/>
        <v>22736.6</v>
      </c>
      <c r="O172" s="20">
        <f t="shared" si="206"/>
        <v>2825.99</v>
      </c>
      <c r="P172" s="20">
        <f t="shared" si="206"/>
        <v>411.26</v>
      </c>
      <c r="Q172" s="20">
        <f t="shared" si="206"/>
        <v>0</v>
      </c>
      <c r="R172" s="20">
        <f t="shared" si="206"/>
        <v>487</v>
      </c>
      <c r="S172" s="20">
        <f t="shared" si="206"/>
        <v>0</v>
      </c>
      <c r="T172" s="20">
        <f t="shared" si="206"/>
        <v>47048.93</v>
      </c>
      <c r="U172" s="20">
        <f>+T12+T24+T39+T56+T66+T83+T100+T108+T126+T139+T150+T167</f>
        <v>47048.930000000008</v>
      </c>
      <c r="V172" s="87">
        <f t="shared" si="3"/>
        <v>0</v>
      </c>
    </row>
    <row r="173" spans="1:22" ht="14.25" customHeight="1">
      <c r="A173" s="5" t="s">
        <v>394</v>
      </c>
      <c r="E173" s="8"/>
      <c r="F173" s="8"/>
      <c r="G173" s="5">
        <v>14000</v>
      </c>
    </row>
    <row r="174" spans="1:22" ht="14.25" customHeight="1">
      <c r="E174" s="2"/>
      <c r="F174" s="2"/>
    </row>
    <row r="175" spans="1:22" ht="14.25" customHeight="1">
      <c r="E175" s="2"/>
      <c r="F175" s="2"/>
    </row>
    <row r="176" spans="1:22" ht="14.25" customHeight="1">
      <c r="A176" s="5" t="s">
        <v>270</v>
      </c>
      <c r="E176" s="2"/>
      <c r="F176" s="2"/>
    </row>
    <row r="177" spans="1:14" ht="14.25" customHeight="1">
      <c r="A177" s="5" t="s">
        <v>395</v>
      </c>
      <c r="B177" s="196">
        <f>+G172+H172</f>
        <v>7456.93</v>
      </c>
      <c r="E177" s="2"/>
      <c r="F177" s="2"/>
    </row>
    <row r="178" spans="1:14" ht="14.25" customHeight="1">
      <c r="A178" s="5" t="s">
        <v>396</v>
      </c>
      <c r="B178" s="141">
        <f>+I172</f>
        <v>10441.39</v>
      </c>
      <c r="E178" s="2"/>
      <c r="F178" s="2"/>
    </row>
    <row r="179" spans="1:14" ht="14.25" customHeight="1">
      <c r="A179" s="5" t="s">
        <v>397</v>
      </c>
      <c r="B179" s="197">
        <f>+J172</f>
        <v>525</v>
      </c>
      <c r="E179" s="2"/>
      <c r="F179" s="2"/>
      <c r="J179" s="20"/>
    </row>
    <row r="180" spans="1:14" ht="14.25" customHeight="1">
      <c r="A180" s="5" t="s">
        <v>398</v>
      </c>
      <c r="B180" s="141">
        <f>+K172</f>
        <v>410.28</v>
      </c>
      <c r="E180" s="2"/>
      <c r="F180" s="2"/>
      <c r="J180" s="20"/>
    </row>
    <row r="181" spans="1:14" ht="14.25" customHeight="1">
      <c r="A181" s="5" t="s">
        <v>399</v>
      </c>
      <c r="B181" s="198">
        <f>+L172</f>
        <v>1276.28</v>
      </c>
      <c r="E181" s="2"/>
      <c r="F181" s="2"/>
      <c r="K181" s="20"/>
    </row>
    <row r="182" spans="1:14" ht="14.25" customHeight="1">
      <c r="A182" s="5" t="s">
        <v>203</v>
      </c>
      <c r="B182" s="198">
        <f>+M172</f>
        <v>478.20000000000005</v>
      </c>
      <c r="E182" s="2"/>
      <c r="F182" s="2"/>
      <c r="K182" s="20"/>
    </row>
    <row r="183" spans="1:14" ht="14.25" customHeight="1">
      <c r="A183" s="5" t="s">
        <v>400</v>
      </c>
      <c r="B183" s="198">
        <f>+N172</f>
        <v>22736.6</v>
      </c>
      <c r="E183" s="2"/>
      <c r="F183" s="2"/>
      <c r="K183" s="20"/>
    </row>
    <row r="184" spans="1:14" ht="14.25" customHeight="1">
      <c r="B184" s="196"/>
      <c r="E184" s="2"/>
      <c r="F184" s="2"/>
      <c r="J184" s="20"/>
      <c r="K184" s="20"/>
    </row>
    <row r="185" spans="1:14" ht="14.25" customHeight="1">
      <c r="A185" s="5" t="s">
        <v>401</v>
      </c>
      <c r="B185" s="197">
        <f>+O172</f>
        <v>2825.99</v>
      </c>
      <c r="E185" s="2"/>
      <c r="F185" s="2"/>
      <c r="K185" s="20"/>
    </row>
    <row r="186" spans="1:14" ht="14.25" customHeight="1">
      <c r="A186" s="5" t="s">
        <v>402</v>
      </c>
      <c r="B186" s="87">
        <f>+P172</f>
        <v>411.26</v>
      </c>
      <c r="E186" s="2"/>
      <c r="F186" s="2"/>
    </row>
    <row r="187" spans="1:14" ht="14.25" customHeight="1">
      <c r="A187" s="5" t="s">
        <v>403</v>
      </c>
      <c r="B187" s="87">
        <f>+Q172</f>
        <v>0</v>
      </c>
      <c r="E187" s="2"/>
      <c r="F187" s="2"/>
      <c r="N187" s="20" t="e">
        <f>+#REF!</f>
        <v>#REF!</v>
      </c>
    </row>
    <row r="188" spans="1:14" ht="14.25" customHeight="1">
      <c r="A188" s="5" t="s">
        <v>404</v>
      </c>
      <c r="B188" s="87">
        <f>+R172</f>
        <v>487</v>
      </c>
      <c r="E188" s="2"/>
      <c r="F188" s="2"/>
      <c r="M188" s="199">
        <f>+D154</f>
        <v>0</v>
      </c>
    </row>
    <row r="189" spans="1:14" ht="14.25" customHeight="1">
      <c r="A189" s="5" t="s">
        <v>208</v>
      </c>
      <c r="B189" s="87">
        <f>+S172</f>
        <v>0</v>
      </c>
      <c r="E189" s="2"/>
      <c r="F189" s="2"/>
      <c r="M189" s="87">
        <f>+D158</f>
        <v>45</v>
      </c>
    </row>
    <row r="190" spans="1:14" ht="14.25" customHeight="1">
      <c r="B190" s="87"/>
      <c r="E190" s="2"/>
      <c r="F190" s="2"/>
      <c r="M190" s="87">
        <v>45</v>
      </c>
    </row>
    <row r="191" spans="1:14" ht="14.25" customHeight="1">
      <c r="A191" s="147" t="s">
        <v>92</v>
      </c>
      <c r="B191" s="105">
        <f>SUM(B177:B189)</f>
        <v>47048.929999999993</v>
      </c>
      <c r="C191" s="87"/>
      <c r="E191" s="2"/>
      <c r="F191" s="2"/>
      <c r="M191" s="200" t="e">
        <f>+#REF!</f>
        <v>#REF!</v>
      </c>
    </row>
    <row r="192" spans="1:14" ht="14.25" customHeight="1">
      <c r="E192" s="2"/>
      <c r="F192" s="2"/>
      <c r="N192" s="87" t="e">
        <f>SUM(M188:M191)</f>
        <v>#REF!</v>
      </c>
    </row>
    <row r="193" spans="1:22" ht="14.25" customHeight="1">
      <c r="E193" s="2"/>
      <c r="F193" s="2"/>
      <c r="N193" s="125" t="e">
        <f>+N187-N192</f>
        <v>#REF!</v>
      </c>
    </row>
    <row r="194" spans="1:22" ht="14.25" customHeight="1">
      <c r="E194" s="2"/>
      <c r="F194" s="2"/>
    </row>
    <row r="195" spans="1:22" ht="14.25" customHeight="1">
      <c r="A195" s="128" t="s">
        <v>7</v>
      </c>
      <c r="B195" s="128" t="s">
        <v>7</v>
      </c>
      <c r="C195" s="198" t="s">
        <v>7</v>
      </c>
      <c r="D195" s="128" t="s">
        <v>7</v>
      </c>
      <c r="E195" s="2"/>
      <c r="F195" s="2"/>
      <c r="G195" s="128"/>
      <c r="H195" s="128"/>
      <c r="I195" s="128"/>
      <c r="J195" s="128"/>
      <c r="K195" s="128"/>
      <c r="L195" s="128"/>
      <c r="M195" s="128"/>
      <c r="N195" s="128"/>
      <c r="O195" s="128" t="s">
        <v>7</v>
      </c>
      <c r="P195" s="128"/>
      <c r="Q195" s="128"/>
      <c r="R195" s="128"/>
      <c r="S195" s="128"/>
      <c r="T195" s="128" t="s">
        <v>7</v>
      </c>
      <c r="V195" s="128" t="s">
        <v>7</v>
      </c>
    </row>
    <row r="196" spans="1:22" ht="14.25" customHeight="1">
      <c r="E196" s="201" t="s">
        <v>7</v>
      </c>
      <c r="F196" s="2"/>
    </row>
    <row r="197" spans="1:22" ht="14.25" customHeight="1">
      <c r="E197" s="2"/>
      <c r="F197" s="2"/>
    </row>
    <row r="198" spans="1:22" ht="14.25" customHeight="1">
      <c r="E198" s="2"/>
      <c r="F198" s="2"/>
    </row>
    <row r="199" spans="1:22" ht="14.25" customHeight="1">
      <c r="E199" s="2"/>
      <c r="F199" s="2"/>
    </row>
    <row r="200" spans="1:22" ht="14.25" customHeight="1">
      <c r="E200" s="2"/>
      <c r="F200" s="2"/>
    </row>
    <row r="201" spans="1:22" ht="14.25" customHeight="1">
      <c r="E201" s="2"/>
      <c r="F201" s="2"/>
    </row>
    <row r="202" spans="1:22" ht="14.25" customHeight="1">
      <c r="E202" s="2"/>
      <c r="F202" s="2"/>
    </row>
    <row r="203" spans="1:22" ht="14.25" customHeight="1">
      <c r="E203" s="2"/>
      <c r="F203" s="2"/>
      <c r="R203" s="20"/>
    </row>
    <row r="204" spans="1:22" ht="14.25" customHeight="1">
      <c r="E204" s="2"/>
      <c r="F204" s="2"/>
    </row>
    <row r="205" spans="1:22" ht="14.25" customHeight="1">
      <c r="E205" s="2"/>
      <c r="F205" s="2"/>
    </row>
    <row r="206" spans="1:22" ht="14.25" customHeight="1">
      <c r="E206" s="2"/>
      <c r="F206" s="2"/>
    </row>
    <row r="207" spans="1:22" ht="14.25" customHeight="1">
      <c r="E207" s="2"/>
      <c r="F207" s="2"/>
    </row>
    <row r="208" spans="1:22" ht="14.25" customHeight="1">
      <c r="E208" s="2"/>
      <c r="F208" s="2"/>
    </row>
    <row r="209" spans="5:6" ht="14.25" customHeight="1">
      <c r="E209" s="2"/>
      <c r="F209" s="2"/>
    </row>
    <row r="210" spans="5:6" ht="14.25" customHeight="1">
      <c r="E210" s="2"/>
      <c r="F210" s="2"/>
    </row>
    <row r="211" spans="5:6" ht="14.25" customHeight="1">
      <c r="E211" s="2"/>
      <c r="F211" s="2"/>
    </row>
    <row r="212" spans="5:6" ht="14.25" customHeight="1">
      <c r="E212" s="2"/>
      <c r="F212" s="2"/>
    </row>
    <row r="213" spans="5:6" ht="14.25" customHeight="1">
      <c r="E213" s="2"/>
      <c r="F213" s="2"/>
    </row>
    <row r="214" spans="5:6" ht="14.25" customHeight="1">
      <c r="E214" s="2"/>
      <c r="F214" s="2"/>
    </row>
    <row r="215" spans="5:6" ht="14.25" customHeight="1">
      <c r="E215" s="2"/>
      <c r="F215" s="2"/>
    </row>
    <row r="216" spans="5:6" ht="14.25" customHeight="1">
      <c r="E216" s="2"/>
      <c r="F216" s="2"/>
    </row>
    <row r="217" spans="5:6" ht="14.25" customHeight="1">
      <c r="E217" s="2"/>
      <c r="F217" s="2"/>
    </row>
    <row r="218" spans="5:6" ht="14.25" customHeight="1">
      <c r="E218" s="2"/>
      <c r="F218" s="2"/>
    </row>
    <row r="219" spans="5:6" ht="14.25" customHeight="1">
      <c r="E219" s="2"/>
      <c r="F219" s="2"/>
    </row>
    <row r="220" spans="5:6" ht="14.25" customHeight="1">
      <c r="E220" s="2"/>
      <c r="F220" s="2"/>
    </row>
    <row r="221" spans="5:6" ht="14.25" customHeight="1">
      <c r="E221" s="2"/>
      <c r="F221" s="2"/>
    </row>
    <row r="222" spans="5:6" ht="14.25" customHeight="1">
      <c r="E222" s="2"/>
      <c r="F222" s="2"/>
    </row>
    <row r="223" spans="5:6" ht="14.25" customHeight="1">
      <c r="E223" s="2"/>
      <c r="F223" s="2"/>
    </row>
    <row r="224" spans="5:6" ht="14.25" customHeight="1">
      <c r="E224" s="2"/>
      <c r="F224" s="2"/>
    </row>
    <row r="225" spans="5:6" ht="14.25" customHeight="1">
      <c r="E225" s="2"/>
      <c r="F225" s="2"/>
    </row>
    <row r="226" spans="5:6" ht="14.25" customHeight="1">
      <c r="E226" s="2"/>
      <c r="F226" s="2"/>
    </row>
    <row r="227" spans="5:6" ht="14.25" customHeight="1">
      <c r="E227" s="2"/>
      <c r="F227" s="2"/>
    </row>
    <row r="228" spans="5:6" ht="14.25" customHeight="1">
      <c r="E228" s="2"/>
      <c r="F228" s="2"/>
    </row>
    <row r="229" spans="5:6" ht="14.25" customHeight="1">
      <c r="E229" s="2"/>
      <c r="F229" s="2"/>
    </row>
    <row r="230" spans="5:6" ht="14.25" customHeight="1">
      <c r="E230" s="2"/>
      <c r="F230" s="2"/>
    </row>
    <row r="231" spans="5:6" ht="14.25" customHeight="1">
      <c r="E231" s="2"/>
      <c r="F231" s="2"/>
    </row>
    <row r="232" spans="5:6" ht="14.25" customHeight="1">
      <c r="E232" s="2"/>
      <c r="F232" s="2"/>
    </row>
    <row r="233" spans="5:6" ht="14.25" customHeight="1">
      <c r="E233" s="2"/>
      <c r="F233" s="2"/>
    </row>
    <row r="234" spans="5:6" ht="14.25" customHeight="1">
      <c r="E234" s="2"/>
      <c r="F234" s="2"/>
    </row>
    <row r="235" spans="5:6" ht="14.25" customHeight="1">
      <c r="E235" s="2"/>
      <c r="F235" s="2"/>
    </row>
    <row r="236" spans="5:6" ht="14.25" customHeight="1">
      <c r="E236" s="2"/>
      <c r="F236" s="2"/>
    </row>
    <row r="237" spans="5:6" ht="14.25" customHeight="1">
      <c r="E237" s="2"/>
      <c r="F237" s="2"/>
    </row>
    <row r="238" spans="5:6" ht="14.25" customHeight="1">
      <c r="E238" s="2"/>
      <c r="F238" s="2"/>
    </row>
    <row r="239" spans="5:6" ht="14.25" customHeight="1">
      <c r="E239" s="2"/>
      <c r="F239" s="2"/>
    </row>
    <row r="240" spans="5:6" ht="14.25" customHeight="1">
      <c r="E240" s="2"/>
      <c r="F240" s="2"/>
    </row>
    <row r="241" spans="5:6" ht="14.25" customHeight="1">
      <c r="E241" s="2"/>
      <c r="F241" s="2"/>
    </row>
    <row r="242" spans="5:6" ht="14.25" customHeight="1">
      <c r="E242" s="2"/>
      <c r="F242" s="2"/>
    </row>
    <row r="243" spans="5:6" ht="14.25" customHeight="1">
      <c r="E243" s="2"/>
      <c r="F243" s="2"/>
    </row>
    <row r="244" spans="5:6" ht="14.25" customHeight="1">
      <c r="E244" s="2"/>
      <c r="F244" s="2"/>
    </row>
    <row r="245" spans="5:6" ht="14.25" customHeight="1">
      <c r="E245" s="2"/>
      <c r="F245" s="2"/>
    </row>
    <row r="246" spans="5:6" ht="14.25" customHeight="1">
      <c r="E246" s="2"/>
      <c r="F246" s="2"/>
    </row>
    <row r="247" spans="5:6" ht="14.25" customHeight="1">
      <c r="E247" s="2"/>
      <c r="F247" s="2"/>
    </row>
    <row r="248" spans="5:6" ht="14.25" customHeight="1">
      <c r="E248" s="2"/>
      <c r="F248" s="2"/>
    </row>
    <row r="249" spans="5:6" ht="14.25" customHeight="1">
      <c r="E249" s="2"/>
      <c r="F249" s="2"/>
    </row>
    <row r="250" spans="5:6" ht="14.25" customHeight="1">
      <c r="E250" s="2"/>
      <c r="F250" s="2"/>
    </row>
    <row r="251" spans="5:6" ht="14.25" customHeight="1">
      <c r="E251" s="2"/>
      <c r="F251" s="2"/>
    </row>
    <row r="252" spans="5:6" ht="14.25" customHeight="1">
      <c r="E252" s="2"/>
      <c r="F252" s="2"/>
    </row>
    <row r="253" spans="5:6" ht="14.25" customHeight="1">
      <c r="E253" s="2"/>
      <c r="F253" s="2"/>
    </row>
    <row r="254" spans="5:6" ht="14.25" customHeight="1">
      <c r="E254" s="2"/>
      <c r="F254" s="2"/>
    </row>
    <row r="255" spans="5:6" ht="14.25" customHeight="1">
      <c r="E255" s="2"/>
      <c r="F255" s="2"/>
    </row>
    <row r="256" spans="5:6" ht="14.25" customHeight="1">
      <c r="E256" s="2"/>
      <c r="F256" s="2"/>
    </row>
    <row r="257" spans="5:6" ht="14.25" customHeight="1">
      <c r="E257" s="2"/>
      <c r="F257" s="2"/>
    </row>
    <row r="258" spans="5:6" ht="14.25" customHeight="1">
      <c r="E258" s="2"/>
      <c r="F258" s="2"/>
    </row>
    <row r="259" spans="5:6" ht="14.25" customHeight="1">
      <c r="E259" s="2"/>
      <c r="F259" s="2"/>
    </row>
    <row r="260" spans="5:6" ht="14.25" customHeight="1">
      <c r="E260" s="2"/>
      <c r="F260" s="2"/>
    </row>
    <row r="261" spans="5:6" ht="14.25" customHeight="1">
      <c r="E261" s="2"/>
      <c r="F261" s="2"/>
    </row>
    <row r="262" spans="5:6" ht="14.25" customHeight="1">
      <c r="E262" s="2"/>
      <c r="F262" s="2"/>
    </row>
    <row r="263" spans="5:6" ht="14.25" customHeight="1">
      <c r="E263" s="2"/>
      <c r="F263" s="2"/>
    </row>
    <row r="264" spans="5:6" ht="14.25" customHeight="1">
      <c r="E264" s="2"/>
      <c r="F264" s="2"/>
    </row>
    <row r="265" spans="5:6" ht="14.25" customHeight="1">
      <c r="E265" s="2"/>
      <c r="F265" s="2"/>
    </row>
    <row r="266" spans="5:6" ht="14.25" customHeight="1">
      <c r="E266" s="2"/>
      <c r="F266" s="2"/>
    </row>
    <row r="267" spans="5:6" ht="14.25" customHeight="1">
      <c r="E267" s="2"/>
      <c r="F267" s="2"/>
    </row>
    <row r="268" spans="5:6" ht="14.25" customHeight="1">
      <c r="E268" s="2"/>
      <c r="F268" s="2"/>
    </row>
    <row r="269" spans="5:6" ht="14.25" customHeight="1">
      <c r="E269" s="2"/>
      <c r="F269" s="2"/>
    </row>
    <row r="270" spans="5:6" ht="14.25" customHeight="1">
      <c r="E270" s="2"/>
      <c r="F270" s="2"/>
    </row>
    <row r="271" spans="5:6" ht="14.25" customHeight="1">
      <c r="E271" s="2"/>
      <c r="F271" s="2"/>
    </row>
    <row r="272" spans="5:6" ht="14.25" customHeight="1">
      <c r="E272" s="2"/>
      <c r="F272" s="2"/>
    </row>
    <row r="273" spans="5:6" ht="14.25" customHeight="1">
      <c r="E273" s="2"/>
      <c r="F273" s="2"/>
    </row>
    <row r="274" spans="5:6" ht="14.25" customHeight="1">
      <c r="E274" s="2"/>
      <c r="F274" s="2"/>
    </row>
    <row r="275" spans="5:6" ht="14.25" customHeight="1">
      <c r="E275" s="2"/>
      <c r="F275" s="2"/>
    </row>
    <row r="276" spans="5:6" ht="14.25" customHeight="1">
      <c r="E276" s="2"/>
      <c r="F276" s="2"/>
    </row>
    <row r="277" spans="5:6" ht="14.25" customHeight="1">
      <c r="E277" s="2"/>
      <c r="F277" s="2"/>
    </row>
    <row r="278" spans="5:6" ht="14.25" customHeight="1">
      <c r="E278" s="2"/>
      <c r="F278" s="2"/>
    </row>
    <row r="279" spans="5:6" ht="14.25" customHeight="1">
      <c r="E279" s="2"/>
      <c r="F279" s="2"/>
    </row>
    <row r="280" spans="5:6" ht="14.25" customHeight="1">
      <c r="E280" s="2"/>
      <c r="F280" s="2"/>
    </row>
    <row r="281" spans="5:6" ht="14.25" customHeight="1">
      <c r="E281" s="2"/>
      <c r="F281" s="2"/>
    </row>
    <row r="282" spans="5:6" ht="14.25" customHeight="1">
      <c r="E282" s="2"/>
      <c r="F282" s="2"/>
    </row>
    <row r="283" spans="5:6" ht="14.25" customHeight="1">
      <c r="E283" s="2"/>
      <c r="F283" s="2"/>
    </row>
    <row r="284" spans="5:6" ht="14.25" customHeight="1">
      <c r="E284" s="2"/>
      <c r="F284" s="2"/>
    </row>
    <row r="285" spans="5:6" ht="14.25" customHeight="1">
      <c r="E285" s="2"/>
      <c r="F285" s="2"/>
    </row>
    <row r="286" spans="5:6" ht="14.25" customHeight="1">
      <c r="E286" s="2"/>
      <c r="F286" s="2"/>
    </row>
    <row r="287" spans="5:6" ht="14.25" customHeight="1">
      <c r="E287" s="2"/>
      <c r="F287" s="2"/>
    </row>
    <row r="288" spans="5:6" ht="14.25" customHeight="1">
      <c r="E288" s="2"/>
      <c r="F288" s="2"/>
    </row>
    <row r="289" spans="5:6" ht="14.25" customHeight="1">
      <c r="E289" s="2"/>
      <c r="F289" s="2"/>
    </row>
    <row r="290" spans="5:6" ht="14.25" customHeight="1">
      <c r="E290" s="2"/>
      <c r="F290" s="2"/>
    </row>
    <row r="291" spans="5:6" ht="14.25" customHeight="1">
      <c r="E291" s="2"/>
      <c r="F291" s="2"/>
    </row>
    <row r="292" spans="5:6" ht="14.25" customHeight="1">
      <c r="E292" s="2"/>
      <c r="F292" s="2"/>
    </row>
    <row r="293" spans="5:6" ht="14.25" customHeight="1">
      <c r="E293" s="2"/>
      <c r="F293" s="2"/>
    </row>
    <row r="294" spans="5:6" ht="14.25" customHeight="1">
      <c r="E294" s="2"/>
      <c r="F294" s="2"/>
    </row>
    <row r="295" spans="5:6" ht="14.25" customHeight="1">
      <c r="E295" s="2"/>
      <c r="F295" s="2"/>
    </row>
    <row r="296" spans="5:6" ht="14.25" customHeight="1">
      <c r="E296" s="2"/>
      <c r="F296" s="2"/>
    </row>
    <row r="297" spans="5:6" ht="14.25" customHeight="1">
      <c r="E297" s="2"/>
      <c r="F297" s="2"/>
    </row>
    <row r="298" spans="5:6" ht="14.25" customHeight="1">
      <c r="E298" s="2"/>
      <c r="F298" s="2"/>
    </row>
    <row r="299" spans="5:6" ht="14.25" customHeight="1">
      <c r="E299" s="2"/>
      <c r="F299" s="2"/>
    </row>
    <row r="300" spans="5:6" ht="14.25" customHeight="1">
      <c r="E300" s="2"/>
      <c r="F300" s="2"/>
    </row>
    <row r="301" spans="5:6" ht="14.25" customHeight="1">
      <c r="E301" s="2"/>
      <c r="F301" s="2"/>
    </row>
    <row r="302" spans="5:6" ht="14.25" customHeight="1">
      <c r="E302" s="2"/>
      <c r="F302" s="2"/>
    </row>
    <row r="303" spans="5:6" ht="14.25" customHeight="1">
      <c r="E303" s="2"/>
      <c r="F303" s="2"/>
    </row>
    <row r="304" spans="5:6" ht="14.25" customHeight="1">
      <c r="E304" s="2"/>
      <c r="F304" s="2"/>
    </row>
    <row r="305" spans="5:6" ht="14.25" customHeight="1">
      <c r="E305" s="2"/>
      <c r="F305" s="2"/>
    </row>
    <row r="306" spans="5:6" ht="14.25" customHeight="1">
      <c r="E306" s="2"/>
      <c r="F306" s="2"/>
    </row>
    <row r="307" spans="5:6" ht="14.25" customHeight="1">
      <c r="E307" s="2"/>
      <c r="F307" s="2"/>
    </row>
    <row r="308" spans="5:6" ht="14.25" customHeight="1">
      <c r="E308" s="2"/>
      <c r="F308" s="2"/>
    </row>
    <row r="309" spans="5:6" ht="14.25" customHeight="1">
      <c r="E309" s="2"/>
      <c r="F309" s="2"/>
    </row>
    <row r="310" spans="5:6" ht="14.25" customHeight="1">
      <c r="E310" s="2"/>
      <c r="F310" s="2"/>
    </row>
    <row r="311" spans="5:6" ht="14.25" customHeight="1">
      <c r="E311" s="2"/>
      <c r="F311" s="2"/>
    </row>
    <row r="312" spans="5:6" ht="14.25" customHeight="1">
      <c r="E312" s="2"/>
      <c r="F312" s="2"/>
    </row>
    <row r="313" spans="5:6" ht="14.25" customHeight="1">
      <c r="E313" s="2"/>
      <c r="F313" s="2"/>
    </row>
    <row r="314" spans="5:6" ht="14.25" customHeight="1">
      <c r="E314" s="2"/>
      <c r="F314" s="2"/>
    </row>
    <row r="315" spans="5:6" ht="14.25" customHeight="1">
      <c r="E315" s="2"/>
      <c r="F315" s="2"/>
    </row>
    <row r="316" spans="5:6" ht="14.25" customHeight="1">
      <c r="E316" s="2"/>
      <c r="F316" s="2"/>
    </row>
    <row r="317" spans="5:6" ht="14.25" customHeight="1">
      <c r="E317" s="2"/>
      <c r="F317" s="2"/>
    </row>
    <row r="318" spans="5:6" ht="14.25" customHeight="1">
      <c r="E318" s="2"/>
      <c r="F318" s="2"/>
    </row>
    <row r="319" spans="5:6" ht="14.25" customHeight="1">
      <c r="E319" s="2"/>
      <c r="F319" s="2"/>
    </row>
    <row r="320" spans="5:6" ht="14.25" customHeight="1">
      <c r="E320" s="2"/>
      <c r="F320" s="2"/>
    </row>
    <row r="321" spans="5:6" ht="14.25" customHeight="1">
      <c r="E321" s="2"/>
      <c r="F321" s="2"/>
    </row>
    <row r="322" spans="5:6" ht="14.25" customHeight="1">
      <c r="E322" s="2"/>
      <c r="F322" s="2"/>
    </row>
    <row r="323" spans="5:6" ht="14.25" customHeight="1">
      <c r="E323" s="2"/>
      <c r="F323" s="2"/>
    </row>
    <row r="324" spans="5:6" ht="14.25" customHeight="1">
      <c r="E324" s="2"/>
      <c r="F324" s="2"/>
    </row>
    <row r="325" spans="5:6" ht="14.25" customHeight="1">
      <c r="E325" s="2"/>
      <c r="F325" s="2"/>
    </row>
    <row r="326" spans="5:6" ht="14.25" customHeight="1">
      <c r="E326" s="2"/>
      <c r="F326" s="2"/>
    </row>
    <row r="327" spans="5:6" ht="14.25" customHeight="1">
      <c r="E327" s="2"/>
      <c r="F327" s="2"/>
    </row>
    <row r="328" spans="5:6" ht="14.25" customHeight="1">
      <c r="E328" s="2"/>
      <c r="F328" s="2"/>
    </row>
    <row r="329" spans="5:6" ht="14.25" customHeight="1">
      <c r="E329" s="2"/>
      <c r="F329" s="2"/>
    </row>
    <row r="330" spans="5:6" ht="14.25" customHeight="1">
      <c r="E330" s="2"/>
      <c r="F330" s="2"/>
    </row>
    <row r="331" spans="5:6" ht="14.25" customHeight="1">
      <c r="E331" s="2"/>
      <c r="F331" s="2"/>
    </row>
    <row r="332" spans="5:6" ht="14.25" customHeight="1">
      <c r="E332" s="2"/>
      <c r="F332" s="2"/>
    </row>
    <row r="333" spans="5:6" ht="14.25" customHeight="1">
      <c r="E333" s="2"/>
      <c r="F333" s="2"/>
    </row>
    <row r="334" spans="5:6" ht="14.25" customHeight="1">
      <c r="E334" s="2"/>
      <c r="F334" s="2"/>
    </row>
    <row r="335" spans="5:6" ht="14.25" customHeight="1">
      <c r="E335" s="2"/>
      <c r="F335" s="2"/>
    </row>
    <row r="336" spans="5:6" ht="14.25" customHeight="1">
      <c r="E336" s="2"/>
      <c r="F336" s="2"/>
    </row>
    <row r="337" spans="5:6" ht="14.25" customHeight="1">
      <c r="E337" s="2"/>
      <c r="F337" s="2"/>
    </row>
    <row r="338" spans="5:6" ht="14.25" customHeight="1">
      <c r="E338" s="2"/>
      <c r="F338" s="2"/>
    </row>
    <row r="339" spans="5:6" ht="14.25" customHeight="1">
      <c r="E339" s="2"/>
      <c r="F339" s="2"/>
    </row>
    <row r="340" spans="5:6" ht="14.25" customHeight="1">
      <c r="E340" s="2"/>
      <c r="F340" s="2"/>
    </row>
    <row r="341" spans="5:6" ht="14.25" customHeight="1">
      <c r="E341" s="2"/>
      <c r="F341" s="2"/>
    </row>
    <row r="342" spans="5:6" ht="14.25" customHeight="1">
      <c r="E342" s="2"/>
      <c r="F342" s="2"/>
    </row>
    <row r="343" spans="5:6" ht="14.25" customHeight="1">
      <c r="E343" s="2"/>
      <c r="F343" s="2"/>
    </row>
    <row r="344" spans="5:6" ht="14.25" customHeight="1">
      <c r="E344" s="2"/>
      <c r="F344" s="2"/>
    </row>
    <row r="345" spans="5:6" ht="14.25" customHeight="1">
      <c r="E345" s="2"/>
      <c r="F345" s="2"/>
    </row>
    <row r="346" spans="5:6" ht="14.25" customHeight="1">
      <c r="E346" s="2"/>
      <c r="F346" s="2"/>
    </row>
    <row r="347" spans="5:6" ht="14.25" customHeight="1">
      <c r="E347" s="2"/>
      <c r="F347" s="2"/>
    </row>
    <row r="348" spans="5:6" ht="14.25" customHeight="1">
      <c r="E348" s="2"/>
      <c r="F348" s="2"/>
    </row>
    <row r="349" spans="5:6" ht="14.25" customHeight="1">
      <c r="E349" s="2"/>
      <c r="F349" s="2"/>
    </row>
    <row r="350" spans="5:6" ht="14.25" customHeight="1">
      <c r="E350" s="2"/>
      <c r="F350" s="2"/>
    </row>
    <row r="351" spans="5:6" ht="14.25" customHeight="1">
      <c r="E351" s="2"/>
      <c r="F351" s="2"/>
    </row>
    <row r="352" spans="5:6" ht="14.25" customHeight="1">
      <c r="E352" s="2"/>
      <c r="F352" s="2"/>
    </row>
    <row r="353" spans="5:6" ht="14.25" customHeight="1">
      <c r="E353" s="2"/>
      <c r="F353" s="2"/>
    </row>
    <row r="354" spans="5:6" ht="14.25" customHeight="1">
      <c r="E354" s="2"/>
      <c r="F354" s="2"/>
    </row>
    <row r="355" spans="5:6" ht="14.25" customHeight="1">
      <c r="E355" s="2"/>
      <c r="F355" s="2"/>
    </row>
    <row r="356" spans="5:6" ht="14.25" customHeight="1">
      <c r="E356" s="2"/>
      <c r="F356" s="2"/>
    </row>
    <row r="357" spans="5:6" ht="14.25" customHeight="1">
      <c r="E357" s="2"/>
      <c r="F357" s="2"/>
    </row>
    <row r="358" spans="5:6" ht="14.25" customHeight="1">
      <c r="E358" s="2"/>
      <c r="F358" s="2"/>
    </row>
    <row r="359" spans="5:6" ht="14.25" customHeight="1">
      <c r="E359" s="2"/>
      <c r="F359" s="2"/>
    </row>
    <row r="360" spans="5:6" ht="14.25" customHeight="1">
      <c r="E360" s="2"/>
      <c r="F360" s="2"/>
    </row>
    <row r="361" spans="5:6" ht="14.25" customHeight="1">
      <c r="E361" s="2"/>
      <c r="F361" s="2"/>
    </row>
    <row r="362" spans="5:6" ht="14.25" customHeight="1">
      <c r="E362" s="2"/>
      <c r="F362" s="2"/>
    </row>
    <row r="363" spans="5:6" ht="14.25" customHeight="1">
      <c r="E363" s="2"/>
      <c r="F363" s="2"/>
    </row>
    <row r="364" spans="5:6" ht="14.25" customHeight="1">
      <c r="E364" s="2"/>
      <c r="F364" s="2"/>
    </row>
    <row r="365" spans="5:6" ht="14.25" customHeight="1">
      <c r="E365" s="2"/>
      <c r="F365" s="2"/>
    </row>
    <row r="366" spans="5:6" ht="14.25" customHeight="1">
      <c r="E366" s="2"/>
      <c r="F366" s="2"/>
    </row>
    <row r="367" spans="5:6" ht="14.25" customHeight="1">
      <c r="E367" s="2"/>
      <c r="F367" s="2"/>
    </row>
    <row r="368" spans="5:6" ht="14.25" customHeight="1">
      <c r="E368" s="2"/>
      <c r="F368" s="2"/>
    </row>
    <row r="369" spans="5:6" ht="14.25" customHeight="1">
      <c r="E369" s="2"/>
      <c r="F369" s="2"/>
    </row>
    <row r="370" spans="5:6" ht="14.25" customHeight="1">
      <c r="E370" s="2"/>
      <c r="F370" s="2"/>
    </row>
    <row r="371" spans="5:6" ht="14.25" customHeight="1">
      <c r="E371" s="2"/>
      <c r="F371" s="2"/>
    </row>
    <row r="372" spans="5:6" ht="14.25" customHeight="1">
      <c r="E372" s="2"/>
      <c r="F372" s="2"/>
    </row>
    <row r="373" spans="5:6" ht="14.25" customHeight="1">
      <c r="E373" s="2"/>
      <c r="F373" s="2"/>
    </row>
    <row r="374" spans="5:6" ht="14.25" customHeight="1">
      <c r="E374" s="2"/>
      <c r="F374" s="2"/>
    </row>
    <row r="375" spans="5:6" ht="14.25" customHeight="1">
      <c r="E375" s="2"/>
      <c r="F375" s="2"/>
    </row>
    <row r="376" spans="5:6" ht="14.25" customHeight="1">
      <c r="E376" s="2"/>
      <c r="F376" s="2"/>
    </row>
    <row r="377" spans="5:6" ht="14.25" customHeight="1">
      <c r="E377" s="2"/>
      <c r="F377" s="2"/>
    </row>
    <row r="378" spans="5:6" ht="14.25" customHeight="1">
      <c r="E378" s="2"/>
      <c r="F378" s="2"/>
    </row>
    <row r="379" spans="5:6" ht="14.25" customHeight="1">
      <c r="E379" s="2"/>
      <c r="F379" s="2"/>
    </row>
    <row r="380" spans="5:6" ht="14.25" customHeight="1">
      <c r="E380" s="2"/>
      <c r="F380" s="2"/>
    </row>
    <row r="381" spans="5:6" ht="14.25" customHeight="1">
      <c r="E381" s="2"/>
      <c r="F381" s="2"/>
    </row>
    <row r="382" spans="5:6" ht="14.25" customHeight="1">
      <c r="E382" s="2"/>
      <c r="F382" s="2"/>
    </row>
    <row r="383" spans="5:6" ht="14.25" customHeight="1">
      <c r="E383" s="2"/>
      <c r="F383" s="2"/>
    </row>
    <row r="384" spans="5:6" ht="14.25" customHeight="1">
      <c r="E384" s="2"/>
      <c r="F384" s="2"/>
    </row>
    <row r="385" spans="5:6" ht="14.25" customHeight="1">
      <c r="E385" s="2"/>
      <c r="F385" s="2"/>
    </row>
    <row r="386" spans="5:6" ht="14.25" customHeight="1">
      <c r="E386" s="2"/>
      <c r="F386" s="2"/>
    </row>
    <row r="387" spans="5:6" ht="14.25" customHeight="1">
      <c r="E387" s="2"/>
      <c r="F387" s="2"/>
    </row>
    <row r="388" spans="5:6" ht="14.25" customHeight="1">
      <c r="E388" s="2"/>
      <c r="F388" s="2"/>
    </row>
    <row r="389" spans="5:6" ht="14.25" customHeight="1">
      <c r="E389" s="2"/>
      <c r="F389" s="2"/>
    </row>
    <row r="390" spans="5:6" ht="14.25" customHeight="1">
      <c r="E390" s="2"/>
      <c r="F390" s="2"/>
    </row>
    <row r="391" spans="5:6" ht="14.25" customHeight="1">
      <c r="E391" s="2"/>
      <c r="F391" s="2"/>
    </row>
    <row r="392" spans="5:6" ht="14.25" customHeight="1">
      <c r="E392" s="2"/>
      <c r="F392" s="2"/>
    </row>
    <row r="393" spans="5:6" ht="14.25" customHeight="1">
      <c r="E393" s="2"/>
      <c r="F393" s="2"/>
    </row>
    <row r="394" spans="5:6" ht="14.25" customHeight="1">
      <c r="E394" s="2"/>
      <c r="F394" s="2"/>
    </row>
    <row r="395" spans="5:6" ht="14.25" customHeight="1">
      <c r="E395" s="2"/>
      <c r="F395" s="2"/>
    </row>
    <row r="396" spans="5:6" ht="14.25" customHeight="1">
      <c r="E396" s="2"/>
      <c r="F396" s="2"/>
    </row>
    <row r="397" spans="5:6" ht="14.25" customHeight="1">
      <c r="E397" s="2"/>
      <c r="F397" s="2"/>
    </row>
    <row r="398" spans="5:6" ht="14.25" customHeight="1">
      <c r="E398" s="2"/>
      <c r="F398" s="2"/>
    </row>
    <row r="399" spans="5:6" ht="14.25" customHeight="1">
      <c r="E399" s="2"/>
      <c r="F399" s="2"/>
    </row>
    <row r="400" spans="5:6" ht="14.25" customHeight="1">
      <c r="E400" s="2"/>
      <c r="F400" s="2"/>
    </row>
    <row r="401" spans="5:6" ht="14.25" customHeight="1">
      <c r="E401" s="2"/>
      <c r="F401" s="2"/>
    </row>
    <row r="402" spans="5:6" ht="14.25" customHeight="1">
      <c r="E402" s="2"/>
      <c r="F402" s="2"/>
    </row>
    <row r="403" spans="5:6" ht="14.25" customHeight="1">
      <c r="E403" s="2"/>
      <c r="F403" s="2"/>
    </row>
    <row r="404" spans="5:6" ht="14.25" customHeight="1">
      <c r="E404" s="2"/>
      <c r="F404" s="2"/>
    </row>
    <row r="405" spans="5:6" ht="14.25" customHeight="1">
      <c r="E405" s="2"/>
      <c r="F405" s="2"/>
    </row>
    <row r="406" spans="5:6" ht="14.25" customHeight="1">
      <c r="E406" s="2"/>
      <c r="F406" s="2"/>
    </row>
    <row r="407" spans="5:6" ht="14.25" customHeight="1">
      <c r="E407" s="2"/>
      <c r="F407" s="2"/>
    </row>
    <row r="408" spans="5:6" ht="14.25" customHeight="1">
      <c r="E408" s="2"/>
      <c r="F408" s="2"/>
    </row>
    <row r="409" spans="5:6" ht="14.25" customHeight="1">
      <c r="E409" s="2"/>
      <c r="F409" s="2"/>
    </row>
    <row r="410" spans="5:6" ht="14.25" customHeight="1">
      <c r="E410" s="2"/>
      <c r="F410" s="2"/>
    </row>
    <row r="411" spans="5:6" ht="14.25" customHeight="1">
      <c r="E411" s="2"/>
      <c r="F411" s="2"/>
    </row>
    <row r="412" spans="5:6" ht="14.25" customHeight="1">
      <c r="E412" s="2"/>
      <c r="F412" s="2"/>
    </row>
    <row r="413" spans="5:6" ht="14.25" customHeight="1">
      <c r="E413" s="2"/>
      <c r="F413" s="2"/>
    </row>
    <row r="414" spans="5:6" ht="14.25" customHeight="1">
      <c r="E414" s="2"/>
      <c r="F414" s="2"/>
    </row>
    <row r="415" spans="5:6" ht="14.25" customHeight="1">
      <c r="E415" s="2"/>
      <c r="F415" s="2"/>
    </row>
    <row r="416" spans="5:6" ht="14.25" customHeight="1">
      <c r="E416" s="2"/>
      <c r="F416" s="2"/>
    </row>
    <row r="417" spans="5:6" ht="14.25" customHeight="1">
      <c r="E417" s="2"/>
      <c r="F417" s="2"/>
    </row>
    <row r="418" spans="5:6" ht="14.25" customHeight="1">
      <c r="E418" s="2"/>
      <c r="F418" s="2"/>
    </row>
    <row r="419" spans="5:6" ht="14.25" customHeight="1">
      <c r="E419" s="2"/>
      <c r="F419" s="2"/>
    </row>
    <row r="420" spans="5:6" ht="14.25" customHeight="1">
      <c r="E420" s="2"/>
      <c r="F420" s="2"/>
    </row>
    <row r="421" spans="5:6" ht="14.25" customHeight="1">
      <c r="E421" s="2"/>
      <c r="F421" s="2"/>
    </row>
    <row r="422" spans="5:6" ht="14.25" customHeight="1">
      <c r="E422" s="2"/>
      <c r="F422" s="2"/>
    </row>
    <row r="423" spans="5:6" ht="14.25" customHeight="1">
      <c r="E423" s="2"/>
      <c r="F423" s="2"/>
    </row>
    <row r="424" spans="5:6" ht="14.25" customHeight="1">
      <c r="E424" s="2"/>
      <c r="F424" s="2"/>
    </row>
    <row r="425" spans="5:6" ht="14.25" customHeight="1">
      <c r="E425" s="2"/>
      <c r="F425" s="2"/>
    </row>
    <row r="426" spans="5:6" ht="14.25" customHeight="1">
      <c r="E426" s="2"/>
      <c r="F426" s="2"/>
    </row>
    <row r="427" spans="5:6" ht="14.25" customHeight="1">
      <c r="E427" s="2"/>
      <c r="F427" s="2"/>
    </row>
    <row r="428" spans="5:6" ht="14.25" customHeight="1">
      <c r="E428" s="2"/>
      <c r="F428" s="2"/>
    </row>
    <row r="429" spans="5:6" ht="14.25" customHeight="1">
      <c r="E429" s="2"/>
      <c r="F429" s="2"/>
    </row>
    <row r="430" spans="5:6" ht="14.25" customHeight="1">
      <c r="E430" s="2"/>
      <c r="F430" s="2"/>
    </row>
    <row r="431" spans="5:6" ht="14.25" customHeight="1">
      <c r="E431" s="2"/>
      <c r="F431" s="2"/>
    </row>
    <row r="432" spans="5:6" ht="14.25" customHeight="1">
      <c r="E432" s="2"/>
      <c r="F432" s="2"/>
    </row>
    <row r="433" spans="5:6" ht="14.25" customHeight="1">
      <c r="E433" s="2"/>
      <c r="F433" s="2"/>
    </row>
    <row r="434" spans="5:6" ht="14.25" customHeight="1">
      <c r="E434" s="2"/>
      <c r="F434" s="2"/>
    </row>
    <row r="435" spans="5:6" ht="14.25" customHeight="1">
      <c r="E435" s="2"/>
      <c r="F435" s="2"/>
    </row>
    <row r="436" spans="5:6" ht="14.25" customHeight="1">
      <c r="E436" s="2"/>
      <c r="F436" s="2"/>
    </row>
    <row r="437" spans="5:6" ht="14.25" customHeight="1">
      <c r="E437" s="2"/>
      <c r="F437" s="2"/>
    </row>
    <row r="438" spans="5:6" ht="14.25" customHeight="1">
      <c r="E438" s="2"/>
      <c r="F438" s="2"/>
    </row>
    <row r="439" spans="5:6" ht="14.25" customHeight="1">
      <c r="E439" s="2"/>
      <c r="F439" s="2"/>
    </row>
    <row r="440" spans="5:6" ht="14.25" customHeight="1">
      <c r="E440" s="2"/>
      <c r="F440" s="2"/>
    </row>
    <row r="441" spans="5:6" ht="14.25" customHeight="1">
      <c r="E441" s="2"/>
      <c r="F441" s="2"/>
    </row>
    <row r="442" spans="5:6" ht="14.25" customHeight="1">
      <c r="E442" s="2"/>
      <c r="F442" s="2"/>
    </row>
    <row r="443" spans="5:6" ht="14.25" customHeight="1">
      <c r="E443" s="2"/>
      <c r="F443" s="2"/>
    </row>
    <row r="444" spans="5:6" ht="14.25" customHeight="1">
      <c r="E444" s="2"/>
      <c r="F444" s="2"/>
    </row>
    <row r="445" spans="5:6" ht="14.25" customHeight="1">
      <c r="E445" s="2"/>
      <c r="F445" s="2"/>
    </row>
    <row r="446" spans="5:6" ht="14.25" customHeight="1">
      <c r="E446" s="2"/>
      <c r="F446" s="2"/>
    </row>
    <row r="447" spans="5:6" ht="14.25" customHeight="1">
      <c r="E447" s="2"/>
      <c r="F447" s="2"/>
    </row>
    <row r="448" spans="5:6" ht="14.25" customHeight="1">
      <c r="E448" s="2"/>
      <c r="F448" s="2"/>
    </row>
    <row r="449" spans="5:6" ht="14.25" customHeight="1">
      <c r="E449" s="2"/>
      <c r="F449" s="2"/>
    </row>
    <row r="450" spans="5:6" ht="14.25" customHeight="1">
      <c r="E450" s="2"/>
      <c r="F450" s="2"/>
    </row>
    <row r="451" spans="5:6" ht="14.25" customHeight="1">
      <c r="E451" s="2"/>
      <c r="F451" s="2"/>
    </row>
    <row r="452" spans="5:6" ht="14.25" customHeight="1">
      <c r="E452" s="2"/>
      <c r="F452" s="2"/>
    </row>
    <row r="453" spans="5:6" ht="14.25" customHeight="1">
      <c r="E453" s="2"/>
      <c r="F453" s="2"/>
    </row>
    <row r="454" spans="5:6" ht="14.25" customHeight="1">
      <c r="E454" s="2"/>
      <c r="F454" s="2"/>
    </row>
    <row r="455" spans="5:6" ht="14.25" customHeight="1">
      <c r="E455" s="2"/>
      <c r="F455" s="2"/>
    </row>
    <row r="456" spans="5:6" ht="14.25" customHeight="1">
      <c r="E456" s="2"/>
      <c r="F456" s="2"/>
    </row>
    <row r="457" spans="5:6" ht="14.25" customHeight="1">
      <c r="E457" s="2"/>
      <c r="F457" s="2"/>
    </row>
    <row r="458" spans="5:6" ht="14.25" customHeight="1">
      <c r="E458" s="2"/>
      <c r="F458" s="2"/>
    </row>
    <row r="459" spans="5:6" ht="14.25" customHeight="1">
      <c r="E459" s="2"/>
      <c r="F459" s="2"/>
    </row>
    <row r="460" spans="5:6" ht="14.25" customHeight="1">
      <c r="E460" s="2"/>
      <c r="F460" s="2"/>
    </row>
    <row r="461" spans="5:6" ht="14.25" customHeight="1">
      <c r="E461" s="2"/>
      <c r="F461" s="2"/>
    </row>
    <row r="462" spans="5:6" ht="14.25" customHeight="1">
      <c r="E462" s="2"/>
      <c r="F462" s="2"/>
    </row>
    <row r="463" spans="5:6" ht="14.25" customHeight="1">
      <c r="E463" s="2"/>
      <c r="F463" s="2"/>
    </row>
    <row r="464" spans="5:6" ht="14.25" customHeight="1">
      <c r="E464" s="2"/>
      <c r="F464" s="2"/>
    </row>
    <row r="465" spans="5:6" ht="14.25" customHeight="1">
      <c r="E465" s="2"/>
      <c r="F465" s="2"/>
    </row>
    <row r="466" spans="5:6" ht="14.25" customHeight="1">
      <c r="E466" s="2"/>
      <c r="F466" s="2"/>
    </row>
    <row r="467" spans="5:6" ht="14.25" customHeight="1">
      <c r="E467" s="2"/>
      <c r="F467" s="2"/>
    </row>
    <row r="468" spans="5:6" ht="14.25" customHeight="1">
      <c r="E468" s="2"/>
      <c r="F468" s="2"/>
    </row>
    <row r="469" spans="5:6" ht="14.25" customHeight="1">
      <c r="E469" s="2"/>
      <c r="F469" s="2"/>
    </row>
    <row r="470" spans="5:6" ht="14.25" customHeight="1">
      <c r="E470" s="2"/>
      <c r="F470" s="2"/>
    </row>
    <row r="471" spans="5:6" ht="14.25" customHeight="1">
      <c r="E471" s="2"/>
      <c r="F471" s="2"/>
    </row>
    <row r="472" spans="5:6" ht="14.25" customHeight="1">
      <c r="E472" s="2"/>
      <c r="F472" s="2"/>
    </row>
    <row r="473" spans="5:6" ht="14.25" customHeight="1">
      <c r="E473" s="2"/>
      <c r="F473" s="2"/>
    </row>
    <row r="474" spans="5:6" ht="14.25" customHeight="1">
      <c r="E474" s="2"/>
      <c r="F474" s="2"/>
    </row>
    <row r="475" spans="5:6" ht="14.25" customHeight="1">
      <c r="E475" s="2"/>
      <c r="F475" s="2"/>
    </row>
    <row r="476" spans="5:6" ht="14.25" customHeight="1">
      <c r="E476" s="2"/>
      <c r="F476" s="2"/>
    </row>
    <row r="477" spans="5:6" ht="14.25" customHeight="1">
      <c r="E477" s="2"/>
      <c r="F477" s="2"/>
    </row>
    <row r="478" spans="5:6" ht="14.25" customHeight="1">
      <c r="E478" s="2"/>
      <c r="F478" s="2"/>
    </row>
    <row r="479" spans="5:6" ht="14.25" customHeight="1">
      <c r="E479" s="2"/>
      <c r="F479" s="2"/>
    </row>
    <row r="480" spans="5:6" ht="14.25" customHeight="1">
      <c r="E480" s="2"/>
      <c r="F480" s="2"/>
    </row>
    <row r="481" spans="5:6" ht="14.25" customHeight="1">
      <c r="E481" s="2"/>
      <c r="F481" s="2"/>
    </row>
    <row r="482" spans="5:6" ht="14.25" customHeight="1">
      <c r="E482" s="2"/>
      <c r="F482" s="2"/>
    </row>
    <row r="483" spans="5:6" ht="14.25" customHeight="1">
      <c r="E483" s="2"/>
      <c r="F483" s="2"/>
    </row>
    <row r="484" spans="5:6" ht="14.25" customHeight="1">
      <c r="E484" s="2"/>
      <c r="F484" s="2"/>
    </row>
    <row r="485" spans="5:6" ht="14.25" customHeight="1">
      <c r="E485" s="2"/>
      <c r="F485" s="2"/>
    </row>
    <row r="486" spans="5:6" ht="14.25" customHeight="1">
      <c r="E486" s="2"/>
      <c r="F486" s="2"/>
    </row>
    <row r="487" spans="5:6" ht="14.25" customHeight="1">
      <c r="E487" s="2"/>
      <c r="F487" s="2"/>
    </row>
    <row r="488" spans="5:6" ht="14.25" customHeight="1">
      <c r="E488" s="2"/>
      <c r="F488" s="2"/>
    </row>
    <row r="489" spans="5:6" ht="14.25" customHeight="1">
      <c r="E489" s="2"/>
      <c r="F489" s="2"/>
    </row>
    <row r="490" spans="5:6" ht="14.25" customHeight="1">
      <c r="E490" s="2"/>
      <c r="F490" s="2"/>
    </row>
    <row r="491" spans="5:6" ht="14.25" customHeight="1">
      <c r="E491" s="2"/>
      <c r="F491" s="2"/>
    </row>
    <row r="492" spans="5:6" ht="14.25" customHeight="1">
      <c r="E492" s="2"/>
      <c r="F492" s="2"/>
    </row>
    <row r="493" spans="5:6" ht="14.25" customHeight="1">
      <c r="E493" s="2"/>
      <c r="F493" s="2"/>
    </row>
    <row r="494" spans="5:6" ht="14.25" customHeight="1">
      <c r="E494" s="2"/>
      <c r="F494" s="2"/>
    </row>
    <row r="495" spans="5:6" ht="14.25" customHeight="1">
      <c r="E495" s="2"/>
      <c r="F495" s="2"/>
    </row>
    <row r="496" spans="5:6" ht="14.25" customHeight="1">
      <c r="E496" s="2"/>
      <c r="F496" s="2"/>
    </row>
    <row r="497" spans="5:6" ht="14.25" customHeight="1">
      <c r="E497" s="2"/>
      <c r="F497" s="2"/>
    </row>
    <row r="498" spans="5:6" ht="14.25" customHeight="1">
      <c r="E498" s="2"/>
      <c r="F498" s="2"/>
    </row>
    <row r="499" spans="5:6" ht="14.25" customHeight="1">
      <c r="E499" s="2"/>
      <c r="F499" s="2"/>
    </row>
    <row r="500" spans="5:6" ht="14.25" customHeight="1">
      <c r="E500" s="2"/>
      <c r="F500" s="2"/>
    </row>
    <row r="501" spans="5:6" ht="14.25" customHeight="1">
      <c r="E501" s="2"/>
      <c r="F501" s="2"/>
    </row>
    <row r="502" spans="5:6" ht="14.25" customHeight="1">
      <c r="E502" s="2"/>
      <c r="F502" s="2"/>
    </row>
    <row r="503" spans="5:6" ht="14.25" customHeight="1">
      <c r="E503" s="2"/>
      <c r="F503" s="2"/>
    </row>
    <row r="504" spans="5:6" ht="14.25" customHeight="1">
      <c r="E504" s="2"/>
      <c r="F504" s="2"/>
    </row>
    <row r="505" spans="5:6" ht="14.25" customHeight="1">
      <c r="E505" s="2"/>
      <c r="F505" s="2"/>
    </row>
    <row r="506" spans="5:6" ht="14.25" customHeight="1">
      <c r="E506" s="2"/>
      <c r="F506" s="2"/>
    </row>
    <row r="507" spans="5:6" ht="14.25" customHeight="1">
      <c r="E507" s="2"/>
      <c r="F507" s="2"/>
    </row>
    <row r="508" spans="5:6" ht="14.25" customHeight="1">
      <c r="E508" s="2"/>
      <c r="F508" s="2"/>
    </row>
    <row r="509" spans="5:6" ht="14.25" customHeight="1">
      <c r="E509" s="2"/>
      <c r="F509" s="2"/>
    </row>
    <row r="510" spans="5:6" ht="14.25" customHeight="1">
      <c r="E510" s="2"/>
      <c r="F510" s="2"/>
    </row>
    <row r="511" spans="5:6" ht="14.25" customHeight="1">
      <c r="E511" s="2"/>
      <c r="F511" s="2"/>
    </row>
    <row r="512" spans="5:6" ht="14.25" customHeight="1">
      <c r="E512" s="2"/>
      <c r="F512" s="2"/>
    </row>
    <row r="513" spans="5:6" ht="14.25" customHeight="1">
      <c r="E513" s="2"/>
      <c r="F513" s="2"/>
    </row>
    <row r="514" spans="5:6" ht="14.25" customHeight="1">
      <c r="E514" s="2"/>
      <c r="F514" s="2"/>
    </row>
    <row r="515" spans="5:6" ht="14.25" customHeight="1">
      <c r="E515" s="2"/>
      <c r="F515" s="2"/>
    </row>
    <row r="516" spans="5:6" ht="14.25" customHeight="1">
      <c r="E516" s="2"/>
      <c r="F516" s="2"/>
    </row>
    <row r="517" spans="5:6" ht="14.25" customHeight="1">
      <c r="E517" s="2"/>
      <c r="F517" s="2"/>
    </row>
    <row r="518" spans="5:6" ht="14.25" customHeight="1">
      <c r="E518" s="2"/>
      <c r="F518" s="2"/>
    </row>
    <row r="519" spans="5:6" ht="14.25" customHeight="1">
      <c r="E519" s="2"/>
      <c r="F519" s="2"/>
    </row>
    <row r="520" spans="5:6" ht="14.25" customHeight="1">
      <c r="E520" s="2"/>
      <c r="F520" s="2"/>
    </row>
    <row r="521" spans="5:6" ht="14.25" customHeight="1">
      <c r="E521" s="2"/>
      <c r="F521" s="2"/>
    </row>
    <row r="522" spans="5:6" ht="14.25" customHeight="1">
      <c r="E522" s="2"/>
      <c r="F522" s="2"/>
    </row>
    <row r="523" spans="5:6" ht="14.25" customHeight="1">
      <c r="E523" s="2"/>
      <c r="F523" s="2"/>
    </row>
    <row r="524" spans="5:6" ht="14.25" customHeight="1">
      <c r="E524" s="2"/>
      <c r="F524" s="2"/>
    </row>
    <row r="525" spans="5:6" ht="14.25" customHeight="1">
      <c r="E525" s="2"/>
      <c r="F525" s="2"/>
    </row>
    <row r="526" spans="5:6" ht="14.25" customHeight="1">
      <c r="E526" s="2"/>
      <c r="F526" s="2"/>
    </row>
    <row r="527" spans="5:6" ht="14.25" customHeight="1">
      <c r="E527" s="2"/>
      <c r="F527" s="2"/>
    </row>
    <row r="528" spans="5:6" ht="14.25" customHeight="1">
      <c r="E528" s="2"/>
      <c r="F528" s="2"/>
    </row>
    <row r="529" spans="5:6" ht="14.25" customHeight="1">
      <c r="E529" s="2"/>
      <c r="F529" s="2"/>
    </row>
    <row r="530" spans="5:6" ht="14.25" customHeight="1">
      <c r="E530" s="2"/>
      <c r="F530" s="2"/>
    </row>
    <row r="531" spans="5:6" ht="14.25" customHeight="1">
      <c r="E531" s="2"/>
      <c r="F531" s="2"/>
    </row>
    <row r="532" spans="5:6" ht="14.25" customHeight="1">
      <c r="E532" s="2"/>
      <c r="F532" s="2"/>
    </row>
    <row r="533" spans="5:6" ht="14.25" customHeight="1">
      <c r="E533" s="2"/>
      <c r="F533" s="2"/>
    </row>
    <row r="534" spans="5:6" ht="14.25" customHeight="1">
      <c r="E534" s="2"/>
      <c r="F534" s="2"/>
    </row>
    <row r="535" spans="5:6" ht="14.25" customHeight="1">
      <c r="E535" s="2"/>
      <c r="F535" s="2"/>
    </row>
    <row r="536" spans="5:6" ht="14.25" customHeight="1">
      <c r="E536" s="2"/>
      <c r="F536" s="2"/>
    </row>
    <row r="537" spans="5:6" ht="14.25" customHeight="1">
      <c r="E537" s="2"/>
      <c r="F537" s="2"/>
    </row>
    <row r="538" spans="5:6" ht="14.25" customHeight="1">
      <c r="E538" s="2"/>
      <c r="F538" s="2"/>
    </row>
    <row r="539" spans="5:6" ht="14.25" customHeight="1">
      <c r="E539" s="2"/>
      <c r="F539" s="2"/>
    </row>
    <row r="540" spans="5:6" ht="14.25" customHeight="1">
      <c r="E540" s="2"/>
      <c r="F540" s="2"/>
    </row>
    <row r="541" spans="5:6" ht="14.25" customHeight="1">
      <c r="E541" s="2"/>
      <c r="F541" s="2"/>
    </row>
    <row r="542" spans="5:6" ht="14.25" customHeight="1">
      <c r="E542" s="2"/>
      <c r="F542" s="2"/>
    </row>
    <row r="543" spans="5:6" ht="14.25" customHeight="1">
      <c r="E543" s="2"/>
      <c r="F543" s="2"/>
    </row>
    <row r="544" spans="5:6" ht="14.25" customHeight="1">
      <c r="E544" s="2"/>
      <c r="F544" s="2"/>
    </row>
    <row r="545" spans="5:6" ht="14.25" customHeight="1">
      <c r="E545" s="2"/>
      <c r="F545" s="2"/>
    </row>
    <row r="546" spans="5:6" ht="14.25" customHeight="1">
      <c r="E546" s="2"/>
      <c r="F546" s="2"/>
    </row>
    <row r="547" spans="5:6" ht="14.25" customHeight="1">
      <c r="E547" s="2"/>
      <c r="F547" s="2"/>
    </row>
    <row r="548" spans="5:6" ht="14.25" customHeight="1">
      <c r="E548" s="2"/>
      <c r="F548" s="2"/>
    </row>
    <row r="549" spans="5:6" ht="14.25" customHeight="1">
      <c r="E549" s="2"/>
      <c r="F549" s="2"/>
    </row>
    <row r="550" spans="5:6" ht="14.25" customHeight="1">
      <c r="E550" s="2"/>
      <c r="F550" s="2"/>
    </row>
    <row r="551" spans="5:6" ht="14.25" customHeight="1">
      <c r="E551" s="2"/>
      <c r="F551" s="2"/>
    </row>
    <row r="552" spans="5:6" ht="14.25" customHeight="1">
      <c r="E552" s="2"/>
      <c r="F552" s="2"/>
    </row>
    <row r="553" spans="5:6" ht="14.25" customHeight="1">
      <c r="E553" s="2"/>
      <c r="F553" s="2"/>
    </row>
    <row r="554" spans="5:6" ht="14.25" customHeight="1">
      <c r="E554" s="2"/>
      <c r="F554" s="2"/>
    </row>
    <row r="555" spans="5:6" ht="14.25" customHeight="1">
      <c r="E555" s="2"/>
      <c r="F555" s="2"/>
    </row>
    <row r="556" spans="5:6" ht="14.25" customHeight="1">
      <c r="E556" s="2"/>
      <c r="F556" s="2"/>
    </row>
    <row r="557" spans="5:6" ht="14.25" customHeight="1">
      <c r="E557" s="2"/>
      <c r="F557" s="2"/>
    </row>
    <row r="558" spans="5:6" ht="14.25" customHeight="1">
      <c r="E558" s="2"/>
      <c r="F558" s="2"/>
    </row>
    <row r="559" spans="5:6" ht="14.25" customHeight="1">
      <c r="E559" s="2"/>
      <c r="F559" s="2"/>
    </row>
    <row r="560" spans="5:6" ht="14.25" customHeight="1">
      <c r="E560" s="2"/>
      <c r="F560" s="2"/>
    </row>
    <row r="561" spans="5:6" ht="14.25" customHeight="1">
      <c r="E561" s="2"/>
      <c r="F561" s="2"/>
    </row>
    <row r="562" spans="5:6" ht="14.25" customHeight="1">
      <c r="E562" s="2"/>
      <c r="F562" s="2"/>
    </row>
    <row r="563" spans="5:6" ht="14.25" customHeight="1">
      <c r="E563" s="2"/>
      <c r="F563" s="2"/>
    </row>
    <row r="564" spans="5:6" ht="14.25" customHeight="1">
      <c r="E564" s="2"/>
      <c r="F564" s="2"/>
    </row>
    <row r="565" spans="5:6" ht="14.25" customHeight="1">
      <c r="E565" s="2"/>
      <c r="F565" s="2"/>
    </row>
    <row r="566" spans="5:6" ht="14.25" customHeight="1">
      <c r="E566" s="2"/>
      <c r="F566" s="2"/>
    </row>
    <row r="567" spans="5:6" ht="14.25" customHeight="1">
      <c r="E567" s="2"/>
      <c r="F567" s="2"/>
    </row>
    <row r="568" spans="5:6" ht="14.25" customHeight="1">
      <c r="E568" s="2"/>
      <c r="F568" s="2"/>
    </row>
    <row r="569" spans="5:6" ht="14.25" customHeight="1">
      <c r="E569" s="2"/>
      <c r="F569" s="2"/>
    </row>
    <row r="570" spans="5:6" ht="14.25" customHeight="1">
      <c r="E570" s="2"/>
      <c r="F570" s="2"/>
    </row>
    <row r="571" spans="5:6" ht="14.25" customHeight="1">
      <c r="E571" s="2"/>
      <c r="F571" s="2"/>
    </row>
    <row r="572" spans="5:6" ht="14.25" customHeight="1">
      <c r="E572" s="2"/>
      <c r="F572" s="2"/>
    </row>
    <row r="573" spans="5:6" ht="14.25" customHeight="1">
      <c r="E573" s="2"/>
      <c r="F573" s="2"/>
    </row>
    <row r="574" spans="5:6" ht="14.25" customHeight="1">
      <c r="E574" s="2"/>
      <c r="F574" s="2"/>
    </row>
    <row r="575" spans="5:6" ht="14.25" customHeight="1">
      <c r="E575" s="2"/>
      <c r="F575" s="2"/>
    </row>
    <row r="576" spans="5:6" ht="14.25" customHeight="1">
      <c r="E576" s="2"/>
      <c r="F576" s="2"/>
    </row>
    <row r="577" spans="5:6" ht="14.25" customHeight="1">
      <c r="E577" s="2"/>
      <c r="F577" s="2"/>
    </row>
    <row r="578" spans="5:6" ht="14.25" customHeight="1">
      <c r="E578" s="2"/>
      <c r="F578" s="2"/>
    </row>
    <row r="579" spans="5:6" ht="14.25" customHeight="1">
      <c r="E579" s="2"/>
      <c r="F579" s="2"/>
    </row>
    <row r="580" spans="5:6" ht="14.25" customHeight="1">
      <c r="E580" s="2"/>
      <c r="F580" s="2"/>
    </row>
    <row r="581" spans="5:6" ht="14.25" customHeight="1">
      <c r="E581" s="2"/>
      <c r="F581" s="2"/>
    </row>
    <row r="582" spans="5:6" ht="14.25" customHeight="1">
      <c r="E582" s="2"/>
      <c r="F582" s="2"/>
    </row>
    <row r="583" spans="5:6" ht="14.25" customHeight="1">
      <c r="E583" s="2"/>
      <c r="F583" s="2"/>
    </row>
    <row r="584" spans="5:6" ht="14.25" customHeight="1">
      <c r="E584" s="2"/>
      <c r="F584" s="2"/>
    </row>
    <row r="585" spans="5:6" ht="14.25" customHeight="1">
      <c r="E585" s="2"/>
      <c r="F585" s="2"/>
    </row>
    <row r="586" spans="5:6" ht="14.25" customHeight="1">
      <c r="E586" s="2"/>
      <c r="F586" s="2"/>
    </row>
    <row r="587" spans="5:6" ht="14.25" customHeight="1">
      <c r="E587" s="2"/>
      <c r="F587" s="2"/>
    </row>
    <row r="588" spans="5:6" ht="14.25" customHeight="1">
      <c r="E588" s="2"/>
      <c r="F588" s="2"/>
    </row>
    <row r="589" spans="5:6" ht="14.25" customHeight="1">
      <c r="E589" s="2"/>
      <c r="F589" s="2"/>
    </row>
    <row r="590" spans="5:6" ht="14.25" customHeight="1">
      <c r="E590" s="2"/>
      <c r="F590" s="2"/>
    </row>
    <row r="591" spans="5:6" ht="14.25" customHeight="1">
      <c r="E591" s="2"/>
      <c r="F591" s="2"/>
    </row>
    <row r="592" spans="5:6" ht="14.25" customHeight="1">
      <c r="E592" s="2"/>
      <c r="F592" s="2"/>
    </row>
    <row r="593" spans="5:6" ht="14.25" customHeight="1">
      <c r="E593" s="2"/>
      <c r="F593" s="2"/>
    </row>
    <row r="594" spans="5:6" ht="14.25" customHeight="1">
      <c r="E594" s="2"/>
      <c r="F594" s="2"/>
    </row>
    <row r="595" spans="5:6" ht="14.25" customHeight="1">
      <c r="E595" s="2"/>
      <c r="F595" s="2"/>
    </row>
    <row r="596" spans="5:6" ht="14.25" customHeight="1">
      <c r="E596" s="2"/>
      <c r="F596" s="2"/>
    </row>
    <row r="597" spans="5:6" ht="14.25" customHeight="1">
      <c r="E597" s="2"/>
      <c r="F597" s="2"/>
    </row>
    <row r="598" spans="5:6" ht="14.25" customHeight="1">
      <c r="E598" s="2"/>
      <c r="F598" s="2"/>
    </row>
    <row r="599" spans="5:6" ht="14.25" customHeight="1">
      <c r="E599" s="2"/>
      <c r="F599" s="2"/>
    </row>
    <row r="600" spans="5:6" ht="14.25" customHeight="1">
      <c r="E600" s="2"/>
      <c r="F600" s="2"/>
    </row>
    <row r="601" spans="5:6" ht="14.25" customHeight="1">
      <c r="E601" s="2"/>
      <c r="F601" s="2"/>
    </row>
    <row r="602" spans="5:6" ht="14.25" customHeight="1">
      <c r="E602" s="2"/>
      <c r="F602" s="2"/>
    </row>
    <row r="603" spans="5:6" ht="14.25" customHeight="1">
      <c r="E603" s="2"/>
      <c r="F603" s="2"/>
    </row>
    <row r="604" spans="5:6" ht="14.25" customHeight="1">
      <c r="E604" s="2"/>
      <c r="F604" s="2"/>
    </row>
    <row r="605" spans="5:6" ht="14.25" customHeight="1">
      <c r="E605" s="2"/>
      <c r="F605" s="2"/>
    </row>
    <row r="606" spans="5:6" ht="14.25" customHeight="1">
      <c r="E606" s="2"/>
      <c r="F606" s="2"/>
    </row>
    <row r="607" spans="5:6" ht="14.25" customHeight="1">
      <c r="E607" s="2"/>
      <c r="F607" s="2"/>
    </row>
    <row r="608" spans="5:6" ht="14.25" customHeight="1">
      <c r="E608" s="2"/>
      <c r="F608" s="2"/>
    </row>
    <row r="609" spans="5:6" ht="14.25" customHeight="1">
      <c r="E609" s="2"/>
      <c r="F609" s="2"/>
    </row>
    <row r="610" spans="5:6" ht="14.25" customHeight="1">
      <c r="E610" s="2"/>
      <c r="F610" s="2"/>
    </row>
    <row r="611" spans="5:6" ht="14.25" customHeight="1">
      <c r="E611" s="2"/>
      <c r="F611" s="2"/>
    </row>
    <row r="612" spans="5:6" ht="14.25" customHeight="1">
      <c r="E612" s="2"/>
      <c r="F612" s="2"/>
    </row>
    <row r="613" spans="5:6" ht="14.25" customHeight="1">
      <c r="E613" s="2"/>
      <c r="F613" s="2"/>
    </row>
    <row r="614" spans="5:6" ht="14.25" customHeight="1">
      <c r="E614" s="2"/>
      <c r="F614" s="2"/>
    </row>
    <row r="615" spans="5:6" ht="14.25" customHeight="1">
      <c r="E615" s="2"/>
      <c r="F615" s="2"/>
    </row>
    <row r="616" spans="5:6" ht="14.25" customHeight="1">
      <c r="E616" s="2"/>
      <c r="F616" s="2"/>
    </row>
    <row r="617" spans="5:6" ht="14.25" customHeight="1">
      <c r="E617" s="2"/>
      <c r="F617" s="2"/>
    </row>
    <row r="618" spans="5:6" ht="14.25" customHeight="1">
      <c r="E618" s="2"/>
      <c r="F618" s="2"/>
    </row>
    <row r="619" spans="5:6" ht="14.25" customHeight="1">
      <c r="E619" s="2"/>
      <c r="F619" s="2"/>
    </row>
    <row r="620" spans="5:6" ht="14.25" customHeight="1">
      <c r="E620" s="2"/>
      <c r="F620" s="2"/>
    </row>
    <row r="621" spans="5:6" ht="14.25" customHeight="1">
      <c r="E621" s="2"/>
      <c r="F621" s="2"/>
    </row>
    <row r="622" spans="5:6" ht="14.25" customHeight="1">
      <c r="E622" s="2"/>
      <c r="F622" s="2"/>
    </row>
    <row r="623" spans="5:6" ht="14.25" customHeight="1">
      <c r="E623" s="2"/>
      <c r="F623" s="2"/>
    </row>
    <row r="624" spans="5:6" ht="14.25" customHeight="1">
      <c r="E624" s="2"/>
      <c r="F624" s="2"/>
    </row>
    <row r="625" spans="5:6" ht="14.25" customHeight="1">
      <c r="E625" s="2"/>
      <c r="F625" s="2"/>
    </row>
    <row r="626" spans="5:6" ht="14.25" customHeight="1">
      <c r="E626" s="2"/>
      <c r="F626" s="2"/>
    </row>
    <row r="627" spans="5:6" ht="14.25" customHeight="1">
      <c r="E627" s="2"/>
      <c r="F627" s="2"/>
    </row>
    <row r="628" spans="5:6" ht="14.25" customHeight="1">
      <c r="E628" s="2"/>
      <c r="F628" s="2"/>
    </row>
    <row r="629" spans="5:6" ht="14.25" customHeight="1">
      <c r="E629" s="2"/>
      <c r="F629" s="2"/>
    </row>
    <row r="630" spans="5:6" ht="14.25" customHeight="1">
      <c r="E630" s="2"/>
      <c r="F630" s="2"/>
    </row>
    <row r="631" spans="5:6" ht="14.25" customHeight="1">
      <c r="E631" s="2"/>
      <c r="F631" s="2"/>
    </row>
    <row r="632" spans="5:6" ht="14.25" customHeight="1">
      <c r="E632" s="2"/>
      <c r="F632" s="2"/>
    </row>
    <row r="633" spans="5:6" ht="14.25" customHeight="1">
      <c r="E633" s="2"/>
      <c r="F633" s="2"/>
    </row>
    <row r="634" spans="5:6" ht="14.25" customHeight="1">
      <c r="E634" s="2"/>
      <c r="F634" s="2"/>
    </row>
    <row r="635" spans="5:6" ht="14.25" customHeight="1">
      <c r="E635" s="2"/>
      <c r="F635" s="2"/>
    </row>
    <row r="636" spans="5:6" ht="14.25" customHeight="1">
      <c r="E636" s="2"/>
      <c r="F636" s="2"/>
    </row>
    <row r="637" spans="5:6" ht="14.25" customHeight="1">
      <c r="E637" s="2"/>
      <c r="F637" s="2"/>
    </row>
    <row r="638" spans="5:6" ht="14.25" customHeight="1">
      <c r="E638" s="2"/>
      <c r="F638" s="2"/>
    </row>
    <row r="639" spans="5:6" ht="14.25" customHeight="1">
      <c r="E639" s="2"/>
      <c r="F639" s="2"/>
    </row>
    <row r="640" spans="5:6" ht="14.25" customHeight="1">
      <c r="E640" s="2"/>
      <c r="F640" s="2"/>
    </row>
    <row r="641" spans="5:6" ht="14.25" customHeight="1">
      <c r="E641" s="2"/>
      <c r="F641" s="2"/>
    </row>
    <row r="642" spans="5:6" ht="14.25" customHeight="1">
      <c r="E642" s="2"/>
      <c r="F642" s="2"/>
    </row>
    <row r="643" spans="5:6" ht="14.25" customHeight="1">
      <c r="E643" s="2"/>
      <c r="F643" s="2"/>
    </row>
    <row r="644" spans="5:6" ht="14.25" customHeight="1">
      <c r="E644" s="2"/>
      <c r="F644" s="2"/>
    </row>
    <row r="645" spans="5:6" ht="14.25" customHeight="1">
      <c r="E645" s="2"/>
      <c r="F645" s="2"/>
    </row>
    <row r="646" spans="5:6" ht="14.25" customHeight="1">
      <c r="E646" s="2"/>
      <c r="F646" s="2"/>
    </row>
    <row r="647" spans="5:6" ht="14.25" customHeight="1">
      <c r="E647" s="2"/>
      <c r="F647" s="2"/>
    </row>
    <row r="648" spans="5:6" ht="14.25" customHeight="1">
      <c r="E648" s="2"/>
      <c r="F648" s="2"/>
    </row>
    <row r="649" spans="5:6" ht="14.25" customHeight="1">
      <c r="E649" s="2"/>
      <c r="F649" s="2"/>
    </row>
    <row r="650" spans="5:6" ht="14.25" customHeight="1">
      <c r="E650" s="2"/>
      <c r="F650" s="2"/>
    </row>
    <row r="651" spans="5:6" ht="14.25" customHeight="1">
      <c r="E651" s="2"/>
      <c r="F651" s="2"/>
    </row>
    <row r="652" spans="5:6" ht="14.25" customHeight="1">
      <c r="E652" s="2"/>
      <c r="F652" s="2"/>
    </row>
    <row r="653" spans="5:6" ht="14.25" customHeight="1">
      <c r="E653" s="2"/>
      <c r="F653" s="2"/>
    </row>
    <row r="654" spans="5:6" ht="14.25" customHeight="1">
      <c r="E654" s="2"/>
      <c r="F654" s="2"/>
    </row>
    <row r="655" spans="5:6" ht="14.25" customHeight="1">
      <c r="E655" s="2"/>
      <c r="F655" s="2"/>
    </row>
    <row r="656" spans="5:6" ht="14.25" customHeight="1">
      <c r="E656" s="2"/>
      <c r="F656" s="2"/>
    </row>
    <row r="657" spans="5:6" ht="14.25" customHeight="1">
      <c r="E657" s="2"/>
      <c r="F657" s="2"/>
    </row>
    <row r="658" spans="5:6" ht="14.25" customHeight="1">
      <c r="E658" s="2"/>
      <c r="F658" s="2"/>
    </row>
    <row r="659" spans="5:6" ht="14.25" customHeight="1">
      <c r="E659" s="2"/>
      <c r="F659" s="2"/>
    </row>
    <row r="660" spans="5:6" ht="14.25" customHeight="1">
      <c r="E660" s="2"/>
      <c r="F660" s="2"/>
    </row>
    <row r="661" spans="5:6" ht="14.25" customHeight="1">
      <c r="E661" s="2"/>
      <c r="F661" s="2"/>
    </row>
    <row r="662" spans="5:6" ht="14.25" customHeight="1">
      <c r="E662" s="2"/>
      <c r="F662" s="2"/>
    </row>
    <row r="663" spans="5:6" ht="14.25" customHeight="1">
      <c r="E663" s="2"/>
      <c r="F663" s="2"/>
    </row>
    <row r="664" spans="5:6" ht="14.25" customHeight="1">
      <c r="E664" s="2"/>
      <c r="F664" s="2"/>
    </row>
    <row r="665" spans="5:6" ht="14.25" customHeight="1">
      <c r="E665" s="2"/>
      <c r="F665" s="2"/>
    </row>
    <row r="666" spans="5:6" ht="14.25" customHeight="1">
      <c r="E666" s="2"/>
      <c r="F666" s="2"/>
    </row>
    <row r="667" spans="5:6" ht="14.25" customHeight="1">
      <c r="E667" s="2"/>
      <c r="F667" s="2"/>
    </row>
    <row r="668" spans="5:6" ht="14.25" customHeight="1">
      <c r="E668" s="2"/>
      <c r="F668" s="2"/>
    </row>
    <row r="669" spans="5:6" ht="14.25" customHeight="1">
      <c r="E669" s="2"/>
      <c r="F669" s="2"/>
    </row>
    <row r="670" spans="5:6" ht="14.25" customHeight="1">
      <c r="E670" s="2"/>
      <c r="F670" s="2"/>
    </row>
    <row r="671" spans="5:6" ht="14.25" customHeight="1">
      <c r="E671" s="2"/>
      <c r="F671" s="2"/>
    </row>
    <row r="672" spans="5:6" ht="14.25" customHeight="1">
      <c r="E672" s="2"/>
      <c r="F672" s="2"/>
    </row>
    <row r="673" spans="5:6" ht="14.25" customHeight="1">
      <c r="E673" s="2"/>
      <c r="F673" s="2"/>
    </row>
    <row r="674" spans="5:6" ht="14.25" customHeight="1">
      <c r="E674" s="2"/>
      <c r="F674" s="2"/>
    </row>
    <row r="675" spans="5:6" ht="14.25" customHeight="1">
      <c r="E675" s="2"/>
      <c r="F675" s="2"/>
    </row>
    <row r="676" spans="5:6" ht="14.25" customHeight="1">
      <c r="E676" s="2"/>
      <c r="F676" s="2"/>
    </row>
    <row r="677" spans="5:6" ht="14.25" customHeight="1">
      <c r="E677" s="2"/>
      <c r="F677" s="2"/>
    </row>
    <row r="678" spans="5:6" ht="14.25" customHeight="1">
      <c r="E678" s="2"/>
      <c r="F678" s="2"/>
    </row>
    <row r="679" spans="5:6" ht="14.25" customHeight="1">
      <c r="E679" s="2"/>
      <c r="F679" s="2"/>
    </row>
    <row r="680" spans="5:6" ht="14.25" customHeight="1">
      <c r="E680" s="2"/>
      <c r="F680" s="2"/>
    </row>
    <row r="681" spans="5:6" ht="14.25" customHeight="1">
      <c r="E681" s="2"/>
      <c r="F681" s="2"/>
    </row>
    <row r="682" spans="5:6" ht="14.25" customHeight="1">
      <c r="E682" s="2"/>
      <c r="F682" s="2"/>
    </row>
    <row r="683" spans="5:6" ht="14.25" customHeight="1">
      <c r="E683" s="2"/>
      <c r="F683" s="2"/>
    </row>
    <row r="684" spans="5:6" ht="14.25" customHeight="1">
      <c r="E684" s="2"/>
      <c r="F684" s="2"/>
    </row>
    <row r="685" spans="5:6" ht="14.25" customHeight="1">
      <c r="E685" s="2"/>
      <c r="F685" s="2"/>
    </row>
    <row r="686" spans="5:6" ht="14.25" customHeight="1">
      <c r="E686" s="2"/>
      <c r="F686" s="2"/>
    </row>
    <row r="687" spans="5:6" ht="14.25" customHeight="1">
      <c r="E687" s="2"/>
      <c r="F687" s="2"/>
    </row>
    <row r="688" spans="5:6" ht="14.25" customHeight="1">
      <c r="E688" s="2"/>
      <c r="F688" s="2"/>
    </row>
    <row r="689" spans="5:6" ht="14.25" customHeight="1">
      <c r="E689" s="2"/>
      <c r="F689" s="2"/>
    </row>
    <row r="690" spans="5:6" ht="14.25" customHeight="1">
      <c r="E690" s="2"/>
      <c r="F690" s="2"/>
    </row>
    <row r="691" spans="5:6" ht="14.25" customHeight="1">
      <c r="E691" s="2"/>
      <c r="F691" s="2"/>
    </row>
    <row r="692" spans="5:6" ht="14.25" customHeight="1">
      <c r="E692" s="2"/>
      <c r="F692" s="2"/>
    </row>
    <row r="693" spans="5:6" ht="14.25" customHeight="1">
      <c r="E693" s="2"/>
      <c r="F693" s="2"/>
    </row>
    <row r="694" spans="5:6" ht="14.25" customHeight="1">
      <c r="E694" s="2"/>
      <c r="F694" s="2"/>
    </row>
    <row r="695" spans="5:6" ht="14.25" customHeight="1">
      <c r="E695" s="2"/>
      <c r="F695" s="2"/>
    </row>
    <row r="696" spans="5:6" ht="14.25" customHeight="1">
      <c r="E696" s="2"/>
      <c r="F696" s="2"/>
    </row>
    <row r="697" spans="5:6" ht="14.25" customHeight="1">
      <c r="E697" s="2"/>
      <c r="F697" s="2"/>
    </row>
    <row r="698" spans="5:6" ht="14.25" customHeight="1">
      <c r="E698" s="2"/>
      <c r="F698" s="2"/>
    </row>
    <row r="699" spans="5:6" ht="14.25" customHeight="1">
      <c r="E699" s="2"/>
      <c r="F699" s="2"/>
    </row>
    <row r="700" spans="5:6" ht="14.25" customHeight="1">
      <c r="E700" s="2"/>
      <c r="F700" s="2"/>
    </row>
    <row r="701" spans="5:6" ht="14.25" customHeight="1">
      <c r="E701" s="2"/>
      <c r="F701" s="2"/>
    </row>
    <row r="702" spans="5:6" ht="14.25" customHeight="1">
      <c r="E702" s="2"/>
      <c r="F702" s="2"/>
    </row>
    <row r="703" spans="5:6" ht="14.25" customHeight="1">
      <c r="E703" s="2"/>
      <c r="F703" s="2"/>
    </row>
    <row r="704" spans="5:6" ht="14.25" customHeight="1">
      <c r="E704" s="2"/>
      <c r="F704" s="2"/>
    </row>
    <row r="705" spans="5:6" ht="14.25" customHeight="1">
      <c r="E705" s="2"/>
      <c r="F705" s="2"/>
    </row>
    <row r="706" spans="5:6" ht="14.25" customHeight="1">
      <c r="E706" s="2"/>
      <c r="F706" s="2"/>
    </row>
    <row r="707" spans="5:6" ht="14.25" customHeight="1">
      <c r="E707" s="2"/>
      <c r="F707" s="2"/>
    </row>
    <row r="708" spans="5:6" ht="14.25" customHeight="1">
      <c r="E708" s="2"/>
      <c r="F708" s="2"/>
    </row>
    <row r="709" spans="5:6" ht="14.25" customHeight="1">
      <c r="E709" s="2"/>
      <c r="F709" s="2"/>
    </row>
    <row r="710" spans="5:6" ht="14.25" customHeight="1">
      <c r="E710" s="2"/>
      <c r="F710" s="2"/>
    </row>
    <row r="711" spans="5:6" ht="14.25" customHeight="1">
      <c r="E711" s="2"/>
      <c r="F711" s="2"/>
    </row>
    <row r="712" spans="5:6" ht="14.25" customHeight="1">
      <c r="E712" s="2"/>
      <c r="F712" s="2"/>
    </row>
    <row r="713" spans="5:6" ht="14.25" customHeight="1">
      <c r="E713" s="2"/>
      <c r="F713" s="2"/>
    </row>
    <row r="714" spans="5:6" ht="14.25" customHeight="1">
      <c r="E714" s="2"/>
      <c r="F714" s="2"/>
    </row>
    <row r="715" spans="5:6" ht="14.25" customHeight="1">
      <c r="E715" s="2"/>
      <c r="F715" s="2"/>
    </row>
    <row r="716" spans="5:6" ht="14.25" customHeight="1">
      <c r="E716" s="2"/>
      <c r="F716" s="2"/>
    </row>
    <row r="717" spans="5:6" ht="14.25" customHeight="1">
      <c r="E717" s="2"/>
      <c r="F717" s="2"/>
    </row>
    <row r="718" spans="5:6" ht="14.25" customHeight="1">
      <c r="E718" s="2"/>
      <c r="F718" s="2"/>
    </row>
    <row r="719" spans="5:6" ht="14.25" customHeight="1">
      <c r="E719" s="2"/>
      <c r="F719" s="2"/>
    </row>
    <row r="720" spans="5:6" ht="14.25" customHeight="1">
      <c r="E720" s="2"/>
      <c r="F720" s="2"/>
    </row>
    <row r="721" spans="5:6" ht="14.25" customHeight="1">
      <c r="E721" s="2"/>
      <c r="F721" s="2"/>
    </row>
    <row r="722" spans="5:6" ht="14.25" customHeight="1">
      <c r="E722" s="2"/>
      <c r="F722" s="2"/>
    </row>
    <row r="723" spans="5:6" ht="14.25" customHeight="1">
      <c r="E723" s="2"/>
      <c r="F723" s="2"/>
    </row>
    <row r="724" spans="5:6" ht="14.25" customHeight="1">
      <c r="E724" s="2"/>
      <c r="F724" s="2"/>
    </row>
    <row r="725" spans="5:6" ht="14.25" customHeight="1">
      <c r="E725" s="2"/>
      <c r="F725" s="2"/>
    </row>
    <row r="726" spans="5:6" ht="14.25" customHeight="1">
      <c r="E726" s="2"/>
      <c r="F726" s="2"/>
    </row>
    <row r="727" spans="5:6" ht="14.25" customHeight="1">
      <c r="E727" s="2"/>
      <c r="F727" s="2"/>
    </row>
    <row r="728" spans="5:6" ht="14.25" customHeight="1">
      <c r="E728" s="2"/>
      <c r="F728" s="2"/>
    </row>
    <row r="729" spans="5:6" ht="14.25" customHeight="1">
      <c r="E729" s="2"/>
      <c r="F729" s="2"/>
    </row>
    <row r="730" spans="5:6" ht="14.25" customHeight="1">
      <c r="E730" s="2"/>
      <c r="F730" s="2"/>
    </row>
    <row r="731" spans="5:6" ht="14.25" customHeight="1">
      <c r="E731" s="2"/>
      <c r="F731" s="2"/>
    </row>
    <row r="732" spans="5:6" ht="14.25" customHeight="1">
      <c r="E732" s="2"/>
      <c r="F732" s="2"/>
    </row>
    <row r="733" spans="5:6" ht="14.25" customHeight="1">
      <c r="E733" s="2"/>
      <c r="F733" s="2"/>
    </row>
    <row r="734" spans="5:6" ht="14.25" customHeight="1">
      <c r="E734" s="2"/>
      <c r="F734" s="2"/>
    </row>
    <row r="735" spans="5:6" ht="14.25" customHeight="1">
      <c r="E735" s="2"/>
      <c r="F735" s="2"/>
    </row>
    <row r="736" spans="5:6" ht="14.25" customHeight="1">
      <c r="E736" s="2"/>
      <c r="F736" s="2"/>
    </row>
    <row r="737" spans="5:6" ht="14.25" customHeight="1">
      <c r="E737" s="2"/>
      <c r="F737" s="2"/>
    </row>
    <row r="738" spans="5:6" ht="14.25" customHeight="1">
      <c r="E738" s="2"/>
      <c r="F738" s="2"/>
    </row>
    <row r="739" spans="5:6" ht="14.25" customHeight="1">
      <c r="E739" s="2"/>
      <c r="F739" s="2"/>
    </row>
    <row r="740" spans="5:6" ht="14.25" customHeight="1">
      <c r="E740" s="2"/>
      <c r="F740" s="2"/>
    </row>
    <row r="741" spans="5:6" ht="14.25" customHeight="1">
      <c r="E741" s="2"/>
      <c r="F741" s="2"/>
    </row>
    <row r="742" spans="5:6" ht="14.25" customHeight="1">
      <c r="E742" s="2"/>
      <c r="F742" s="2"/>
    </row>
    <row r="743" spans="5:6" ht="14.25" customHeight="1">
      <c r="E743" s="2"/>
      <c r="F743" s="2"/>
    </row>
    <row r="744" spans="5:6" ht="14.25" customHeight="1">
      <c r="E744" s="2"/>
      <c r="F744" s="2"/>
    </row>
    <row r="745" spans="5:6" ht="14.25" customHeight="1">
      <c r="E745" s="2"/>
      <c r="F745" s="2"/>
    </row>
    <row r="746" spans="5:6" ht="14.25" customHeight="1">
      <c r="E746" s="2"/>
      <c r="F746" s="2"/>
    </row>
    <row r="747" spans="5:6" ht="14.25" customHeight="1">
      <c r="E747" s="2"/>
      <c r="F747" s="2"/>
    </row>
    <row r="748" spans="5:6" ht="14.25" customHeight="1">
      <c r="E748" s="2"/>
      <c r="F748" s="2"/>
    </row>
    <row r="749" spans="5:6" ht="14.25" customHeight="1">
      <c r="E749" s="2"/>
      <c r="F749" s="2"/>
    </row>
    <row r="750" spans="5:6" ht="14.25" customHeight="1">
      <c r="E750" s="2"/>
      <c r="F750" s="2"/>
    </row>
    <row r="751" spans="5:6" ht="14.25" customHeight="1">
      <c r="E751" s="2"/>
      <c r="F751" s="2"/>
    </row>
    <row r="752" spans="5:6" ht="14.25" customHeight="1">
      <c r="E752" s="2"/>
      <c r="F752" s="2"/>
    </row>
    <row r="753" spans="5:6" ht="14.25" customHeight="1">
      <c r="E753" s="2"/>
      <c r="F753" s="2"/>
    </row>
    <row r="754" spans="5:6" ht="14.25" customHeight="1">
      <c r="E754" s="2"/>
      <c r="F754" s="2"/>
    </row>
    <row r="755" spans="5:6" ht="14.25" customHeight="1">
      <c r="E755" s="2"/>
      <c r="F755" s="2"/>
    </row>
    <row r="756" spans="5:6" ht="14.25" customHeight="1">
      <c r="E756" s="2"/>
      <c r="F756" s="2"/>
    </row>
    <row r="757" spans="5:6" ht="14.25" customHeight="1">
      <c r="E757" s="2"/>
      <c r="F757" s="2"/>
    </row>
    <row r="758" spans="5:6" ht="14.25" customHeight="1">
      <c r="E758" s="2"/>
      <c r="F758" s="2"/>
    </row>
    <row r="759" spans="5:6" ht="14.25" customHeight="1">
      <c r="E759" s="2"/>
      <c r="F759" s="2"/>
    </row>
    <row r="760" spans="5:6" ht="14.25" customHeight="1">
      <c r="E760" s="2"/>
      <c r="F760" s="2"/>
    </row>
    <row r="761" spans="5:6" ht="14.25" customHeight="1">
      <c r="E761" s="2"/>
      <c r="F761" s="2"/>
    </row>
    <row r="762" spans="5:6" ht="14.25" customHeight="1">
      <c r="E762" s="2"/>
      <c r="F762" s="2"/>
    </row>
    <row r="763" spans="5:6" ht="14.25" customHeight="1">
      <c r="E763" s="2"/>
      <c r="F763" s="2"/>
    </row>
    <row r="764" spans="5:6" ht="14.25" customHeight="1">
      <c r="E764" s="2"/>
      <c r="F764" s="2"/>
    </row>
    <row r="765" spans="5:6" ht="14.25" customHeight="1">
      <c r="E765" s="2"/>
      <c r="F765" s="2"/>
    </row>
    <row r="766" spans="5:6" ht="14.25" customHeight="1">
      <c r="E766" s="2"/>
      <c r="F766" s="2"/>
    </row>
    <row r="767" spans="5:6" ht="14.25" customHeight="1">
      <c r="E767" s="2"/>
      <c r="F767" s="2"/>
    </row>
    <row r="768" spans="5:6" ht="14.25" customHeight="1">
      <c r="E768" s="2"/>
      <c r="F768" s="2"/>
    </row>
    <row r="769" spans="5:6" ht="14.25" customHeight="1">
      <c r="E769" s="2"/>
      <c r="F769" s="2"/>
    </row>
    <row r="770" spans="5:6" ht="14.25" customHeight="1">
      <c r="E770" s="2"/>
      <c r="F770" s="2"/>
    </row>
    <row r="771" spans="5:6" ht="14.25" customHeight="1">
      <c r="E771" s="2"/>
      <c r="F771" s="2"/>
    </row>
    <row r="772" spans="5:6" ht="14.25" customHeight="1">
      <c r="E772" s="2"/>
      <c r="F772" s="2"/>
    </row>
    <row r="773" spans="5:6" ht="14.25" customHeight="1">
      <c r="E773" s="2"/>
      <c r="F773" s="2"/>
    </row>
    <row r="774" spans="5:6" ht="14.25" customHeight="1">
      <c r="E774" s="2"/>
      <c r="F774" s="2"/>
    </row>
    <row r="775" spans="5:6" ht="14.25" customHeight="1">
      <c r="E775" s="2"/>
      <c r="F775" s="2"/>
    </row>
    <row r="776" spans="5:6" ht="14.25" customHeight="1">
      <c r="E776" s="2"/>
      <c r="F776" s="2"/>
    </row>
    <row r="777" spans="5:6" ht="14.25" customHeight="1">
      <c r="E777" s="2"/>
      <c r="F777" s="2"/>
    </row>
    <row r="778" spans="5:6" ht="14.25" customHeight="1">
      <c r="E778" s="2"/>
      <c r="F778" s="2"/>
    </row>
    <row r="779" spans="5:6" ht="14.25" customHeight="1">
      <c r="E779" s="2"/>
      <c r="F779" s="2"/>
    </row>
    <row r="780" spans="5:6" ht="14.25" customHeight="1">
      <c r="E780" s="2"/>
      <c r="F780" s="2"/>
    </row>
    <row r="781" spans="5:6" ht="14.25" customHeight="1">
      <c r="E781" s="2"/>
      <c r="F781" s="2"/>
    </row>
    <row r="782" spans="5:6" ht="14.25" customHeight="1">
      <c r="E782" s="2"/>
      <c r="F782" s="2"/>
    </row>
    <row r="783" spans="5:6" ht="14.25" customHeight="1">
      <c r="E783" s="2"/>
      <c r="F783" s="2"/>
    </row>
    <row r="784" spans="5:6" ht="14.25" customHeight="1">
      <c r="E784" s="2"/>
      <c r="F784" s="2"/>
    </row>
    <row r="785" spans="5:6" ht="14.25" customHeight="1">
      <c r="E785" s="2"/>
      <c r="F785" s="2"/>
    </row>
    <row r="786" spans="5:6" ht="14.25" customHeight="1">
      <c r="E786" s="2"/>
      <c r="F786" s="2"/>
    </row>
    <row r="787" spans="5:6" ht="14.25" customHeight="1">
      <c r="E787" s="2"/>
      <c r="F787" s="2"/>
    </row>
    <row r="788" spans="5:6" ht="14.25" customHeight="1">
      <c r="E788" s="2"/>
      <c r="F788" s="2"/>
    </row>
    <row r="789" spans="5:6" ht="14.25" customHeight="1">
      <c r="E789" s="2"/>
      <c r="F789" s="2"/>
    </row>
    <row r="790" spans="5:6" ht="14.25" customHeight="1">
      <c r="E790" s="2"/>
      <c r="F790" s="2"/>
    </row>
    <row r="791" spans="5:6" ht="14.25" customHeight="1">
      <c r="E791" s="2"/>
      <c r="F791" s="2"/>
    </row>
    <row r="792" spans="5:6" ht="14.25" customHeight="1">
      <c r="E792" s="2"/>
      <c r="F792" s="2"/>
    </row>
    <row r="793" spans="5:6" ht="14.25" customHeight="1">
      <c r="E793" s="2"/>
      <c r="F793" s="2"/>
    </row>
    <row r="794" spans="5:6" ht="14.25" customHeight="1">
      <c r="E794" s="2"/>
      <c r="F794" s="2"/>
    </row>
    <row r="795" spans="5:6" ht="14.25" customHeight="1">
      <c r="E795" s="2"/>
      <c r="F795" s="2"/>
    </row>
    <row r="796" spans="5:6" ht="14.25" customHeight="1">
      <c r="E796" s="2"/>
      <c r="F796" s="2"/>
    </row>
    <row r="797" spans="5:6" ht="14.25" customHeight="1">
      <c r="E797" s="2"/>
      <c r="F797" s="2"/>
    </row>
    <row r="798" spans="5:6" ht="14.25" customHeight="1">
      <c r="E798" s="2"/>
      <c r="F798" s="2"/>
    </row>
    <row r="799" spans="5:6" ht="14.25" customHeight="1">
      <c r="E799" s="2"/>
      <c r="F799" s="2"/>
    </row>
    <row r="800" spans="5:6" ht="14.25" customHeight="1">
      <c r="E800" s="2"/>
      <c r="F800" s="2"/>
    </row>
    <row r="801" spans="5:6" ht="14.25" customHeight="1">
      <c r="E801" s="2"/>
      <c r="F801" s="2"/>
    </row>
    <row r="802" spans="5:6" ht="14.25" customHeight="1">
      <c r="E802" s="2"/>
      <c r="F802" s="2"/>
    </row>
    <row r="803" spans="5:6" ht="14.25" customHeight="1">
      <c r="E803" s="2"/>
      <c r="F803" s="2"/>
    </row>
    <row r="804" spans="5:6" ht="14.25" customHeight="1">
      <c r="E804" s="2"/>
      <c r="F804" s="2"/>
    </row>
    <row r="805" spans="5:6" ht="14.25" customHeight="1">
      <c r="E805" s="2"/>
      <c r="F805" s="2"/>
    </row>
    <row r="806" spans="5:6" ht="14.25" customHeight="1">
      <c r="E806" s="2"/>
      <c r="F806" s="2"/>
    </row>
    <row r="807" spans="5:6" ht="14.25" customHeight="1">
      <c r="E807" s="2"/>
      <c r="F807" s="2"/>
    </row>
    <row r="808" spans="5:6" ht="14.25" customHeight="1">
      <c r="E808" s="2"/>
      <c r="F808" s="2"/>
    </row>
    <row r="809" spans="5:6" ht="14.25" customHeight="1">
      <c r="E809" s="2"/>
      <c r="F809" s="2"/>
    </row>
    <row r="810" spans="5:6" ht="14.25" customHeight="1">
      <c r="E810" s="2"/>
      <c r="F810" s="2"/>
    </row>
    <row r="811" spans="5:6" ht="14.25" customHeight="1">
      <c r="E811" s="2"/>
      <c r="F811" s="2"/>
    </row>
    <row r="812" spans="5:6" ht="14.25" customHeight="1">
      <c r="E812" s="2"/>
      <c r="F812" s="2"/>
    </row>
    <row r="813" spans="5:6" ht="14.25" customHeight="1">
      <c r="E813" s="2"/>
      <c r="F813" s="2"/>
    </row>
    <row r="814" spans="5:6" ht="14.25" customHeight="1">
      <c r="E814" s="2"/>
      <c r="F814" s="2"/>
    </row>
    <row r="815" spans="5:6" ht="14.25" customHeight="1">
      <c r="E815" s="2"/>
      <c r="F815" s="2"/>
    </row>
    <row r="816" spans="5:6" ht="14.25" customHeight="1">
      <c r="E816" s="2"/>
      <c r="F816" s="2"/>
    </row>
    <row r="817" spans="5:6" ht="14.25" customHeight="1">
      <c r="E817" s="2"/>
      <c r="F817" s="2"/>
    </row>
    <row r="818" spans="5:6" ht="14.25" customHeight="1">
      <c r="E818" s="2"/>
      <c r="F818" s="2"/>
    </row>
    <row r="819" spans="5:6" ht="14.25" customHeight="1">
      <c r="E819" s="2"/>
      <c r="F819" s="2"/>
    </row>
    <row r="820" spans="5:6" ht="14.25" customHeight="1">
      <c r="E820" s="2"/>
      <c r="F820" s="2"/>
    </row>
    <row r="821" spans="5:6" ht="14.25" customHeight="1">
      <c r="E821" s="2"/>
      <c r="F821" s="2"/>
    </row>
    <row r="822" spans="5:6" ht="14.25" customHeight="1">
      <c r="E822" s="2"/>
      <c r="F822" s="2"/>
    </row>
    <row r="823" spans="5:6" ht="14.25" customHeight="1">
      <c r="E823" s="2"/>
      <c r="F823" s="2"/>
    </row>
    <row r="824" spans="5:6" ht="14.25" customHeight="1">
      <c r="E824" s="2"/>
      <c r="F824" s="2"/>
    </row>
    <row r="825" spans="5:6" ht="14.25" customHeight="1">
      <c r="E825" s="2"/>
      <c r="F825" s="2"/>
    </row>
    <row r="826" spans="5:6" ht="14.25" customHeight="1">
      <c r="E826" s="2"/>
      <c r="F826" s="2"/>
    </row>
    <row r="827" spans="5:6" ht="14.25" customHeight="1">
      <c r="E827" s="2"/>
      <c r="F827" s="2"/>
    </row>
    <row r="828" spans="5:6" ht="14.25" customHeight="1">
      <c r="E828" s="2"/>
      <c r="F828" s="2"/>
    </row>
    <row r="829" spans="5:6" ht="14.25" customHeight="1">
      <c r="E829" s="2"/>
      <c r="F829" s="2"/>
    </row>
    <row r="830" spans="5:6" ht="14.25" customHeight="1">
      <c r="E830" s="2"/>
      <c r="F830" s="2"/>
    </row>
    <row r="831" spans="5:6" ht="14.25" customHeight="1">
      <c r="E831" s="2"/>
      <c r="F831" s="2"/>
    </row>
    <row r="832" spans="5:6" ht="14.25" customHeight="1">
      <c r="E832" s="2"/>
      <c r="F832" s="2"/>
    </row>
    <row r="833" spans="5:6" ht="14.25" customHeight="1">
      <c r="E833" s="2"/>
      <c r="F833" s="2"/>
    </row>
    <row r="834" spans="5:6" ht="14.25" customHeight="1">
      <c r="E834" s="2"/>
      <c r="F834" s="2"/>
    </row>
    <row r="835" spans="5:6" ht="14.25" customHeight="1">
      <c r="E835" s="2"/>
      <c r="F835" s="2"/>
    </row>
    <row r="836" spans="5:6" ht="14.25" customHeight="1">
      <c r="E836" s="2"/>
      <c r="F836" s="2"/>
    </row>
    <row r="837" spans="5:6" ht="14.25" customHeight="1">
      <c r="E837" s="2"/>
      <c r="F837" s="2"/>
    </row>
    <row r="838" spans="5:6" ht="14.25" customHeight="1">
      <c r="E838" s="2"/>
      <c r="F838" s="2"/>
    </row>
    <row r="839" spans="5:6" ht="14.25" customHeight="1">
      <c r="E839" s="2"/>
      <c r="F839" s="2"/>
    </row>
    <row r="840" spans="5:6" ht="14.25" customHeight="1">
      <c r="E840" s="2"/>
      <c r="F840" s="2"/>
    </row>
    <row r="841" spans="5:6" ht="14.25" customHeight="1">
      <c r="E841" s="2"/>
      <c r="F841" s="2"/>
    </row>
    <row r="842" spans="5:6" ht="14.25" customHeight="1">
      <c r="E842" s="2"/>
      <c r="F842" s="2"/>
    </row>
    <row r="843" spans="5:6" ht="14.25" customHeight="1">
      <c r="E843" s="2"/>
      <c r="F843" s="2"/>
    </row>
    <row r="844" spans="5:6" ht="14.25" customHeight="1">
      <c r="E844" s="2"/>
      <c r="F844" s="2"/>
    </row>
    <row r="845" spans="5:6" ht="14.25" customHeight="1">
      <c r="E845" s="2"/>
      <c r="F845" s="2"/>
    </row>
    <row r="846" spans="5:6" ht="14.25" customHeight="1">
      <c r="E846" s="2"/>
      <c r="F846" s="2"/>
    </row>
    <row r="847" spans="5:6" ht="14.25" customHeight="1">
      <c r="E847" s="2"/>
      <c r="F847" s="2"/>
    </row>
    <row r="848" spans="5:6" ht="14.25" customHeight="1">
      <c r="E848" s="2"/>
      <c r="F848" s="2"/>
    </row>
    <row r="849" spans="5:6" ht="14.25" customHeight="1">
      <c r="E849" s="2"/>
      <c r="F849" s="2"/>
    </row>
    <row r="850" spans="5:6" ht="14.25" customHeight="1">
      <c r="E850" s="2"/>
      <c r="F850" s="2"/>
    </row>
    <row r="851" spans="5:6" ht="14.25" customHeight="1">
      <c r="E851" s="2"/>
      <c r="F851" s="2"/>
    </row>
    <row r="852" spans="5:6" ht="14.25" customHeight="1">
      <c r="E852" s="2"/>
      <c r="F852" s="2"/>
    </row>
    <row r="853" spans="5:6" ht="14.25" customHeight="1">
      <c r="E853" s="2"/>
      <c r="F853" s="2"/>
    </row>
    <row r="854" spans="5:6" ht="14.25" customHeight="1">
      <c r="E854" s="2"/>
      <c r="F854" s="2"/>
    </row>
    <row r="855" spans="5:6" ht="14.25" customHeight="1">
      <c r="E855" s="2"/>
      <c r="F855" s="2"/>
    </row>
    <row r="856" spans="5:6" ht="14.25" customHeight="1">
      <c r="E856" s="2"/>
      <c r="F856" s="2"/>
    </row>
    <row r="857" spans="5:6" ht="14.25" customHeight="1">
      <c r="E857" s="2"/>
      <c r="F857" s="2"/>
    </row>
    <row r="858" spans="5:6" ht="14.25" customHeight="1">
      <c r="E858" s="2"/>
      <c r="F858" s="2"/>
    </row>
    <row r="859" spans="5:6" ht="14.25" customHeight="1">
      <c r="E859" s="2"/>
      <c r="F859" s="2"/>
    </row>
    <row r="860" spans="5:6" ht="14.25" customHeight="1">
      <c r="E860" s="2"/>
      <c r="F860" s="2"/>
    </row>
    <row r="861" spans="5:6" ht="14.25" customHeight="1">
      <c r="E861" s="2"/>
      <c r="F861" s="2"/>
    </row>
    <row r="862" spans="5:6" ht="14.25" customHeight="1">
      <c r="E862" s="2"/>
      <c r="F862" s="2"/>
    </row>
    <row r="863" spans="5:6" ht="14.25" customHeight="1">
      <c r="E863" s="2"/>
      <c r="F863" s="2"/>
    </row>
    <row r="864" spans="5:6" ht="14.25" customHeight="1">
      <c r="E864" s="2"/>
      <c r="F864" s="2"/>
    </row>
    <row r="865" spans="5:6" ht="14.25" customHeight="1">
      <c r="E865" s="2"/>
      <c r="F865" s="2"/>
    </row>
    <row r="866" spans="5:6" ht="14.25" customHeight="1">
      <c r="E866" s="2"/>
      <c r="F866" s="2"/>
    </row>
    <row r="867" spans="5:6" ht="14.25" customHeight="1">
      <c r="E867" s="2"/>
      <c r="F867" s="2"/>
    </row>
    <row r="868" spans="5:6" ht="14.25" customHeight="1">
      <c r="E868" s="2"/>
      <c r="F868" s="2"/>
    </row>
    <row r="869" spans="5:6" ht="14.25" customHeight="1">
      <c r="E869" s="2"/>
      <c r="F869" s="2"/>
    </row>
    <row r="870" spans="5:6" ht="14.25" customHeight="1">
      <c r="E870" s="2"/>
      <c r="F870" s="2"/>
    </row>
    <row r="871" spans="5:6" ht="14.25" customHeight="1">
      <c r="E871" s="2"/>
      <c r="F871" s="2"/>
    </row>
    <row r="872" spans="5:6" ht="14.25" customHeight="1">
      <c r="E872" s="2"/>
      <c r="F872" s="2"/>
    </row>
    <row r="873" spans="5:6" ht="14.25" customHeight="1">
      <c r="E873" s="2"/>
      <c r="F873" s="2"/>
    </row>
    <row r="874" spans="5:6" ht="14.25" customHeight="1">
      <c r="E874" s="2"/>
      <c r="F874" s="2"/>
    </row>
    <row r="875" spans="5:6" ht="14.25" customHeight="1">
      <c r="E875" s="2"/>
      <c r="F875" s="2"/>
    </row>
    <row r="876" spans="5:6" ht="14.25" customHeight="1">
      <c r="E876" s="2"/>
      <c r="F876" s="2"/>
    </row>
    <row r="877" spans="5:6" ht="14.25" customHeight="1">
      <c r="E877" s="2"/>
      <c r="F877" s="2"/>
    </row>
    <row r="878" spans="5:6" ht="14.25" customHeight="1">
      <c r="E878" s="2"/>
      <c r="F878" s="2"/>
    </row>
    <row r="879" spans="5:6" ht="14.25" customHeight="1">
      <c r="E879" s="2"/>
      <c r="F879" s="2"/>
    </row>
    <row r="880" spans="5:6" ht="14.25" customHeight="1">
      <c r="E880" s="2"/>
      <c r="F880" s="2"/>
    </row>
    <row r="881" spans="5:6" ht="14.25" customHeight="1">
      <c r="E881" s="2"/>
      <c r="F881" s="2"/>
    </row>
    <row r="882" spans="5:6" ht="14.25" customHeight="1">
      <c r="E882" s="2"/>
      <c r="F882" s="2"/>
    </row>
    <row r="883" spans="5:6" ht="14.25" customHeight="1">
      <c r="E883" s="2"/>
      <c r="F883" s="2"/>
    </row>
    <row r="884" spans="5:6" ht="14.25" customHeight="1">
      <c r="E884" s="2"/>
      <c r="F884" s="2"/>
    </row>
    <row r="885" spans="5:6" ht="14.25" customHeight="1">
      <c r="E885" s="2"/>
      <c r="F885" s="2"/>
    </row>
    <row r="886" spans="5:6" ht="14.25" customHeight="1">
      <c r="E886" s="2"/>
      <c r="F886" s="2"/>
    </row>
    <row r="887" spans="5:6" ht="14.25" customHeight="1">
      <c r="E887" s="2"/>
      <c r="F887" s="2"/>
    </row>
    <row r="888" spans="5:6" ht="14.25" customHeight="1">
      <c r="E888" s="2"/>
      <c r="F888" s="2"/>
    </row>
    <row r="889" spans="5:6" ht="14.25" customHeight="1">
      <c r="E889" s="2"/>
      <c r="F889" s="2"/>
    </row>
    <row r="890" spans="5:6" ht="14.25" customHeight="1">
      <c r="E890" s="2"/>
      <c r="F890" s="2"/>
    </row>
    <row r="891" spans="5:6" ht="14.25" customHeight="1">
      <c r="E891" s="2"/>
      <c r="F891" s="2"/>
    </row>
    <row r="892" spans="5:6" ht="14.25" customHeight="1">
      <c r="E892" s="2"/>
      <c r="F892" s="2"/>
    </row>
    <row r="893" spans="5:6" ht="14.25" customHeight="1">
      <c r="E893" s="2"/>
      <c r="F893" s="2"/>
    </row>
    <row r="894" spans="5:6" ht="14.25" customHeight="1">
      <c r="E894" s="2"/>
      <c r="F894" s="2"/>
    </row>
    <row r="895" spans="5:6" ht="14.25" customHeight="1">
      <c r="E895" s="2"/>
      <c r="F895" s="2"/>
    </row>
    <row r="896" spans="5:6" ht="14.25" customHeight="1">
      <c r="E896" s="2"/>
      <c r="F896" s="2"/>
    </row>
    <row r="897" spans="5:6" ht="14.25" customHeight="1">
      <c r="E897" s="2"/>
      <c r="F897" s="2"/>
    </row>
    <row r="898" spans="5:6" ht="14.25" customHeight="1">
      <c r="E898" s="2"/>
      <c r="F898" s="2"/>
    </row>
    <row r="899" spans="5:6" ht="14.25" customHeight="1">
      <c r="E899" s="2"/>
      <c r="F899" s="2"/>
    </row>
    <row r="900" spans="5:6" ht="14.25" customHeight="1">
      <c r="E900" s="2"/>
      <c r="F900" s="2"/>
    </row>
    <row r="901" spans="5:6" ht="14.25" customHeight="1">
      <c r="E901" s="2"/>
      <c r="F901" s="2"/>
    </row>
    <row r="902" spans="5:6" ht="14.25" customHeight="1">
      <c r="E902" s="2"/>
      <c r="F902" s="2"/>
    </row>
    <row r="903" spans="5:6" ht="14.25" customHeight="1">
      <c r="E903" s="2"/>
      <c r="F903" s="2"/>
    </row>
    <row r="904" spans="5:6" ht="14.25" customHeight="1">
      <c r="E904" s="2"/>
      <c r="F904" s="2"/>
    </row>
    <row r="905" spans="5:6" ht="14.25" customHeight="1">
      <c r="E905" s="2"/>
      <c r="F905" s="2"/>
    </row>
    <row r="906" spans="5:6" ht="14.25" customHeight="1">
      <c r="E906" s="2"/>
      <c r="F906" s="2"/>
    </row>
    <row r="907" spans="5:6" ht="14.25" customHeight="1">
      <c r="E907" s="2"/>
      <c r="F907" s="2"/>
    </row>
    <row r="908" spans="5:6" ht="14.25" customHeight="1">
      <c r="E908" s="2"/>
      <c r="F908" s="2"/>
    </row>
    <row r="909" spans="5:6" ht="14.25" customHeight="1">
      <c r="E909" s="2"/>
      <c r="F909" s="2"/>
    </row>
    <row r="910" spans="5:6" ht="14.25" customHeight="1">
      <c r="E910" s="2"/>
      <c r="F910" s="2"/>
    </row>
    <row r="911" spans="5:6" ht="14.25" customHeight="1">
      <c r="E911" s="2"/>
      <c r="F911" s="2"/>
    </row>
    <row r="912" spans="5:6" ht="14.25" customHeight="1">
      <c r="E912" s="2"/>
      <c r="F912" s="2"/>
    </row>
    <row r="913" spans="5:6" ht="14.25" customHeight="1">
      <c r="E913" s="2"/>
      <c r="F913" s="2"/>
    </row>
    <row r="914" spans="5:6" ht="14.25" customHeight="1">
      <c r="E914" s="2"/>
      <c r="F914" s="2"/>
    </row>
    <row r="915" spans="5:6" ht="14.25" customHeight="1">
      <c r="E915" s="2"/>
      <c r="F915" s="2"/>
    </row>
    <row r="916" spans="5:6" ht="14.25" customHeight="1">
      <c r="E916" s="2"/>
      <c r="F916" s="2"/>
    </row>
    <row r="917" spans="5:6" ht="14.25" customHeight="1">
      <c r="E917" s="2"/>
      <c r="F917" s="2"/>
    </row>
    <row r="918" spans="5:6" ht="14.25" customHeight="1">
      <c r="E918" s="2"/>
      <c r="F918" s="2"/>
    </row>
    <row r="919" spans="5:6" ht="14.25" customHeight="1">
      <c r="E919" s="2"/>
      <c r="F919" s="2"/>
    </row>
    <row r="920" spans="5:6" ht="14.25" customHeight="1">
      <c r="E920" s="2"/>
      <c r="F920" s="2"/>
    </row>
    <row r="921" spans="5:6" ht="14.25" customHeight="1">
      <c r="E921" s="2"/>
      <c r="F921" s="2"/>
    </row>
    <row r="922" spans="5:6" ht="14.25" customHeight="1">
      <c r="E922" s="2"/>
      <c r="F922" s="2"/>
    </row>
    <row r="923" spans="5:6" ht="14.25" customHeight="1">
      <c r="E923" s="2"/>
      <c r="F923" s="2"/>
    </row>
    <row r="924" spans="5:6" ht="14.25" customHeight="1">
      <c r="E924" s="2"/>
      <c r="F924" s="2"/>
    </row>
    <row r="925" spans="5:6" ht="14.25" customHeight="1">
      <c r="E925" s="2"/>
      <c r="F925" s="2"/>
    </row>
    <row r="926" spans="5:6" ht="14.25" customHeight="1">
      <c r="E926" s="2"/>
      <c r="F926" s="2"/>
    </row>
    <row r="927" spans="5:6" ht="14.25" customHeight="1">
      <c r="E927" s="2"/>
      <c r="F927" s="2"/>
    </row>
    <row r="928" spans="5:6" ht="14.25" customHeight="1">
      <c r="E928" s="2"/>
      <c r="F928" s="2"/>
    </row>
    <row r="929" spans="5:6" ht="14.25" customHeight="1">
      <c r="E929" s="2"/>
      <c r="F929" s="2"/>
    </row>
    <row r="930" spans="5:6" ht="14.25" customHeight="1">
      <c r="E930" s="2"/>
      <c r="F930" s="2"/>
    </row>
    <row r="931" spans="5:6" ht="14.25" customHeight="1">
      <c r="E931" s="2"/>
      <c r="F931" s="2"/>
    </row>
    <row r="932" spans="5:6" ht="14.25" customHeight="1">
      <c r="E932" s="2"/>
      <c r="F932" s="2"/>
    </row>
    <row r="933" spans="5:6" ht="14.25" customHeight="1">
      <c r="E933" s="2"/>
      <c r="F933" s="2"/>
    </row>
    <row r="934" spans="5:6" ht="14.25" customHeight="1">
      <c r="E934" s="2"/>
      <c r="F934" s="2"/>
    </row>
    <row r="935" spans="5:6" ht="14.25" customHeight="1">
      <c r="E935" s="2"/>
      <c r="F935" s="2"/>
    </row>
    <row r="936" spans="5:6" ht="14.25" customHeight="1">
      <c r="E936" s="2"/>
      <c r="F936" s="2"/>
    </row>
    <row r="937" spans="5:6" ht="14.25" customHeight="1">
      <c r="E937" s="2"/>
      <c r="F937" s="2"/>
    </row>
    <row r="938" spans="5:6" ht="14.25" customHeight="1">
      <c r="E938" s="2"/>
      <c r="F938" s="2"/>
    </row>
    <row r="939" spans="5:6" ht="14.25" customHeight="1">
      <c r="E939" s="2"/>
      <c r="F939" s="2"/>
    </row>
    <row r="940" spans="5:6" ht="14.25" customHeight="1">
      <c r="E940" s="2"/>
      <c r="F940" s="2"/>
    </row>
    <row r="941" spans="5:6" ht="14.25" customHeight="1">
      <c r="E941" s="2"/>
      <c r="F941" s="2"/>
    </row>
    <row r="942" spans="5:6" ht="14.25" customHeight="1">
      <c r="E942" s="2"/>
      <c r="F942" s="2"/>
    </row>
    <row r="943" spans="5:6" ht="14.25" customHeight="1">
      <c r="E943" s="2"/>
      <c r="F943" s="2"/>
    </row>
    <row r="944" spans="5:6" ht="14.25" customHeight="1">
      <c r="E944" s="2"/>
      <c r="F944" s="2"/>
    </row>
    <row r="945" spans="5:6" ht="14.25" customHeight="1">
      <c r="E945" s="2"/>
      <c r="F945" s="2"/>
    </row>
    <row r="946" spans="5:6" ht="14.25" customHeight="1">
      <c r="E946" s="2"/>
      <c r="F946" s="2"/>
    </row>
    <row r="947" spans="5:6" ht="14.25" customHeight="1">
      <c r="E947" s="2"/>
      <c r="F947" s="2"/>
    </row>
    <row r="948" spans="5:6" ht="14.25" customHeight="1">
      <c r="E948" s="2"/>
      <c r="F948" s="2"/>
    </row>
    <row r="949" spans="5:6" ht="14.25" customHeight="1">
      <c r="E949" s="2"/>
      <c r="F949" s="2"/>
    </row>
    <row r="950" spans="5:6" ht="14.25" customHeight="1">
      <c r="E950" s="2"/>
      <c r="F950" s="2"/>
    </row>
    <row r="951" spans="5:6" ht="14.25" customHeight="1">
      <c r="E951" s="2"/>
      <c r="F951" s="2"/>
    </row>
    <row r="952" spans="5:6" ht="14.25" customHeight="1">
      <c r="E952" s="2"/>
      <c r="F952" s="2"/>
    </row>
    <row r="953" spans="5:6" ht="14.25" customHeight="1">
      <c r="E953" s="2"/>
      <c r="F953" s="2"/>
    </row>
    <row r="954" spans="5:6" ht="14.25" customHeight="1">
      <c r="E954" s="2"/>
      <c r="F954" s="2"/>
    </row>
    <row r="955" spans="5:6" ht="14.25" customHeight="1">
      <c r="E955" s="2"/>
      <c r="F955" s="2"/>
    </row>
    <row r="956" spans="5:6" ht="14.25" customHeight="1">
      <c r="E956" s="2"/>
      <c r="F956" s="2"/>
    </row>
    <row r="957" spans="5:6" ht="14.25" customHeight="1">
      <c r="E957" s="2"/>
      <c r="F957" s="2"/>
    </row>
    <row r="958" spans="5:6" ht="14.25" customHeight="1">
      <c r="E958" s="2"/>
      <c r="F958" s="2"/>
    </row>
    <row r="959" spans="5:6" ht="14.25" customHeight="1">
      <c r="E959" s="2"/>
      <c r="F959" s="2"/>
    </row>
    <row r="960" spans="5:6" ht="14.25" customHeight="1">
      <c r="E960" s="2"/>
      <c r="F960" s="2"/>
    </row>
    <row r="961" spans="5:6" ht="14.25" customHeight="1">
      <c r="E961" s="2"/>
      <c r="F961" s="2"/>
    </row>
    <row r="962" spans="5:6" ht="14.25" customHeight="1">
      <c r="E962" s="2"/>
      <c r="F962" s="2"/>
    </row>
    <row r="963" spans="5:6" ht="14.25" customHeight="1">
      <c r="E963" s="2"/>
      <c r="F963" s="2"/>
    </row>
    <row r="964" spans="5:6" ht="14.25" customHeight="1">
      <c r="E964" s="2"/>
      <c r="F964" s="2"/>
    </row>
    <row r="965" spans="5:6" ht="14.25" customHeight="1">
      <c r="E965" s="2"/>
      <c r="F965" s="2"/>
    </row>
    <row r="966" spans="5:6" ht="14.25" customHeight="1">
      <c r="E966" s="2"/>
      <c r="F966" s="2"/>
    </row>
    <row r="967" spans="5:6" ht="14.25" customHeight="1">
      <c r="E967" s="2"/>
      <c r="F967" s="2"/>
    </row>
    <row r="968" spans="5:6" ht="14.25" customHeight="1">
      <c r="E968" s="2"/>
      <c r="F968" s="2"/>
    </row>
    <row r="969" spans="5:6" ht="14.25" customHeight="1">
      <c r="E969" s="2"/>
      <c r="F969" s="2"/>
    </row>
    <row r="970" spans="5:6" ht="14.25" customHeight="1">
      <c r="E970" s="2"/>
      <c r="F970" s="2"/>
    </row>
    <row r="971" spans="5:6" ht="14.25" customHeight="1">
      <c r="E971" s="2"/>
      <c r="F971" s="2"/>
    </row>
    <row r="972" spans="5:6" ht="14.25" customHeight="1">
      <c r="E972" s="2"/>
      <c r="F972" s="2"/>
    </row>
    <row r="973" spans="5:6" ht="14.25" customHeight="1">
      <c r="E973" s="2"/>
      <c r="F973" s="2"/>
    </row>
    <row r="974" spans="5:6" ht="14.25" customHeight="1">
      <c r="E974" s="2"/>
      <c r="F974" s="2"/>
    </row>
    <row r="975" spans="5:6" ht="14.25" customHeight="1">
      <c r="E975" s="2"/>
      <c r="F975" s="2"/>
    </row>
    <row r="976" spans="5:6" ht="14.25" customHeight="1">
      <c r="E976" s="2"/>
      <c r="F976" s="2"/>
    </row>
    <row r="977" spans="5:6" ht="14.25" customHeight="1">
      <c r="E977" s="2"/>
      <c r="F977" s="2"/>
    </row>
    <row r="978" spans="5:6" ht="14.25" customHeight="1">
      <c r="E978" s="2"/>
      <c r="F978" s="2"/>
    </row>
    <row r="979" spans="5:6" ht="14.25" customHeight="1">
      <c r="E979" s="2"/>
      <c r="F979" s="2"/>
    </row>
    <row r="980" spans="5:6" ht="14.25" customHeight="1">
      <c r="E980" s="2"/>
      <c r="F980" s="2"/>
    </row>
    <row r="981" spans="5:6" ht="14.25" customHeight="1">
      <c r="E981" s="2"/>
      <c r="F981" s="2"/>
    </row>
    <row r="982" spans="5:6" ht="14.25" customHeight="1">
      <c r="E982" s="2"/>
      <c r="F982" s="2"/>
    </row>
    <row r="983" spans="5:6" ht="14.25" customHeight="1">
      <c r="E983" s="2"/>
      <c r="F983" s="2"/>
    </row>
    <row r="984" spans="5:6" ht="14.25" customHeight="1">
      <c r="E984" s="2"/>
      <c r="F984" s="2"/>
    </row>
    <row r="985" spans="5:6" ht="14.25" customHeight="1">
      <c r="E985" s="2"/>
      <c r="F985" s="2"/>
    </row>
    <row r="986" spans="5:6" ht="14.25" customHeight="1">
      <c r="E986" s="2"/>
      <c r="F986" s="2"/>
    </row>
    <row r="987" spans="5:6" ht="14.25" customHeight="1">
      <c r="E987" s="2"/>
      <c r="F987" s="2"/>
    </row>
    <row r="988" spans="5:6" ht="14.25" customHeight="1">
      <c r="E988" s="2"/>
      <c r="F988" s="2"/>
    </row>
    <row r="989" spans="5:6" ht="14.25" customHeight="1">
      <c r="E989" s="2"/>
      <c r="F989" s="2"/>
    </row>
    <row r="990" spans="5:6" ht="14.25" customHeight="1">
      <c r="E990" s="2"/>
      <c r="F990" s="2"/>
    </row>
    <row r="991" spans="5:6" ht="14.25" customHeight="1">
      <c r="E991" s="2"/>
      <c r="F991" s="2"/>
    </row>
    <row r="992" spans="5:6" ht="14.25" customHeight="1">
      <c r="E992" s="2"/>
      <c r="F992" s="2"/>
    </row>
    <row r="993" spans="5:6" ht="14.25" customHeight="1">
      <c r="E993" s="2"/>
      <c r="F993" s="2"/>
    </row>
    <row r="994" spans="5:6" ht="14.25" customHeight="1">
      <c r="E994" s="2"/>
      <c r="F994" s="2"/>
    </row>
    <row r="995" spans="5:6" ht="14.25" customHeight="1">
      <c r="E995" s="2"/>
      <c r="F995" s="2"/>
    </row>
    <row r="996" spans="5:6" ht="14.25" customHeight="1">
      <c r="E996" s="2"/>
      <c r="F996" s="2"/>
    </row>
    <row r="997" spans="5:6" ht="14.25" customHeight="1">
      <c r="E997" s="2"/>
      <c r="F997" s="2"/>
    </row>
    <row r="998" spans="5:6" ht="14.25" customHeight="1">
      <c r="E998" s="2"/>
      <c r="F998" s="2"/>
    </row>
    <row r="999" spans="5:6" ht="14.25" customHeight="1">
      <c r="E999" s="2"/>
      <c r="F999" s="2"/>
    </row>
    <row r="1000" spans="5:6" ht="14.25" customHeight="1">
      <c r="E1000" s="2"/>
      <c r="F1000" s="2"/>
    </row>
  </sheetData>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47</vt:i4>
      </vt:variant>
    </vt:vector>
  </HeadingPairs>
  <TitlesOfParts>
    <vt:vector size="47" baseType="lpstr">
      <vt:lpstr>I &amp; E, Balance sheet 21</vt:lpstr>
      <vt:lpstr>Budget 20-21</vt:lpstr>
      <vt:lpstr>VH bank 20-21</vt:lpstr>
      <vt:lpstr>PC Income 20-21</vt:lpstr>
      <vt:lpstr>PC expenditure 20-21</vt:lpstr>
      <vt:lpstr>VH I &amp; E 20-21</vt:lpstr>
      <vt:lpstr>I &amp; E, Balance sheet 22</vt:lpstr>
      <vt:lpstr>PC Income 21-22</vt:lpstr>
      <vt:lpstr>PC Expenditure 21-22</vt:lpstr>
      <vt:lpstr>VH Income 2021-22</vt:lpstr>
      <vt:lpstr>VH Expenditure 2021-22</vt:lpstr>
      <vt:lpstr>I &amp; E, Balance sheet 23</vt:lpstr>
      <vt:lpstr>Reply</vt:lpstr>
      <vt:lpstr>VH Income 2022-23</vt:lpstr>
      <vt:lpstr>VH Expenditure 22-23</vt:lpstr>
      <vt:lpstr>PC Income 22-23</vt:lpstr>
      <vt:lpstr>PC Expenditure 22-23</vt:lpstr>
      <vt:lpstr>I &amp; E, Balance sheet 24</vt:lpstr>
      <vt:lpstr>VH Income 2023-24</vt:lpstr>
      <vt:lpstr>VH Expenditure 23-24</vt:lpstr>
      <vt:lpstr>PC Income 23-24</vt:lpstr>
      <vt:lpstr>PC Expenditure 23-24</vt:lpstr>
      <vt:lpstr>VH Income 2024-25</vt:lpstr>
      <vt:lpstr>VH Expenditure 2024-25</vt:lpstr>
      <vt:lpstr>PC Income 2024-25</vt:lpstr>
      <vt:lpstr>PC Expenditure 2024-25</vt:lpstr>
      <vt:lpstr>I &amp; E, Balance sheet 25</vt:lpstr>
      <vt:lpstr>VH Income 2025-26</vt:lpstr>
      <vt:lpstr>VH Expenditure 2025-26</vt:lpstr>
      <vt:lpstr>PC Income 2025-26</vt:lpstr>
      <vt:lpstr>PC Expenditure 2025-26</vt:lpstr>
      <vt:lpstr>I &amp; E, Balance sheet 26</vt:lpstr>
      <vt:lpstr>VH Income 2026-27</vt:lpstr>
      <vt:lpstr>VH Expenditure 2026-27</vt:lpstr>
      <vt:lpstr>PC Income 2026-27</vt:lpstr>
      <vt:lpstr>PC Expenditure 2026-27</vt:lpstr>
      <vt:lpstr>Bank reconciliation </vt:lpstr>
      <vt:lpstr>VAT21</vt:lpstr>
      <vt:lpstr>VAT 22</vt:lpstr>
      <vt:lpstr>VAT 23</vt:lpstr>
      <vt:lpstr>VAT 24</vt:lpstr>
      <vt:lpstr>VAT rec 25 &amp; 26</vt:lpstr>
      <vt:lpstr>VAT claim for year21</vt:lpstr>
      <vt:lpstr>VAT claim for year 22</vt:lpstr>
      <vt:lpstr>VAT claim for year 23</vt:lpstr>
      <vt:lpstr>Variances 20-21</vt:lpstr>
      <vt:lpstr>Reserves variances 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Smith-Daye (TS)</dc:creator>
  <cp:lastModifiedBy>Clerk .</cp:lastModifiedBy>
  <dcterms:created xsi:type="dcterms:W3CDTF">2017-07-03T11:23:11Z</dcterms:created>
  <dcterms:modified xsi:type="dcterms:W3CDTF">2026-07-15T13:29:04Z</dcterms:modified>
</cp:coreProperties>
</file>